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ossir2\Desktop\"/>
    </mc:Choice>
  </mc:AlternateContent>
  <bookViews>
    <workbookView xWindow="0" yWindow="0" windowWidth="38400" windowHeight="12300" tabRatio="786"/>
  </bookViews>
  <sheets>
    <sheet name="Transactions (Raw)" sheetId="2" r:id="rId1"/>
    <sheet name="Transactions (Dated)" sheetId="3" r:id="rId2"/>
    <sheet name="Share Values" sheetId="5" r:id="rId3"/>
    <sheet name="Portfolio Holdings" sheetId="4" r:id="rId4"/>
    <sheet name="Industry Breakdown" sheetId="17" r:id="rId5"/>
    <sheet name="Returns" sheetId="8" r:id="rId6"/>
    <sheet name="Portfolio Metrics" sheetId="15" r:id="rId7"/>
    <sheet name="Vs. Benchmark" sheetId="16" r:id="rId8"/>
    <sheet name="ANNUAL Return" sheetId="13" r:id="rId9"/>
    <sheet name="Since Establishment" sheetId="19" r:id="rId10"/>
  </sheets>
  <definedNames>
    <definedName name="_xlnm._FilterDatabase" localSheetId="1" hidden="1">'Transactions (Dated)'!$A$1:$H$23</definedName>
    <definedName name="_xlnm.Print_Area" localSheetId="3">'Portfolio Holdings'!$F$5:$U$25</definedName>
    <definedName name="_xlnm.Print_Area" localSheetId="6">'Portfolio Metrics'!$B$10:$F$37,'Portfolio Metrics'!$H$10:$L$37</definedName>
    <definedName name="_xlnm.Print_Area" localSheetId="7">'Vs. Benchmark'!$B$10:$F$34,'Vs. Benchmark'!$H$10:$L$34</definedName>
  </definedNames>
  <calcPr calcId="162913" calcMode="autoNoTable" iterate="1" concurrentCalc="0"/>
  <extLst>
    <ext xmlns:x14="http://schemas.microsoft.com/office/spreadsheetml/2009/9/main" uri="{79F54976-1DA5-4618-B147-4CDE4B953A38}">
      <x14:workbookPr defaultImageDpi="330"/>
    </ext>
  </extLst>
</workbook>
</file>

<file path=xl/calcChain.xml><?xml version="1.0" encoding="utf-8"?>
<calcChain xmlns="http://schemas.openxmlformats.org/spreadsheetml/2006/main">
  <c r="Q18" i="8" l="1"/>
  <c r="Q19" i="8"/>
  <c r="Q20" i="8"/>
  <c r="Q21" i="8"/>
  <c r="Q22" i="8"/>
  <c r="Q23" i="8"/>
  <c r="Q24" i="8"/>
  <c r="Q25" i="8"/>
  <c r="Q26" i="8"/>
  <c r="Q27" i="8"/>
  <c r="Q28" i="8"/>
  <c r="Q29" i="8"/>
  <c r="Q30" i="8"/>
  <c r="Q31" i="8"/>
  <c r="Q32" i="8"/>
  <c r="Q33" i="8"/>
  <c r="Q34" i="8"/>
  <c r="Q35" i="8"/>
  <c r="Q36" i="8"/>
  <c r="Q37" i="8"/>
  <c r="Q38" i="8"/>
  <c r="Q39" i="8"/>
  <c r="Q40" i="8"/>
  <c r="Q41" i="8"/>
  <c r="Q42" i="8"/>
  <c r="Q43" i="8"/>
  <c r="Q44" i="8"/>
  <c r="Q45" i="8"/>
  <c r="Q46" i="8"/>
  <c r="Q47" i="8"/>
  <c r="Q48" i="8"/>
  <c r="Q49" i="8"/>
  <c r="Q50" i="8"/>
  <c r="Q51" i="8"/>
  <c r="Q52" i="8"/>
  <c r="Q53" i="8"/>
  <c r="Q54" i="8"/>
  <c r="Q55" i="8"/>
  <c r="Q56" i="8"/>
  <c r="Q57" i="8"/>
  <c r="Q58" i="8"/>
  <c r="Q59" i="8"/>
  <c r="Q60" i="8"/>
  <c r="Q61" i="8"/>
  <c r="Q62" i="8"/>
  <c r="Q63" i="8"/>
  <c r="Q64" i="8"/>
  <c r="Q65" i="8"/>
  <c r="Q66" i="8"/>
  <c r="Q67" i="8"/>
  <c r="Q68" i="8"/>
  <c r="Q69" i="8"/>
  <c r="Q70" i="8"/>
  <c r="Q71" i="8"/>
  <c r="Q72" i="8"/>
  <c r="Q73" i="8"/>
  <c r="Q74" i="8"/>
  <c r="Q75" i="8"/>
  <c r="Q76" i="8"/>
  <c r="Q77" i="8"/>
  <c r="Q78" i="8"/>
  <c r="Q79" i="8"/>
  <c r="Q80" i="8"/>
  <c r="Q81" i="8"/>
  <c r="Q82" i="8"/>
  <c r="Q83" i="8"/>
  <c r="Q84" i="8"/>
  <c r="Q85" i="8"/>
  <c r="Q86" i="8"/>
  <c r="Q87" i="8"/>
  <c r="Q88" i="8"/>
  <c r="Q89" i="8"/>
  <c r="Q90" i="8"/>
  <c r="Q91" i="8"/>
  <c r="Q92" i="8"/>
  <c r="Q93" i="8"/>
  <c r="Q94" i="8"/>
  <c r="Q95" i="8"/>
  <c r="Q96" i="8"/>
  <c r="Q97" i="8"/>
  <c r="Q98" i="8"/>
  <c r="Q99" i="8"/>
  <c r="Q100" i="8"/>
  <c r="Q101" i="8"/>
  <c r="Q102" i="8"/>
  <c r="Q103" i="8"/>
  <c r="Q104" i="8"/>
  <c r="Q105" i="8"/>
  <c r="Q106" i="8"/>
  <c r="Q107" i="8"/>
  <c r="Q108" i="8"/>
  <c r="Q109" i="8"/>
  <c r="Q110" i="8"/>
  <c r="Q111" i="8"/>
  <c r="Q112" i="8"/>
  <c r="Q113" i="8"/>
  <c r="Q114" i="8"/>
  <c r="Q115" i="8"/>
  <c r="Q116" i="8"/>
  <c r="Q117" i="8"/>
  <c r="Q118" i="8"/>
  <c r="Q119" i="8"/>
  <c r="Q120" i="8"/>
  <c r="Q121" i="8"/>
  <c r="Q122" i="8"/>
  <c r="Q123" i="8"/>
  <c r="Q124" i="8"/>
  <c r="Q125" i="8"/>
  <c r="Q126" i="8"/>
  <c r="Q127" i="8"/>
  <c r="Q128" i="8"/>
  <c r="Q129" i="8"/>
  <c r="Q130" i="8"/>
  <c r="Q131" i="8"/>
  <c r="Q132" i="8"/>
  <c r="Q133" i="8"/>
  <c r="Q134" i="8"/>
  <c r="Q135" i="8"/>
  <c r="Q136" i="8"/>
  <c r="Q137" i="8"/>
  <c r="Q138" i="8"/>
  <c r="Q139" i="8"/>
  <c r="Q140" i="8"/>
  <c r="Q141" i="8"/>
  <c r="Q142" i="8"/>
  <c r="Q143" i="8"/>
  <c r="Q144" i="8"/>
  <c r="Q145" i="8"/>
  <c r="Q146" i="8"/>
  <c r="Q147" i="8"/>
  <c r="Q148" i="8"/>
  <c r="Q149" i="8"/>
  <c r="Q150" i="8"/>
  <c r="Q151" i="8"/>
  <c r="Q152" i="8"/>
  <c r="Q153" i="8"/>
  <c r="Q154" i="8"/>
  <c r="Q155" i="8"/>
  <c r="Q156" i="8"/>
  <c r="Q157" i="8"/>
  <c r="Q158" i="8"/>
  <c r="Q159" i="8"/>
  <c r="Q160" i="8"/>
  <c r="Q161" i="8"/>
  <c r="Q162" i="8"/>
  <c r="Q163" i="8"/>
  <c r="Q164" i="8"/>
  <c r="Q165" i="8"/>
  <c r="Q166" i="8"/>
  <c r="Q167" i="8"/>
  <c r="Q168" i="8"/>
  <c r="Q169" i="8"/>
  <c r="Q170" i="8"/>
  <c r="Q171" i="8"/>
  <c r="Q172" i="8"/>
  <c r="Q173" i="8"/>
  <c r="Q174" i="8"/>
  <c r="Q175" i="8"/>
  <c r="Q176" i="8"/>
  <c r="Q177" i="8"/>
  <c r="Q178" i="8"/>
  <c r="Q179" i="8"/>
  <c r="Q180" i="8"/>
  <c r="Q181" i="8"/>
  <c r="Q182" i="8"/>
  <c r="Q183" i="8"/>
  <c r="Q184" i="8"/>
  <c r="Q185" i="8"/>
  <c r="Q186" i="8"/>
  <c r="Q187" i="8"/>
  <c r="Q188" i="8"/>
  <c r="Q189" i="8"/>
  <c r="Q190" i="8"/>
  <c r="Q191" i="8"/>
  <c r="Q192" i="8"/>
  <c r="Q193" i="8"/>
  <c r="Q194" i="8"/>
  <c r="Q195" i="8"/>
  <c r="Q196" i="8"/>
  <c r="Q197" i="8"/>
  <c r="Q198" i="8"/>
  <c r="Q199" i="8"/>
  <c r="Q200" i="8"/>
  <c r="Q201" i="8"/>
  <c r="Q202" i="8"/>
  <c r="Q203" i="8"/>
  <c r="Q204" i="8"/>
  <c r="Q205" i="8"/>
  <c r="Q206" i="8"/>
  <c r="Q207" i="8"/>
  <c r="Q208" i="8"/>
  <c r="Q209" i="8"/>
  <c r="Q210" i="8"/>
  <c r="Q211" i="8"/>
  <c r="Q212" i="8"/>
  <c r="Q213" i="8"/>
  <c r="Q214" i="8"/>
  <c r="Q215" i="8"/>
  <c r="Q216" i="8"/>
  <c r="Q217" i="8"/>
  <c r="Q218" i="8"/>
  <c r="Q219" i="8"/>
  <c r="Q220" i="8"/>
  <c r="Q221" i="8"/>
  <c r="Q222" i="8"/>
  <c r="Q223" i="8"/>
  <c r="Q224" i="8"/>
  <c r="Q225" i="8"/>
  <c r="Q226" i="8"/>
  <c r="Q227" i="8"/>
  <c r="Q228" i="8"/>
  <c r="Q229" i="8"/>
  <c r="Q230" i="8"/>
  <c r="Q231" i="8"/>
  <c r="Q232" i="8"/>
  <c r="Q233" i="8"/>
  <c r="Q234" i="8"/>
  <c r="Q235" i="8"/>
  <c r="Q236" i="8"/>
  <c r="Q237" i="8"/>
  <c r="Q238" i="8"/>
  <c r="Q239" i="8"/>
  <c r="Q240" i="8"/>
  <c r="Q241" i="8"/>
  <c r="Q242" i="8"/>
  <c r="Q243" i="8"/>
  <c r="Q244" i="8"/>
  <c r="Q245" i="8"/>
  <c r="Q246" i="8"/>
  <c r="Q247" i="8"/>
  <c r="Q248" i="8"/>
  <c r="Q249" i="8"/>
  <c r="Q250" i="8"/>
  <c r="Q251" i="8"/>
  <c r="Q252" i="8"/>
  <c r="Q253" i="8"/>
  <c r="Q254" i="8"/>
  <c r="Q255" i="8"/>
  <c r="Q256" i="8"/>
  <c r="Q257" i="8"/>
  <c r="Q258" i="8"/>
  <c r="Q259" i="8"/>
  <c r="Q260" i="8"/>
  <c r="Q261" i="8"/>
  <c r="Q262" i="8"/>
  <c r="Q263" i="8"/>
  <c r="Q264" i="8"/>
  <c r="Q265" i="8"/>
  <c r="Q266" i="8"/>
  <c r="Q267" i="8"/>
  <c r="Q268" i="8"/>
  <c r="Q269" i="8"/>
  <c r="Q270" i="8"/>
  <c r="Q271" i="8"/>
  <c r="Q272" i="8"/>
  <c r="Q273" i="8"/>
  <c r="Q274" i="8"/>
  <c r="Q275" i="8"/>
  <c r="Q276" i="8"/>
  <c r="Q277" i="8"/>
  <c r="Q278" i="8"/>
  <c r="Q279" i="8"/>
  <c r="Q280" i="8"/>
  <c r="Q281" i="8"/>
  <c r="Q282" i="8"/>
  <c r="Q283" i="8"/>
  <c r="Q284" i="8"/>
  <c r="Q285" i="8"/>
  <c r="Q286" i="8"/>
  <c r="Q287" i="8"/>
  <c r="Q288" i="8"/>
  <c r="Q289" i="8"/>
  <c r="Q290" i="8"/>
  <c r="Q291" i="8"/>
  <c r="Q292" i="8"/>
  <c r="Q293" i="8"/>
  <c r="Q294" i="8"/>
  <c r="Q295" i="8"/>
  <c r="Q296" i="8"/>
  <c r="Q297" i="8"/>
  <c r="Q298" i="8"/>
  <c r="Q299" i="8"/>
  <c r="Q300" i="8"/>
  <c r="Q301" i="8"/>
  <c r="Q302" i="8"/>
  <c r="Q303" i="8"/>
  <c r="Q304" i="8"/>
  <c r="Q305" i="8"/>
  <c r="Q306" i="8"/>
  <c r="Q307" i="8"/>
  <c r="Q308" i="8"/>
  <c r="Q309" i="8"/>
  <c r="Q310" i="8"/>
  <c r="Q311" i="8"/>
  <c r="Q312" i="8"/>
  <c r="Q313" i="8"/>
  <c r="Q314" i="8"/>
  <c r="Q315" i="8"/>
  <c r="Q316" i="8"/>
  <c r="Q317" i="8"/>
  <c r="Q318" i="8"/>
  <c r="Q319" i="8"/>
  <c r="Q320" i="8"/>
  <c r="Q321" i="8"/>
  <c r="Q322" i="8"/>
  <c r="Q323" i="8"/>
  <c r="Q324" i="8"/>
  <c r="Q325" i="8"/>
  <c r="Q326" i="8"/>
  <c r="Q327" i="8"/>
  <c r="Q328" i="8"/>
  <c r="Q329" i="8"/>
  <c r="Q330" i="8"/>
  <c r="Q331" i="8"/>
  <c r="Q332" i="8"/>
  <c r="Q333" i="8"/>
  <c r="Q334" i="8"/>
  <c r="Q335" i="8"/>
  <c r="Q336" i="8"/>
  <c r="Q337" i="8"/>
  <c r="Q338" i="8"/>
  <c r="Q339" i="8"/>
  <c r="Q340" i="8"/>
  <c r="Q341" i="8"/>
  <c r="Q342" i="8"/>
  <c r="Q343" i="8"/>
  <c r="Q344" i="8"/>
  <c r="Q345" i="8"/>
  <c r="Q346" i="8"/>
  <c r="Q347" i="8"/>
  <c r="Q348" i="8"/>
  <c r="Q349" i="8"/>
  <c r="Q350" i="8"/>
  <c r="Q351" i="8"/>
  <c r="Q352" i="8"/>
  <c r="Q353" i="8"/>
  <c r="Q354" i="8"/>
  <c r="Q355" i="8"/>
  <c r="Q356" i="8"/>
  <c r="Q357" i="8"/>
  <c r="Q358" i="8"/>
  <c r="Q359" i="8"/>
  <c r="Q360" i="8"/>
  <c r="Q361" i="8"/>
  <c r="Q362" i="8"/>
  <c r="Q363" i="8"/>
  <c r="Q364" i="8"/>
  <c r="Q365" i="8"/>
  <c r="Q366" i="8"/>
  <c r="Q367" i="8"/>
  <c r="Q368" i="8"/>
  <c r="Q369" i="8"/>
  <c r="Q370" i="8"/>
  <c r="Q371" i="8"/>
  <c r="Q372" i="8"/>
  <c r="Q373" i="8"/>
  <c r="Q374" i="8"/>
  <c r="Q375" i="8"/>
  <c r="Q376" i="8"/>
  <c r="Q377" i="8"/>
  <c r="Q378" i="8"/>
  <c r="Q379" i="8"/>
  <c r="Q380" i="8"/>
  <c r="Q381" i="8"/>
  <c r="Q382" i="8"/>
  <c r="Q383" i="8"/>
  <c r="Q384" i="8"/>
  <c r="Q385" i="8"/>
  <c r="Q386" i="8"/>
  <c r="Q387" i="8"/>
  <c r="Q388" i="8"/>
  <c r="Q389" i="8"/>
  <c r="Q390" i="8"/>
  <c r="Q391" i="8"/>
  <c r="Q392" i="8"/>
  <c r="Q393" i="8"/>
  <c r="Q394" i="8"/>
  <c r="Q395" i="8"/>
  <c r="Q396" i="8"/>
  <c r="Q397" i="8"/>
  <c r="Q398" i="8"/>
  <c r="Q399" i="8"/>
  <c r="Q400" i="8"/>
  <c r="Q401" i="8"/>
  <c r="Q402" i="8"/>
  <c r="Q403" i="8"/>
  <c r="Q404" i="8"/>
  <c r="Q405" i="8"/>
  <c r="Q406" i="8"/>
  <c r="Q407" i="8"/>
  <c r="Q408" i="8"/>
  <c r="Q409" i="8"/>
  <c r="Q410" i="8"/>
  <c r="Q411" i="8"/>
  <c r="Q412" i="8"/>
  <c r="Q413" i="8"/>
  <c r="Q414" i="8"/>
  <c r="Q415" i="8"/>
  <c r="Q416" i="8"/>
  <c r="Q417" i="8"/>
  <c r="Q418" i="8"/>
  <c r="Q419" i="8"/>
  <c r="Q420" i="8"/>
  <c r="Q421" i="8"/>
  <c r="Q422" i="8"/>
  <c r="Q423" i="8"/>
  <c r="Q424" i="8"/>
  <c r="Q425" i="8"/>
  <c r="Q426" i="8"/>
  <c r="Q427" i="8"/>
  <c r="Q428" i="8"/>
  <c r="Q429" i="8"/>
  <c r="Q430" i="8"/>
  <c r="Q431" i="8"/>
  <c r="Q432" i="8"/>
  <c r="Q433" i="8"/>
  <c r="Q434" i="8"/>
  <c r="Q435" i="8"/>
  <c r="Q436" i="8"/>
  <c r="Q437" i="8"/>
  <c r="Q438" i="8"/>
  <c r="Q439" i="8"/>
  <c r="Q440" i="8"/>
  <c r="Q441" i="8"/>
  <c r="Q442" i="8"/>
  <c r="Q443" i="8"/>
  <c r="Q444" i="8"/>
  <c r="Q445" i="8"/>
  <c r="Q446" i="8"/>
  <c r="Q447" i="8"/>
  <c r="Q448" i="8"/>
  <c r="Q449" i="8"/>
  <c r="Q450" i="8"/>
  <c r="Q451" i="8"/>
  <c r="Q452" i="8"/>
  <c r="Q453" i="8"/>
  <c r="Q454" i="8"/>
  <c r="Q455" i="8"/>
  <c r="Q456" i="8"/>
  <c r="Q457" i="8"/>
  <c r="Q458" i="8"/>
  <c r="Q459" i="8"/>
  <c r="Q460" i="8"/>
  <c r="Q461" i="8"/>
  <c r="Q462" i="8"/>
  <c r="Q463" i="8"/>
  <c r="Q464" i="8"/>
  <c r="Q465" i="8"/>
  <c r="Q466" i="8"/>
  <c r="Q467" i="8"/>
  <c r="Q468" i="8"/>
  <c r="Q469" i="8"/>
  <c r="Q470" i="8"/>
  <c r="Q471" i="8"/>
  <c r="Q472" i="8"/>
  <c r="Q473" i="8"/>
  <c r="Q474" i="8"/>
  <c r="Q475" i="8"/>
  <c r="Q476" i="8"/>
  <c r="Q477" i="8"/>
  <c r="Q478" i="8"/>
  <c r="Q479" i="8"/>
  <c r="Q480" i="8"/>
  <c r="Q481" i="8"/>
  <c r="Q482" i="8"/>
  <c r="Q483" i="8"/>
  <c r="Q484" i="8"/>
  <c r="Q485" i="8"/>
  <c r="Q486" i="8"/>
  <c r="Q487" i="8"/>
  <c r="Q488" i="8"/>
  <c r="Q489" i="8"/>
  <c r="Q490" i="8"/>
  <c r="Q491" i="8"/>
  <c r="Q492" i="8"/>
  <c r="Q493" i="8"/>
  <c r="Q494" i="8"/>
  <c r="Q495" i="8"/>
  <c r="Q496" i="8"/>
  <c r="Q497" i="8"/>
  <c r="Q498" i="8"/>
  <c r="Q499" i="8"/>
  <c r="Q500" i="8"/>
  <c r="Q501" i="8"/>
  <c r="Q502" i="8"/>
  <c r="Q503" i="8"/>
  <c r="Q504" i="8"/>
  <c r="Q505" i="8"/>
  <c r="Q506" i="8"/>
  <c r="Q507" i="8"/>
  <c r="Q508" i="8"/>
  <c r="Q509" i="8"/>
  <c r="Q510" i="8"/>
  <c r="Q511" i="8"/>
  <c r="Q512" i="8"/>
  <c r="Q513" i="8"/>
  <c r="Q514" i="8"/>
  <c r="Q515" i="8"/>
  <c r="Q516" i="8"/>
  <c r="Q517" i="8"/>
  <c r="Q518" i="8"/>
  <c r="Q519" i="8"/>
  <c r="Q520" i="8"/>
  <c r="Q521" i="8"/>
  <c r="Q522" i="8"/>
  <c r="Q523" i="8"/>
  <c r="Q524" i="8"/>
  <c r="Q525" i="8"/>
  <c r="Q526" i="8"/>
  <c r="Q527" i="8"/>
  <c r="Q528" i="8"/>
  <c r="Q529" i="8"/>
  <c r="Q530" i="8"/>
  <c r="Q531" i="8"/>
  <c r="Q532" i="8"/>
  <c r="Q533" i="8"/>
  <c r="Q534" i="8"/>
  <c r="Q535" i="8"/>
  <c r="Q536" i="8"/>
  <c r="Q537" i="8"/>
  <c r="Q538" i="8"/>
  <c r="Q539" i="8"/>
  <c r="Q540" i="8"/>
  <c r="Q541" i="8"/>
  <c r="Q542" i="8"/>
  <c r="Q543" i="8"/>
  <c r="Q544" i="8"/>
  <c r="Q545" i="8"/>
  <c r="Q546" i="8"/>
  <c r="Q547" i="8"/>
  <c r="Q548" i="8"/>
  <c r="Q549" i="8"/>
  <c r="Q550" i="8"/>
  <c r="Q551" i="8"/>
  <c r="Q552" i="8"/>
  <c r="Q553" i="8"/>
  <c r="Q554" i="8"/>
  <c r="Q555" i="8"/>
  <c r="Q556" i="8"/>
  <c r="Q557" i="8"/>
  <c r="Q558" i="8"/>
  <c r="Q559" i="8"/>
  <c r="Q560" i="8"/>
  <c r="Q561" i="8"/>
  <c r="Q562" i="8"/>
  <c r="Q563" i="8"/>
  <c r="Q564" i="8"/>
  <c r="Q565" i="8"/>
  <c r="Q566" i="8"/>
  <c r="Q567" i="8"/>
  <c r="Q568" i="8"/>
  <c r="Q569" i="8"/>
  <c r="Q570" i="8"/>
  <c r="Q571" i="8"/>
  <c r="Q572" i="8"/>
  <c r="Q573" i="8"/>
  <c r="Q574" i="8"/>
  <c r="Q575" i="8"/>
  <c r="Q576" i="8"/>
  <c r="Q577" i="8"/>
  <c r="Q578" i="8"/>
  <c r="Q579" i="8"/>
  <c r="Q580" i="8"/>
  <c r="Q581" i="8"/>
  <c r="Q582" i="8"/>
  <c r="Q583" i="8"/>
  <c r="Q584" i="8"/>
  <c r="Q585" i="8"/>
  <c r="Q586" i="8"/>
  <c r="Q587" i="8"/>
  <c r="Q588" i="8"/>
  <c r="Q589" i="8"/>
  <c r="Q590" i="8"/>
  <c r="Q591" i="8"/>
  <c r="Q592" i="8"/>
  <c r="Q593" i="8"/>
  <c r="Q594" i="8"/>
  <c r="Q595" i="8"/>
  <c r="Q596" i="8"/>
  <c r="Q597" i="8"/>
  <c r="Q598" i="8"/>
  <c r="Q599" i="8"/>
  <c r="Q600" i="8"/>
  <c r="Q601" i="8"/>
  <c r="J4" i="15"/>
  <c r="V13" i="5"/>
  <c r="W1" i="5"/>
  <c r="A10" i="4"/>
  <c r="A11" i="4"/>
  <c r="A12" i="4"/>
  <c r="A13" i="4"/>
  <c r="A14" i="4"/>
  <c r="A15" i="4"/>
  <c r="A16" i="4"/>
  <c r="B16" i="4"/>
  <c r="B12" i="4"/>
  <c r="B10" i="4"/>
  <c r="B9" i="4"/>
  <c r="C9" i="4"/>
  <c r="I9" i="4"/>
  <c r="J9" i="4"/>
  <c r="G3" i="3"/>
  <c r="G4" i="3"/>
  <c r="K9" i="4"/>
  <c r="L9" i="4"/>
  <c r="M9" i="4"/>
  <c r="N9" i="4"/>
  <c r="O9" i="4"/>
  <c r="P9" i="4"/>
  <c r="BH1" i="5"/>
  <c r="V12" i="5"/>
  <c r="BF12" i="5"/>
  <c r="BF13" i="5"/>
  <c r="V14" i="5"/>
  <c r="BF14" i="5"/>
  <c r="V15" i="5"/>
  <c r="BF15" i="5"/>
  <c r="V16" i="5"/>
  <c r="BF16" i="5"/>
  <c r="V17" i="5"/>
  <c r="BF17" i="5"/>
  <c r="V18" i="5"/>
  <c r="BF18" i="5"/>
  <c r="V19" i="5"/>
  <c r="BF19" i="5"/>
  <c r="V20" i="5"/>
  <c r="BF20" i="5"/>
  <c r="V21" i="5"/>
  <c r="BF21" i="5"/>
  <c r="V22" i="5"/>
  <c r="BF22" i="5"/>
  <c r="V23" i="5"/>
  <c r="BF23" i="5"/>
  <c r="V24" i="5"/>
  <c r="BF24" i="5"/>
  <c r="V25" i="5"/>
  <c r="BF25" i="5"/>
  <c r="V26" i="5"/>
  <c r="BF26" i="5"/>
  <c r="V27" i="5"/>
  <c r="BF27" i="5"/>
  <c r="V28" i="5"/>
  <c r="BF28" i="5"/>
  <c r="V29" i="5"/>
  <c r="BF29" i="5"/>
  <c r="V30" i="5"/>
  <c r="BF30" i="5"/>
  <c r="V31" i="5"/>
  <c r="BF31" i="5"/>
  <c r="V32" i="5"/>
  <c r="BF32" i="5"/>
  <c r="V33" i="5"/>
  <c r="BF33" i="5"/>
  <c r="V34" i="5"/>
  <c r="BF34" i="5"/>
  <c r="V35" i="5"/>
  <c r="BF35" i="5"/>
  <c r="V36" i="5"/>
  <c r="BF36" i="5"/>
  <c r="V37" i="5"/>
  <c r="BF37" i="5"/>
  <c r="V38" i="5"/>
  <c r="BF38" i="5"/>
  <c r="V39" i="5"/>
  <c r="BF39" i="5"/>
  <c r="V40" i="5"/>
  <c r="BF40" i="5"/>
  <c r="V41" i="5"/>
  <c r="BF41" i="5"/>
  <c r="V42" i="5"/>
  <c r="BF42" i="5"/>
  <c r="V43" i="5"/>
  <c r="BF43" i="5"/>
  <c r="V44" i="5"/>
  <c r="BF44" i="5"/>
  <c r="V45" i="5"/>
  <c r="BF45" i="5"/>
  <c r="V46" i="5"/>
  <c r="BF46" i="5"/>
  <c r="V47" i="5"/>
  <c r="BF47" i="5"/>
  <c r="V48" i="5"/>
  <c r="BF48" i="5"/>
  <c r="V49" i="5"/>
  <c r="BF49" i="5"/>
  <c r="V50" i="5"/>
  <c r="BF50" i="5"/>
  <c r="V51" i="5"/>
  <c r="BF51" i="5"/>
  <c r="V52" i="5"/>
  <c r="BF52" i="5"/>
  <c r="V53" i="5"/>
  <c r="BF53" i="5"/>
  <c r="V54" i="5"/>
  <c r="BF54" i="5"/>
  <c r="V55" i="5"/>
  <c r="BF55" i="5"/>
  <c r="V56" i="5"/>
  <c r="BF56" i="5"/>
  <c r="V57" i="5"/>
  <c r="BF57" i="5"/>
  <c r="V58" i="5"/>
  <c r="BF58" i="5"/>
  <c r="V59" i="5"/>
  <c r="BF59" i="5"/>
  <c r="V60" i="5"/>
  <c r="BF60" i="5"/>
  <c r="V61" i="5"/>
  <c r="BF61" i="5"/>
  <c r="V62" i="5"/>
  <c r="BF62" i="5"/>
  <c r="V63" i="5"/>
  <c r="BF63" i="5"/>
  <c r="V64" i="5"/>
  <c r="BF64" i="5"/>
  <c r="V65" i="5"/>
  <c r="BF65" i="5"/>
  <c r="V66" i="5"/>
  <c r="BF66" i="5"/>
  <c r="V67" i="5"/>
  <c r="BF67" i="5"/>
  <c r="V68" i="5"/>
  <c r="BF68" i="5"/>
  <c r="V69" i="5"/>
  <c r="BF69" i="5"/>
  <c r="V70" i="5"/>
  <c r="BF70" i="5"/>
  <c r="V71" i="5"/>
  <c r="BF71" i="5"/>
  <c r="V72" i="5"/>
  <c r="BF72" i="5"/>
  <c r="V73" i="5"/>
  <c r="BF73" i="5"/>
  <c r="V74" i="5"/>
  <c r="BF74" i="5"/>
  <c r="V75" i="5"/>
  <c r="BF75" i="5"/>
  <c r="V76" i="5"/>
  <c r="BF76" i="5"/>
  <c r="V77" i="5"/>
  <c r="BF77" i="5"/>
  <c r="V78" i="5"/>
  <c r="BF78" i="5"/>
  <c r="V79" i="5"/>
  <c r="BF79" i="5"/>
  <c r="V80" i="5"/>
  <c r="BF80" i="5"/>
  <c r="V81" i="5"/>
  <c r="BF81" i="5"/>
  <c r="V82" i="5"/>
  <c r="BF82" i="5"/>
  <c r="V83" i="5"/>
  <c r="BF83" i="5"/>
  <c r="V84" i="5"/>
  <c r="BF84" i="5"/>
  <c r="V85" i="5"/>
  <c r="BF85" i="5"/>
  <c r="V86" i="5"/>
  <c r="BF86" i="5"/>
  <c r="V87" i="5"/>
  <c r="BF87" i="5"/>
  <c r="V88" i="5"/>
  <c r="BF88" i="5"/>
  <c r="V89" i="5"/>
  <c r="BF89" i="5"/>
  <c r="V90" i="5"/>
  <c r="BF90" i="5"/>
  <c r="V91" i="5"/>
  <c r="BF91" i="5"/>
  <c r="V92" i="5"/>
  <c r="BF92" i="5"/>
  <c r="V93" i="5"/>
  <c r="BF93" i="5"/>
  <c r="V94" i="5"/>
  <c r="BF94" i="5"/>
  <c r="V95" i="5"/>
  <c r="BF95" i="5"/>
  <c r="V96" i="5"/>
  <c r="BF96" i="5"/>
  <c r="V97" i="5"/>
  <c r="BF97" i="5"/>
  <c r="V98" i="5"/>
  <c r="BF98" i="5"/>
  <c r="V99" i="5"/>
  <c r="BF99" i="5"/>
  <c r="V100" i="5"/>
  <c r="BF100" i="5"/>
  <c r="V101" i="5"/>
  <c r="BF101" i="5"/>
  <c r="V102" i="5"/>
  <c r="BF102" i="5"/>
  <c r="V103" i="5"/>
  <c r="BF103" i="5"/>
  <c r="V104" i="5"/>
  <c r="BF104" i="5"/>
  <c r="V105" i="5"/>
  <c r="BF105" i="5"/>
  <c r="V106" i="5"/>
  <c r="BF106" i="5"/>
  <c r="V107" i="5"/>
  <c r="BF107" i="5"/>
  <c r="V108" i="5"/>
  <c r="BF108" i="5"/>
  <c r="V109" i="5"/>
  <c r="BF109" i="5"/>
  <c r="V110" i="5"/>
  <c r="BF110" i="5"/>
  <c r="V111" i="5"/>
  <c r="BF111" i="5"/>
  <c r="V112" i="5"/>
  <c r="BF112" i="5"/>
  <c r="V113" i="5"/>
  <c r="BF113" i="5"/>
  <c r="V114" i="5"/>
  <c r="BF114" i="5"/>
  <c r="V115" i="5"/>
  <c r="BF115" i="5"/>
  <c r="V116" i="5"/>
  <c r="BF116" i="5"/>
  <c r="V117" i="5"/>
  <c r="BF117" i="5"/>
  <c r="V118" i="5"/>
  <c r="BF118" i="5"/>
  <c r="V119" i="5"/>
  <c r="BF119" i="5"/>
  <c r="V120" i="5"/>
  <c r="BF120" i="5"/>
  <c r="V121" i="5"/>
  <c r="BF121" i="5"/>
  <c r="V122" i="5"/>
  <c r="BF122" i="5"/>
  <c r="V123" i="5"/>
  <c r="BF123" i="5"/>
  <c r="V124" i="5"/>
  <c r="BF124" i="5"/>
  <c r="V125" i="5"/>
  <c r="BF125" i="5"/>
  <c r="V126" i="5"/>
  <c r="BF126" i="5"/>
  <c r="V127" i="5"/>
  <c r="BF127" i="5"/>
  <c r="V128" i="5"/>
  <c r="BF128" i="5"/>
  <c r="V129" i="5"/>
  <c r="BF129" i="5"/>
  <c r="V130" i="5"/>
  <c r="BF130" i="5"/>
  <c r="V131" i="5"/>
  <c r="BF131" i="5"/>
  <c r="V132" i="5"/>
  <c r="BF132" i="5"/>
  <c r="V133" i="5"/>
  <c r="BF133" i="5"/>
  <c r="V134" i="5"/>
  <c r="BF134" i="5"/>
  <c r="V135" i="5"/>
  <c r="BF135" i="5"/>
  <c r="V136" i="5"/>
  <c r="BF136" i="5"/>
  <c r="V137" i="5"/>
  <c r="BF137" i="5"/>
  <c r="V138" i="5"/>
  <c r="BF138" i="5"/>
  <c r="V139" i="5"/>
  <c r="BF139" i="5"/>
  <c r="V140" i="5"/>
  <c r="BF140" i="5"/>
  <c r="V141" i="5"/>
  <c r="BF141" i="5"/>
  <c r="V142" i="5"/>
  <c r="BF142" i="5"/>
  <c r="V143" i="5"/>
  <c r="BF143" i="5"/>
  <c r="V144" i="5"/>
  <c r="BF144" i="5"/>
  <c r="V145" i="5"/>
  <c r="BF145" i="5"/>
  <c r="V146" i="5"/>
  <c r="BF146" i="5"/>
  <c r="V147" i="5"/>
  <c r="BF147" i="5"/>
  <c r="V148" i="5"/>
  <c r="BF148" i="5"/>
  <c r="V149" i="5"/>
  <c r="BF149" i="5"/>
  <c r="V150" i="5"/>
  <c r="BF150" i="5"/>
  <c r="V151" i="5"/>
  <c r="BF151" i="5"/>
  <c r="V152" i="5"/>
  <c r="BF152" i="5"/>
  <c r="V153" i="5"/>
  <c r="BF153" i="5"/>
  <c r="V154" i="5"/>
  <c r="BF154" i="5"/>
  <c r="V155" i="5"/>
  <c r="BF155" i="5"/>
  <c r="V156" i="5"/>
  <c r="BF156" i="5"/>
  <c r="V157" i="5"/>
  <c r="BF157" i="5"/>
  <c r="V158" i="5"/>
  <c r="BF158" i="5"/>
  <c r="V159" i="5"/>
  <c r="BF159" i="5"/>
  <c r="V160" i="5"/>
  <c r="BF160" i="5"/>
  <c r="V161" i="5"/>
  <c r="BF161" i="5"/>
  <c r="V162" i="5"/>
  <c r="BF162" i="5"/>
  <c r="V163" i="5"/>
  <c r="BF163" i="5"/>
  <c r="V164" i="5"/>
  <c r="BF164" i="5"/>
  <c r="V165" i="5"/>
  <c r="BF165" i="5"/>
  <c r="V166" i="5"/>
  <c r="BF166" i="5"/>
  <c r="V167" i="5"/>
  <c r="BF167" i="5"/>
  <c r="V168" i="5"/>
  <c r="BF168" i="5"/>
  <c r="V169" i="5"/>
  <c r="BF169" i="5"/>
  <c r="V170" i="5"/>
  <c r="BF170" i="5"/>
  <c r="V171" i="5"/>
  <c r="BF171" i="5"/>
  <c r="V172" i="5"/>
  <c r="BF172" i="5"/>
  <c r="V173" i="5"/>
  <c r="BF173" i="5"/>
  <c r="V174" i="5"/>
  <c r="BF174" i="5"/>
  <c r="V175" i="5"/>
  <c r="BF175" i="5"/>
  <c r="V176" i="5"/>
  <c r="BF176" i="5"/>
  <c r="V177" i="5"/>
  <c r="BF177" i="5"/>
  <c r="V178" i="5"/>
  <c r="BF178" i="5"/>
  <c r="V179" i="5"/>
  <c r="BF179" i="5"/>
  <c r="V180" i="5"/>
  <c r="BF180" i="5"/>
  <c r="V181" i="5"/>
  <c r="BF181" i="5"/>
  <c r="V182" i="5"/>
  <c r="BF182" i="5"/>
  <c r="V183" i="5"/>
  <c r="BF183" i="5"/>
  <c r="V184" i="5"/>
  <c r="BF184" i="5"/>
  <c r="V185" i="5"/>
  <c r="BF185" i="5"/>
  <c r="V186" i="5"/>
  <c r="BF186" i="5"/>
  <c r="V187" i="5"/>
  <c r="BF187" i="5"/>
  <c r="V188" i="5"/>
  <c r="BF188" i="5"/>
  <c r="V189" i="5"/>
  <c r="BF189" i="5"/>
  <c r="V190" i="5"/>
  <c r="BF190" i="5"/>
  <c r="V191" i="5"/>
  <c r="BF191" i="5"/>
  <c r="V192" i="5"/>
  <c r="BF192" i="5"/>
  <c r="V193" i="5"/>
  <c r="BF193" i="5"/>
  <c r="V194" i="5"/>
  <c r="BF194" i="5"/>
  <c r="V195" i="5"/>
  <c r="BF195" i="5"/>
  <c r="V196" i="5"/>
  <c r="BF196" i="5"/>
  <c r="V197" i="5"/>
  <c r="BF197" i="5"/>
  <c r="V198" i="5"/>
  <c r="BF198" i="5"/>
  <c r="V199" i="5"/>
  <c r="BF199" i="5"/>
  <c r="V200" i="5"/>
  <c r="BF200" i="5"/>
  <c r="V201" i="5"/>
  <c r="BF201" i="5"/>
  <c r="V202" i="5"/>
  <c r="BF202" i="5"/>
  <c r="V203" i="5"/>
  <c r="BF203" i="5"/>
  <c r="V204" i="5"/>
  <c r="BF204" i="5"/>
  <c r="V205" i="5"/>
  <c r="BF205" i="5"/>
  <c r="V206" i="5"/>
  <c r="BF206" i="5"/>
  <c r="V207" i="5"/>
  <c r="BF207" i="5"/>
  <c r="V208" i="5"/>
  <c r="BF208" i="5"/>
  <c r="V209" i="5"/>
  <c r="BF209" i="5"/>
  <c r="V210" i="5"/>
  <c r="BF210" i="5"/>
  <c r="V211" i="5"/>
  <c r="BF211" i="5"/>
  <c r="V212" i="5"/>
  <c r="BF212" i="5"/>
  <c r="V213" i="5"/>
  <c r="BF213" i="5"/>
  <c r="V214" i="5"/>
  <c r="BF214" i="5"/>
  <c r="V215" i="5"/>
  <c r="BF215" i="5"/>
  <c r="V216" i="5"/>
  <c r="BF216" i="5"/>
  <c r="V217" i="5"/>
  <c r="BF217" i="5"/>
  <c r="V218" i="5"/>
  <c r="BF218" i="5"/>
  <c r="V219" i="5"/>
  <c r="BF219" i="5"/>
  <c r="V220" i="5"/>
  <c r="BF220" i="5"/>
  <c r="V221" i="5"/>
  <c r="BF221" i="5"/>
  <c r="V222" i="5"/>
  <c r="BF222" i="5"/>
  <c r="V223" i="5"/>
  <c r="BF223" i="5"/>
  <c r="V224" i="5"/>
  <c r="BF224" i="5"/>
  <c r="V225" i="5"/>
  <c r="BF225" i="5"/>
  <c r="V226" i="5"/>
  <c r="BF226" i="5"/>
  <c r="V227" i="5"/>
  <c r="BF227" i="5"/>
  <c r="V228" i="5"/>
  <c r="BF228" i="5"/>
  <c r="V229" i="5"/>
  <c r="BF229" i="5"/>
  <c r="V230" i="5"/>
  <c r="BF230" i="5"/>
  <c r="V231" i="5"/>
  <c r="BF231" i="5"/>
  <c r="V232" i="5"/>
  <c r="BF232" i="5"/>
  <c r="V233" i="5"/>
  <c r="BF233" i="5"/>
  <c r="V234" i="5"/>
  <c r="BF234" i="5"/>
  <c r="V235" i="5"/>
  <c r="BF235" i="5"/>
  <c r="V236" i="5"/>
  <c r="BF236" i="5"/>
  <c r="V237" i="5"/>
  <c r="BF237" i="5"/>
  <c r="V238" i="5"/>
  <c r="BF238" i="5"/>
  <c r="V239" i="5"/>
  <c r="BF239" i="5"/>
  <c r="V240" i="5"/>
  <c r="BF240" i="5"/>
  <c r="V241" i="5"/>
  <c r="BF241" i="5"/>
  <c r="V242" i="5"/>
  <c r="BF242" i="5"/>
  <c r="V243" i="5"/>
  <c r="BF243" i="5"/>
  <c r="V244" i="5"/>
  <c r="BF244" i="5"/>
  <c r="V245" i="5"/>
  <c r="BF245" i="5"/>
  <c r="V246" i="5"/>
  <c r="BF246" i="5"/>
  <c r="V247" i="5"/>
  <c r="BF247" i="5"/>
  <c r="V248" i="5"/>
  <c r="BF248" i="5"/>
  <c r="V249" i="5"/>
  <c r="BF249" i="5"/>
  <c r="V250" i="5"/>
  <c r="BF250" i="5"/>
  <c r="V251" i="5"/>
  <c r="BF251" i="5"/>
  <c r="V252" i="5"/>
  <c r="BF252" i="5"/>
  <c r="V253" i="5"/>
  <c r="BF253" i="5"/>
  <c r="V254" i="5"/>
  <c r="BF254" i="5"/>
  <c r="V255" i="5"/>
  <c r="BF255" i="5"/>
  <c r="V256" i="5"/>
  <c r="BF256" i="5"/>
  <c r="V257" i="5"/>
  <c r="BF257" i="5"/>
  <c r="V258" i="5"/>
  <c r="BF258" i="5"/>
  <c r="V259" i="5"/>
  <c r="BF259" i="5"/>
  <c r="V260" i="5"/>
  <c r="BF260" i="5"/>
  <c r="V261" i="5"/>
  <c r="BF261" i="5"/>
  <c r="V262" i="5"/>
  <c r="BF262" i="5"/>
  <c r="V263" i="5"/>
  <c r="BF263" i="5"/>
  <c r="V264" i="5"/>
  <c r="BF264" i="5"/>
  <c r="V265" i="5"/>
  <c r="BF265" i="5"/>
  <c r="V266" i="5"/>
  <c r="BF266" i="5"/>
  <c r="V267" i="5"/>
  <c r="BF267" i="5"/>
  <c r="V268" i="5"/>
  <c r="BF268" i="5"/>
  <c r="V269" i="5"/>
  <c r="BF269" i="5"/>
  <c r="V270" i="5"/>
  <c r="BF270" i="5"/>
  <c r="V271" i="5"/>
  <c r="BF271" i="5"/>
  <c r="V272" i="5"/>
  <c r="BF272" i="5"/>
  <c r="V273" i="5"/>
  <c r="BF273" i="5"/>
  <c r="V274" i="5"/>
  <c r="BF274" i="5"/>
  <c r="V275" i="5"/>
  <c r="BF275" i="5"/>
  <c r="V276" i="5"/>
  <c r="BF276" i="5"/>
  <c r="V277" i="5"/>
  <c r="BF277" i="5"/>
  <c r="V278" i="5"/>
  <c r="BF278" i="5"/>
  <c r="V279" i="5"/>
  <c r="BF279" i="5"/>
  <c r="V280" i="5"/>
  <c r="BF280" i="5"/>
  <c r="V281" i="5"/>
  <c r="BF281" i="5"/>
  <c r="V282" i="5"/>
  <c r="BF282" i="5"/>
  <c r="V283" i="5"/>
  <c r="BF283" i="5"/>
  <c r="V284" i="5"/>
  <c r="BF284" i="5"/>
  <c r="V285" i="5"/>
  <c r="BF285" i="5"/>
  <c r="V286" i="5"/>
  <c r="BF286" i="5"/>
  <c r="V287" i="5"/>
  <c r="BF287" i="5"/>
  <c r="V288" i="5"/>
  <c r="BF288" i="5"/>
  <c r="V289" i="5"/>
  <c r="BF289" i="5"/>
  <c r="V290" i="5"/>
  <c r="BF290" i="5"/>
  <c r="V291" i="5"/>
  <c r="BF291" i="5"/>
  <c r="V292" i="5"/>
  <c r="BF292" i="5"/>
  <c r="V293" i="5"/>
  <c r="BF293" i="5"/>
  <c r="V294" i="5"/>
  <c r="BF294" i="5"/>
  <c r="V295" i="5"/>
  <c r="BF295" i="5"/>
  <c r="V296" i="5"/>
  <c r="BF296" i="5"/>
  <c r="V297" i="5"/>
  <c r="BF297" i="5"/>
  <c r="V298" i="5"/>
  <c r="BF298" i="5"/>
  <c r="V299" i="5"/>
  <c r="BF299" i="5"/>
  <c r="V300" i="5"/>
  <c r="BF300" i="5"/>
  <c r="V301" i="5"/>
  <c r="BF301" i="5"/>
  <c r="V302" i="5"/>
  <c r="BF302" i="5"/>
  <c r="V303" i="5"/>
  <c r="BF303" i="5"/>
  <c r="V304" i="5"/>
  <c r="BF304" i="5"/>
  <c r="V305" i="5"/>
  <c r="BF305" i="5"/>
  <c r="V306" i="5"/>
  <c r="BF306" i="5"/>
  <c r="V307" i="5"/>
  <c r="BF307" i="5"/>
  <c r="V308" i="5"/>
  <c r="BF308" i="5"/>
  <c r="V309" i="5"/>
  <c r="BF309" i="5"/>
  <c r="V310" i="5"/>
  <c r="BF310" i="5"/>
  <c r="V311" i="5"/>
  <c r="BF311" i="5"/>
  <c r="V312" i="5"/>
  <c r="BF312" i="5"/>
  <c r="V313" i="5"/>
  <c r="BF313" i="5"/>
  <c r="V314" i="5"/>
  <c r="BF314" i="5"/>
  <c r="V315" i="5"/>
  <c r="BF315" i="5"/>
  <c r="V316" i="5"/>
  <c r="BF316" i="5"/>
  <c r="V317" i="5"/>
  <c r="BF317" i="5"/>
  <c r="V318" i="5"/>
  <c r="BF318" i="5"/>
  <c r="V319" i="5"/>
  <c r="BF319" i="5"/>
  <c r="V320" i="5"/>
  <c r="BF320" i="5"/>
  <c r="V321" i="5"/>
  <c r="BF321" i="5"/>
  <c r="V322" i="5"/>
  <c r="BF322" i="5"/>
  <c r="V323" i="5"/>
  <c r="BF323" i="5"/>
  <c r="V324" i="5"/>
  <c r="BF324" i="5"/>
  <c r="V325" i="5"/>
  <c r="BF325" i="5"/>
  <c r="V326" i="5"/>
  <c r="BF326" i="5"/>
  <c r="V327" i="5"/>
  <c r="BF327" i="5"/>
  <c r="V328" i="5"/>
  <c r="BF328" i="5"/>
  <c r="V329" i="5"/>
  <c r="BF329" i="5"/>
  <c r="V330" i="5"/>
  <c r="BF330" i="5"/>
  <c r="V331" i="5"/>
  <c r="BF331" i="5"/>
  <c r="V332" i="5"/>
  <c r="BF332" i="5"/>
  <c r="V333" i="5"/>
  <c r="BF333" i="5"/>
  <c r="V334" i="5"/>
  <c r="BF334" i="5"/>
  <c r="V335" i="5"/>
  <c r="BF335" i="5"/>
  <c r="V336" i="5"/>
  <c r="BF336" i="5"/>
  <c r="V337" i="5"/>
  <c r="BF337" i="5"/>
  <c r="V338" i="5"/>
  <c r="BF338" i="5"/>
  <c r="V339" i="5"/>
  <c r="BF339" i="5"/>
  <c r="V340" i="5"/>
  <c r="BF340" i="5"/>
  <c r="V341" i="5"/>
  <c r="BF341" i="5"/>
  <c r="V342" i="5"/>
  <c r="BF342" i="5"/>
  <c r="V343" i="5"/>
  <c r="BF343" i="5"/>
  <c r="V344" i="5"/>
  <c r="BF344" i="5"/>
  <c r="V345" i="5"/>
  <c r="BF345" i="5"/>
  <c r="V346" i="5"/>
  <c r="BF346" i="5"/>
  <c r="V347" i="5"/>
  <c r="BF347" i="5"/>
  <c r="V348" i="5"/>
  <c r="BF348" i="5"/>
  <c r="V349" i="5"/>
  <c r="BF349" i="5"/>
  <c r="V350" i="5"/>
  <c r="BF350" i="5"/>
  <c r="V351" i="5"/>
  <c r="BF351" i="5"/>
  <c r="V352" i="5"/>
  <c r="BF352" i="5"/>
  <c r="V353" i="5"/>
  <c r="BF353" i="5"/>
  <c r="V354" i="5"/>
  <c r="BF354" i="5"/>
  <c r="V355" i="5"/>
  <c r="BF355" i="5"/>
  <c r="V356" i="5"/>
  <c r="BF356" i="5"/>
  <c r="V357" i="5"/>
  <c r="BF357" i="5"/>
  <c r="V358" i="5"/>
  <c r="BF358" i="5"/>
  <c r="V359" i="5"/>
  <c r="BF359" i="5"/>
  <c r="V360" i="5"/>
  <c r="BF360" i="5"/>
  <c r="V361" i="5"/>
  <c r="BF361" i="5"/>
  <c r="V362" i="5"/>
  <c r="BF362" i="5"/>
  <c r="V363" i="5"/>
  <c r="BF363" i="5"/>
  <c r="V364" i="5"/>
  <c r="BF364" i="5"/>
  <c r="V365" i="5"/>
  <c r="BF365" i="5"/>
  <c r="V366" i="5"/>
  <c r="BF366" i="5"/>
  <c r="V367" i="5"/>
  <c r="BF367" i="5"/>
  <c r="V368" i="5"/>
  <c r="BF368" i="5"/>
  <c r="V369" i="5"/>
  <c r="BF369" i="5"/>
  <c r="V370" i="5"/>
  <c r="BF370" i="5"/>
  <c r="V371" i="5"/>
  <c r="BF371" i="5"/>
  <c r="V372" i="5"/>
  <c r="BF372" i="5"/>
  <c r="V373" i="5"/>
  <c r="BF373" i="5"/>
  <c r="V374" i="5"/>
  <c r="BF374" i="5"/>
  <c r="V375" i="5"/>
  <c r="BF375" i="5"/>
  <c r="V376" i="5"/>
  <c r="BF376" i="5"/>
  <c r="V377" i="5"/>
  <c r="BF377" i="5"/>
  <c r="V378" i="5"/>
  <c r="BF378" i="5"/>
  <c r="V379" i="5"/>
  <c r="BF379" i="5"/>
  <c r="V380" i="5"/>
  <c r="BF380" i="5"/>
  <c r="V381" i="5"/>
  <c r="BF381" i="5"/>
  <c r="V382" i="5"/>
  <c r="BF382" i="5"/>
  <c r="V383" i="5"/>
  <c r="BF383" i="5"/>
  <c r="V384" i="5"/>
  <c r="BF384" i="5"/>
  <c r="V385" i="5"/>
  <c r="BF385" i="5"/>
  <c r="V386" i="5"/>
  <c r="BF386" i="5"/>
  <c r="V387" i="5"/>
  <c r="BF387" i="5"/>
  <c r="V388" i="5"/>
  <c r="BF388" i="5"/>
  <c r="V389" i="5"/>
  <c r="BF389" i="5"/>
  <c r="V390" i="5"/>
  <c r="BF390" i="5"/>
  <c r="V391" i="5"/>
  <c r="BF391" i="5"/>
  <c r="V392" i="5"/>
  <c r="BF392" i="5"/>
  <c r="V393" i="5"/>
  <c r="BF393" i="5"/>
  <c r="V394" i="5"/>
  <c r="BF394" i="5"/>
  <c r="V395" i="5"/>
  <c r="BF395" i="5"/>
  <c r="V396" i="5"/>
  <c r="BF396" i="5"/>
  <c r="V397" i="5"/>
  <c r="BF397" i="5"/>
  <c r="V398" i="5"/>
  <c r="BF398" i="5"/>
  <c r="V399" i="5"/>
  <c r="BF399" i="5"/>
  <c r="V400" i="5"/>
  <c r="BF400" i="5"/>
  <c r="V401" i="5"/>
  <c r="BF401" i="5"/>
  <c r="V402" i="5"/>
  <c r="BF402" i="5"/>
  <c r="V403" i="5"/>
  <c r="BF403" i="5"/>
  <c r="V404" i="5"/>
  <c r="BF404" i="5"/>
  <c r="V405" i="5"/>
  <c r="BF405" i="5"/>
  <c r="V406" i="5"/>
  <c r="BF406" i="5"/>
  <c r="V407" i="5"/>
  <c r="BF407" i="5"/>
  <c r="V408" i="5"/>
  <c r="BF408" i="5"/>
  <c r="V409" i="5"/>
  <c r="BF409" i="5"/>
  <c r="V410" i="5"/>
  <c r="BF410" i="5"/>
  <c r="V411" i="5"/>
  <c r="BF411" i="5"/>
  <c r="V412" i="5"/>
  <c r="BF412" i="5"/>
  <c r="V413" i="5"/>
  <c r="BF413" i="5"/>
  <c r="V414" i="5"/>
  <c r="BF414" i="5"/>
  <c r="V415" i="5"/>
  <c r="BF415" i="5"/>
  <c r="V416" i="5"/>
  <c r="BF416" i="5"/>
  <c r="V417" i="5"/>
  <c r="BF417" i="5"/>
  <c r="V418" i="5"/>
  <c r="BF418" i="5"/>
  <c r="V419" i="5"/>
  <c r="BF419" i="5"/>
  <c r="V420" i="5"/>
  <c r="BF420" i="5"/>
  <c r="V421" i="5"/>
  <c r="BF421" i="5"/>
  <c r="V422" i="5"/>
  <c r="BF422" i="5"/>
  <c r="V423" i="5"/>
  <c r="BF423" i="5"/>
  <c r="V424" i="5"/>
  <c r="BF424" i="5"/>
  <c r="V425" i="5"/>
  <c r="BF425" i="5"/>
  <c r="V426" i="5"/>
  <c r="BF426" i="5"/>
  <c r="V427" i="5"/>
  <c r="BF427" i="5"/>
  <c r="V428" i="5"/>
  <c r="BF428" i="5"/>
  <c r="V429" i="5"/>
  <c r="BF429" i="5"/>
  <c r="V430" i="5"/>
  <c r="BF430" i="5"/>
  <c r="V431" i="5"/>
  <c r="BF431" i="5"/>
  <c r="V432" i="5"/>
  <c r="BF432" i="5"/>
  <c r="V433" i="5"/>
  <c r="BF433" i="5"/>
  <c r="V434" i="5"/>
  <c r="BF434" i="5"/>
  <c r="V435" i="5"/>
  <c r="BF435" i="5"/>
  <c r="V436" i="5"/>
  <c r="BF436" i="5"/>
  <c r="V437" i="5"/>
  <c r="BF437" i="5"/>
  <c r="V438" i="5"/>
  <c r="BF438" i="5"/>
  <c r="V439" i="5"/>
  <c r="BF439" i="5"/>
  <c r="V440" i="5"/>
  <c r="BF440" i="5"/>
  <c r="V441" i="5"/>
  <c r="BF441" i="5"/>
  <c r="V442" i="5"/>
  <c r="BF442" i="5"/>
  <c r="V443" i="5"/>
  <c r="BF443" i="5"/>
  <c r="V444" i="5"/>
  <c r="BF444" i="5"/>
  <c r="V445" i="5"/>
  <c r="BF445" i="5"/>
  <c r="V446" i="5"/>
  <c r="BF446" i="5"/>
  <c r="V447" i="5"/>
  <c r="BF447" i="5"/>
  <c r="V448" i="5"/>
  <c r="BF448" i="5"/>
  <c r="V449" i="5"/>
  <c r="BF449" i="5"/>
  <c r="V450" i="5"/>
  <c r="BF450" i="5"/>
  <c r="V451" i="5"/>
  <c r="BF451" i="5"/>
  <c r="V452" i="5"/>
  <c r="BF452" i="5"/>
  <c r="V453" i="5"/>
  <c r="BF453" i="5"/>
  <c r="V454" i="5"/>
  <c r="BF454" i="5"/>
  <c r="V455" i="5"/>
  <c r="BF455" i="5"/>
  <c r="V456" i="5"/>
  <c r="BF456" i="5"/>
  <c r="V457" i="5"/>
  <c r="BF457" i="5"/>
  <c r="V458" i="5"/>
  <c r="BF458" i="5"/>
  <c r="V459" i="5"/>
  <c r="BF459" i="5"/>
  <c r="V460" i="5"/>
  <c r="BF460" i="5"/>
  <c r="V461" i="5"/>
  <c r="BF461" i="5"/>
  <c r="V462" i="5"/>
  <c r="BF462" i="5"/>
  <c r="V463" i="5"/>
  <c r="BF463" i="5"/>
  <c r="V464" i="5"/>
  <c r="BF464" i="5"/>
  <c r="V465" i="5"/>
  <c r="BF465" i="5"/>
  <c r="V466" i="5"/>
  <c r="BF466" i="5"/>
  <c r="V467" i="5"/>
  <c r="BF467" i="5"/>
  <c r="V468" i="5"/>
  <c r="BF468" i="5"/>
  <c r="V469" i="5"/>
  <c r="BF469" i="5"/>
  <c r="V470" i="5"/>
  <c r="BF470" i="5"/>
  <c r="V471" i="5"/>
  <c r="BF471" i="5"/>
  <c r="V472" i="5"/>
  <c r="BF472" i="5"/>
  <c r="V473" i="5"/>
  <c r="BF473" i="5"/>
  <c r="V474" i="5"/>
  <c r="BF474" i="5"/>
  <c r="V475" i="5"/>
  <c r="BF475" i="5"/>
  <c r="V476" i="5"/>
  <c r="BF476" i="5"/>
  <c r="V477" i="5"/>
  <c r="BF477" i="5"/>
  <c r="V478" i="5"/>
  <c r="BF478" i="5"/>
  <c r="V479" i="5"/>
  <c r="BF479" i="5"/>
  <c r="V480" i="5"/>
  <c r="BF480" i="5"/>
  <c r="V481" i="5"/>
  <c r="BF481" i="5"/>
  <c r="V482" i="5"/>
  <c r="BF482" i="5"/>
  <c r="V483" i="5"/>
  <c r="BF483" i="5"/>
  <c r="V484" i="5"/>
  <c r="BF484" i="5"/>
  <c r="V485" i="5"/>
  <c r="BF485" i="5"/>
  <c r="V486" i="5"/>
  <c r="BF486" i="5"/>
  <c r="V487" i="5"/>
  <c r="BF487" i="5"/>
  <c r="V488" i="5"/>
  <c r="BF488" i="5"/>
  <c r="V489" i="5"/>
  <c r="BF489" i="5"/>
  <c r="V490" i="5"/>
  <c r="BF490" i="5"/>
  <c r="V491" i="5"/>
  <c r="BF491" i="5"/>
  <c r="V492" i="5"/>
  <c r="BF492" i="5"/>
  <c r="V493" i="5"/>
  <c r="BF493" i="5"/>
  <c r="V494" i="5"/>
  <c r="BF494" i="5"/>
  <c r="V495" i="5"/>
  <c r="BF495" i="5"/>
  <c r="V496" i="5"/>
  <c r="BF496" i="5"/>
  <c r="V497" i="5"/>
  <c r="BF497" i="5"/>
  <c r="V498" i="5"/>
  <c r="BF498" i="5"/>
  <c r="V499" i="5"/>
  <c r="BF499" i="5"/>
  <c r="V500" i="5"/>
  <c r="BF500" i="5"/>
  <c r="V501" i="5"/>
  <c r="BF501" i="5"/>
  <c r="V502" i="5"/>
  <c r="BF502" i="5"/>
  <c r="V503" i="5"/>
  <c r="BF503" i="5"/>
  <c r="V504" i="5"/>
  <c r="BF504" i="5"/>
  <c r="V505" i="5"/>
  <c r="BF505" i="5"/>
  <c r="V506" i="5"/>
  <c r="BF506" i="5"/>
  <c r="V507" i="5"/>
  <c r="BF507" i="5"/>
  <c r="V508" i="5"/>
  <c r="BF508" i="5"/>
  <c r="V509" i="5"/>
  <c r="BF509" i="5"/>
  <c r="V510" i="5"/>
  <c r="BF510" i="5"/>
  <c r="V511" i="5"/>
  <c r="BF511" i="5"/>
  <c r="V512" i="5"/>
  <c r="BF512" i="5"/>
  <c r="V513" i="5"/>
  <c r="BF513" i="5"/>
  <c r="V514" i="5"/>
  <c r="BF514" i="5"/>
  <c r="V515" i="5"/>
  <c r="BF515" i="5"/>
  <c r="V516" i="5"/>
  <c r="BF516" i="5"/>
  <c r="V517" i="5"/>
  <c r="BF517" i="5"/>
  <c r="V518" i="5"/>
  <c r="BF518" i="5"/>
  <c r="V519" i="5"/>
  <c r="BF519" i="5"/>
  <c r="V520" i="5"/>
  <c r="BF520" i="5"/>
  <c r="V521" i="5"/>
  <c r="BF521" i="5"/>
  <c r="V522" i="5"/>
  <c r="BF522" i="5"/>
  <c r="V523" i="5"/>
  <c r="BF523" i="5"/>
  <c r="V524" i="5"/>
  <c r="BF524" i="5"/>
  <c r="V525" i="5"/>
  <c r="BF525" i="5"/>
  <c r="V526" i="5"/>
  <c r="BF526" i="5"/>
  <c r="V527" i="5"/>
  <c r="BF527" i="5"/>
  <c r="V528" i="5"/>
  <c r="BF528" i="5"/>
  <c r="V529" i="5"/>
  <c r="BF529" i="5"/>
  <c r="V530" i="5"/>
  <c r="BF530" i="5"/>
  <c r="V531" i="5"/>
  <c r="BF531" i="5"/>
  <c r="V532" i="5"/>
  <c r="BF532" i="5"/>
  <c r="V533" i="5"/>
  <c r="BF533" i="5"/>
  <c r="V534" i="5"/>
  <c r="BF534" i="5"/>
  <c r="V535" i="5"/>
  <c r="BF535" i="5"/>
  <c r="V536" i="5"/>
  <c r="BF536" i="5"/>
  <c r="V537" i="5"/>
  <c r="BF537" i="5"/>
  <c r="V538" i="5"/>
  <c r="BF538" i="5"/>
  <c r="V539" i="5"/>
  <c r="BF539" i="5"/>
  <c r="V540" i="5"/>
  <c r="BF540" i="5"/>
  <c r="V541" i="5"/>
  <c r="BF541" i="5"/>
  <c r="V542" i="5"/>
  <c r="BF542" i="5"/>
  <c r="V543" i="5"/>
  <c r="BF543" i="5"/>
  <c r="V544" i="5"/>
  <c r="BF544" i="5"/>
  <c r="V545" i="5"/>
  <c r="BF545" i="5"/>
  <c r="V546" i="5"/>
  <c r="BF546" i="5"/>
  <c r="V547" i="5"/>
  <c r="BF547" i="5"/>
  <c r="V548" i="5"/>
  <c r="BF548" i="5"/>
  <c r="V549" i="5"/>
  <c r="BF549" i="5"/>
  <c r="V550" i="5"/>
  <c r="BF550" i="5"/>
  <c r="V551" i="5"/>
  <c r="BF551" i="5"/>
  <c r="V552" i="5"/>
  <c r="BF552" i="5"/>
  <c r="V553" i="5"/>
  <c r="BF553" i="5"/>
  <c r="V554" i="5"/>
  <c r="BF554" i="5"/>
  <c r="V555" i="5"/>
  <c r="BF555" i="5"/>
  <c r="V556" i="5"/>
  <c r="BF556" i="5"/>
  <c r="V557" i="5"/>
  <c r="BF557" i="5"/>
  <c r="V558" i="5"/>
  <c r="BF558" i="5"/>
  <c r="V559" i="5"/>
  <c r="BF559" i="5"/>
  <c r="V560" i="5"/>
  <c r="BF560" i="5"/>
  <c r="V561" i="5"/>
  <c r="BF561" i="5"/>
  <c r="V562" i="5"/>
  <c r="BF562" i="5"/>
  <c r="V563" i="5"/>
  <c r="BF563" i="5"/>
  <c r="V564" i="5"/>
  <c r="BF564" i="5"/>
  <c r="V565" i="5"/>
  <c r="BF565" i="5"/>
  <c r="V566" i="5"/>
  <c r="BF566" i="5"/>
  <c r="V567" i="5"/>
  <c r="BF567" i="5"/>
  <c r="V568" i="5"/>
  <c r="BF568" i="5"/>
  <c r="V569" i="5"/>
  <c r="BF569" i="5"/>
  <c r="V570" i="5"/>
  <c r="BF570" i="5"/>
  <c r="V571" i="5"/>
  <c r="BF571" i="5"/>
  <c r="V572" i="5"/>
  <c r="BF572" i="5"/>
  <c r="V573" i="5"/>
  <c r="BF573" i="5"/>
  <c r="V574" i="5"/>
  <c r="BF574" i="5"/>
  <c r="V575" i="5"/>
  <c r="BF575" i="5"/>
  <c r="V576" i="5"/>
  <c r="BF576" i="5"/>
  <c r="V577" i="5"/>
  <c r="BF577" i="5"/>
  <c r="V578" i="5"/>
  <c r="BF578" i="5"/>
  <c r="V579" i="5"/>
  <c r="BF579" i="5"/>
  <c r="V580" i="5"/>
  <c r="BF580" i="5"/>
  <c r="V581" i="5"/>
  <c r="BF581" i="5"/>
  <c r="V582" i="5"/>
  <c r="BF582" i="5"/>
  <c r="V583" i="5"/>
  <c r="BF583" i="5"/>
  <c r="V584" i="5"/>
  <c r="BF584" i="5"/>
  <c r="V585" i="5"/>
  <c r="BF585" i="5"/>
  <c r="V586" i="5"/>
  <c r="BF586" i="5"/>
  <c r="V587" i="5"/>
  <c r="BF587" i="5"/>
  <c r="V588" i="5"/>
  <c r="BF588" i="5"/>
  <c r="V589" i="5"/>
  <c r="BF589" i="5"/>
  <c r="V590" i="5"/>
  <c r="BF590" i="5"/>
  <c r="V591" i="5"/>
  <c r="BF591" i="5"/>
  <c r="V592" i="5"/>
  <c r="BF592" i="5"/>
  <c r="V593" i="5"/>
  <c r="BF593" i="5"/>
  <c r="V594" i="5"/>
  <c r="BF594" i="5"/>
  <c r="V595" i="5"/>
  <c r="BF595" i="5"/>
  <c r="Q2" i="4"/>
  <c r="AM12" i="5"/>
  <c r="AM13" i="5"/>
  <c r="AM14" i="5"/>
  <c r="AM15" i="5"/>
  <c r="AM16" i="5"/>
  <c r="AM17" i="5"/>
  <c r="AM18" i="5"/>
  <c r="AM19" i="5"/>
  <c r="AM20" i="5"/>
  <c r="AM21" i="5"/>
  <c r="AM22" i="5"/>
  <c r="AM23" i="5"/>
  <c r="AM24" i="5"/>
  <c r="AM25" i="5"/>
  <c r="AM26" i="5"/>
  <c r="AM27" i="5"/>
  <c r="AM28" i="5"/>
  <c r="AM29" i="5"/>
  <c r="AM30" i="5"/>
  <c r="AM31" i="5"/>
  <c r="AM32" i="5"/>
  <c r="AM33" i="5"/>
  <c r="AM34" i="5"/>
  <c r="AM35" i="5"/>
  <c r="AM36" i="5"/>
  <c r="AM37" i="5"/>
  <c r="AM38" i="5"/>
  <c r="AM39" i="5"/>
  <c r="AM40" i="5"/>
  <c r="AM41" i="5"/>
  <c r="AM42" i="5"/>
  <c r="AM43" i="5"/>
  <c r="AM44" i="5"/>
  <c r="AM45" i="5"/>
  <c r="AM46" i="5"/>
  <c r="AM47" i="5"/>
  <c r="AM48" i="5"/>
  <c r="AM49" i="5"/>
  <c r="AM50" i="5"/>
  <c r="AM51" i="5"/>
  <c r="AM52" i="5"/>
  <c r="AM53" i="5"/>
  <c r="AM54" i="5"/>
  <c r="AM55" i="5"/>
  <c r="AM56" i="5"/>
  <c r="AM57" i="5"/>
  <c r="AM58" i="5"/>
  <c r="AM59" i="5"/>
  <c r="AM60" i="5"/>
  <c r="AM61" i="5"/>
  <c r="AM62" i="5"/>
  <c r="AM63" i="5"/>
  <c r="AM64" i="5"/>
  <c r="AM65" i="5"/>
  <c r="AM66" i="5"/>
  <c r="AM67" i="5"/>
  <c r="AM68" i="5"/>
  <c r="AM69" i="5"/>
  <c r="AM70" i="5"/>
  <c r="AM71" i="5"/>
  <c r="AM72" i="5"/>
  <c r="AM73" i="5"/>
  <c r="AM74" i="5"/>
  <c r="AM75" i="5"/>
  <c r="AM76" i="5"/>
  <c r="AM77" i="5"/>
  <c r="AM78" i="5"/>
  <c r="AM79" i="5"/>
  <c r="AM80" i="5"/>
  <c r="AM81" i="5"/>
  <c r="AM82" i="5"/>
  <c r="AM83" i="5"/>
  <c r="AM84" i="5"/>
  <c r="AM85" i="5"/>
  <c r="AM86" i="5"/>
  <c r="AM87" i="5"/>
  <c r="AM88" i="5"/>
  <c r="AM89" i="5"/>
  <c r="AM90" i="5"/>
  <c r="AM91" i="5"/>
  <c r="AM92" i="5"/>
  <c r="AM93" i="5"/>
  <c r="AM94" i="5"/>
  <c r="AM95" i="5"/>
  <c r="AM96" i="5"/>
  <c r="AM97" i="5"/>
  <c r="AM98" i="5"/>
  <c r="AM99" i="5"/>
  <c r="AM100" i="5"/>
  <c r="AM101" i="5"/>
  <c r="AM102" i="5"/>
  <c r="AM103" i="5"/>
  <c r="AM104" i="5"/>
  <c r="AM105" i="5"/>
  <c r="AM106" i="5"/>
  <c r="AM107" i="5"/>
  <c r="AM108" i="5"/>
  <c r="AM109" i="5"/>
  <c r="AM110" i="5"/>
  <c r="AM111" i="5"/>
  <c r="AM112" i="5"/>
  <c r="AM113" i="5"/>
  <c r="AM114" i="5"/>
  <c r="AM115" i="5"/>
  <c r="AM116" i="5"/>
  <c r="AM117" i="5"/>
  <c r="AM118" i="5"/>
  <c r="AM119" i="5"/>
  <c r="AM120" i="5"/>
  <c r="AM121" i="5"/>
  <c r="AM122" i="5"/>
  <c r="AM123" i="5"/>
  <c r="AM124" i="5"/>
  <c r="AM125" i="5"/>
  <c r="AM126" i="5"/>
  <c r="AM127" i="5"/>
  <c r="AM128" i="5"/>
  <c r="AM129" i="5"/>
  <c r="AM130" i="5"/>
  <c r="AM131" i="5"/>
  <c r="AM132" i="5"/>
  <c r="AM133" i="5"/>
  <c r="AM134" i="5"/>
  <c r="AM135" i="5"/>
  <c r="AM136" i="5"/>
  <c r="AM137" i="5"/>
  <c r="AM138" i="5"/>
  <c r="AM139" i="5"/>
  <c r="AM140" i="5"/>
  <c r="AM141" i="5"/>
  <c r="AM142" i="5"/>
  <c r="AM143" i="5"/>
  <c r="AM144" i="5"/>
  <c r="AM145" i="5"/>
  <c r="AM146" i="5"/>
  <c r="AM147" i="5"/>
  <c r="AM148" i="5"/>
  <c r="AM149" i="5"/>
  <c r="AM150" i="5"/>
  <c r="AM151" i="5"/>
  <c r="AM152" i="5"/>
  <c r="AM153" i="5"/>
  <c r="AM154" i="5"/>
  <c r="AM155" i="5"/>
  <c r="AM156" i="5"/>
  <c r="AM157" i="5"/>
  <c r="AM158" i="5"/>
  <c r="AM159" i="5"/>
  <c r="AM160" i="5"/>
  <c r="AM161" i="5"/>
  <c r="AM162" i="5"/>
  <c r="AM163" i="5"/>
  <c r="AM164" i="5"/>
  <c r="AM165" i="5"/>
  <c r="AM166" i="5"/>
  <c r="AM167" i="5"/>
  <c r="AM168" i="5"/>
  <c r="AM169" i="5"/>
  <c r="AM170" i="5"/>
  <c r="AM171" i="5"/>
  <c r="AM172" i="5"/>
  <c r="AM173" i="5"/>
  <c r="AM174" i="5"/>
  <c r="AM175" i="5"/>
  <c r="AM176" i="5"/>
  <c r="AM177" i="5"/>
  <c r="AM178" i="5"/>
  <c r="AM179" i="5"/>
  <c r="AM180" i="5"/>
  <c r="AM181" i="5"/>
  <c r="AM182" i="5"/>
  <c r="AM183" i="5"/>
  <c r="AM184" i="5"/>
  <c r="AM185" i="5"/>
  <c r="AM186" i="5"/>
  <c r="AM187" i="5"/>
  <c r="AM188" i="5"/>
  <c r="AM189" i="5"/>
  <c r="AM190" i="5"/>
  <c r="AM191" i="5"/>
  <c r="AM192" i="5"/>
  <c r="AM193" i="5"/>
  <c r="AM194" i="5"/>
  <c r="AM195" i="5"/>
  <c r="AM196" i="5"/>
  <c r="AM197" i="5"/>
  <c r="AM198" i="5"/>
  <c r="AM199" i="5"/>
  <c r="AM200" i="5"/>
  <c r="AM201" i="5"/>
  <c r="AM202" i="5"/>
  <c r="AM203" i="5"/>
  <c r="AM204" i="5"/>
  <c r="AM205" i="5"/>
  <c r="AM206" i="5"/>
  <c r="AM207" i="5"/>
  <c r="AM208" i="5"/>
  <c r="AM209" i="5"/>
  <c r="AM210" i="5"/>
  <c r="AM211" i="5"/>
  <c r="AM212" i="5"/>
  <c r="AM213" i="5"/>
  <c r="AM214" i="5"/>
  <c r="AM215" i="5"/>
  <c r="AM216" i="5"/>
  <c r="AM217" i="5"/>
  <c r="AM218" i="5"/>
  <c r="AM219" i="5"/>
  <c r="AM220" i="5"/>
  <c r="AM221" i="5"/>
  <c r="AM222" i="5"/>
  <c r="AM223" i="5"/>
  <c r="AM224" i="5"/>
  <c r="AM225" i="5"/>
  <c r="AM226" i="5"/>
  <c r="AM227" i="5"/>
  <c r="AM228" i="5"/>
  <c r="AM229" i="5"/>
  <c r="AM230" i="5"/>
  <c r="AM231" i="5"/>
  <c r="AM232" i="5"/>
  <c r="AM233" i="5"/>
  <c r="AM234" i="5"/>
  <c r="AM235" i="5"/>
  <c r="AM236" i="5"/>
  <c r="AM237" i="5"/>
  <c r="AM238" i="5"/>
  <c r="AM239" i="5"/>
  <c r="AM240" i="5"/>
  <c r="AM241" i="5"/>
  <c r="AM242" i="5"/>
  <c r="AM243" i="5"/>
  <c r="AM244" i="5"/>
  <c r="AM245" i="5"/>
  <c r="AM246" i="5"/>
  <c r="AM247" i="5"/>
  <c r="AM248" i="5"/>
  <c r="AM249" i="5"/>
  <c r="AM250" i="5"/>
  <c r="AM251" i="5"/>
  <c r="AM252" i="5"/>
  <c r="AM253" i="5"/>
  <c r="AM254" i="5"/>
  <c r="AM255" i="5"/>
  <c r="AM256" i="5"/>
  <c r="AM257" i="5"/>
  <c r="AM258" i="5"/>
  <c r="AM259" i="5"/>
  <c r="AM260" i="5"/>
  <c r="AM261" i="5"/>
  <c r="AM262" i="5"/>
  <c r="AM263" i="5"/>
  <c r="AM264" i="5"/>
  <c r="AM265" i="5"/>
  <c r="AM266" i="5"/>
  <c r="AM267" i="5"/>
  <c r="AM268" i="5"/>
  <c r="AM269" i="5"/>
  <c r="AM270" i="5"/>
  <c r="AM271" i="5"/>
  <c r="AM272" i="5"/>
  <c r="AM273" i="5"/>
  <c r="AM274" i="5"/>
  <c r="AM275" i="5"/>
  <c r="AM276" i="5"/>
  <c r="AM277" i="5"/>
  <c r="AM278" i="5"/>
  <c r="AM279" i="5"/>
  <c r="AM280" i="5"/>
  <c r="AM281" i="5"/>
  <c r="AM282" i="5"/>
  <c r="AM283" i="5"/>
  <c r="AM284" i="5"/>
  <c r="AM285" i="5"/>
  <c r="AM286" i="5"/>
  <c r="AM287" i="5"/>
  <c r="AM288" i="5"/>
  <c r="AM289" i="5"/>
  <c r="AM290" i="5"/>
  <c r="AM291" i="5"/>
  <c r="AM292" i="5"/>
  <c r="AM293" i="5"/>
  <c r="AM294" i="5"/>
  <c r="AM295" i="5"/>
  <c r="AM296" i="5"/>
  <c r="AM297" i="5"/>
  <c r="AM298" i="5"/>
  <c r="AM299" i="5"/>
  <c r="AM300" i="5"/>
  <c r="AM301" i="5"/>
  <c r="AM302" i="5"/>
  <c r="AM303" i="5"/>
  <c r="AM304" i="5"/>
  <c r="AM305" i="5"/>
  <c r="AM306" i="5"/>
  <c r="AM307" i="5"/>
  <c r="AM308" i="5"/>
  <c r="AM309" i="5"/>
  <c r="AM310" i="5"/>
  <c r="AM311" i="5"/>
  <c r="AM312" i="5"/>
  <c r="AM313" i="5"/>
  <c r="AM314" i="5"/>
  <c r="AM315" i="5"/>
  <c r="AM316" i="5"/>
  <c r="AM317" i="5"/>
  <c r="AM318" i="5"/>
  <c r="AM319" i="5"/>
  <c r="AM320" i="5"/>
  <c r="AM321" i="5"/>
  <c r="AM322" i="5"/>
  <c r="AM323" i="5"/>
  <c r="AM324" i="5"/>
  <c r="AM325" i="5"/>
  <c r="AM326" i="5"/>
  <c r="AM327" i="5"/>
  <c r="AM328" i="5"/>
  <c r="AM329" i="5"/>
  <c r="AM330" i="5"/>
  <c r="AM331" i="5"/>
  <c r="AM332" i="5"/>
  <c r="AM333" i="5"/>
  <c r="AM334" i="5"/>
  <c r="AM335" i="5"/>
  <c r="AM336" i="5"/>
  <c r="AM337" i="5"/>
  <c r="AM338" i="5"/>
  <c r="AM339" i="5"/>
  <c r="AM340" i="5"/>
  <c r="AM341" i="5"/>
  <c r="AM342" i="5"/>
  <c r="AM343" i="5"/>
  <c r="AM344" i="5"/>
  <c r="AM345" i="5"/>
  <c r="AM346" i="5"/>
  <c r="AM347" i="5"/>
  <c r="AM348" i="5"/>
  <c r="AM349" i="5"/>
  <c r="AM350" i="5"/>
  <c r="AM351" i="5"/>
  <c r="AM352" i="5"/>
  <c r="AM353" i="5"/>
  <c r="AM354" i="5"/>
  <c r="AM355" i="5"/>
  <c r="AM356" i="5"/>
  <c r="AM357" i="5"/>
  <c r="AM358" i="5"/>
  <c r="AM359" i="5"/>
  <c r="AM360" i="5"/>
  <c r="AM361" i="5"/>
  <c r="AM362" i="5"/>
  <c r="AM363" i="5"/>
  <c r="AM364" i="5"/>
  <c r="AM365" i="5"/>
  <c r="AM366" i="5"/>
  <c r="AM367" i="5"/>
  <c r="AM368" i="5"/>
  <c r="AM369" i="5"/>
  <c r="AM370" i="5"/>
  <c r="AM371" i="5"/>
  <c r="AM372" i="5"/>
  <c r="AM373" i="5"/>
  <c r="AM374" i="5"/>
  <c r="AM375" i="5"/>
  <c r="AM376" i="5"/>
  <c r="AM377" i="5"/>
  <c r="AM378" i="5"/>
  <c r="AM379" i="5"/>
  <c r="AM380" i="5"/>
  <c r="AM381" i="5"/>
  <c r="AM382" i="5"/>
  <c r="AM383" i="5"/>
  <c r="AM384" i="5"/>
  <c r="AM385" i="5"/>
  <c r="AM386" i="5"/>
  <c r="AM387" i="5"/>
  <c r="AM388" i="5"/>
  <c r="AM389" i="5"/>
  <c r="AM390" i="5"/>
  <c r="AM391" i="5"/>
  <c r="AM392" i="5"/>
  <c r="AM393" i="5"/>
  <c r="AM394" i="5"/>
  <c r="AM395" i="5"/>
  <c r="AM396" i="5"/>
  <c r="AM397" i="5"/>
  <c r="AM398" i="5"/>
  <c r="AM399" i="5"/>
  <c r="AM400" i="5"/>
  <c r="AM401" i="5"/>
  <c r="AM402" i="5"/>
  <c r="AM403" i="5"/>
  <c r="AM404" i="5"/>
  <c r="AM405" i="5"/>
  <c r="AM406" i="5"/>
  <c r="AM407" i="5"/>
  <c r="AM408" i="5"/>
  <c r="AM409" i="5"/>
  <c r="AM410" i="5"/>
  <c r="AM411" i="5"/>
  <c r="AM412" i="5"/>
  <c r="AM413" i="5"/>
  <c r="AM414" i="5"/>
  <c r="AM415" i="5"/>
  <c r="AM416" i="5"/>
  <c r="AM417" i="5"/>
  <c r="AM418" i="5"/>
  <c r="AM419" i="5"/>
  <c r="AM420" i="5"/>
  <c r="AM421" i="5"/>
  <c r="AM422" i="5"/>
  <c r="AM423" i="5"/>
  <c r="AM424" i="5"/>
  <c r="AM425" i="5"/>
  <c r="AM426" i="5"/>
  <c r="AM427" i="5"/>
  <c r="AM428" i="5"/>
  <c r="AM429" i="5"/>
  <c r="AM430" i="5"/>
  <c r="AM431" i="5"/>
  <c r="AM432" i="5"/>
  <c r="AM433" i="5"/>
  <c r="AM434" i="5"/>
  <c r="AM435" i="5"/>
  <c r="AM436" i="5"/>
  <c r="AM437" i="5"/>
  <c r="AM438" i="5"/>
  <c r="AM439" i="5"/>
  <c r="AM440" i="5"/>
  <c r="AM441" i="5"/>
  <c r="AM442" i="5"/>
  <c r="AM443" i="5"/>
  <c r="AM444" i="5"/>
  <c r="AM445" i="5"/>
  <c r="AM446" i="5"/>
  <c r="AM447" i="5"/>
  <c r="AM448" i="5"/>
  <c r="AM449" i="5"/>
  <c r="AM450" i="5"/>
  <c r="AM451" i="5"/>
  <c r="AM452" i="5"/>
  <c r="AM453" i="5"/>
  <c r="AM454" i="5"/>
  <c r="AM455" i="5"/>
  <c r="AM456" i="5"/>
  <c r="AM457" i="5"/>
  <c r="AM458" i="5"/>
  <c r="AM459" i="5"/>
  <c r="AM460" i="5"/>
  <c r="AM461" i="5"/>
  <c r="AM462" i="5"/>
  <c r="AM463" i="5"/>
  <c r="AM464" i="5"/>
  <c r="AM465" i="5"/>
  <c r="AM466" i="5"/>
  <c r="AM467" i="5"/>
  <c r="AM468" i="5"/>
  <c r="AM469" i="5"/>
  <c r="AM470" i="5"/>
  <c r="AM471" i="5"/>
  <c r="AM472" i="5"/>
  <c r="AM473" i="5"/>
  <c r="AM474" i="5"/>
  <c r="AM475" i="5"/>
  <c r="AM476" i="5"/>
  <c r="AM477" i="5"/>
  <c r="AM478" i="5"/>
  <c r="AM479" i="5"/>
  <c r="AM480" i="5"/>
  <c r="AM481" i="5"/>
  <c r="AM482" i="5"/>
  <c r="AM483" i="5"/>
  <c r="AM484" i="5"/>
  <c r="AM485" i="5"/>
  <c r="AM486" i="5"/>
  <c r="AM487" i="5"/>
  <c r="AM488" i="5"/>
  <c r="AM489" i="5"/>
  <c r="AM490" i="5"/>
  <c r="AM491" i="5"/>
  <c r="AM492" i="5"/>
  <c r="AM493" i="5"/>
  <c r="AM494" i="5"/>
  <c r="AM495" i="5"/>
  <c r="AM496" i="5"/>
  <c r="AM497" i="5"/>
  <c r="AM498" i="5"/>
  <c r="AM499" i="5"/>
  <c r="AM500" i="5"/>
  <c r="AM501" i="5"/>
  <c r="AM502" i="5"/>
  <c r="AM503" i="5"/>
  <c r="AM504" i="5"/>
  <c r="AM505" i="5"/>
  <c r="AM506" i="5"/>
  <c r="AM507" i="5"/>
  <c r="AM508" i="5"/>
  <c r="AM509" i="5"/>
  <c r="AM510" i="5"/>
  <c r="AM511" i="5"/>
  <c r="AM512" i="5"/>
  <c r="AM513" i="5"/>
  <c r="AM514" i="5"/>
  <c r="AM515" i="5"/>
  <c r="AM516" i="5"/>
  <c r="AM517" i="5"/>
  <c r="AM518" i="5"/>
  <c r="AM519" i="5"/>
  <c r="AM520" i="5"/>
  <c r="AM521" i="5"/>
  <c r="AM522" i="5"/>
  <c r="AM523" i="5"/>
  <c r="AM524" i="5"/>
  <c r="AM525" i="5"/>
  <c r="AM526" i="5"/>
  <c r="AM527" i="5"/>
  <c r="AM528" i="5"/>
  <c r="AM529" i="5"/>
  <c r="AM530" i="5"/>
  <c r="AM531" i="5"/>
  <c r="AM532" i="5"/>
  <c r="AM533" i="5"/>
  <c r="AM534" i="5"/>
  <c r="AM535" i="5"/>
  <c r="AM536" i="5"/>
  <c r="AM537" i="5"/>
  <c r="AM538" i="5"/>
  <c r="AM539" i="5"/>
  <c r="AM540" i="5"/>
  <c r="AM541" i="5"/>
  <c r="AM542" i="5"/>
  <c r="AM543" i="5"/>
  <c r="AM544" i="5"/>
  <c r="AM545" i="5"/>
  <c r="AM546" i="5"/>
  <c r="AM547" i="5"/>
  <c r="AM548" i="5"/>
  <c r="AM549" i="5"/>
  <c r="AM550" i="5"/>
  <c r="AM551" i="5"/>
  <c r="AM552" i="5"/>
  <c r="AM553" i="5"/>
  <c r="AM554" i="5"/>
  <c r="AM555" i="5"/>
  <c r="AM556" i="5"/>
  <c r="AM557" i="5"/>
  <c r="AM558" i="5"/>
  <c r="AM559" i="5"/>
  <c r="AM560" i="5"/>
  <c r="AM561" i="5"/>
  <c r="AM562" i="5"/>
  <c r="AM563" i="5"/>
  <c r="AM564" i="5"/>
  <c r="AM565" i="5"/>
  <c r="AM566" i="5"/>
  <c r="AM567" i="5"/>
  <c r="AM568" i="5"/>
  <c r="AM569" i="5"/>
  <c r="AM570" i="5"/>
  <c r="AM571" i="5"/>
  <c r="AM572" i="5"/>
  <c r="AM573" i="5"/>
  <c r="AM574" i="5"/>
  <c r="AM575" i="5"/>
  <c r="AM576" i="5"/>
  <c r="AM577" i="5"/>
  <c r="AM578" i="5"/>
  <c r="AM579" i="5"/>
  <c r="AM580" i="5"/>
  <c r="AM581" i="5"/>
  <c r="AM582" i="5"/>
  <c r="AM583" i="5"/>
  <c r="AM584" i="5"/>
  <c r="AM585" i="5"/>
  <c r="AM586" i="5"/>
  <c r="AM587" i="5"/>
  <c r="AM588" i="5"/>
  <c r="AM589" i="5"/>
  <c r="AM590" i="5"/>
  <c r="AM591" i="5"/>
  <c r="AM592" i="5"/>
  <c r="AM593" i="5"/>
  <c r="AM594" i="5"/>
  <c r="AM595" i="5"/>
  <c r="Q3" i="4"/>
  <c r="BH11" i="5"/>
  <c r="S9" i="4"/>
  <c r="C10" i="4"/>
  <c r="I10" i="4"/>
  <c r="J10" i="4"/>
  <c r="K10" i="4"/>
  <c r="L10" i="4"/>
  <c r="M10" i="4"/>
  <c r="N10" i="4"/>
  <c r="O10" i="4"/>
  <c r="P10" i="4"/>
  <c r="BI2" i="5"/>
  <c r="BI1" i="5"/>
  <c r="B11" i="4"/>
  <c r="BI11" i="5"/>
  <c r="X2" i="5"/>
  <c r="X1" i="5"/>
  <c r="X11" i="5"/>
  <c r="X13" i="5"/>
  <c r="BI13" i="5"/>
  <c r="X14" i="5"/>
  <c r="BI14" i="5"/>
  <c r="X15" i="5"/>
  <c r="BI15" i="5"/>
  <c r="X16" i="5"/>
  <c r="BI16" i="5"/>
  <c r="X17" i="5"/>
  <c r="BI17" i="5"/>
  <c r="X18" i="5"/>
  <c r="BI18" i="5"/>
  <c r="X19" i="5"/>
  <c r="BI19" i="5"/>
  <c r="X20" i="5"/>
  <c r="BI20" i="5"/>
  <c r="X21" i="5"/>
  <c r="BI21" i="5"/>
  <c r="X22" i="5"/>
  <c r="BI22" i="5"/>
  <c r="X23" i="5"/>
  <c r="BI23" i="5"/>
  <c r="X24" i="5"/>
  <c r="BI24" i="5"/>
  <c r="X25" i="5"/>
  <c r="BI25" i="5"/>
  <c r="X26" i="5"/>
  <c r="BI26" i="5"/>
  <c r="X27" i="5"/>
  <c r="BI27" i="5"/>
  <c r="X28" i="5"/>
  <c r="BI28" i="5"/>
  <c r="X29" i="5"/>
  <c r="BI29" i="5"/>
  <c r="X30" i="5"/>
  <c r="BI30" i="5"/>
  <c r="X31" i="5"/>
  <c r="BI31" i="5"/>
  <c r="X32" i="5"/>
  <c r="BI32" i="5"/>
  <c r="X33" i="5"/>
  <c r="BI33" i="5"/>
  <c r="X34" i="5"/>
  <c r="BI34" i="5"/>
  <c r="X35" i="5"/>
  <c r="BI35" i="5"/>
  <c r="X36" i="5"/>
  <c r="BI36" i="5"/>
  <c r="X37" i="5"/>
  <c r="BI37" i="5"/>
  <c r="X38" i="5"/>
  <c r="BI38" i="5"/>
  <c r="X39" i="5"/>
  <c r="BI39" i="5"/>
  <c r="X40" i="5"/>
  <c r="BI40" i="5"/>
  <c r="X41" i="5"/>
  <c r="BI41" i="5"/>
  <c r="X42" i="5"/>
  <c r="BI42" i="5"/>
  <c r="X43" i="5"/>
  <c r="BI43" i="5"/>
  <c r="X44" i="5"/>
  <c r="BI44" i="5"/>
  <c r="X45" i="5"/>
  <c r="BI45" i="5"/>
  <c r="X46" i="5"/>
  <c r="BI46" i="5"/>
  <c r="X47" i="5"/>
  <c r="BI47" i="5"/>
  <c r="X48" i="5"/>
  <c r="BI48" i="5"/>
  <c r="X49" i="5"/>
  <c r="BI49" i="5"/>
  <c r="X50" i="5"/>
  <c r="BI50" i="5"/>
  <c r="X51" i="5"/>
  <c r="BI51" i="5"/>
  <c r="X52" i="5"/>
  <c r="BI52" i="5"/>
  <c r="X53" i="5"/>
  <c r="BI53" i="5"/>
  <c r="X54" i="5"/>
  <c r="BI54" i="5"/>
  <c r="X55" i="5"/>
  <c r="BI55" i="5"/>
  <c r="X56" i="5"/>
  <c r="BI56" i="5"/>
  <c r="X57" i="5"/>
  <c r="BI57" i="5"/>
  <c r="X58" i="5"/>
  <c r="BI58" i="5"/>
  <c r="X59" i="5"/>
  <c r="BI59" i="5"/>
  <c r="X60" i="5"/>
  <c r="BI60" i="5"/>
  <c r="X61" i="5"/>
  <c r="BI61" i="5"/>
  <c r="X62" i="5"/>
  <c r="BI62" i="5"/>
  <c r="X63" i="5"/>
  <c r="BI63" i="5"/>
  <c r="X64" i="5"/>
  <c r="BI64" i="5"/>
  <c r="X65" i="5"/>
  <c r="BI65" i="5"/>
  <c r="X66" i="5"/>
  <c r="BI66" i="5"/>
  <c r="X67" i="5"/>
  <c r="BI67" i="5"/>
  <c r="X68" i="5"/>
  <c r="BI68" i="5"/>
  <c r="X69" i="5"/>
  <c r="BI69" i="5"/>
  <c r="X70" i="5"/>
  <c r="BI70" i="5"/>
  <c r="X71" i="5"/>
  <c r="BI71" i="5"/>
  <c r="X72" i="5"/>
  <c r="BI72" i="5"/>
  <c r="X73" i="5"/>
  <c r="BI73" i="5"/>
  <c r="X74" i="5"/>
  <c r="BI74" i="5"/>
  <c r="X75" i="5"/>
  <c r="BI75" i="5"/>
  <c r="X76" i="5"/>
  <c r="BI76" i="5"/>
  <c r="X77" i="5"/>
  <c r="BI77" i="5"/>
  <c r="X78" i="5"/>
  <c r="BI78" i="5"/>
  <c r="X79" i="5"/>
  <c r="BI79" i="5"/>
  <c r="X80" i="5"/>
  <c r="BI80" i="5"/>
  <c r="X81" i="5"/>
  <c r="BI81" i="5"/>
  <c r="X82" i="5"/>
  <c r="BI82" i="5"/>
  <c r="X83" i="5"/>
  <c r="BI83" i="5"/>
  <c r="X84" i="5"/>
  <c r="BI84" i="5"/>
  <c r="X85" i="5"/>
  <c r="BI85" i="5"/>
  <c r="X86" i="5"/>
  <c r="BI86" i="5"/>
  <c r="X87" i="5"/>
  <c r="BI87" i="5"/>
  <c r="X88" i="5"/>
  <c r="BI88" i="5"/>
  <c r="X89" i="5"/>
  <c r="BI89" i="5"/>
  <c r="X90" i="5"/>
  <c r="BI90" i="5"/>
  <c r="X91" i="5"/>
  <c r="BI91" i="5"/>
  <c r="X92" i="5"/>
  <c r="BI92" i="5"/>
  <c r="X93" i="5"/>
  <c r="BI93" i="5"/>
  <c r="X94" i="5"/>
  <c r="BI94" i="5"/>
  <c r="X95" i="5"/>
  <c r="BI95" i="5"/>
  <c r="X96" i="5"/>
  <c r="BI96" i="5"/>
  <c r="X97" i="5"/>
  <c r="BI97" i="5"/>
  <c r="X98" i="5"/>
  <c r="BI98" i="5"/>
  <c r="X99" i="5"/>
  <c r="BI99" i="5"/>
  <c r="X100" i="5"/>
  <c r="BI100" i="5"/>
  <c r="X101" i="5"/>
  <c r="BI101" i="5"/>
  <c r="X102" i="5"/>
  <c r="BI102" i="5"/>
  <c r="X103" i="5"/>
  <c r="BI103" i="5"/>
  <c r="X104" i="5"/>
  <c r="BI104" i="5"/>
  <c r="X105" i="5"/>
  <c r="BI105" i="5"/>
  <c r="X106" i="5"/>
  <c r="BI106" i="5"/>
  <c r="X107" i="5"/>
  <c r="BI107" i="5"/>
  <c r="X108" i="5"/>
  <c r="BI108" i="5"/>
  <c r="X109" i="5"/>
  <c r="BI109" i="5"/>
  <c r="X110" i="5"/>
  <c r="BI110" i="5"/>
  <c r="X111" i="5"/>
  <c r="BI111" i="5"/>
  <c r="X112" i="5"/>
  <c r="BI112" i="5"/>
  <c r="X113" i="5"/>
  <c r="BI113" i="5"/>
  <c r="X114" i="5"/>
  <c r="BI114" i="5"/>
  <c r="X115" i="5"/>
  <c r="BI115" i="5"/>
  <c r="X116" i="5"/>
  <c r="BI116" i="5"/>
  <c r="X117" i="5"/>
  <c r="BI117" i="5"/>
  <c r="X118" i="5"/>
  <c r="BI118" i="5"/>
  <c r="X119" i="5"/>
  <c r="BI119" i="5"/>
  <c r="X120" i="5"/>
  <c r="BI120" i="5"/>
  <c r="X121" i="5"/>
  <c r="BI121" i="5"/>
  <c r="X122" i="5"/>
  <c r="BI122" i="5"/>
  <c r="X123" i="5"/>
  <c r="BI123" i="5"/>
  <c r="X124" i="5"/>
  <c r="BI124" i="5"/>
  <c r="X125" i="5"/>
  <c r="BI125" i="5"/>
  <c r="X126" i="5"/>
  <c r="BI126" i="5"/>
  <c r="X127" i="5"/>
  <c r="BI127" i="5"/>
  <c r="X128" i="5"/>
  <c r="BI128" i="5"/>
  <c r="X129" i="5"/>
  <c r="BI129" i="5"/>
  <c r="X130" i="5"/>
  <c r="BI130" i="5"/>
  <c r="X131" i="5"/>
  <c r="BI131" i="5"/>
  <c r="X132" i="5"/>
  <c r="BI132" i="5"/>
  <c r="X133" i="5"/>
  <c r="BI133" i="5"/>
  <c r="X134" i="5"/>
  <c r="BI134" i="5"/>
  <c r="X135" i="5"/>
  <c r="BI135" i="5"/>
  <c r="X136" i="5"/>
  <c r="BI136" i="5"/>
  <c r="X137" i="5"/>
  <c r="BI137" i="5"/>
  <c r="X138" i="5"/>
  <c r="BI138" i="5"/>
  <c r="X139" i="5"/>
  <c r="BI139" i="5"/>
  <c r="X140" i="5"/>
  <c r="BI140" i="5"/>
  <c r="X141" i="5"/>
  <c r="BI141" i="5"/>
  <c r="X142" i="5"/>
  <c r="BI142" i="5"/>
  <c r="X143" i="5"/>
  <c r="BI143" i="5"/>
  <c r="X144" i="5"/>
  <c r="BI144" i="5"/>
  <c r="X145" i="5"/>
  <c r="BI145" i="5"/>
  <c r="X146" i="5"/>
  <c r="BI146" i="5"/>
  <c r="X147" i="5"/>
  <c r="BI147" i="5"/>
  <c r="X148" i="5"/>
  <c r="BI148" i="5"/>
  <c r="X149" i="5"/>
  <c r="BI149" i="5"/>
  <c r="X150" i="5"/>
  <c r="BI150" i="5"/>
  <c r="X151" i="5"/>
  <c r="BI151" i="5"/>
  <c r="X152" i="5"/>
  <c r="BI152" i="5"/>
  <c r="X153" i="5"/>
  <c r="BI153" i="5"/>
  <c r="X154" i="5"/>
  <c r="BI154" i="5"/>
  <c r="X155" i="5"/>
  <c r="BI155" i="5"/>
  <c r="X156" i="5"/>
  <c r="BI156" i="5"/>
  <c r="X157" i="5"/>
  <c r="BI157" i="5"/>
  <c r="X158" i="5"/>
  <c r="BI158" i="5"/>
  <c r="X159" i="5"/>
  <c r="BI159" i="5"/>
  <c r="X160" i="5"/>
  <c r="BI160" i="5"/>
  <c r="X161" i="5"/>
  <c r="BI161" i="5"/>
  <c r="X162" i="5"/>
  <c r="BI162" i="5"/>
  <c r="X163" i="5"/>
  <c r="BI163" i="5"/>
  <c r="X164" i="5"/>
  <c r="BI164" i="5"/>
  <c r="X165" i="5"/>
  <c r="BI165" i="5"/>
  <c r="X166" i="5"/>
  <c r="BI166" i="5"/>
  <c r="X167" i="5"/>
  <c r="BI167" i="5"/>
  <c r="X168" i="5"/>
  <c r="BI168" i="5"/>
  <c r="X169" i="5"/>
  <c r="BI169" i="5"/>
  <c r="X170" i="5"/>
  <c r="BI170" i="5"/>
  <c r="X171" i="5"/>
  <c r="BI171" i="5"/>
  <c r="X172" i="5"/>
  <c r="BI172" i="5"/>
  <c r="X173" i="5"/>
  <c r="BI173" i="5"/>
  <c r="X174" i="5"/>
  <c r="BI174" i="5"/>
  <c r="X175" i="5"/>
  <c r="BI175" i="5"/>
  <c r="X176" i="5"/>
  <c r="BI176" i="5"/>
  <c r="X177" i="5"/>
  <c r="BI177" i="5"/>
  <c r="X178" i="5"/>
  <c r="BI178" i="5"/>
  <c r="X179" i="5"/>
  <c r="BI179" i="5"/>
  <c r="X180" i="5"/>
  <c r="BI180" i="5"/>
  <c r="X181" i="5"/>
  <c r="BI181" i="5"/>
  <c r="X182" i="5"/>
  <c r="BI182" i="5"/>
  <c r="X183" i="5"/>
  <c r="BI183" i="5"/>
  <c r="X184" i="5"/>
  <c r="BI184" i="5"/>
  <c r="X185" i="5"/>
  <c r="BI185" i="5"/>
  <c r="X186" i="5"/>
  <c r="BI186" i="5"/>
  <c r="X187" i="5"/>
  <c r="BI187" i="5"/>
  <c r="X188" i="5"/>
  <c r="BI188" i="5"/>
  <c r="X189" i="5"/>
  <c r="BI189" i="5"/>
  <c r="X190" i="5"/>
  <c r="BI190" i="5"/>
  <c r="X191" i="5"/>
  <c r="BI191" i="5"/>
  <c r="X192" i="5"/>
  <c r="BI192" i="5"/>
  <c r="X193" i="5"/>
  <c r="BI193" i="5"/>
  <c r="X194" i="5"/>
  <c r="BI194" i="5"/>
  <c r="X195" i="5"/>
  <c r="BI195" i="5"/>
  <c r="X196" i="5"/>
  <c r="BI196" i="5"/>
  <c r="X197" i="5"/>
  <c r="BI197" i="5"/>
  <c r="X198" i="5"/>
  <c r="BI198" i="5"/>
  <c r="X199" i="5"/>
  <c r="BI199" i="5"/>
  <c r="X200" i="5"/>
  <c r="BI200" i="5"/>
  <c r="X201" i="5"/>
  <c r="BI201" i="5"/>
  <c r="X202" i="5"/>
  <c r="BI202" i="5"/>
  <c r="X203" i="5"/>
  <c r="BI203" i="5"/>
  <c r="X204" i="5"/>
  <c r="BI204" i="5"/>
  <c r="X205" i="5"/>
  <c r="BI205" i="5"/>
  <c r="X206" i="5"/>
  <c r="BI206" i="5"/>
  <c r="X207" i="5"/>
  <c r="BI207" i="5"/>
  <c r="X208" i="5"/>
  <c r="BI208" i="5"/>
  <c r="X209" i="5"/>
  <c r="BI209" i="5"/>
  <c r="X210" i="5"/>
  <c r="BI210" i="5"/>
  <c r="X211" i="5"/>
  <c r="BI211" i="5"/>
  <c r="X212" i="5"/>
  <c r="BI212" i="5"/>
  <c r="X213" i="5"/>
  <c r="BI213" i="5"/>
  <c r="X214" i="5"/>
  <c r="BI214" i="5"/>
  <c r="X215" i="5"/>
  <c r="BI215" i="5"/>
  <c r="X216" i="5"/>
  <c r="BI216" i="5"/>
  <c r="X217" i="5"/>
  <c r="BI217" i="5"/>
  <c r="X218" i="5"/>
  <c r="BI218" i="5"/>
  <c r="X219" i="5"/>
  <c r="BI219" i="5"/>
  <c r="X220" i="5"/>
  <c r="BI220" i="5"/>
  <c r="X221" i="5"/>
  <c r="BI221" i="5"/>
  <c r="X222" i="5"/>
  <c r="BI222" i="5"/>
  <c r="X223" i="5"/>
  <c r="BI223" i="5"/>
  <c r="X224" i="5"/>
  <c r="BI224" i="5"/>
  <c r="X225" i="5"/>
  <c r="BI225" i="5"/>
  <c r="X226" i="5"/>
  <c r="BI226" i="5"/>
  <c r="X227" i="5"/>
  <c r="BI227" i="5"/>
  <c r="X228" i="5"/>
  <c r="BI228" i="5"/>
  <c r="X229" i="5"/>
  <c r="BI229" i="5"/>
  <c r="X230" i="5"/>
  <c r="BI230" i="5"/>
  <c r="X231" i="5"/>
  <c r="BI231" i="5"/>
  <c r="X232" i="5"/>
  <c r="BI232" i="5"/>
  <c r="X233" i="5"/>
  <c r="BI233" i="5"/>
  <c r="X234" i="5"/>
  <c r="BI234" i="5"/>
  <c r="X235" i="5"/>
  <c r="BI235" i="5"/>
  <c r="X236" i="5"/>
  <c r="BI236" i="5"/>
  <c r="X237" i="5"/>
  <c r="BI237" i="5"/>
  <c r="X238" i="5"/>
  <c r="BI238" i="5"/>
  <c r="X239" i="5"/>
  <c r="BI239" i="5"/>
  <c r="X240" i="5"/>
  <c r="BI240" i="5"/>
  <c r="X241" i="5"/>
  <c r="BI241" i="5"/>
  <c r="X242" i="5"/>
  <c r="BI242" i="5"/>
  <c r="X243" i="5"/>
  <c r="BI243" i="5"/>
  <c r="X244" i="5"/>
  <c r="BI244" i="5"/>
  <c r="X245" i="5"/>
  <c r="BI245" i="5"/>
  <c r="X246" i="5"/>
  <c r="BI246" i="5"/>
  <c r="X247" i="5"/>
  <c r="BI247" i="5"/>
  <c r="X248" i="5"/>
  <c r="BI248" i="5"/>
  <c r="X249" i="5"/>
  <c r="BI249" i="5"/>
  <c r="X250" i="5"/>
  <c r="BI250" i="5"/>
  <c r="X251" i="5"/>
  <c r="BI251" i="5"/>
  <c r="X252" i="5"/>
  <c r="BI252" i="5"/>
  <c r="X253" i="5"/>
  <c r="BI253" i="5"/>
  <c r="X254" i="5"/>
  <c r="BI254" i="5"/>
  <c r="X255" i="5"/>
  <c r="BI255" i="5"/>
  <c r="X256" i="5"/>
  <c r="BI256" i="5"/>
  <c r="X257" i="5"/>
  <c r="BI257" i="5"/>
  <c r="X258" i="5"/>
  <c r="BI258" i="5"/>
  <c r="X259" i="5"/>
  <c r="BI259" i="5"/>
  <c r="X260" i="5"/>
  <c r="BI260" i="5"/>
  <c r="X261" i="5"/>
  <c r="BI261" i="5"/>
  <c r="X262" i="5"/>
  <c r="BI262" i="5"/>
  <c r="X263" i="5"/>
  <c r="BI263" i="5"/>
  <c r="X264" i="5"/>
  <c r="BI264" i="5"/>
  <c r="X265" i="5"/>
  <c r="BI265" i="5"/>
  <c r="X266" i="5"/>
  <c r="BI266" i="5"/>
  <c r="X267" i="5"/>
  <c r="BI267" i="5"/>
  <c r="X268" i="5"/>
  <c r="BI268" i="5"/>
  <c r="X269" i="5"/>
  <c r="BI269" i="5"/>
  <c r="X270" i="5"/>
  <c r="BI270" i="5"/>
  <c r="X271" i="5"/>
  <c r="BI271" i="5"/>
  <c r="X272" i="5"/>
  <c r="BI272" i="5"/>
  <c r="X273" i="5"/>
  <c r="BI273" i="5"/>
  <c r="X274" i="5"/>
  <c r="BI274" i="5"/>
  <c r="X275" i="5"/>
  <c r="BI275" i="5"/>
  <c r="X276" i="5"/>
  <c r="BI276" i="5"/>
  <c r="X277" i="5"/>
  <c r="BI277" i="5"/>
  <c r="X278" i="5"/>
  <c r="BI278" i="5"/>
  <c r="X279" i="5"/>
  <c r="BI279" i="5"/>
  <c r="X280" i="5"/>
  <c r="BI280" i="5"/>
  <c r="X281" i="5"/>
  <c r="BI281" i="5"/>
  <c r="X282" i="5"/>
  <c r="BI282" i="5"/>
  <c r="X283" i="5"/>
  <c r="BI283" i="5"/>
  <c r="X284" i="5"/>
  <c r="BI284" i="5"/>
  <c r="X285" i="5"/>
  <c r="BI285" i="5"/>
  <c r="X286" i="5"/>
  <c r="BI286" i="5"/>
  <c r="X287" i="5"/>
  <c r="BI287" i="5"/>
  <c r="X288" i="5"/>
  <c r="BI288" i="5"/>
  <c r="X289" i="5"/>
  <c r="BI289" i="5"/>
  <c r="X290" i="5"/>
  <c r="BI290" i="5"/>
  <c r="X291" i="5"/>
  <c r="BI291" i="5"/>
  <c r="X292" i="5"/>
  <c r="BI292" i="5"/>
  <c r="X293" i="5"/>
  <c r="BI293" i="5"/>
  <c r="X294" i="5"/>
  <c r="BI294" i="5"/>
  <c r="X295" i="5"/>
  <c r="BI295" i="5"/>
  <c r="X296" i="5"/>
  <c r="BI296" i="5"/>
  <c r="X297" i="5"/>
  <c r="BI297" i="5"/>
  <c r="X298" i="5"/>
  <c r="BI298" i="5"/>
  <c r="X299" i="5"/>
  <c r="BI299" i="5"/>
  <c r="X300" i="5"/>
  <c r="BI300" i="5"/>
  <c r="X301" i="5"/>
  <c r="BI301" i="5"/>
  <c r="X302" i="5"/>
  <c r="BI302" i="5"/>
  <c r="X303" i="5"/>
  <c r="BI303" i="5"/>
  <c r="X304" i="5"/>
  <c r="BI304" i="5"/>
  <c r="X305" i="5"/>
  <c r="BI305" i="5"/>
  <c r="X306" i="5"/>
  <c r="BI306" i="5"/>
  <c r="X307" i="5"/>
  <c r="BI307" i="5"/>
  <c r="X308" i="5"/>
  <c r="BI308" i="5"/>
  <c r="X309" i="5"/>
  <c r="BI309" i="5"/>
  <c r="X310" i="5"/>
  <c r="BI310" i="5"/>
  <c r="X311" i="5"/>
  <c r="BI311" i="5"/>
  <c r="X312" i="5"/>
  <c r="BI312" i="5"/>
  <c r="X313" i="5"/>
  <c r="BI313" i="5"/>
  <c r="X314" i="5"/>
  <c r="BI314" i="5"/>
  <c r="X315" i="5"/>
  <c r="BI315" i="5"/>
  <c r="X316" i="5"/>
  <c r="BI316" i="5"/>
  <c r="X317" i="5"/>
  <c r="BI317" i="5"/>
  <c r="X318" i="5"/>
  <c r="BI318" i="5"/>
  <c r="X319" i="5"/>
  <c r="BI319" i="5"/>
  <c r="X320" i="5"/>
  <c r="BI320" i="5"/>
  <c r="X321" i="5"/>
  <c r="BI321" i="5"/>
  <c r="X322" i="5"/>
  <c r="BI322" i="5"/>
  <c r="X323" i="5"/>
  <c r="BI323" i="5"/>
  <c r="X324" i="5"/>
  <c r="BI324" i="5"/>
  <c r="X325" i="5"/>
  <c r="BI325" i="5"/>
  <c r="X326" i="5"/>
  <c r="BI326" i="5"/>
  <c r="X327" i="5"/>
  <c r="BI327" i="5"/>
  <c r="X328" i="5"/>
  <c r="BI328" i="5"/>
  <c r="X329" i="5"/>
  <c r="BI329" i="5"/>
  <c r="X330" i="5"/>
  <c r="BI330" i="5"/>
  <c r="X331" i="5"/>
  <c r="BI331" i="5"/>
  <c r="X332" i="5"/>
  <c r="BI332" i="5"/>
  <c r="X333" i="5"/>
  <c r="BI333" i="5"/>
  <c r="X334" i="5"/>
  <c r="BI334" i="5"/>
  <c r="X335" i="5"/>
  <c r="BI335" i="5"/>
  <c r="X336" i="5"/>
  <c r="BI336" i="5"/>
  <c r="X337" i="5"/>
  <c r="BI337" i="5"/>
  <c r="X338" i="5"/>
  <c r="BI338" i="5"/>
  <c r="X339" i="5"/>
  <c r="BI339" i="5"/>
  <c r="X340" i="5"/>
  <c r="BI340" i="5"/>
  <c r="X341" i="5"/>
  <c r="BI341" i="5"/>
  <c r="X342" i="5"/>
  <c r="BI342" i="5"/>
  <c r="X343" i="5"/>
  <c r="BI343" i="5"/>
  <c r="X344" i="5"/>
  <c r="BI344" i="5"/>
  <c r="X345" i="5"/>
  <c r="BI345" i="5"/>
  <c r="X346" i="5"/>
  <c r="BI346" i="5"/>
  <c r="X347" i="5"/>
  <c r="BI347" i="5"/>
  <c r="X348" i="5"/>
  <c r="BI348" i="5"/>
  <c r="X349" i="5"/>
  <c r="BI349" i="5"/>
  <c r="X350" i="5"/>
  <c r="BI350" i="5"/>
  <c r="X351" i="5"/>
  <c r="BI351" i="5"/>
  <c r="X352" i="5"/>
  <c r="BI352" i="5"/>
  <c r="X353" i="5"/>
  <c r="BI353" i="5"/>
  <c r="X354" i="5"/>
  <c r="BI354" i="5"/>
  <c r="X355" i="5"/>
  <c r="BI355" i="5"/>
  <c r="X356" i="5"/>
  <c r="BI356" i="5"/>
  <c r="X357" i="5"/>
  <c r="BI357" i="5"/>
  <c r="X358" i="5"/>
  <c r="BI358" i="5"/>
  <c r="X359" i="5"/>
  <c r="BI359" i="5"/>
  <c r="X360" i="5"/>
  <c r="BI360" i="5"/>
  <c r="X361" i="5"/>
  <c r="BI361" i="5"/>
  <c r="X362" i="5"/>
  <c r="BI362" i="5"/>
  <c r="X363" i="5"/>
  <c r="BI363" i="5"/>
  <c r="X364" i="5"/>
  <c r="BI364" i="5"/>
  <c r="X365" i="5"/>
  <c r="BI365" i="5"/>
  <c r="X366" i="5"/>
  <c r="BI366" i="5"/>
  <c r="X367" i="5"/>
  <c r="BI367" i="5"/>
  <c r="X368" i="5"/>
  <c r="BI368" i="5"/>
  <c r="X369" i="5"/>
  <c r="BI369" i="5"/>
  <c r="X370" i="5"/>
  <c r="BI370" i="5"/>
  <c r="X371" i="5"/>
  <c r="BI371" i="5"/>
  <c r="X372" i="5"/>
  <c r="BI372" i="5"/>
  <c r="X373" i="5"/>
  <c r="BI373" i="5"/>
  <c r="X374" i="5"/>
  <c r="BI374" i="5"/>
  <c r="X375" i="5"/>
  <c r="BI375" i="5"/>
  <c r="X376" i="5"/>
  <c r="BI376" i="5"/>
  <c r="X377" i="5"/>
  <c r="BI377" i="5"/>
  <c r="X378" i="5"/>
  <c r="BI378" i="5"/>
  <c r="X379" i="5"/>
  <c r="BI379" i="5"/>
  <c r="X380" i="5"/>
  <c r="BI380" i="5"/>
  <c r="X381" i="5"/>
  <c r="BI381" i="5"/>
  <c r="X382" i="5"/>
  <c r="BI382" i="5"/>
  <c r="X383" i="5"/>
  <c r="BI383" i="5"/>
  <c r="X384" i="5"/>
  <c r="BI384" i="5"/>
  <c r="X385" i="5"/>
  <c r="BI385" i="5"/>
  <c r="X386" i="5"/>
  <c r="BI386" i="5"/>
  <c r="X387" i="5"/>
  <c r="BI387" i="5"/>
  <c r="X388" i="5"/>
  <c r="BI388" i="5"/>
  <c r="X389" i="5"/>
  <c r="BI389" i="5"/>
  <c r="X390" i="5"/>
  <c r="BI390" i="5"/>
  <c r="X391" i="5"/>
  <c r="BI391" i="5"/>
  <c r="X392" i="5"/>
  <c r="BI392" i="5"/>
  <c r="X393" i="5"/>
  <c r="BI393" i="5"/>
  <c r="X394" i="5"/>
  <c r="BI394" i="5"/>
  <c r="X395" i="5"/>
  <c r="BI395" i="5"/>
  <c r="X396" i="5"/>
  <c r="BI396" i="5"/>
  <c r="X397" i="5"/>
  <c r="BI397" i="5"/>
  <c r="X398" i="5"/>
  <c r="BI398" i="5"/>
  <c r="X399" i="5"/>
  <c r="BI399" i="5"/>
  <c r="X400" i="5"/>
  <c r="BI400" i="5"/>
  <c r="X401" i="5"/>
  <c r="BI401" i="5"/>
  <c r="X402" i="5"/>
  <c r="BI402" i="5"/>
  <c r="X403" i="5"/>
  <c r="BI403" i="5"/>
  <c r="X404" i="5"/>
  <c r="BI404" i="5"/>
  <c r="X405" i="5"/>
  <c r="BI405" i="5"/>
  <c r="X406" i="5"/>
  <c r="BI406" i="5"/>
  <c r="X407" i="5"/>
  <c r="BI407" i="5"/>
  <c r="X408" i="5"/>
  <c r="BI408" i="5"/>
  <c r="X409" i="5"/>
  <c r="BI409" i="5"/>
  <c r="X410" i="5"/>
  <c r="BI410" i="5"/>
  <c r="X411" i="5"/>
  <c r="BI411" i="5"/>
  <c r="X412" i="5"/>
  <c r="BI412" i="5"/>
  <c r="X413" i="5"/>
  <c r="BI413" i="5"/>
  <c r="X414" i="5"/>
  <c r="BI414" i="5"/>
  <c r="X415" i="5"/>
  <c r="BI415" i="5"/>
  <c r="X416" i="5"/>
  <c r="BI416" i="5"/>
  <c r="X417" i="5"/>
  <c r="BI417" i="5"/>
  <c r="X418" i="5"/>
  <c r="BI418" i="5"/>
  <c r="X419" i="5"/>
  <c r="BI419" i="5"/>
  <c r="X420" i="5"/>
  <c r="BI420" i="5"/>
  <c r="X421" i="5"/>
  <c r="BI421" i="5"/>
  <c r="X422" i="5"/>
  <c r="BI422" i="5"/>
  <c r="X423" i="5"/>
  <c r="BI423" i="5"/>
  <c r="X424" i="5"/>
  <c r="BI424" i="5"/>
  <c r="X425" i="5"/>
  <c r="BI425" i="5"/>
  <c r="X426" i="5"/>
  <c r="BI426" i="5"/>
  <c r="X427" i="5"/>
  <c r="BI427" i="5"/>
  <c r="X428" i="5"/>
  <c r="BI428" i="5"/>
  <c r="X429" i="5"/>
  <c r="BI429" i="5"/>
  <c r="X430" i="5"/>
  <c r="BI430" i="5"/>
  <c r="X431" i="5"/>
  <c r="BI431" i="5"/>
  <c r="X432" i="5"/>
  <c r="BI432" i="5"/>
  <c r="X433" i="5"/>
  <c r="BI433" i="5"/>
  <c r="X434" i="5"/>
  <c r="BI434" i="5"/>
  <c r="X435" i="5"/>
  <c r="BI435" i="5"/>
  <c r="X436" i="5"/>
  <c r="BI436" i="5"/>
  <c r="X437" i="5"/>
  <c r="BI437" i="5"/>
  <c r="X438" i="5"/>
  <c r="BI438" i="5"/>
  <c r="X439" i="5"/>
  <c r="BI439" i="5"/>
  <c r="X440" i="5"/>
  <c r="BI440" i="5"/>
  <c r="X441" i="5"/>
  <c r="BI441" i="5"/>
  <c r="X442" i="5"/>
  <c r="BI442" i="5"/>
  <c r="X443" i="5"/>
  <c r="BI443" i="5"/>
  <c r="X444" i="5"/>
  <c r="BI444" i="5"/>
  <c r="X445" i="5"/>
  <c r="BI445" i="5"/>
  <c r="X446" i="5"/>
  <c r="BI446" i="5"/>
  <c r="X447" i="5"/>
  <c r="BI447" i="5"/>
  <c r="X448" i="5"/>
  <c r="BI448" i="5"/>
  <c r="X449" i="5"/>
  <c r="BI449" i="5"/>
  <c r="X450" i="5"/>
  <c r="BI450" i="5"/>
  <c r="X451" i="5"/>
  <c r="BI451" i="5"/>
  <c r="X452" i="5"/>
  <c r="BI452" i="5"/>
  <c r="X453" i="5"/>
  <c r="BI453" i="5"/>
  <c r="X454" i="5"/>
  <c r="BI454" i="5"/>
  <c r="X455" i="5"/>
  <c r="BI455" i="5"/>
  <c r="X456" i="5"/>
  <c r="BI456" i="5"/>
  <c r="X457" i="5"/>
  <c r="BI457" i="5"/>
  <c r="X458" i="5"/>
  <c r="BI458" i="5"/>
  <c r="X459" i="5"/>
  <c r="BI459" i="5"/>
  <c r="X460" i="5"/>
  <c r="BI460" i="5"/>
  <c r="X461" i="5"/>
  <c r="BI461" i="5"/>
  <c r="X462" i="5"/>
  <c r="BI462" i="5"/>
  <c r="X463" i="5"/>
  <c r="BI463" i="5"/>
  <c r="X464" i="5"/>
  <c r="BI464" i="5"/>
  <c r="X465" i="5"/>
  <c r="BI465" i="5"/>
  <c r="X466" i="5"/>
  <c r="BI466" i="5"/>
  <c r="X467" i="5"/>
  <c r="BI467" i="5"/>
  <c r="X468" i="5"/>
  <c r="BI468" i="5"/>
  <c r="X469" i="5"/>
  <c r="BI469" i="5"/>
  <c r="X470" i="5"/>
  <c r="BI470" i="5"/>
  <c r="X471" i="5"/>
  <c r="BI471" i="5"/>
  <c r="X472" i="5"/>
  <c r="BI472" i="5"/>
  <c r="X473" i="5"/>
  <c r="BI473" i="5"/>
  <c r="X474" i="5"/>
  <c r="BI474" i="5"/>
  <c r="X475" i="5"/>
  <c r="BI475" i="5"/>
  <c r="X476" i="5"/>
  <c r="BI476" i="5"/>
  <c r="X477" i="5"/>
  <c r="BI477" i="5"/>
  <c r="X478" i="5"/>
  <c r="BI478" i="5"/>
  <c r="X479" i="5"/>
  <c r="BI479" i="5"/>
  <c r="X480" i="5"/>
  <c r="BI480" i="5"/>
  <c r="X481" i="5"/>
  <c r="BI481" i="5"/>
  <c r="X482" i="5"/>
  <c r="BI482" i="5"/>
  <c r="X483" i="5"/>
  <c r="BI483" i="5"/>
  <c r="X484" i="5"/>
  <c r="BI484" i="5"/>
  <c r="X485" i="5"/>
  <c r="BI485" i="5"/>
  <c r="X486" i="5"/>
  <c r="BI486" i="5"/>
  <c r="X487" i="5"/>
  <c r="BI487" i="5"/>
  <c r="X488" i="5"/>
  <c r="BI488" i="5"/>
  <c r="X489" i="5"/>
  <c r="BI489" i="5"/>
  <c r="X490" i="5"/>
  <c r="BI490" i="5"/>
  <c r="X491" i="5"/>
  <c r="BI491" i="5"/>
  <c r="X492" i="5"/>
  <c r="BI492" i="5"/>
  <c r="X493" i="5"/>
  <c r="BI493" i="5"/>
  <c r="X494" i="5"/>
  <c r="BI494" i="5"/>
  <c r="X495" i="5"/>
  <c r="BI495" i="5"/>
  <c r="X496" i="5"/>
  <c r="BI496" i="5"/>
  <c r="X497" i="5"/>
  <c r="BI497" i="5"/>
  <c r="X498" i="5"/>
  <c r="BI498" i="5"/>
  <c r="X499" i="5"/>
  <c r="BI499" i="5"/>
  <c r="X500" i="5"/>
  <c r="BI500" i="5"/>
  <c r="X501" i="5"/>
  <c r="BI501" i="5"/>
  <c r="X502" i="5"/>
  <c r="BI502" i="5"/>
  <c r="X503" i="5"/>
  <c r="BI503" i="5"/>
  <c r="X504" i="5"/>
  <c r="BI504" i="5"/>
  <c r="X505" i="5"/>
  <c r="BI505" i="5"/>
  <c r="X506" i="5"/>
  <c r="BI506" i="5"/>
  <c r="X507" i="5"/>
  <c r="BI507" i="5"/>
  <c r="X508" i="5"/>
  <c r="BI508" i="5"/>
  <c r="X509" i="5"/>
  <c r="BI509" i="5"/>
  <c r="X510" i="5"/>
  <c r="BI510" i="5"/>
  <c r="X511" i="5"/>
  <c r="BI511" i="5"/>
  <c r="X512" i="5"/>
  <c r="BI512" i="5"/>
  <c r="X513" i="5"/>
  <c r="BI513" i="5"/>
  <c r="X514" i="5"/>
  <c r="BI514" i="5"/>
  <c r="X515" i="5"/>
  <c r="BI515" i="5"/>
  <c r="X516" i="5"/>
  <c r="BI516" i="5"/>
  <c r="X517" i="5"/>
  <c r="BI517" i="5"/>
  <c r="X518" i="5"/>
  <c r="BI518" i="5"/>
  <c r="X519" i="5"/>
  <c r="BI519" i="5"/>
  <c r="X520" i="5"/>
  <c r="BI520" i="5"/>
  <c r="X521" i="5"/>
  <c r="BI521" i="5"/>
  <c r="X522" i="5"/>
  <c r="BI522" i="5"/>
  <c r="X523" i="5"/>
  <c r="BI523" i="5"/>
  <c r="X524" i="5"/>
  <c r="BI524" i="5"/>
  <c r="X525" i="5"/>
  <c r="BI525" i="5"/>
  <c r="X526" i="5"/>
  <c r="BI526" i="5"/>
  <c r="X527" i="5"/>
  <c r="BI527" i="5"/>
  <c r="X528" i="5"/>
  <c r="BI528" i="5"/>
  <c r="X529" i="5"/>
  <c r="BI529" i="5"/>
  <c r="X530" i="5"/>
  <c r="BI530" i="5"/>
  <c r="X531" i="5"/>
  <c r="BI531" i="5"/>
  <c r="X532" i="5"/>
  <c r="BI532" i="5"/>
  <c r="X533" i="5"/>
  <c r="BI533" i="5"/>
  <c r="X534" i="5"/>
  <c r="BI534" i="5"/>
  <c r="X535" i="5"/>
  <c r="BI535" i="5"/>
  <c r="X536" i="5"/>
  <c r="BI536" i="5"/>
  <c r="X537" i="5"/>
  <c r="BI537" i="5"/>
  <c r="X538" i="5"/>
  <c r="BI538" i="5"/>
  <c r="X539" i="5"/>
  <c r="BI539" i="5"/>
  <c r="X540" i="5"/>
  <c r="BI540" i="5"/>
  <c r="X541" i="5"/>
  <c r="BI541" i="5"/>
  <c r="X542" i="5"/>
  <c r="BI542" i="5"/>
  <c r="X543" i="5"/>
  <c r="BI543" i="5"/>
  <c r="X544" i="5"/>
  <c r="BI544" i="5"/>
  <c r="X545" i="5"/>
  <c r="BI545" i="5"/>
  <c r="X546" i="5"/>
  <c r="BI546" i="5"/>
  <c r="X547" i="5"/>
  <c r="BI547" i="5"/>
  <c r="X548" i="5"/>
  <c r="BI548" i="5"/>
  <c r="X549" i="5"/>
  <c r="BI549" i="5"/>
  <c r="X550" i="5"/>
  <c r="BI550" i="5"/>
  <c r="X551" i="5"/>
  <c r="BI551" i="5"/>
  <c r="X552" i="5"/>
  <c r="BI552" i="5"/>
  <c r="X553" i="5"/>
  <c r="BI553" i="5"/>
  <c r="X554" i="5"/>
  <c r="BI554" i="5"/>
  <c r="X555" i="5"/>
  <c r="BI555" i="5"/>
  <c r="X556" i="5"/>
  <c r="BI556" i="5"/>
  <c r="X557" i="5"/>
  <c r="BI557" i="5"/>
  <c r="X558" i="5"/>
  <c r="BI558" i="5"/>
  <c r="X559" i="5"/>
  <c r="BI559" i="5"/>
  <c r="X560" i="5"/>
  <c r="BI560" i="5"/>
  <c r="X561" i="5"/>
  <c r="BI561" i="5"/>
  <c r="X562" i="5"/>
  <c r="BI562" i="5"/>
  <c r="X563" i="5"/>
  <c r="BI563" i="5"/>
  <c r="X564" i="5"/>
  <c r="BI564" i="5"/>
  <c r="X565" i="5"/>
  <c r="BI565" i="5"/>
  <c r="X566" i="5"/>
  <c r="BI566" i="5"/>
  <c r="X567" i="5"/>
  <c r="BI567" i="5"/>
  <c r="X568" i="5"/>
  <c r="BI568" i="5"/>
  <c r="X569" i="5"/>
  <c r="BI569" i="5"/>
  <c r="X570" i="5"/>
  <c r="BI570" i="5"/>
  <c r="X571" i="5"/>
  <c r="BI571" i="5"/>
  <c r="X572" i="5"/>
  <c r="BI572" i="5"/>
  <c r="X573" i="5"/>
  <c r="BI573" i="5"/>
  <c r="X574" i="5"/>
  <c r="BI574" i="5"/>
  <c r="X575" i="5"/>
  <c r="BI575" i="5"/>
  <c r="X576" i="5"/>
  <c r="BI576" i="5"/>
  <c r="X577" i="5"/>
  <c r="BI577" i="5"/>
  <c r="X578" i="5"/>
  <c r="BI578" i="5"/>
  <c r="X579" i="5"/>
  <c r="BI579" i="5"/>
  <c r="X580" i="5"/>
  <c r="BI580" i="5"/>
  <c r="X581" i="5"/>
  <c r="BI581" i="5"/>
  <c r="X582" i="5"/>
  <c r="BI582" i="5"/>
  <c r="X583" i="5"/>
  <c r="BI583" i="5"/>
  <c r="X584" i="5"/>
  <c r="BI584" i="5"/>
  <c r="X585" i="5"/>
  <c r="BI585" i="5"/>
  <c r="X586" i="5"/>
  <c r="BI586" i="5"/>
  <c r="X587" i="5"/>
  <c r="BI587" i="5"/>
  <c r="X588" i="5"/>
  <c r="BI588" i="5"/>
  <c r="X589" i="5"/>
  <c r="BI589" i="5"/>
  <c r="X590" i="5"/>
  <c r="BI590" i="5"/>
  <c r="X591" i="5"/>
  <c r="BI591" i="5"/>
  <c r="X592" i="5"/>
  <c r="BI592" i="5"/>
  <c r="X593" i="5"/>
  <c r="BI593" i="5"/>
  <c r="X594" i="5"/>
  <c r="BI594" i="5"/>
  <c r="X595" i="5"/>
  <c r="BI595" i="5"/>
  <c r="Q10" i="4"/>
  <c r="R10" i="4"/>
  <c r="S10" i="4"/>
  <c r="T10" i="4"/>
  <c r="C11" i="4"/>
  <c r="I11" i="4"/>
  <c r="J11" i="4"/>
  <c r="C12" i="4"/>
  <c r="I12" i="4"/>
  <c r="J12" i="4"/>
  <c r="K12" i="4"/>
  <c r="L12" i="4"/>
  <c r="M12" i="4"/>
  <c r="N12" i="4"/>
  <c r="O12" i="4"/>
  <c r="P12" i="4"/>
  <c r="BJ2" i="5"/>
  <c r="BJ1" i="5"/>
  <c r="BK2" i="5"/>
  <c r="BK1" i="5"/>
  <c r="B13" i="4"/>
  <c r="BK11" i="5"/>
  <c r="Y2" i="5"/>
  <c r="Z2" i="5"/>
  <c r="Z1" i="5"/>
  <c r="Z11" i="5"/>
  <c r="Z13" i="5"/>
  <c r="BK13" i="5"/>
  <c r="Z14" i="5"/>
  <c r="BK14" i="5"/>
  <c r="Z15" i="5"/>
  <c r="BK15" i="5"/>
  <c r="Z16" i="5"/>
  <c r="BK16" i="5"/>
  <c r="Z17" i="5"/>
  <c r="BK17" i="5"/>
  <c r="Z18" i="5"/>
  <c r="BK18" i="5"/>
  <c r="Z19" i="5"/>
  <c r="BK19" i="5"/>
  <c r="Z20" i="5"/>
  <c r="BK20" i="5"/>
  <c r="Z21" i="5"/>
  <c r="BK21" i="5"/>
  <c r="Z22" i="5"/>
  <c r="BK22" i="5"/>
  <c r="Z23" i="5"/>
  <c r="BK23" i="5"/>
  <c r="Z24" i="5"/>
  <c r="BK24" i="5"/>
  <c r="Z25" i="5"/>
  <c r="BK25" i="5"/>
  <c r="Z26" i="5"/>
  <c r="BK26" i="5"/>
  <c r="Z27" i="5"/>
  <c r="BK27" i="5"/>
  <c r="Z28" i="5"/>
  <c r="BK28" i="5"/>
  <c r="Z29" i="5"/>
  <c r="BK29" i="5"/>
  <c r="Z30" i="5"/>
  <c r="BK30" i="5"/>
  <c r="Z31" i="5"/>
  <c r="BK31" i="5"/>
  <c r="Z32" i="5"/>
  <c r="BK32" i="5"/>
  <c r="Z33" i="5"/>
  <c r="BK33" i="5"/>
  <c r="Z34" i="5"/>
  <c r="BK34" i="5"/>
  <c r="Z35" i="5"/>
  <c r="BK35" i="5"/>
  <c r="Z36" i="5"/>
  <c r="BK36" i="5"/>
  <c r="Z37" i="5"/>
  <c r="BK37" i="5"/>
  <c r="Z38" i="5"/>
  <c r="BK38" i="5"/>
  <c r="Z39" i="5"/>
  <c r="BK39" i="5"/>
  <c r="Z40" i="5"/>
  <c r="BK40" i="5"/>
  <c r="Z41" i="5"/>
  <c r="BK41" i="5"/>
  <c r="Z42" i="5"/>
  <c r="BK42" i="5"/>
  <c r="Z43" i="5"/>
  <c r="BK43" i="5"/>
  <c r="Z44" i="5"/>
  <c r="BK44" i="5"/>
  <c r="Z45" i="5"/>
  <c r="BK45" i="5"/>
  <c r="Z46" i="5"/>
  <c r="BK46" i="5"/>
  <c r="Z47" i="5"/>
  <c r="BK47" i="5"/>
  <c r="Z48" i="5"/>
  <c r="BK48" i="5"/>
  <c r="Z49" i="5"/>
  <c r="BK49" i="5"/>
  <c r="Z50" i="5"/>
  <c r="BK50" i="5"/>
  <c r="Z51" i="5"/>
  <c r="BK51" i="5"/>
  <c r="Z52" i="5"/>
  <c r="BK52" i="5"/>
  <c r="Z53" i="5"/>
  <c r="BK53" i="5"/>
  <c r="Z54" i="5"/>
  <c r="BK54" i="5"/>
  <c r="Z55" i="5"/>
  <c r="BK55" i="5"/>
  <c r="Z56" i="5"/>
  <c r="BK56" i="5"/>
  <c r="Z57" i="5"/>
  <c r="BK57" i="5"/>
  <c r="Z58" i="5"/>
  <c r="BK58" i="5"/>
  <c r="Z59" i="5"/>
  <c r="BK59" i="5"/>
  <c r="Z60" i="5"/>
  <c r="BK60" i="5"/>
  <c r="Z61" i="5"/>
  <c r="BK61" i="5"/>
  <c r="Z62" i="5"/>
  <c r="BK62" i="5"/>
  <c r="Z63" i="5"/>
  <c r="BK63" i="5"/>
  <c r="Z64" i="5"/>
  <c r="BK64" i="5"/>
  <c r="Z65" i="5"/>
  <c r="BK65" i="5"/>
  <c r="Z66" i="5"/>
  <c r="BK66" i="5"/>
  <c r="Z67" i="5"/>
  <c r="BK67" i="5"/>
  <c r="Z68" i="5"/>
  <c r="BK68" i="5"/>
  <c r="Z69" i="5"/>
  <c r="BK69" i="5"/>
  <c r="Z70" i="5"/>
  <c r="BK70" i="5"/>
  <c r="Z71" i="5"/>
  <c r="BK71" i="5"/>
  <c r="Z72" i="5"/>
  <c r="BK72" i="5"/>
  <c r="Z73" i="5"/>
  <c r="BK73" i="5"/>
  <c r="Z74" i="5"/>
  <c r="BK74" i="5"/>
  <c r="Z75" i="5"/>
  <c r="BK75" i="5"/>
  <c r="Z76" i="5"/>
  <c r="BK76" i="5"/>
  <c r="Z77" i="5"/>
  <c r="BK77" i="5"/>
  <c r="Z78" i="5"/>
  <c r="BK78" i="5"/>
  <c r="Z79" i="5"/>
  <c r="BK79" i="5"/>
  <c r="Z80" i="5"/>
  <c r="BK80" i="5"/>
  <c r="Z81" i="5"/>
  <c r="BK81" i="5"/>
  <c r="Z82" i="5"/>
  <c r="BK82" i="5"/>
  <c r="Z83" i="5"/>
  <c r="BK83" i="5"/>
  <c r="Z84" i="5"/>
  <c r="BK84" i="5"/>
  <c r="Z85" i="5"/>
  <c r="BK85" i="5"/>
  <c r="Z86" i="5"/>
  <c r="BK86" i="5"/>
  <c r="Z87" i="5"/>
  <c r="BK87" i="5"/>
  <c r="Z88" i="5"/>
  <c r="BK88" i="5"/>
  <c r="Z89" i="5"/>
  <c r="BK89" i="5"/>
  <c r="Z90" i="5"/>
  <c r="BK90" i="5"/>
  <c r="Z91" i="5"/>
  <c r="BK91" i="5"/>
  <c r="Z92" i="5"/>
  <c r="BK92" i="5"/>
  <c r="Z93" i="5"/>
  <c r="BK93" i="5"/>
  <c r="Z94" i="5"/>
  <c r="BK94" i="5"/>
  <c r="Z95" i="5"/>
  <c r="BK95" i="5"/>
  <c r="Z96" i="5"/>
  <c r="BK96" i="5"/>
  <c r="Z97" i="5"/>
  <c r="BK97" i="5"/>
  <c r="Z98" i="5"/>
  <c r="BK98" i="5"/>
  <c r="Z99" i="5"/>
  <c r="BK99" i="5"/>
  <c r="Z100" i="5"/>
  <c r="BK100" i="5"/>
  <c r="Z101" i="5"/>
  <c r="BK101" i="5"/>
  <c r="Z102" i="5"/>
  <c r="BK102" i="5"/>
  <c r="Z103" i="5"/>
  <c r="BK103" i="5"/>
  <c r="Z104" i="5"/>
  <c r="BK104" i="5"/>
  <c r="Z105" i="5"/>
  <c r="BK105" i="5"/>
  <c r="Z106" i="5"/>
  <c r="BK106" i="5"/>
  <c r="Z107" i="5"/>
  <c r="BK107" i="5"/>
  <c r="Z108" i="5"/>
  <c r="BK108" i="5"/>
  <c r="Z109" i="5"/>
  <c r="BK109" i="5"/>
  <c r="Z110" i="5"/>
  <c r="BK110" i="5"/>
  <c r="Z111" i="5"/>
  <c r="BK111" i="5"/>
  <c r="Z112" i="5"/>
  <c r="BK112" i="5"/>
  <c r="Z113" i="5"/>
  <c r="BK113" i="5"/>
  <c r="Z114" i="5"/>
  <c r="BK114" i="5"/>
  <c r="Z115" i="5"/>
  <c r="BK115" i="5"/>
  <c r="Z116" i="5"/>
  <c r="BK116" i="5"/>
  <c r="Z117" i="5"/>
  <c r="BK117" i="5"/>
  <c r="Z118" i="5"/>
  <c r="BK118" i="5"/>
  <c r="Z119" i="5"/>
  <c r="BK119" i="5"/>
  <c r="Z120" i="5"/>
  <c r="BK120" i="5"/>
  <c r="Z121" i="5"/>
  <c r="BK121" i="5"/>
  <c r="Z122" i="5"/>
  <c r="BK122" i="5"/>
  <c r="Z123" i="5"/>
  <c r="BK123" i="5"/>
  <c r="Z124" i="5"/>
  <c r="BK124" i="5"/>
  <c r="Z125" i="5"/>
  <c r="BK125" i="5"/>
  <c r="Z126" i="5"/>
  <c r="BK126" i="5"/>
  <c r="Z127" i="5"/>
  <c r="BK127" i="5"/>
  <c r="Z128" i="5"/>
  <c r="BK128" i="5"/>
  <c r="Z129" i="5"/>
  <c r="BK129" i="5"/>
  <c r="Z130" i="5"/>
  <c r="BK130" i="5"/>
  <c r="Z131" i="5"/>
  <c r="BK131" i="5"/>
  <c r="Z132" i="5"/>
  <c r="BK132" i="5"/>
  <c r="Z133" i="5"/>
  <c r="BK133" i="5"/>
  <c r="Z134" i="5"/>
  <c r="BK134" i="5"/>
  <c r="Z135" i="5"/>
  <c r="BK135" i="5"/>
  <c r="Z136" i="5"/>
  <c r="BK136" i="5"/>
  <c r="Z137" i="5"/>
  <c r="BK137" i="5"/>
  <c r="Z138" i="5"/>
  <c r="BK138" i="5"/>
  <c r="Z139" i="5"/>
  <c r="BK139" i="5"/>
  <c r="Z140" i="5"/>
  <c r="BK140" i="5"/>
  <c r="Z141" i="5"/>
  <c r="BK141" i="5"/>
  <c r="Z142" i="5"/>
  <c r="BK142" i="5"/>
  <c r="Z143" i="5"/>
  <c r="BK143" i="5"/>
  <c r="Z144" i="5"/>
  <c r="BK144" i="5"/>
  <c r="Z145" i="5"/>
  <c r="BK145" i="5"/>
  <c r="Z146" i="5"/>
  <c r="BK146" i="5"/>
  <c r="Z147" i="5"/>
  <c r="BK147" i="5"/>
  <c r="Z148" i="5"/>
  <c r="BK148" i="5"/>
  <c r="Z149" i="5"/>
  <c r="BK149" i="5"/>
  <c r="Z150" i="5"/>
  <c r="BK150" i="5"/>
  <c r="Z151" i="5"/>
  <c r="BK151" i="5"/>
  <c r="Z152" i="5"/>
  <c r="BK152" i="5"/>
  <c r="Z153" i="5"/>
  <c r="BK153" i="5"/>
  <c r="Z154" i="5"/>
  <c r="BK154" i="5"/>
  <c r="Z155" i="5"/>
  <c r="BK155" i="5"/>
  <c r="Z156" i="5"/>
  <c r="BK156" i="5"/>
  <c r="Z157" i="5"/>
  <c r="BK157" i="5"/>
  <c r="Z158" i="5"/>
  <c r="BK158" i="5"/>
  <c r="Z159" i="5"/>
  <c r="BK159" i="5"/>
  <c r="Z160" i="5"/>
  <c r="BK160" i="5"/>
  <c r="Z161" i="5"/>
  <c r="BK161" i="5"/>
  <c r="Z162" i="5"/>
  <c r="BK162" i="5"/>
  <c r="Z163" i="5"/>
  <c r="BK163" i="5"/>
  <c r="Z164" i="5"/>
  <c r="BK164" i="5"/>
  <c r="Z165" i="5"/>
  <c r="BK165" i="5"/>
  <c r="Z166" i="5"/>
  <c r="BK166" i="5"/>
  <c r="Z167" i="5"/>
  <c r="BK167" i="5"/>
  <c r="Z168" i="5"/>
  <c r="BK168" i="5"/>
  <c r="Z169" i="5"/>
  <c r="BK169" i="5"/>
  <c r="Z170" i="5"/>
  <c r="BK170" i="5"/>
  <c r="Z171" i="5"/>
  <c r="BK171" i="5"/>
  <c r="Z172" i="5"/>
  <c r="BK172" i="5"/>
  <c r="Z173" i="5"/>
  <c r="BK173" i="5"/>
  <c r="Z174" i="5"/>
  <c r="BK174" i="5"/>
  <c r="Z175" i="5"/>
  <c r="BK175" i="5"/>
  <c r="Z176" i="5"/>
  <c r="BK176" i="5"/>
  <c r="Z177" i="5"/>
  <c r="BK177" i="5"/>
  <c r="Z178" i="5"/>
  <c r="BK178" i="5"/>
  <c r="Z179" i="5"/>
  <c r="BK179" i="5"/>
  <c r="Z180" i="5"/>
  <c r="BK180" i="5"/>
  <c r="Z181" i="5"/>
  <c r="BK181" i="5"/>
  <c r="Z182" i="5"/>
  <c r="BK182" i="5"/>
  <c r="Z183" i="5"/>
  <c r="BK183" i="5"/>
  <c r="Z184" i="5"/>
  <c r="BK184" i="5"/>
  <c r="Z185" i="5"/>
  <c r="BK185" i="5"/>
  <c r="Z186" i="5"/>
  <c r="BK186" i="5"/>
  <c r="Z187" i="5"/>
  <c r="BK187" i="5"/>
  <c r="Z188" i="5"/>
  <c r="BK188" i="5"/>
  <c r="Z189" i="5"/>
  <c r="BK189" i="5"/>
  <c r="Z190" i="5"/>
  <c r="BK190" i="5"/>
  <c r="Z191" i="5"/>
  <c r="BK191" i="5"/>
  <c r="Z192" i="5"/>
  <c r="BK192" i="5"/>
  <c r="Z193" i="5"/>
  <c r="BK193" i="5"/>
  <c r="Z194" i="5"/>
  <c r="BK194" i="5"/>
  <c r="Z195" i="5"/>
  <c r="BK195" i="5"/>
  <c r="Z196" i="5"/>
  <c r="BK196" i="5"/>
  <c r="Z197" i="5"/>
  <c r="BK197" i="5"/>
  <c r="Z198" i="5"/>
  <c r="BK198" i="5"/>
  <c r="Z199" i="5"/>
  <c r="BK199" i="5"/>
  <c r="Z200" i="5"/>
  <c r="BK200" i="5"/>
  <c r="Z201" i="5"/>
  <c r="BK201" i="5"/>
  <c r="Z202" i="5"/>
  <c r="BK202" i="5"/>
  <c r="Z203" i="5"/>
  <c r="BK203" i="5"/>
  <c r="Z204" i="5"/>
  <c r="BK204" i="5"/>
  <c r="Z205" i="5"/>
  <c r="BK205" i="5"/>
  <c r="Z206" i="5"/>
  <c r="BK206" i="5"/>
  <c r="Z207" i="5"/>
  <c r="BK207" i="5"/>
  <c r="Z208" i="5"/>
  <c r="BK208" i="5"/>
  <c r="Z209" i="5"/>
  <c r="BK209" i="5"/>
  <c r="Z210" i="5"/>
  <c r="BK210" i="5"/>
  <c r="Z211" i="5"/>
  <c r="BK211" i="5"/>
  <c r="Z212" i="5"/>
  <c r="BK212" i="5"/>
  <c r="Z213" i="5"/>
  <c r="BK213" i="5"/>
  <c r="Z214" i="5"/>
  <c r="BK214" i="5"/>
  <c r="Z215" i="5"/>
  <c r="BK215" i="5"/>
  <c r="Z216" i="5"/>
  <c r="BK216" i="5"/>
  <c r="Z217" i="5"/>
  <c r="BK217" i="5"/>
  <c r="Z218" i="5"/>
  <c r="BK218" i="5"/>
  <c r="Z219" i="5"/>
  <c r="BK219" i="5"/>
  <c r="Z220" i="5"/>
  <c r="BK220" i="5"/>
  <c r="Z221" i="5"/>
  <c r="BK221" i="5"/>
  <c r="Z222" i="5"/>
  <c r="BK222" i="5"/>
  <c r="Z223" i="5"/>
  <c r="BK223" i="5"/>
  <c r="Z224" i="5"/>
  <c r="BK224" i="5"/>
  <c r="Z225" i="5"/>
  <c r="BK225" i="5"/>
  <c r="Z226" i="5"/>
  <c r="BK226" i="5"/>
  <c r="Z227" i="5"/>
  <c r="BK227" i="5"/>
  <c r="Z228" i="5"/>
  <c r="BK228" i="5"/>
  <c r="Z229" i="5"/>
  <c r="BK229" i="5"/>
  <c r="Z230" i="5"/>
  <c r="BK230" i="5"/>
  <c r="Z231" i="5"/>
  <c r="BK231" i="5"/>
  <c r="Z232" i="5"/>
  <c r="BK232" i="5"/>
  <c r="Z233" i="5"/>
  <c r="BK233" i="5"/>
  <c r="Z234" i="5"/>
  <c r="BK234" i="5"/>
  <c r="Z235" i="5"/>
  <c r="BK235" i="5"/>
  <c r="Z236" i="5"/>
  <c r="BK236" i="5"/>
  <c r="Z237" i="5"/>
  <c r="BK237" i="5"/>
  <c r="Z238" i="5"/>
  <c r="BK238" i="5"/>
  <c r="Z239" i="5"/>
  <c r="BK239" i="5"/>
  <c r="Z240" i="5"/>
  <c r="BK240" i="5"/>
  <c r="Z241" i="5"/>
  <c r="BK241" i="5"/>
  <c r="Z242" i="5"/>
  <c r="BK242" i="5"/>
  <c r="Z243" i="5"/>
  <c r="BK243" i="5"/>
  <c r="Z244" i="5"/>
  <c r="BK244" i="5"/>
  <c r="Z245" i="5"/>
  <c r="BK245" i="5"/>
  <c r="Z246" i="5"/>
  <c r="BK246" i="5"/>
  <c r="Z247" i="5"/>
  <c r="BK247" i="5"/>
  <c r="Z248" i="5"/>
  <c r="BK248" i="5"/>
  <c r="Z249" i="5"/>
  <c r="BK249" i="5"/>
  <c r="Z250" i="5"/>
  <c r="BK250" i="5"/>
  <c r="Z251" i="5"/>
  <c r="BK251" i="5"/>
  <c r="Z252" i="5"/>
  <c r="BK252" i="5"/>
  <c r="Z253" i="5"/>
  <c r="BK253" i="5"/>
  <c r="Z254" i="5"/>
  <c r="BK254" i="5"/>
  <c r="Z255" i="5"/>
  <c r="BK255" i="5"/>
  <c r="Z256" i="5"/>
  <c r="BK256" i="5"/>
  <c r="Z257" i="5"/>
  <c r="BK257" i="5"/>
  <c r="Z258" i="5"/>
  <c r="BK258" i="5"/>
  <c r="Z259" i="5"/>
  <c r="BK259" i="5"/>
  <c r="Z260" i="5"/>
  <c r="BK260" i="5"/>
  <c r="Z261" i="5"/>
  <c r="BK261" i="5"/>
  <c r="Z262" i="5"/>
  <c r="BK262" i="5"/>
  <c r="Z263" i="5"/>
  <c r="BK263" i="5"/>
  <c r="Z264" i="5"/>
  <c r="BK264" i="5"/>
  <c r="Z265" i="5"/>
  <c r="BK265" i="5"/>
  <c r="Z266" i="5"/>
  <c r="BK266" i="5"/>
  <c r="Z267" i="5"/>
  <c r="BK267" i="5"/>
  <c r="Z268" i="5"/>
  <c r="BK268" i="5"/>
  <c r="Z269" i="5"/>
  <c r="BK269" i="5"/>
  <c r="Z270" i="5"/>
  <c r="BK270" i="5"/>
  <c r="Z271" i="5"/>
  <c r="BK271" i="5"/>
  <c r="Z272" i="5"/>
  <c r="BK272" i="5"/>
  <c r="Z273" i="5"/>
  <c r="BK273" i="5"/>
  <c r="Z274" i="5"/>
  <c r="BK274" i="5"/>
  <c r="Z275" i="5"/>
  <c r="BK275" i="5"/>
  <c r="Z276" i="5"/>
  <c r="BK276" i="5"/>
  <c r="Z277" i="5"/>
  <c r="BK277" i="5"/>
  <c r="Z278" i="5"/>
  <c r="BK278" i="5"/>
  <c r="Z279" i="5"/>
  <c r="BK279" i="5"/>
  <c r="Z280" i="5"/>
  <c r="BK280" i="5"/>
  <c r="Z281" i="5"/>
  <c r="BK281" i="5"/>
  <c r="Z282" i="5"/>
  <c r="BK282" i="5"/>
  <c r="Z283" i="5"/>
  <c r="BK283" i="5"/>
  <c r="Z284" i="5"/>
  <c r="BK284" i="5"/>
  <c r="Z285" i="5"/>
  <c r="BK285" i="5"/>
  <c r="Z286" i="5"/>
  <c r="BK286" i="5"/>
  <c r="Z287" i="5"/>
  <c r="BK287" i="5"/>
  <c r="Z288" i="5"/>
  <c r="BK288" i="5"/>
  <c r="Z289" i="5"/>
  <c r="BK289" i="5"/>
  <c r="Z290" i="5"/>
  <c r="BK290" i="5"/>
  <c r="Z291" i="5"/>
  <c r="BK291" i="5"/>
  <c r="Z292" i="5"/>
  <c r="BK292" i="5"/>
  <c r="Z293" i="5"/>
  <c r="BK293" i="5"/>
  <c r="Z294" i="5"/>
  <c r="BK294" i="5"/>
  <c r="Z295" i="5"/>
  <c r="BK295" i="5"/>
  <c r="Z296" i="5"/>
  <c r="BK296" i="5"/>
  <c r="Z297" i="5"/>
  <c r="BK297" i="5"/>
  <c r="Z298" i="5"/>
  <c r="BK298" i="5"/>
  <c r="Z299" i="5"/>
  <c r="BK299" i="5"/>
  <c r="Z300" i="5"/>
  <c r="BK300" i="5"/>
  <c r="Z301" i="5"/>
  <c r="BK301" i="5"/>
  <c r="Z302" i="5"/>
  <c r="BK302" i="5"/>
  <c r="Z303" i="5"/>
  <c r="BK303" i="5"/>
  <c r="Z304" i="5"/>
  <c r="BK304" i="5"/>
  <c r="Z305" i="5"/>
  <c r="BK305" i="5"/>
  <c r="Z306" i="5"/>
  <c r="BK306" i="5"/>
  <c r="Z307" i="5"/>
  <c r="BK307" i="5"/>
  <c r="Z308" i="5"/>
  <c r="BK308" i="5"/>
  <c r="Z309" i="5"/>
  <c r="BK309" i="5"/>
  <c r="Z310" i="5"/>
  <c r="BK310" i="5"/>
  <c r="Z311" i="5"/>
  <c r="BK311" i="5"/>
  <c r="Z312" i="5"/>
  <c r="BK312" i="5"/>
  <c r="Z313" i="5"/>
  <c r="BK313" i="5"/>
  <c r="Z314" i="5"/>
  <c r="BK314" i="5"/>
  <c r="Z315" i="5"/>
  <c r="BK315" i="5"/>
  <c r="Z316" i="5"/>
  <c r="BK316" i="5"/>
  <c r="Z317" i="5"/>
  <c r="BK317" i="5"/>
  <c r="Z318" i="5"/>
  <c r="BK318" i="5"/>
  <c r="Z319" i="5"/>
  <c r="BK319" i="5"/>
  <c r="Z320" i="5"/>
  <c r="BK320" i="5"/>
  <c r="Z321" i="5"/>
  <c r="BK321" i="5"/>
  <c r="Z322" i="5"/>
  <c r="BK322" i="5"/>
  <c r="Z323" i="5"/>
  <c r="BK323" i="5"/>
  <c r="Z324" i="5"/>
  <c r="BK324" i="5"/>
  <c r="Z325" i="5"/>
  <c r="BK325" i="5"/>
  <c r="Z326" i="5"/>
  <c r="BK326" i="5"/>
  <c r="Z327" i="5"/>
  <c r="BK327" i="5"/>
  <c r="Z328" i="5"/>
  <c r="BK328" i="5"/>
  <c r="Z329" i="5"/>
  <c r="BK329" i="5"/>
  <c r="Z330" i="5"/>
  <c r="BK330" i="5"/>
  <c r="Z331" i="5"/>
  <c r="BK331" i="5"/>
  <c r="Z332" i="5"/>
  <c r="BK332" i="5"/>
  <c r="Z333" i="5"/>
  <c r="BK333" i="5"/>
  <c r="Z334" i="5"/>
  <c r="BK334" i="5"/>
  <c r="Z335" i="5"/>
  <c r="BK335" i="5"/>
  <c r="Z336" i="5"/>
  <c r="BK336" i="5"/>
  <c r="Z337" i="5"/>
  <c r="BK337" i="5"/>
  <c r="Z338" i="5"/>
  <c r="BK338" i="5"/>
  <c r="Z339" i="5"/>
  <c r="BK339" i="5"/>
  <c r="Z340" i="5"/>
  <c r="BK340" i="5"/>
  <c r="Z341" i="5"/>
  <c r="BK341" i="5"/>
  <c r="Z342" i="5"/>
  <c r="BK342" i="5"/>
  <c r="Z343" i="5"/>
  <c r="BK343" i="5"/>
  <c r="Z344" i="5"/>
  <c r="BK344" i="5"/>
  <c r="Z345" i="5"/>
  <c r="BK345" i="5"/>
  <c r="Z346" i="5"/>
  <c r="BK346" i="5"/>
  <c r="Z347" i="5"/>
  <c r="BK347" i="5"/>
  <c r="Z348" i="5"/>
  <c r="BK348" i="5"/>
  <c r="Z349" i="5"/>
  <c r="BK349" i="5"/>
  <c r="Z350" i="5"/>
  <c r="BK350" i="5"/>
  <c r="Z351" i="5"/>
  <c r="BK351" i="5"/>
  <c r="Z352" i="5"/>
  <c r="BK352" i="5"/>
  <c r="Z353" i="5"/>
  <c r="BK353" i="5"/>
  <c r="Z354" i="5"/>
  <c r="BK354" i="5"/>
  <c r="Z355" i="5"/>
  <c r="BK355" i="5"/>
  <c r="Z356" i="5"/>
  <c r="BK356" i="5"/>
  <c r="Z357" i="5"/>
  <c r="BK357" i="5"/>
  <c r="Z358" i="5"/>
  <c r="BK358" i="5"/>
  <c r="Z359" i="5"/>
  <c r="BK359" i="5"/>
  <c r="Z360" i="5"/>
  <c r="BK360" i="5"/>
  <c r="Z361" i="5"/>
  <c r="BK361" i="5"/>
  <c r="Z362" i="5"/>
  <c r="BK362" i="5"/>
  <c r="Z363" i="5"/>
  <c r="BK363" i="5"/>
  <c r="Z364" i="5"/>
  <c r="BK364" i="5"/>
  <c r="Z365" i="5"/>
  <c r="BK365" i="5"/>
  <c r="Z366" i="5"/>
  <c r="BK366" i="5"/>
  <c r="Z367" i="5"/>
  <c r="BK367" i="5"/>
  <c r="Z368" i="5"/>
  <c r="BK368" i="5"/>
  <c r="Z369" i="5"/>
  <c r="BK369" i="5"/>
  <c r="Z370" i="5"/>
  <c r="BK370" i="5"/>
  <c r="Z371" i="5"/>
  <c r="BK371" i="5"/>
  <c r="Z372" i="5"/>
  <c r="BK372" i="5"/>
  <c r="Z373" i="5"/>
  <c r="BK373" i="5"/>
  <c r="Z374" i="5"/>
  <c r="BK374" i="5"/>
  <c r="Z375" i="5"/>
  <c r="BK375" i="5"/>
  <c r="Z376" i="5"/>
  <c r="BK376" i="5"/>
  <c r="Z377" i="5"/>
  <c r="BK377" i="5"/>
  <c r="Z378" i="5"/>
  <c r="BK378" i="5"/>
  <c r="Z379" i="5"/>
  <c r="BK379" i="5"/>
  <c r="Z380" i="5"/>
  <c r="BK380" i="5"/>
  <c r="Z381" i="5"/>
  <c r="BK381" i="5"/>
  <c r="Z382" i="5"/>
  <c r="BK382" i="5"/>
  <c r="Z383" i="5"/>
  <c r="BK383" i="5"/>
  <c r="Z384" i="5"/>
  <c r="BK384" i="5"/>
  <c r="Z385" i="5"/>
  <c r="BK385" i="5"/>
  <c r="Z386" i="5"/>
  <c r="BK386" i="5"/>
  <c r="Z387" i="5"/>
  <c r="BK387" i="5"/>
  <c r="Z388" i="5"/>
  <c r="BK388" i="5"/>
  <c r="Z389" i="5"/>
  <c r="BK389" i="5"/>
  <c r="Z390" i="5"/>
  <c r="BK390" i="5"/>
  <c r="Z391" i="5"/>
  <c r="BK391" i="5"/>
  <c r="Z392" i="5"/>
  <c r="BK392" i="5"/>
  <c r="Z393" i="5"/>
  <c r="BK393" i="5"/>
  <c r="Z394" i="5"/>
  <c r="BK394" i="5"/>
  <c r="Z395" i="5"/>
  <c r="BK395" i="5"/>
  <c r="Z396" i="5"/>
  <c r="BK396" i="5"/>
  <c r="Z397" i="5"/>
  <c r="BK397" i="5"/>
  <c r="Z398" i="5"/>
  <c r="BK398" i="5"/>
  <c r="Z399" i="5"/>
  <c r="BK399" i="5"/>
  <c r="Z400" i="5"/>
  <c r="BK400" i="5"/>
  <c r="Z401" i="5"/>
  <c r="BK401" i="5"/>
  <c r="Z402" i="5"/>
  <c r="BK402" i="5"/>
  <c r="Z403" i="5"/>
  <c r="BK403" i="5"/>
  <c r="Z404" i="5"/>
  <c r="BK404" i="5"/>
  <c r="Z405" i="5"/>
  <c r="BK405" i="5"/>
  <c r="Z406" i="5"/>
  <c r="BK406" i="5"/>
  <c r="Z407" i="5"/>
  <c r="BK407" i="5"/>
  <c r="Z408" i="5"/>
  <c r="BK408" i="5"/>
  <c r="Z409" i="5"/>
  <c r="BK409" i="5"/>
  <c r="Z410" i="5"/>
  <c r="BK410" i="5"/>
  <c r="Z411" i="5"/>
  <c r="BK411" i="5"/>
  <c r="Z412" i="5"/>
  <c r="BK412" i="5"/>
  <c r="Z413" i="5"/>
  <c r="BK413" i="5"/>
  <c r="Z414" i="5"/>
  <c r="BK414" i="5"/>
  <c r="Z415" i="5"/>
  <c r="BK415" i="5"/>
  <c r="Z416" i="5"/>
  <c r="BK416" i="5"/>
  <c r="Z417" i="5"/>
  <c r="BK417" i="5"/>
  <c r="Z418" i="5"/>
  <c r="BK418" i="5"/>
  <c r="Z419" i="5"/>
  <c r="BK419" i="5"/>
  <c r="Z420" i="5"/>
  <c r="BK420" i="5"/>
  <c r="Z421" i="5"/>
  <c r="BK421" i="5"/>
  <c r="Z422" i="5"/>
  <c r="BK422" i="5"/>
  <c r="Z423" i="5"/>
  <c r="BK423" i="5"/>
  <c r="Z424" i="5"/>
  <c r="BK424" i="5"/>
  <c r="Z425" i="5"/>
  <c r="BK425" i="5"/>
  <c r="Z426" i="5"/>
  <c r="BK426" i="5"/>
  <c r="Z427" i="5"/>
  <c r="BK427" i="5"/>
  <c r="Z428" i="5"/>
  <c r="BK428" i="5"/>
  <c r="Z429" i="5"/>
  <c r="BK429" i="5"/>
  <c r="Z430" i="5"/>
  <c r="BK430" i="5"/>
  <c r="Z431" i="5"/>
  <c r="BK431" i="5"/>
  <c r="Z432" i="5"/>
  <c r="BK432" i="5"/>
  <c r="Z433" i="5"/>
  <c r="BK433" i="5"/>
  <c r="Z434" i="5"/>
  <c r="BK434" i="5"/>
  <c r="Z435" i="5"/>
  <c r="BK435" i="5"/>
  <c r="Z436" i="5"/>
  <c r="BK436" i="5"/>
  <c r="Z437" i="5"/>
  <c r="BK437" i="5"/>
  <c r="Z438" i="5"/>
  <c r="BK438" i="5"/>
  <c r="Z439" i="5"/>
  <c r="BK439" i="5"/>
  <c r="Z440" i="5"/>
  <c r="BK440" i="5"/>
  <c r="Z441" i="5"/>
  <c r="BK441" i="5"/>
  <c r="Z442" i="5"/>
  <c r="BK442" i="5"/>
  <c r="Z443" i="5"/>
  <c r="BK443" i="5"/>
  <c r="Z444" i="5"/>
  <c r="BK444" i="5"/>
  <c r="Z445" i="5"/>
  <c r="BK445" i="5"/>
  <c r="Z446" i="5"/>
  <c r="BK446" i="5"/>
  <c r="Z447" i="5"/>
  <c r="BK447" i="5"/>
  <c r="Z448" i="5"/>
  <c r="BK448" i="5"/>
  <c r="Z449" i="5"/>
  <c r="BK449" i="5"/>
  <c r="Z450" i="5"/>
  <c r="BK450" i="5"/>
  <c r="Z451" i="5"/>
  <c r="BK451" i="5"/>
  <c r="Z452" i="5"/>
  <c r="BK452" i="5"/>
  <c r="Z453" i="5"/>
  <c r="BK453" i="5"/>
  <c r="Z454" i="5"/>
  <c r="BK454" i="5"/>
  <c r="Z455" i="5"/>
  <c r="BK455" i="5"/>
  <c r="Z456" i="5"/>
  <c r="BK456" i="5"/>
  <c r="Z457" i="5"/>
  <c r="BK457" i="5"/>
  <c r="Z458" i="5"/>
  <c r="BK458" i="5"/>
  <c r="Z459" i="5"/>
  <c r="BK459" i="5"/>
  <c r="Z460" i="5"/>
  <c r="BK460" i="5"/>
  <c r="Z461" i="5"/>
  <c r="BK461" i="5"/>
  <c r="Z462" i="5"/>
  <c r="BK462" i="5"/>
  <c r="Z463" i="5"/>
  <c r="BK463" i="5"/>
  <c r="Z464" i="5"/>
  <c r="BK464" i="5"/>
  <c r="Z465" i="5"/>
  <c r="BK465" i="5"/>
  <c r="Z466" i="5"/>
  <c r="BK466" i="5"/>
  <c r="Z467" i="5"/>
  <c r="BK467" i="5"/>
  <c r="Z468" i="5"/>
  <c r="BK468" i="5"/>
  <c r="Z469" i="5"/>
  <c r="BK469" i="5"/>
  <c r="Z470" i="5"/>
  <c r="BK470" i="5"/>
  <c r="Z471" i="5"/>
  <c r="BK471" i="5"/>
  <c r="Z472" i="5"/>
  <c r="BK472" i="5"/>
  <c r="Z473" i="5"/>
  <c r="BK473" i="5"/>
  <c r="Z474" i="5"/>
  <c r="BK474" i="5"/>
  <c r="Z475" i="5"/>
  <c r="BK475" i="5"/>
  <c r="Z476" i="5"/>
  <c r="BK476" i="5"/>
  <c r="Z477" i="5"/>
  <c r="BK477" i="5"/>
  <c r="Z478" i="5"/>
  <c r="BK478" i="5"/>
  <c r="Z479" i="5"/>
  <c r="BK479" i="5"/>
  <c r="Z480" i="5"/>
  <c r="BK480" i="5"/>
  <c r="Z481" i="5"/>
  <c r="BK481" i="5"/>
  <c r="Z482" i="5"/>
  <c r="BK482" i="5"/>
  <c r="Z483" i="5"/>
  <c r="BK483" i="5"/>
  <c r="Z484" i="5"/>
  <c r="BK484" i="5"/>
  <c r="Z485" i="5"/>
  <c r="BK485" i="5"/>
  <c r="Z486" i="5"/>
  <c r="BK486" i="5"/>
  <c r="Z487" i="5"/>
  <c r="BK487" i="5"/>
  <c r="Z488" i="5"/>
  <c r="BK488" i="5"/>
  <c r="Z489" i="5"/>
  <c r="BK489" i="5"/>
  <c r="Z490" i="5"/>
  <c r="BK490" i="5"/>
  <c r="Z491" i="5"/>
  <c r="BK491" i="5"/>
  <c r="Z492" i="5"/>
  <c r="BK492" i="5"/>
  <c r="Z493" i="5"/>
  <c r="BK493" i="5"/>
  <c r="Z494" i="5"/>
  <c r="BK494" i="5"/>
  <c r="Z495" i="5"/>
  <c r="BK495" i="5"/>
  <c r="Z496" i="5"/>
  <c r="BK496" i="5"/>
  <c r="Z497" i="5"/>
  <c r="BK497" i="5"/>
  <c r="Z498" i="5"/>
  <c r="BK498" i="5"/>
  <c r="Z499" i="5"/>
  <c r="BK499" i="5"/>
  <c r="Z500" i="5"/>
  <c r="BK500" i="5"/>
  <c r="Z501" i="5"/>
  <c r="BK501" i="5"/>
  <c r="Z502" i="5"/>
  <c r="BK502" i="5"/>
  <c r="Z503" i="5"/>
  <c r="BK503" i="5"/>
  <c r="Z504" i="5"/>
  <c r="BK504" i="5"/>
  <c r="Z505" i="5"/>
  <c r="BK505" i="5"/>
  <c r="Z506" i="5"/>
  <c r="BK506" i="5"/>
  <c r="Z507" i="5"/>
  <c r="BK507" i="5"/>
  <c r="Z508" i="5"/>
  <c r="BK508" i="5"/>
  <c r="Z509" i="5"/>
  <c r="BK509" i="5"/>
  <c r="Z510" i="5"/>
  <c r="BK510" i="5"/>
  <c r="Z511" i="5"/>
  <c r="BK511" i="5"/>
  <c r="Z512" i="5"/>
  <c r="BK512" i="5"/>
  <c r="Z513" i="5"/>
  <c r="BK513" i="5"/>
  <c r="Z514" i="5"/>
  <c r="BK514" i="5"/>
  <c r="Z515" i="5"/>
  <c r="BK515" i="5"/>
  <c r="Z516" i="5"/>
  <c r="BK516" i="5"/>
  <c r="Z517" i="5"/>
  <c r="BK517" i="5"/>
  <c r="Z518" i="5"/>
  <c r="BK518" i="5"/>
  <c r="Z519" i="5"/>
  <c r="BK519" i="5"/>
  <c r="Z520" i="5"/>
  <c r="BK520" i="5"/>
  <c r="Z521" i="5"/>
  <c r="BK521" i="5"/>
  <c r="Z522" i="5"/>
  <c r="BK522" i="5"/>
  <c r="Z523" i="5"/>
  <c r="BK523" i="5"/>
  <c r="Z524" i="5"/>
  <c r="BK524" i="5"/>
  <c r="Z525" i="5"/>
  <c r="BK525" i="5"/>
  <c r="Z526" i="5"/>
  <c r="BK526" i="5"/>
  <c r="Z527" i="5"/>
  <c r="BK527" i="5"/>
  <c r="Z528" i="5"/>
  <c r="BK528" i="5"/>
  <c r="Z529" i="5"/>
  <c r="BK529" i="5"/>
  <c r="Z530" i="5"/>
  <c r="BK530" i="5"/>
  <c r="Z531" i="5"/>
  <c r="BK531" i="5"/>
  <c r="Z532" i="5"/>
  <c r="BK532" i="5"/>
  <c r="Z533" i="5"/>
  <c r="BK533" i="5"/>
  <c r="Z534" i="5"/>
  <c r="BK534" i="5"/>
  <c r="Z535" i="5"/>
  <c r="BK535" i="5"/>
  <c r="Z536" i="5"/>
  <c r="BK536" i="5"/>
  <c r="Z537" i="5"/>
  <c r="BK537" i="5"/>
  <c r="Z538" i="5"/>
  <c r="BK538" i="5"/>
  <c r="Z539" i="5"/>
  <c r="BK539" i="5"/>
  <c r="Z540" i="5"/>
  <c r="BK540" i="5"/>
  <c r="Z541" i="5"/>
  <c r="BK541" i="5"/>
  <c r="Z542" i="5"/>
  <c r="BK542" i="5"/>
  <c r="Z543" i="5"/>
  <c r="BK543" i="5"/>
  <c r="Z544" i="5"/>
  <c r="BK544" i="5"/>
  <c r="Z545" i="5"/>
  <c r="BK545" i="5"/>
  <c r="Z546" i="5"/>
  <c r="BK546" i="5"/>
  <c r="Z547" i="5"/>
  <c r="BK547" i="5"/>
  <c r="Z548" i="5"/>
  <c r="BK548" i="5"/>
  <c r="Z549" i="5"/>
  <c r="BK549" i="5"/>
  <c r="Z550" i="5"/>
  <c r="BK550" i="5"/>
  <c r="Z551" i="5"/>
  <c r="BK551" i="5"/>
  <c r="Z552" i="5"/>
  <c r="BK552" i="5"/>
  <c r="Z553" i="5"/>
  <c r="BK553" i="5"/>
  <c r="Z554" i="5"/>
  <c r="BK554" i="5"/>
  <c r="Z555" i="5"/>
  <c r="BK555" i="5"/>
  <c r="Z556" i="5"/>
  <c r="BK556" i="5"/>
  <c r="Z557" i="5"/>
  <c r="BK557" i="5"/>
  <c r="Z558" i="5"/>
  <c r="BK558" i="5"/>
  <c r="Z559" i="5"/>
  <c r="BK559" i="5"/>
  <c r="Z560" i="5"/>
  <c r="BK560" i="5"/>
  <c r="Z561" i="5"/>
  <c r="BK561" i="5"/>
  <c r="Z562" i="5"/>
  <c r="BK562" i="5"/>
  <c r="Z563" i="5"/>
  <c r="BK563" i="5"/>
  <c r="Z564" i="5"/>
  <c r="BK564" i="5"/>
  <c r="Z565" i="5"/>
  <c r="BK565" i="5"/>
  <c r="Z566" i="5"/>
  <c r="BK566" i="5"/>
  <c r="Z567" i="5"/>
  <c r="BK567" i="5"/>
  <c r="Z568" i="5"/>
  <c r="BK568" i="5"/>
  <c r="Z569" i="5"/>
  <c r="BK569" i="5"/>
  <c r="Z570" i="5"/>
  <c r="BK570" i="5"/>
  <c r="Z571" i="5"/>
  <c r="BK571" i="5"/>
  <c r="Z572" i="5"/>
  <c r="BK572" i="5"/>
  <c r="Z573" i="5"/>
  <c r="BK573" i="5"/>
  <c r="Z574" i="5"/>
  <c r="BK574" i="5"/>
  <c r="Z575" i="5"/>
  <c r="BK575" i="5"/>
  <c r="Z576" i="5"/>
  <c r="BK576" i="5"/>
  <c r="Z577" i="5"/>
  <c r="BK577" i="5"/>
  <c r="Z578" i="5"/>
  <c r="BK578" i="5"/>
  <c r="Z579" i="5"/>
  <c r="BK579" i="5"/>
  <c r="Z580" i="5"/>
  <c r="BK580" i="5"/>
  <c r="Z581" i="5"/>
  <c r="BK581" i="5"/>
  <c r="Z582" i="5"/>
  <c r="BK582" i="5"/>
  <c r="Z583" i="5"/>
  <c r="BK583" i="5"/>
  <c r="Z584" i="5"/>
  <c r="BK584" i="5"/>
  <c r="Z585" i="5"/>
  <c r="BK585" i="5"/>
  <c r="Z586" i="5"/>
  <c r="BK586" i="5"/>
  <c r="Z587" i="5"/>
  <c r="BK587" i="5"/>
  <c r="Z588" i="5"/>
  <c r="BK588" i="5"/>
  <c r="Z589" i="5"/>
  <c r="BK589" i="5"/>
  <c r="Z590" i="5"/>
  <c r="BK590" i="5"/>
  <c r="Z591" i="5"/>
  <c r="BK591" i="5"/>
  <c r="Z592" i="5"/>
  <c r="BK592" i="5"/>
  <c r="Z593" i="5"/>
  <c r="BK593" i="5"/>
  <c r="Z594" i="5"/>
  <c r="BK594" i="5"/>
  <c r="Z595" i="5"/>
  <c r="BK595" i="5"/>
  <c r="Q12" i="4"/>
  <c r="R12" i="4"/>
  <c r="S12" i="4"/>
  <c r="T12" i="4"/>
  <c r="C13" i="4"/>
  <c r="I13" i="4"/>
  <c r="J13" i="4"/>
  <c r="K13" i="4"/>
  <c r="L13" i="4"/>
  <c r="M13" i="4"/>
  <c r="N13" i="4"/>
  <c r="O13" i="4"/>
  <c r="P13" i="4"/>
  <c r="BL2" i="5"/>
  <c r="BL1" i="5"/>
  <c r="B14" i="4"/>
  <c r="BL11" i="5"/>
  <c r="AA2" i="5"/>
  <c r="AA1" i="5"/>
  <c r="AA11" i="5"/>
  <c r="AA13" i="5"/>
  <c r="BL13" i="5"/>
  <c r="AA14" i="5"/>
  <c r="BL14" i="5"/>
  <c r="AA15" i="5"/>
  <c r="BL15" i="5"/>
  <c r="AA16" i="5"/>
  <c r="BL16" i="5"/>
  <c r="AA17" i="5"/>
  <c r="BL17" i="5"/>
  <c r="AA18" i="5"/>
  <c r="BL18" i="5"/>
  <c r="AA19" i="5"/>
  <c r="BL19" i="5"/>
  <c r="AA20" i="5"/>
  <c r="BL20" i="5"/>
  <c r="AA21" i="5"/>
  <c r="BL21" i="5"/>
  <c r="AA22" i="5"/>
  <c r="BL22" i="5"/>
  <c r="AA23" i="5"/>
  <c r="BL23" i="5"/>
  <c r="AA24" i="5"/>
  <c r="BL24" i="5"/>
  <c r="AA25" i="5"/>
  <c r="BL25" i="5"/>
  <c r="AA26" i="5"/>
  <c r="BL26" i="5"/>
  <c r="AA27" i="5"/>
  <c r="BL27" i="5"/>
  <c r="AA28" i="5"/>
  <c r="BL28" i="5"/>
  <c r="AA29" i="5"/>
  <c r="BL29" i="5"/>
  <c r="AA30" i="5"/>
  <c r="BL30" i="5"/>
  <c r="AA31" i="5"/>
  <c r="BL31" i="5"/>
  <c r="AA32" i="5"/>
  <c r="BL32" i="5"/>
  <c r="AA33" i="5"/>
  <c r="BL33" i="5"/>
  <c r="AA34" i="5"/>
  <c r="BL34" i="5"/>
  <c r="AA35" i="5"/>
  <c r="BL35" i="5"/>
  <c r="AA36" i="5"/>
  <c r="BL36" i="5"/>
  <c r="AA37" i="5"/>
  <c r="BL37" i="5"/>
  <c r="AA38" i="5"/>
  <c r="BL38" i="5"/>
  <c r="AA39" i="5"/>
  <c r="BL39" i="5"/>
  <c r="AA40" i="5"/>
  <c r="BL40" i="5"/>
  <c r="AA41" i="5"/>
  <c r="BL41" i="5"/>
  <c r="AA42" i="5"/>
  <c r="BL42" i="5"/>
  <c r="AA43" i="5"/>
  <c r="BL43" i="5"/>
  <c r="AA44" i="5"/>
  <c r="BL44" i="5"/>
  <c r="AA45" i="5"/>
  <c r="BL45" i="5"/>
  <c r="AA46" i="5"/>
  <c r="BL46" i="5"/>
  <c r="AA47" i="5"/>
  <c r="BL47" i="5"/>
  <c r="AA48" i="5"/>
  <c r="BL48" i="5"/>
  <c r="AA49" i="5"/>
  <c r="BL49" i="5"/>
  <c r="AA50" i="5"/>
  <c r="BL50" i="5"/>
  <c r="AA51" i="5"/>
  <c r="BL51" i="5"/>
  <c r="AA52" i="5"/>
  <c r="BL52" i="5"/>
  <c r="AA53" i="5"/>
  <c r="BL53" i="5"/>
  <c r="AA54" i="5"/>
  <c r="BL54" i="5"/>
  <c r="AA55" i="5"/>
  <c r="BL55" i="5"/>
  <c r="AA56" i="5"/>
  <c r="BL56" i="5"/>
  <c r="AA57" i="5"/>
  <c r="BL57" i="5"/>
  <c r="AA58" i="5"/>
  <c r="BL58" i="5"/>
  <c r="AA59" i="5"/>
  <c r="BL59" i="5"/>
  <c r="AA60" i="5"/>
  <c r="BL60" i="5"/>
  <c r="AA61" i="5"/>
  <c r="BL61" i="5"/>
  <c r="AA62" i="5"/>
  <c r="BL62" i="5"/>
  <c r="AA63" i="5"/>
  <c r="BL63" i="5"/>
  <c r="AA64" i="5"/>
  <c r="BL64" i="5"/>
  <c r="AA65" i="5"/>
  <c r="BL65" i="5"/>
  <c r="AA66" i="5"/>
  <c r="BL66" i="5"/>
  <c r="AA67" i="5"/>
  <c r="BL67" i="5"/>
  <c r="AA68" i="5"/>
  <c r="BL68" i="5"/>
  <c r="AA69" i="5"/>
  <c r="BL69" i="5"/>
  <c r="AA70" i="5"/>
  <c r="BL70" i="5"/>
  <c r="AA71" i="5"/>
  <c r="BL71" i="5"/>
  <c r="AA72" i="5"/>
  <c r="BL72" i="5"/>
  <c r="AA73" i="5"/>
  <c r="BL73" i="5"/>
  <c r="AA74" i="5"/>
  <c r="BL74" i="5"/>
  <c r="AA75" i="5"/>
  <c r="BL75" i="5"/>
  <c r="AA76" i="5"/>
  <c r="BL76" i="5"/>
  <c r="AA77" i="5"/>
  <c r="BL77" i="5"/>
  <c r="AA78" i="5"/>
  <c r="BL78" i="5"/>
  <c r="AA79" i="5"/>
  <c r="BL79" i="5"/>
  <c r="AA80" i="5"/>
  <c r="BL80" i="5"/>
  <c r="AA81" i="5"/>
  <c r="BL81" i="5"/>
  <c r="AA82" i="5"/>
  <c r="BL82" i="5"/>
  <c r="AA83" i="5"/>
  <c r="BL83" i="5"/>
  <c r="AA84" i="5"/>
  <c r="BL84" i="5"/>
  <c r="AA85" i="5"/>
  <c r="BL85" i="5"/>
  <c r="AA86" i="5"/>
  <c r="BL86" i="5"/>
  <c r="AA87" i="5"/>
  <c r="BL87" i="5"/>
  <c r="AA88" i="5"/>
  <c r="BL88" i="5"/>
  <c r="AA89" i="5"/>
  <c r="BL89" i="5"/>
  <c r="AA90" i="5"/>
  <c r="BL90" i="5"/>
  <c r="AA91" i="5"/>
  <c r="BL91" i="5"/>
  <c r="AA92" i="5"/>
  <c r="BL92" i="5"/>
  <c r="AA93" i="5"/>
  <c r="BL93" i="5"/>
  <c r="AA94" i="5"/>
  <c r="BL94" i="5"/>
  <c r="AA95" i="5"/>
  <c r="BL95" i="5"/>
  <c r="AA96" i="5"/>
  <c r="BL96" i="5"/>
  <c r="AA97" i="5"/>
  <c r="BL97" i="5"/>
  <c r="AA98" i="5"/>
  <c r="BL98" i="5"/>
  <c r="AA99" i="5"/>
  <c r="BL99" i="5"/>
  <c r="AA100" i="5"/>
  <c r="BL100" i="5"/>
  <c r="AA101" i="5"/>
  <c r="BL101" i="5"/>
  <c r="AA102" i="5"/>
  <c r="BL102" i="5"/>
  <c r="AA103" i="5"/>
  <c r="BL103" i="5"/>
  <c r="AA104" i="5"/>
  <c r="BL104" i="5"/>
  <c r="AA105" i="5"/>
  <c r="BL105" i="5"/>
  <c r="AA106" i="5"/>
  <c r="BL106" i="5"/>
  <c r="AA107" i="5"/>
  <c r="BL107" i="5"/>
  <c r="AA108" i="5"/>
  <c r="BL108" i="5"/>
  <c r="AA109" i="5"/>
  <c r="BL109" i="5"/>
  <c r="AA110" i="5"/>
  <c r="BL110" i="5"/>
  <c r="AA111" i="5"/>
  <c r="BL111" i="5"/>
  <c r="AA112" i="5"/>
  <c r="BL112" i="5"/>
  <c r="AA113" i="5"/>
  <c r="BL113" i="5"/>
  <c r="AA114" i="5"/>
  <c r="BL114" i="5"/>
  <c r="AA115" i="5"/>
  <c r="BL115" i="5"/>
  <c r="AA116" i="5"/>
  <c r="BL116" i="5"/>
  <c r="AA117" i="5"/>
  <c r="BL117" i="5"/>
  <c r="AA118" i="5"/>
  <c r="BL118" i="5"/>
  <c r="AA119" i="5"/>
  <c r="BL119" i="5"/>
  <c r="AA120" i="5"/>
  <c r="BL120" i="5"/>
  <c r="AA121" i="5"/>
  <c r="BL121" i="5"/>
  <c r="AA122" i="5"/>
  <c r="BL122" i="5"/>
  <c r="AA123" i="5"/>
  <c r="BL123" i="5"/>
  <c r="AA124" i="5"/>
  <c r="BL124" i="5"/>
  <c r="AA125" i="5"/>
  <c r="BL125" i="5"/>
  <c r="AA126" i="5"/>
  <c r="BL126" i="5"/>
  <c r="AA127" i="5"/>
  <c r="BL127" i="5"/>
  <c r="AA128" i="5"/>
  <c r="BL128" i="5"/>
  <c r="AA129" i="5"/>
  <c r="BL129" i="5"/>
  <c r="AA130" i="5"/>
  <c r="BL130" i="5"/>
  <c r="AA131" i="5"/>
  <c r="BL131" i="5"/>
  <c r="AA132" i="5"/>
  <c r="BL132" i="5"/>
  <c r="AA133" i="5"/>
  <c r="BL133" i="5"/>
  <c r="AA134" i="5"/>
  <c r="BL134" i="5"/>
  <c r="AA135" i="5"/>
  <c r="BL135" i="5"/>
  <c r="AA136" i="5"/>
  <c r="BL136" i="5"/>
  <c r="AA137" i="5"/>
  <c r="BL137" i="5"/>
  <c r="AA138" i="5"/>
  <c r="BL138" i="5"/>
  <c r="AA139" i="5"/>
  <c r="BL139" i="5"/>
  <c r="AA140" i="5"/>
  <c r="BL140" i="5"/>
  <c r="AA141" i="5"/>
  <c r="BL141" i="5"/>
  <c r="AA142" i="5"/>
  <c r="BL142" i="5"/>
  <c r="AA143" i="5"/>
  <c r="BL143" i="5"/>
  <c r="AA144" i="5"/>
  <c r="BL144" i="5"/>
  <c r="AA145" i="5"/>
  <c r="BL145" i="5"/>
  <c r="AA146" i="5"/>
  <c r="BL146" i="5"/>
  <c r="AA147" i="5"/>
  <c r="BL147" i="5"/>
  <c r="AA148" i="5"/>
  <c r="BL148" i="5"/>
  <c r="AA149" i="5"/>
  <c r="BL149" i="5"/>
  <c r="AA150" i="5"/>
  <c r="BL150" i="5"/>
  <c r="AA151" i="5"/>
  <c r="BL151" i="5"/>
  <c r="AA152" i="5"/>
  <c r="BL152" i="5"/>
  <c r="AA153" i="5"/>
  <c r="BL153" i="5"/>
  <c r="AA154" i="5"/>
  <c r="BL154" i="5"/>
  <c r="AA155" i="5"/>
  <c r="BL155" i="5"/>
  <c r="AA156" i="5"/>
  <c r="BL156" i="5"/>
  <c r="AA157" i="5"/>
  <c r="BL157" i="5"/>
  <c r="AA158" i="5"/>
  <c r="BL158" i="5"/>
  <c r="AA159" i="5"/>
  <c r="BL159" i="5"/>
  <c r="AA160" i="5"/>
  <c r="BL160" i="5"/>
  <c r="AA161" i="5"/>
  <c r="BL161" i="5"/>
  <c r="AA162" i="5"/>
  <c r="BL162" i="5"/>
  <c r="AA163" i="5"/>
  <c r="BL163" i="5"/>
  <c r="AA164" i="5"/>
  <c r="BL164" i="5"/>
  <c r="AA165" i="5"/>
  <c r="BL165" i="5"/>
  <c r="AA166" i="5"/>
  <c r="BL166" i="5"/>
  <c r="AA167" i="5"/>
  <c r="BL167" i="5"/>
  <c r="AA168" i="5"/>
  <c r="BL168" i="5"/>
  <c r="AA169" i="5"/>
  <c r="BL169" i="5"/>
  <c r="AA170" i="5"/>
  <c r="BL170" i="5"/>
  <c r="AA171" i="5"/>
  <c r="BL171" i="5"/>
  <c r="AA172" i="5"/>
  <c r="BL172" i="5"/>
  <c r="AA173" i="5"/>
  <c r="BL173" i="5"/>
  <c r="AA174" i="5"/>
  <c r="BL174" i="5"/>
  <c r="AA175" i="5"/>
  <c r="BL175" i="5"/>
  <c r="AA176" i="5"/>
  <c r="BL176" i="5"/>
  <c r="AA177" i="5"/>
  <c r="BL177" i="5"/>
  <c r="AA178" i="5"/>
  <c r="BL178" i="5"/>
  <c r="AA179" i="5"/>
  <c r="BL179" i="5"/>
  <c r="AA180" i="5"/>
  <c r="BL180" i="5"/>
  <c r="AA181" i="5"/>
  <c r="BL181" i="5"/>
  <c r="AA182" i="5"/>
  <c r="BL182" i="5"/>
  <c r="AA183" i="5"/>
  <c r="BL183" i="5"/>
  <c r="AA184" i="5"/>
  <c r="BL184" i="5"/>
  <c r="AA185" i="5"/>
  <c r="BL185" i="5"/>
  <c r="AA186" i="5"/>
  <c r="BL186" i="5"/>
  <c r="AA187" i="5"/>
  <c r="BL187" i="5"/>
  <c r="AA188" i="5"/>
  <c r="BL188" i="5"/>
  <c r="AA189" i="5"/>
  <c r="BL189" i="5"/>
  <c r="AA190" i="5"/>
  <c r="BL190" i="5"/>
  <c r="AA191" i="5"/>
  <c r="BL191" i="5"/>
  <c r="AA192" i="5"/>
  <c r="BL192" i="5"/>
  <c r="AA193" i="5"/>
  <c r="BL193" i="5"/>
  <c r="AA194" i="5"/>
  <c r="BL194" i="5"/>
  <c r="AA195" i="5"/>
  <c r="BL195" i="5"/>
  <c r="AA196" i="5"/>
  <c r="BL196" i="5"/>
  <c r="AA197" i="5"/>
  <c r="BL197" i="5"/>
  <c r="AA198" i="5"/>
  <c r="BL198" i="5"/>
  <c r="AA199" i="5"/>
  <c r="BL199" i="5"/>
  <c r="AA200" i="5"/>
  <c r="BL200" i="5"/>
  <c r="AA201" i="5"/>
  <c r="BL201" i="5"/>
  <c r="AA202" i="5"/>
  <c r="BL202" i="5"/>
  <c r="AA203" i="5"/>
  <c r="BL203" i="5"/>
  <c r="AA204" i="5"/>
  <c r="BL204" i="5"/>
  <c r="AA205" i="5"/>
  <c r="BL205" i="5"/>
  <c r="AA206" i="5"/>
  <c r="BL206" i="5"/>
  <c r="AA207" i="5"/>
  <c r="BL207" i="5"/>
  <c r="AA208" i="5"/>
  <c r="BL208" i="5"/>
  <c r="AA209" i="5"/>
  <c r="BL209" i="5"/>
  <c r="AA210" i="5"/>
  <c r="BL210" i="5"/>
  <c r="AA211" i="5"/>
  <c r="BL211" i="5"/>
  <c r="AA212" i="5"/>
  <c r="BL212" i="5"/>
  <c r="AA213" i="5"/>
  <c r="BL213" i="5"/>
  <c r="AA214" i="5"/>
  <c r="BL214" i="5"/>
  <c r="AA215" i="5"/>
  <c r="BL215" i="5"/>
  <c r="AA216" i="5"/>
  <c r="BL216" i="5"/>
  <c r="AA217" i="5"/>
  <c r="BL217" i="5"/>
  <c r="AA218" i="5"/>
  <c r="BL218" i="5"/>
  <c r="AA219" i="5"/>
  <c r="BL219" i="5"/>
  <c r="AA220" i="5"/>
  <c r="BL220" i="5"/>
  <c r="AA221" i="5"/>
  <c r="BL221" i="5"/>
  <c r="AA222" i="5"/>
  <c r="BL222" i="5"/>
  <c r="AA223" i="5"/>
  <c r="BL223" i="5"/>
  <c r="AA224" i="5"/>
  <c r="BL224" i="5"/>
  <c r="AA225" i="5"/>
  <c r="BL225" i="5"/>
  <c r="AA226" i="5"/>
  <c r="BL226" i="5"/>
  <c r="AA227" i="5"/>
  <c r="BL227" i="5"/>
  <c r="AA228" i="5"/>
  <c r="BL228" i="5"/>
  <c r="AA229" i="5"/>
  <c r="BL229" i="5"/>
  <c r="AA230" i="5"/>
  <c r="BL230" i="5"/>
  <c r="AA231" i="5"/>
  <c r="BL231" i="5"/>
  <c r="AA232" i="5"/>
  <c r="BL232" i="5"/>
  <c r="AA233" i="5"/>
  <c r="BL233" i="5"/>
  <c r="AA234" i="5"/>
  <c r="BL234" i="5"/>
  <c r="AA235" i="5"/>
  <c r="BL235" i="5"/>
  <c r="AA236" i="5"/>
  <c r="BL236" i="5"/>
  <c r="AA237" i="5"/>
  <c r="BL237" i="5"/>
  <c r="AA238" i="5"/>
  <c r="BL238" i="5"/>
  <c r="AA239" i="5"/>
  <c r="BL239" i="5"/>
  <c r="AA240" i="5"/>
  <c r="BL240" i="5"/>
  <c r="AA241" i="5"/>
  <c r="BL241" i="5"/>
  <c r="AA242" i="5"/>
  <c r="BL242" i="5"/>
  <c r="AA243" i="5"/>
  <c r="BL243" i="5"/>
  <c r="AA244" i="5"/>
  <c r="BL244" i="5"/>
  <c r="AA245" i="5"/>
  <c r="BL245" i="5"/>
  <c r="AA246" i="5"/>
  <c r="BL246" i="5"/>
  <c r="AA247" i="5"/>
  <c r="BL247" i="5"/>
  <c r="AA248" i="5"/>
  <c r="BL248" i="5"/>
  <c r="AA249" i="5"/>
  <c r="BL249" i="5"/>
  <c r="AA250" i="5"/>
  <c r="BL250" i="5"/>
  <c r="AA251" i="5"/>
  <c r="BL251" i="5"/>
  <c r="AA252" i="5"/>
  <c r="BL252" i="5"/>
  <c r="AA253" i="5"/>
  <c r="BL253" i="5"/>
  <c r="AA254" i="5"/>
  <c r="BL254" i="5"/>
  <c r="AA255" i="5"/>
  <c r="BL255" i="5"/>
  <c r="AA256" i="5"/>
  <c r="BL256" i="5"/>
  <c r="AA257" i="5"/>
  <c r="BL257" i="5"/>
  <c r="AA258" i="5"/>
  <c r="BL258" i="5"/>
  <c r="AA259" i="5"/>
  <c r="BL259" i="5"/>
  <c r="AA260" i="5"/>
  <c r="BL260" i="5"/>
  <c r="AA261" i="5"/>
  <c r="BL261" i="5"/>
  <c r="AA262" i="5"/>
  <c r="BL262" i="5"/>
  <c r="AA263" i="5"/>
  <c r="BL263" i="5"/>
  <c r="AA264" i="5"/>
  <c r="BL264" i="5"/>
  <c r="AA265" i="5"/>
  <c r="BL265" i="5"/>
  <c r="AA266" i="5"/>
  <c r="BL266" i="5"/>
  <c r="AA267" i="5"/>
  <c r="BL267" i="5"/>
  <c r="AA268" i="5"/>
  <c r="BL268" i="5"/>
  <c r="AA269" i="5"/>
  <c r="BL269" i="5"/>
  <c r="AA270" i="5"/>
  <c r="BL270" i="5"/>
  <c r="AA271" i="5"/>
  <c r="BL271" i="5"/>
  <c r="AA272" i="5"/>
  <c r="BL272" i="5"/>
  <c r="AA273" i="5"/>
  <c r="BL273" i="5"/>
  <c r="AA274" i="5"/>
  <c r="BL274" i="5"/>
  <c r="AA275" i="5"/>
  <c r="BL275" i="5"/>
  <c r="AA276" i="5"/>
  <c r="BL276" i="5"/>
  <c r="AA277" i="5"/>
  <c r="BL277" i="5"/>
  <c r="AA278" i="5"/>
  <c r="BL278" i="5"/>
  <c r="AA279" i="5"/>
  <c r="BL279" i="5"/>
  <c r="AA280" i="5"/>
  <c r="BL280" i="5"/>
  <c r="AA281" i="5"/>
  <c r="BL281" i="5"/>
  <c r="AA282" i="5"/>
  <c r="BL282" i="5"/>
  <c r="AA283" i="5"/>
  <c r="BL283" i="5"/>
  <c r="AA284" i="5"/>
  <c r="BL284" i="5"/>
  <c r="AA285" i="5"/>
  <c r="BL285" i="5"/>
  <c r="AA286" i="5"/>
  <c r="BL286" i="5"/>
  <c r="AA287" i="5"/>
  <c r="BL287" i="5"/>
  <c r="AA288" i="5"/>
  <c r="BL288" i="5"/>
  <c r="AA289" i="5"/>
  <c r="BL289" i="5"/>
  <c r="AA290" i="5"/>
  <c r="BL290" i="5"/>
  <c r="AA291" i="5"/>
  <c r="BL291" i="5"/>
  <c r="AA292" i="5"/>
  <c r="BL292" i="5"/>
  <c r="AA293" i="5"/>
  <c r="BL293" i="5"/>
  <c r="AA294" i="5"/>
  <c r="BL294" i="5"/>
  <c r="AA295" i="5"/>
  <c r="BL295" i="5"/>
  <c r="AA296" i="5"/>
  <c r="BL296" i="5"/>
  <c r="AA297" i="5"/>
  <c r="BL297" i="5"/>
  <c r="AA298" i="5"/>
  <c r="BL298" i="5"/>
  <c r="AA299" i="5"/>
  <c r="BL299" i="5"/>
  <c r="AA300" i="5"/>
  <c r="BL300" i="5"/>
  <c r="AA301" i="5"/>
  <c r="BL301" i="5"/>
  <c r="AA302" i="5"/>
  <c r="BL302" i="5"/>
  <c r="AA303" i="5"/>
  <c r="BL303" i="5"/>
  <c r="AA304" i="5"/>
  <c r="BL304" i="5"/>
  <c r="AA305" i="5"/>
  <c r="BL305" i="5"/>
  <c r="AA306" i="5"/>
  <c r="BL306" i="5"/>
  <c r="AA307" i="5"/>
  <c r="BL307" i="5"/>
  <c r="AA308" i="5"/>
  <c r="BL308" i="5"/>
  <c r="AA309" i="5"/>
  <c r="BL309" i="5"/>
  <c r="AA310" i="5"/>
  <c r="BL310" i="5"/>
  <c r="AA311" i="5"/>
  <c r="BL311" i="5"/>
  <c r="AA312" i="5"/>
  <c r="BL312" i="5"/>
  <c r="AA313" i="5"/>
  <c r="BL313" i="5"/>
  <c r="AA314" i="5"/>
  <c r="BL314" i="5"/>
  <c r="AA315" i="5"/>
  <c r="BL315" i="5"/>
  <c r="AA316" i="5"/>
  <c r="BL316" i="5"/>
  <c r="AA317" i="5"/>
  <c r="BL317" i="5"/>
  <c r="AA318" i="5"/>
  <c r="BL318" i="5"/>
  <c r="AA319" i="5"/>
  <c r="BL319" i="5"/>
  <c r="AA320" i="5"/>
  <c r="BL320" i="5"/>
  <c r="AA321" i="5"/>
  <c r="BL321" i="5"/>
  <c r="AA322" i="5"/>
  <c r="BL322" i="5"/>
  <c r="AA323" i="5"/>
  <c r="BL323" i="5"/>
  <c r="AA324" i="5"/>
  <c r="BL324" i="5"/>
  <c r="AA325" i="5"/>
  <c r="BL325" i="5"/>
  <c r="AA326" i="5"/>
  <c r="BL326" i="5"/>
  <c r="AA327" i="5"/>
  <c r="BL327" i="5"/>
  <c r="AA328" i="5"/>
  <c r="BL328" i="5"/>
  <c r="AA329" i="5"/>
  <c r="BL329" i="5"/>
  <c r="AA330" i="5"/>
  <c r="BL330" i="5"/>
  <c r="AA331" i="5"/>
  <c r="BL331" i="5"/>
  <c r="AA332" i="5"/>
  <c r="BL332" i="5"/>
  <c r="AA333" i="5"/>
  <c r="BL333" i="5"/>
  <c r="AA334" i="5"/>
  <c r="BL334" i="5"/>
  <c r="AA335" i="5"/>
  <c r="BL335" i="5"/>
  <c r="AA336" i="5"/>
  <c r="BL336" i="5"/>
  <c r="AA337" i="5"/>
  <c r="BL337" i="5"/>
  <c r="AA338" i="5"/>
  <c r="BL338" i="5"/>
  <c r="AA339" i="5"/>
  <c r="BL339" i="5"/>
  <c r="AA340" i="5"/>
  <c r="BL340" i="5"/>
  <c r="AA341" i="5"/>
  <c r="BL341" i="5"/>
  <c r="AA342" i="5"/>
  <c r="BL342" i="5"/>
  <c r="AA343" i="5"/>
  <c r="BL343" i="5"/>
  <c r="AA344" i="5"/>
  <c r="BL344" i="5"/>
  <c r="AA345" i="5"/>
  <c r="BL345" i="5"/>
  <c r="AA346" i="5"/>
  <c r="BL346" i="5"/>
  <c r="AA347" i="5"/>
  <c r="BL347" i="5"/>
  <c r="AA348" i="5"/>
  <c r="BL348" i="5"/>
  <c r="AA349" i="5"/>
  <c r="BL349" i="5"/>
  <c r="AA350" i="5"/>
  <c r="BL350" i="5"/>
  <c r="AA351" i="5"/>
  <c r="BL351" i="5"/>
  <c r="AA352" i="5"/>
  <c r="BL352" i="5"/>
  <c r="AA353" i="5"/>
  <c r="BL353" i="5"/>
  <c r="AA354" i="5"/>
  <c r="BL354" i="5"/>
  <c r="AA355" i="5"/>
  <c r="BL355" i="5"/>
  <c r="AA356" i="5"/>
  <c r="BL356" i="5"/>
  <c r="AA357" i="5"/>
  <c r="BL357" i="5"/>
  <c r="AA358" i="5"/>
  <c r="BL358" i="5"/>
  <c r="AA359" i="5"/>
  <c r="BL359" i="5"/>
  <c r="AA360" i="5"/>
  <c r="BL360" i="5"/>
  <c r="AA361" i="5"/>
  <c r="BL361" i="5"/>
  <c r="AA362" i="5"/>
  <c r="BL362" i="5"/>
  <c r="AA363" i="5"/>
  <c r="BL363" i="5"/>
  <c r="AA364" i="5"/>
  <c r="BL364" i="5"/>
  <c r="AA365" i="5"/>
  <c r="BL365" i="5"/>
  <c r="AA366" i="5"/>
  <c r="BL366" i="5"/>
  <c r="AA367" i="5"/>
  <c r="BL367" i="5"/>
  <c r="AA368" i="5"/>
  <c r="BL368" i="5"/>
  <c r="AA369" i="5"/>
  <c r="BL369" i="5"/>
  <c r="AA370" i="5"/>
  <c r="BL370" i="5"/>
  <c r="AA371" i="5"/>
  <c r="BL371" i="5"/>
  <c r="AA372" i="5"/>
  <c r="BL372" i="5"/>
  <c r="AA373" i="5"/>
  <c r="BL373" i="5"/>
  <c r="AA374" i="5"/>
  <c r="BL374" i="5"/>
  <c r="AA375" i="5"/>
  <c r="BL375" i="5"/>
  <c r="AA376" i="5"/>
  <c r="BL376" i="5"/>
  <c r="AA377" i="5"/>
  <c r="BL377" i="5"/>
  <c r="AA378" i="5"/>
  <c r="BL378" i="5"/>
  <c r="AA379" i="5"/>
  <c r="BL379" i="5"/>
  <c r="AA380" i="5"/>
  <c r="BL380" i="5"/>
  <c r="AA381" i="5"/>
  <c r="BL381" i="5"/>
  <c r="AA382" i="5"/>
  <c r="BL382" i="5"/>
  <c r="AA383" i="5"/>
  <c r="BL383" i="5"/>
  <c r="AA384" i="5"/>
  <c r="BL384" i="5"/>
  <c r="AA385" i="5"/>
  <c r="BL385" i="5"/>
  <c r="AA386" i="5"/>
  <c r="BL386" i="5"/>
  <c r="AA387" i="5"/>
  <c r="BL387" i="5"/>
  <c r="AA388" i="5"/>
  <c r="BL388" i="5"/>
  <c r="AA389" i="5"/>
  <c r="BL389" i="5"/>
  <c r="AA390" i="5"/>
  <c r="BL390" i="5"/>
  <c r="AA391" i="5"/>
  <c r="BL391" i="5"/>
  <c r="AA392" i="5"/>
  <c r="BL392" i="5"/>
  <c r="AA393" i="5"/>
  <c r="BL393" i="5"/>
  <c r="AA394" i="5"/>
  <c r="BL394" i="5"/>
  <c r="AA395" i="5"/>
  <c r="BL395" i="5"/>
  <c r="AA396" i="5"/>
  <c r="BL396" i="5"/>
  <c r="AA397" i="5"/>
  <c r="BL397" i="5"/>
  <c r="AA398" i="5"/>
  <c r="BL398" i="5"/>
  <c r="AA399" i="5"/>
  <c r="BL399" i="5"/>
  <c r="AA400" i="5"/>
  <c r="BL400" i="5"/>
  <c r="AA401" i="5"/>
  <c r="BL401" i="5"/>
  <c r="AA402" i="5"/>
  <c r="BL402" i="5"/>
  <c r="AA403" i="5"/>
  <c r="BL403" i="5"/>
  <c r="AA404" i="5"/>
  <c r="BL404" i="5"/>
  <c r="AA405" i="5"/>
  <c r="BL405" i="5"/>
  <c r="AA406" i="5"/>
  <c r="BL406" i="5"/>
  <c r="AA407" i="5"/>
  <c r="BL407" i="5"/>
  <c r="AA408" i="5"/>
  <c r="BL408" i="5"/>
  <c r="AA409" i="5"/>
  <c r="BL409" i="5"/>
  <c r="AA410" i="5"/>
  <c r="BL410" i="5"/>
  <c r="AA411" i="5"/>
  <c r="BL411" i="5"/>
  <c r="AA412" i="5"/>
  <c r="BL412" i="5"/>
  <c r="AA413" i="5"/>
  <c r="BL413" i="5"/>
  <c r="AA414" i="5"/>
  <c r="BL414" i="5"/>
  <c r="AA415" i="5"/>
  <c r="BL415" i="5"/>
  <c r="AA416" i="5"/>
  <c r="BL416" i="5"/>
  <c r="AA417" i="5"/>
  <c r="BL417" i="5"/>
  <c r="AA418" i="5"/>
  <c r="BL418" i="5"/>
  <c r="AA419" i="5"/>
  <c r="BL419" i="5"/>
  <c r="AA420" i="5"/>
  <c r="BL420" i="5"/>
  <c r="AA421" i="5"/>
  <c r="BL421" i="5"/>
  <c r="AA422" i="5"/>
  <c r="BL422" i="5"/>
  <c r="AA423" i="5"/>
  <c r="BL423" i="5"/>
  <c r="AA424" i="5"/>
  <c r="BL424" i="5"/>
  <c r="AA425" i="5"/>
  <c r="BL425" i="5"/>
  <c r="AA426" i="5"/>
  <c r="BL426" i="5"/>
  <c r="AA427" i="5"/>
  <c r="BL427" i="5"/>
  <c r="AA428" i="5"/>
  <c r="BL428" i="5"/>
  <c r="AA429" i="5"/>
  <c r="BL429" i="5"/>
  <c r="AA430" i="5"/>
  <c r="BL430" i="5"/>
  <c r="AA431" i="5"/>
  <c r="BL431" i="5"/>
  <c r="AA432" i="5"/>
  <c r="BL432" i="5"/>
  <c r="AA433" i="5"/>
  <c r="BL433" i="5"/>
  <c r="AA434" i="5"/>
  <c r="BL434" i="5"/>
  <c r="AA435" i="5"/>
  <c r="BL435" i="5"/>
  <c r="AA436" i="5"/>
  <c r="BL436" i="5"/>
  <c r="AA437" i="5"/>
  <c r="BL437" i="5"/>
  <c r="AA438" i="5"/>
  <c r="BL438" i="5"/>
  <c r="AA439" i="5"/>
  <c r="BL439" i="5"/>
  <c r="AA440" i="5"/>
  <c r="BL440" i="5"/>
  <c r="AA441" i="5"/>
  <c r="BL441" i="5"/>
  <c r="AA442" i="5"/>
  <c r="BL442" i="5"/>
  <c r="AA443" i="5"/>
  <c r="BL443" i="5"/>
  <c r="AA444" i="5"/>
  <c r="BL444" i="5"/>
  <c r="AA445" i="5"/>
  <c r="BL445" i="5"/>
  <c r="AA446" i="5"/>
  <c r="BL446" i="5"/>
  <c r="AA447" i="5"/>
  <c r="BL447" i="5"/>
  <c r="AA448" i="5"/>
  <c r="BL448" i="5"/>
  <c r="AA449" i="5"/>
  <c r="BL449" i="5"/>
  <c r="AA450" i="5"/>
  <c r="BL450" i="5"/>
  <c r="AA451" i="5"/>
  <c r="BL451" i="5"/>
  <c r="AA452" i="5"/>
  <c r="BL452" i="5"/>
  <c r="AA453" i="5"/>
  <c r="BL453" i="5"/>
  <c r="AA454" i="5"/>
  <c r="BL454" i="5"/>
  <c r="AA455" i="5"/>
  <c r="BL455" i="5"/>
  <c r="AA456" i="5"/>
  <c r="BL456" i="5"/>
  <c r="AA457" i="5"/>
  <c r="BL457" i="5"/>
  <c r="AA458" i="5"/>
  <c r="BL458" i="5"/>
  <c r="AA459" i="5"/>
  <c r="BL459" i="5"/>
  <c r="AA460" i="5"/>
  <c r="BL460" i="5"/>
  <c r="AA461" i="5"/>
  <c r="BL461" i="5"/>
  <c r="AA462" i="5"/>
  <c r="BL462" i="5"/>
  <c r="AA463" i="5"/>
  <c r="BL463" i="5"/>
  <c r="AA464" i="5"/>
  <c r="BL464" i="5"/>
  <c r="AA465" i="5"/>
  <c r="BL465" i="5"/>
  <c r="AA466" i="5"/>
  <c r="BL466" i="5"/>
  <c r="AA467" i="5"/>
  <c r="BL467" i="5"/>
  <c r="AA468" i="5"/>
  <c r="BL468" i="5"/>
  <c r="AA469" i="5"/>
  <c r="BL469" i="5"/>
  <c r="AA470" i="5"/>
  <c r="BL470" i="5"/>
  <c r="AA471" i="5"/>
  <c r="BL471" i="5"/>
  <c r="AA472" i="5"/>
  <c r="BL472" i="5"/>
  <c r="AA473" i="5"/>
  <c r="BL473" i="5"/>
  <c r="AA474" i="5"/>
  <c r="BL474" i="5"/>
  <c r="AA475" i="5"/>
  <c r="BL475" i="5"/>
  <c r="AA476" i="5"/>
  <c r="BL476" i="5"/>
  <c r="AA477" i="5"/>
  <c r="BL477" i="5"/>
  <c r="AA478" i="5"/>
  <c r="BL478" i="5"/>
  <c r="AA479" i="5"/>
  <c r="BL479" i="5"/>
  <c r="AA480" i="5"/>
  <c r="BL480" i="5"/>
  <c r="AA481" i="5"/>
  <c r="BL481" i="5"/>
  <c r="AA482" i="5"/>
  <c r="BL482" i="5"/>
  <c r="AA483" i="5"/>
  <c r="BL483" i="5"/>
  <c r="AA484" i="5"/>
  <c r="BL484" i="5"/>
  <c r="AA485" i="5"/>
  <c r="BL485" i="5"/>
  <c r="AA486" i="5"/>
  <c r="BL486" i="5"/>
  <c r="AA487" i="5"/>
  <c r="BL487" i="5"/>
  <c r="AA488" i="5"/>
  <c r="BL488" i="5"/>
  <c r="AA489" i="5"/>
  <c r="BL489" i="5"/>
  <c r="AA490" i="5"/>
  <c r="BL490" i="5"/>
  <c r="AA491" i="5"/>
  <c r="BL491" i="5"/>
  <c r="AA492" i="5"/>
  <c r="BL492" i="5"/>
  <c r="AA493" i="5"/>
  <c r="BL493" i="5"/>
  <c r="AA494" i="5"/>
  <c r="BL494" i="5"/>
  <c r="AA495" i="5"/>
  <c r="BL495" i="5"/>
  <c r="AA496" i="5"/>
  <c r="BL496" i="5"/>
  <c r="AA497" i="5"/>
  <c r="BL497" i="5"/>
  <c r="AA498" i="5"/>
  <c r="BL498" i="5"/>
  <c r="AA499" i="5"/>
  <c r="BL499" i="5"/>
  <c r="AA500" i="5"/>
  <c r="BL500" i="5"/>
  <c r="AA501" i="5"/>
  <c r="BL501" i="5"/>
  <c r="AA502" i="5"/>
  <c r="BL502" i="5"/>
  <c r="AA503" i="5"/>
  <c r="BL503" i="5"/>
  <c r="AA504" i="5"/>
  <c r="BL504" i="5"/>
  <c r="AA505" i="5"/>
  <c r="BL505" i="5"/>
  <c r="AA506" i="5"/>
  <c r="BL506" i="5"/>
  <c r="AA507" i="5"/>
  <c r="BL507" i="5"/>
  <c r="AA508" i="5"/>
  <c r="BL508" i="5"/>
  <c r="AA509" i="5"/>
  <c r="BL509" i="5"/>
  <c r="AA510" i="5"/>
  <c r="BL510" i="5"/>
  <c r="AA511" i="5"/>
  <c r="BL511" i="5"/>
  <c r="AA512" i="5"/>
  <c r="BL512" i="5"/>
  <c r="AA513" i="5"/>
  <c r="BL513" i="5"/>
  <c r="AA514" i="5"/>
  <c r="BL514" i="5"/>
  <c r="AA515" i="5"/>
  <c r="BL515" i="5"/>
  <c r="AA516" i="5"/>
  <c r="BL516" i="5"/>
  <c r="AA517" i="5"/>
  <c r="BL517" i="5"/>
  <c r="AA518" i="5"/>
  <c r="BL518" i="5"/>
  <c r="AA519" i="5"/>
  <c r="BL519" i="5"/>
  <c r="AA520" i="5"/>
  <c r="BL520" i="5"/>
  <c r="AA521" i="5"/>
  <c r="BL521" i="5"/>
  <c r="AA522" i="5"/>
  <c r="BL522" i="5"/>
  <c r="AA523" i="5"/>
  <c r="BL523" i="5"/>
  <c r="AA524" i="5"/>
  <c r="BL524" i="5"/>
  <c r="AA525" i="5"/>
  <c r="BL525" i="5"/>
  <c r="AA526" i="5"/>
  <c r="BL526" i="5"/>
  <c r="AA527" i="5"/>
  <c r="BL527" i="5"/>
  <c r="AA528" i="5"/>
  <c r="BL528" i="5"/>
  <c r="AA529" i="5"/>
  <c r="BL529" i="5"/>
  <c r="AA530" i="5"/>
  <c r="BL530" i="5"/>
  <c r="AA531" i="5"/>
  <c r="BL531" i="5"/>
  <c r="AA532" i="5"/>
  <c r="BL532" i="5"/>
  <c r="AA533" i="5"/>
  <c r="BL533" i="5"/>
  <c r="AA534" i="5"/>
  <c r="BL534" i="5"/>
  <c r="AA535" i="5"/>
  <c r="BL535" i="5"/>
  <c r="AA536" i="5"/>
  <c r="BL536" i="5"/>
  <c r="AA537" i="5"/>
  <c r="BL537" i="5"/>
  <c r="AA538" i="5"/>
  <c r="BL538" i="5"/>
  <c r="AA539" i="5"/>
  <c r="BL539" i="5"/>
  <c r="AA540" i="5"/>
  <c r="BL540" i="5"/>
  <c r="AA541" i="5"/>
  <c r="BL541" i="5"/>
  <c r="AA542" i="5"/>
  <c r="BL542" i="5"/>
  <c r="AA543" i="5"/>
  <c r="BL543" i="5"/>
  <c r="AA544" i="5"/>
  <c r="BL544" i="5"/>
  <c r="AA545" i="5"/>
  <c r="BL545" i="5"/>
  <c r="AA546" i="5"/>
  <c r="BL546" i="5"/>
  <c r="AA547" i="5"/>
  <c r="BL547" i="5"/>
  <c r="AA548" i="5"/>
  <c r="BL548" i="5"/>
  <c r="AA549" i="5"/>
  <c r="BL549" i="5"/>
  <c r="AA550" i="5"/>
  <c r="BL550" i="5"/>
  <c r="AA551" i="5"/>
  <c r="BL551" i="5"/>
  <c r="AA552" i="5"/>
  <c r="BL552" i="5"/>
  <c r="AA553" i="5"/>
  <c r="BL553" i="5"/>
  <c r="AA554" i="5"/>
  <c r="BL554" i="5"/>
  <c r="AA555" i="5"/>
  <c r="BL555" i="5"/>
  <c r="AA556" i="5"/>
  <c r="BL556" i="5"/>
  <c r="AA557" i="5"/>
  <c r="BL557" i="5"/>
  <c r="AA558" i="5"/>
  <c r="BL558" i="5"/>
  <c r="AA559" i="5"/>
  <c r="BL559" i="5"/>
  <c r="AA560" i="5"/>
  <c r="BL560" i="5"/>
  <c r="AA561" i="5"/>
  <c r="BL561" i="5"/>
  <c r="AA562" i="5"/>
  <c r="BL562" i="5"/>
  <c r="AA563" i="5"/>
  <c r="BL563" i="5"/>
  <c r="AA564" i="5"/>
  <c r="BL564" i="5"/>
  <c r="AA565" i="5"/>
  <c r="BL565" i="5"/>
  <c r="AA566" i="5"/>
  <c r="BL566" i="5"/>
  <c r="AA567" i="5"/>
  <c r="BL567" i="5"/>
  <c r="AA568" i="5"/>
  <c r="BL568" i="5"/>
  <c r="AA569" i="5"/>
  <c r="BL569" i="5"/>
  <c r="AA570" i="5"/>
  <c r="BL570" i="5"/>
  <c r="AA571" i="5"/>
  <c r="BL571" i="5"/>
  <c r="AA572" i="5"/>
  <c r="BL572" i="5"/>
  <c r="AA573" i="5"/>
  <c r="BL573" i="5"/>
  <c r="AA574" i="5"/>
  <c r="BL574" i="5"/>
  <c r="AA575" i="5"/>
  <c r="BL575" i="5"/>
  <c r="AA576" i="5"/>
  <c r="BL576" i="5"/>
  <c r="AA577" i="5"/>
  <c r="BL577" i="5"/>
  <c r="AA578" i="5"/>
  <c r="BL578" i="5"/>
  <c r="AA579" i="5"/>
  <c r="BL579" i="5"/>
  <c r="AA580" i="5"/>
  <c r="BL580" i="5"/>
  <c r="AA581" i="5"/>
  <c r="BL581" i="5"/>
  <c r="AA582" i="5"/>
  <c r="BL582" i="5"/>
  <c r="AA583" i="5"/>
  <c r="BL583" i="5"/>
  <c r="AA584" i="5"/>
  <c r="BL584" i="5"/>
  <c r="AA585" i="5"/>
  <c r="BL585" i="5"/>
  <c r="AA586" i="5"/>
  <c r="BL586" i="5"/>
  <c r="AA587" i="5"/>
  <c r="BL587" i="5"/>
  <c r="AA588" i="5"/>
  <c r="BL588" i="5"/>
  <c r="AA589" i="5"/>
  <c r="BL589" i="5"/>
  <c r="AA590" i="5"/>
  <c r="BL590" i="5"/>
  <c r="AA591" i="5"/>
  <c r="BL591" i="5"/>
  <c r="AA592" i="5"/>
  <c r="BL592" i="5"/>
  <c r="AA593" i="5"/>
  <c r="BL593" i="5"/>
  <c r="AA594" i="5"/>
  <c r="BL594" i="5"/>
  <c r="AA595" i="5"/>
  <c r="BL595" i="5"/>
  <c r="Q13" i="4"/>
  <c r="R13" i="4"/>
  <c r="S13" i="4"/>
  <c r="T13" i="4"/>
  <c r="C14" i="4"/>
  <c r="I14" i="4"/>
  <c r="J14" i="4"/>
  <c r="K14" i="4"/>
  <c r="L14" i="4"/>
  <c r="M14" i="4"/>
  <c r="N14" i="4"/>
  <c r="O14" i="4"/>
  <c r="P14" i="4"/>
  <c r="BM2" i="5"/>
  <c r="BM1" i="5"/>
  <c r="B15" i="4"/>
  <c r="BM11" i="5"/>
  <c r="AB2" i="5"/>
  <c r="AB1" i="5"/>
  <c r="AB11" i="5"/>
  <c r="AB13" i="5"/>
  <c r="BM13" i="5"/>
  <c r="AB14" i="5"/>
  <c r="BM14" i="5"/>
  <c r="AB15" i="5"/>
  <c r="BM15" i="5"/>
  <c r="AB16" i="5"/>
  <c r="BM16" i="5"/>
  <c r="AB17" i="5"/>
  <c r="BM17" i="5"/>
  <c r="AB18" i="5"/>
  <c r="BM18" i="5"/>
  <c r="AB19" i="5"/>
  <c r="BM19" i="5"/>
  <c r="AB20" i="5"/>
  <c r="BM20" i="5"/>
  <c r="AB21" i="5"/>
  <c r="BM21" i="5"/>
  <c r="AB22" i="5"/>
  <c r="BM22" i="5"/>
  <c r="AB23" i="5"/>
  <c r="BM23" i="5"/>
  <c r="AB24" i="5"/>
  <c r="BM24" i="5"/>
  <c r="AB25" i="5"/>
  <c r="BM25" i="5"/>
  <c r="AB26" i="5"/>
  <c r="BM26" i="5"/>
  <c r="AB27" i="5"/>
  <c r="BM27" i="5"/>
  <c r="AB28" i="5"/>
  <c r="BM28" i="5"/>
  <c r="AB29" i="5"/>
  <c r="BM29" i="5"/>
  <c r="AB30" i="5"/>
  <c r="BM30" i="5"/>
  <c r="AB31" i="5"/>
  <c r="BM31" i="5"/>
  <c r="AB32" i="5"/>
  <c r="BM32" i="5"/>
  <c r="AB33" i="5"/>
  <c r="BM33" i="5"/>
  <c r="AB34" i="5"/>
  <c r="BM34" i="5"/>
  <c r="AB35" i="5"/>
  <c r="BM35" i="5"/>
  <c r="AB36" i="5"/>
  <c r="BM36" i="5"/>
  <c r="AB37" i="5"/>
  <c r="BM37" i="5"/>
  <c r="AB38" i="5"/>
  <c r="BM38" i="5"/>
  <c r="AB39" i="5"/>
  <c r="BM39" i="5"/>
  <c r="AB40" i="5"/>
  <c r="BM40" i="5"/>
  <c r="AB41" i="5"/>
  <c r="BM41" i="5"/>
  <c r="AB42" i="5"/>
  <c r="BM42" i="5"/>
  <c r="AB43" i="5"/>
  <c r="BM43" i="5"/>
  <c r="AB44" i="5"/>
  <c r="BM44" i="5"/>
  <c r="AB45" i="5"/>
  <c r="BM45" i="5"/>
  <c r="AB46" i="5"/>
  <c r="BM46" i="5"/>
  <c r="AB47" i="5"/>
  <c r="BM47" i="5"/>
  <c r="AB48" i="5"/>
  <c r="BM48" i="5"/>
  <c r="AB49" i="5"/>
  <c r="BM49" i="5"/>
  <c r="AB50" i="5"/>
  <c r="BM50" i="5"/>
  <c r="AB51" i="5"/>
  <c r="BM51" i="5"/>
  <c r="AB52" i="5"/>
  <c r="BM52" i="5"/>
  <c r="AB53" i="5"/>
  <c r="BM53" i="5"/>
  <c r="AB54" i="5"/>
  <c r="BM54" i="5"/>
  <c r="AB55" i="5"/>
  <c r="BM55" i="5"/>
  <c r="AB56" i="5"/>
  <c r="BM56" i="5"/>
  <c r="AB57" i="5"/>
  <c r="BM57" i="5"/>
  <c r="AB58" i="5"/>
  <c r="BM58" i="5"/>
  <c r="AB59" i="5"/>
  <c r="BM59" i="5"/>
  <c r="AB60" i="5"/>
  <c r="BM60" i="5"/>
  <c r="AB61" i="5"/>
  <c r="BM61" i="5"/>
  <c r="AB62" i="5"/>
  <c r="BM62" i="5"/>
  <c r="AB63" i="5"/>
  <c r="BM63" i="5"/>
  <c r="AB64" i="5"/>
  <c r="BM64" i="5"/>
  <c r="AB65" i="5"/>
  <c r="BM65" i="5"/>
  <c r="AB66" i="5"/>
  <c r="BM66" i="5"/>
  <c r="AB67" i="5"/>
  <c r="BM67" i="5"/>
  <c r="AB68" i="5"/>
  <c r="BM68" i="5"/>
  <c r="AB69" i="5"/>
  <c r="BM69" i="5"/>
  <c r="AB70" i="5"/>
  <c r="BM70" i="5"/>
  <c r="AB71" i="5"/>
  <c r="BM71" i="5"/>
  <c r="AB72" i="5"/>
  <c r="BM72" i="5"/>
  <c r="AB73" i="5"/>
  <c r="BM73" i="5"/>
  <c r="AB74" i="5"/>
  <c r="BM74" i="5"/>
  <c r="AB75" i="5"/>
  <c r="BM75" i="5"/>
  <c r="AB76" i="5"/>
  <c r="BM76" i="5"/>
  <c r="AB77" i="5"/>
  <c r="BM77" i="5"/>
  <c r="AB78" i="5"/>
  <c r="BM78" i="5"/>
  <c r="AB79" i="5"/>
  <c r="BM79" i="5"/>
  <c r="AB80" i="5"/>
  <c r="BM80" i="5"/>
  <c r="AB81" i="5"/>
  <c r="BM81" i="5"/>
  <c r="AB82" i="5"/>
  <c r="BM82" i="5"/>
  <c r="AB83" i="5"/>
  <c r="BM83" i="5"/>
  <c r="AB84" i="5"/>
  <c r="BM84" i="5"/>
  <c r="AB85" i="5"/>
  <c r="BM85" i="5"/>
  <c r="AB86" i="5"/>
  <c r="BM86" i="5"/>
  <c r="AB87" i="5"/>
  <c r="BM87" i="5"/>
  <c r="AB88" i="5"/>
  <c r="BM88" i="5"/>
  <c r="AB89" i="5"/>
  <c r="BM89" i="5"/>
  <c r="AB90" i="5"/>
  <c r="BM90" i="5"/>
  <c r="AB91" i="5"/>
  <c r="BM91" i="5"/>
  <c r="AB92" i="5"/>
  <c r="BM92" i="5"/>
  <c r="AB93" i="5"/>
  <c r="BM93" i="5"/>
  <c r="AB94" i="5"/>
  <c r="BM94" i="5"/>
  <c r="AB95" i="5"/>
  <c r="BM95" i="5"/>
  <c r="AB96" i="5"/>
  <c r="BM96" i="5"/>
  <c r="AB97" i="5"/>
  <c r="BM97" i="5"/>
  <c r="AB98" i="5"/>
  <c r="BM98" i="5"/>
  <c r="AB99" i="5"/>
  <c r="BM99" i="5"/>
  <c r="AB100" i="5"/>
  <c r="BM100" i="5"/>
  <c r="AB101" i="5"/>
  <c r="BM101" i="5"/>
  <c r="AB102" i="5"/>
  <c r="BM102" i="5"/>
  <c r="AB103" i="5"/>
  <c r="BM103" i="5"/>
  <c r="AB104" i="5"/>
  <c r="BM104" i="5"/>
  <c r="AB105" i="5"/>
  <c r="BM105" i="5"/>
  <c r="AB106" i="5"/>
  <c r="BM106" i="5"/>
  <c r="AB107" i="5"/>
  <c r="BM107" i="5"/>
  <c r="AB108" i="5"/>
  <c r="BM108" i="5"/>
  <c r="AB109" i="5"/>
  <c r="BM109" i="5"/>
  <c r="AB110" i="5"/>
  <c r="BM110" i="5"/>
  <c r="AB111" i="5"/>
  <c r="BM111" i="5"/>
  <c r="AB112" i="5"/>
  <c r="BM112" i="5"/>
  <c r="AB113" i="5"/>
  <c r="BM113" i="5"/>
  <c r="AB114" i="5"/>
  <c r="BM114" i="5"/>
  <c r="AB115" i="5"/>
  <c r="BM115" i="5"/>
  <c r="AB116" i="5"/>
  <c r="BM116" i="5"/>
  <c r="AB117" i="5"/>
  <c r="BM117" i="5"/>
  <c r="AB118" i="5"/>
  <c r="BM118" i="5"/>
  <c r="AB119" i="5"/>
  <c r="BM119" i="5"/>
  <c r="AB120" i="5"/>
  <c r="BM120" i="5"/>
  <c r="AB121" i="5"/>
  <c r="BM121" i="5"/>
  <c r="AB122" i="5"/>
  <c r="BM122" i="5"/>
  <c r="AB123" i="5"/>
  <c r="BM123" i="5"/>
  <c r="AB124" i="5"/>
  <c r="BM124" i="5"/>
  <c r="AB125" i="5"/>
  <c r="BM125" i="5"/>
  <c r="AB126" i="5"/>
  <c r="BM126" i="5"/>
  <c r="AB127" i="5"/>
  <c r="BM127" i="5"/>
  <c r="AB128" i="5"/>
  <c r="BM128" i="5"/>
  <c r="AB129" i="5"/>
  <c r="BM129" i="5"/>
  <c r="AB130" i="5"/>
  <c r="BM130" i="5"/>
  <c r="AB131" i="5"/>
  <c r="BM131" i="5"/>
  <c r="AB132" i="5"/>
  <c r="BM132" i="5"/>
  <c r="AB133" i="5"/>
  <c r="BM133" i="5"/>
  <c r="AB134" i="5"/>
  <c r="BM134" i="5"/>
  <c r="AB135" i="5"/>
  <c r="BM135" i="5"/>
  <c r="AB136" i="5"/>
  <c r="BM136" i="5"/>
  <c r="AB137" i="5"/>
  <c r="BM137" i="5"/>
  <c r="AB138" i="5"/>
  <c r="BM138" i="5"/>
  <c r="AB139" i="5"/>
  <c r="BM139" i="5"/>
  <c r="AB140" i="5"/>
  <c r="BM140" i="5"/>
  <c r="AB141" i="5"/>
  <c r="BM141" i="5"/>
  <c r="AB142" i="5"/>
  <c r="BM142" i="5"/>
  <c r="AB143" i="5"/>
  <c r="BM143" i="5"/>
  <c r="AB144" i="5"/>
  <c r="BM144" i="5"/>
  <c r="AB145" i="5"/>
  <c r="BM145" i="5"/>
  <c r="AB146" i="5"/>
  <c r="BM146" i="5"/>
  <c r="AB147" i="5"/>
  <c r="BM147" i="5"/>
  <c r="AB148" i="5"/>
  <c r="BM148" i="5"/>
  <c r="AB149" i="5"/>
  <c r="BM149" i="5"/>
  <c r="AB150" i="5"/>
  <c r="BM150" i="5"/>
  <c r="AB151" i="5"/>
  <c r="BM151" i="5"/>
  <c r="AB152" i="5"/>
  <c r="BM152" i="5"/>
  <c r="AB153" i="5"/>
  <c r="BM153" i="5"/>
  <c r="AB154" i="5"/>
  <c r="BM154" i="5"/>
  <c r="AB155" i="5"/>
  <c r="BM155" i="5"/>
  <c r="AB156" i="5"/>
  <c r="BM156" i="5"/>
  <c r="AB157" i="5"/>
  <c r="BM157" i="5"/>
  <c r="AB158" i="5"/>
  <c r="BM158" i="5"/>
  <c r="AB159" i="5"/>
  <c r="BM159" i="5"/>
  <c r="AB160" i="5"/>
  <c r="BM160" i="5"/>
  <c r="AB161" i="5"/>
  <c r="BM161" i="5"/>
  <c r="AB162" i="5"/>
  <c r="BM162" i="5"/>
  <c r="AB163" i="5"/>
  <c r="BM163" i="5"/>
  <c r="AB164" i="5"/>
  <c r="BM164" i="5"/>
  <c r="AB165" i="5"/>
  <c r="BM165" i="5"/>
  <c r="AB166" i="5"/>
  <c r="BM166" i="5"/>
  <c r="AB167" i="5"/>
  <c r="BM167" i="5"/>
  <c r="AB168" i="5"/>
  <c r="BM168" i="5"/>
  <c r="AB169" i="5"/>
  <c r="BM169" i="5"/>
  <c r="AB170" i="5"/>
  <c r="BM170" i="5"/>
  <c r="AB171" i="5"/>
  <c r="BM171" i="5"/>
  <c r="AB172" i="5"/>
  <c r="BM172" i="5"/>
  <c r="AB173" i="5"/>
  <c r="BM173" i="5"/>
  <c r="AB174" i="5"/>
  <c r="BM174" i="5"/>
  <c r="AB175" i="5"/>
  <c r="BM175" i="5"/>
  <c r="AB176" i="5"/>
  <c r="BM176" i="5"/>
  <c r="AB177" i="5"/>
  <c r="BM177" i="5"/>
  <c r="AB178" i="5"/>
  <c r="BM178" i="5"/>
  <c r="AB179" i="5"/>
  <c r="BM179" i="5"/>
  <c r="AB180" i="5"/>
  <c r="BM180" i="5"/>
  <c r="AB181" i="5"/>
  <c r="BM181" i="5"/>
  <c r="AB182" i="5"/>
  <c r="BM182" i="5"/>
  <c r="AB183" i="5"/>
  <c r="BM183" i="5"/>
  <c r="AB184" i="5"/>
  <c r="BM184" i="5"/>
  <c r="AB185" i="5"/>
  <c r="BM185" i="5"/>
  <c r="AB186" i="5"/>
  <c r="BM186" i="5"/>
  <c r="AB187" i="5"/>
  <c r="BM187" i="5"/>
  <c r="AB188" i="5"/>
  <c r="BM188" i="5"/>
  <c r="AB189" i="5"/>
  <c r="BM189" i="5"/>
  <c r="AB190" i="5"/>
  <c r="BM190" i="5"/>
  <c r="AB191" i="5"/>
  <c r="BM191" i="5"/>
  <c r="AB192" i="5"/>
  <c r="BM192" i="5"/>
  <c r="AB193" i="5"/>
  <c r="BM193" i="5"/>
  <c r="AB194" i="5"/>
  <c r="BM194" i="5"/>
  <c r="AB195" i="5"/>
  <c r="BM195" i="5"/>
  <c r="AB196" i="5"/>
  <c r="BM196" i="5"/>
  <c r="AB197" i="5"/>
  <c r="BM197" i="5"/>
  <c r="AB198" i="5"/>
  <c r="BM198" i="5"/>
  <c r="AB199" i="5"/>
  <c r="BM199" i="5"/>
  <c r="AB200" i="5"/>
  <c r="BM200" i="5"/>
  <c r="AB201" i="5"/>
  <c r="BM201" i="5"/>
  <c r="AB202" i="5"/>
  <c r="BM202" i="5"/>
  <c r="AB203" i="5"/>
  <c r="BM203" i="5"/>
  <c r="AB204" i="5"/>
  <c r="BM204" i="5"/>
  <c r="AB205" i="5"/>
  <c r="BM205" i="5"/>
  <c r="AB206" i="5"/>
  <c r="BM206" i="5"/>
  <c r="AB207" i="5"/>
  <c r="BM207" i="5"/>
  <c r="AB208" i="5"/>
  <c r="BM208" i="5"/>
  <c r="AB209" i="5"/>
  <c r="BM209" i="5"/>
  <c r="AB210" i="5"/>
  <c r="BM210" i="5"/>
  <c r="AB211" i="5"/>
  <c r="BM211" i="5"/>
  <c r="AB212" i="5"/>
  <c r="BM212" i="5"/>
  <c r="AB213" i="5"/>
  <c r="BM213" i="5"/>
  <c r="AB214" i="5"/>
  <c r="BM214" i="5"/>
  <c r="AB215" i="5"/>
  <c r="BM215" i="5"/>
  <c r="AB216" i="5"/>
  <c r="BM216" i="5"/>
  <c r="AB217" i="5"/>
  <c r="BM217" i="5"/>
  <c r="AB218" i="5"/>
  <c r="BM218" i="5"/>
  <c r="AB219" i="5"/>
  <c r="BM219" i="5"/>
  <c r="AB220" i="5"/>
  <c r="BM220" i="5"/>
  <c r="AB221" i="5"/>
  <c r="BM221" i="5"/>
  <c r="AB222" i="5"/>
  <c r="BM222" i="5"/>
  <c r="AB223" i="5"/>
  <c r="BM223" i="5"/>
  <c r="AB224" i="5"/>
  <c r="BM224" i="5"/>
  <c r="AB225" i="5"/>
  <c r="BM225" i="5"/>
  <c r="AB226" i="5"/>
  <c r="BM226" i="5"/>
  <c r="AB227" i="5"/>
  <c r="BM227" i="5"/>
  <c r="AB228" i="5"/>
  <c r="BM228" i="5"/>
  <c r="AB229" i="5"/>
  <c r="BM229" i="5"/>
  <c r="AB230" i="5"/>
  <c r="BM230" i="5"/>
  <c r="AB231" i="5"/>
  <c r="BM231" i="5"/>
  <c r="AB232" i="5"/>
  <c r="BM232" i="5"/>
  <c r="AB233" i="5"/>
  <c r="BM233" i="5"/>
  <c r="AB234" i="5"/>
  <c r="BM234" i="5"/>
  <c r="AB235" i="5"/>
  <c r="BM235" i="5"/>
  <c r="AB236" i="5"/>
  <c r="BM236" i="5"/>
  <c r="AB237" i="5"/>
  <c r="BM237" i="5"/>
  <c r="AB238" i="5"/>
  <c r="BM238" i="5"/>
  <c r="AB239" i="5"/>
  <c r="BM239" i="5"/>
  <c r="AB240" i="5"/>
  <c r="BM240" i="5"/>
  <c r="AB241" i="5"/>
  <c r="BM241" i="5"/>
  <c r="AB242" i="5"/>
  <c r="BM242" i="5"/>
  <c r="AB243" i="5"/>
  <c r="BM243" i="5"/>
  <c r="AB244" i="5"/>
  <c r="BM244" i="5"/>
  <c r="AB245" i="5"/>
  <c r="BM245" i="5"/>
  <c r="AB246" i="5"/>
  <c r="BM246" i="5"/>
  <c r="AB247" i="5"/>
  <c r="BM247" i="5"/>
  <c r="AB248" i="5"/>
  <c r="BM248" i="5"/>
  <c r="AB249" i="5"/>
  <c r="BM249" i="5"/>
  <c r="AB250" i="5"/>
  <c r="BM250" i="5"/>
  <c r="AB251" i="5"/>
  <c r="BM251" i="5"/>
  <c r="AB252" i="5"/>
  <c r="BM252" i="5"/>
  <c r="AB253" i="5"/>
  <c r="BM253" i="5"/>
  <c r="AB254" i="5"/>
  <c r="BM254" i="5"/>
  <c r="AB255" i="5"/>
  <c r="BM255" i="5"/>
  <c r="AB256" i="5"/>
  <c r="BM256" i="5"/>
  <c r="AB257" i="5"/>
  <c r="BM257" i="5"/>
  <c r="AB258" i="5"/>
  <c r="BM258" i="5"/>
  <c r="AB259" i="5"/>
  <c r="BM259" i="5"/>
  <c r="AB260" i="5"/>
  <c r="BM260" i="5"/>
  <c r="AB261" i="5"/>
  <c r="BM261" i="5"/>
  <c r="AB262" i="5"/>
  <c r="BM262" i="5"/>
  <c r="AB263" i="5"/>
  <c r="BM263" i="5"/>
  <c r="AB264" i="5"/>
  <c r="BM264" i="5"/>
  <c r="AB265" i="5"/>
  <c r="BM265" i="5"/>
  <c r="AB266" i="5"/>
  <c r="BM266" i="5"/>
  <c r="AB267" i="5"/>
  <c r="BM267" i="5"/>
  <c r="AB268" i="5"/>
  <c r="BM268" i="5"/>
  <c r="AB269" i="5"/>
  <c r="BM269" i="5"/>
  <c r="AB270" i="5"/>
  <c r="BM270" i="5"/>
  <c r="AB271" i="5"/>
  <c r="BM271" i="5"/>
  <c r="AB272" i="5"/>
  <c r="BM272" i="5"/>
  <c r="AB273" i="5"/>
  <c r="BM273" i="5"/>
  <c r="AB274" i="5"/>
  <c r="BM274" i="5"/>
  <c r="AB275" i="5"/>
  <c r="BM275" i="5"/>
  <c r="AB276" i="5"/>
  <c r="BM276" i="5"/>
  <c r="AB277" i="5"/>
  <c r="BM277" i="5"/>
  <c r="AB278" i="5"/>
  <c r="BM278" i="5"/>
  <c r="AB279" i="5"/>
  <c r="BM279" i="5"/>
  <c r="AB280" i="5"/>
  <c r="BM280" i="5"/>
  <c r="AB281" i="5"/>
  <c r="BM281" i="5"/>
  <c r="AB282" i="5"/>
  <c r="BM282" i="5"/>
  <c r="AB283" i="5"/>
  <c r="BM283" i="5"/>
  <c r="AB284" i="5"/>
  <c r="BM284" i="5"/>
  <c r="AB285" i="5"/>
  <c r="BM285" i="5"/>
  <c r="AB286" i="5"/>
  <c r="BM286" i="5"/>
  <c r="AB287" i="5"/>
  <c r="BM287" i="5"/>
  <c r="AB288" i="5"/>
  <c r="BM288" i="5"/>
  <c r="AB289" i="5"/>
  <c r="BM289" i="5"/>
  <c r="AB290" i="5"/>
  <c r="BM290" i="5"/>
  <c r="AB291" i="5"/>
  <c r="BM291" i="5"/>
  <c r="AB292" i="5"/>
  <c r="BM292" i="5"/>
  <c r="AB293" i="5"/>
  <c r="BM293" i="5"/>
  <c r="AB294" i="5"/>
  <c r="BM294" i="5"/>
  <c r="AB295" i="5"/>
  <c r="BM295" i="5"/>
  <c r="AB296" i="5"/>
  <c r="BM296" i="5"/>
  <c r="AB297" i="5"/>
  <c r="BM297" i="5"/>
  <c r="AB298" i="5"/>
  <c r="BM298" i="5"/>
  <c r="AB299" i="5"/>
  <c r="BM299" i="5"/>
  <c r="AB300" i="5"/>
  <c r="BM300" i="5"/>
  <c r="AB301" i="5"/>
  <c r="BM301" i="5"/>
  <c r="AB302" i="5"/>
  <c r="BM302" i="5"/>
  <c r="AB303" i="5"/>
  <c r="BM303" i="5"/>
  <c r="AB304" i="5"/>
  <c r="BM304" i="5"/>
  <c r="AB305" i="5"/>
  <c r="BM305" i="5"/>
  <c r="AB306" i="5"/>
  <c r="BM306" i="5"/>
  <c r="AB307" i="5"/>
  <c r="BM307" i="5"/>
  <c r="AB308" i="5"/>
  <c r="BM308" i="5"/>
  <c r="AB309" i="5"/>
  <c r="BM309" i="5"/>
  <c r="AB310" i="5"/>
  <c r="BM310" i="5"/>
  <c r="AB311" i="5"/>
  <c r="BM311" i="5"/>
  <c r="AB312" i="5"/>
  <c r="BM312" i="5"/>
  <c r="AB313" i="5"/>
  <c r="BM313" i="5"/>
  <c r="AB314" i="5"/>
  <c r="BM314" i="5"/>
  <c r="AB315" i="5"/>
  <c r="BM315" i="5"/>
  <c r="AB316" i="5"/>
  <c r="BM316" i="5"/>
  <c r="AB317" i="5"/>
  <c r="BM317" i="5"/>
  <c r="AB318" i="5"/>
  <c r="BM318" i="5"/>
  <c r="AB319" i="5"/>
  <c r="BM319" i="5"/>
  <c r="AB320" i="5"/>
  <c r="BM320" i="5"/>
  <c r="AB321" i="5"/>
  <c r="BM321" i="5"/>
  <c r="AB322" i="5"/>
  <c r="BM322" i="5"/>
  <c r="AB323" i="5"/>
  <c r="BM323" i="5"/>
  <c r="AB324" i="5"/>
  <c r="BM324" i="5"/>
  <c r="AB325" i="5"/>
  <c r="BM325" i="5"/>
  <c r="AB326" i="5"/>
  <c r="BM326" i="5"/>
  <c r="AB327" i="5"/>
  <c r="BM327" i="5"/>
  <c r="AB328" i="5"/>
  <c r="BM328" i="5"/>
  <c r="AB329" i="5"/>
  <c r="BM329" i="5"/>
  <c r="AB330" i="5"/>
  <c r="BM330" i="5"/>
  <c r="AB331" i="5"/>
  <c r="BM331" i="5"/>
  <c r="AB332" i="5"/>
  <c r="BM332" i="5"/>
  <c r="AB333" i="5"/>
  <c r="BM333" i="5"/>
  <c r="AB334" i="5"/>
  <c r="BM334" i="5"/>
  <c r="AB335" i="5"/>
  <c r="BM335" i="5"/>
  <c r="AB336" i="5"/>
  <c r="BM336" i="5"/>
  <c r="AB337" i="5"/>
  <c r="BM337" i="5"/>
  <c r="AB338" i="5"/>
  <c r="BM338" i="5"/>
  <c r="AB339" i="5"/>
  <c r="BM339" i="5"/>
  <c r="AB340" i="5"/>
  <c r="BM340" i="5"/>
  <c r="AB341" i="5"/>
  <c r="BM341" i="5"/>
  <c r="AB342" i="5"/>
  <c r="BM342" i="5"/>
  <c r="AB343" i="5"/>
  <c r="BM343" i="5"/>
  <c r="AB344" i="5"/>
  <c r="BM344" i="5"/>
  <c r="AB345" i="5"/>
  <c r="BM345" i="5"/>
  <c r="AB346" i="5"/>
  <c r="BM346" i="5"/>
  <c r="AB347" i="5"/>
  <c r="BM347" i="5"/>
  <c r="AB348" i="5"/>
  <c r="BM348" i="5"/>
  <c r="AB349" i="5"/>
  <c r="BM349" i="5"/>
  <c r="AB350" i="5"/>
  <c r="BM350" i="5"/>
  <c r="AB351" i="5"/>
  <c r="BM351" i="5"/>
  <c r="AB352" i="5"/>
  <c r="BM352" i="5"/>
  <c r="AB353" i="5"/>
  <c r="BM353" i="5"/>
  <c r="AB354" i="5"/>
  <c r="BM354" i="5"/>
  <c r="AB355" i="5"/>
  <c r="BM355" i="5"/>
  <c r="AB356" i="5"/>
  <c r="BM356" i="5"/>
  <c r="AB357" i="5"/>
  <c r="BM357" i="5"/>
  <c r="AB358" i="5"/>
  <c r="BM358" i="5"/>
  <c r="AB359" i="5"/>
  <c r="BM359" i="5"/>
  <c r="AB360" i="5"/>
  <c r="BM360" i="5"/>
  <c r="AB361" i="5"/>
  <c r="BM361" i="5"/>
  <c r="AB362" i="5"/>
  <c r="BM362" i="5"/>
  <c r="AB363" i="5"/>
  <c r="BM363" i="5"/>
  <c r="AB364" i="5"/>
  <c r="BM364" i="5"/>
  <c r="AB365" i="5"/>
  <c r="BM365" i="5"/>
  <c r="AB366" i="5"/>
  <c r="BM366" i="5"/>
  <c r="AB367" i="5"/>
  <c r="BM367" i="5"/>
  <c r="AB368" i="5"/>
  <c r="BM368" i="5"/>
  <c r="AB369" i="5"/>
  <c r="BM369" i="5"/>
  <c r="AB370" i="5"/>
  <c r="BM370" i="5"/>
  <c r="AB371" i="5"/>
  <c r="BM371" i="5"/>
  <c r="AB372" i="5"/>
  <c r="BM372" i="5"/>
  <c r="AB373" i="5"/>
  <c r="BM373" i="5"/>
  <c r="AB374" i="5"/>
  <c r="BM374" i="5"/>
  <c r="AB375" i="5"/>
  <c r="BM375" i="5"/>
  <c r="AB376" i="5"/>
  <c r="BM376" i="5"/>
  <c r="AB377" i="5"/>
  <c r="BM377" i="5"/>
  <c r="AB378" i="5"/>
  <c r="BM378" i="5"/>
  <c r="AB379" i="5"/>
  <c r="BM379" i="5"/>
  <c r="AB380" i="5"/>
  <c r="BM380" i="5"/>
  <c r="AB381" i="5"/>
  <c r="BM381" i="5"/>
  <c r="AB382" i="5"/>
  <c r="BM382" i="5"/>
  <c r="AB383" i="5"/>
  <c r="BM383" i="5"/>
  <c r="AB384" i="5"/>
  <c r="BM384" i="5"/>
  <c r="AB385" i="5"/>
  <c r="BM385" i="5"/>
  <c r="AB386" i="5"/>
  <c r="BM386" i="5"/>
  <c r="AB387" i="5"/>
  <c r="BM387" i="5"/>
  <c r="AB388" i="5"/>
  <c r="BM388" i="5"/>
  <c r="AB389" i="5"/>
  <c r="BM389" i="5"/>
  <c r="AB390" i="5"/>
  <c r="BM390" i="5"/>
  <c r="AB391" i="5"/>
  <c r="BM391" i="5"/>
  <c r="AB392" i="5"/>
  <c r="BM392" i="5"/>
  <c r="AB393" i="5"/>
  <c r="BM393" i="5"/>
  <c r="AB394" i="5"/>
  <c r="BM394" i="5"/>
  <c r="AB395" i="5"/>
  <c r="BM395" i="5"/>
  <c r="AB396" i="5"/>
  <c r="BM396" i="5"/>
  <c r="AB397" i="5"/>
  <c r="BM397" i="5"/>
  <c r="AB398" i="5"/>
  <c r="BM398" i="5"/>
  <c r="AB399" i="5"/>
  <c r="BM399" i="5"/>
  <c r="AB400" i="5"/>
  <c r="BM400" i="5"/>
  <c r="AB401" i="5"/>
  <c r="BM401" i="5"/>
  <c r="AB402" i="5"/>
  <c r="BM402" i="5"/>
  <c r="AB403" i="5"/>
  <c r="BM403" i="5"/>
  <c r="AB404" i="5"/>
  <c r="BM404" i="5"/>
  <c r="AB405" i="5"/>
  <c r="BM405" i="5"/>
  <c r="AB406" i="5"/>
  <c r="BM406" i="5"/>
  <c r="AB407" i="5"/>
  <c r="BM407" i="5"/>
  <c r="AB408" i="5"/>
  <c r="BM408" i="5"/>
  <c r="AB409" i="5"/>
  <c r="BM409" i="5"/>
  <c r="AB410" i="5"/>
  <c r="BM410" i="5"/>
  <c r="AB411" i="5"/>
  <c r="BM411" i="5"/>
  <c r="AB412" i="5"/>
  <c r="BM412" i="5"/>
  <c r="AB413" i="5"/>
  <c r="BM413" i="5"/>
  <c r="AB414" i="5"/>
  <c r="BM414" i="5"/>
  <c r="AB415" i="5"/>
  <c r="BM415" i="5"/>
  <c r="AB416" i="5"/>
  <c r="BM416" i="5"/>
  <c r="AB417" i="5"/>
  <c r="BM417" i="5"/>
  <c r="AB418" i="5"/>
  <c r="BM418" i="5"/>
  <c r="AB419" i="5"/>
  <c r="BM419" i="5"/>
  <c r="AB420" i="5"/>
  <c r="BM420" i="5"/>
  <c r="AB421" i="5"/>
  <c r="BM421" i="5"/>
  <c r="AB422" i="5"/>
  <c r="BM422" i="5"/>
  <c r="AB423" i="5"/>
  <c r="BM423" i="5"/>
  <c r="AB424" i="5"/>
  <c r="BM424" i="5"/>
  <c r="AB425" i="5"/>
  <c r="BM425" i="5"/>
  <c r="AB426" i="5"/>
  <c r="BM426" i="5"/>
  <c r="AB427" i="5"/>
  <c r="BM427" i="5"/>
  <c r="AB428" i="5"/>
  <c r="BM428" i="5"/>
  <c r="AB429" i="5"/>
  <c r="BM429" i="5"/>
  <c r="AB430" i="5"/>
  <c r="BM430" i="5"/>
  <c r="AB431" i="5"/>
  <c r="BM431" i="5"/>
  <c r="AB432" i="5"/>
  <c r="BM432" i="5"/>
  <c r="AB433" i="5"/>
  <c r="BM433" i="5"/>
  <c r="AB434" i="5"/>
  <c r="BM434" i="5"/>
  <c r="AB435" i="5"/>
  <c r="BM435" i="5"/>
  <c r="AB436" i="5"/>
  <c r="BM436" i="5"/>
  <c r="AB437" i="5"/>
  <c r="BM437" i="5"/>
  <c r="AB438" i="5"/>
  <c r="BM438" i="5"/>
  <c r="AB439" i="5"/>
  <c r="BM439" i="5"/>
  <c r="AB440" i="5"/>
  <c r="BM440" i="5"/>
  <c r="AB441" i="5"/>
  <c r="BM441" i="5"/>
  <c r="AB442" i="5"/>
  <c r="BM442" i="5"/>
  <c r="AB443" i="5"/>
  <c r="BM443" i="5"/>
  <c r="AB444" i="5"/>
  <c r="BM444" i="5"/>
  <c r="AB445" i="5"/>
  <c r="BM445" i="5"/>
  <c r="AB446" i="5"/>
  <c r="BM446" i="5"/>
  <c r="AB447" i="5"/>
  <c r="BM447" i="5"/>
  <c r="AB448" i="5"/>
  <c r="BM448" i="5"/>
  <c r="AB449" i="5"/>
  <c r="BM449" i="5"/>
  <c r="AB450" i="5"/>
  <c r="BM450" i="5"/>
  <c r="AB451" i="5"/>
  <c r="BM451" i="5"/>
  <c r="AB452" i="5"/>
  <c r="BM452" i="5"/>
  <c r="AB453" i="5"/>
  <c r="BM453" i="5"/>
  <c r="AB454" i="5"/>
  <c r="BM454" i="5"/>
  <c r="AB455" i="5"/>
  <c r="BM455" i="5"/>
  <c r="AB456" i="5"/>
  <c r="BM456" i="5"/>
  <c r="AB457" i="5"/>
  <c r="BM457" i="5"/>
  <c r="AB458" i="5"/>
  <c r="BM458" i="5"/>
  <c r="AB459" i="5"/>
  <c r="BM459" i="5"/>
  <c r="AB460" i="5"/>
  <c r="BM460" i="5"/>
  <c r="AB461" i="5"/>
  <c r="BM461" i="5"/>
  <c r="AB462" i="5"/>
  <c r="BM462" i="5"/>
  <c r="AB463" i="5"/>
  <c r="BM463" i="5"/>
  <c r="AB464" i="5"/>
  <c r="BM464" i="5"/>
  <c r="AB465" i="5"/>
  <c r="BM465" i="5"/>
  <c r="AB466" i="5"/>
  <c r="BM466" i="5"/>
  <c r="AB467" i="5"/>
  <c r="BM467" i="5"/>
  <c r="AB468" i="5"/>
  <c r="BM468" i="5"/>
  <c r="AB469" i="5"/>
  <c r="BM469" i="5"/>
  <c r="AB470" i="5"/>
  <c r="BM470" i="5"/>
  <c r="AB471" i="5"/>
  <c r="BM471" i="5"/>
  <c r="AB472" i="5"/>
  <c r="BM472" i="5"/>
  <c r="AB473" i="5"/>
  <c r="BM473" i="5"/>
  <c r="AB474" i="5"/>
  <c r="BM474" i="5"/>
  <c r="AB475" i="5"/>
  <c r="BM475" i="5"/>
  <c r="AB476" i="5"/>
  <c r="BM476" i="5"/>
  <c r="AB477" i="5"/>
  <c r="BM477" i="5"/>
  <c r="AB478" i="5"/>
  <c r="BM478" i="5"/>
  <c r="AB479" i="5"/>
  <c r="BM479" i="5"/>
  <c r="AB480" i="5"/>
  <c r="BM480" i="5"/>
  <c r="AB481" i="5"/>
  <c r="BM481" i="5"/>
  <c r="AB482" i="5"/>
  <c r="BM482" i="5"/>
  <c r="AB483" i="5"/>
  <c r="BM483" i="5"/>
  <c r="AB484" i="5"/>
  <c r="BM484" i="5"/>
  <c r="AB485" i="5"/>
  <c r="BM485" i="5"/>
  <c r="AB486" i="5"/>
  <c r="BM486" i="5"/>
  <c r="AB487" i="5"/>
  <c r="BM487" i="5"/>
  <c r="AB488" i="5"/>
  <c r="BM488" i="5"/>
  <c r="AB489" i="5"/>
  <c r="BM489" i="5"/>
  <c r="AB490" i="5"/>
  <c r="BM490" i="5"/>
  <c r="AB491" i="5"/>
  <c r="BM491" i="5"/>
  <c r="AB492" i="5"/>
  <c r="BM492" i="5"/>
  <c r="AB493" i="5"/>
  <c r="BM493" i="5"/>
  <c r="AB494" i="5"/>
  <c r="BM494" i="5"/>
  <c r="AB495" i="5"/>
  <c r="BM495" i="5"/>
  <c r="AB496" i="5"/>
  <c r="BM496" i="5"/>
  <c r="AB497" i="5"/>
  <c r="BM497" i="5"/>
  <c r="AB498" i="5"/>
  <c r="BM498" i="5"/>
  <c r="AB499" i="5"/>
  <c r="BM499" i="5"/>
  <c r="AB500" i="5"/>
  <c r="BM500" i="5"/>
  <c r="AB501" i="5"/>
  <c r="BM501" i="5"/>
  <c r="AB502" i="5"/>
  <c r="BM502" i="5"/>
  <c r="AB503" i="5"/>
  <c r="BM503" i="5"/>
  <c r="AB504" i="5"/>
  <c r="BM504" i="5"/>
  <c r="AB505" i="5"/>
  <c r="BM505" i="5"/>
  <c r="AB506" i="5"/>
  <c r="BM506" i="5"/>
  <c r="AB507" i="5"/>
  <c r="BM507" i="5"/>
  <c r="AB508" i="5"/>
  <c r="BM508" i="5"/>
  <c r="AB509" i="5"/>
  <c r="BM509" i="5"/>
  <c r="AB510" i="5"/>
  <c r="BM510" i="5"/>
  <c r="AB511" i="5"/>
  <c r="BM511" i="5"/>
  <c r="AB512" i="5"/>
  <c r="BM512" i="5"/>
  <c r="AB513" i="5"/>
  <c r="BM513" i="5"/>
  <c r="AB514" i="5"/>
  <c r="BM514" i="5"/>
  <c r="AB515" i="5"/>
  <c r="BM515" i="5"/>
  <c r="AB516" i="5"/>
  <c r="BM516" i="5"/>
  <c r="AB517" i="5"/>
  <c r="BM517" i="5"/>
  <c r="AB518" i="5"/>
  <c r="BM518" i="5"/>
  <c r="AB519" i="5"/>
  <c r="BM519" i="5"/>
  <c r="AB520" i="5"/>
  <c r="BM520" i="5"/>
  <c r="AB521" i="5"/>
  <c r="BM521" i="5"/>
  <c r="AB522" i="5"/>
  <c r="BM522" i="5"/>
  <c r="AB523" i="5"/>
  <c r="BM523" i="5"/>
  <c r="AB524" i="5"/>
  <c r="BM524" i="5"/>
  <c r="AB525" i="5"/>
  <c r="BM525" i="5"/>
  <c r="AB526" i="5"/>
  <c r="BM526" i="5"/>
  <c r="AB527" i="5"/>
  <c r="BM527" i="5"/>
  <c r="AB528" i="5"/>
  <c r="BM528" i="5"/>
  <c r="AB529" i="5"/>
  <c r="BM529" i="5"/>
  <c r="AB530" i="5"/>
  <c r="BM530" i="5"/>
  <c r="AB531" i="5"/>
  <c r="BM531" i="5"/>
  <c r="AB532" i="5"/>
  <c r="BM532" i="5"/>
  <c r="AB533" i="5"/>
  <c r="BM533" i="5"/>
  <c r="AB534" i="5"/>
  <c r="BM534" i="5"/>
  <c r="AB535" i="5"/>
  <c r="BM535" i="5"/>
  <c r="AB536" i="5"/>
  <c r="BM536" i="5"/>
  <c r="AB537" i="5"/>
  <c r="BM537" i="5"/>
  <c r="AB538" i="5"/>
  <c r="BM538" i="5"/>
  <c r="AB539" i="5"/>
  <c r="BM539" i="5"/>
  <c r="AB540" i="5"/>
  <c r="BM540" i="5"/>
  <c r="AB541" i="5"/>
  <c r="BM541" i="5"/>
  <c r="AB542" i="5"/>
  <c r="BM542" i="5"/>
  <c r="AB543" i="5"/>
  <c r="BM543" i="5"/>
  <c r="AB544" i="5"/>
  <c r="BM544" i="5"/>
  <c r="AB545" i="5"/>
  <c r="BM545" i="5"/>
  <c r="AB546" i="5"/>
  <c r="BM546" i="5"/>
  <c r="AB547" i="5"/>
  <c r="BM547" i="5"/>
  <c r="AB548" i="5"/>
  <c r="BM548" i="5"/>
  <c r="AB549" i="5"/>
  <c r="BM549" i="5"/>
  <c r="AB550" i="5"/>
  <c r="BM550" i="5"/>
  <c r="AB551" i="5"/>
  <c r="BM551" i="5"/>
  <c r="AB552" i="5"/>
  <c r="BM552" i="5"/>
  <c r="AB553" i="5"/>
  <c r="BM553" i="5"/>
  <c r="AB554" i="5"/>
  <c r="BM554" i="5"/>
  <c r="AB555" i="5"/>
  <c r="BM555" i="5"/>
  <c r="AB556" i="5"/>
  <c r="BM556" i="5"/>
  <c r="AB557" i="5"/>
  <c r="BM557" i="5"/>
  <c r="AB558" i="5"/>
  <c r="BM558" i="5"/>
  <c r="AB559" i="5"/>
  <c r="BM559" i="5"/>
  <c r="AB560" i="5"/>
  <c r="BM560" i="5"/>
  <c r="AB561" i="5"/>
  <c r="BM561" i="5"/>
  <c r="AB562" i="5"/>
  <c r="BM562" i="5"/>
  <c r="AB563" i="5"/>
  <c r="BM563" i="5"/>
  <c r="AB564" i="5"/>
  <c r="BM564" i="5"/>
  <c r="AB565" i="5"/>
  <c r="BM565" i="5"/>
  <c r="AB566" i="5"/>
  <c r="BM566" i="5"/>
  <c r="AB567" i="5"/>
  <c r="BM567" i="5"/>
  <c r="AB568" i="5"/>
  <c r="BM568" i="5"/>
  <c r="AB569" i="5"/>
  <c r="BM569" i="5"/>
  <c r="AB570" i="5"/>
  <c r="BM570" i="5"/>
  <c r="AB571" i="5"/>
  <c r="BM571" i="5"/>
  <c r="AB572" i="5"/>
  <c r="BM572" i="5"/>
  <c r="AB573" i="5"/>
  <c r="BM573" i="5"/>
  <c r="AB574" i="5"/>
  <c r="BM574" i="5"/>
  <c r="AB575" i="5"/>
  <c r="BM575" i="5"/>
  <c r="AB576" i="5"/>
  <c r="BM576" i="5"/>
  <c r="AB577" i="5"/>
  <c r="BM577" i="5"/>
  <c r="AB578" i="5"/>
  <c r="BM578" i="5"/>
  <c r="AB579" i="5"/>
  <c r="BM579" i="5"/>
  <c r="AB580" i="5"/>
  <c r="BM580" i="5"/>
  <c r="AB581" i="5"/>
  <c r="BM581" i="5"/>
  <c r="AB582" i="5"/>
  <c r="BM582" i="5"/>
  <c r="AB583" i="5"/>
  <c r="BM583" i="5"/>
  <c r="AB584" i="5"/>
  <c r="BM584" i="5"/>
  <c r="AB585" i="5"/>
  <c r="BM585" i="5"/>
  <c r="AB586" i="5"/>
  <c r="BM586" i="5"/>
  <c r="AB587" i="5"/>
  <c r="BM587" i="5"/>
  <c r="AB588" i="5"/>
  <c r="BM588" i="5"/>
  <c r="AB589" i="5"/>
  <c r="BM589" i="5"/>
  <c r="AB590" i="5"/>
  <c r="BM590" i="5"/>
  <c r="AB591" i="5"/>
  <c r="BM591" i="5"/>
  <c r="AB592" i="5"/>
  <c r="BM592" i="5"/>
  <c r="AB593" i="5"/>
  <c r="BM593" i="5"/>
  <c r="AB594" i="5"/>
  <c r="BM594" i="5"/>
  <c r="AB595" i="5"/>
  <c r="BM595" i="5"/>
  <c r="Q14" i="4"/>
  <c r="R14" i="4"/>
  <c r="S14" i="4"/>
  <c r="T14" i="4"/>
  <c r="C15" i="4"/>
  <c r="I15" i="4"/>
  <c r="J15" i="4"/>
  <c r="K15" i="4"/>
  <c r="L15" i="4"/>
  <c r="M15" i="4"/>
  <c r="N15" i="4"/>
  <c r="O15" i="4"/>
  <c r="P15" i="4"/>
  <c r="BN2" i="5"/>
  <c r="BN1" i="5"/>
  <c r="BN11" i="5"/>
  <c r="AC2" i="5"/>
  <c r="AC1" i="5"/>
  <c r="AC11" i="5"/>
  <c r="AC13" i="5"/>
  <c r="BN13" i="5"/>
  <c r="AC14" i="5"/>
  <c r="BN14" i="5"/>
  <c r="AC15" i="5"/>
  <c r="BN15" i="5"/>
  <c r="AC16" i="5"/>
  <c r="BN16" i="5"/>
  <c r="AC17" i="5"/>
  <c r="BN17" i="5"/>
  <c r="AC18" i="5"/>
  <c r="BN18" i="5"/>
  <c r="AC19" i="5"/>
  <c r="BN19" i="5"/>
  <c r="AC20" i="5"/>
  <c r="BN20" i="5"/>
  <c r="AC21" i="5"/>
  <c r="BN21" i="5"/>
  <c r="AC22" i="5"/>
  <c r="BN22" i="5"/>
  <c r="AC23" i="5"/>
  <c r="BN23" i="5"/>
  <c r="AC24" i="5"/>
  <c r="BN24" i="5"/>
  <c r="AC25" i="5"/>
  <c r="BN25" i="5"/>
  <c r="AC26" i="5"/>
  <c r="BN26" i="5"/>
  <c r="AC27" i="5"/>
  <c r="BN27" i="5"/>
  <c r="AC28" i="5"/>
  <c r="BN28" i="5"/>
  <c r="AC29" i="5"/>
  <c r="BN29" i="5"/>
  <c r="AC30" i="5"/>
  <c r="BN30" i="5"/>
  <c r="AC31" i="5"/>
  <c r="BN31" i="5"/>
  <c r="AC32" i="5"/>
  <c r="BN32" i="5"/>
  <c r="AC33" i="5"/>
  <c r="BN33" i="5"/>
  <c r="AC34" i="5"/>
  <c r="BN34" i="5"/>
  <c r="AC35" i="5"/>
  <c r="BN35" i="5"/>
  <c r="AC36" i="5"/>
  <c r="BN36" i="5"/>
  <c r="AC37" i="5"/>
  <c r="BN37" i="5"/>
  <c r="AC38" i="5"/>
  <c r="BN38" i="5"/>
  <c r="AC39" i="5"/>
  <c r="BN39" i="5"/>
  <c r="AC40" i="5"/>
  <c r="BN40" i="5"/>
  <c r="AC41" i="5"/>
  <c r="BN41" i="5"/>
  <c r="AC42" i="5"/>
  <c r="BN42" i="5"/>
  <c r="AC43" i="5"/>
  <c r="BN43" i="5"/>
  <c r="AC44" i="5"/>
  <c r="BN44" i="5"/>
  <c r="AC45" i="5"/>
  <c r="BN45" i="5"/>
  <c r="AC46" i="5"/>
  <c r="BN46" i="5"/>
  <c r="AC47" i="5"/>
  <c r="BN47" i="5"/>
  <c r="AC48" i="5"/>
  <c r="BN48" i="5"/>
  <c r="AC49" i="5"/>
  <c r="BN49" i="5"/>
  <c r="AC50" i="5"/>
  <c r="BN50" i="5"/>
  <c r="AC51" i="5"/>
  <c r="BN51" i="5"/>
  <c r="AC52" i="5"/>
  <c r="BN52" i="5"/>
  <c r="AC53" i="5"/>
  <c r="BN53" i="5"/>
  <c r="AC54" i="5"/>
  <c r="BN54" i="5"/>
  <c r="AC55" i="5"/>
  <c r="BN55" i="5"/>
  <c r="AC56" i="5"/>
  <c r="BN56" i="5"/>
  <c r="AC57" i="5"/>
  <c r="BN57" i="5"/>
  <c r="AC58" i="5"/>
  <c r="BN58" i="5"/>
  <c r="AC59" i="5"/>
  <c r="BN59" i="5"/>
  <c r="AC60" i="5"/>
  <c r="BN60" i="5"/>
  <c r="AC61" i="5"/>
  <c r="BN61" i="5"/>
  <c r="AC62" i="5"/>
  <c r="BN62" i="5"/>
  <c r="AC63" i="5"/>
  <c r="BN63" i="5"/>
  <c r="AC64" i="5"/>
  <c r="BN64" i="5"/>
  <c r="AC65" i="5"/>
  <c r="BN65" i="5"/>
  <c r="AC66" i="5"/>
  <c r="BN66" i="5"/>
  <c r="AC67" i="5"/>
  <c r="BN67" i="5"/>
  <c r="AC68" i="5"/>
  <c r="BN68" i="5"/>
  <c r="AC69" i="5"/>
  <c r="BN69" i="5"/>
  <c r="AC70" i="5"/>
  <c r="BN70" i="5"/>
  <c r="AC71" i="5"/>
  <c r="BN71" i="5"/>
  <c r="AC72" i="5"/>
  <c r="BN72" i="5"/>
  <c r="AC73" i="5"/>
  <c r="BN73" i="5"/>
  <c r="AC74" i="5"/>
  <c r="BN74" i="5"/>
  <c r="AC75" i="5"/>
  <c r="BN75" i="5"/>
  <c r="AC76" i="5"/>
  <c r="BN76" i="5"/>
  <c r="AC77" i="5"/>
  <c r="BN77" i="5"/>
  <c r="AC78" i="5"/>
  <c r="BN78" i="5"/>
  <c r="AC79" i="5"/>
  <c r="BN79" i="5"/>
  <c r="AC80" i="5"/>
  <c r="BN80" i="5"/>
  <c r="AC81" i="5"/>
  <c r="BN81" i="5"/>
  <c r="AC82" i="5"/>
  <c r="BN82" i="5"/>
  <c r="AC83" i="5"/>
  <c r="BN83" i="5"/>
  <c r="AC84" i="5"/>
  <c r="BN84" i="5"/>
  <c r="AC85" i="5"/>
  <c r="BN85" i="5"/>
  <c r="AC86" i="5"/>
  <c r="BN86" i="5"/>
  <c r="AC87" i="5"/>
  <c r="BN87" i="5"/>
  <c r="AC88" i="5"/>
  <c r="BN88" i="5"/>
  <c r="AC89" i="5"/>
  <c r="BN89" i="5"/>
  <c r="AC90" i="5"/>
  <c r="BN90" i="5"/>
  <c r="AC91" i="5"/>
  <c r="BN91" i="5"/>
  <c r="AC92" i="5"/>
  <c r="BN92" i="5"/>
  <c r="AC93" i="5"/>
  <c r="BN93" i="5"/>
  <c r="AC94" i="5"/>
  <c r="BN94" i="5"/>
  <c r="AC95" i="5"/>
  <c r="BN95" i="5"/>
  <c r="AC96" i="5"/>
  <c r="BN96" i="5"/>
  <c r="AC97" i="5"/>
  <c r="BN97" i="5"/>
  <c r="AC98" i="5"/>
  <c r="BN98" i="5"/>
  <c r="AC99" i="5"/>
  <c r="BN99" i="5"/>
  <c r="AC100" i="5"/>
  <c r="BN100" i="5"/>
  <c r="AC101" i="5"/>
  <c r="BN101" i="5"/>
  <c r="AC102" i="5"/>
  <c r="BN102" i="5"/>
  <c r="AC103" i="5"/>
  <c r="BN103" i="5"/>
  <c r="AC104" i="5"/>
  <c r="BN104" i="5"/>
  <c r="AC105" i="5"/>
  <c r="BN105" i="5"/>
  <c r="AC106" i="5"/>
  <c r="BN106" i="5"/>
  <c r="AC107" i="5"/>
  <c r="BN107" i="5"/>
  <c r="AC108" i="5"/>
  <c r="BN108" i="5"/>
  <c r="AC109" i="5"/>
  <c r="BN109" i="5"/>
  <c r="AC110" i="5"/>
  <c r="BN110" i="5"/>
  <c r="AC111" i="5"/>
  <c r="BN111" i="5"/>
  <c r="AC112" i="5"/>
  <c r="BN112" i="5"/>
  <c r="AC113" i="5"/>
  <c r="BN113" i="5"/>
  <c r="AC114" i="5"/>
  <c r="BN114" i="5"/>
  <c r="AC115" i="5"/>
  <c r="BN115" i="5"/>
  <c r="AC116" i="5"/>
  <c r="BN116" i="5"/>
  <c r="AC117" i="5"/>
  <c r="BN117" i="5"/>
  <c r="AC118" i="5"/>
  <c r="BN118" i="5"/>
  <c r="AC119" i="5"/>
  <c r="BN119" i="5"/>
  <c r="AC120" i="5"/>
  <c r="BN120" i="5"/>
  <c r="AC121" i="5"/>
  <c r="BN121" i="5"/>
  <c r="AC122" i="5"/>
  <c r="BN122" i="5"/>
  <c r="AC123" i="5"/>
  <c r="BN123" i="5"/>
  <c r="AC124" i="5"/>
  <c r="BN124" i="5"/>
  <c r="AC125" i="5"/>
  <c r="BN125" i="5"/>
  <c r="AC126" i="5"/>
  <c r="BN126" i="5"/>
  <c r="AC127" i="5"/>
  <c r="BN127" i="5"/>
  <c r="AC128" i="5"/>
  <c r="BN128" i="5"/>
  <c r="AC129" i="5"/>
  <c r="BN129" i="5"/>
  <c r="AC130" i="5"/>
  <c r="BN130" i="5"/>
  <c r="AC131" i="5"/>
  <c r="BN131" i="5"/>
  <c r="AC132" i="5"/>
  <c r="BN132" i="5"/>
  <c r="AC133" i="5"/>
  <c r="BN133" i="5"/>
  <c r="AC134" i="5"/>
  <c r="BN134" i="5"/>
  <c r="AC135" i="5"/>
  <c r="BN135" i="5"/>
  <c r="AC136" i="5"/>
  <c r="BN136" i="5"/>
  <c r="AC137" i="5"/>
  <c r="BN137" i="5"/>
  <c r="AC138" i="5"/>
  <c r="BN138" i="5"/>
  <c r="AC139" i="5"/>
  <c r="BN139" i="5"/>
  <c r="AC140" i="5"/>
  <c r="BN140" i="5"/>
  <c r="AC141" i="5"/>
  <c r="BN141" i="5"/>
  <c r="AC142" i="5"/>
  <c r="BN142" i="5"/>
  <c r="AC143" i="5"/>
  <c r="BN143" i="5"/>
  <c r="AC144" i="5"/>
  <c r="BN144" i="5"/>
  <c r="AC145" i="5"/>
  <c r="BN145" i="5"/>
  <c r="AC146" i="5"/>
  <c r="BN146" i="5"/>
  <c r="AC147" i="5"/>
  <c r="BN147" i="5"/>
  <c r="AC148" i="5"/>
  <c r="BN148" i="5"/>
  <c r="AC149" i="5"/>
  <c r="BN149" i="5"/>
  <c r="AC150" i="5"/>
  <c r="BN150" i="5"/>
  <c r="AC151" i="5"/>
  <c r="BN151" i="5"/>
  <c r="AC152" i="5"/>
  <c r="BN152" i="5"/>
  <c r="AC153" i="5"/>
  <c r="BN153" i="5"/>
  <c r="AC154" i="5"/>
  <c r="BN154" i="5"/>
  <c r="AC155" i="5"/>
  <c r="BN155" i="5"/>
  <c r="AC156" i="5"/>
  <c r="BN156" i="5"/>
  <c r="AC157" i="5"/>
  <c r="BN157" i="5"/>
  <c r="AC158" i="5"/>
  <c r="BN158" i="5"/>
  <c r="AC159" i="5"/>
  <c r="BN159" i="5"/>
  <c r="AC160" i="5"/>
  <c r="BN160" i="5"/>
  <c r="AC161" i="5"/>
  <c r="BN161" i="5"/>
  <c r="AC162" i="5"/>
  <c r="BN162" i="5"/>
  <c r="AC163" i="5"/>
  <c r="BN163" i="5"/>
  <c r="AC164" i="5"/>
  <c r="BN164" i="5"/>
  <c r="AC165" i="5"/>
  <c r="BN165" i="5"/>
  <c r="AC166" i="5"/>
  <c r="BN166" i="5"/>
  <c r="AC167" i="5"/>
  <c r="BN167" i="5"/>
  <c r="AC168" i="5"/>
  <c r="BN168" i="5"/>
  <c r="AC169" i="5"/>
  <c r="BN169" i="5"/>
  <c r="AC170" i="5"/>
  <c r="BN170" i="5"/>
  <c r="AC171" i="5"/>
  <c r="BN171" i="5"/>
  <c r="AC172" i="5"/>
  <c r="BN172" i="5"/>
  <c r="AC173" i="5"/>
  <c r="BN173" i="5"/>
  <c r="AC174" i="5"/>
  <c r="BN174" i="5"/>
  <c r="AC175" i="5"/>
  <c r="BN175" i="5"/>
  <c r="AC176" i="5"/>
  <c r="BN176" i="5"/>
  <c r="AC177" i="5"/>
  <c r="BN177" i="5"/>
  <c r="AC178" i="5"/>
  <c r="BN178" i="5"/>
  <c r="AC179" i="5"/>
  <c r="BN179" i="5"/>
  <c r="AC180" i="5"/>
  <c r="BN180" i="5"/>
  <c r="AC181" i="5"/>
  <c r="BN181" i="5"/>
  <c r="AC182" i="5"/>
  <c r="BN182" i="5"/>
  <c r="AC183" i="5"/>
  <c r="BN183" i="5"/>
  <c r="AC184" i="5"/>
  <c r="BN184" i="5"/>
  <c r="AC185" i="5"/>
  <c r="BN185" i="5"/>
  <c r="AC186" i="5"/>
  <c r="BN186" i="5"/>
  <c r="AC187" i="5"/>
  <c r="BN187" i="5"/>
  <c r="AC188" i="5"/>
  <c r="BN188" i="5"/>
  <c r="AC189" i="5"/>
  <c r="BN189" i="5"/>
  <c r="AC190" i="5"/>
  <c r="BN190" i="5"/>
  <c r="AC191" i="5"/>
  <c r="BN191" i="5"/>
  <c r="AC192" i="5"/>
  <c r="BN192" i="5"/>
  <c r="AC193" i="5"/>
  <c r="BN193" i="5"/>
  <c r="AC194" i="5"/>
  <c r="BN194" i="5"/>
  <c r="AC195" i="5"/>
  <c r="BN195" i="5"/>
  <c r="AC196" i="5"/>
  <c r="BN196" i="5"/>
  <c r="AC197" i="5"/>
  <c r="BN197" i="5"/>
  <c r="AC198" i="5"/>
  <c r="BN198" i="5"/>
  <c r="AC199" i="5"/>
  <c r="BN199" i="5"/>
  <c r="AC200" i="5"/>
  <c r="BN200" i="5"/>
  <c r="AC201" i="5"/>
  <c r="BN201" i="5"/>
  <c r="AC202" i="5"/>
  <c r="BN202" i="5"/>
  <c r="AC203" i="5"/>
  <c r="BN203" i="5"/>
  <c r="AC204" i="5"/>
  <c r="BN204" i="5"/>
  <c r="AC205" i="5"/>
  <c r="BN205" i="5"/>
  <c r="AC206" i="5"/>
  <c r="BN206" i="5"/>
  <c r="AC207" i="5"/>
  <c r="BN207" i="5"/>
  <c r="AC208" i="5"/>
  <c r="BN208" i="5"/>
  <c r="AC209" i="5"/>
  <c r="BN209" i="5"/>
  <c r="AC210" i="5"/>
  <c r="BN210" i="5"/>
  <c r="AC211" i="5"/>
  <c r="BN211" i="5"/>
  <c r="AC212" i="5"/>
  <c r="BN212" i="5"/>
  <c r="AC213" i="5"/>
  <c r="BN213" i="5"/>
  <c r="AC214" i="5"/>
  <c r="BN214" i="5"/>
  <c r="AC215" i="5"/>
  <c r="BN215" i="5"/>
  <c r="AC216" i="5"/>
  <c r="BN216" i="5"/>
  <c r="AC217" i="5"/>
  <c r="BN217" i="5"/>
  <c r="AC218" i="5"/>
  <c r="BN218" i="5"/>
  <c r="AC219" i="5"/>
  <c r="BN219" i="5"/>
  <c r="AC220" i="5"/>
  <c r="BN220" i="5"/>
  <c r="AC221" i="5"/>
  <c r="BN221" i="5"/>
  <c r="AC222" i="5"/>
  <c r="BN222" i="5"/>
  <c r="AC223" i="5"/>
  <c r="BN223" i="5"/>
  <c r="AC224" i="5"/>
  <c r="BN224" i="5"/>
  <c r="AC225" i="5"/>
  <c r="BN225" i="5"/>
  <c r="AC226" i="5"/>
  <c r="BN226" i="5"/>
  <c r="AC227" i="5"/>
  <c r="BN227" i="5"/>
  <c r="AC228" i="5"/>
  <c r="BN228" i="5"/>
  <c r="AC229" i="5"/>
  <c r="BN229" i="5"/>
  <c r="AC230" i="5"/>
  <c r="BN230" i="5"/>
  <c r="AC231" i="5"/>
  <c r="BN231" i="5"/>
  <c r="AC232" i="5"/>
  <c r="BN232" i="5"/>
  <c r="AC233" i="5"/>
  <c r="BN233" i="5"/>
  <c r="AC234" i="5"/>
  <c r="BN234" i="5"/>
  <c r="AC235" i="5"/>
  <c r="BN235" i="5"/>
  <c r="AC236" i="5"/>
  <c r="BN236" i="5"/>
  <c r="AC237" i="5"/>
  <c r="BN237" i="5"/>
  <c r="AC238" i="5"/>
  <c r="BN238" i="5"/>
  <c r="AC239" i="5"/>
  <c r="BN239" i="5"/>
  <c r="AC240" i="5"/>
  <c r="BN240" i="5"/>
  <c r="AC241" i="5"/>
  <c r="BN241" i="5"/>
  <c r="AC242" i="5"/>
  <c r="BN242" i="5"/>
  <c r="AC243" i="5"/>
  <c r="BN243" i="5"/>
  <c r="AC244" i="5"/>
  <c r="BN244" i="5"/>
  <c r="AC245" i="5"/>
  <c r="BN245" i="5"/>
  <c r="AC246" i="5"/>
  <c r="BN246" i="5"/>
  <c r="AC247" i="5"/>
  <c r="BN247" i="5"/>
  <c r="AC248" i="5"/>
  <c r="BN248" i="5"/>
  <c r="AC249" i="5"/>
  <c r="BN249" i="5"/>
  <c r="AC250" i="5"/>
  <c r="BN250" i="5"/>
  <c r="AC251" i="5"/>
  <c r="BN251" i="5"/>
  <c r="AC252" i="5"/>
  <c r="BN252" i="5"/>
  <c r="AC253" i="5"/>
  <c r="BN253" i="5"/>
  <c r="AC254" i="5"/>
  <c r="BN254" i="5"/>
  <c r="AC255" i="5"/>
  <c r="BN255" i="5"/>
  <c r="AC256" i="5"/>
  <c r="BN256" i="5"/>
  <c r="AC257" i="5"/>
  <c r="BN257" i="5"/>
  <c r="AC258" i="5"/>
  <c r="BN258" i="5"/>
  <c r="AC259" i="5"/>
  <c r="BN259" i="5"/>
  <c r="AC260" i="5"/>
  <c r="BN260" i="5"/>
  <c r="AC261" i="5"/>
  <c r="BN261" i="5"/>
  <c r="AC262" i="5"/>
  <c r="BN262" i="5"/>
  <c r="AC263" i="5"/>
  <c r="BN263" i="5"/>
  <c r="AC264" i="5"/>
  <c r="BN264" i="5"/>
  <c r="AC265" i="5"/>
  <c r="BN265" i="5"/>
  <c r="AC266" i="5"/>
  <c r="BN266" i="5"/>
  <c r="AC267" i="5"/>
  <c r="BN267" i="5"/>
  <c r="AC268" i="5"/>
  <c r="BN268" i="5"/>
  <c r="AC269" i="5"/>
  <c r="BN269" i="5"/>
  <c r="AC270" i="5"/>
  <c r="BN270" i="5"/>
  <c r="AC271" i="5"/>
  <c r="BN271" i="5"/>
  <c r="AC272" i="5"/>
  <c r="BN272" i="5"/>
  <c r="AC273" i="5"/>
  <c r="BN273" i="5"/>
  <c r="AC274" i="5"/>
  <c r="BN274" i="5"/>
  <c r="AC275" i="5"/>
  <c r="BN275" i="5"/>
  <c r="AC276" i="5"/>
  <c r="BN276" i="5"/>
  <c r="AC277" i="5"/>
  <c r="BN277" i="5"/>
  <c r="AC278" i="5"/>
  <c r="BN278" i="5"/>
  <c r="AC279" i="5"/>
  <c r="BN279" i="5"/>
  <c r="AC280" i="5"/>
  <c r="BN280" i="5"/>
  <c r="AC281" i="5"/>
  <c r="BN281" i="5"/>
  <c r="AC282" i="5"/>
  <c r="BN282" i="5"/>
  <c r="AC283" i="5"/>
  <c r="BN283" i="5"/>
  <c r="AC284" i="5"/>
  <c r="BN284" i="5"/>
  <c r="AC285" i="5"/>
  <c r="BN285" i="5"/>
  <c r="AC286" i="5"/>
  <c r="BN286" i="5"/>
  <c r="AC287" i="5"/>
  <c r="BN287" i="5"/>
  <c r="AC288" i="5"/>
  <c r="BN288" i="5"/>
  <c r="AC289" i="5"/>
  <c r="BN289" i="5"/>
  <c r="AC290" i="5"/>
  <c r="BN290" i="5"/>
  <c r="AC291" i="5"/>
  <c r="BN291" i="5"/>
  <c r="AC292" i="5"/>
  <c r="BN292" i="5"/>
  <c r="AC293" i="5"/>
  <c r="BN293" i="5"/>
  <c r="AC294" i="5"/>
  <c r="BN294" i="5"/>
  <c r="AC295" i="5"/>
  <c r="BN295" i="5"/>
  <c r="AC296" i="5"/>
  <c r="BN296" i="5"/>
  <c r="AC297" i="5"/>
  <c r="BN297" i="5"/>
  <c r="AC298" i="5"/>
  <c r="BN298" i="5"/>
  <c r="AC299" i="5"/>
  <c r="BN299" i="5"/>
  <c r="AC300" i="5"/>
  <c r="BN300" i="5"/>
  <c r="AC301" i="5"/>
  <c r="BN301" i="5"/>
  <c r="AC302" i="5"/>
  <c r="BN302" i="5"/>
  <c r="AC303" i="5"/>
  <c r="BN303" i="5"/>
  <c r="AC304" i="5"/>
  <c r="BN304" i="5"/>
  <c r="AC305" i="5"/>
  <c r="BN305" i="5"/>
  <c r="AC306" i="5"/>
  <c r="BN306" i="5"/>
  <c r="AC307" i="5"/>
  <c r="BN307" i="5"/>
  <c r="AC308" i="5"/>
  <c r="BN308" i="5"/>
  <c r="AC309" i="5"/>
  <c r="BN309" i="5"/>
  <c r="AC310" i="5"/>
  <c r="BN310" i="5"/>
  <c r="AC311" i="5"/>
  <c r="BN311" i="5"/>
  <c r="AC312" i="5"/>
  <c r="BN312" i="5"/>
  <c r="AC313" i="5"/>
  <c r="BN313" i="5"/>
  <c r="AC314" i="5"/>
  <c r="BN314" i="5"/>
  <c r="AC315" i="5"/>
  <c r="BN315" i="5"/>
  <c r="AC316" i="5"/>
  <c r="BN316" i="5"/>
  <c r="AC317" i="5"/>
  <c r="BN317" i="5"/>
  <c r="AC318" i="5"/>
  <c r="BN318" i="5"/>
  <c r="AC319" i="5"/>
  <c r="BN319" i="5"/>
  <c r="AC320" i="5"/>
  <c r="BN320" i="5"/>
  <c r="AC321" i="5"/>
  <c r="BN321" i="5"/>
  <c r="AC322" i="5"/>
  <c r="BN322" i="5"/>
  <c r="AC323" i="5"/>
  <c r="BN323" i="5"/>
  <c r="AC324" i="5"/>
  <c r="BN324" i="5"/>
  <c r="AC325" i="5"/>
  <c r="BN325" i="5"/>
  <c r="AC326" i="5"/>
  <c r="BN326" i="5"/>
  <c r="AC327" i="5"/>
  <c r="BN327" i="5"/>
  <c r="AC328" i="5"/>
  <c r="BN328" i="5"/>
  <c r="AC329" i="5"/>
  <c r="BN329" i="5"/>
  <c r="AC330" i="5"/>
  <c r="BN330" i="5"/>
  <c r="AC331" i="5"/>
  <c r="BN331" i="5"/>
  <c r="AC332" i="5"/>
  <c r="BN332" i="5"/>
  <c r="AC333" i="5"/>
  <c r="BN333" i="5"/>
  <c r="AC334" i="5"/>
  <c r="BN334" i="5"/>
  <c r="AC335" i="5"/>
  <c r="BN335" i="5"/>
  <c r="AC336" i="5"/>
  <c r="BN336" i="5"/>
  <c r="AC337" i="5"/>
  <c r="BN337" i="5"/>
  <c r="AC338" i="5"/>
  <c r="BN338" i="5"/>
  <c r="AC339" i="5"/>
  <c r="BN339" i="5"/>
  <c r="AC340" i="5"/>
  <c r="BN340" i="5"/>
  <c r="AC341" i="5"/>
  <c r="BN341" i="5"/>
  <c r="AC342" i="5"/>
  <c r="BN342" i="5"/>
  <c r="AC343" i="5"/>
  <c r="BN343" i="5"/>
  <c r="AC344" i="5"/>
  <c r="BN344" i="5"/>
  <c r="AC345" i="5"/>
  <c r="BN345" i="5"/>
  <c r="AC346" i="5"/>
  <c r="BN346" i="5"/>
  <c r="AC347" i="5"/>
  <c r="BN347" i="5"/>
  <c r="AC348" i="5"/>
  <c r="BN348" i="5"/>
  <c r="AC349" i="5"/>
  <c r="BN349" i="5"/>
  <c r="AC350" i="5"/>
  <c r="BN350" i="5"/>
  <c r="AC351" i="5"/>
  <c r="BN351" i="5"/>
  <c r="AC352" i="5"/>
  <c r="BN352" i="5"/>
  <c r="AC353" i="5"/>
  <c r="BN353" i="5"/>
  <c r="AC354" i="5"/>
  <c r="BN354" i="5"/>
  <c r="AC355" i="5"/>
  <c r="BN355" i="5"/>
  <c r="AC356" i="5"/>
  <c r="BN356" i="5"/>
  <c r="AC357" i="5"/>
  <c r="BN357" i="5"/>
  <c r="AC358" i="5"/>
  <c r="BN358" i="5"/>
  <c r="AC359" i="5"/>
  <c r="BN359" i="5"/>
  <c r="AC360" i="5"/>
  <c r="BN360" i="5"/>
  <c r="AC361" i="5"/>
  <c r="BN361" i="5"/>
  <c r="AC362" i="5"/>
  <c r="BN362" i="5"/>
  <c r="AC363" i="5"/>
  <c r="BN363" i="5"/>
  <c r="AC364" i="5"/>
  <c r="BN364" i="5"/>
  <c r="AC365" i="5"/>
  <c r="BN365" i="5"/>
  <c r="AC366" i="5"/>
  <c r="BN366" i="5"/>
  <c r="AC367" i="5"/>
  <c r="BN367" i="5"/>
  <c r="AC368" i="5"/>
  <c r="BN368" i="5"/>
  <c r="AC369" i="5"/>
  <c r="BN369" i="5"/>
  <c r="AC370" i="5"/>
  <c r="BN370" i="5"/>
  <c r="AC371" i="5"/>
  <c r="BN371" i="5"/>
  <c r="AC372" i="5"/>
  <c r="BN372" i="5"/>
  <c r="AC373" i="5"/>
  <c r="BN373" i="5"/>
  <c r="AC374" i="5"/>
  <c r="BN374" i="5"/>
  <c r="AC375" i="5"/>
  <c r="BN375" i="5"/>
  <c r="AC376" i="5"/>
  <c r="BN376" i="5"/>
  <c r="AC377" i="5"/>
  <c r="BN377" i="5"/>
  <c r="AC378" i="5"/>
  <c r="BN378" i="5"/>
  <c r="AC379" i="5"/>
  <c r="BN379" i="5"/>
  <c r="AC380" i="5"/>
  <c r="BN380" i="5"/>
  <c r="AC381" i="5"/>
  <c r="BN381" i="5"/>
  <c r="AC382" i="5"/>
  <c r="BN382" i="5"/>
  <c r="AC383" i="5"/>
  <c r="BN383" i="5"/>
  <c r="AC384" i="5"/>
  <c r="BN384" i="5"/>
  <c r="AC385" i="5"/>
  <c r="BN385" i="5"/>
  <c r="AC386" i="5"/>
  <c r="BN386" i="5"/>
  <c r="AC387" i="5"/>
  <c r="BN387" i="5"/>
  <c r="AC388" i="5"/>
  <c r="BN388" i="5"/>
  <c r="AC389" i="5"/>
  <c r="BN389" i="5"/>
  <c r="AC390" i="5"/>
  <c r="BN390" i="5"/>
  <c r="AC391" i="5"/>
  <c r="BN391" i="5"/>
  <c r="AC392" i="5"/>
  <c r="BN392" i="5"/>
  <c r="AC393" i="5"/>
  <c r="BN393" i="5"/>
  <c r="AC394" i="5"/>
  <c r="BN394" i="5"/>
  <c r="AC395" i="5"/>
  <c r="BN395" i="5"/>
  <c r="AC396" i="5"/>
  <c r="BN396" i="5"/>
  <c r="AC397" i="5"/>
  <c r="BN397" i="5"/>
  <c r="AC398" i="5"/>
  <c r="BN398" i="5"/>
  <c r="AC399" i="5"/>
  <c r="BN399" i="5"/>
  <c r="AC400" i="5"/>
  <c r="BN400" i="5"/>
  <c r="AC401" i="5"/>
  <c r="BN401" i="5"/>
  <c r="AC402" i="5"/>
  <c r="BN402" i="5"/>
  <c r="AC403" i="5"/>
  <c r="BN403" i="5"/>
  <c r="AC404" i="5"/>
  <c r="BN404" i="5"/>
  <c r="AC405" i="5"/>
  <c r="BN405" i="5"/>
  <c r="AC406" i="5"/>
  <c r="BN406" i="5"/>
  <c r="AC407" i="5"/>
  <c r="BN407" i="5"/>
  <c r="AC408" i="5"/>
  <c r="BN408" i="5"/>
  <c r="AC409" i="5"/>
  <c r="BN409" i="5"/>
  <c r="AC410" i="5"/>
  <c r="BN410" i="5"/>
  <c r="AC411" i="5"/>
  <c r="BN411" i="5"/>
  <c r="AC412" i="5"/>
  <c r="BN412" i="5"/>
  <c r="AC413" i="5"/>
  <c r="BN413" i="5"/>
  <c r="AC414" i="5"/>
  <c r="BN414" i="5"/>
  <c r="AC415" i="5"/>
  <c r="BN415" i="5"/>
  <c r="AC416" i="5"/>
  <c r="BN416" i="5"/>
  <c r="AC417" i="5"/>
  <c r="BN417" i="5"/>
  <c r="AC418" i="5"/>
  <c r="BN418" i="5"/>
  <c r="AC419" i="5"/>
  <c r="BN419" i="5"/>
  <c r="AC420" i="5"/>
  <c r="BN420" i="5"/>
  <c r="AC421" i="5"/>
  <c r="BN421" i="5"/>
  <c r="AC422" i="5"/>
  <c r="BN422" i="5"/>
  <c r="AC423" i="5"/>
  <c r="BN423" i="5"/>
  <c r="AC424" i="5"/>
  <c r="BN424" i="5"/>
  <c r="AC425" i="5"/>
  <c r="BN425" i="5"/>
  <c r="AC426" i="5"/>
  <c r="BN426" i="5"/>
  <c r="AC427" i="5"/>
  <c r="BN427" i="5"/>
  <c r="AC428" i="5"/>
  <c r="BN428" i="5"/>
  <c r="AC429" i="5"/>
  <c r="BN429" i="5"/>
  <c r="AC430" i="5"/>
  <c r="BN430" i="5"/>
  <c r="AC431" i="5"/>
  <c r="BN431" i="5"/>
  <c r="AC432" i="5"/>
  <c r="BN432" i="5"/>
  <c r="AC433" i="5"/>
  <c r="BN433" i="5"/>
  <c r="AC434" i="5"/>
  <c r="BN434" i="5"/>
  <c r="AC435" i="5"/>
  <c r="BN435" i="5"/>
  <c r="AC436" i="5"/>
  <c r="BN436" i="5"/>
  <c r="AC437" i="5"/>
  <c r="BN437" i="5"/>
  <c r="AC438" i="5"/>
  <c r="BN438" i="5"/>
  <c r="AC439" i="5"/>
  <c r="BN439" i="5"/>
  <c r="AC440" i="5"/>
  <c r="BN440" i="5"/>
  <c r="AC441" i="5"/>
  <c r="BN441" i="5"/>
  <c r="AC442" i="5"/>
  <c r="BN442" i="5"/>
  <c r="AC443" i="5"/>
  <c r="BN443" i="5"/>
  <c r="AC444" i="5"/>
  <c r="BN444" i="5"/>
  <c r="AC445" i="5"/>
  <c r="BN445" i="5"/>
  <c r="AC446" i="5"/>
  <c r="BN446" i="5"/>
  <c r="AC447" i="5"/>
  <c r="BN447" i="5"/>
  <c r="AC448" i="5"/>
  <c r="BN448" i="5"/>
  <c r="AC449" i="5"/>
  <c r="BN449" i="5"/>
  <c r="AC450" i="5"/>
  <c r="BN450" i="5"/>
  <c r="AC451" i="5"/>
  <c r="BN451" i="5"/>
  <c r="AC452" i="5"/>
  <c r="BN452" i="5"/>
  <c r="AC453" i="5"/>
  <c r="BN453" i="5"/>
  <c r="AC454" i="5"/>
  <c r="BN454" i="5"/>
  <c r="AC455" i="5"/>
  <c r="BN455" i="5"/>
  <c r="AC456" i="5"/>
  <c r="BN456" i="5"/>
  <c r="AC457" i="5"/>
  <c r="BN457" i="5"/>
  <c r="AC458" i="5"/>
  <c r="BN458" i="5"/>
  <c r="AC459" i="5"/>
  <c r="BN459" i="5"/>
  <c r="AC460" i="5"/>
  <c r="BN460" i="5"/>
  <c r="AC461" i="5"/>
  <c r="BN461" i="5"/>
  <c r="AC462" i="5"/>
  <c r="BN462" i="5"/>
  <c r="AC463" i="5"/>
  <c r="BN463" i="5"/>
  <c r="AC464" i="5"/>
  <c r="BN464" i="5"/>
  <c r="AC465" i="5"/>
  <c r="BN465" i="5"/>
  <c r="AC466" i="5"/>
  <c r="BN466" i="5"/>
  <c r="AC467" i="5"/>
  <c r="BN467" i="5"/>
  <c r="AC468" i="5"/>
  <c r="BN468" i="5"/>
  <c r="AC469" i="5"/>
  <c r="BN469" i="5"/>
  <c r="AC470" i="5"/>
  <c r="BN470" i="5"/>
  <c r="AC471" i="5"/>
  <c r="BN471" i="5"/>
  <c r="AC472" i="5"/>
  <c r="BN472" i="5"/>
  <c r="AC473" i="5"/>
  <c r="BN473" i="5"/>
  <c r="AC474" i="5"/>
  <c r="BN474" i="5"/>
  <c r="AC475" i="5"/>
  <c r="BN475" i="5"/>
  <c r="AC476" i="5"/>
  <c r="BN476" i="5"/>
  <c r="AC477" i="5"/>
  <c r="BN477" i="5"/>
  <c r="AC478" i="5"/>
  <c r="BN478" i="5"/>
  <c r="AC479" i="5"/>
  <c r="BN479" i="5"/>
  <c r="AC480" i="5"/>
  <c r="BN480" i="5"/>
  <c r="AC481" i="5"/>
  <c r="BN481" i="5"/>
  <c r="AC482" i="5"/>
  <c r="BN482" i="5"/>
  <c r="AC483" i="5"/>
  <c r="BN483" i="5"/>
  <c r="AC484" i="5"/>
  <c r="BN484" i="5"/>
  <c r="AC485" i="5"/>
  <c r="BN485" i="5"/>
  <c r="AC486" i="5"/>
  <c r="BN486" i="5"/>
  <c r="AC487" i="5"/>
  <c r="BN487" i="5"/>
  <c r="AC488" i="5"/>
  <c r="BN488" i="5"/>
  <c r="AC489" i="5"/>
  <c r="BN489" i="5"/>
  <c r="AC490" i="5"/>
  <c r="BN490" i="5"/>
  <c r="AC491" i="5"/>
  <c r="BN491" i="5"/>
  <c r="AC492" i="5"/>
  <c r="BN492" i="5"/>
  <c r="AC493" i="5"/>
  <c r="BN493" i="5"/>
  <c r="AC494" i="5"/>
  <c r="BN494" i="5"/>
  <c r="AC495" i="5"/>
  <c r="BN495" i="5"/>
  <c r="AC496" i="5"/>
  <c r="BN496" i="5"/>
  <c r="AC497" i="5"/>
  <c r="BN497" i="5"/>
  <c r="AC498" i="5"/>
  <c r="BN498" i="5"/>
  <c r="AC499" i="5"/>
  <c r="BN499" i="5"/>
  <c r="AC500" i="5"/>
  <c r="BN500" i="5"/>
  <c r="AC501" i="5"/>
  <c r="BN501" i="5"/>
  <c r="AC502" i="5"/>
  <c r="BN502" i="5"/>
  <c r="AC503" i="5"/>
  <c r="BN503" i="5"/>
  <c r="AC504" i="5"/>
  <c r="BN504" i="5"/>
  <c r="AC505" i="5"/>
  <c r="BN505" i="5"/>
  <c r="AC506" i="5"/>
  <c r="BN506" i="5"/>
  <c r="AC507" i="5"/>
  <c r="BN507" i="5"/>
  <c r="AC508" i="5"/>
  <c r="BN508" i="5"/>
  <c r="AC509" i="5"/>
  <c r="BN509" i="5"/>
  <c r="AC510" i="5"/>
  <c r="BN510" i="5"/>
  <c r="AC511" i="5"/>
  <c r="BN511" i="5"/>
  <c r="AC512" i="5"/>
  <c r="BN512" i="5"/>
  <c r="AC513" i="5"/>
  <c r="BN513" i="5"/>
  <c r="AC514" i="5"/>
  <c r="BN514" i="5"/>
  <c r="AC515" i="5"/>
  <c r="BN515" i="5"/>
  <c r="AC516" i="5"/>
  <c r="BN516" i="5"/>
  <c r="AC517" i="5"/>
  <c r="BN517" i="5"/>
  <c r="AC518" i="5"/>
  <c r="BN518" i="5"/>
  <c r="AC519" i="5"/>
  <c r="BN519" i="5"/>
  <c r="AC520" i="5"/>
  <c r="BN520" i="5"/>
  <c r="AC521" i="5"/>
  <c r="BN521" i="5"/>
  <c r="AC522" i="5"/>
  <c r="BN522" i="5"/>
  <c r="AC523" i="5"/>
  <c r="BN523" i="5"/>
  <c r="AC524" i="5"/>
  <c r="BN524" i="5"/>
  <c r="AC525" i="5"/>
  <c r="BN525" i="5"/>
  <c r="AC526" i="5"/>
  <c r="BN526" i="5"/>
  <c r="AC527" i="5"/>
  <c r="BN527" i="5"/>
  <c r="AC528" i="5"/>
  <c r="BN528" i="5"/>
  <c r="AC529" i="5"/>
  <c r="BN529" i="5"/>
  <c r="AC530" i="5"/>
  <c r="BN530" i="5"/>
  <c r="AC531" i="5"/>
  <c r="BN531" i="5"/>
  <c r="AC532" i="5"/>
  <c r="BN532" i="5"/>
  <c r="AC533" i="5"/>
  <c r="BN533" i="5"/>
  <c r="AC534" i="5"/>
  <c r="BN534" i="5"/>
  <c r="AC535" i="5"/>
  <c r="BN535" i="5"/>
  <c r="AC536" i="5"/>
  <c r="BN536" i="5"/>
  <c r="AC537" i="5"/>
  <c r="BN537" i="5"/>
  <c r="AC538" i="5"/>
  <c r="BN538" i="5"/>
  <c r="AC539" i="5"/>
  <c r="BN539" i="5"/>
  <c r="AC540" i="5"/>
  <c r="BN540" i="5"/>
  <c r="AC541" i="5"/>
  <c r="BN541" i="5"/>
  <c r="AC542" i="5"/>
  <c r="BN542" i="5"/>
  <c r="AC543" i="5"/>
  <c r="BN543" i="5"/>
  <c r="AC544" i="5"/>
  <c r="BN544" i="5"/>
  <c r="AC545" i="5"/>
  <c r="BN545" i="5"/>
  <c r="AC546" i="5"/>
  <c r="BN546" i="5"/>
  <c r="AC547" i="5"/>
  <c r="BN547" i="5"/>
  <c r="AC548" i="5"/>
  <c r="BN548" i="5"/>
  <c r="AC549" i="5"/>
  <c r="BN549" i="5"/>
  <c r="AC550" i="5"/>
  <c r="BN550" i="5"/>
  <c r="AC551" i="5"/>
  <c r="BN551" i="5"/>
  <c r="AC552" i="5"/>
  <c r="BN552" i="5"/>
  <c r="AC553" i="5"/>
  <c r="BN553" i="5"/>
  <c r="AC554" i="5"/>
  <c r="BN554" i="5"/>
  <c r="AC555" i="5"/>
  <c r="BN555" i="5"/>
  <c r="AC556" i="5"/>
  <c r="BN556" i="5"/>
  <c r="AC557" i="5"/>
  <c r="BN557" i="5"/>
  <c r="AC558" i="5"/>
  <c r="BN558" i="5"/>
  <c r="AC559" i="5"/>
  <c r="BN559" i="5"/>
  <c r="AC560" i="5"/>
  <c r="BN560" i="5"/>
  <c r="AC561" i="5"/>
  <c r="BN561" i="5"/>
  <c r="AC562" i="5"/>
  <c r="BN562" i="5"/>
  <c r="AC563" i="5"/>
  <c r="BN563" i="5"/>
  <c r="AC564" i="5"/>
  <c r="BN564" i="5"/>
  <c r="AC565" i="5"/>
  <c r="BN565" i="5"/>
  <c r="AC566" i="5"/>
  <c r="BN566" i="5"/>
  <c r="AC567" i="5"/>
  <c r="BN567" i="5"/>
  <c r="AC568" i="5"/>
  <c r="BN568" i="5"/>
  <c r="AC569" i="5"/>
  <c r="BN569" i="5"/>
  <c r="AC570" i="5"/>
  <c r="BN570" i="5"/>
  <c r="AC571" i="5"/>
  <c r="BN571" i="5"/>
  <c r="AC572" i="5"/>
  <c r="BN572" i="5"/>
  <c r="AC573" i="5"/>
  <c r="BN573" i="5"/>
  <c r="AC574" i="5"/>
  <c r="BN574" i="5"/>
  <c r="AC575" i="5"/>
  <c r="BN575" i="5"/>
  <c r="AC576" i="5"/>
  <c r="BN576" i="5"/>
  <c r="AC577" i="5"/>
  <c r="BN577" i="5"/>
  <c r="AC578" i="5"/>
  <c r="BN578" i="5"/>
  <c r="AC579" i="5"/>
  <c r="BN579" i="5"/>
  <c r="AC580" i="5"/>
  <c r="BN580" i="5"/>
  <c r="AC581" i="5"/>
  <c r="BN581" i="5"/>
  <c r="AC582" i="5"/>
  <c r="BN582" i="5"/>
  <c r="AC583" i="5"/>
  <c r="BN583" i="5"/>
  <c r="AC584" i="5"/>
  <c r="BN584" i="5"/>
  <c r="AC585" i="5"/>
  <c r="BN585" i="5"/>
  <c r="AC586" i="5"/>
  <c r="BN586" i="5"/>
  <c r="AC587" i="5"/>
  <c r="BN587" i="5"/>
  <c r="AC588" i="5"/>
  <c r="BN588" i="5"/>
  <c r="AC589" i="5"/>
  <c r="BN589" i="5"/>
  <c r="AC590" i="5"/>
  <c r="BN590" i="5"/>
  <c r="AC591" i="5"/>
  <c r="BN591" i="5"/>
  <c r="AC592" i="5"/>
  <c r="BN592" i="5"/>
  <c r="AC593" i="5"/>
  <c r="BN593" i="5"/>
  <c r="AC594" i="5"/>
  <c r="BN594" i="5"/>
  <c r="AC595" i="5"/>
  <c r="BN595" i="5"/>
  <c r="Q15" i="4"/>
  <c r="R15" i="4"/>
  <c r="S15" i="4"/>
  <c r="T15" i="4"/>
  <c r="C16" i="4"/>
  <c r="I16" i="4"/>
  <c r="J16" i="4"/>
  <c r="K16" i="4"/>
  <c r="L16" i="4"/>
  <c r="M16" i="4"/>
  <c r="N16" i="4"/>
  <c r="O16" i="4"/>
  <c r="P16" i="4"/>
  <c r="BO2" i="5"/>
  <c r="BO1" i="5"/>
  <c r="A17" i="4"/>
  <c r="B17" i="4"/>
  <c r="BO11" i="5"/>
  <c r="AD2" i="5"/>
  <c r="AD1" i="5"/>
  <c r="AD11" i="5"/>
  <c r="AD13" i="5"/>
  <c r="BO13" i="5"/>
  <c r="AD14" i="5"/>
  <c r="BO14" i="5"/>
  <c r="AD15" i="5"/>
  <c r="BO15" i="5"/>
  <c r="AD16" i="5"/>
  <c r="BO16" i="5"/>
  <c r="AD17" i="5"/>
  <c r="BO17" i="5"/>
  <c r="AD18" i="5"/>
  <c r="BO18" i="5"/>
  <c r="AD19" i="5"/>
  <c r="BO19" i="5"/>
  <c r="AD20" i="5"/>
  <c r="BO20" i="5"/>
  <c r="AD21" i="5"/>
  <c r="BO21" i="5"/>
  <c r="AD22" i="5"/>
  <c r="BO22" i="5"/>
  <c r="AD23" i="5"/>
  <c r="BO23" i="5"/>
  <c r="AD24" i="5"/>
  <c r="BO24" i="5"/>
  <c r="AD25" i="5"/>
  <c r="BO25" i="5"/>
  <c r="AD26" i="5"/>
  <c r="BO26" i="5"/>
  <c r="AD27" i="5"/>
  <c r="BO27" i="5"/>
  <c r="AD28" i="5"/>
  <c r="BO28" i="5"/>
  <c r="AD29" i="5"/>
  <c r="BO29" i="5"/>
  <c r="AD30" i="5"/>
  <c r="BO30" i="5"/>
  <c r="AD31" i="5"/>
  <c r="BO31" i="5"/>
  <c r="AD32" i="5"/>
  <c r="BO32" i="5"/>
  <c r="AD33" i="5"/>
  <c r="BO33" i="5"/>
  <c r="AD34" i="5"/>
  <c r="BO34" i="5"/>
  <c r="AD35" i="5"/>
  <c r="BO35" i="5"/>
  <c r="AD36" i="5"/>
  <c r="BO36" i="5"/>
  <c r="AD37" i="5"/>
  <c r="BO37" i="5"/>
  <c r="AD38" i="5"/>
  <c r="BO38" i="5"/>
  <c r="AD39" i="5"/>
  <c r="BO39" i="5"/>
  <c r="AD40" i="5"/>
  <c r="BO40" i="5"/>
  <c r="AD41" i="5"/>
  <c r="BO41" i="5"/>
  <c r="AD42" i="5"/>
  <c r="BO42" i="5"/>
  <c r="AD43" i="5"/>
  <c r="BO43" i="5"/>
  <c r="AD44" i="5"/>
  <c r="BO44" i="5"/>
  <c r="AD45" i="5"/>
  <c r="BO45" i="5"/>
  <c r="AD46" i="5"/>
  <c r="BO46" i="5"/>
  <c r="AD47" i="5"/>
  <c r="BO47" i="5"/>
  <c r="AD48" i="5"/>
  <c r="BO48" i="5"/>
  <c r="AD49" i="5"/>
  <c r="BO49" i="5"/>
  <c r="AD50" i="5"/>
  <c r="BO50" i="5"/>
  <c r="AD51" i="5"/>
  <c r="BO51" i="5"/>
  <c r="AD52" i="5"/>
  <c r="BO52" i="5"/>
  <c r="AD53" i="5"/>
  <c r="BO53" i="5"/>
  <c r="AD54" i="5"/>
  <c r="BO54" i="5"/>
  <c r="AD55" i="5"/>
  <c r="BO55" i="5"/>
  <c r="AD56" i="5"/>
  <c r="BO56" i="5"/>
  <c r="AD57" i="5"/>
  <c r="BO57" i="5"/>
  <c r="AD58" i="5"/>
  <c r="BO58" i="5"/>
  <c r="AD59" i="5"/>
  <c r="BO59" i="5"/>
  <c r="AD60" i="5"/>
  <c r="BO60" i="5"/>
  <c r="AD61" i="5"/>
  <c r="BO61" i="5"/>
  <c r="AD62" i="5"/>
  <c r="BO62" i="5"/>
  <c r="AD63" i="5"/>
  <c r="BO63" i="5"/>
  <c r="AD64" i="5"/>
  <c r="BO64" i="5"/>
  <c r="AD65" i="5"/>
  <c r="BO65" i="5"/>
  <c r="AD66" i="5"/>
  <c r="BO66" i="5"/>
  <c r="AD67" i="5"/>
  <c r="BO67" i="5"/>
  <c r="AD68" i="5"/>
  <c r="BO68" i="5"/>
  <c r="AD69" i="5"/>
  <c r="BO69" i="5"/>
  <c r="AD70" i="5"/>
  <c r="BO70" i="5"/>
  <c r="AD71" i="5"/>
  <c r="BO71" i="5"/>
  <c r="AD72" i="5"/>
  <c r="BO72" i="5"/>
  <c r="AD73" i="5"/>
  <c r="BO73" i="5"/>
  <c r="AD74" i="5"/>
  <c r="BO74" i="5"/>
  <c r="AD75" i="5"/>
  <c r="BO75" i="5"/>
  <c r="AD76" i="5"/>
  <c r="BO76" i="5"/>
  <c r="AD77" i="5"/>
  <c r="BO77" i="5"/>
  <c r="AD78" i="5"/>
  <c r="BO78" i="5"/>
  <c r="AD79" i="5"/>
  <c r="BO79" i="5"/>
  <c r="AD80" i="5"/>
  <c r="BO80" i="5"/>
  <c r="AD81" i="5"/>
  <c r="BO81" i="5"/>
  <c r="AD82" i="5"/>
  <c r="BO82" i="5"/>
  <c r="AD83" i="5"/>
  <c r="BO83" i="5"/>
  <c r="AD84" i="5"/>
  <c r="BO84" i="5"/>
  <c r="AD85" i="5"/>
  <c r="BO85" i="5"/>
  <c r="AD86" i="5"/>
  <c r="BO86" i="5"/>
  <c r="AD87" i="5"/>
  <c r="BO87" i="5"/>
  <c r="AD88" i="5"/>
  <c r="BO88" i="5"/>
  <c r="AD89" i="5"/>
  <c r="BO89" i="5"/>
  <c r="AD90" i="5"/>
  <c r="BO90" i="5"/>
  <c r="AD91" i="5"/>
  <c r="BO91" i="5"/>
  <c r="AD92" i="5"/>
  <c r="BO92" i="5"/>
  <c r="AD93" i="5"/>
  <c r="BO93" i="5"/>
  <c r="AD94" i="5"/>
  <c r="BO94" i="5"/>
  <c r="AD95" i="5"/>
  <c r="BO95" i="5"/>
  <c r="AD96" i="5"/>
  <c r="BO96" i="5"/>
  <c r="AD97" i="5"/>
  <c r="BO97" i="5"/>
  <c r="AD98" i="5"/>
  <c r="BO98" i="5"/>
  <c r="AD99" i="5"/>
  <c r="BO99" i="5"/>
  <c r="AD100" i="5"/>
  <c r="BO100" i="5"/>
  <c r="AD101" i="5"/>
  <c r="BO101" i="5"/>
  <c r="AD102" i="5"/>
  <c r="BO102" i="5"/>
  <c r="AD103" i="5"/>
  <c r="BO103" i="5"/>
  <c r="AD104" i="5"/>
  <c r="BO104" i="5"/>
  <c r="AD105" i="5"/>
  <c r="BO105" i="5"/>
  <c r="AD106" i="5"/>
  <c r="BO106" i="5"/>
  <c r="AD107" i="5"/>
  <c r="BO107" i="5"/>
  <c r="AD108" i="5"/>
  <c r="BO108" i="5"/>
  <c r="AD109" i="5"/>
  <c r="BO109" i="5"/>
  <c r="AD110" i="5"/>
  <c r="BO110" i="5"/>
  <c r="AD111" i="5"/>
  <c r="BO111" i="5"/>
  <c r="AD112" i="5"/>
  <c r="BO112" i="5"/>
  <c r="AD113" i="5"/>
  <c r="BO113" i="5"/>
  <c r="AD114" i="5"/>
  <c r="BO114" i="5"/>
  <c r="AD115" i="5"/>
  <c r="BO115" i="5"/>
  <c r="AD116" i="5"/>
  <c r="BO116" i="5"/>
  <c r="AD117" i="5"/>
  <c r="BO117" i="5"/>
  <c r="AD118" i="5"/>
  <c r="BO118" i="5"/>
  <c r="AD119" i="5"/>
  <c r="BO119" i="5"/>
  <c r="AD120" i="5"/>
  <c r="BO120" i="5"/>
  <c r="AD121" i="5"/>
  <c r="BO121" i="5"/>
  <c r="AD122" i="5"/>
  <c r="BO122" i="5"/>
  <c r="AD123" i="5"/>
  <c r="BO123" i="5"/>
  <c r="AD124" i="5"/>
  <c r="BO124" i="5"/>
  <c r="AD125" i="5"/>
  <c r="BO125" i="5"/>
  <c r="AD126" i="5"/>
  <c r="BO126" i="5"/>
  <c r="AD127" i="5"/>
  <c r="BO127" i="5"/>
  <c r="AD128" i="5"/>
  <c r="BO128" i="5"/>
  <c r="AD129" i="5"/>
  <c r="BO129" i="5"/>
  <c r="AD130" i="5"/>
  <c r="BO130" i="5"/>
  <c r="AD131" i="5"/>
  <c r="BO131" i="5"/>
  <c r="AD132" i="5"/>
  <c r="BO132" i="5"/>
  <c r="AD133" i="5"/>
  <c r="BO133" i="5"/>
  <c r="AD134" i="5"/>
  <c r="BO134" i="5"/>
  <c r="AD135" i="5"/>
  <c r="BO135" i="5"/>
  <c r="AD136" i="5"/>
  <c r="BO136" i="5"/>
  <c r="AD137" i="5"/>
  <c r="BO137" i="5"/>
  <c r="AD138" i="5"/>
  <c r="BO138" i="5"/>
  <c r="AD139" i="5"/>
  <c r="BO139" i="5"/>
  <c r="AD140" i="5"/>
  <c r="BO140" i="5"/>
  <c r="AD141" i="5"/>
  <c r="BO141" i="5"/>
  <c r="AD142" i="5"/>
  <c r="BO142" i="5"/>
  <c r="AD143" i="5"/>
  <c r="BO143" i="5"/>
  <c r="AD144" i="5"/>
  <c r="BO144" i="5"/>
  <c r="AD145" i="5"/>
  <c r="BO145" i="5"/>
  <c r="AD146" i="5"/>
  <c r="BO146" i="5"/>
  <c r="AD147" i="5"/>
  <c r="BO147" i="5"/>
  <c r="AD148" i="5"/>
  <c r="BO148" i="5"/>
  <c r="AD149" i="5"/>
  <c r="BO149" i="5"/>
  <c r="AD150" i="5"/>
  <c r="BO150" i="5"/>
  <c r="AD151" i="5"/>
  <c r="BO151" i="5"/>
  <c r="AD152" i="5"/>
  <c r="BO152" i="5"/>
  <c r="AD153" i="5"/>
  <c r="BO153" i="5"/>
  <c r="AD154" i="5"/>
  <c r="BO154" i="5"/>
  <c r="AD155" i="5"/>
  <c r="BO155" i="5"/>
  <c r="AD156" i="5"/>
  <c r="BO156" i="5"/>
  <c r="AD157" i="5"/>
  <c r="BO157" i="5"/>
  <c r="AD158" i="5"/>
  <c r="BO158" i="5"/>
  <c r="AD159" i="5"/>
  <c r="BO159" i="5"/>
  <c r="AD160" i="5"/>
  <c r="BO160" i="5"/>
  <c r="AD161" i="5"/>
  <c r="BO161" i="5"/>
  <c r="AD162" i="5"/>
  <c r="BO162" i="5"/>
  <c r="AD163" i="5"/>
  <c r="BO163" i="5"/>
  <c r="AD164" i="5"/>
  <c r="BO164" i="5"/>
  <c r="AD165" i="5"/>
  <c r="BO165" i="5"/>
  <c r="AD166" i="5"/>
  <c r="BO166" i="5"/>
  <c r="AD167" i="5"/>
  <c r="BO167" i="5"/>
  <c r="AD168" i="5"/>
  <c r="BO168" i="5"/>
  <c r="AD169" i="5"/>
  <c r="BO169" i="5"/>
  <c r="AD170" i="5"/>
  <c r="BO170" i="5"/>
  <c r="AD171" i="5"/>
  <c r="BO171" i="5"/>
  <c r="AD172" i="5"/>
  <c r="BO172" i="5"/>
  <c r="AD173" i="5"/>
  <c r="BO173" i="5"/>
  <c r="AD174" i="5"/>
  <c r="BO174" i="5"/>
  <c r="AD175" i="5"/>
  <c r="BO175" i="5"/>
  <c r="AD176" i="5"/>
  <c r="BO176" i="5"/>
  <c r="AD177" i="5"/>
  <c r="BO177" i="5"/>
  <c r="AD178" i="5"/>
  <c r="BO178" i="5"/>
  <c r="AD179" i="5"/>
  <c r="BO179" i="5"/>
  <c r="AD180" i="5"/>
  <c r="BO180" i="5"/>
  <c r="AD181" i="5"/>
  <c r="BO181" i="5"/>
  <c r="AD182" i="5"/>
  <c r="BO182" i="5"/>
  <c r="AD183" i="5"/>
  <c r="BO183" i="5"/>
  <c r="AD184" i="5"/>
  <c r="BO184" i="5"/>
  <c r="AD185" i="5"/>
  <c r="BO185" i="5"/>
  <c r="AD186" i="5"/>
  <c r="BO186" i="5"/>
  <c r="AD187" i="5"/>
  <c r="BO187" i="5"/>
  <c r="AD188" i="5"/>
  <c r="BO188" i="5"/>
  <c r="AD189" i="5"/>
  <c r="BO189" i="5"/>
  <c r="AD190" i="5"/>
  <c r="BO190" i="5"/>
  <c r="AD191" i="5"/>
  <c r="BO191" i="5"/>
  <c r="AD192" i="5"/>
  <c r="BO192" i="5"/>
  <c r="AD193" i="5"/>
  <c r="BO193" i="5"/>
  <c r="AD194" i="5"/>
  <c r="BO194" i="5"/>
  <c r="AD195" i="5"/>
  <c r="BO195" i="5"/>
  <c r="AD196" i="5"/>
  <c r="BO196" i="5"/>
  <c r="AD197" i="5"/>
  <c r="BO197" i="5"/>
  <c r="AD198" i="5"/>
  <c r="BO198" i="5"/>
  <c r="AD199" i="5"/>
  <c r="BO199" i="5"/>
  <c r="AD200" i="5"/>
  <c r="BO200" i="5"/>
  <c r="AD201" i="5"/>
  <c r="BO201" i="5"/>
  <c r="AD202" i="5"/>
  <c r="BO202" i="5"/>
  <c r="AD203" i="5"/>
  <c r="BO203" i="5"/>
  <c r="AD204" i="5"/>
  <c r="BO204" i="5"/>
  <c r="AD205" i="5"/>
  <c r="BO205" i="5"/>
  <c r="AD206" i="5"/>
  <c r="BO206" i="5"/>
  <c r="AD207" i="5"/>
  <c r="BO207" i="5"/>
  <c r="AD208" i="5"/>
  <c r="BO208" i="5"/>
  <c r="AD209" i="5"/>
  <c r="BO209" i="5"/>
  <c r="AD210" i="5"/>
  <c r="BO210" i="5"/>
  <c r="AD211" i="5"/>
  <c r="BO211" i="5"/>
  <c r="AD212" i="5"/>
  <c r="BO212" i="5"/>
  <c r="AD213" i="5"/>
  <c r="BO213" i="5"/>
  <c r="AD214" i="5"/>
  <c r="BO214" i="5"/>
  <c r="AD215" i="5"/>
  <c r="BO215" i="5"/>
  <c r="AD216" i="5"/>
  <c r="BO216" i="5"/>
  <c r="AD217" i="5"/>
  <c r="BO217" i="5"/>
  <c r="AD218" i="5"/>
  <c r="BO218" i="5"/>
  <c r="AD219" i="5"/>
  <c r="BO219" i="5"/>
  <c r="AD220" i="5"/>
  <c r="BO220" i="5"/>
  <c r="AD221" i="5"/>
  <c r="BO221" i="5"/>
  <c r="AD222" i="5"/>
  <c r="BO222" i="5"/>
  <c r="AD223" i="5"/>
  <c r="BO223" i="5"/>
  <c r="AD224" i="5"/>
  <c r="BO224" i="5"/>
  <c r="AD225" i="5"/>
  <c r="BO225" i="5"/>
  <c r="AD226" i="5"/>
  <c r="BO226" i="5"/>
  <c r="AD227" i="5"/>
  <c r="BO227" i="5"/>
  <c r="AD228" i="5"/>
  <c r="BO228" i="5"/>
  <c r="AD229" i="5"/>
  <c r="BO229" i="5"/>
  <c r="AD230" i="5"/>
  <c r="BO230" i="5"/>
  <c r="AD231" i="5"/>
  <c r="BO231" i="5"/>
  <c r="AD232" i="5"/>
  <c r="BO232" i="5"/>
  <c r="AD233" i="5"/>
  <c r="BO233" i="5"/>
  <c r="AD234" i="5"/>
  <c r="BO234" i="5"/>
  <c r="AD235" i="5"/>
  <c r="BO235" i="5"/>
  <c r="AD236" i="5"/>
  <c r="BO236" i="5"/>
  <c r="AD237" i="5"/>
  <c r="BO237" i="5"/>
  <c r="AD238" i="5"/>
  <c r="BO238" i="5"/>
  <c r="AD239" i="5"/>
  <c r="BO239" i="5"/>
  <c r="AD240" i="5"/>
  <c r="BO240" i="5"/>
  <c r="AD241" i="5"/>
  <c r="BO241" i="5"/>
  <c r="AD242" i="5"/>
  <c r="BO242" i="5"/>
  <c r="AD243" i="5"/>
  <c r="BO243" i="5"/>
  <c r="AD244" i="5"/>
  <c r="BO244" i="5"/>
  <c r="AD245" i="5"/>
  <c r="BO245" i="5"/>
  <c r="AD246" i="5"/>
  <c r="BO246" i="5"/>
  <c r="AD247" i="5"/>
  <c r="BO247" i="5"/>
  <c r="AD248" i="5"/>
  <c r="BO248" i="5"/>
  <c r="AD249" i="5"/>
  <c r="BO249" i="5"/>
  <c r="AD250" i="5"/>
  <c r="BO250" i="5"/>
  <c r="AD251" i="5"/>
  <c r="BO251" i="5"/>
  <c r="AD252" i="5"/>
  <c r="BO252" i="5"/>
  <c r="AD253" i="5"/>
  <c r="BO253" i="5"/>
  <c r="AD254" i="5"/>
  <c r="BO254" i="5"/>
  <c r="AD255" i="5"/>
  <c r="BO255" i="5"/>
  <c r="AD256" i="5"/>
  <c r="BO256" i="5"/>
  <c r="AD257" i="5"/>
  <c r="BO257" i="5"/>
  <c r="AD258" i="5"/>
  <c r="BO258" i="5"/>
  <c r="AD259" i="5"/>
  <c r="BO259" i="5"/>
  <c r="AD260" i="5"/>
  <c r="BO260" i="5"/>
  <c r="AD261" i="5"/>
  <c r="BO261" i="5"/>
  <c r="AD262" i="5"/>
  <c r="BO262" i="5"/>
  <c r="AD263" i="5"/>
  <c r="BO263" i="5"/>
  <c r="AD264" i="5"/>
  <c r="BO264" i="5"/>
  <c r="AD265" i="5"/>
  <c r="BO265" i="5"/>
  <c r="AD266" i="5"/>
  <c r="BO266" i="5"/>
  <c r="AD267" i="5"/>
  <c r="BO267" i="5"/>
  <c r="AD268" i="5"/>
  <c r="BO268" i="5"/>
  <c r="AD269" i="5"/>
  <c r="BO269" i="5"/>
  <c r="AD270" i="5"/>
  <c r="BO270" i="5"/>
  <c r="AD271" i="5"/>
  <c r="BO271" i="5"/>
  <c r="AD272" i="5"/>
  <c r="BO272" i="5"/>
  <c r="AD273" i="5"/>
  <c r="BO273" i="5"/>
  <c r="AD274" i="5"/>
  <c r="BO274" i="5"/>
  <c r="AD275" i="5"/>
  <c r="BO275" i="5"/>
  <c r="AD276" i="5"/>
  <c r="BO276" i="5"/>
  <c r="AD277" i="5"/>
  <c r="BO277" i="5"/>
  <c r="AD278" i="5"/>
  <c r="BO278" i="5"/>
  <c r="AD279" i="5"/>
  <c r="BO279" i="5"/>
  <c r="AD280" i="5"/>
  <c r="BO280" i="5"/>
  <c r="AD281" i="5"/>
  <c r="BO281" i="5"/>
  <c r="AD282" i="5"/>
  <c r="BO282" i="5"/>
  <c r="AD283" i="5"/>
  <c r="BO283" i="5"/>
  <c r="AD284" i="5"/>
  <c r="BO284" i="5"/>
  <c r="AD285" i="5"/>
  <c r="BO285" i="5"/>
  <c r="AD286" i="5"/>
  <c r="BO286" i="5"/>
  <c r="AD287" i="5"/>
  <c r="BO287" i="5"/>
  <c r="AD288" i="5"/>
  <c r="BO288" i="5"/>
  <c r="AD289" i="5"/>
  <c r="BO289" i="5"/>
  <c r="AD290" i="5"/>
  <c r="BO290" i="5"/>
  <c r="AD291" i="5"/>
  <c r="BO291" i="5"/>
  <c r="AD292" i="5"/>
  <c r="BO292" i="5"/>
  <c r="AD293" i="5"/>
  <c r="BO293" i="5"/>
  <c r="AD294" i="5"/>
  <c r="BO294" i="5"/>
  <c r="AD295" i="5"/>
  <c r="BO295" i="5"/>
  <c r="AD296" i="5"/>
  <c r="BO296" i="5"/>
  <c r="AD297" i="5"/>
  <c r="BO297" i="5"/>
  <c r="AD298" i="5"/>
  <c r="BO298" i="5"/>
  <c r="AD299" i="5"/>
  <c r="BO299" i="5"/>
  <c r="AD300" i="5"/>
  <c r="BO300" i="5"/>
  <c r="AD301" i="5"/>
  <c r="BO301" i="5"/>
  <c r="AD302" i="5"/>
  <c r="BO302" i="5"/>
  <c r="AD303" i="5"/>
  <c r="BO303" i="5"/>
  <c r="AD304" i="5"/>
  <c r="BO304" i="5"/>
  <c r="AD305" i="5"/>
  <c r="BO305" i="5"/>
  <c r="AD306" i="5"/>
  <c r="BO306" i="5"/>
  <c r="AD307" i="5"/>
  <c r="BO307" i="5"/>
  <c r="AD308" i="5"/>
  <c r="BO308" i="5"/>
  <c r="AD309" i="5"/>
  <c r="BO309" i="5"/>
  <c r="AD310" i="5"/>
  <c r="BO310" i="5"/>
  <c r="AD311" i="5"/>
  <c r="BO311" i="5"/>
  <c r="AD312" i="5"/>
  <c r="BO312" i="5"/>
  <c r="AD313" i="5"/>
  <c r="BO313" i="5"/>
  <c r="AD314" i="5"/>
  <c r="BO314" i="5"/>
  <c r="AD315" i="5"/>
  <c r="BO315" i="5"/>
  <c r="AD316" i="5"/>
  <c r="BO316" i="5"/>
  <c r="AD317" i="5"/>
  <c r="BO317" i="5"/>
  <c r="AD318" i="5"/>
  <c r="BO318" i="5"/>
  <c r="AD319" i="5"/>
  <c r="BO319" i="5"/>
  <c r="AD320" i="5"/>
  <c r="BO320" i="5"/>
  <c r="AD321" i="5"/>
  <c r="BO321" i="5"/>
  <c r="AD322" i="5"/>
  <c r="BO322" i="5"/>
  <c r="AD323" i="5"/>
  <c r="BO323" i="5"/>
  <c r="AD324" i="5"/>
  <c r="BO324" i="5"/>
  <c r="AD325" i="5"/>
  <c r="BO325" i="5"/>
  <c r="AD326" i="5"/>
  <c r="BO326" i="5"/>
  <c r="AD327" i="5"/>
  <c r="BO327" i="5"/>
  <c r="AD328" i="5"/>
  <c r="BO328" i="5"/>
  <c r="AD329" i="5"/>
  <c r="BO329" i="5"/>
  <c r="AD330" i="5"/>
  <c r="BO330" i="5"/>
  <c r="AD331" i="5"/>
  <c r="BO331" i="5"/>
  <c r="AD332" i="5"/>
  <c r="BO332" i="5"/>
  <c r="AD333" i="5"/>
  <c r="BO333" i="5"/>
  <c r="AD334" i="5"/>
  <c r="BO334" i="5"/>
  <c r="AD335" i="5"/>
  <c r="BO335" i="5"/>
  <c r="AD336" i="5"/>
  <c r="BO336" i="5"/>
  <c r="AD337" i="5"/>
  <c r="BO337" i="5"/>
  <c r="AD338" i="5"/>
  <c r="BO338" i="5"/>
  <c r="AD339" i="5"/>
  <c r="BO339" i="5"/>
  <c r="AD340" i="5"/>
  <c r="BO340" i="5"/>
  <c r="AD341" i="5"/>
  <c r="BO341" i="5"/>
  <c r="AD342" i="5"/>
  <c r="BO342" i="5"/>
  <c r="AD343" i="5"/>
  <c r="BO343" i="5"/>
  <c r="AD344" i="5"/>
  <c r="BO344" i="5"/>
  <c r="AD345" i="5"/>
  <c r="BO345" i="5"/>
  <c r="AD346" i="5"/>
  <c r="BO346" i="5"/>
  <c r="AD347" i="5"/>
  <c r="BO347" i="5"/>
  <c r="AD348" i="5"/>
  <c r="BO348" i="5"/>
  <c r="AD349" i="5"/>
  <c r="BO349" i="5"/>
  <c r="AD350" i="5"/>
  <c r="BO350" i="5"/>
  <c r="AD351" i="5"/>
  <c r="BO351" i="5"/>
  <c r="AD352" i="5"/>
  <c r="BO352" i="5"/>
  <c r="AD353" i="5"/>
  <c r="BO353" i="5"/>
  <c r="AD354" i="5"/>
  <c r="BO354" i="5"/>
  <c r="AD355" i="5"/>
  <c r="BO355" i="5"/>
  <c r="AD356" i="5"/>
  <c r="BO356" i="5"/>
  <c r="AD357" i="5"/>
  <c r="BO357" i="5"/>
  <c r="AD358" i="5"/>
  <c r="BO358" i="5"/>
  <c r="AD359" i="5"/>
  <c r="BO359" i="5"/>
  <c r="AD360" i="5"/>
  <c r="BO360" i="5"/>
  <c r="AD361" i="5"/>
  <c r="BO361" i="5"/>
  <c r="AD362" i="5"/>
  <c r="BO362" i="5"/>
  <c r="AD363" i="5"/>
  <c r="BO363" i="5"/>
  <c r="AD364" i="5"/>
  <c r="BO364" i="5"/>
  <c r="AD365" i="5"/>
  <c r="BO365" i="5"/>
  <c r="AD366" i="5"/>
  <c r="BO366" i="5"/>
  <c r="AD367" i="5"/>
  <c r="BO367" i="5"/>
  <c r="AD368" i="5"/>
  <c r="BO368" i="5"/>
  <c r="AD369" i="5"/>
  <c r="BO369" i="5"/>
  <c r="AD370" i="5"/>
  <c r="BO370" i="5"/>
  <c r="AD371" i="5"/>
  <c r="BO371" i="5"/>
  <c r="AD372" i="5"/>
  <c r="BO372" i="5"/>
  <c r="AD373" i="5"/>
  <c r="BO373" i="5"/>
  <c r="AD374" i="5"/>
  <c r="BO374" i="5"/>
  <c r="AD375" i="5"/>
  <c r="BO375" i="5"/>
  <c r="AD376" i="5"/>
  <c r="BO376" i="5"/>
  <c r="AD377" i="5"/>
  <c r="BO377" i="5"/>
  <c r="AD378" i="5"/>
  <c r="BO378" i="5"/>
  <c r="AD379" i="5"/>
  <c r="BO379" i="5"/>
  <c r="AD380" i="5"/>
  <c r="BO380" i="5"/>
  <c r="AD381" i="5"/>
  <c r="BO381" i="5"/>
  <c r="AD382" i="5"/>
  <c r="BO382" i="5"/>
  <c r="AD383" i="5"/>
  <c r="BO383" i="5"/>
  <c r="AD384" i="5"/>
  <c r="BO384" i="5"/>
  <c r="AD385" i="5"/>
  <c r="BO385" i="5"/>
  <c r="AD386" i="5"/>
  <c r="BO386" i="5"/>
  <c r="AD387" i="5"/>
  <c r="BO387" i="5"/>
  <c r="AD388" i="5"/>
  <c r="BO388" i="5"/>
  <c r="AD389" i="5"/>
  <c r="BO389" i="5"/>
  <c r="AD390" i="5"/>
  <c r="BO390" i="5"/>
  <c r="AD391" i="5"/>
  <c r="BO391" i="5"/>
  <c r="AD392" i="5"/>
  <c r="BO392" i="5"/>
  <c r="AD393" i="5"/>
  <c r="BO393" i="5"/>
  <c r="AD394" i="5"/>
  <c r="BO394" i="5"/>
  <c r="AD395" i="5"/>
  <c r="BO395" i="5"/>
  <c r="AD396" i="5"/>
  <c r="BO396" i="5"/>
  <c r="AD397" i="5"/>
  <c r="BO397" i="5"/>
  <c r="AD398" i="5"/>
  <c r="BO398" i="5"/>
  <c r="AD399" i="5"/>
  <c r="BO399" i="5"/>
  <c r="AD400" i="5"/>
  <c r="BO400" i="5"/>
  <c r="AD401" i="5"/>
  <c r="BO401" i="5"/>
  <c r="AD402" i="5"/>
  <c r="BO402" i="5"/>
  <c r="AD403" i="5"/>
  <c r="BO403" i="5"/>
  <c r="AD404" i="5"/>
  <c r="BO404" i="5"/>
  <c r="AD405" i="5"/>
  <c r="BO405" i="5"/>
  <c r="AD406" i="5"/>
  <c r="BO406" i="5"/>
  <c r="AD407" i="5"/>
  <c r="BO407" i="5"/>
  <c r="AD408" i="5"/>
  <c r="BO408" i="5"/>
  <c r="AD409" i="5"/>
  <c r="BO409" i="5"/>
  <c r="AD410" i="5"/>
  <c r="BO410" i="5"/>
  <c r="AD411" i="5"/>
  <c r="BO411" i="5"/>
  <c r="AD412" i="5"/>
  <c r="BO412" i="5"/>
  <c r="AD413" i="5"/>
  <c r="BO413" i="5"/>
  <c r="AD414" i="5"/>
  <c r="BO414" i="5"/>
  <c r="AD415" i="5"/>
  <c r="BO415" i="5"/>
  <c r="AD416" i="5"/>
  <c r="BO416" i="5"/>
  <c r="AD417" i="5"/>
  <c r="BO417" i="5"/>
  <c r="AD418" i="5"/>
  <c r="BO418" i="5"/>
  <c r="AD419" i="5"/>
  <c r="BO419" i="5"/>
  <c r="AD420" i="5"/>
  <c r="BO420" i="5"/>
  <c r="AD421" i="5"/>
  <c r="BO421" i="5"/>
  <c r="AD422" i="5"/>
  <c r="BO422" i="5"/>
  <c r="AD423" i="5"/>
  <c r="BO423" i="5"/>
  <c r="AD424" i="5"/>
  <c r="BO424" i="5"/>
  <c r="AD425" i="5"/>
  <c r="BO425" i="5"/>
  <c r="AD426" i="5"/>
  <c r="BO426" i="5"/>
  <c r="AD427" i="5"/>
  <c r="BO427" i="5"/>
  <c r="AD428" i="5"/>
  <c r="BO428" i="5"/>
  <c r="AD429" i="5"/>
  <c r="BO429" i="5"/>
  <c r="AD430" i="5"/>
  <c r="BO430" i="5"/>
  <c r="AD431" i="5"/>
  <c r="BO431" i="5"/>
  <c r="AD432" i="5"/>
  <c r="BO432" i="5"/>
  <c r="AD433" i="5"/>
  <c r="BO433" i="5"/>
  <c r="AD434" i="5"/>
  <c r="BO434" i="5"/>
  <c r="AD435" i="5"/>
  <c r="BO435" i="5"/>
  <c r="AD436" i="5"/>
  <c r="BO436" i="5"/>
  <c r="AD437" i="5"/>
  <c r="BO437" i="5"/>
  <c r="AD438" i="5"/>
  <c r="BO438" i="5"/>
  <c r="AD439" i="5"/>
  <c r="BO439" i="5"/>
  <c r="AD440" i="5"/>
  <c r="BO440" i="5"/>
  <c r="AD441" i="5"/>
  <c r="BO441" i="5"/>
  <c r="AD442" i="5"/>
  <c r="BO442" i="5"/>
  <c r="AD443" i="5"/>
  <c r="BO443" i="5"/>
  <c r="AD444" i="5"/>
  <c r="BO444" i="5"/>
  <c r="AD445" i="5"/>
  <c r="BO445" i="5"/>
  <c r="AD446" i="5"/>
  <c r="BO446" i="5"/>
  <c r="AD447" i="5"/>
  <c r="BO447" i="5"/>
  <c r="AD448" i="5"/>
  <c r="BO448" i="5"/>
  <c r="AD449" i="5"/>
  <c r="BO449" i="5"/>
  <c r="AD450" i="5"/>
  <c r="BO450" i="5"/>
  <c r="AD451" i="5"/>
  <c r="BO451" i="5"/>
  <c r="AD452" i="5"/>
  <c r="BO452" i="5"/>
  <c r="AD453" i="5"/>
  <c r="BO453" i="5"/>
  <c r="AD454" i="5"/>
  <c r="BO454" i="5"/>
  <c r="AD455" i="5"/>
  <c r="BO455" i="5"/>
  <c r="AD456" i="5"/>
  <c r="BO456" i="5"/>
  <c r="AD457" i="5"/>
  <c r="BO457" i="5"/>
  <c r="AD458" i="5"/>
  <c r="BO458" i="5"/>
  <c r="AD459" i="5"/>
  <c r="BO459" i="5"/>
  <c r="AD460" i="5"/>
  <c r="BO460" i="5"/>
  <c r="AD461" i="5"/>
  <c r="BO461" i="5"/>
  <c r="AD462" i="5"/>
  <c r="BO462" i="5"/>
  <c r="AD463" i="5"/>
  <c r="BO463" i="5"/>
  <c r="AD464" i="5"/>
  <c r="BO464" i="5"/>
  <c r="AD465" i="5"/>
  <c r="BO465" i="5"/>
  <c r="AD466" i="5"/>
  <c r="BO466" i="5"/>
  <c r="AD467" i="5"/>
  <c r="BO467" i="5"/>
  <c r="AD468" i="5"/>
  <c r="BO468" i="5"/>
  <c r="AD469" i="5"/>
  <c r="BO469" i="5"/>
  <c r="AD470" i="5"/>
  <c r="BO470" i="5"/>
  <c r="AD471" i="5"/>
  <c r="BO471" i="5"/>
  <c r="AD472" i="5"/>
  <c r="BO472" i="5"/>
  <c r="AD473" i="5"/>
  <c r="BO473" i="5"/>
  <c r="AD474" i="5"/>
  <c r="BO474" i="5"/>
  <c r="AD475" i="5"/>
  <c r="BO475" i="5"/>
  <c r="AD476" i="5"/>
  <c r="BO476" i="5"/>
  <c r="AD477" i="5"/>
  <c r="BO477" i="5"/>
  <c r="AD478" i="5"/>
  <c r="BO478" i="5"/>
  <c r="AD479" i="5"/>
  <c r="BO479" i="5"/>
  <c r="AD480" i="5"/>
  <c r="BO480" i="5"/>
  <c r="AD481" i="5"/>
  <c r="BO481" i="5"/>
  <c r="AD482" i="5"/>
  <c r="BO482" i="5"/>
  <c r="AD483" i="5"/>
  <c r="BO483" i="5"/>
  <c r="AD484" i="5"/>
  <c r="BO484" i="5"/>
  <c r="AD485" i="5"/>
  <c r="BO485" i="5"/>
  <c r="AD486" i="5"/>
  <c r="BO486" i="5"/>
  <c r="AD487" i="5"/>
  <c r="BO487" i="5"/>
  <c r="AD488" i="5"/>
  <c r="BO488" i="5"/>
  <c r="AD489" i="5"/>
  <c r="BO489" i="5"/>
  <c r="AD490" i="5"/>
  <c r="BO490" i="5"/>
  <c r="AD491" i="5"/>
  <c r="BO491" i="5"/>
  <c r="AD492" i="5"/>
  <c r="BO492" i="5"/>
  <c r="AD493" i="5"/>
  <c r="BO493" i="5"/>
  <c r="AD494" i="5"/>
  <c r="BO494" i="5"/>
  <c r="AD495" i="5"/>
  <c r="BO495" i="5"/>
  <c r="AD496" i="5"/>
  <c r="BO496" i="5"/>
  <c r="AD497" i="5"/>
  <c r="BO497" i="5"/>
  <c r="AD498" i="5"/>
  <c r="BO498" i="5"/>
  <c r="AD499" i="5"/>
  <c r="BO499" i="5"/>
  <c r="AD500" i="5"/>
  <c r="BO500" i="5"/>
  <c r="AD501" i="5"/>
  <c r="BO501" i="5"/>
  <c r="AD502" i="5"/>
  <c r="BO502" i="5"/>
  <c r="AD503" i="5"/>
  <c r="BO503" i="5"/>
  <c r="AD504" i="5"/>
  <c r="BO504" i="5"/>
  <c r="AD505" i="5"/>
  <c r="BO505" i="5"/>
  <c r="AD506" i="5"/>
  <c r="BO506" i="5"/>
  <c r="AD507" i="5"/>
  <c r="BO507" i="5"/>
  <c r="AD508" i="5"/>
  <c r="BO508" i="5"/>
  <c r="AD509" i="5"/>
  <c r="BO509" i="5"/>
  <c r="AD510" i="5"/>
  <c r="BO510" i="5"/>
  <c r="AD511" i="5"/>
  <c r="BO511" i="5"/>
  <c r="AD512" i="5"/>
  <c r="BO512" i="5"/>
  <c r="AD513" i="5"/>
  <c r="BO513" i="5"/>
  <c r="AD514" i="5"/>
  <c r="BO514" i="5"/>
  <c r="AD515" i="5"/>
  <c r="BO515" i="5"/>
  <c r="AD516" i="5"/>
  <c r="BO516" i="5"/>
  <c r="AD517" i="5"/>
  <c r="BO517" i="5"/>
  <c r="AD518" i="5"/>
  <c r="BO518" i="5"/>
  <c r="AD519" i="5"/>
  <c r="BO519" i="5"/>
  <c r="AD520" i="5"/>
  <c r="BO520" i="5"/>
  <c r="AD521" i="5"/>
  <c r="BO521" i="5"/>
  <c r="AD522" i="5"/>
  <c r="BO522" i="5"/>
  <c r="AD523" i="5"/>
  <c r="BO523" i="5"/>
  <c r="AD524" i="5"/>
  <c r="BO524" i="5"/>
  <c r="AD525" i="5"/>
  <c r="BO525" i="5"/>
  <c r="AD526" i="5"/>
  <c r="BO526" i="5"/>
  <c r="AD527" i="5"/>
  <c r="BO527" i="5"/>
  <c r="AD528" i="5"/>
  <c r="BO528" i="5"/>
  <c r="AD529" i="5"/>
  <c r="BO529" i="5"/>
  <c r="AD530" i="5"/>
  <c r="BO530" i="5"/>
  <c r="AD531" i="5"/>
  <c r="BO531" i="5"/>
  <c r="AD532" i="5"/>
  <c r="BO532" i="5"/>
  <c r="AD533" i="5"/>
  <c r="BO533" i="5"/>
  <c r="AD534" i="5"/>
  <c r="BO534" i="5"/>
  <c r="AD535" i="5"/>
  <c r="BO535" i="5"/>
  <c r="AD536" i="5"/>
  <c r="BO536" i="5"/>
  <c r="AD537" i="5"/>
  <c r="BO537" i="5"/>
  <c r="AD538" i="5"/>
  <c r="BO538" i="5"/>
  <c r="AD539" i="5"/>
  <c r="BO539" i="5"/>
  <c r="AD540" i="5"/>
  <c r="BO540" i="5"/>
  <c r="AD541" i="5"/>
  <c r="BO541" i="5"/>
  <c r="AD542" i="5"/>
  <c r="BO542" i="5"/>
  <c r="AD543" i="5"/>
  <c r="BO543" i="5"/>
  <c r="AD544" i="5"/>
  <c r="BO544" i="5"/>
  <c r="AD545" i="5"/>
  <c r="BO545" i="5"/>
  <c r="AD546" i="5"/>
  <c r="BO546" i="5"/>
  <c r="AD547" i="5"/>
  <c r="BO547" i="5"/>
  <c r="AD548" i="5"/>
  <c r="BO548" i="5"/>
  <c r="AD549" i="5"/>
  <c r="BO549" i="5"/>
  <c r="AD550" i="5"/>
  <c r="BO550" i="5"/>
  <c r="AD551" i="5"/>
  <c r="BO551" i="5"/>
  <c r="AD552" i="5"/>
  <c r="BO552" i="5"/>
  <c r="AD553" i="5"/>
  <c r="BO553" i="5"/>
  <c r="AD554" i="5"/>
  <c r="BO554" i="5"/>
  <c r="AD555" i="5"/>
  <c r="BO555" i="5"/>
  <c r="AD556" i="5"/>
  <c r="BO556" i="5"/>
  <c r="AD557" i="5"/>
  <c r="BO557" i="5"/>
  <c r="AD558" i="5"/>
  <c r="BO558" i="5"/>
  <c r="AD559" i="5"/>
  <c r="BO559" i="5"/>
  <c r="AD560" i="5"/>
  <c r="BO560" i="5"/>
  <c r="AD561" i="5"/>
  <c r="BO561" i="5"/>
  <c r="AD562" i="5"/>
  <c r="BO562" i="5"/>
  <c r="AD563" i="5"/>
  <c r="BO563" i="5"/>
  <c r="AD564" i="5"/>
  <c r="BO564" i="5"/>
  <c r="AD565" i="5"/>
  <c r="BO565" i="5"/>
  <c r="AD566" i="5"/>
  <c r="BO566" i="5"/>
  <c r="AD567" i="5"/>
  <c r="BO567" i="5"/>
  <c r="AD568" i="5"/>
  <c r="BO568" i="5"/>
  <c r="AD569" i="5"/>
  <c r="BO569" i="5"/>
  <c r="AD570" i="5"/>
  <c r="BO570" i="5"/>
  <c r="AD571" i="5"/>
  <c r="BO571" i="5"/>
  <c r="AD572" i="5"/>
  <c r="BO572" i="5"/>
  <c r="AD573" i="5"/>
  <c r="BO573" i="5"/>
  <c r="AD574" i="5"/>
  <c r="BO574" i="5"/>
  <c r="AD575" i="5"/>
  <c r="BO575" i="5"/>
  <c r="AD576" i="5"/>
  <c r="BO576" i="5"/>
  <c r="AD577" i="5"/>
  <c r="BO577" i="5"/>
  <c r="AD578" i="5"/>
  <c r="BO578" i="5"/>
  <c r="AD579" i="5"/>
  <c r="BO579" i="5"/>
  <c r="AD580" i="5"/>
  <c r="BO580" i="5"/>
  <c r="AD581" i="5"/>
  <c r="BO581" i="5"/>
  <c r="AD582" i="5"/>
  <c r="BO582" i="5"/>
  <c r="AD583" i="5"/>
  <c r="BO583" i="5"/>
  <c r="AD584" i="5"/>
  <c r="BO584" i="5"/>
  <c r="AD585" i="5"/>
  <c r="BO585" i="5"/>
  <c r="AD586" i="5"/>
  <c r="BO586" i="5"/>
  <c r="AD587" i="5"/>
  <c r="BO587" i="5"/>
  <c r="AD588" i="5"/>
  <c r="BO588" i="5"/>
  <c r="AD589" i="5"/>
  <c r="BO589" i="5"/>
  <c r="AD590" i="5"/>
  <c r="BO590" i="5"/>
  <c r="AD591" i="5"/>
  <c r="BO591" i="5"/>
  <c r="AD592" i="5"/>
  <c r="BO592" i="5"/>
  <c r="AD593" i="5"/>
  <c r="BO593" i="5"/>
  <c r="AD594" i="5"/>
  <c r="BO594" i="5"/>
  <c r="AD595" i="5"/>
  <c r="BO595" i="5"/>
  <c r="Q16" i="4"/>
  <c r="R16" i="4"/>
  <c r="S16" i="4"/>
  <c r="T16" i="4"/>
  <c r="C17" i="4"/>
  <c r="I17" i="4"/>
  <c r="J17" i="4"/>
  <c r="K17" i="4"/>
  <c r="L17" i="4"/>
  <c r="M17" i="4"/>
  <c r="N17" i="4"/>
  <c r="O17" i="4"/>
  <c r="P17" i="4"/>
  <c r="BP2" i="5"/>
  <c r="BP1" i="5"/>
  <c r="A18" i="4"/>
  <c r="A19" i="4"/>
  <c r="A20" i="4"/>
  <c r="B20" i="4"/>
  <c r="B18" i="4"/>
  <c r="BP11" i="5"/>
  <c r="AE2" i="5"/>
  <c r="AE1" i="5"/>
  <c r="AE11" i="5"/>
  <c r="AE13" i="5"/>
  <c r="BP13" i="5"/>
  <c r="AE14" i="5"/>
  <c r="BP14" i="5"/>
  <c r="AE15" i="5"/>
  <c r="BP15" i="5"/>
  <c r="AE16" i="5"/>
  <c r="BP16" i="5"/>
  <c r="AE17" i="5"/>
  <c r="BP17" i="5"/>
  <c r="AE18" i="5"/>
  <c r="BP18" i="5"/>
  <c r="AE19" i="5"/>
  <c r="BP19" i="5"/>
  <c r="AE20" i="5"/>
  <c r="BP20" i="5"/>
  <c r="AE21" i="5"/>
  <c r="BP21" i="5"/>
  <c r="AE22" i="5"/>
  <c r="BP22" i="5"/>
  <c r="AE23" i="5"/>
  <c r="BP23" i="5"/>
  <c r="AE24" i="5"/>
  <c r="BP24" i="5"/>
  <c r="AE25" i="5"/>
  <c r="BP25" i="5"/>
  <c r="AE26" i="5"/>
  <c r="BP26" i="5"/>
  <c r="AE27" i="5"/>
  <c r="BP27" i="5"/>
  <c r="AE28" i="5"/>
  <c r="BP28" i="5"/>
  <c r="AE29" i="5"/>
  <c r="BP29" i="5"/>
  <c r="AE30" i="5"/>
  <c r="BP30" i="5"/>
  <c r="AE31" i="5"/>
  <c r="BP31" i="5"/>
  <c r="AE32" i="5"/>
  <c r="BP32" i="5"/>
  <c r="AE33" i="5"/>
  <c r="BP33" i="5"/>
  <c r="AE34" i="5"/>
  <c r="BP34" i="5"/>
  <c r="AE35" i="5"/>
  <c r="BP35" i="5"/>
  <c r="AE36" i="5"/>
  <c r="BP36" i="5"/>
  <c r="AE37" i="5"/>
  <c r="BP37" i="5"/>
  <c r="AE38" i="5"/>
  <c r="BP38" i="5"/>
  <c r="AE39" i="5"/>
  <c r="BP39" i="5"/>
  <c r="AE40" i="5"/>
  <c r="BP40" i="5"/>
  <c r="AE41" i="5"/>
  <c r="BP41" i="5"/>
  <c r="AE42" i="5"/>
  <c r="BP42" i="5"/>
  <c r="AE43" i="5"/>
  <c r="BP43" i="5"/>
  <c r="AE44" i="5"/>
  <c r="BP44" i="5"/>
  <c r="AE45" i="5"/>
  <c r="BP45" i="5"/>
  <c r="AE46" i="5"/>
  <c r="BP46" i="5"/>
  <c r="AE47" i="5"/>
  <c r="BP47" i="5"/>
  <c r="AE48" i="5"/>
  <c r="BP48" i="5"/>
  <c r="AE49" i="5"/>
  <c r="BP49" i="5"/>
  <c r="AE50" i="5"/>
  <c r="BP50" i="5"/>
  <c r="AE51" i="5"/>
  <c r="BP51" i="5"/>
  <c r="AE52" i="5"/>
  <c r="BP52" i="5"/>
  <c r="AE53" i="5"/>
  <c r="BP53" i="5"/>
  <c r="AE54" i="5"/>
  <c r="BP54" i="5"/>
  <c r="AE55" i="5"/>
  <c r="BP55" i="5"/>
  <c r="AE56" i="5"/>
  <c r="BP56" i="5"/>
  <c r="AE57" i="5"/>
  <c r="BP57" i="5"/>
  <c r="AE58" i="5"/>
  <c r="BP58" i="5"/>
  <c r="AE59" i="5"/>
  <c r="BP59" i="5"/>
  <c r="AE60" i="5"/>
  <c r="BP60" i="5"/>
  <c r="AE61" i="5"/>
  <c r="BP61" i="5"/>
  <c r="AE62" i="5"/>
  <c r="BP62" i="5"/>
  <c r="AE63" i="5"/>
  <c r="BP63" i="5"/>
  <c r="AE64" i="5"/>
  <c r="BP64" i="5"/>
  <c r="AE65" i="5"/>
  <c r="BP65" i="5"/>
  <c r="AE66" i="5"/>
  <c r="BP66" i="5"/>
  <c r="AE67" i="5"/>
  <c r="BP67" i="5"/>
  <c r="AE68" i="5"/>
  <c r="BP68" i="5"/>
  <c r="AE69" i="5"/>
  <c r="BP69" i="5"/>
  <c r="AE70" i="5"/>
  <c r="BP70" i="5"/>
  <c r="AE71" i="5"/>
  <c r="BP71" i="5"/>
  <c r="AE72" i="5"/>
  <c r="BP72" i="5"/>
  <c r="AE73" i="5"/>
  <c r="BP73" i="5"/>
  <c r="AE74" i="5"/>
  <c r="BP74" i="5"/>
  <c r="AE75" i="5"/>
  <c r="BP75" i="5"/>
  <c r="AE76" i="5"/>
  <c r="BP76" i="5"/>
  <c r="AE77" i="5"/>
  <c r="BP77" i="5"/>
  <c r="AE78" i="5"/>
  <c r="BP78" i="5"/>
  <c r="AE79" i="5"/>
  <c r="BP79" i="5"/>
  <c r="AE80" i="5"/>
  <c r="BP80" i="5"/>
  <c r="AE81" i="5"/>
  <c r="BP81" i="5"/>
  <c r="AE82" i="5"/>
  <c r="BP82" i="5"/>
  <c r="AE83" i="5"/>
  <c r="BP83" i="5"/>
  <c r="AE84" i="5"/>
  <c r="BP84" i="5"/>
  <c r="AE85" i="5"/>
  <c r="BP85" i="5"/>
  <c r="AE86" i="5"/>
  <c r="BP86" i="5"/>
  <c r="AE87" i="5"/>
  <c r="BP87" i="5"/>
  <c r="AE88" i="5"/>
  <c r="BP88" i="5"/>
  <c r="AE89" i="5"/>
  <c r="BP89" i="5"/>
  <c r="AE90" i="5"/>
  <c r="BP90" i="5"/>
  <c r="AE91" i="5"/>
  <c r="BP91" i="5"/>
  <c r="AE92" i="5"/>
  <c r="BP92" i="5"/>
  <c r="AE93" i="5"/>
  <c r="BP93" i="5"/>
  <c r="AE94" i="5"/>
  <c r="BP94" i="5"/>
  <c r="AE95" i="5"/>
  <c r="BP95" i="5"/>
  <c r="AE96" i="5"/>
  <c r="BP96" i="5"/>
  <c r="AE97" i="5"/>
  <c r="BP97" i="5"/>
  <c r="AE98" i="5"/>
  <c r="BP98" i="5"/>
  <c r="AE99" i="5"/>
  <c r="BP99" i="5"/>
  <c r="AE100" i="5"/>
  <c r="BP100" i="5"/>
  <c r="AE101" i="5"/>
  <c r="BP101" i="5"/>
  <c r="AE102" i="5"/>
  <c r="BP102" i="5"/>
  <c r="AE103" i="5"/>
  <c r="BP103" i="5"/>
  <c r="AE104" i="5"/>
  <c r="BP104" i="5"/>
  <c r="AE105" i="5"/>
  <c r="BP105" i="5"/>
  <c r="AE106" i="5"/>
  <c r="BP106" i="5"/>
  <c r="AE107" i="5"/>
  <c r="BP107" i="5"/>
  <c r="AE108" i="5"/>
  <c r="BP108" i="5"/>
  <c r="AE109" i="5"/>
  <c r="BP109" i="5"/>
  <c r="AE110" i="5"/>
  <c r="BP110" i="5"/>
  <c r="AE111" i="5"/>
  <c r="BP111" i="5"/>
  <c r="AE112" i="5"/>
  <c r="BP112" i="5"/>
  <c r="AE113" i="5"/>
  <c r="BP113" i="5"/>
  <c r="AE114" i="5"/>
  <c r="BP114" i="5"/>
  <c r="AE115" i="5"/>
  <c r="BP115" i="5"/>
  <c r="AE116" i="5"/>
  <c r="BP116" i="5"/>
  <c r="AE117" i="5"/>
  <c r="BP117" i="5"/>
  <c r="AE118" i="5"/>
  <c r="BP118" i="5"/>
  <c r="AE119" i="5"/>
  <c r="BP119" i="5"/>
  <c r="AE120" i="5"/>
  <c r="BP120" i="5"/>
  <c r="AE121" i="5"/>
  <c r="BP121" i="5"/>
  <c r="AE122" i="5"/>
  <c r="BP122" i="5"/>
  <c r="AE123" i="5"/>
  <c r="BP123" i="5"/>
  <c r="AE124" i="5"/>
  <c r="BP124" i="5"/>
  <c r="AE125" i="5"/>
  <c r="BP125" i="5"/>
  <c r="AE126" i="5"/>
  <c r="BP126" i="5"/>
  <c r="AE127" i="5"/>
  <c r="BP127" i="5"/>
  <c r="AE128" i="5"/>
  <c r="BP128" i="5"/>
  <c r="AE129" i="5"/>
  <c r="BP129" i="5"/>
  <c r="AE130" i="5"/>
  <c r="BP130" i="5"/>
  <c r="AE131" i="5"/>
  <c r="BP131" i="5"/>
  <c r="AE132" i="5"/>
  <c r="BP132" i="5"/>
  <c r="AE133" i="5"/>
  <c r="BP133" i="5"/>
  <c r="AE134" i="5"/>
  <c r="BP134" i="5"/>
  <c r="AE135" i="5"/>
  <c r="BP135" i="5"/>
  <c r="AE136" i="5"/>
  <c r="BP136" i="5"/>
  <c r="AE137" i="5"/>
  <c r="BP137" i="5"/>
  <c r="AE138" i="5"/>
  <c r="BP138" i="5"/>
  <c r="AE139" i="5"/>
  <c r="BP139" i="5"/>
  <c r="AE140" i="5"/>
  <c r="BP140" i="5"/>
  <c r="AE141" i="5"/>
  <c r="BP141" i="5"/>
  <c r="AE142" i="5"/>
  <c r="BP142" i="5"/>
  <c r="AE143" i="5"/>
  <c r="BP143" i="5"/>
  <c r="AE144" i="5"/>
  <c r="BP144" i="5"/>
  <c r="AE145" i="5"/>
  <c r="BP145" i="5"/>
  <c r="AE146" i="5"/>
  <c r="BP146" i="5"/>
  <c r="AE147" i="5"/>
  <c r="BP147" i="5"/>
  <c r="AE148" i="5"/>
  <c r="BP148" i="5"/>
  <c r="AE149" i="5"/>
  <c r="BP149" i="5"/>
  <c r="AE150" i="5"/>
  <c r="BP150" i="5"/>
  <c r="AE151" i="5"/>
  <c r="BP151" i="5"/>
  <c r="AE152" i="5"/>
  <c r="BP152" i="5"/>
  <c r="AE153" i="5"/>
  <c r="BP153" i="5"/>
  <c r="AE154" i="5"/>
  <c r="BP154" i="5"/>
  <c r="AE155" i="5"/>
  <c r="BP155" i="5"/>
  <c r="AE156" i="5"/>
  <c r="BP156" i="5"/>
  <c r="AE157" i="5"/>
  <c r="BP157" i="5"/>
  <c r="AE158" i="5"/>
  <c r="BP158" i="5"/>
  <c r="AE159" i="5"/>
  <c r="BP159" i="5"/>
  <c r="AE160" i="5"/>
  <c r="BP160" i="5"/>
  <c r="AE161" i="5"/>
  <c r="BP161" i="5"/>
  <c r="AE162" i="5"/>
  <c r="BP162" i="5"/>
  <c r="AE163" i="5"/>
  <c r="BP163" i="5"/>
  <c r="AE164" i="5"/>
  <c r="BP164" i="5"/>
  <c r="AE165" i="5"/>
  <c r="BP165" i="5"/>
  <c r="AE166" i="5"/>
  <c r="BP166" i="5"/>
  <c r="AE167" i="5"/>
  <c r="BP167" i="5"/>
  <c r="AE168" i="5"/>
  <c r="BP168" i="5"/>
  <c r="AE169" i="5"/>
  <c r="BP169" i="5"/>
  <c r="AE170" i="5"/>
  <c r="BP170" i="5"/>
  <c r="AE171" i="5"/>
  <c r="BP171" i="5"/>
  <c r="AE172" i="5"/>
  <c r="BP172" i="5"/>
  <c r="AE173" i="5"/>
  <c r="BP173" i="5"/>
  <c r="AE174" i="5"/>
  <c r="BP174" i="5"/>
  <c r="AE175" i="5"/>
  <c r="BP175" i="5"/>
  <c r="AE176" i="5"/>
  <c r="BP176" i="5"/>
  <c r="AE177" i="5"/>
  <c r="BP177" i="5"/>
  <c r="AE178" i="5"/>
  <c r="BP178" i="5"/>
  <c r="AE179" i="5"/>
  <c r="BP179" i="5"/>
  <c r="AE180" i="5"/>
  <c r="BP180" i="5"/>
  <c r="AE181" i="5"/>
  <c r="BP181" i="5"/>
  <c r="AE182" i="5"/>
  <c r="BP182" i="5"/>
  <c r="AE183" i="5"/>
  <c r="BP183" i="5"/>
  <c r="AE184" i="5"/>
  <c r="BP184" i="5"/>
  <c r="AE185" i="5"/>
  <c r="BP185" i="5"/>
  <c r="AE186" i="5"/>
  <c r="BP186" i="5"/>
  <c r="AE187" i="5"/>
  <c r="BP187" i="5"/>
  <c r="AE188" i="5"/>
  <c r="BP188" i="5"/>
  <c r="AE189" i="5"/>
  <c r="BP189" i="5"/>
  <c r="AE190" i="5"/>
  <c r="BP190" i="5"/>
  <c r="AE191" i="5"/>
  <c r="BP191" i="5"/>
  <c r="AE192" i="5"/>
  <c r="BP192" i="5"/>
  <c r="AE193" i="5"/>
  <c r="BP193" i="5"/>
  <c r="AE194" i="5"/>
  <c r="BP194" i="5"/>
  <c r="AE195" i="5"/>
  <c r="BP195" i="5"/>
  <c r="AE196" i="5"/>
  <c r="BP196" i="5"/>
  <c r="AE197" i="5"/>
  <c r="BP197" i="5"/>
  <c r="AE198" i="5"/>
  <c r="BP198" i="5"/>
  <c r="AE199" i="5"/>
  <c r="BP199" i="5"/>
  <c r="AE200" i="5"/>
  <c r="BP200" i="5"/>
  <c r="AE201" i="5"/>
  <c r="BP201" i="5"/>
  <c r="AE202" i="5"/>
  <c r="BP202" i="5"/>
  <c r="AE203" i="5"/>
  <c r="BP203" i="5"/>
  <c r="AE204" i="5"/>
  <c r="BP204" i="5"/>
  <c r="AE205" i="5"/>
  <c r="BP205" i="5"/>
  <c r="AE206" i="5"/>
  <c r="BP206" i="5"/>
  <c r="AE207" i="5"/>
  <c r="BP207" i="5"/>
  <c r="AE208" i="5"/>
  <c r="BP208" i="5"/>
  <c r="AE209" i="5"/>
  <c r="BP209" i="5"/>
  <c r="AE210" i="5"/>
  <c r="BP210" i="5"/>
  <c r="AE211" i="5"/>
  <c r="BP211" i="5"/>
  <c r="AE212" i="5"/>
  <c r="BP212" i="5"/>
  <c r="AE213" i="5"/>
  <c r="BP213" i="5"/>
  <c r="AE214" i="5"/>
  <c r="BP214" i="5"/>
  <c r="AE215" i="5"/>
  <c r="BP215" i="5"/>
  <c r="AE216" i="5"/>
  <c r="BP216" i="5"/>
  <c r="AE217" i="5"/>
  <c r="BP217" i="5"/>
  <c r="AE218" i="5"/>
  <c r="BP218" i="5"/>
  <c r="AE219" i="5"/>
  <c r="BP219" i="5"/>
  <c r="AE220" i="5"/>
  <c r="BP220" i="5"/>
  <c r="AE221" i="5"/>
  <c r="BP221" i="5"/>
  <c r="AE222" i="5"/>
  <c r="BP222" i="5"/>
  <c r="AE223" i="5"/>
  <c r="BP223" i="5"/>
  <c r="AE224" i="5"/>
  <c r="BP224" i="5"/>
  <c r="AE225" i="5"/>
  <c r="BP225" i="5"/>
  <c r="AE226" i="5"/>
  <c r="BP226" i="5"/>
  <c r="AE227" i="5"/>
  <c r="BP227" i="5"/>
  <c r="AE228" i="5"/>
  <c r="BP228" i="5"/>
  <c r="AE229" i="5"/>
  <c r="BP229" i="5"/>
  <c r="AE230" i="5"/>
  <c r="BP230" i="5"/>
  <c r="AE231" i="5"/>
  <c r="BP231" i="5"/>
  <c r="AE232" i="5"/>
  <c r="BP232" i="5"/>
  <c r="AE233" i="5"/>
  <c r="BP233" i="5"/>
  <c r="AE234" i="5"/>
  <c r="BP234" i="5"/>
  <c r="AE235" i="5"/>
  <c r="BP235" i="5"/>
  <c r="AE236" i="5"/>
  <c r="BP236" i="5"/>
  <c r="AE237" i="5"/>
  <c r="BP237" i="5"/>
  <c r="AE238" i="5"/>
  <c r="BP238" i="5"/>
  <c r="AE239" i="5"/>
  <c r="BP239" i="5"/>
  <c r="AE240" i="5"/>
  <c r="BP240" i="5"/>
  <c r="AE241" i="5"/>
  <c r="BP241" i="5"/>
  <c r="AE242" i="5"/>
  <c r="BP242" i="5"/>
  <c r="AE243" i="5"/>
  <c r="BP243" i="5"/>
  <c r="AE244" i="5"/>
  <c r="BP244" i="5"/>
  <c r="AE245" i="5"/>
  <c r="BP245" i="5"/>
  <c r="AE246" i="5"/>
  <c r="BP246" i="5"/>
  <c r="AE247" i="5"/>
  <c r="BP247" i="5"/>
  <c r="AE248" i="5"/>
  <c r="BP248" i="5"/>
  <c r="AE249" i="5"/>
  <c r="BP249" i="5"/>
  <c r="AE250" i="5"/>
  <c r="BP250" i="5"/>
  <c r="AE251" i="5"/>
  <c r="BP251" i="5"/>
  <c r="AE252" i="5"/>
  <c r="BP252" i="5"/>
  <c r="AE253" i="5"/>
  <c r="BP253" i="5"/>
  <c r="AE254" i="5"/>
  <c r="BP254" i="5"/>
  <c r="AE255" i="5"/>
  <c r="BP255" i="5"/>
  <c r="AE256" i="5"/>
  <c r="BP256" i="5"/>
  <c r="AE257" i="5"/>
  <c r="BP257" i="5"/>
  <c r="AE258" i="5"/>
  <c r="BP258" i="5"/>
  <c r="AE259" i="5"/>
  <c r="BP259" i="5"/>
  <c r="AE260" i="5"/>
  <c r="BP260" i="5"/>
  <c r="AE261" i="5"/>
  <c r="BP261" i="5"/>
  <c r="AE262" i="5"/>
  <c r="BP262" i="5"/>
  <c r="AE263" i="5"/>
  <c r="BP263" i="5"/>
  <c r="AE264" i="5"/>
  <c r="BP264" i="5"/>
  <c r="AE265" i="5"/>
  <c r="BP265" i="5"/>
  <c r="AE266" i="5"/>
  <c r="BP266" i="5"/>
  <c r="AE267" i="5"/>
  <c r="BP267" i="5"/>
  <c r="AE268" i="5"/>
  <c r="BP268" i="5"/>
  <c r="AE269" i="5"/>
  <c r="BP269" i="5"/>
  <c r="AE270" i="5"/>
  <c r="BP270" i="5"/>
  <c r="AE271" i="5"/>
  <c r="BP271" i="5"/>
  <c r="AE272" i="5"/>
  <c r="BP272" i="5"/>
  <c r="AE273" i="5"/>
  <c r="BP273" i="5"/>
  <c r="AE274" i="5"/>
  <c r="BP274" i="5"/>
  <c r="AE275" i="5"/>
  <c r="BP275" i="5"/>
  <c r="AE276" i="5"/>
  <c r="BP276" i="5"/>
  <c r="AE277" i="5"/>
  <c r="BP277" i="5"/>
  <c r="AE278" i="5"/>
  <c r="BP278" i="5"/>
  <c r="AE279" i="5"/>
  <c r="BP279" i="5"/>
  <c r="AE280" i="5"/>
  <c r="BP280" i="5"/>
  <c r="AE281" i="5"/>
  <c r="BP281" i="5"/>
  <c r="AE282" i="5"/>
  <c r="BP282" i="5"/>
  <c r="AE283" i="5"/>
  <c r="BP283" i="5"/>
  <c r="AE284" i="5"/>
  <c r="BP284" i="5"/>
  <c r="AE285" i="5"/>
  <c r="BP285" i="5"/>
  <c r="AE286" i="5"/>
  <c r="BP286" i="5"/>
  <c r="AE287" i="5"/>
  <c r="BP287" i="5"/>
  <c r="AE288" i="5"/>
  <c r="BP288" i="5"/>
  <c r="AE289" i="5"/>
  <c r="BP289" i="5"/>
  <c r="AE290" i="5"/>
  <c r="BP290" i="5"/>
  <c r="AE291" i="5"/>
  <c r="BP291" i="5"/>
  <c r="AE292" i="5"/>
  <c r="BP292" i="5"/>
  <c r="AE293" i="5"/>
  <c r="BP293" i="5"/>
  <c r="AE294" i="5"/>
  <c r="BP294" i="5"/>
  <c r="AE295" i="5"/>
  <c r="BP295" i="5"/>
  <c r="AE296" i="5"/>
  <c r="BP296" i="5"/>
  <c r="AE297" i="5"/>
  <c r="BP297" i="5"/>
  <c r="AE298" i="5"/>
  <c r="BP298" i="5"/>
  <c r="AE299" i="5"/>
  <c r="BP299" i="5"/>
  <c r="AE300" i="5"/>
  <c r="BP300" i="5"/>
  <c r="AE301" i="5"/>
  <c r="BP301" i="5"/>
  <c r="AE302" i="5"/>
  <c r="BP302" i="5"/>
  <c r="AE303" i="5"/>
  <c r="BP303" i="5"/>
  <c r="AE304" i="5"/>
  <c r="BP304" i="5"/>
  <c r="AE305" i="5"/>
  <c r="BP305" i="5"/>
  <c r="AE306" i="5"/>
  <c r="BP306" i="5"/>
  <c r="AE307" i="5"/>
  <c r="BP307" i="5"/>
  <c r="AE308" i="5"/>
  <c r="BP308" i="5"/>
  <c r="AE309" i="5"/>
  <c r="BP309" i="5"/>
  <c r="AE310" i="5"/>
  <c r="BP310" i="5"/>
  <c r="AE311" i="5"/>
  <c r="BP311" i="5"/>
  <c r="AE312" i="5"/>
  <c r="BP312" i="5"/>
  <c r="AE313" i="5"/>
  <c r="BP313" i="5"/>
  <c r="AE314" i="5"/>
  <c r="BP314" i="5"/>
  <c r="AE315" i="5"/>
  <c r="BP315" i="5"/>
  <c r="AE316" i="5"/>
  <c r="BP316" i="5"/>
  <c r="AE317" i="5"/>
  <c r="BP317" i="5"/>
  <c r="AE318" i="5"/>
  <c r="BP318" i="5"/>
  <c r="AE319" i="5"/>
  <c r="BP319" i="5"/>
  <c r="AE320" i="5"/>
  <c r="BP320" i="5"/>
  <c r="AE321" i="5"/>
  <c r="BP321" i="5"/>
  <c r="AE322" i="5"/>
  <c r="BP322" i="5"/>
  <c r="AE323" i="5"/>
  <c r="BP323" i="5"/>
  <c r="AE324" i="5"/>
  <c r="BP324" i="5"/>
  <c r="AE325" i="5"/>
  <c r="BP325" i="5"/>
  <c r="AE326" i="5"/>
  <c r="BP326" i="5"/>
  <c r="AE327" i="5"/>
  <c r="BP327" i="5"/>
  <c r="AE328" i="5"/>
  <c r="BP328" i="5"/>
  <c r="AE329" i="5"/>
  <c r="BP329" i="5"/>
  <c r="AE330" i="5"/>
  <c r="BP330" i="5"/>
  <c r="AE331" i="5"/>
  <c r="BP331" i="5"/>
  <c r="AE332" i="5"/>
  <c r="BP332" i="5"/>
  <c r="AE333" i="5"/>
  <c r="BP333" i="5"/>
  <c r="AE334" i="5"/>
  <c r="BP334" i="5"/>
  <c r="AE335" i="5"/>
  <c r="BP335" i="5"/>
  <c r="AE336" i="5"/>
  <c r="BP336" i="5"/>
  <c r="AE337" i="5"/>
  <c r="BP337" i="5"/>
  <c r="AE338" i="5"/>
  <c r="BP338" i="5"/>
  <c r="AE339" i="5"/>
  <c r="BP339" i="5"/>
  <c r="AE340" i="5"/>
  <c r="BP340" i="5"/>
  <c r="AE341" i="5"/>
  <c r="BP341" i="5"/>
  <c r="AE342" i="5"/>
  <c r="BP342" i="5"/>
  <c r="AE343" i="5"/>
  <c r="BP343" i="5"/>
  <c r="AE344" i="5"/>
  <c r="BP344" i="5"/>
  <c r="AE345" i="5"/>
  <c r="BP345" i="5"/>
  <c r="AE346" i="5"/>
  <c r="BP346" i="5"/>
  <c r="AE347" i="5"/>
  <c r="BP347" i="5"/>
  <c r="AE348" i="5"/>
  <c r="BP348" i="5"/>
  <c r="AE349" i="5"/>
  <c r="BP349" i="5"/>
  <c r="AE350" i="5"/>
  <c r="BP350" i="5"/>
  <c r="AE351" i="5"/>
  <c r="BP351" i="5"/>
  <c r="AE352" i="5"/>
  <c r="BP352" i="5"/>
  <c r="AE353" i="5"/>
  <c r="BP353" i="5"/>
  <c r="AE354" i="5"/>
  <c r="BP354" i="5"/>
  <c r="AE355" i="5"/>
  <c r="BP355" i="5"/>
  <c r="AE356" i="5"/>
  <c r="BP356" i="5"/>
  <c r="AE357" i="5"/>
  <c r="BP357" i="5"/>
  <c r="AE358" i="5"/>
  <c r="BP358" i="5"/>
  <c r="AE359" i="5"/>
  <c r="BP359" i="5"/>
  <c r="AE360" i="5"/>
  <c r="BP360" i="5"/>
  <c r="AE361" i="5"/>
  <c r="BP361" i="5"/>
  <c r="AE362" i="5"/>
  <c r="BP362" i="5"/>
  <c r="AE363" i="5"/>
  <c r="BP363" i="5"/>
  <c r="AE364" i="5"/>
  <c r="BP364" i="5"/>
  <c r="AE365" i="5"/>
  <c r="BP365" i="5"/>
  <c r="AE366" i="5"/>
  <c r="BP366" i="5"/>
  <c r="AE367" i="5"/>
  <c r="BP367" i="5"/>
  <c r="AE368" i="5"/>
  <c r="BP368" i="5"/>
  <c r="AE369" i="5"/>
  <c r="BP369" i="5"/>
  <c r="AE370" i="5"/>
  <c r="BP370" i="5"/>
  <c r="AE371" i="5"/>
  <c r="BP371" i="5"/>
  <c r="AE372" i="5"/>
  <c r="BP372" i="5"/>
  <c r="AE373" i="5"/>
  <c r="BP373" i="5"/>
  <c r="AE374" i="5"/>
  <c r="BP374" i="5"/>
  <c r="AE375" i="5"/>
  <c r="BP375" i="5"/>
  <c r="AE376" i="5"/>
  <c r="BP376" i="5"/>
  <c r="AE377" i="5"/>
  <c r="BP377" i="5"/>
  <c r="AE378" i="5"/>
  <c r="BP378" i="5"/>
  <c r="AE379" i="5"/>
  <c r="BP379" i="5"/>
  <c r="AE380" i="5"/>
  <c r="BP380" i="5"/>
  <c r="AE381" i="5"/>
  <c r="BP381" i="5"/>
  <c r="AE382" i="5"/>
  <c r="BP382" i="5"/>
  <c r="AE383" i="5"/>
  <c r="BP383" i="5"/>
  <c r="AE384" i="5"/>
  <c r="BP384" i="5"/>
  <c r="AE385" i="5"/>
  <c r="BP385" i="5"/>
  <c r="AE386" i="5"/>
  <c r="BP386" i="5"/>
  <c r="AE387" i="5"/>
  <c r="BP387" i="5"/>
  <c r="AE388" i="5"/>
  <c r="BP388" i="5"/>
  <c r="AE389" i="5"/>
  <c r="BP389" i="5"/>
  <c r="AE390" i="5"/>
  <c r="BP390" i="5"/>
  <c r="AE391" i="5"/>
  <c r="BP391" i="5"/>
  <c r="AE392" i="5"/>
  <c r="BP392" i="5"/>
  <c r="AE393" i="5"/>
  <c r="BP393" i="5"/>
  <c r="AE394" i="5"/>
  <c r="BP394" i="5"/>
  <c r="AE395" i="5"/>
  <c r="BP395" i="5"/>
  <c r="AE396" i="5"/>
  <c r="BP396" i="5"/>
  <c r="AE397" i="5"/>
  <c r="BP397" i="5"/>
  <c r="AE398" i="5"/>
  <c r="BP398" i="5"/>
  <c r="AE399" i="5"/>
  <c r="BP399" i="5"/>
  <c r="AE400" i="5"/>
  <c r="BP400" i="5"/>
  <c r="AE401" i="5"/>
  <c r="BP401" i="5"/>
  <c r="AE402" i="5"/>
  <c r="BP402" i="5"/>
  <c r="AE403" i="5"/>
  <c r="BP403" i="5"/>
  <c r="AE404" i="5"/>
  <c r="BP404" i="5"/>
  <c r="AE405" i="5"/>
  <c r="BP405" i="5"/>
  <c r="AE406" i="5"/>
  <c r="BP406" i="5"/>
  <c r="AE407" i="5"/>
  <c r="BP407" i="5"/>
  <c r="AE408" i="5"/>
  <c r="BP408" i="5"/>
  <c r="AE409" i="5"/>
  <c r="BP409" i="5"/>
  <c r="AE410" i="5"/>
  <c r="BP410" i="5"/>
  <c r="AE411" i="5"/>
  <c r="BP411" i="5"/>
  <c r="AE412" i="5"/>
  <c r="BP412" i="5"/>
  <c r="AE413" i="5"/>
  <c r="BP413" i="5"/>
  <c r="AE414" i="5"/>
  <c r="BP414" i="5"/>
  <c r="AE415" i="5"/>
  <c r="BP415" i="5"/>
  <c r="AE416" i="5"/>
  <c r="BP416" i="5"/>
  <c r="AE417" i="5"/>
  <c r="BP417" i="5"/>
  <c r="AE418" i="5"/>
  <c r="BP418" i="5"/>
  <c r="AE419" i="5"/>
  <c r="BP419" i="5"/>
  <c r="AE420" i="5"/>
  <c r="BP420" i="5"/>
  <c r="AE421" i="5"/>
  <c r="BP421" i="5"/>
  <c r="AE422" i="5"/>
  <c r="BP422" i="5"/>
  <c r="AE423" i="5"/>
  <c r="BP423" i="5"/>
  <c r="AE424" i="5"/>
  <c r="BP424" i="5"/>
  <c r="AE425" i="5"/>
  <c r="BP425" i="5"/>
  <c r="AE426" i="5"/>
  <c r="BP426" i="5"/>
  <c r="AE427" i="5"/>
  <c r="BP427" i="5"/>
  <c r="AE428" i="5"/>
  <c r="BP428" i="5"/>
  <c r="AE429" i="5"/>
  <c r="BP429" i="5"/>
  <c r="AE430" i="5"/>
  <c r="BP430" i="5"/>
  <c r="AE431" i="5"/>
  <c r="BP431" i="5"/>
  <c r="AE432" i="5"/>
  <c r="BP432" i="5"/>
  <c r="AE433" i="5"/>
  <c r="BP433" i="5"/>
  <c r="AE434" i="5"/>
  <c r="BP434" i="5"/>
  <c r="AE435" i="5"/>
  <c r="BP435" i="5"/>
  <c r="AE436" i="5"/>
  <c r="BP436" i="5"/>
  <c r="AE437" i="5"/>
  <c r="BP437" i="5"/>
  <c r="AE438" i="5"/>
  <c r="BP438" i="5"/>
  <c r="AE439" i="5"/>
  <c r="BP439" i="5"/>
  <c r="AE440" i="5"/>
  <c r="BP440" i="5"/>
  <c r="AE441" i="5"/>
  <c r="BP441" i="5"/>
  <c r="AE442" i="5"/>
  <c r="BP442" i="5"/>
  <c r="AE443" i="5"/>
  <c r="BP443" i="5"/>
  <c r="AE444" i="5"/>
  <c r="BP444" i="5"/>
  <c r="AE445" i="5"/>
  <c r="BP445" i="5"/>
  <c r="AE446" i="5"/>
  <c r="BP446" i="5"/>
  <c r="AE447" i="5"/>
  <c r="BP447" i="5"/>
  <c r="AE448" i="5"/>
  <c r="BP448" i="5"/>
  <c r="AE449" i="5"/>
  <c r="BP449" i="5"/>
  <c r="AE450" i="5"/>
  <c r="BP450" i="5"/>
  <c r="AE451" i="5"/>
  <c r="BP451" i="5"/>
  <c r="AE452" i="5"/>
  <c r="BP452" i="5"/>
  <c r="AE453" i="5"/>
  <c r="BP453" i="5"/>
  <c r="AE454" i="5"/>
  <c r="BP454" i="5"/>
  <c r="AE455" i="5"/>
  <c r="BP455" i="5"/>
  <c r="AE456" i="5"/>
  <c r="BP456" i="5"/>
  <c r="AE457" i="5"/>
  <c r="BP457" i="5"/>
  <c r="AE458" i="5"/>
  <c r="BP458" i="5"/>
  <c r="AE459" i="5"/>
  <c r="BP459" i="5"/>
  <c r="AE460" i="5"/>
  <c r="BP460" i="5"/>
  <c r="AE461" i="5"/>
  <c r="BP461" i="5"/>
  <c r="AE462" i="5"/>
  <c r="BP462" i="5"/>
  <c r="AE463" i="5"/>
  <c r="BP463" i="5"/>
  <c r="AE464" i="5"/>
  <c r="BP464" i="5"/>
  <c r="AE465" i="5"/>
  <c r="BP465" i="5"/>
  <c r="AE466" i="5"/>
  <c r="BP466" i="5"/>
  <c r="AE467" i="5"/>
  <c r="BP467" i="5"/>
  <c r="AE468" i="5"/>
  <c r="BP468" i="5"/>
  <c r="AE469" i="5"/>
  <c r="BP469" i="5"/>
  <c r="AE470" i="5"/>
  <c r="BP470" i="5"/>
  <c r="AE471" i="5"/>
  <c r="BP471" i="5"/>
  <c r="AE472" i="5"/>
  <c r="BP472" i="5"/>
  <c r="AE473" i="5"/>
  <c r="BP473" i="5"/>
  <c r="AE474" i="5"/>
  <c r="BP474" i="5"/>
  <c r="AE475" i="5"/>
  <c r="BP475" i="5"/>
  <c r="AE476" i="5"/>
  <c r="BP476" i="5"/>
  <c r="AE477" i="5"/>
  <c r="BP477" i="5"/>
  <c r="AE478" i="5"/>
  <c r="BP478" i="5"/>
  <c r="AE479" i="5"/>
  <c r="BP479" i="5"/>
  <c r="AE480" i="5"/>
  <c r="BP480" i="5"/>
  <c r="AE481" i="5"/>
  <c r="BP481" i="5"/>
  <c r="AE482" i="5"/>
  <c r="BP482" i="5"/>
  <c r="AE483" i="5"/>
  <c r="BP483" i="5"/>
  <c r="AE484" i="5"/>
  <c r="BP484" i="5"/>
  <c r="AE485" i="5"/>
  <c r="BP485" i="5"/>
  <c r="AE486" i="5"/>
  <c r="BP486" i="5"/>
  <c r="AE487" i="5"/>
  <c r="BP487" i="5"/>
  <c r="AE488" i="5"/>
  <c r="BP488" i="5"/>
  <c r="AE489" i="5"/>
  <c r="BP489" i="5"/>
  <c r="AE490" i="5"/>
  <c r="BP490" i="5"/>
  <c r="AE491" i="5"/>
  <c r="BP491" i="5"/>
  <c r="AE492" i="5"/>
  <c r="BP492" i="5"/>
  <c r="AE493" i="5"/>
  <c r="BP493" i="5"/>
  <c r="AE494" i="5"/>
  <c r="BP494" i="5"/>
  <c r="AE495" i="5"/>
  <c r="BP495" i="5"/>
  <c r="AE496" i="5"/>
  <c r="BP496" i="5"/>
  <c r="AE497" i="5"/>
  <c r="BP497" i="5"/>
  <c r="AE498" i="5"/>
  <c r="BP498" i="5"/>
  <c r="AE499" i="5"/>
  <c r="BP499" i="5"/>
  <c r="AE500" i="5"/>
  <c r="BP500" i="5"/>
  <c r="AE501" i="5"/>
  <c r="BP501" i="5"/>
  <c r="AE502" i="5"/>
  <c r="BP502" i="5"/>
  <c r="AE503" i="5"/>
  <c r="BP503" i="5"/>
  <c r="AE504" i="5"/>
  <c r="BP504" i="5"/>
  <c r="AE505" i="5"/>
  <c r="BP505" i="5"/>
  <c r="AE506" i="5"/>
  <c r="BP506" i="5"/>
  <c r="AE507" i="5"/>
  <c r="BP507" i="5"/>
  <c r="AE508" i="5"/>
  <c r="BP508" i="5"/>
  <c r="AE509" i="5"/>
  <c r="BP509" i="5"/>
  <c r="AE510" i="5"/>
  <c r="BP510" i="5"/>
  <c r="AE511" i="5"/>
  <c r="BP511" i="5"/>
  <c r="AE512" i="5"/>
  <c r="BP512" i="5"/>
  <c r="AE513" i="5"/>
  <c r="BP513" i="5"/>
  <c r="AE514" i="5"/>
  <c r="BP514" i="5"/>
  <c r="AE515" i="5"/>
  <c r="BP515" i="5"/>
  <c r="AE516" i="5"/>
  <c r="BP516" i="5"/>
  <c r="AE517" i="5"/>
  <c r="BP517" i="5"/>
  <c r="AE518" i="5"/>
  <c r="BP518" i="5"/>
  <c r="AE519" i="5"/>
  <c r="BP519" i="5"/>
  <c r="AE520" i="5"/>
  <c r="BP520" i="5"/>
  <c r="AE521" i="5"/>
  <c r="BP521" i="5"/>
  <c r="AE522" i="5"/>
  <c r="BP522" i="5"/>
  <c r="AE523" i="5"/>
  <c r="BP523" i="5"/>
  <c r="AE524" i="5"/>
  <c r="BP524" i="5"/>
  <c r="AE525" i="5"/>
  <c r="BP525" i="5"/>
  <c r="AE526" i="5"/>
  <c r="BP526" i="5"/>
  <c r="AE527" i="5"/>
  <c r="BP527" i="5"/>
  <c r="AE528" i="5"/>
  <c r="BP528" i="5"/>
  <c r="AE529" i="5"/>
  <c r="BP529" i="5"/>
  <c r="AE530" i="5"/>
  <c r="BP530" i="5"/>
  <c r="AE531" i="5"/>
  <c r="BP531" i="5"/>
  <c r="AE532" i="5"/>
  <c r="BP532" i="5"/>
  <c r="AE533" i="5"/>
  <c r="BP533" i="5"/>
  <c r="AE534" i="5"/>
  <c r="BP534" i="5"/>
  <c r="AE535" i="5"/>
  <c r="BP535" i="5"/>
  <c r="AE536" i="5"/>
  <c r="BP536" i="5"/>
  <c r="AE537" i="5"/>
  <c r="BP537" i="5"/>
  <c r="AE538" i="5"/>
  <c r="BP538" i="5"/>
  <c r="AE539" i="5"/>
  <c r="BP539" i="5"/>
  <c r="AE540" i="5"/>
  <c r="BP540" i="5"/>
  <c r="AE541" i="5"/>
  <c r="BP541" i="5"/>
  <c r="AE542" i="5"/>
  <c r="BP542" i="5"/>
  <c r="AE543" i="5"/>
  <c r="BP543" i="5"/>
  <c r="AE544" i="5"/>
  <c r="BP544" i="5"/>
  <c r="AE545" i="5"/>
  <c r="BP545" i="5"/>
  <c r="AE546" i="5"/>
  <c r="BP546" i="5"/>
  <c r="AE547" i="5"/>
  <c r="BP547" i="5"/>
  <c r="AE548" i="5"/>
  <c r="BP548" i="5"/>
  <c r="AE549" i="5"/>
  <c r="BP549" i="5"/>
  <c r="AE550" i="5"/>
  <c r="BP550" i="5"/>
  <c r="AE551" i="5"/>
  <c r="BP551" i="5"/>
  <c r="AE552" i="5"/>
  <c r="BP552" i="5"/>
  <c r="AE553" i="5"/>
  <c r="BP553" i="5"/>
  <c r="AE554" i="5"/>
  <c r="BP554" i="5"/>
  <c r="AE555" i="5"/>
  <c r="BP555" i="5"/>
  <c r="AE556" i="5"/>
  <c r="BP556" i="5"/>
  <c r="AE557" i="5"/>
  <c r="BP557" i="5"/>
  <c r="AE558" i="5"/>
  <c r="BP558" i="5"/>
  <c r="AE559" i="5"/>
  <c r="BP559" i="5"/>
  <c r="AE560" i="5"/>
  <c r="BP560" i="5"/>
  <c r="AE561" i="5"/>
  <c r="BP561" i="5"/>
  <c r="AE562" i="5"/>
  <c r="BP562" i="5"/>
  <c r="AE563" i="5"/>
  <c r="BP563" i="5"/>
  <c r="AE564" i="5"/>
  <c r="BP564" i="5"/>
  <c r="AE565" i="5"/>
  <c r="BP565" i="5"/>
  <c r="AE566" i="5"/>
  <c r="BP566" i="5"/>
  <c r="AE567" i="5"/>
  <c r="BP567" i="5"/>
  <c r="AE568" i="5"/>
  <c r="BP568" i="5"/>
  <c r="AE569" i="5"/>
  <c r="BP569" i="5"/>
  <c r="AE570" i="5"/>
  <c r="BP570" i="5"/>
  <c r="AE571" i="5"/>
  <c r="BP571" i="5"/>
  <c r="AE572" i="5"/>
  <c r="BP572" i="5"/>
  <c r="AE573" i="5"/>
  <c r="BP573" i="5"/>
  <c r="AE574" i="5"/>
  <c r="BP574" i="5"/>
  <c r="AE575" i="5"/>
  <c r="BP575" i="5"/>
  <c r="AE576" i="5"/>
  <c r="BP576" i="5"/>
  <c r="AE577" i="5"/>
  <c r="BP577" i="5"/>
  <c r="AE578" i="5"/>
  <c r="BP578" i="5"/>
  <c r="AE579" i="5"/>
  <c r="BP579" i="5"/>
  <c r="AE580" i="5"/>
  <c r="BP580" i="5"/>
  <c r="AE581" i="5"/>
  <c r="BP581" i="5"/>
  <c r="AE582" i="5"/>
  <c r="BP582" i="5"/>
  <c r="AE583" i="5"/>
  <c r="BP583" i="5"/>
  <c r="AE584" i="5"/>
  <c r="BP584" i="5"/>
  <c r="AE585" i="5"/>
  <c r="BP585" i="5"/>
  <c r="AE586" i="5"/>
  <c r="BP586" i="5"/>
  <c r="AE587" i="5"/>
  <c r="BP587" i="5"/>
  <c r="AE588" i="5"/>
  <c r="BP588" i="5"/>
  <c r="AE589" i="5"/>
  <c r="BP589" i="5"/>
  <c r="AE590" i="5"/>
  <c r="BP590" i="5"/>
  <c r="AE591" i="5"/>
  <c r="BP591" i="5"/>
  <c r="AE592" i="5"/>
  <c r="BP592" i="5"/>
  <c r="AE593" i="5"/>
  <c r="BP593" i="5"/>
  <c r="AE594" i="5"/>
  <c r="BP594" i="5"/>
  <c r="AE595" i="5"/>
  <c r="BP595" i="5"/>
  <c r="Q17" i="4"/>
  <c r="R17" i="4"/>
  <c r="S17" i="4"/>
  <c r="T17" i="4"/>
  <c r="C18" i="4"/>
  <c r="I18" i="4"/>
  <c r="J18" i="4"/>
  <c r="K18" i="4"/>
  <c r="L18" i="4"/>
  <c r="M18" i="4"/>
  <c r="N18" i="4"/>
  <c r="O18" i="4"/>
  <c r="P18" i="4"/>
  <c r="BQ2" i="5"/>
  <c r="BQ1" i="5"/>
  <c r="B19" i="4"/>
  <c r="BQ11" i="5"/>
  <c r="AF2" i="5"/>
  <c r="AF1" i="5"/>
  <c r="AF11" i="5"/>
  <c r="AF13" i="5"/>
  <c r="BQ13" i="5"/>
  <c r="AF14" i="5"/>
  <c r="BQ14" i="5"/>
  <c r="AF15" i="5"/>
  <c r="BQ15" i="5"/>
  <c r="AF16" i="5"/>
  <c r="BQ16" i="5"/>
  <c r="AF17" i="5"/>
  <c r="BQ17" i="5"/>
  <c r="AF18" i="5"/>
  <c r="BQ18" i="5"/>
  <c r="AF19" i="5"/>
  <c r="BQ19" i="5"/>
  <c r="AF20" i="5"/>
  <c r="BQ20" i="5"/>
  <c r="AF21" i="5"/>
  <c r="BQ21" i="5"/>
  <c r="AF22" i="5"/>
  <c r="BQ22" i="5"/>
  <c r="AF23" i="5"/>
  <c r="BQ23" i="5"/>
  <c r="AF24" i="5"/>
  <c r="BQ24" i="5"/>
  <c r="AF25" i="5"/>
  <c r="BQ25" i="5"/>
  <c r="AF26" i="5"/>
  <c r="BQ26" i="5"/>
  <c r="AF27" i="5"/>
  <c r="BQ27" i="5"/>
  <c r="AF28" i="5"/>
  <c r="BQ28" i="5"/>
  <c r="AF29" i="5"/>
  <c r="BQ29" i="5"/>
  <c r="AF30" i="5"/>
  <c r="BQ30" i="5"/>
  <c r="AF31" i="5"/>
  <c r="BQ31" i="5"/>
  <c r="AF32" i="5"/>
  <c r="BQ32" i="5"/>
  <c r="AF33" i="5"/>
  <c r="BQ33" i="5"/>
  <c r="AF34" i="5"/>
  <c r="BQ34" i="5"/>
  <c r="AF35" i="5"/>
  <c r="BQ35" i="5"/>
  <c r="AF36" i="5"/>
  <c r="BQ36" i="5"/>
  <c r="AF37" i="5"/>
  <c r="BQ37" i="5"/>
  <c r="AF38" i="5"/>
  <c r="BQ38" i="5"/>
  <c r="AF39" i="5"/>
  <c r="BQ39" i="5"/>
  <c r="AF40" i="5"/>
  <c r="BQ40" i="5"/>
  <c r="AF41" i="5"/>
  <c r="BQ41" i="5"/>
  <c r="AF42" i="5"/>
  <c r="BQ42" i="5"/>
  <c r="AF43" i="5"/>
  <c r="BQ43" i="5"/>
  <c r="AF44" i="5"/>
  <c r="BQ44" i="5"/>
  <c r="AF45" i="5"/>
  <c r="BQ45" i="5"/>
  <c r="AF46" i="5"/>
  <c r="BQ46" i="5"/>
  <c r="AF47" i="5"/>
  <c r="BQ47" i="5"/>
  <c r="AF48" i="5"/>
  <c r="BQ48" i="5"/>
  <c r="AF49" i="5"/>
  <c r="BQ49" i="5"/>
  <c r="AF50" i="5"/>
  <c r="BQ50" i="5"/>
  <c r="AF51" i="5"/>
  <c r="BQ51" i="5"/>
  <c r="AF52" i="5"/>
  <c r="BQ52" i="5"/>
  <c r="AF53" i="5"/>
  <c r="BQ53" i="5"/>
  <c r="AF54" i="5"/>
  <c r="BQ54" i="5"/>
  <c r="AF55" i="5"/>
  <c r="BQ55" i="5"/>
  <c r="AF56" i="5"/>
  <c r="BQ56" i="5"/>
  <c r="AF57" i="5"/>
  <c r="BQ57" i="5"/>
  <c r="AF58" i="5"/>
  <c r="BQ58" i="5"/>
  <c r="AF59" i="5"/>
  <c r="BQ59" i="5"/>
  <c r="AF60" i="5"/>
  <c r="BQ60" i="5"/>
  <c r="AF61" i="5"/>
  <c r="BQ61" i="5"/>
  <c r="AF62" i="5"/>
  <c r="BQ62" i="5"/>
  <c r="AF63" i="5"/>
  <c r="BQ63" i="5"/>
  <c r="AF64" i="5"/>
  <c r="BQ64" i="5"/>
  <c r="AF65" i="5"/>
  <c r="BQ65" i="5"/>
  <c r="AF66" i="5"/>
  <c r="BQ66" i="5"/>
  <c r="AF67" i="5"/>
  <c r="BQ67" i="5"/>
  <c r="AF68" i="5"/>
  <c r="BQ68" i="5"/>
  <c r="AF69" i="5"/>
  <c r="BQ69" i="5"/>
  <c r="AF70" i="5"/>
  <c r="BQ70" i="5"/>
  <c r="AF71" i="5"/>
  <c r="BQ71" i="5"/>
  <c r="AF72" i="5"/>
  <c r="BQ72" i="5"/>
  <c r="AF73" i="5"/>
  <c r="BQ73" i="5"/>
  <c r="AF74" i="5"/>
  <c r="BQ74" i="5"/>
  <c r="AF75" i="5"/>
  <c r="BQ75" i="5"/>
  <c r="AF76" i="5"/>
  <c r="BQ76" i="5"/>
  <c r="AF77" i="5"/>
  <c r="BQ77" i="5"/>
  <c r="AF78" i="5"/>
  <c r="BQ78" i="5"/>
  <c r="AF79" i="5"/>
  <c r="BQ79" i="5"/>
  <c r="AF80" i="5"/>
  <c r="BQ80" i="5"/>
  <c r="AF81" i="5"/>
  <c r="BQ81" i="5"/>
  <c r="AF82" i="5"/>
  <c r="BQ82" i="5"/>
  <c r="AF83" i="5"/>
  <c r="BQ83" i="5"/>
  <c r="AF84" i="5"/>
  <c r="BQ84" i="5"/>
  <c r="AF85" i="5"/>
  <c r="BQ85" i="5"/>
  <c r="AF86" i="5"/>
  <c r="BQ86" i="5"/>
  <c r="AF87" i="5"/>
  <c r="BQ87" i="5"/>
  <c r="AF88" i="5"/>
  <c r="BQ88" i="5"/>
  <c r="AF89" i="5"/>
  <c r="BQ89" i="5"/>
  <c r="AF90" i="5"/>
  <c r="BQ90" i="5"/>
  <c r="AF91" i="5"/>
  <c r="BQ91" i="5"/>
  <c r="AF92" i="5"/>
  <c r="BQ92" i="5"/>
  <c r="AF93" i="5"/>
  <c r="BQ93" i="5"/>
  <c r="AF94" i="5"/>
  <c r="BQ94" i="5"/>
  <c r="AF95" i="5"/>
  <c r="BQ95" i="5"/>
  <c r="AF96" i="5"/>
  <c r="BQ96" i="5"/>
  <c r="AF97" i="5"/>
  <c r="BQ97" i="5"/>
  <c r="AF98" i="5"/>
  <c r="BQ98" i="5"/>
  <c r="AF99" i="5"/>
  <c r="BQ99" i="5"/>
  <c r="AF100" i="5"/>
  <c r="BQ100" i="5"/>
  <c r="AF101" i="5"/>
  <c r="BQ101" i="5"/>
  <c r="AF102" i="5"/>
  <c r="BQ102" i="5"/>
  <c r="AF103" i="5"/>
  <c r="BQ103" i="5"/>
  <c r="AF104" i="5"/>
  <c r="BQ104" i="5"/>
  <c r="AF105" i="5"/>
  <c r="BQ105" i="5"/>
  <c r="AF106" i="5"/>
  <c r="BQ106" i="5"/>
  <c r="AF107" i="5"/>
  <c r="BQ107" i="5"/>
  <c r="AF108" i="5"/>
  <c r="BQ108" i="5"/>
  <c r="AF109" i="5"/>
  <c r="BQ109" i="5"/>
  <c r="AF110" i="5"/>
  <c r="BQ110" i="5"/>
  <c r="AF111" i="5"/>
  <c r="BQ111" i="5"/>
  <c r="AF112" i="5"/>
  <c r="BQ112" i="5"/>
  <c r="AF113" i="5"/>
  <c r="BQ113" i="5"/>
  <c r="AF114" i="5"/>
  <c r="BQ114" i="5"/>
  <c r="AF115" i="5"/>
  <c r="BQ115" i="5"/>
  <c r="AF116" i="5"/>
  <c r="BQ116" i="5"/>
  <c r="AF117" i="5"/>
  <c r="BQ117" i="5"/>
  <c r="AF118" i="5"/>
  <c r="BQ118" i="5"/>
  <c r="AF119" i="5"/>
  <c r="BQ119" i="5"/>
  <c r="AF120" i="5"/>
  <c r="BQ120" i="5"/>
  <c r="AF121" i="5"/>
  <c r="BQ121" i="5"/>
  <c r="AF122" i="5"/>
  <c r="BQ122" i="5"/>
  <c r="AF123" i="5"/>
  <c r="BQ123" i="5"/>
  <c r="AF124" i="5"/>
  <c r="BQ124" i="5"/>
  <c r="AF125" i="5"/>
  <c r="BQ125" i="5"/>
  <c r="AF126" i="5"/>
  <c r="BQ126" i="5"/>
  <c r="AF127" i="5"/>
  <c r="BQ127" i="5"/>
  <c r="AF128" i="5"/>
  <c r="BQ128" i="5"/>
  <c r="AF129" i="5"/>
  <c r="BQ129" i="5"/>
  <c r="AF130" i="5"/>
  <c r="BQ130" i="5"/>
  <c r="AF131" i="5"/>
  <c r="BQ131" i="5"/>
  <c r="AF132" i="5"/>
  <c r="BQ132" i="5"/>
  <c r="AF133" i="5"/>
  <c r="BQ133" i="5"/>
  <c r="AF134" i="5"/>
  <c r="BQ134" i="5"/>
  <c r="AF135" i="5"/>
  <c r="BQ135" i="5"/>
  <c r="AF136" i="5"/>
  <c r="BQ136" i="5"/>
  <c r="AF137" i="5"/>
  <c r="BQ137" i="5"/>
  <c r="AF138" i="5"/>
  <c r="BQ138" i="5"/>
  <c r="AF139" i="5"/>
  <c r="BQ139" i="5"/>
  <c r="AF140" i="5"/>
  <c r="BQ140" i="5"/>
  <c r="AF141" i="5"/>
  <c r="BQ141" i="5"/>
  <c r="AF142" i="5"/>
  <c r="BQ142" i="5"/>
  <c r="AF143" i="5"/>
  <c r="BQ143" i="5"/>
  <c r="AF144" i="5"/>
  <c r="BQ144" i="5"/>
  <c r="AF145" i="5"/>
  <c r="BQ145" i="5"/>
  <c r="AF146" i="5"/>
  <c r="BQ146" i="5"/>
  <c r="AF147" i="5"/>
  <c r="BQ147" i="5"/>
  <c r="AF148" i="5"/>
  <c r="BQ148" i="5"/>
  <c r="AF149" i="5"/>
  <c r="BQ149" i="5"/>
  <c r="AF150" i="5"/>
  <c r="BQ150" i="5"/>
  <c r="AF151" i="5"/>
  <c r="BQ151" i="5"/>
  <c r="AF152" i="5"/>
  <c r="BQ152" i="5"/>
  <c r="AF153" i="5"/>
  <c r="BQ153" i="5"/>
  <c r="AF154" i="5"/>
  <c r="BQ154" i="5"/>
  <c r="AF155" i="5"/>
  <c r="BQ155" i="5"/>
  <c r="AF156" i="5"/>
  <c r="BQ156" i="5"/>
  <c r="AF157" i="5"/>
  <c r="BQ157" i="5"/>
  <c r="AF158" i="5"/>
  <c r="BQ158" i="5"/>
  <c r="AF159" i="5"/>
  <c r="BQ159" i="5"/>
  <c r="AF160" i="5"/>
  <c r="BQ160" i="5"/>
  <c r="AF161" i="5"/>
  <c r="BQ161" i="5"/>
  <c r="AF162" i="5"/>
  <c r="BQ162" i="5"/>
  <c r="AF163" i="5"/>
  <c r="BQ163" i="5"/>
  <c r="AF164" i="5"/>
  <c r="BQ164" i="5"/>
  <c r="AF165" i="5"/>
  <c r="BQ165" i="5"/>
  <c r="AF166" i="5"/>
  <c r="BQ166" i="5"/>
  <c r="AF167" i="5"/>
  <c r="BQ167" i="5"/>
  <c r="AF168" i="5"/>
  <c r="BQ168" i="5"/>
  <c r="AF169" i="5"/>
  <c r="BQ169" i="5"/>
  <c r="AF170" i="5"/>
  <c r="BQ170" i="5"/>
  <c r="AF171" i="5"/>
  <c r="BQ171" i="5"/>
  <c r="AF172" i="5"/>
  <c r="BQ172" i="5"/>
  <c r="AF173" i="5"/>
  <c r="BQ173" i="5"/>
  <c r="AF174" i="5"/>
  <c r="BQ174" i="5"/>
  <c r="AF175" i="5"/>
  <c r="BQ175" i="5"/>
  <c r="AF176" i="5"/>
  <c r="BQ176" i="5"/>
  <c r="AF177" i="5"/>
  <c r="BQ177" i="5"/>
  <c r="AF178" i="5"/>
  <c r="BQ178" i="5"/>
  <c r="AF179" i="5"/>
  <c r="BQ179" i="5"/>
  <c r="AF180" i="5"/>
  <c r="BQ180" i="5"/>
  <c r="AF181" i="5"/>
  <c r="BQ181" i="5"/>
  <c r="AF182" i="5"/>
  <c r="BQ182" i="5"/>
  <c r="AF183" i="5"/>
  <c r="BQ183" i="5"/>
  <c r="AF184" i="5"/>
  <c r="BQ184" i="5"/>
  <c r="AF185" i="5"/>
  <c r="BQ185" i="5"/>
  <c r="AF186" i="5"/>
  <c r="BQ186" i="5"/>
  <c r="AF187" i="5"/>
  <c r="BQ187" i="5"/>
  <c r="AF188" i="5"/>
  <c r="BQ188" i="5"/>
  <c r="AF189" i="5"/>
  <c r="BQ189" i="5"/>
  <c r="AF190" i="5"/>
  <c r="BQ190" i="5"/>
  <c r="AF191" i="5"/>
  <c r="BQ191" i="5"/>
  <c r="AF192" i="5"/>
  <c r="BQ192" i="5"/>
  <c r="AF193" i="5"/>
  <c r="BQ193" i="5"/>
  <c r="AF194" i="5"/>
  <c r="BQ194" i="5"/>
  <c r="AF195" i="5"/>
  <c r="BQ195" i="5"/>
  <c r="AF196" i="5"/>
  <c r="BQ196" i="5"/>
  <c r="AF197" i="5"/>
  <c r="BQ197" i="5"/>
  <c r="AF198" i="5"/>
  <c r="BQ198" i="5"/>
  <c r="AF199" i="5"/>
  <c r="BQ199" i="5"/>
  <c r="AF200" i="5"/>
  <c r="BQ200" i="5"/>
  <c r="AF201" i="5"/>
  <c r="BQ201" i="5"/>
  <c r="AF202" i="5"/>
  <c r="BQ202" i="5"/>
  <c r="AF203" i="5"/>
  <c r="BQ203" i="5"/>
  <c r="AF204" i="5"/>
  <c r="BQ204" i="5"/>
  <c r="AF205" i="5"/>
  <c r="BQ205" i="5"/>
  <c r="AF206" i="5"/>
  <c r="BQ206" i="5"/>
  <c r="AF207" i="5"/>
  <c r="BQ207" i="5"/>
  <c r="AF208" i="5"/>
  <c r="BQ208" i="5"/>
  <c r="AF209" i="5"/>
  <c r="BQ209" i="5"/>
  <c r="AF210" i="5"/>
  <c r="BQ210" i="5"/>
  <c r="AF211" i="5"/>
  <c r="BQ211" i="5"/>
  <c r="AF212" i="5"/>
  <c r="BQ212" i="5"/>
  <c r="AF213" i="5"/>
  <c r="BQ213" i="5"/>
  <c r="AF214" i="5"/>
  <c r="BQ214" i="5"/>
  <c r="AF215" i="5"/>
  <c r="BQ215" i="5"/>
  <c r="AF216" i="5"/>
  <c r="BQ216" i="5"/>
  <c r="AF217" i="5"/>
  <c r="BQ217" i="5"/>
  <c r="AF218" i="5"/>
  <c r="BQ218" i="5"/>
  <c r="AF219" i="5"/>
  <c r="BQ219" i="5"/>
  <c r="AF220" i="5"/>
  <c r="BQ220" i="5"/>
  <c r="AF221" i="5"/>
  <c r="BQ221" i="5"/>
  <c r="AF222" i="5"/>
  <c r="BQ222" i="5"/>
  <c r="AF223" i="5"/>
  <c r="BQ223" i="5"/>
  <c r="AF224" i="5"/>
  <c r="BQ224" i="5"/>
  <c r="AF225" i="5"/>
  <c r="BQ225" i="5"/>
  <c r="AF226" i="5"/>
  <c r="BQ226" i="5"/>
  <c r="AF227" i="5"/>
  <c r="BQ227" i="5"/>
  <c r="AF228" i="5"/>
  <c r="BQ228" i="5"/>
  <c r="AF229" i="5"/>
  <c r="BQ229" i="5"/>
  <c r="AF230" i="5"/>
  <c r="BQ230" i="5"/>
  <c r="AF231" i="5"/>
  <c r="BQ231" i="5"/>
  <c r="AF232" i="5"/>
  <c r="BQ232" i="5"/>
  <c r="AF233" i="5"/>
  <c r="BQ233" i="5"/>
  <c r="AF234" i="5"/>
  <c r="BQ234" i="5"/>
  <c r="AF235" i="5"/>
  <c r="BQ235" i="5"/>
  <c r="AF236" i="5"/>
  <c r="BQ236" i="5"/>
  <c r="AF237" i="5"/>
  <c r="BQ237" i="5"/>
  <c r="AF238" i="5"/>
  <c r="BQ238" i="5"/>
  <c r="AF239" i="5"/>
  <c r="BQ239" i="5"/>
  <c r="AF240" i="5"/>
  <c r="BQ240" i="5"/>
  <c r="AF241" i="5"/>
  <c r="BQ241" i="5"/>
  <c r="AF242" i="5"/>
  <c r="BQ242" i="5"/>
  <c r="AF243" i="5"/>
  <c r="BQ243" i="5"/>
  <c r="AF244" i="5"/>
  <c r="BQ244" i="5"/>
  <c r="AF245" i="5"/>
  <c r="BQ245" i="5"/>
  <c r="AF246" i="5"/>
  <c r="BQ246" i="5"/>
  <c r="AF247" i="5"/>
  <c r="BQ247" i="5"/>
  <c r="AF248" i="5"/>
  <c r="BQ248" i="5"/>
  <c r="AF249" i="5"/>
  <c r="BQ249" i="5"/>
  <c r="AF250" i="5"/>
  <c r="BQ250" i="5"/>
  <c r="AF251" i="5"/>
  <c r="BQ251" i="5"/>
  <c r="AF252" i="5"/>
  <c r="BQ252" i="5"/>
  <c r="AF253" i="5"/>
  <c r="BQ253" i="5"/>
  <c r="AF254" i="5"/>
  <c r="BQ254" i="5"/>
  <c r="AF255" i="5"/>
  <c r="BQ255" i="5"/>
  <c r="AF256" i="5"/>
  <c r="BQ256" i="5"/>
  <c r="AF257" i="5"/>
  <c r="BQ257" i="5"/>
  <c r="AF258" i="5"/>
  <c r="BQ258" i="5"/>
  <c r="AF259" i="5"/>
  <c r="BQ259" i="5"/>
  <c r="AF260" i="5"/>
  <c r="BQ260" i="5"/>
  <c r="AF261" i="5"/>
  <c r="BQ261" i="5"/>
  <c r="AF262" i="5"/>
  <c r="BQ262" i="5"/>
  <c r="AF263" i="5"/>
  <c r="BQ263" i="5"/>
  <c r="AF264" i="5"/>
  <c r="BQ264" i="5"/>
  <c r="AF265" i="5"/>
  <c r="BQ265" i="5"/>
  <c r="AF266" i="5"/>
  <c r="BQ266" i="5"/>
  <c r="AF267" i="5"/>
  <c r="BQ267" i="5"/>
  <c r="AF268" i="5"/>
  <c r="BQ268" i="5"/>
  <c r="AF269" i="5"/>
  <c r="BQ269" i="5"/>
  <c r="AF270" i="5"/>
  <c r="BQ270" i="5"/>
  <c r="AF271" i="5"/>
  <c r="BQ271" i="5"/>
  <c r="AF272" i="5"/>
  <c r="BQ272" i="5"/>
  <c r="AF273" i="5"/>
  <c r="BQ273" i="5"/>
  <c r="AF274" i="5"/>
  <c r="BQ274" i="5"/>
  <c r="AF275" i="5"/>
  <c r="BQ275" i="5"/>
  <c r="AF276" i="5"/>
  <c r="BQ276" i="5"/>
  <c r="AF277" i="5"/>
  <c r="BQ277" i="5"/>
  <c r="AF278" i="5"/>
  <c r="BQ278" i="5"/>
  <c r="AF279" i="5"/>
  <c r="BQ279" i="5"/>
  <c r="AF280" i="5"/>
  <c r="BQ280" i="5"/>
  <c r="AF281" i="5"/>
  <c r="BQ281" i="5"/>
  <c r="AF282" i="5"/>
  <c r="BQ282" i="5"/>
  <c r="AF283" i="5"/>
  <c r="BQ283" i="5"/>
  <c r="AF284" i="5"/>
  <c r="BQ284" i="5"/>
  <c r="AF285" i="5"/>
  <c r="BQ285" i="5"/>
  <c r="AF286" i="5"/>
  <c r="BQ286" i="5"/>
  <c r="AF287" i="5"/>
  <c r="BQ287" i="5"/>
  <c r="AF288" i="5"/>
  <c r="BQ288" i="5"/>
  <c r="AF289" i="5"/>
  <c r="BQ289" i="5"/>
  <c r="AF290" i="5"/>
  <c r="BQ290" i="5"/>
  <c r="AF291" i="5"/>
  <c r="BQ291" i="5"/>
  <c r="AF292" i="5"/>
  <c r="BQ292" i="5"/>
  <c r="AF293" i="5"/>
  <c r="BQ293" i="5"/>
  <c r="AF294" i="5"/>
  <c r="BQ294" i="5"/>
  <c r="AF295" i="5"/>
  <c r="BQ295" i="5"/>
  <c r="AF296" i="5"/>
  <c r="BQ296" i="5"/>
  <c r="AF297" i="5"/>
  <c r="BQ297" i="5"/>
  <c r="AF298" i="5"/>
  <c r="BQ298" i="5"/>
  <c r="AF299" i="5"/>
  <c r="BQ299" i="5"/>
  <c r="AF300" i="5"/>
  <c r="BQ300" i="5"/>
  <c r="AF301" i="5"/>
  <c r="BQ301" i="5"/>
  <c r="AF302" i="5"/>
  <c r="BQ302" i="5"/>
  <c r="AF303" i="5"/>
  <c r="BQ303" i="5"/>
  <c r="AF304" i="5"/>
  <c r="BQ304" i="5"/>
  <c r="AF305" i="5"/>
  <c r="BQ305" i="5"/>
  <c r="AF306" i="5"/>
  <c r="BQ306" i="5"/>
  <c r="AF307" i="5"/>
  <c r="BQ307" i="5"/>
  <c r="AF308" i="5"/>
  <c r="BQ308" i="5"/>
  <c r="AF309" i="5"/>
  <c r="BQ309" i="5"/>
  <c r="AF310" i="5"/>
  <c r="BQ310" i="5"/>
  <c r="AF311" i="5"/>
  <c r="BQ311" i="5"/>
  <c r="AF312" i="5"/>
  <c r="BQ312" i="5"/>
  <c r="AF313" i="5"/>
  <c r="BQ313" i="5"/>
  <c r="AF314" i="5"/>
  <c r="BQ314" i="5"/>
  <c r="AF315" i="5"/>
  <c r="BQ315" i="5"/>
  <c r="AF316" i="5"/>
  <c r="BQ316" i="5"/>
  <c r="AF317" i="5"/>
  <c r="BQ317" i="5"/>
  <c r="AF318" i="5"/>
  <c r="BQ318" i="5"/>
  <c r="AF319" i="5"/>
  <c r="BQ319" i="5"/>
  <c r="AF320" i="5"/>
  <c r="BQ320" i="5"/>
  <c r="AF321" i="5"/>
  <c r="BQ321" i="5"/>
  <c r="AF322" i="5"/>
  <c r="BQ322" i="5"/>
  <c r="AF323" i="5"/>
  <c r="BQ323" i="5"/>
  <c r="AF324" i="5"/>
  <c r="BQ324" i="5"/>
  <c r="AF325" i="5"/>
  <c r="BQ325" i="5"/>
  <c r="AF326" i="5"/>
  <c r="BQ326" i="5"/>
  <c r="AF327" i="5"/>
  <c r="BQ327" i="5"/>
  <c r="AF328" i="5"/>
  <c r="BQ328" i="5"/>
  <c r="AF329" i="5"/>
  <c r="BQ329" i="5"/>
  <c r="AF330" i="5"/>
  <c r="BQ330" i="5"/>
  <c r="AF331" i="5"/>
  <c r="BQ331" i="5"/>
  <c r="AF332" i="5"/>
  <c r="BQ332" i="5"/>
  <c r="AF333" i="5"/>
  <c r="BQ333" i="5"/>
  <c r="AF334" i="5"/>
  <c r="BQ334" i="5"/>
  <c r="AF335" i="5"/>
  <c r="BQ335" i="5"/>
  <c r="AF336" i="5"/>
  <c r="BQ336" i="5"/>
  <c r="AF337" i="5"/>
  <c r="BQ337" i="5"/>
  <c r="AF338" i="5"/>
  <c r="BQ338" i="5"/>
  <c r="AF339" i="5"/>
  <c r="BQ339" i="5"/>
  <c r="AF340" i="5"/>
  <c r="BQ340" i="5"/>
  <c r="AF341" i="5"/>
  <c r="BQ341" i="5"/>
  <c r="AF342" i="5"/>
  <c r="BQ342" i="5"/>
  <c r="AF343" i="5"/>
  <c r="BQ343" i="5"/>
  <c r="AF344" i="5"/>
  <c r="BQ344" i="5"/>
  <c r="AF345" i="5"/>
  <c r="BQ345" i="5"/>
  <c r="AF346" i="5"/>
  <c r="BQ346" i="5"/>
  <c r="AF347" i="5"/>
  <c r="BQ347" i="5"/>
  <c r="AF348" i="5"/>
  <c r="BQ348" i="5"/>
  <c r="AF349" i="5"/>
  <c r="BQ349" i="5"/>
  <c r="AF350" i="5"/>
  <c r="BQ350" i="5"/>
  <c r="AF351" i="5"/>
  <c r="BQ351" i="5"/>
  <c r="AF352" i="5"/>
  <c r="BQ352" i="5"/>
  <c r="AF353" i="5"/>
  <c r="BQ353" i="5"/>
  <c r="AF354" i="5"/>
  <c r="BQ354" i="5"/>
  <c r="AF355" i="5"/>
  <c r="BQ355" i="5"/>
  <c r="AF356" i="5"/>
  <c r="BQ356" i="5"/>
  <c r="AF357" i="5"/>
  <c r="BQ357" i="5"/>
  <c r="AF358" i="5"/>
  <c r="BQ358" i="5"/>
  <c r="AF359" i="5"/>
  <c r="BQ359" i="5"/>
  <c r="AF360" i="5"/>
  <c r="BQ360" i="5"/>
  <c r="AF361" i="5"/>
  <c r="BQ361" i="5"/>
  <c r="AF362" i="5"/>
  <c r="BQ362" i="5"/>
  <c r="AF363" i="5"/>
  <c r="BQ363" i="5"/>
  <c r="AF364" i="5"/>
  <c r="BQ364" i="5"/>
  <c r="AF365" i="5"/>
  <c r="BQ365" i="5"/>
  <c r="AF366" i="5"/>
  <c r="BQ366" i="5"/>
  <c r="AF367" i="5"/>
  <c r="BQ367" i="5"/>
  <c r="AF368" i="5"/>
  <c r="BQ368" i="5"/>
  <c r="AF369" i="5"/>
  <c r="BQ369" i="5"/>
  <c r="AF370" i="5"/>
  <c r="BQ370" i="5"/>
  <c r="AF371" i="5"/>
  <c r="BQ371" i="5"/>
  <c r="AF372" i="5"/>
  <c r="BQ372" i="5"/>
  <c r="AF373" i="5"/>
  <c r="BQ373" i="5"/>
  <c r="AF374" i="5"/>
  <c r="BQ374" i="5"/>
  <c r="AF375" i="5"/>
  <c r="BQ375" i="5"/>
  <c r="AF376" i="5"/>
  <c r="BQ376" i="5"/>
  <c r="AF377" i="5"/>
  <c r="BQ377" i="5"/>
  <c r="AF378" i="5"/>
  <c r="BQ378" i="5"/>
  <c r="AF379" i="5"/>
  <c r="BQ379" i="5"/>
  <c r="AF380" i="5"/>
  <c r="BQ380" i="5"/>
  <c r="AF381" i="5"/>
  <c r="BQ381" i="5"/>
  <c r="AF382" i="5"/>
  <c r="BQ382" i="5"/>
  <c r="AF383" i="5"/>
  <c r="BQ383" i="5"/>
  <c r="AF384" i="5"/>
  <c r="BQ384" i="5"/>
  <c r="AF385" i="5"/>
  <c r="BQ385" i="5"/>
  <c r="AF386" i="5"/>
  <c r="BQ386" i="5"/>
  <c r="AF387" i="5"/>
  <c r="BQ387" i="5"/>
  <c r="AF388" i="5"/>
  <c r="BQ388" i="5"/>
  <c r="AF389" i="5"/>
  <c r="BQ389" i="5"/>
  <c r="AF390" i="5"/>
  <c r="BQ390" i="5"/>
  <c r="AF391" i="5"/>
  <c r="BQ391" i="5"/>
  <c r="AF392" i="5"/>
  <c r="BQ392" i="5"/>
  <c r="AF393" i="5"/>
  <c r="BQ393" i="5"/>
  <c r="AF394" i="5"/>
  <c r="BQ394" i="5"/>
  <c r="AF395" i="5"/>
  <c r="BQ395" i="5"/>
  <c r="AF396" i="5"/>
  <c r="BQ396" i="5"/>
  <c r="AF397" i="5"/>
  <c r="BQ397" i="5"/>
  <c r="AF398" i="5"/>
  <c r="BQ398" i="5"/>
  <c r="AF399" i="5"/>
  <c r="BQ399" i="5"/>
  <c r="AF400" i="5"/>
  <c r="BQ400" i="5"/>
  <c r="AF401" i="5"/>
  <c r="BQ401" i="5"/>
  <c r="AF402" i="5"/>
  <c r="BQ402" i="5"/>
  <c r="AF403" i="5"/>
  <c r="BQ403" i="5"/>
  <c r="AF404" i="5"/>
  <c r="BQ404" i="5"/>
  <c r="AF405" i="5"/>
  <c r="BQ405" i="5"/>
  <c r="AF406" i="5"/>
  <c r="BQ406" i="5"/>
  <c r="AF407" i="5"/>
  <c r="BQ407" i="5"/>
  <c r="AF408" i="5"/>
  <c r="BQ408" i="5"/>
  <c r="AF409" i="5"/>
  <c r="BQ409" i="5"/>
  <c r="AF410" i="5"/>
  <c r="BQ410" i="5"/>
  <c r="AF411" i="5"/>
  <c r="BQ411" i="5"/>
  <c r="AF412" i="5"/>
  <c r="BQ412" i="5"/>
  <c r="AF413" i="5"/>
  <c r="BQ413" i="5"/>
  <c r="AF414" i="5"/>
  <c r="BQ414" i="5"/>
  <c r="AF415" i="5"/>
  <c r="BQ415" i="5"/>
  <c r="AF416" i="5"/>
  <c r="BQ416" i="5"/>
  <c r="AF417" i="5"/>
  <c r="BQ417" i="5"/>
  <c r="AF418" i="5"/>
  <c r="BQ418" i="5"/>
  <c r="AF419" i="5"/>
  <c r="BQ419" i="5"/>
  <c r="AF420" i="5"/>
  <c r="BQ420" i="5"/>
  <c r="AF421" i="5"/>
  <c r="BQ421" i="5"/>
  <c r="AF422" i="5"/>
  <c r="BQ422" i="5"/>
  <c r="AF423" i="5"/>
  <c r="BQ423" i="5"/>
  <c r="AF424" i="5"/>
  <c r="BQ424" i="5"/>
  <c r="AF425" i="5"/>
  <c r="BQ425" i="5"/>
  <c r="AF426" i="5"/>
  <c r="BQ426" i="5"/>
  <c r="AF427" i="5"/>
  <c r="BQ427" i="5"/>
  <c r="AF428" i="5"/>
  <c r="BQ428" i="5"/>
  <c r="AF429" i="5"/>
  <c r="BQ429" i="5"/>
  <c r="AF430" i="5"/>
  <c r="BQ430" i="5"/>
  <c r="AF431" i="5"/>
  <c r="BQ431" i="5"/>
  <c r="AF432" i="5"/>
  <c r="BQ432" i="5"/>
  <c r="AF433" i="5"/>
  <c r="BQ433" i="5"/>
  <c r="AF434" i="5"/>
  <c r="BQ434" i="5"/>
  <c r="AF435" i="5"/>
  <c r="BQ435" i="5"/>
  <c r="AF436" i="5"/>
  <c r="BQ436" i="5"/>
  <c r="AF437" i="5"/>
  <c r="BQ437" i="5"/>
  <c r="AF438" i="5"/>
  <c r="BQ438" i="5"/>
  <c r="AF439" i="5"/>
  <c r="BQ439" i="5"/>
  <c r="AF440" i="5"/>
  <c r="BQ440" i="5"/>
  <c r="AF441" i="5"/>
  <c r="BQ441" i="5"/>
  <c r="AF442" i="5"/>
  <c r="BQ442" i="5"/>
  <c r="AF443" i="5"/>
  <c r="BQ443" i="5"/>
  <c r="AF444" i="5"/>
  <c r="BQ444" i="5"/>
  <c r="AF445" i="5"/>
  <c r="BQ445" i="5"/>
  <c r="AF446" i="5"/>
  <c r="BQ446" i="5"/>
  <c r="AF447" i="5"/>
  <c r="BQ447" i="5"/>
  <c r="AF448" i="5"/>
  <c r="BQ448" i="5"/>
  <c r="AF449" i="5"/>
  <c r="BQ449" i="5"/>
  <c r="AF450" i="5"/>
  <c r="BQ450" i="5"/>
  <c r="AF451" i="5"/>
  <c r="BQ451" i="5"/>
  <c r="AF452" i="5"/>
  <c r="BQ452" i="5"/>
  <c r="AF453" i="5"/>
  <c r="BQ453" i="5"/>
  <c r="AF454" i="5"/>
  <c r="BQ454" i="5"/>
  <c r="AF455" i="5"/>
  <c r="BQ455" i="5"/>
  <c r="AF456" i="5"/>
  <c r="BQ456" i="5"/>
  <c r="AF457" i="5"/>
  <c r="BQ457" i="5"/>
  <c r="AF458" i="5"/>
  <c r="BQ458" i="5"/>
  <c r="AF459" i="5"/>
  <c r="BQ459" i="5"/>
  <c r="AF460" i="5"/>
  <c r="BQ460" i="5"/>
  <c r="AF461" i="5"/>
  <c r="BQ461" i="5"/>
  <c r="AF462" i="5"/>
  <c r="BQ462" i="5"/>
  <c r="AF463" i="5"/>
  <c r="BQ463" i="5"/>
  <c r="AF464" i="5"/>
  <c r="BQ464" i="5"/>
  <c r="AF465" i="5"/>
  <c r="BQ465" i="5"/>
  <c r="AF466" i="5"/>
  <c r="BQ466" i="5"/>
  <c r="AF467" i="5"/>
  <c r="BQ467" i="5"/>
  <c r="AF468" i="5"/>
  <c r="BQ468" i="5"/>
  <c r="AF469" i="5"/>
  <c r="BQ469" i="5"/>
  <c r="AF470" i="5"/>
  <c r="BQ470" i="5"/>
  <c r="AF471" i="5"/>
  <c r="BQ471" i="5"/>
  <c r="AF472" i="5"/>
  <c r="BQ472" i="5"/>
  <c r="AF473" i="5"/>
  <c r="BQ473" i="5"/>
  <c r="AF474" i="5"/>
  <c r="BQ474" i="5"/>
  <c r="AF475" i="5"/>
  <c r="BQ475" i="5"/>
  <c r="AF476" i="5"/>
  <c r="BQ476" i="5"/>
  <c r="AF477" i="5"/>
  <c r="BQ477" i="5"/>
  <c r="AF478" i="5"/>
  <c r="BQ478" i="5"/>
  <c r="AF479" i="5"/>
  <c r="BQ479" i="5"/>
  <c r="AF480" i="5"/>
  <c r="BQ480" i="5"/>
  <c r="AF481" i="5"/>
  <c r="BQ481" i="5"/>
  <c r="AF482" i="5"/>
  <c r="BQ482" i="5"/>
  <c r="AF483" i="5"/>
  <c r="BQ483" i="5"/>
  <c r="AF484" i="5"/>
  <c r="BQ484" i="5"/>
  <c r="AF485" i="5"/>
  <c r="BQ485" i="5"/>
  <c r="AF486" i="5"/>
  <c r="BQ486" i="5"/>
  <c r="AF487" i="5"/>
  <c r="BQ487" i="5"/>
  <c r="AF488" i="5"/>
  <c r="BQ488" i="5"/>
  <c r="AF489" i="5"/>
  <c r="BQ489" i="5"/>
  <c r="AF490" i="5"/>
  <c r="BQ490" i="5"/>
  <c r="AF491" i="5"/>
  <c r="BQ491" i="5"/>
  <c r="AF492" i="5"/>
  <c r="BQ492" i="5"/>
  <c r="AF493" i="5"/>
  <c r="BQ493" i="5"/>
  <c r="AF494" i="5"/>
  <c r="BQ494" i="5"/>
  <c r="AF495" i="5"/>
  <c r="BQ495" i="5"/>
  <c r="AF496" i="5"/>
  <c r="BQ496" i="5"/>
  <c r="AF497" i="5"/>
  <c r="BQ497" i="5"/>
  <c r="AF498" i="5"/>
  <c r="BQ498" i="5"/>
  <c r="AF499" i="5"/>
  <c r="BQ499" i="5"/>
  <c r="AF500" i="5"/>
  <c r="BQ500" i="5"/>
  <c r="AF501" i="5"/>
  <c r="BQ501" i="5"/>
  <c r="AF502" i="5"/>
  <c r="BQ502" i="5"/>
  <c r="AF503" i="5"/>
  <c r="BQ503" i="5"/>
  <c r="AF504" i="5"/>
  <c r="BQ504" i="5"/>
  <c r="AF505" i="5"/>
  <c r="BQ505" i="5"/>
  <c r="AF506" i="5"/>
  <c r="BQ506" i="5"/>
  <c r="AF507" i="5"/>
  <c r="BQ507" i="5"/>
  <c r="AF508" i="5"/>
  <c r="BQ508" i="5"/>
  <c r="AF509" i="5"/>
  <c r="BQ509" i="5"/>
  <c r="AF510" i="5"/>
  <c r="BQ510" i="5"/>
  <c r="AF511" i="5"/>
  <c r="BQ511" i="5"/>
  <c r="AF512" i="5"/>
  <c r="BQ512" i="5"/>
  <c r="AF513" i="5"/>
  <c r="BQ513" i="5"/>
  <c r="AF514" i="5"/>
  <c r="BQ514" i="5"/>
  <c r="AF515" i="5"/>
  <c r="BQ515" i="5"/>
  <c r="AF516" i="5"/>
  <c r="BQ516" i="5"/>
  <c r="AF517" i="5"/>
  <c r="BQ517" i="5"/>
  <c r="AF518" i="5"/>
  <c r="BQ518" i="5"/>
  <c r="AF519" i="5"/>
  <c r="BQ519" i="5"/>
  <c r="AF520" i="5"/>
  <c r="BQ520" i="5"/>
  <c r="AF521" i="5"/>
  <c r="BQ521" i="5"/>
  <c r="AF522" i="5"/>
  <c r="BQ522" i="5"/>
  <c r="AF523" i="5"/>
  <c r="BQ523" i="5"/>
  <c r="AF524" i="5"/>
  <c r="BQ524" i="5"/>
  <c r="AF525" i="5"/>
  <c r="BQ525" i="5"/>
  <c r="AF526" i="5"/>
  <c r="BQ526" i="5"/>
  <c r="AF527" i="5"/>
  <c r="BQ527" i="5"/>
  <c r="AF528" i="5"/>
  <c r="BQ528" i="5"/>
  <c r="AF529" i="5"/>
  <c r="BQ529" i="5"/>
  <c r="AF530" i="5"/>
  <c r="BQ530" i="5"/>
  <c r="AF531" i="5"/>
  <c r="BQ531" i="5"/>
  <c r="AF532" i="5"/>
  <c r="BQ532" i="5"/>
  <c r="AF533" i="5"/>
  <c r="BQ533" i="5"/>
  <c r="AF534" i="5"/>
  <c r="BQ534" i="5"/>
  <c r="AF535" i="5"/>
  <c r="BQ535" i="5"/>
  <c r="AF536" i="5"/>
  <c r="BQ536" i="5"/>
  <c r="AF537" i="5"/>
  <c r="BQ537" i="5"/>
  <c r="AF538" i="5"/>
  <c r="BQ538" i="5"/>
  <c r="AF539" i="5"/>
  <c r="BQ539" i="5"/>
  <c r="AF540" i="5"/>
  <c r="BQ540" i="5"/>
  <c r="AF541" i="5"/>
  <c r="BQ541" i="5"/>
  <c r="AF542" i="5"/>
  <c r="BQ542" i="5"/>
  <c r="AF543" i="5"/>
  <c r="BQ543" i="5"/>
  <c r="AF544" i="5"/>
  <c r="BQ544" i="5"/>
  <c r="AF545" i="5"/>
  <c r="BQ545" i="5"/>
  <c r="AF546" i="5"/>
  <c r="BQ546" i="5"/>
  <c r="AF547" i="5"/>
  <c r="BQ547" i="5"/>
  <c r="AF548" i="5"/>
  <c r="BQ548" i="5"/>
  <c r="AF549" i="5"/>
  <c r="BQ549" i="5"/>
  <c r="AF550" i="5"/>
  <c r="BQ550" i="5"/>
  <c r="AF551" i="5"/>
  <c r="BQ551" i="5"/>
  <c r="AF552" i="5"/>
  <c r="BQ552" i="5"/>
  <c r="AF553" i="5"/>
  <c r="BQ553" i="5"/>
  <c r="AF554" i="5"/>
  <c r="BQ554" i="5"/>
  <c r="AF555" i="5"/>
  <c r="BQ555" i="5"/>
  <c r="AF556" i="5"/>
  <c r="BQ556" i="5"/>
  <c r="AF557" i="5"/>
  <c r="BQ557" i="5"/>
  <c r="AF558" i="5"/>
  <c r="BQ558" i="5"/>
  <c r="AF559" i="5"/>
  <c r="BQ559" i="5"/>
  <c r="AF560" i="5"/>
  <c r="BQ560" i="5"/>
  <c r="AF561" i="5"/>
  <c r="BQ561" i="5"/>
  <c r="AF562" i="5"/>
  <c r="BQ562" i="5"/>
  <c r="AF563" i="5"/>
  <c r="BQ563" i="5"/>
  <c r="AF564" i="5"/>
  <c r="BQ564" i="5"/>
  <c r="AF565" i="5"/>
  <c r="BQ565" i="5"/>
  <c r="AF566" i="5"/>
  <c r="BQ566" i="5"/>
  <c r="AF567" i="5"/>
  <c r="BQ567" i="5"/>
  <c r="AF568" i="5"/>
  <c r="BQ568" i="5"/>
  <c r="AF569" i="5"/>
  <c r="BQ569" i="5"/>
  <c r="AF570" i="5"/>
  <c r="BQ570" i="5"/>
  <c r="AF571" i="5"/>
  <c r="BQ571" i="5"/>
  <c r="AF572" i="5"/>
  <c r="BQ572" i="5"/>
  <c r="AF573" i="5"/>
  <c r="BQ573" i="5"/>
  <c r="AF574" i="5"/>
  <c r="BQ574" i="5"/>
  <c r="AF575" i="5"/>
  <c r="BQ575" i="5"/>
  <c r="AF576" i="5"/>
  <c r="BQ576" i="5"/>
  <c r="AF577" i="5"/>
  <c r="BQ577" i="5"/>
  <c r="AF578" i="5"/>
  <c r="BQ578" i="5"/>
  <c r="AF579" i="5"/>
  <c r="BQ579" i="5"/>
  <c r="AF580" i="5"/>
  <c r="BQ580" i="5"/>
  <c r="AF581" i="5"/>
  <c r="BQ581" i="5"/>
  <c r="AF582" i="5"/>
  <c r="BQ582" i="5"/>
  <c r="AF583" i="5"/>
  <c r="BQ583" i="5"/>
  <c r="AF584" i="5"/>
  <c r="BQ584" i="5"/>
  <c r="AF585" i="5"/>
  <c r="BQ585" i="5"/>
  <c r="AF586" i="5"/>
  <c r="BQ586" i="5"/>
  <c r="AF587" i="5"/>
  <c r="BQ587" i="5"/>
  <c r="AF588" i="5"/>
  <c r="BQ588" i="5"/>
  <c r="AF589" i="5"/>
  <c r="BQ589" i="5"/>
  <c r="AF590" i="5"/>
  <c r="BQ590" i="5"/>
  <c r="AF591" i="5"/>
  <c r="BQ591" i="5"/>
  <c r="AF592" i="5"/>
  <c r="BQ592" i="5"/>
  <c r="AF593" i="5"/>
  <c r="BQ593" i="5"/>
  <c r="AF594" i="5"/>
  <c r="BQ594" i="5"/>
  <c r="AF595" i="5"/>
  <c r="BQ595" i="5"/>
  <c r="Q18" i="4"/>
  <c r="R18" i="4"/>
  <c r="S18" i="4"/>
  <c r="T18" i="4"/>
  <c r="C19" i="4"/>
  <c r="I19" i="4"/>
  <c r="J19" i="4"/>
  <c r="K19" i="4"/>
  <c r="L19" i="4"/>
  <c r="M19" i="4"/>
  <c r="N19" i="4"/>
  <c r="O19" i="4"/>
  <c r="P19" i="4"/>
  <c r="BR2" i="5"/>
  <c r="BR1" i="5"/>
  <c r="BR11" i="5"/>
  <c r="AG2" i="5"/>
  <c r="AG1" i="5"/>
  <c r="AG11" i="5"/>
  <c r="AG13" i="5"/>
  <c r="BR13" i="5"/>
  <c r="AG14" i="5"/>
  <c r="BR14" i="5"/>
  <c r="AG15" i="5"/>
  <c r="BR15" i="5"/>
  <c r="AG16" i="5"/>
  <c r="BR16" i="5"/>
  <c r="AG17" i="5"/>
  <c r="BR17" i="5"/>
  <c r="AG18" i="5"/>
  <c r="BR18" i="5"/>
  <c r="AG19" i="5"/>
  <c r="BR19" i="5"/>
  <c r="AG20" i="5"/>
  <c r="BR20" i="5"/>
  <c r="AG21" i="5"/>
  <c r="BR21" i="5"/>
  <c r="AG22" i="5"/>
  <c r="BR22" i="5"/>
  <c r="AG23" i="5"/>
  <c r="BR23" i="5"/>
  <c r="AG24" i="5"/>
  <c r="BR24" i="5"/>
  <c r="AG25" i="5"/>
  <c r="BR25" i="5"/>
  <c r="AG26" i="5"/>
  <c r="BR26" i="5"/>
  <c r="AG27" i="5"/>
  <c r="BR27" i="5"/>
  <c r="AG28" i="5"/>
  <c r="BR28" i="5"/>
  <c r="AG29" i="5"/>
  <c r="BR29" i="5"/>
  <c r="AG30" i="5"/>
  <c r="BR30" i="5"/>
  <c r="AG31" i="5"/>
  <c r="BR31" i="5"/>
  <c r="AG32" i="5"/>
  <c r="BR32" i="5"/>
  <c r="AG33" i="5"/>
  <c r="BR33" i="5"/>
  <c r="AG34" i="5"/>
  <c r="BR34" i="5"/>
  <c r="AG35" i="5"/>
  <c r="BR35" i="5"/>
  <c r="AG36" i="5"/>
  <c r="BR36" i="5"/>
  <c r="AG37" i="5"/>
  <c r="BR37" i="5"/>
  <c r="AG38" i="5"/>
  <c r="BR38" i="5"/>
  <c r="AG39" i="5"/>
  <c r="BR39" i="5"/>
  <c r="AG40" i="5"/>
  <c r="BR40" i="5"/>
  <c r="AG41" i="5"/>
  <c r="BR41" i="5"/>
  <c r="AG42" i="5"/>
  <c r="BR42" i="5"/>
  <c r="AG43" i="5"/>
  <c r="BR43" i="5"/>
  <c r="AG44" i="5"/>
  <c r="BR44" i="5"/>
  <c r="AG45" i="5"/>
  <c r="BR45" i="5"/>
  <c r="AG46" i="5"/>
  <c r="BR46" i="5"/>
  <c r="AG47" i="5"/>
  <c r="BR47" i="5"/>
  <c r="AG48" i="5"/>
  <c r="BR48" i="5"/>
  <c r="AG49" i="5"/>
  <c r="BR49" i="5"/>
  <c r="AG50" i="5"/>
  <c r="BR50" i="5"/>
  <c r="AG51" i="5"/>
  <c r="BR51" i="5"/>
  <c r="AG52" i="5"/>
  <c r="BR52" i="5"/>
  <c r="AG53" i="5"/>
  <c r="BR53" i="5"/>
  <c r="AG54" i="5"/>
  <c r="BR54" i="5"/>
  <c r="AG55" i="5"/>
  <c r="BR55" i="5"/>
  <c r="AG56" i="5"/>
  <c r="BR56" i="5"/>
  <c r="AG57" i="5"/>
  <c r="BR57" i="5"/>
  <c r="AG58" i="5"/>
  <c r="BR58" i="5"/>
  <c r="AG59" i="5"/>
  <c r="BR59" i="5"/>
  <c r="AG60" i="5"/>
  <c r="BR60" i="5"/>
  <c r="AG61" i="5"/>
  <c r="BR61" i="5"/>
  <c r="AG62" i="5"/>
  <c r="BR62" i="5"/>
  <c r="AG63" i="5"/>
  <c r="BR63" i="5"/>
  <c r="AG64" i="5"/>
  <c r="BR64" i="5"/>
  <c r="AG65" i="5"/>
  <c r="BR65" i="5"/>
  <c r="AG66" i="5"/>
  <c r="BR66" i="5"/>
  <c r="AG67" i="5"/>
  <c r="BR67" i="5"/>
  <c r="AG68" i="5"/>
  <c r="BR68" i="5"/>
  <c r="AG69" i="5"/>
  <c r="BR69" i="5"/>
  <c r="AG70" i="5"/>
  <c r="BR70" i="5"/>
  <c r="AG71" i="5"/>
  <c r="BR71" i="5"/>
  <c r="AG72" i="5"/>
  <c r="BR72" i="5"/>
  <c r="AG73" i="5"/>
  <c r="BR73" i="5"/>
  <c r="AG74" i="5"/>
  <c r="BR74" i="5"/>
  <c r="AG75" i="5"/>
  <c r="BR75" i="5"/>
  <c r="AG76" i="5"/>
  <c r="BR76" i="5"/>
  <c r="AG77" i="5"/>
  <c r="BR77" i="5"/>
  <c r="AG78" i="5"/>
  <c r="BR78" i="5"/>
  <c r="AG79" i="5"/>
  <c r="BR79" i="5"/>
  <c r="AG80" i="5"/>
  <c r="BR80" i="5"/>
  <c r="AG81" i="5"/>
  <c r="BR81" i="5"/>
  <c r="AG82" i="5"/>
  <c r="BR82" i="5"/>
  <c r="AG83" i="5"/>
  <c r="BR83" i="5"/>
  <c r="AG84" i="5"/>
  <c r="BR84" i="5"/>
  <c r="AG85" i="5"/>
  <c r="BR85" i="5"/>
  <c r="AG86" i="5"/>
  <c r="BR86" i="5"/>
  <c r="AG87" i="5"/>
  <c r="BR87" i="5"/>
  <c r="AG88" i="5"/>
  <c r="BR88" i="5"/>
  <c r="AG89" i="5"/>
  <c r="BR89" i="5"/>
  <c r="AG90" i="5"/>
  <c r="BR90" i="5"/>
  <c r="AG91" i="5"/>
  <c r="BR91" i="5"/>
  <c r="AG92" i="5"/>
  <c r="BR92" i="5"/>
  <c r="AG93" i="5"/>
  <c r="BR93" i="5"/>
  <c r="AG94" i="5"/>
  <c r="BR94" i="5"/>
  <c r="AG95" i="5"/>
  <c r="BR95" i="5"/>
  <c r="AG96" i="5"/>
  <c r="BR96" i="5"/>
  <c r="AG97" i="5"/>
  <c r="BR97" i="5"/>
  <c r="AG98" i="5"/>
  <c r="BR98" i="5"/>
  <c r="AG99" i="5"/>
  <c r="BR99" i="5"/>
  <c r="AG100" i="5"/>
  <c r="BR100" i="5"/>
  <c r="AG101" i="5"/>
  <c r="BR101" i="5"/>
  <c r="AG102" i="5"/>
  <c r="BR102" i="5"/>
  <c r="AG103" i="5"/>
  <c r="BR103" i="5"/>
  <c r="AG104" i="5"/>
  <c r="BR104" i="5"/>
  <c r="AG105" i="5"/>
  <c r="BR105" i="5"/>
  <c r="AG106" i="5"/>
  <c r="BR106" i="5"/>
  <c r="AG107" i="5"/>
  <c r="BR107" i="5"/>
  <c r="AG108" i="5"/>
  <c r="BR108" i="5"/>
  <c r="AG109" i="5"/>
  <c r="BR109" i="5"/>
  <c r="AG110" i="5"/>
  <c r="BR110" i="5"/>
  <c r="AG111" i="5"/>
  <c r="BR111" i="5"/>
  <c r="AG112" i="5"/>
  <c r="BR112" i="5"/>
  <c r="AG113" i="5"/>
  <c r="BR113" i="5"/>
  <c r="AG114" i="5"/>
  <c r="BR114" i="5"/>
  <c r="AG115" i="5"/>
  <c r="BR115" i="5"/>
  <c r="AG116" i="5"/>
  <c r="BR116" i="5"/>
  <c r="AG117" i="5"/>
  <c r="BR117" i="5"/>
  <c r="AG118" i="5"/>
  <c r="BR118" i="5"/>
  <c r="AG119" i="5"/>
  <c r="BR119" i="5"/>
  <c r="AG120" i="5"/>
  <c r="BR120" i="5"/>
  <c r="AG121" i="5"/>
  <c r="BR121" i="5"/>
  <c r="AG122" i="5"/>
  <c r="BR122" i="5"/>
  <c r="AG123" i="5"/>
  <c r="BR123" i="5"/>
  <c r="AG124" i="5"/>
  <c r="BR124" i="5"/>
  <c r="AG125" i="5"/>
  <c r="BR125" i="5"/>
  <c r="AG126" i="5"/>
  <c r="BR126" i="5"/>
  <c r="AG127" i="5"/>
  <c r="BR127" i="5"/>
  <c r="AG128" i="5"/>
  <c r="BR128" i="5"/>
  <c r="AG129" i="5"/>
  <c r="BR129" i="5"/>
  <c r="AG130" i="5"/>
  <c r="BR130" i="5"/>
  <c r="AG131" i="5"/>
  <c r="BR131" i="5"/>
  <c r="AG132" i="5"/>
  <c r="BR132" i="5"/>
  <c r="AG133" i="5"/>
  <c r="BR133" i="5"/>
  <c r="AG134" i="5"/>
  <c r="BR134" i="5"/>
  <c r="AG135" i="5"/>
  <c r="BR135" i="5"/>
  <c r="AG136" i="5"/>
  <c r="BR136" i="5"/>
  <c r="AG137" i="5"/>
  <c r="BR137" i="5"/>
  <c r="AG138" i="5"/>
  <c r="BR138" i="5"/>
  <c r="AG139" i="5"/>
  <c r="BR139" i="5"/>
  <c r="AG140" i="5"/>
  <c r="BR140" i="5"/>
  <c r="AG141" i="5"/>
  <c r="BR141" i="5"/>
  <c r="AG142" i="5"/>
  <c r="BR142" i="5"/>
  <c r="AG143" i="5"/>
  <c r="BR143" i="5"/>
  <c r="AG144" i="5"/>
  <c r="BR144" i="5"/>
  <c r="AG145" i="5"/>
  <c r="BR145" i="5"/>
  <c r="AG146" i="5"/>
  <c r="BR146" i="5"/>
  <c r="AG147" i="5"/>
  <c r="BR147" i="5"/>
  <c r="AG148" i="5"/>
  <c r="BR148" i="5"/>
  <c r="AG149" i="5"/>
  <c r="BR149" i="5"/>
  <c r="AG150" i="5"/>
  <c r="BR150" i="5"/>
  <c r="AG151" i="5"/>
  <c r="BR151" i="5"/>
  <c r="AG152" i="5"/>
  <c r="BR152" i="5"/>
  <c r="AG153" i="5"/>
  <c r="BR153" i="5"/>
  <c r="AG154" i="5"/>
  <c r="BR154" i="5"/>
  <c r="AG155" i="5"/>
  <c r="BR155" i="5"/>
  <c r="AG156" i="5"/>
  <c r="BR156" i="5"/>
  <c r="AG157" i="5"/>
  <c r="BR157" i="5"/>
  <c r="AG158" i="5"/>
  <c r="BR158" i="5"/>
  <c r="AG159" i="5"/>
  <c r="BR159" i="5"/>
  <c r="AG160" i="5"/>
  <c r="BR160" i="5"/>
  <c r="AG161" i="5"/>
  <c r="BR161" i="5"/>
  <c r="AG162" i="5"/>
  <c r="BR162" i="5"/>
  <c r="AG163" i="5"/>
  <c r="BR163" i="5"/>
  <c r="AG164" i="5"/>
  <c r="BR164" i="5"/>
  <c r="AG165" i="5"/>
  <c r="BR165" i="5"/>
  <c r="AG166" i="5"/>
  <c r="BR166" i="5"/>
  <c r="AG167" i="5"/>
  <c r="BR167" i="5"/>
  <c r="AG168" i="5"/>
  <c r="BR168" i="5"/>
  <c r="AG169" i="5"/>
  <c r="BR169" i="5"/>
  <c r="AG170" i="5"/>
  <c r="BR170" i="5"/>
  <c r="AG171" i="5"/>
  <c r="BR171" i="5"/>
  <c r="AG172" i="5"/>
  <c r="BR172" i="5"/>
  <c r="AG173" i="5"/>
  <c r="BR173" i="5"/>
  <c r="AG174" i="5"/>
  <c r="BR174" i="5"/>
  <c r="AG175" i="5"/>
  <c r="BR175" i="5"/>
  <c r="AG176" i="5"/>
  <c r="BR176" i="5"/>
  <c r="AG177" i="5"/>
  <c r="BR177" i="5"/>
  <c r="AG178" i="5"/>
  <c r="BR178" i="5"/>
  <c r="AG179" i="5"/>
  <c r="BR179" i="5"/>
  <c r="AG180" i="5"/>
  <c r="BR180" i="5"/>
  <c r="AG181" i="5"/>
  <c r="BR181" i="5"/>
  <c r="AG182" i="5"/>
  <c r="BR182" i="5"/>
  <c r="AG183" i="5"/>
  <c r="BR183" i="5"/>
  <c r="AG184" i="5"/>
  <c r="BR184" i="5"/>
  <c r="AG185" i="5"/>
  <c r="BR185" i="5"/>
  <c r="AG186" i="5"/>
  <c r="BR186" i="5"/>
  <c r="AG187" i="5"/>
  <c r="BR187" i="5"/>
  <c r="AG188" i="5"/>
  <c r="BR188" i="5"/>
  <c r="AG189" i="5"/>
  <c r="BR189" i="5"/>
  <c r="AG190" i="5"/>
  <c r="BR190" i="5"/>
  <c r="AG191" i="5"/>
  <c r="BR191" i="5"/>
  <c r="AG192" i="5"/>
  <c r="BR192" i="5"/>
  <c r="AG193" i="5"/>
  <c r="BR193" i="5"/>
  <c r="AG194" i="5"/>
  <c r="BR194" i="5"/>
  <c r="AG195" i="5"/>
  <c r="BR195" i="5"/>
  <c r="AG196" i="5"/>
  <c r="BR196" i="5"/>
  <c r="AG197" i="5"/>
  <c r="BR197" i="5"/>
  <c r="AG198" i="5"/>
  <c r="BR198" i="5"/>
  <c r="AG199" i="5"/>
  <c r="BR199" i="5"/>
  <c r="AG200" i="5"/>
  <c r="BR200" i="5"/>
  <c r="AG201" i="5"/>
  <c r="BR201" i="5"/>
  <c r="AG202" i="5"/>
  <c r="BR202" i="5"/>
  <c r="AG203" i="5"/>
  <c r="BR203" i="5"/>
  <c r="AG204" i="5"/>
  <c r="BR204" i="5"/>
  <c r="AG205" i="5"/>
  <c r="BR205" i="5"/>
  <c r="AG206" i="5"/>
  <c r="BR206" i="5"/>
  <c r="AG207" i="5"/>
  <c r="BR207" i="5"/>
  <c r="AG208" i="5"/>
  <c r="BR208" i="5"/>
  <c r="AG209" i="5"/>
  <c r="BR209" i="5"/>
  <c r="AG210" i="5"/>
  <c r="BR210" i="5"/>
  <c r="AG211" i="5"/>
  <c r="BR211" i="5"/>
  <c r="AG212" i="5"/>
  <c r="BR212" i="5"/>
  <c r="AG213" i="5"/>
  <c r="BR213" i="5"/>
  <c r="AG214" i="5"/>
  <c r="BR214" i="5"/>
  <c r="AG215" i="5"/>
  <c r="BR215" i="5"/>
  <c r="AG216" i="5"/>
  <c r="BR216" i="5"/>
  <c r="AG217" i="5"/>
  <c r="BR217" i="5"/>
  <c r="AG218" i="5"/>
  <c r="BR218" i="5"/>
  <c r="AG219" i="5"/>
  <c r="BR219" i="5"/>
  <c r="AG220" i="5"/>
  <c r="BR220" i="5"/>
  <c r="AG221" i="5"/>
  <c r="BR221" i="5"/>
  <c r="AG222" i="5"/>
  <c r="BR222" i="5"/>
  <c r="AG223" i="5"/>
  <c r="BR223" i="5"/>
  <c r="AG224" i="5"/>
  <c r="BR224" i="5"/>
  <c r="AG225" i="5"/>
  <c r="BR225" i="5"/>
  <c r="AG226" i="5"/>
  <c r="BR226" i="5"/>
  <c r="AG227" i="5"/>
  <c r="BR227" i="5"/>
  <c r="AG228" i="5"/>
  <c r="BR228" i="5"/>
  <c r="AG229" i="5"/>
  <c r="BR229" i="5"/>
  <c r="AG230" i="5"/>
  <c r="BR230" i="5"/>
  <c r="AG231" i="5"/>
  <c r="BR231" i="5"/>
  <c r="AG232" i="5"/>
  <c r="BR232" i="5"/>
  <c r="AG233" i="5"/>
  <c r="BR233" i="5"/>
  <c r="AG234" i="5"/>
  <c r="BR234" i="5"/>
  <c r="AG235" i="5"/>
  <c r="BR235" i="5"/>
  <c r="AG236" i="5"/>
  <c r="BR236" i="5"/>
  <c r="AG237" i="5"/>
  <c r="BR237" i="5"/>
  <c r="AG238" i="5"/>
  <c r="BR238" i="5"/>
  <c r="AG239" i="5"/>
  <c r="BR239" i="5"/>
  <c r="AG240" i="5"/>
  <c r="BR240" i="5"/>
  <c r="AG241" i="5"/>
  <c r="BR241" i="5"/>
  <c r="AG242" i="5"/>
  <c r="BR242" i="5"/>
  <c r="AG243" i="5"/>
  <c r="BR243" i="5"/>
  <c r="AG244" i="5"/>
  <c r="BR244" i="5"/>
  <c r="AG245" i="5"/>
  <c r="BR245" i="5"/>
  <c r="AG246" i="5"/>
  <c r="BR246" i="5"/>
  <c r="AG247" i="5"/>
  <c r="BR247" i="5"/>
  <c r="AG248" i="5"/>
  <c r="BR248" i="5"/>
  <c r="AG249" i="5"/>
  <c r="BR249" i="5"/>
  <c r="AG250" i="5"/>
  <c r="BR250" i="5"/>
  <c r="AG251" i="5"/>
  <c r="BR251" i="5"/>
  <c r="AG252" i="5"/>
  <c r="BR252" i="5"/>
  <c r="AG253" i="5"/>
  <c r="BR253" i="5"/>
  <c r="AG254" i="5"/>
  <c r="BR254" i="5"/>
  <c r="AG255" i="5"/>
  <c r="BR255" i="5"/>
  <c r="AG256" i="5"/>
  <c r="BR256" i="5"/>
  <c r="AG257" i="5"/>
  <c r="BR257" i="5"/>
  <c r="AG258" i="5"/>
  <c r="BR258" i="5"/>
  <c r="AG259" i="5"/>
  <c r="BR259" i="5"/>
  <c r="AG260" i="5"/>
  <c r="BR260" i="5"/>
  <c r="AG261" i="5"/>
  <c r="BR261" i="5"/>
  <c r="AG262" i="5"/>
  <c r="BR262" i="5"/>
  <c r="AG263" i="5"/>
  <c r="BR263" i="5"/>
  <c r="AG264" i="5"/>
  <c r="BR264" i="5"/>
  <c r="AG265" i="5"/>
  <c r="BR265" i="5"/>
  <c r="AG266" i="5"/>
  <c r="BR266" i="5"/>
  <c r="AG267" i="5"/>
  <c r="BR267" i="5"/>
  <c r="AG268" i="5"/>
  <c r="BR268" i="5"/>
  <c r="AG269" i="5"/>
  <c r="BR269" i="5"/>
  <c r="AG270" i="5"/>
  <c r="BR270" i="5"/>
  <c r="AG271" i="5"/>
  <c r="BR271" i="5"/>
  <c r="AG272" i="5"/>
  <c r="BR272" i="5"/>
  <c r="AG273" i="5"/>
  <c r="BR273" i="5"/>
  <c r="AG274" i="5"/>
  <c r="BR274" i="5"/>
  <c r="AG275" i="5"/>
  <c r="BR275" i="5"/>
  <c r="AG276" i="5"/>
  <c r="BR276" i="5"/>
  <c r="AG277" i="5"/>
  <c r="BR277" i="5"/>
  <c r="AG278" i="5"/>
  <c r="BR278" i="5"/>
  <c r="AG279" i="5"/>
  <c r="BR279" i="5"/>
  <c r="AG280" i="5"/>
  <c r="BR280" i="5"/>
  <c r="AG281" i="5"/>
  <c r="BR281" i="5"/>
  <c r="AG282" i="5"/>
  <c r="BR282" i="5"/>
  <c r="AG283" i="5"/>
  <c r="BR283" i="5"/>
  <c r="AG284" i="5"/>
  <c r="BR284" i="5"/>
  <c r="AG285" i="5"/>
  <c r="BR285" i="5"/>
  <c r="AG286" i="5"/>
  <c r="BR286" i="5"/>
  <c r="AG287" i="5"/>
  <c r="BR287" i="5"/>
  <c r="AG288" i="5"/>
  <c r="BR288" i="5"/>
  <c r="AG289" i="5"/>
  <c r="BR289" i="5"/>
  <c r="AG290" i="5"/>
  <c r="BR290" i="5"/>
  <c r="AG291" i="5"/>
  <c r="BR291" i="5"/>
  <c r="AG292" i="5"/>
  <c r="BR292" i="5"/>
  <c r="AG293" i="5"/>
  <c r="BR293" i="5"/>
  <c r="AG294" i="5"/>
  <c r="BR294" i="5"/>
  <c r="AG295" i="5"/>
  <c r="BR295" i="5"/>
  <c r="AG296" i="5"/>
  <c r="BR296" i="5"/>
  <c r="AG297" i="5"/>
  <c r="BR297" i="5"/>
  <c r="AG298" i="5"/>
  <c r="BR298" i="5"/>
  <c r="AG299" i="5"/>
  <c r="BR299" i="5"/>
  <c r="AG300" i="5"/>
  <c r="BR300" i="5"/>
  <c r="AG301" i="5"/>
  <c r="BR301" i="5"/>
  <c r="AG302" i="5"/>
  <c r="BR302" i="5"/>
  <c r="AG303" i="5"/>
  <c r="BR303" i="5"/>
  <c r="AG304" i="5"/>
  <c r="BR304" i="5"/>
  <c r="AG305" i="5"/>
  <c r="BR305" i="5"/>
  <c r="AG306" i="5"/>
  <c r="BR306" i="5"/>
  <c r="AG307" i="5"/>
  <c r="BR307" i="5"/>
  <c r="AG308" i="5"/>
  <c r="BR308" i="5"/>
  <c r="AG309" i="5"/>
  <c r="BR309" i="5"/>
  <c r="AG310" i="5"/>
  <c r="BR310" i="5"/>
  <c r="AG311" i="5"/>
  <c r="BR311" i="5"/>
  <c r="AG312" i="5"/>
  <c r="BR312" i="5"/>
  <c r="AG313" i="5"/>
  <c r="BR313" i="5"/>
  <c r="AG314" i="5"/>
  <c r="BR314" i="5"/>
  <c r="AG315" i="5"/>
  <c r="BR315" i="5"/>
  <c r="AG316" i="5"/>
  <c r="BR316" i="5"/>
  <c r="AG317" i="5"/>
  <c r="BR317" i="5"/>
  <c r="AG318" i="5"/>
  <c r="BR318" i="5"/>
  <c r="AG319" i="5"/>
  <c r="BR319" i="5"/>
  <c r="AG320" i="5"/>
  <c r="BR320" i="5"/>
  <c r="AG321" i="5"/>
  <c r="BR321" i="5"/>
  <c r="AG322" i="5"/>
  <c r="BR322" i="5"/>
  <c r="AG323" i="5"/>
  <c r="BR323" i="5"/>
  <c r="AG324" i="5"/>
  <c r="BR324" i="5"/>
  <c r="AG325" i="5"/>
  <c r="BR325" i="5"/>
  <c r="AG326" i="5"/>
  <c r="BR326" i="5"/>
  <c r="AG327" i="5"/>
  <c r="BR327" i="5"/>
  <c r="AG328" i="5"/>
  <c r="BR328" i="5"/>
  <c r="AG329" i="5"/>
  <c r="BR329" i="5"/>
  <c r="AG330" i="5"/>
  <c r="BR330" i="5"/>
  <c r="AG331" i="5"/>
  <c r="BR331" i="5"/>
  <c r="AG332" i="5"/>
  <c r="BR332" i="5"/>
  <c r="AG333" i="5"/>
  <c r="BR333" i="5"/>
  <c r="AG334" i="5"/>
  <c r="BR334" i="5"/>
  <c r="AG335" i="5"/>
  <c r="BR335" i="5"/>
  <c r="AG336" i="5"/>
  <c r="BR336" i="5"/>
  <c r="AG337" i="5"/>
  <c r="BR337" i="5"/>
  <c r="AG338" i="5"/>
  <c r="BR338" i="5"/>
  <c r="AG339" i="5"/>
  <c r="BR339" i="5"/>
  <c r="AG340" i="5"/>
  <c r="BR340" i="5"/>
  <c r="AG341" i="5"/>
  <c r="BR341" i="5"/>
  <c r="AG342" i="5"/>
  <c r="BR342" i="5"/>
  <c r="AG343" i="5"/>
  <c r="BR343" i="5"/>
  <c r="AG344" i="5"/>
  <c r="BR344" i="5"/>
  <c r="AG345" i="5"/>
  <c r="BR345" i="5"/>
  <c r="AG346" i="5"/>
  <c r="BR346" i="5"/>
  <c r="AG347" i="5"/>
  <c r="BR347" i="5"/>
  <c r="AG348" i="5"/>
  <c r="BR348" i="5"/>
  <c r="AG349" i="5"/>
  <c r="BR349" i="5"/>
  <c r="AG350" i="5"/>
  <c r="BR350" i="5"/>
  <c r="AG351" i="5"/>
  <c r="BR351" i="5"/>
  <c r="AG352" i="5"/>
  <c r="BR352" i="5"/>
  <c r="AG353" i="5"/>
  <c r="BR353" i="5"/>
  <c r="AG354" i="5"/>
  <c r="BR354" i="5"/>
  <c r="AG355" i="5"/>
  <c r="BR355" i="5"/>
  <c r="AG356" i="5"/>
  <c r="BR356" i="5"/>
  <c r="AG357" i="5"/>
  <c r="BR357" i="5"/>
  <c r="AG358" i="5"/>
  <c r="BR358" i="5"/>
  <c r="AG359" i="5"/>
  <c r="BR359" i="5"/>
  <c r="AG360" i="5"/>
  <c r="BR360" i="5"/>
  <c r="AG361" i="5"/>
  <c r="BR361" i="5"/>
  <c r="AG362" i="5"/>
  <c r="BR362" i="5"/>
  <c r="AG363" i="5"/>
  <c r="BR363" i="5"/>
  <c r="AG364" i="5"/>
  <c r="BR364" i="5"/>
  <c r="AG365" i="5"/>
  <c r="BR365" i="5"/>
  <c r="AG366" i="5"/>
  <c r="BR366" i="5"/>
  <c r="AG367" i="5"/>
  <c r="BR367" i="5"/>
  <c r="AG368" i="5"/>
  <c r="BR368" i="5"/>
  <c r="AG369" i="5"/>
  <c r="BR369" i="5"/>
  <c r="AG370" i="5"/>
  <c r="BR370" i="5"/>
  <c r="AG371" i="5"/>
  <c r="BR371" i="5"/>
  <c r="AG372" i="5"/>
  <c r="BR372" i="5"/>
  <c r="AG373" i="5"/>
  <c r="BR373" i="5"/>
  <c r="AG374" i="5"/>
  <c r="BR374" i="5"/>
  <c r="AG375" i="5"/>
  <c r="BR375" i="5"/>
  <c r="AG376" i="5"/>
  <c r="BR376" i="5"/>
  <c r="AG377" i="5"/>
  <c r="BR377" i="5"/>
  <c r="AG378" i="5"/>
  <c r="BR378" i="5"/>
  <c r="AG379" i="5"/>
  <c r="BR379" i="5"/>
  <c r="AG380" i="5"/>
  <c r="BR380" i="5"/>
  <c r="AG381" i="5"/>
  <c r="BR381" i="5"/>
  <c r="AG382" i="5"/>
  <c r="BR382" i="5"/>
  <c r="AG383" i="5"/>
  <c r="BR383" i="5"/>
  <c r="AG384" i="5"/>
  <c r="BR384" i="5"/>
  <c r="AG385" i="5"/>
  <c r="BR385" i="5"/>
  <c r="AG386" i="5"/>
  <c r="BR386" i="5"/>
  <c r="AG387" i="5"/>
  <c r="BR387" i="5"/>
  <c r="AG388" i="5"/>
  <c r="BR388" i="5"/>
  <c r="AG389" i="5"/>
  <c r="BR389" i="5"/>
  <c r="AG390" i="5"/>
  <c r="BR390" i="5"/>
  <c r="AG391" i="5"/>
  <c r="BR391" i="5"/>
  <c r="AG392" i="5"/>
  <c r="BR392" i="5"/>
  <c r="AG393" i="5"/>
  <c r="BR393" i="5"/>
  <c r="AG394" i="5"/>
  <c r="BR394" i="5"/>
  <c r="AG395" i="5"/>
  <c r="BR395" i="5"/>
  <c r="AG396" i="5"/>
  <c r="BR396" i="5"/>
  <c r="AG397" i="5"/>
  <c r="BR397" i="5"/>
  <c r="AG398" i="5"/>
  <c r="BR398" i="5"/>
  <c r="AG399" i="5"/>
  <c r="BR399" i="5"/>
  <c r="AG400" i="5"/>
  <c r="BR400" i="5"/>
  <c r="AG401" i="5"/>
  <c r="BR401" i="5"/>
  <c r="AG402" i="5"/>
  <c r="BR402" i="5"/>
  <c r="AG403" i="5"/>
  <c r="BR403" i="5"/>
  <c r="AG404" i="5"/>
  <c r="BR404" i="5"/>
  <c r="AG405" i="5"/>
  <c r="BR405" i="5"/>
  <c r="AG406" i="5"/>
  <c r="BR406" i="5"/>
  <c r="AG407" i="5"/>
  <c r="BR407" i="5"/>
  <c r="AG408" i="5"/>
  <c r="BR408" i="5"/>
  <c r="AG409" i="5"/>
  <c r="BR409" i="5"/>
  <c r="AG410" i="5"/>
  <c r="BR410" i="5"/>
  <c r="AG411" i="5"/>
  <c r="BR411" i="5"/>
  <c r="AG412" i="5"/>
  <c r="BR412" i="5"/>
  <c r="AG413" i="5"/>
  <c r="BR413" i="5"/>
  <c r="AG414" i="5"/>
  <c r="BR414" i="5"/>
  <c r="AG415" i="5"/>
  <c r="BR415" i="5"/>
  <c r="AG416" i="5"/>
  <c r="BR416" i="5"/>
  <c r="AG417" i="5"/>
  <c r="BR417" i="5"/>
  <c r="AG418" i="5"/>
  <c r="BR418" i="5"/>
  <c r="AG419" i="5"/>
  <c r="BR419" i="5"/>
  <c r="AG420" i="5"/>
  <c r="BR420" i="5"/>
  <c r="AG421" i="5"/>
  <c r="BR421" i="5"/>
  <c r="AG422" i="5"/>
  <c r="BR422" i="5"/>
  <c r="AG423" i="5"/>
  <c r="BR423" i="5"/>
  <c r="AG424" i="5"/>
  <c r="BR424" i="5"/>
  <c r="AG425" i="5"/>
  <c r="BR425" i="5"/>
  <c r="AG426" i="5"/>
  <c r="BR426" i="5"/>
  <c r="AG427" i="5"/>
  <c r="BR427" i="5"/>
  <c r="AG428" i="5"/>
  <c r="BR428" i="5"/>
  <c r="AG429" i="5"/>
  <c r="BR429" i="5"/>
  <c r="AG430" i="5"/>
  <c r="BR430" i="5"/>
  <c r="AG431" i="5"/>
  <c r="BR431" i="5"/>
  <c r="AG432" i="5"/>
  <c r="BR432" i="5"/>
  <c r="AG433" i="5"/>
  <c r="BR433" i="5"/>
  <c r="AG434" i="5"/>
  <c r="BR434" i="5"/>
  <c r="AG435" i="5"/>
  <c r="BR435" i="5"/>
  <c r="AG436" i="5"/>
  <c r="BR436" i="5"/>
  <c r="AG437" i="5"/>
  <c r="BR437" i="5"/>
  <c r="AG438" i="5"/>
  <c r="BR438" i="5"/>
  <c r="AG439" i="5"/>
  <c r="BR439" i="5"/>
  <c r="AG440" i="5"/>
  <c r="BR440" i="5"/>
  <c r="AG441" i="5"/>
  <c r="BR441" i="5"/>
  <c r="AG442" i="5"/>
  <c r="BR442" i="5"/>
  <c r="AG443" i="5"/>
  <c r="BR443" i="5"/>
  <c r="AG444" i="5"/>
  <c r="BR444" i="5"/>
  <c r="AG445" i="5"/>
  <c r="BR445" i="5"/>
  <c r="AG446" i="5"/>
  <c r="BR446" i="5"/>
  <c r="AG447" i="5"/>
  <c r="BR447" i="5"/>
  <c r="AG448" i="5"/>
  <c r="BR448" i="5"/>
  <c r="AG449" i="5"/>
  <c r="BR449" i="5"/>
  <c r="AG450" i="5"/>
  <c r="BR450" i="5"/>
  <c r="AG451" i="5"/>
  <c r="BR451" i="5"/>
  <c r="AG452" i="5"/>
  <c r="BR452" i="5"/>
  <c r="AG453" i="5"/>
  <c r="BR453" i="5"/>
  <c r="AG454" i="5"/>
  <c r="BR454" i="5"/>
  <c r="AG455" i="5"/>
  <c r="BR455" i="5"/>
  <c r="AG456" i="5"/>
  <c r="BR456" i="5"/>
  <c r="AG457" i="5"/>
  <c r="BR457" i="5"/>
  <c r="AG458" i="5"/>
  <c r="BR458" i="5"/>
  <c r="AG459" i="5"/>
  <c r="BR459" i="5"/>
  <c r="AG460" i="5"/>
  <c r="BR460" i="5"/>
  <c r="AG461" i="5"/>
  <c r="BR461" i="5"/>
  <c r="AG462" i="5"/>
  <c r="BR462" i="5"/>
  <c r="AG463" i="5"/>
  <c r="BR463" i="5"/>
  <c r="AG464" i="5"/>
  <c r="BR464" i="5"/>
  <c r="AG465" i="5"/>
  <c r="BR465" i="5"/>
  <c r="AG466" i="5"/>
  <c r="BR466" i="5"/>
  <c r="AG467" i="5"/>
  <c r="BR467" i="5"/>
  <c r="AG468" i="5"/>
  <c r="BR468" i="5"/>
  <c r="AG469" i="5"/>
  <c r="BR469" i="5"/>
  <c r="AG470" i="5"/>
  <c r="BR470" i="5"/>
  <c r="AG471" i="5"/>
  <c r="BR471" i="5"/>
  <c r="AG472" i="5"/>
  <c r="BR472" i="5"/>
  <c r="AG473" i="5"/>
  <c r="BR473" i="5"/>
  <c r="AG474" i="5"/>
  <c r="BR474" i="5"/>
  <c r="AG475" i="5"/>
  <c r="BR475" i="5"/>
  <c r="AG476" i="5"/>
  <c r="BR476" i="5"/>
  <c r="AG477" i="5"/>
  <c r="BR477" i="5"/>
  <c r="AG478" i="5"/>
  <c r="BR478" i="5"/>
  <c r="AG479" i="5"/>
  <c r="BR479" i="5"/>
  <c r="AG480" i="5"/>
  <c r="BR480" i="5"/>
  <c r="AG481" i="5"/>
  <c r="BR481" i="5"/>
  <c r="AG482" i="5"/>
  <c r="BR482" i="5"/>
  <c r="AG483" i="5"/>
  <c r="BR483" i="5"/>
  <c r="AG484" i="5"/>
  <c r="BR484" i="5"/>
  <c r="AG485" i="5"/>
  <c r="BR485" i="5"/>
  <c r="AG486" i="5"/>
  <c r="BR486" i="5"/>
  <c r="AG487" i="5"/>
  <c r="BR487" i="5"/>
  <c r="AG488" i="5"/>
  <c r="BR488" i="5"/>
  <c r="AG489" i="5"/>
  <c r="BR489" i="5"/>
  <c r="AG490" i="5"/>
  <c r="BR490" i="5"/>
  <c r="AG491" i="5"/>
  <c r="BR491" i="5"/>
  <c r="AG492" i="5"/>
  <c r="BR492" i="5"/>
  <c r="AG493" i="5"/>
  <c r="BR493" i="5"/>
  <c r="AG494" i="5"/>
  <c r="BR494" i="5"/>
  <c r="AG495" i="5"/>
  <c r="BR495" i="5"/>
  <c r="AG496" i="5"/>
  <c r="BR496" i="5"/>
  <c r="AG497" i="5"/>
  <c r="BR497" i="5"/>
  <c r="AG498" i="5"/>
  <c r="BR498" i="5"/>
  <c r="AG499" i="5"/>
  <c r="BR499" i="5"/>
  <c r="AG500" i="5"/>
  <c r="BR500" i="5"/>
  <c r="AG501" i="5"/>
  <c r="BR501" i="5"/>
  <c r="AG502" i="5"/>
  <c r="BR502" i="5"/>
  <c r="AG503" i="5"/>
  <c r="BR503" i="5"/>
  <c r="AG504" i="5"/>
  <c r="BR504" i="5"/>
  <c r="AG505" i="5"/>
  <c r="BR505" i="5"/>
  <c r="AG506" i="5"/>
  <c r="BR506" i="5"/>
  <c r="AG507" i="5"/>
  <c r="BR507" i="5"/>
  <c r="AG508" i="5"/>
  <c r="BR508" i="5"/>
  <c r="AG509" i="5"/>
  <c r="BR509" i="5"/>
  <c r="AG510" i="5"/>
  <c r="BR510" i="5"/>
  <c r="AG511" i="5"/>
  <c r="BR511" i="5"/>
  <c r="AG512" i="5"/>
  <c r="BR512" i="5"/>
  <c r="AG513" i="5"/>
  <c r="BR513" i="5"/>
  <c r="AG514" i="5"/>
  <c r="BR514" i="5"/>
  <c r="AG515" i="5"/>
  <c r="BR515" i="5"/>
  <c r="AG516" i="5"/>
  <c r="BR516" i="5"/>
  <c r="AG517" i="5"/>
  <c r="BR517" i="5"/>
  <c r="AG518" i="5"/>
  <c r="BR518" i="5"/>
  <c r="AG519" i="5"/>
  <c r="BR519" i="5"/>
  <c r="AG520" i="5"/>
  <c r="BR520" i="5"/>
  <c r="AG521" i="5"/>
  <c r="BR521" i="5"/>
  <c r="AG522" i="5"/>
  <c r="BR522" i="5"/>
  <c r="AG523" i="5"/>
  <c r="BR523" i="5"/>
  <c r="AG524" i="5"/>
  <c r="BR524" i="5"/>
  <c r="AG525" i="5"/>
  <c r="BR525" i="5"/>
  <c r="AG526" i="5"/>
  <c r="BR526" i="5"/>
  <c r="AG527" i="5"/>
  <c r="BR527" i="5"/>
  <c r="AG528" i="5"/>
  <c r="BR528" i="5"/>
  <c r="AG529" i="5"/>
  <c r="BR529" i="5"/>
  <c r="AG530" i="5"/>
  <c r="BR530" i="5"/>
  <c r="AG531" i="5"/>
  <c r="BR531" i="5"/>
  <c r="AG532" i="5"/>
  <c r="BR532" i="5"/>
  <c r="AG533" i="5"/>
  <c r="BR533" i="5"/>
  <c r="AG534" i="5"/>
  <c r="BR534" i="5"/>
  <c r="AG535" i="5"/>
  <c r="BR535" i="5"/>
  <c r="AG536" i="5"/>
  <c r="BR536" i="5"/>
  <c r="AG537" i="5"/>
  <c r="BR537" i="5"/>
  <c r="AG538" i="5"/>
  <c r="BR538" i="5"/>
  <c r="AG539" i="5"/>
  <c r="BR539" i="5"/>
  <c r="AG540" i="5"/>
  <c r="BR540" i="5"/>
  <c r="AG541" i="5"/>
  <c r="BR541" i="5"/>
  <c r="AG542" i="5"/>
  <c r="BR542" i="5"/>
  <c r="AG543" i="5"/>
  <c r="BR543" i="5"/>
  <c r="AG544" i="5"/>
  <c r="BR544" i="5"/>
  <c r="AG545" i="5"/>
  <c r="BR545" i="5"/>
  <c r="AG546" i="5"/>
  <c r="BR546" i="5"/>
  <c r="AG547" i="5"/>
  <c r="BR547" i="5"/>
  <c r="AG548" i="5"/>
  <c r="BR548" i="5"/>
  <c r="AG549" i="5"/>
  <c r="BR549" i="5"/>
  <c r="AG550" i="5"/>
  <c r="BR550" i="5"/>
  <c r="AG551" i="5"/>
  <c r="BR551" i="5"/>
  <c r="AG552" i="5"/>
  <c r="BR552" i="5"/>
  <c r="AG553" i="5"/>
  <c r="BR553" i="5"/>
  <c r="AG554" i="5"/>
  <c r="BR554" i="5"/>
  <c r="AG555" i="5"/>
  <c r="BR555" i="5"/>
  <c r="AG556" i="5"/>
  <c r="BR556" i="5"/>
  <c r="AG557" i="5"/>
  <c r="BR557" i="5"/>
  <c r="AG558" i="5"/>
  <c r="BR558" i="5"/>
  <c r="AG559" i="5"/>
  <c r="BR559" i="5"/>
  <c r="AG560" i="5"/>
  <c r="BR560" i="5"/>
  <c r="AG561" i="5"/>
  <c r="BR561" i="5"/>
  <c r="AG562" i="5"/>
  <c r="BR562" i="5"/>
  <c r="AG563" i="5"/>
  <c r="BR563" i="5"/>
  <c r="AG564" i="5"/>
  <c r="BR564" i="5"/>
  <c r="AG565" i="5"/>
  <c r="BR565" i="5"/>
  <c r="AG566" i="5"/>
  <c r="BR566" i="5"/>
  <c r="AG567" i="5"/>
  <c r="BR567" i="5"/>
  <c r="AG568" i="5"/>
  <c r="BR568" i="5"/>
  <c r="AG569" i="5"/>
  <c r="BR569" i="5"/>
  <c r="AG570" i="5"/>
  <c r="BR570" i="5"/>
  <c r="AG571" i="5"/>
  <c r="BR571" i="5"/>
  <c r="AG572" i="5"/>
  <c r="BR572" i="5"/>
  <c r="AG573" i="5"/>
  <c r="BR573" i="5"/>
  <c r="AG574" i="5"/>
  <c r="BR574" i="5"/>
  <c r="AG575" i="5"/>
  <c r="BR575" i="5"/>
  <c r="AG576" i="5"/>
  <c r="BR576" i="5"/>
  <c r="AG577" i="5"/>
  <c r="BR577" i="5"/>
  <c r="AG578" i="5"/>
  <c r="BR578" i="5"/>
  <c r="AG579" i="5"/>
  <c r="BR579" i="5"/>
  <c r="AG580" i="5"/>
  <c r="BR580" i="5"/>
  <c r="AG581" i="5"/>
  <c r="BR581" i="5"/>
  <c r="AG582" i="5"/>
  <c r="BR582" i="5"/>
  <c r="AG583" i="5"/>
  <c r="BR583" i="5"/>
  <c r="AG584" i="5"/>
  <c r="BR584" i="5"/>
  <c r="AG585" i="5"/>
  <c r="BR585" i="5"/>
  <c r="AG586" i="5"/>
  <c r="BR586" i="5"/>
  <c r="AG587" i="5"/>
  <c r="BR587" i="5"/>
  <c r="AG588" i="5"/>
  <c r="BR588" i="5"/>
  <c r="AG589" i="5"/>
  <c r="BR589" i="5"/>
  <c r="AG590" i="5"/>
  <c r="BR590" i="5"/>
  <c r="AG591" i="5"/>
  <c r="BR591" i="5"/>
  <c r="AG592" i="5"/>
  <c r="BR592" i="5"/>
  <c r="AG593" i="5"/>
  <c r="BR593" i="5"/>
  <c r="AG594" i="5"/>
  <c r="BR594" i="5"/>
  <c r="AG595" i="5"/>
  <c r="BR595" i="5"/>
  <c r="Q19" i="4"/>
  <c r="R19" i="4"/>
  <c r="S19" i="4"/>
  <c r="T19" i="4"/>
  <c r="C20" i="4"/>
  <c r="I20" i="4"/>
  <c r="J20" i="4"/>
  <c r="K20" i="4"/>
  <c r="L20" i="4"/>
  <c r="M20" i="4"/>
  <c r="N20" i="4"/>
  <c r="O20" i="4"/>
  <c r="P20" i="4"/>
  <c r="BS2" i="5"/>
  <c r="BS1" i="5"/>
  <c r="A21" i="4"/>
  <c r="B21" i="4"/>
  <c r="BS11" i="5"/>
  <c r="AH2" i="5"/>
  <c r="AH1" i="5"/>
  <c r="AH11" i="5"/>
  <c r="AH13" i="5"/>
  <c r="BS13" i="5"/>
  <c r="AH14" i="5"/>
  <c r="BS14" i="5"/>
  <c r="AH15" i="5"/>
  <c r="BS15" i="5"/>
  <c r="AH16" i="5"/>
  <c r="BS16" i="5"/>
  <c r="AH17" i="5"/>
  <c r="BS17" i="5"/>
  <c r="AH18" i="5"/>
  <c r="BS18" i="5"/>
  <c r="AH19" i="5"/>
  <c r="BS19" i="5"/>
  <c r="AH20" i="5"/>
  <c r="BS20" i="5"/>
  <c r="AH21" i="5"/>
  <c r="BS21" i="5"/>
  <c r="AH22" i="5"/>
  <c r="BS22" i="5"/>
  <c r="AH23" i="5"/>
  <c r="BS23" i="5"/>
  <c r="AH24" i="5"/>
  <c r="BS24" i="5"/>
  <c r="AH25" i="5"/>
  <c r="BS25" i="5"/>
  <c r="AH26" i="5"/>
  <c r="BS26" i="5"/>
  <c r="AH27" i="5"/>
  <c r="BS27" i="5"/>
  <c r="AH28" i="5"/>
  <c r="BS28" i="5"/>
  <c r="AH29" i="5"/>
  <c r="BS29" i="5"/>
  <c r="AH30" i="5"/>
  <c r="BS30" i="5"/>
  <c r="AH31" i="5"/>
  <c r="BS31" i="5"/>
  <c r="AH32" i="5"/>
  <c r="BS32" i="5"/>
  <c r="AH33" i="5"/>
  <c r="BS33" i="5"/>
  <c r="AH34" i="5"/>
  <c r="BS34" i="5"/>
  <c r="AH35" i="5"/>
  <c r="BS35" i="5"/>
  <c r="AH36" i="5"/>
  <c r="BS36" i="5"/>
  <c r="AH37" i="5"/>
  <c r="BS37" i="5"/>
  <c r="AH38" i="5"/>
  <c r="BS38" i="5"/>
  <c r="AH39" i="5"/>
  <c r="BS39" i="5"/>
  <c r="AH40" i="5"/>
  <c r="BS40" i="5"/>
  <c r="AH41" i="5"/>
  <c r="BS41" i="5"/>
  <c r="AH42" i="5"/>
  <c r="BS42" i="5"/>
  <c r="AH43" i="5"/>
  <c r="BS43" i="5"/>
  <c r="AH44" i="5"/>
  <c r="BS44" i="5"/>
  <c r="AH45" i="5"/>
  <c r="BS45" i="5"/>
  <c r="AH46" i="5"/>
  <c r="BS46" i="5"/>
  <c r="AH47" i="5"/>
  <c r="BS47" i="5"/>
  <c r="AH48" i="5"/>
  <c r="BS48" i="5"/>
  <c r="AH49" i="5"/>
  <c r="BS49" i="5"/>
  <c r="AH50" i="5"/>
  <c r="BS50" i="5"/>
  <c r="AH51" i="5"/>
  <c r="BS51" i="5"/>
  <c r="AH52" i="5"/>
  <c r="BS52" i="5"/>
  <c r="AH53" i="5"/>
  <c r="BS53" i="5"/>
  <c r="AH54" i="5"/>
  <c r="BS54" i="5"/>
  <c r="AH55" i="5"/>
  <c r="BS55" i="5"/>
  <c r="AH56" i="5"/>
  <c r="BS56" i="5"/>
  <c r="AH57" i="5"/>
  <c r="BS57" i="5"/>
  <c r="AH58" i="5"/>
  <c r="BS58" i="5"/>
  <c r="AH59" i="5"/>
  <c r="BS59" i="5"/>
  <c r="AH60" i="5"/>
  <c r="BS60" i="5"/>
  <c r="AH61" i="5"/>
  <c r="BS61" i="5"/>
  <c r="AH62" i="5"/>
  <c r="BS62" i="5"/>
  <c r="AH63" i="5"/>
  <c r="BS63" i="5"/>
  <c r="AH64" i="5"/>
  <c r="BS64" i="5"/>
  <c r="AH65" i="5"/>
  <c r="BS65" i="5"/>
  <c r="AH66" i="5"/>
  <c r="BS66" i="5"/>
  <c r="AH67" i="5"/>
  <c r="BS67" i="5"/>
  <c r="AH68" i="5"/>
  <c r="BS68" i="5"/>
  <c r="AH69" i="5"/>
  <c r="BS69" i="5"/>
  <c r="AH70" i="5"/>
  <c r="BS70" i="5"/>
  <c r="AH71" i="5"/>
  <c r="BS71" i="5"/>
  <c r="AH72" i="5"/>
  <c r="BS72" i="5"/>
  <c r="AH73" i="5"/>
  <c r="BS73" i="5"/>
  <c r="AH74" i="5"/>
  <c r="BS74" i="5"/>
  <c r="AH75" i="5"/>
  <c r="BS75" i="5"/>
  <c r="AH76" i="5"/>
  <c r="BS76" i="5"/>
  <c r="AH77" i="5"/>
  <c r="BS77" i="5"/>
  <c r="AH78" i="5"/>
  <c r="BS78" i="5"/>
  <c r="AH79" i="5"/>
  <c r="BS79" i="5"/>
  <c r="AH80" i="5"/>
  <c r="BS80" i="5"/>
  <c r="AH81" i="5"/>
  <c r="BS81" i="5"/>
  <c r="AH82" i="5"/>
  <c r="BS82" i="5"/>
  <c r="AH83" i="5"/>
  <c r="BS83" i="5"/>
  <c r="AH84" i="5"/>
  <c r="BS84" i="5"/>
  <c r="AH85" i="5"/>
  <c r="BS85" i="5"/>
  <c r="AH86" i="5"/>
  <c r="BS86" i="5"/>
  <c r="AH87" i="5"/>
  <c r="BS87" i="5"/>
  <c r="AH88" i="5"/>
  <c r="BS88" i="5"/>
  <c r="AH89" i="5"/>
  <c r="BS89" i="5"/>
  <c r="AH90" i="5"/>
  <c r="BS90" i="5"/>
  <c r="AH91" i="5"/>
  <c r="BS91" i="5"/>
  <c r="AH92" i="5"/>
  <c r="BS92" i="5"/>
  <c r="AH93" i="5"/>
  <c r="BS93" i="5"/>
  <c r="AH94" i="5"/>
  <c r="BS94" i="5"/>
  <c r="AH95" i="5"/>
  <c r="BS95" i="5"/>
  <c r="AH96" i="5"/>
  <c r="BS96" i="5"/>
  <c r="AH97" i="5"/>
  <c r="BS97" i="5"/>
  <c r="AH98" i="5"/>
  <c r="BS98" i="5"/>
  <c r="AH99" i="5"/>
  <c r="BS99" i="5"/>
  <c r="AH100" i="5"/>
  <c r="BS100" i="5"/>
  <c r="AH101" i="5"/>
  <c r="BS101" i="5"/>
  <c r="AH102" i="5"/>
  <c r="BS102" i="5"/>
  <c r="AH103" i="5"/>
  <c r="BS103" i="5"/>
  <c r="AH104" i="5"/>
  <c r="BS104" i="5"/>
  <c r="AH105" i="5"/>
  <c r="BS105" i="5"/>
  <c r="AH106" i="5"/>
  <c r="BS106" i="5"/>
  <c r="AH107" i="5"/>
  <c r="BS107" i="5"/>
  <c r="AH108" i="5"/>
  <c r="BS108" i="5"/>
  <c r="AH109" i="5"/>
  <c r="BS109" i="5"/>
  <c r="AH110" i="5"/>
  <c r="BS110" i="5"/>
  <c r="AH111" i="5"/>
  <c r="BS111" i="5"/>
  <c r="AH112" i="5"/>
  <c r="BS112" i="5"/>
  <c r="AH113" i="5"/>
  <c r="BS113" i="5"/>
  <c r="AH114" i="5"/>
  <c r="BS114" i="5"/>
  <c r="AH115" i="5"/>
  <c r="BS115" i="5"/>
  <c r="AH116" i="5"/>
  <c r="BS116" i="5"/>
  <c r="AH117" i="5"/>
  <c r="BS117" i="5"/>
  <c r="AH118" i="5"/>
  <c r="BS118" i="5"/>
  <c r="AH119" i="5"/>
  <c r="BS119" i="5"/>
  <c r="AH120" i="5"/>
  <c r="BS120" i="5"/>
  <c r="AH121" i="5"/>
  <c r="BS121" i="5"/>
  <c r="AH122" i="5"/>
  <c r="BS122" i="5"/>
  <c r="AH123" i="5"/>
  <c r="BS123" i="5"/>
  <c r="AH124" i="5"/>
  <c r="BS124" i="5"/>
  <c r="AH125" i="5"/>
  <c r="BS125" i="5"/>
  <c r="AH126" i="5"/>
  <c r="BS126" i="5"/>
  <c r="AH127" i="5"/>
  <c r="BS127" i="5"/>
  <c r="AH128" i="5"/>
  <c r="BS128" i="5"/>
  <c r="AH129" i="5"/>
  <c r="BS129" i="5"/>
  <c r="AH130" i="5"/>
  <c r="BS130" i="5"/>
  <c r="AH131" i="5"/>
  <c r="BS131" i="5"/>
  <c r="AH132" i="5"/>
  <c r="BS132" i="5"/>
  <c r="AH133" i="5"/>
  <c r="BS133" i="5"/>
  <c r="AH134" i="5"/>
  <c r="BS134" i="5"/>
  <c r="AH135" i="5"/>
  <c r="BS135" i="5"/>
  <c r="AH136" i="5"/>
  <c r="BS136" i="5"/>
  <c r="AH137" i="5"/>
  <c r="BS137" i="5"/>
  <c r="AH138" i="5"/>
  <c r="BS138" i="5"/>
  <c r="AH139" i="5"/>
  <c r="BS139" i="5"/>
  <c r="AH140" i="5"/>
  <c r="BS140" i="5"/>
  <c r="AH141" i="5"/>
  <c r="BS141" i="5"/>
  <c r="AH142" i="5"/>
  <c r="BS142" i="5"/>
  <c r="AH143" i="5"/>
  <c r="BS143" i="5"/>
  <c r="AH144" i="5"/>
  <c r="BS144" i="5"/>
  <c r="AH145" i="5"/>
  <c r="BS145" i="5"/>
  <c r="AH146" i="5"/>
  <c r="BS146" i="5"/>
  <c r="AH147" i="5"/>
  <c r="BS147" i="5"/>
  <c r="AH148" i="5"/>
  <c r="BS148" i="5"/>
  <c r="AH149" i="5"/>
  <c r="BS149" i="5"/>
  <c r="AH150" i="5"/>
  <c r="BS150" i="5"/>
  <c r="AH151" i="5"/>
  <c r="BS151" i="5"/>
  <c r="AH152" i="5"/>
  <c r="BS152" i="5"/>
  <c r="AH153" i="5"/>
  <c r="BS153" i="5"/>
  <c r="AH154" i="5"/>
  <c r="BS154" i="5"/>
  <c r="AH155" i="5"/>
  <c r="BS155" i="5"/>
  <c r="AH156" i="5"/>
  <c r="BS156" i="5"/>
  <c r="AH157" i="5"/>
  <c r="BS157" i="5"/>
  <c r="AH158" i="5"/>
  <c r="BS158" i="5"/>
  <c r="AH159" i="5"/>
  <c r="BS159" i="5"/>
  <c r="AH160" i="5"/>
  <c r="BS160" i="5"/>
  <c r="AH161" i="5"/>
  <c r="BS161" i="5"/>
  <c r="AH162" i="5"/>
  <c r="BS162" i="5"/>
  <c r="AH163" i="5"/>
  <c r="BS163" i="5"/>
  <c r="AH164" i="5"/>
  <c r="BS164" i="5"/>
  <c r="AH165" i="5"/>
  <c r="BS165" i="5"/>
  <c r="AH166" i="5"/>
  <c r="BS166" i="5"/>
  <c r="AH167" i="5"/>
  <c r="BS167" i="5"/>
  <c r="AH168" i="5"/>
  <c r="BS168" i="5"/>
  <c r="AH169" i="5"/>
  <c r="BS169" i="5"/>
  <c r="AH170" i="5"/>
  <c r="BS170" i="5"/>
  <c r="AH171" i="5"/>
  <c r="BS171" i="5"/>
  <c r="AH172" i="5"/>
  <c r="BS172" i="5"/>
  <c r="AH173" i="5"/>
  <c r="BS173" i="5"/>
  <c r="AH174" i="5"/>
  <c r="BS174" i="5"/>
  <c r="AH175" i="5"/>
  <c r="BS175" i="5"/>
  <c r="AH176" i="5"/>
  <c r="BS176" i="5"/>
  <c r="AH177" i="5"/>
  <c r="BS177" i="5"/>
  <c r="AH178" i="5"/>
  <c r="BS178" i="5"/>
  <c r="AH179" i="5"/>
  <c r="BS179" i="5"/>
  <c r="AH180" i="5"/>
  <c r="BS180" i="5"/>
  <c r="AH181" i="5"/>
  <c r="BS181" i="5"/>
  <c r="AH182" i="5"/>
  <c r="BS182" i="5"/>
  <c r="AH183" i="5"/>
  <c r="BS183" i="5"/>
  <c r="AH184" i="5"/>
  <c r="BS184" i="5"/>
  <c r="AH185" i="5"/>
  <c r="BS185" i="5"/>
  <c r="AH186" i="5"/>
  <c r="BS186" i="5"/>
  <c r="AH187" i="5"/>
  <c r="BS187" i="5"/>
  <c r="AH188" i="5"/>
  <c r="BS188" i="5"/>
  <c r="AH189" i="5"/>
  <c r="BS189" i="5"/>
  <c r="AH190" i="5"/>
  <c r="BS190" i="5"/>
  <c r="AH191" i="5"/>
  <c r="BS191" i="5"/>
  <c r="AH192" i="5"/>
  <c r="BS192" i="5"/>
  <c r="AH193" i="5"/>
  <c r="BS193" i="5"/>
  <c r="AH194" i="5"/>
  <c r="BS194" i="5"/>
  <c r="AH195" i="5"/>
  <c r="BS195" i="5"/>
  <c r="AH196" i="5"/>
  <c r="BS196" i="5"/>
  <c r="AH197" i="5"/>
  <c r="BS197" i="5"/>
  <c r="AH198" i="5"/>
  <c r="BS198" i="5"/>
  <c r="AH199" i="5"/>
  <c r="BS199" i="5"/>
  <c r="AH200" i="5"/>
  <c r="BS200" i="5"/>
  <c r="AH201" i="5"/>
  <c r="BS201" i="5"/>
  <c r="AH202" i="5"/>
  <c r="BS202" i="5"/>
  <c r="AH203" i="5"/>
  <c r="BS203" i="5"/>
  <c r="AH204" i="5"/>
  <c r="BS204" i="5"/>
  <c r="AH205" i="5"/>
  <c r="BS205" i="5"/>
  <c r="AH206" i="5"/>
  <c r="BS206" i="5"/>
  <c r="AH207" i="5"/>
  <c r="BS207" i="5"/>
  <c r="AH208" i="5"/>
  <c r="BS208" i="5"/>
  <c r="AH209" i="5"/>
  <c r="BS209" i="5"/>
  <c r="AH210" i="5"/>
  <c r="BS210" i="5"/>
  <c r="AH211" i="5"/>
  <c r="BS211" i="5"/>
  <c r="AH212" i="5"/>
  <c r="BS212" i="5"/>
  <c r="AH213" i="5"/>
  <c r="BS213" i="5"/>
  <c r="AH214" i="5"/>
  <c r="BS214" i="5"/>
  <c r="AH215" i="5"/>
  <c r="BS215" i="5"/>
  <c r="AH216" i="5"/>
  <c r="BS216" i="5"/>
  <c r="AH217" i="5"/>
  <c r="BS217" i="5"/>
  <c r="AH218" i="5"/>
  <c r="BS218" i="5"/>
  <c r="AH219" i="5"/>
  <c r="BS219" i="5"/>
  <c r="AH220" i="5"/>
  <c r="BS220" i="5"/>
  <c r="AH221" i="5"/>
  <c r="BS221" i="5"/>
  <c r="AH222" i="5"/>
  <c r="BS222" i="5"/>
  <c r="AH223" i="5"/>
  <c r="BS223" i="5"/>
  <c r="AH224" i="5"/>
  <c r="BS224" i="5"/>
  <c r="AH225" i="5"/>
  <c r="BS225" i="5"/>
  <c r="AH226" i="5"/>
  <c r="BS226" i="5"/>
  <c r="AH227" i="5"/>
  <c r="BS227" i="5"/>
  <c r="AH228" i="5"/>
  <c r="BS228" i="5"/>
  <c r="AH229" i="5"/>
  <c r="BS229" i="5"/>
  <c r="AH230" i="5"/>
  <c r="BS230" i="5"/>
  <c r="AH231" i="5"/>
  <c r="BS231" i="5"/>
  <c r="AH232" i="5"/>
  <c r="BS232" i="5"/>
  <c r="AH233" i="5"/>
  <c r="BS233" i="5"/>
  <c r="AH234" i="5"/>
  <c r="BS234" i="5"/>
  <c r="AH235" i="5"/>
  <c r="BS235" i="5"/>
  <c r="AH236" i="5"/>
  <c r="BS236" i="5"/>
  <c r="AH237" i="5"/>
  <c r="BS237" i="5"/>
  <c r="AH238" i="5"/>
  <c r="BS238" i="5"/>
  <c r="AH239" i="5"/>
  <c r="BS239" i="5"/>
  <c r="AH240" i="5"/>
  <c r="BS240" i="5"/>
  <c r="AH241" i="5"/>
  <c r="BS241" i="5"/>
  <c r="AH242" i="5"/>
  <c r="BS242" i="5"/>
  <c r="AH243" i="5"/>
  <c r="BS243" i="5"/>
  <c r="AH244" i="5"/>
  <c r="BS244" i="5"/>
  <c r="AH245" i="5"/>
  <c r="BS245" i="5"/>
  <c r="AH246" i="5"/>
  <c r="BS246" i="5"/>
  <c r="AH247" i="5"/>
  <c r="BS247" i="5"/>
  <c r="AH248" i="5"/>
  <c r="BS248" i="5"/>
  <c r="AH249" i="5"/>
  <c r="BS249" i="5"/>
  <c r="AH250" i="5"/>
  <c r="BS250" i="5"/>
  <c r="AH251" i="5"/>
  <c r="BS251" i="5"/>
  <c r="AH252" i="5"/>
  <c r="BS252" i="5"/>
  <c r="AH253" i="5"/>
  <c r="BS253" i="5"/>
  <c r="AH254" i="5"/>
  <c r="BS254" i="5"/>
  <c r="AH255" i="5"/>
  <c r="BS255" i="5"/>
  <c r="AH256" i="5"/>
  <c r="BS256" i="5"/>
  <c r="AH257" i="5"/>
  <c r="BS257" i="5"/>
  <c r="AH258" i="5"/>
  <c r="BS258" i="5"/>
  <c r="AH259" i="5"/>
  <c r="BS259" i="5"/>
  <c r="AH260" i="5"/>
  <c r="BS260" i="5"/>
  <c r="AH261" i="5"/>
  <c r="BS261" i="5"/>
  <c r="AH262" i="5"/>
  <c r="BS262" i="5"/>
  <c r="AH263" i="5"/>
  <c r="BS263" i="5"/>
  <c r="AH264" i="5"/>
  <c r="BS264" i="5"/>
  <c r="AH265" i="5"/>
  <c r="BS265" i="5"/>
  <c r="AH266" i="5"/>
  <c r="BS266" i="5"/>
  <c r="AH267" i="5"/>
  <c r="BS267" i="5"/>
  <c r="AH268" i="5"/>
  <c r="BS268" i="5"/>
  <c r="AH269" i="5"/>
  <c r="BS269" i="5"/>
  <c r="AH270" i="5"/>
  <c r="BS270" i="5"/>
  <c r="AH271" i="5"/>
  <c r="BS271" i="5"/>
  <c r="AH272" i="5"/>
  <c r="BS272" i="5"/>
  <c r="AH273" i="5"/>
  <c r="BS273" i="5"/>
  <c r="AH274" i="5"/>
  <c r="BS274" i="5"/>
  <c r="AH275" i="5"/>
  <c r="BS275" i="5"/>
  <c r="AH276" i="5"/>
  <c r="BS276" i="5"/>
  <c r="AH277" i="5"/>
  <c r="BS277" i="5"/>
  <c r="AH278" i="5"/>
  <c r="BS278" i="5"/>
  <c r="AH279" i="5"/>
  <c r="BS279" i="5"/>
  <c r="AH280" i="5"/>
  <c r="BS280" i="5"/>
  <c r="AH281" i="5"/>
  <c r="BS281" i="5"/>
  <c r="AH282" i="5"/>
  <c r="BS282" i="5"/>
  <c r="AH283" i="5"/>
  <c r="BS283" i="5"/>
  <c r="AH284" i="5"/>
  <c r="BS284" i="5"/>
  <c r="AH285" i="5"/>
  <c r="BS285" i="5"/>
  <c r="AH286" i="5"/>
  <c r="BS286" i="5"/>
  <c r="AH287" i="5"/>
  <c r="BS287" i="5"/>
  <c r="AH288" i="5"/>
  <c r="BS288" i="5"/>
  <c r="AH289" i="5"/>
  <c r="BS289" i="5"/>
  <c r="AH290" i="5"/>
  <c r="BS290" i="5"/>
  <c r="AH291" i="5"/>
  <c r="BS291" i="5"/>
  <c r="AH292" i="5"/>
  <c r="BS292" i="5"/>
  <c r="AH293" i="5"/>
  <c r="BS293" i="5"/>
  <c r="AH294" i="5"/>
  <c r="BS294" i="5"/>
  <c r="AH295" i="5"/>
  <c r="BS295" i="5"/>
  <c r="AH296" i="5"/>
  <c r="BS296" i="5"/>
  <c r="AH297" i="5"/>
  <c r="BS297" i="5"/>
  <c r="AH298" i="5"/>
  <c r="BS298" i="5"/>
  <c r="AH299" i="5"/>
  <c r="BS299" i="5"/>
  <c r="AH300" i="5"/>
  <c r="BS300" i="5"/>
  <c r="AH301" i="5"/>
  <c r="BS301" i="5"/>
  <c r="AH302" i="5"/>
  <c r="BS302" i="5"/>
  <c r="AH303" i="5"/>
  <c r="BS303" i="5"/>
  <c r="AH304" i="5"/>
  <c r="BS304" i="5"/>
  <c r="AH305" i="5"/>
  <c r="BS305" i="5"/>
  <c r="AH306" i="5"/>
  <c r="BS306" i="5"/>
  <c r="AH307" i="5"/>
  <c r="BS307" i="5"/>
  <c r="AH308" i="5"/>
  <c r="BS308" i="5"/>
  <c r="AH309" i="5"/>
  <c r="BS309" i="5"/>
  <c r="AH310" i="5"/>
  <c r="BS310" i="5"/>
  <c r="AH311" i="5"/>
  <c r="BS311" i="5"/>
  <c r="AH312" i="5"/>
  <c r="BS312" i="5"/>
  <c r="AH313" i="5"/>
  <c r="BS313" i="5"/>
  <c r="AH314" i="5"/>
  <c r="BS314" i="5"/>
  <c r="AH315" i="5"/>
  <c r="BS315" i="5"/>
  <c r="AH316" i="5"/>
  <c r="BS316" i="5"/>
  <c r="AH317" i="5"/>
  <c r="BS317" i="5"/>
  <c r="AH318" i="5"/>
  <c r="BS318" i="5"/>
  <c r="AH319" i="5"/>
  <c r="BS319" i="5"/>
  <c r="AH320" i="5"/>
  <c r="BS320" i="5"/>
  <c r="AH321" i="5"/>
  <c r="BS321" i="5"/>
  <c r="AH322" i="5"/>
  <c r="BS322" i="5"/>
  <c r="AH323" i="5"/>
  <c r="BS323" i="5"/>
  <c r="AH324" i="5"/>
  <c r="BS324" i="5"/>
  <c r="AH325" i="5"/>
  <c r="BS325" i="5"/>
  <c r="AH326" i="5"/>
  <c r="BS326" i="5"/>
  <c r="AH327" i="5"/>
  <c r="BS327" i="5"/>
  <c r="AH328" i="5"/>
  <c r="BS328" i="5"/>
  <c r="AH329" i="5"/>
  <c r="BS329" i="5"/>
  <c r="AH330" i="5"/>
  <c r="BS330" i="5"/>
  <c r="AH331" i="5"/>
  <c r="BS331" i="5"/>
  <c r="AH332" i="5"/>
  <c r="BS332" i="5"/>
  <c r="AH333" i="5"/>
  <c r="BS333" i="5"/>
  <c r="AH334" i="5"/>
  <c r="BS334" i="5"/>
  <c r="AH335" i="5"/>
  <c r="BS335" i="5"/>
  <c r="AH336" i="5"/>
  <c r="BS336" i="5"/>
  <c r="AH337" i="5"/>
  <c r="BS337" i="5"/>
  <c r="AH338" i="5"/>
  <c r="BS338" i="5"/>
  <c r="AH339" i="5"/>
  <c r="BS339" i="5"/>
  <c r="AH340" i="5"/>
  <c r="BS340" i="5"/>
  <c r="AH341" i="5"/>
  <c r="BS341" i="5"/>
  <c r="AH342" i="5"/>
  <c r="BS342" i="5"/>
  <c r="AH343" i="5"/>
  <c r="BS343" i="5"/>
  <c r="AH344" i="5"/>
  <c r="BS344" i="5"/>
  <c r="AH345" i="5"/>
  <c r="BS345" i="5"/>
  <c r="AH346" i="5"/>
  <c r="BS346" i="5"/>
  <c r="AH347" i="5"/>
  <c r="BS347" i="5"/>
  <c r="AH348" i="5"/>
  <c r="BS348" i="5"/>
  <c r="AH349" i="5"/>
  <c r="BS349" i="5"/>
  <c r="AH350" i="5"/>
  <c r="BS350" i="5"/>
  <c r="AH351" i="5"/>
  <c r="BS351" i="5"/>
  <c r="AH352" i="5"/>
  <c r="BS352" i="5"/>
  <c r="AH353" i="5"/>
  <c r="BS353" i="5"/>
  <c r="AH354" i="5"/>
  <c r="BS354" i="5"/>
  <c r="AH355" i="5"/>
  <c r="BS355" i="5"/>
  <c r="AH356" i="5"/>
  <c r="BS356" i="5"/>
  <c r="AH357" i="5"/>
  <c r="BS357" i="5"/>
  <c r="AH358" i="5"/>
  <c r="BS358" i="5"/>
  <c r="AH359" i="5"/>
  <c r="BS359" i="5"/>
  <c r="AH360" i="5"/>
  <c r="BS360" i="5"/>
  <c r="AH361" i="5"/>
  <c r="BS361" i="5"/>
  <c r="AH362" i="5"/>
  <c r="BS362" i="5"/>
  <c r="AH363" i="5"/>
  <c r="BS363" i="5"/>
  <c r="AH364" i="5"/>
  <c r="BS364" i="5"/>
  <c r="AH365" i="5"/>
  <c r="BS365" i="5"/>
  <c r="AH366" i="5"/>
  <c r="BS366" i="5"/>
  <c r="AH367" i="5"/>
  <c r="BS367" i="5"/>
  <c r="AH368" i="5"/>
  <c r="BS368" i="5"/>
  <c r="AH369" i="5"/>
  <c r="BS369" i="5"/>
  <c r="AH370" i="5"/>
  <c r="BS370" i="5"/>
  <c r="AH371" i="5"/>
  <c r="BS371" i="5"/>
  <c r="AH372" i="5"/>
  <c r="BS372" i="5"/>
  <c r="AH373" i="5"/>
  <c r="BS373" i="5"/>
  <c r="AH374" i="5"/>
  <c r="BS374" i="5"/>
  <c r="AH375" i="5"/>
  <c r="BS375" i="5"/>
  <c r="AH376" i="5"/>
  <c r="BS376" i="5"/>
  <c r="AH377" i="5"/>
  <c r="BS377" i="5"/>
  <c r="AH378" i="5"/>
  <c r="BS378" i="5"/>
  <c r="AH379" i="5"/>
  <c r="BS379" i="5"/>
  <c r="AH380" i="5"/>
  <c r="BS380" i="5"/>
  <c r="AH381" i="5"/>
  <c r="BS381" i="5"/>
  <c r="AH382" i="5"/>
  <c r="BS382" i="5"/>
  <c r="AH383" i="5"/>
  <c r="BS383" i="5"/>
  <c r="AH384" i="5"/>
  <c r="BS384" i="5"/>
  <c r="AH385" i="5"/>
  <c r="BS385" i="5"/>
  <c r="AH386" i="5"/>
  <c r="BS386" i="5"/>
  <c r="AH387" i="5"/>
  <c r="BS387" i="5"/>
  <c r="AH388" i="5"/>
  <c r="BS388" i="5"/>
  <c r="AH389" i="5"/>
  <c r="BS389" i="5"/>
  <c r="AH390" i="5"/>
  <c r="BS390" i="5"/>
  <c r="AH391" i="5"/>
  <c r="BS391" i="5"/>
  <c r="AH392" i="5"/>
  <c r="BS392" i="5"/>
  <c r="AH393" i="5"/>
  <c r="BS393" i="5"/>
  <c r="AH394" i="5"/>
  <c r="BS394" i="5"/>
  <c r="AH395" i="5"/>
  <c r="BS395" i="5"/>
  <c r="AH396" i="5"/>
  <c r="BS396" i="5"/>
  <c r="AH397" i="5"/>
  <c r="BS397" i="5"/>
  <c r="AH398" i="5"/>
  <c r="BS398" i="5"/>
  <c r="AH399" i="5"/>
  <c r="BS399" i="5"/>
  <c r="AH400" i="5"/>
  <c r="BS400" i="5"/>
  <c r="AH401" i="5"/>
  <c r="BS401" i="5"/>
  <c r="AH402" i="5"/>
  <c r="BS402" i="5"/>
  <c r="AH403" i="5"/>
  <c r="BS403" i="5"/>
  <c r="AH404" i="5"/>
  <c r="BS404" i="5"/>
  <c r="AH405" i="5"/>
  <c r="BS405" i="5"/>
  <c r="AH406" i="5"/>
  <c r="BS406" i="5"/>
  <c r="AH407" i="5"/>
  <c r="BS407" i="5"/>
  <c r="AH408" i="5"/>
  <c r="BS408" i="5"/>
  <c r="AH409" i="5"/>
  <c r="BS409" i="5"/>
  <c r="AH410" i="5"/>
  <c r="BS410" i="5"/>
  <c r="AH411" i="5"/>
  <c r="BS411" i="5"/>
  <c r="AH412" i="5"/>
  <c r="BS412" i="5"/>
  <c r="AH413" i="5"/>
  <c r="BS413" i="5"/>
  <c r="AH414" i="5"/>
  <c r="BS414" i="5"/>
  <c r="AH415" i="5"/>
  <c r="BS415" i="5"/>
  <c r="AH416" i="5"/>
  <c r="BS416" i="5"/>
  <c r="AH417" i="5"/>
  <c r="BS417" i="5"/>
  <c r="AH418" i="5"/>
  <c r="BS418" i="5"/>
  <c r="AH419" i="5"/>
  <c r="BS419" i="5"/>
  <c r="AH420" i="5"/>
  <c r="BS420" i="5"/>
  <c r="AH421" i="5"/>
  <c r="BS421" i="5"/>
  <c r="AH422" i="5"/>
  <c r="BS422" i="5"/>
  <c r="AH423" i="5"/>
  <c r="BS423" i="5"/>
  <c r="AH424" i="5"/>
  <c r="BS424" i="5"/>
  <c r="AH425" i="5"/>
  <c r="BS425" i="5"/>
  <c r="AH426" i="5"/>
  <c r="BS426" i="5"/>
  <c r="AH427" i="5"/>
  <c r="BS427" i="5"/>
  <c r="AH428" i="5"/>
  <c r="BS428" i="5"/>
  <c r="AH429" i="5"/>
  <c r="BS429" i="5"/>
  <c r="AH430" i="5"/>
  <c r="BS430" i="5"/>
  <c r="AH431" i="5"/>
  <c r="BS431" i="5"/>
  <c r="AH432" i="5"/>
  <c r="BS432" i="5"/>
  <c r="AH433" i="5"/>
  <c r="BS433" i="5"/>
  <c r="AH434" i="5"/>
  <c r="BS434" i="5"/>
  <c r="AH435" i="5"/>
  <c r="BS435" i="5"/>
  <c r="AH436" i="5"/>
  <c r="BS436" i="5"/>
  <c r="AH437" i="5"/>
  <c r="BS437" i="5"/>
  <c r="AH438" i="5"/>
  <c r="BS438" i="5"/>
  <c r="AH439" i="5"/>
  <c r="BS439" i="5"/>
  <c r="AH440" i="5"/>
  <c r="BS440" i="5"/>
  <c r="AH441" i="5"/>
  <c r="BS441" i="5"/>
  <c r="AH442" i="5"/>
  <c r="BS442" i="5"/>
  <c r="AH443" i="5"/>
  <c r="BS443" i="5"/>
  <c r="AH444" i="5"/>
  <c r="BS444" i="5"/>
  <c r="AH445" i="5"/>
  <c r="BS445" i="5"/>
  <c r="AH446" i="5"/>
  <c r="BS446" i="5"/>
  <c r="AH447" i="5"/>
  <c r="BS447" i="5"/>
  <c r="AH448" i="5"/>
  <c r="BS448" i="5"/>
  <c r="AH449" i="5"/>
  <c r="BS449" i="5"/>
  <c r="AH450" i="5"/>
  <c r="BS450" i="5"/>
  <c r="AH451" i="5"/>
  <c r="BS451" i="5"/>
  <c r="AH452" i="5"/>
  <c r="BS452" i="5"/>
  <c r="AH453" i="5"/>
  <c r="BS453" i="5"/>
  <c r="AH454" i="5"/>
  <c r="BS454" i="5"/>
  <c r="AH455" i="5"/>
  <c r="BS455" i="5"/>
  <c r="AH456" i="5"/>
  <c r="BS456" i="5"/>
  <c r="AH457" i="5"/>
  <c r="BS457" i="5"/>
  <c r="AH458" i="5"/>
  <c r="BS458" i="5"/>
  <c r="AH459" i="5"/>
  <c r="BS459" i="5"/>
  <c r="AH460" i="5"/>
  <c r="BS460" i="5"/>
  <c r="AH461" i="5"/>
  <c r="BS461" i="5"/>
  <c r="AH462" i="5"/>
  <c r="BS462" i="5"/>
  <c r="AH463" i="5"/>
  <c r="BS463" i="5"/>
  <c r="AH464" i="5"/>
  <c r="BS464" i="5"/>
  <c r="AH465" i="5"/>
  <c r="BS465" i="5"/>
  <c r="AH466" i="5"/>
  <c r="BS466" i="5"/>
  <c r="AH467" i="5"/>
  <c r="BS467" i="5"/>
  <c r="AH468" i="5"/>
  <c r="BS468" i="5"/>
  <c r="AH469" i="5"/>
  <c r="BS469" i="5"/>
  <c r="AH470" i="5"/>
  <c r="BS470" i="5"/>
  <c r="AH471" i="5"/>
  <c r="BS471" i="5"/>
  <c r="AH472" i="5"/>
  <c r="BS472" i="5"/>
  <c r="AH473" i="5"/>
  <c r="BS473" i="5"/>
  <c r="AH474" i="5"/>
  <c r="BS474" i="5"/>
  <c r="AH475" i="5"/>
  <c r="BS475" i="5"/>
  <c r="AH476" i="5"/>
  <c r="BS476" i="5"/>
  <c r="AH477" i="5"/>
  <c r="BS477" i="5"/>
  <c r="AH478" i="5"/>
  <c r="BS478" i="5"/>
  <c r="AH479" i="5"/>
  <c r="BS479" i="5"/>
  <c r="AH480" i="5"/>
  <c r="BS480" i="5"/>
  <c r="AH481" i="5"/>
  <c r="BS481" i="5"/>
  <c r="AH482" i="5"/>
  <c r="BS482" i="5"/>
  <c r="AH483" i="5"/>
  <c r="BS483" i="5"/>
  <c r="AH484" i="5"/>
  <c r="BS484" i="5"/>
  <c r="AH485" i="5"/>
  <c r="BS485" i="5"/>
  <c r="AH486" i="5"/>
  <c r="BS486" i="5"/>
  <c r="AH487" i="5"/>
  <c r="BS487" i="5"/>
  <c r="AH488" i="5"/>
  <c r="BS488" i="5"/>
  <c r="AH489" i="5"/>
  <c r="BS489" i="5"/>
  <c r="AH490" i="5"/>
  <c r="BS490" i="5"/>
  <c r="AH491" i="5"/>
  <c r="BS491" i="5"/>
  <c r="AH492" i="5"/>
  <c r="BS492" i="5"/>
  <c r="AH493" i="5"/>
  <c r="BS493" i="5"/>
  <c r="AH494" i="5"/>
  <c r="BS494" i="5"/>
  <c r="AH495" i="5"/>
  <c r="BS495" i="5"/>
  <c r="AH496" i="5"/>
  <c r="BS496" i="5"/>
  <c r="AH497" i="5"/>
  <c r="BS497" i="5"/>
  <c r="AH498" i="5"/>
  <c r="BS498" i="5"/>
  <c r="AH499" i="5"/>
  <c r="BS499" i="5"/>
  <c r="AH500" i="5"/>
  <c r="BS500" i="5"/>
  <c r="AH501" i="5"/>
  <c r="BS501" i="5"/>
  <c r="AH502" i="5"/>
  <c r="BS502" i="5"/>
  <c r="AH503" i="5"/>
  <c r="BS503" i="5"/>
  <c r="AH504" i="5"/>
  <c r="BS504" i="5"/>
  <c r="AH505" i="5"/>
  <c r="BS505" i="5"/>
  <c r="AH506" i="5"/>
  <c r="BS506" i="5"/>
  <c r="AH507" i="5"/>
  <c r="BS507" i="5"/>
  <c r="AH508" i="5"/>
  <c r="BS508" i="5"/>
  <c r="AH509" i="5"/>
  <c r="BS509" i="5"/>
  <c r="AH510" i="5"/>
  <c r="BS510" i="5"/>
  <c r="AH511" i="5"/>
  <c r="BS511" i="5"/>
  <c r="AH512" i="5"/>
  <c r="BS512" i="5"/>
  <c r="AH513" i="5"/>
  <c r="BS513" i="5"/>
  <c r="AH514" i="5"/>
  <c r="BS514" i="5"/>
  <c r="AH515" i="5"/>
  <c r="BS515" i="5"/>
  <c r="AH516" i="5"/>
  <c r="BS516" i="5"/>
  <c r="AH517" i="5"/>
  <c r="BS517" i="5"/>
  <c r="AH518" i="5"/>
  <c r="BS518" i="5"/>
  <c r="AH519" i="5"/>
  <c r="BS519" i="5"/>
  <c r="AH520" i="5"/>
  <c r="BS520" i="5"/>
  <c r="AH521" i="5"/>
  <c r="BS521" i="5"/>
  <c r="AH522" i="5"/>
  <c r="BS522" i="5"/>
  <c r="AH523" i="5"/>
  <c r="BS523" i="5"/>
  <c r="AH524" i="5"/>
  <c r="BS524" i="5"/>
  <c r="AH525" i="5"/>
  <c r="BS525" i="5"/>
  <c r="AH526" i="5"/>
  <c r="BS526" i="5"/>
  <c r="AH527" i="5"/>
  <c r="BS527" i="5"/>
  <c r="AH528" i="5"/>
  <c r="BS528" i="5"/>
  <c r="AH529" i="5"/>
  <c r="BS529" i="5"/>
  <c r="AH530" i="5"/>
  <c r="BS530" i="5"/>
  <c r="AH531" i="5"/>
  <c r="BS531" i="5"/>
  <c r="AH532" i="5"/>
  <c r="BS532" i="5"/>
  <c r="AH533" i="5"/>
  <c r="BS533" i="5"/>
  <c r="AH534" i="5"/>
  <c r="BS534" i="5"/>
  <c r="AH535" i="5"/>
  <c r="BS535" i="5"/>
  <c r="AH536" i="5"/>
  <c r="BS536" i="5"/>
  <c r="AH537" i="5"/>
  <c r="BS537" i="5"/>
  <c r="AH538" i="5"/>
  <c r="BS538" i="5"/>
  <c r="AH539" i="5"/>
  <c r="BS539" i="5"/>
  <c r="AH540" i="5"/>
  <c r="BS540" i="5"/>
  <c r="AH541" i="5"/>
  <c r="BS541" i="5"/>
  <c r="AH542" i="5"/>
  <c r="BS542" i="5"/>
  <c r="AH543" i="5"/>
  <c r="BS543" i="5"/>
  <c r="AH544" i="5"/>
  <c r="BS544" i="5"/>
  <c r="AH545" i="5"/>
  <c r="BS545" i="5"/>
  <c r="AH546" i="5"/>
  <c r="BS546" i="5"/>
  <c r="AH547" i="5"/>
  <c r="BS547" i="5"/>
  <c r="AH548" i="5"/>
  <c r="BS548" i="5"/>
  <c r="AH549" i="5"/>
  <c r="BS549" i="5"/>
  <c r="AH550" i="5"/>
  <c r="BS550" i="5"/>
  <c r="AH551" i="5"/>
  <c r="BS551" i="5"/>
  <c r="AH552" i="5"/>
  <c r="BS552" i="5"/>
  <c r="AH553" i="5"/>
  <c r="BS553" i="5"/>
  <c r="AH554" i="5"/>
  <c r="BS554" i="5"/>
  <c r="AH555" i="5"/>
  <c r="BS555" i="5"/>
  <c r="AH556" i="5"/>
  <c r="BS556" i="5"/>
  <c r="AH557" i="5"/>
  <c r="BS557" i="5"/>
  <c r="AH558" i="5"/>
  <c r="BS558" i="5"/>
  <c r="AH559" i="5"/>
  <c r="BS559" i="5"/>
  <c r="AH560" i="5"/>
  <c r="BS560" i="5"/>
  <c r="AH561" i="5"/>
  <c r="BS561" i="5"/>
  <c r="AH562" i="5"/>
  <c r="BS562" i="5"/>
  <c r="AH563" i="5"/>
  <c r="BS563" i="5"/>
  <c r="AH564" i="5"/>
  <c r="BS564" i="5"/>
  <c r="AH565" i="5"/>
  <c r="BS565" i="5"/>
  <c r="AH566" i="5"/>
  <c r="BS566" i="5"/>
  <c r="AH567" i="5"/>
  <c r="BS567" i="5"/>
  <c r="AH568" i="5"/>
  <c r="BS568" i="5"/>
  <c r="AH569" i="5"/>
  <c r="BS569" i="5"/>
  <c r="AH570" i="5"/>
  <c r="BS570" i="5"/>
  <c r="AH571" i="5"/>
  <c r="BS571" i="5"/>
  <c r="AH572" i="5"/>
  <c r="BS572" i="5"/>
  <c r="AH573" i="5"/>
  <c r="BS573" i="5"/>
  <c r="AH574" i="5"/>
  <c r="BS574" i="5"/>
  <c r="AH575" i="5"/>
  <c r="BS575" i="5"/>
  <c r="AH576" i="5"/>
  <c r="BS576" i="5"/>
  <c r="AH577" i="5"/>
  <c r="BS577" i="5"/>
  <c r="AH578" i="5"/>
  <c r="BS578" i="5"/>
  <c r="AH579" i="5"/>
  <c r="BS579" i="5"/>
  <c r="AH580" i="5"/>
  <c r="BS580" i="5"/>
  <c r="AH581" i="5"/>
  <c r="BS581" i="5"/>
  <c r="AH582" i="5"/>
  <c r="BS582" i="5"/>
  <c r="AH583" i="5"/>
  <c r="BS583" i="5"/>
  <c r="AH584" i="5"/>
  <c r="BS584" i="5"/>
  <c r="AH585" i="5"/>
  <c r="BS585" i="5"/>
  <c r="AH586" i="5"/>
  <c r="BS586" i="5"/>
  <c r="AH587" i="5"/>
  <c r="BS587" i="5"/>
  <c r="AH588" i="5"/>
  <c r="BS588" i="5"/>
  <c r="AH589" i="5"/>
  <c r="BS589" i="5"/>
  <c r="AH590" i="5"/>
  <c r="BS590" i="5"/>
  <c r="AH591" i="5"/>
  <c r="BS591" i="5"/>
  <c r="AH592" i="5"/>
  <c r="BS592" i="5"/>
  <c r="AH593" i="5"/>
  <c r="BS593" i="5"/>
  <c r="AH594" i="5"/>
  <c r="BS594" i="5"/>
  <c r="AH595" i="5"/>
  <c r="BS595" i="5"/>
  <c r="Q20" i="4"/>
  <c r="R20" i="4"/>
  <c r="S20" i="4"/>
  <c r="T20" i="4"/>
  <c r="C21" i="4"/>
  <c r="I21" i="4"/>
  <c r="J21" i="4"/>
  <c r="K21" i="4"/>
  <c r="L21" i="4"/>
  <c r="M21" i="4"/>
  <c r="N21" i="4"/>
  <c r="O21" i="4"/>
  <c r="P21" i="4"/>
  <c r="BT2" i="5"/>
  <c r="BT1" i="5"/>
  <c r="A22" i="4"/>
  <c r="B22" i="4"/>
  <c r="BT11" i="5"/>
  <c r="AI2" i="5"/>
  <c r="AI1" i="5"/>
  <c r="AI11" i="5"/>
  <c r="AI13" i="5"/>
  <c r="BT13" i="5"/>
  <c r="AI14" i="5"/>
  <c r="BT14" i="5"/>
  <c r="AI15" i="5"/>
  <c r="BT15" i="5"/>
  <c r="AI16" i="5"/>
  <c r="BT16" i="5"/>
  <c r="AI17" i="5"/>
  <c r="BT17" i="5"/>
  <c r="AI18" i="5"/>
  <c r="BT18" i="5"/>
  <c r="AI19" i="5"/>
  <c r="BT19" i="5"/>
  <c r="AI20" i="5"/>
  <c r="BT20" i="5"/>
  <c r="AI21" i="5"/>
  <c r="BT21" i="5"/>
  <c r="AI22" i="5"/>
  <c r="BT22" i="5"/>
  <c r="AI23" i="5"/>
  <c r="BT23" i="5"/>
  <c r="AI24" i="5"/>
  <c r="BT24" i="5"/>
  <c r="AI25" i="5"/>
  <c r="BT25" i="5"/>
  <c r="AI26" i="5"/>
  <c r="BT26" i="5"/>
  <c r="AI27" i="5"/>
  <c r="BT27" i="5"/>
  <c r="AI28" i="5"/>
  <c r="BT28" i="5"/>
  <c r="AI29" i="5"/>
  <c r="BT29" i="5"/>
  <c r="AI30" i="5"/>
  <c r="BT30" i="5"/>
  <c r="AI31" i="5"/>
  <c r="BT31" i="5"/>
  <c r="AI32" i="5"/>
  <c r="BT32" i="5"/>
  <c r="AI33" i="5"/>
  <c r="BT33" i="5"/>
  <c r="AI34" i="5"/>
  <c r="BT34" i="5"/>
  <c r="AI35" i="5"/>
  <c r="BT35" i="5"/>
  <c r="AI36" i="5"/>
  <c r="BT36" i="5"/>
  <c r="AI37" i="5"/>
  <c r="BT37" i="5"/>
  <c r="AI38" i="5"/>
  <c r="BT38" i="5"/>
  <c r="AI39" i="5"/>
  <c r="BT39" i="5"/>
  <c r="AI40" i="5"/>
  <c r="BT40" i="5"/>
  <c r="AI41" i="5"/>
  <c r="BT41" i="5"/>
  <c r="AI42" i="5"/>
  <c r="BT42" i="5"/>
  <c r="AI43" i="5"/>
  <c r="BT43" i="5"/>
  <c r="AI44" i="5"/>
  <c r="BT44" i="5"/>
  <c r="AI45" i="5"/>
  <c r="BT45" i="5"/>
  <c r="AI46" i="5"/>
  <c r="BT46" i="5"/>
  <c r="AI47" i="5"/>
  <c r="BT47" i="5"/>
  <c r="AI48" i="5"/>
  <c r="BT48" i="5"/>
  <c r="AI49" i="5"/>
  <c r="BT49" i="5"/>
  <c r="AI50" i="5"/>
  <c r="BT50" i="5"/>
  <c r="AI51" i="5"/>
  <c r="BT51" i="5"/>
  <c r="AI52" i="5"/>
  <c r="BT52" i="5"/>
  <c r="AI53" i="5"/>
  <c r="BT53" i="5"/>
  <c r="AI54" i="5"/>
  <c r="BT54" i="5"/>
  <c r="AI55" i="5"/>
  <c r="BT55" i="5"/>
  <c r="AI56" i="5"/>
  <c r="BT56" i="5"/>
  <c r="AI57" i="5"/>
  <c r="BT57" i="5"/>
  <c r="AI58" i="5"/>
  <c r="BT58" i="5"/>
  <c r="AI59" i="5"/>
  <c r="BT59" i="5"/>
  <c r="AI60" i="5"/>
  <c r="BT60" i="5"/>
  <c r="AI61" i="5"/>
  <c r="BT61" i="5"/>
  <c r="AI62" i="5"/>
  <c r="BT62" i="5"/>
  <c r="AI63" i="5"/>
  <c r="BT63" i="5"/>
  <c r="AI64" i="5"/>
  <c r="BT64" i="5"/>
  <c r="AI65" i="5"/>
  <c r="BT65" i="5"/>
  <c r="AI66" i="5"/>
  <c r="BT66" i="5"/>
  <c r="AI67" i="5"/>
  <c r="BT67" i="5"/>
  <c r="AI68" i="5"/>
  <c r="BT68" i="5"/>
  <c r="AI69" i="5"/>
  <c r="BT69" i="5"/>
  <c r="AI70" i="5"/>
  <c r="BT70" i="5"/>
  <c r="AI71" i="5"/>
  <c r="BT71" i="5"/>
  <c r="AI72" i="5"/>
  <c r="BT72" i="5"/>
  <c r="AI73" i="5"/>
  <c r="BT73" i="5"/>
  <c r="AI74" i="5"/>
  <c r="BT74" i="5"/>
  <c r="AI75" i="5"/>
  <c r="BT75" i="5"/>
  <c r="AI76" i="5"/>
  <c r="BT76" i="5"/>
  <c r="AI77" i="5"/>
  <c r="BT77" i="5"/>
  <c r="AI78" i="5"/>
  <c r="BT78" i="5"/>
  <c r="AI79" i="5"/>
  <c r="BT79" i="5"/>
  <c r="AI80" i="5"/>
  <c r="BT80" i="5"/>
  <c r="AI81" i="5"/>
  <c r="BT81" i="5"/>
  <c r="AI82" i="5"/>
  <c r="BT82" i="5"/>
  <c r="AI83" i="5"/>
  <c r="BT83" i="5"/>
  <c r="AI84" i="5"/>
  <c r="BT84" i="5"/>
  <c r="AI85" i="5"/>
  <c r="BT85" i="5"/>
  <c r="AI86" i="5"/>
  <c r="BT86" i="5"/>
  <c r="AI87" i="5"/>
  <c r="BT87" i="5"/>
  <c r="AI88" i="5"/>
  <c r="BT88" i="5"/>
  <c r="AI89" i="5"/>
  <c r="BT89" i="5"/>
  <c r="AI90" i="5"/>
  <c r="BT90" i="5"/>
  <c r="AI91" i="5"/>
  <c r="BT91" i="5"/>
  <c r="AI92" i="5"/>
  <c r="BT92" i="5"/>
  <c r="AI93" i="5"/>
  <c r="BT93" i="5"/>
  <c r="AI94" i="5"/>
  <c r="BT94" i="5"/>
  <c r="AI95" i="5"/>
  <c r="BT95" i="5"/>
  <c r="AI96" i="5"/>
  <c r="BT96" i="5"/>
  <c r="AI97" i="5"/>
  <c r="BT97" i="5"/>
  <c r="AI98" i="5"/>
  <c r="BT98" i="5"/>
  <c r="AI99" i="5"/>
  <c r="BT99" i="5"/>
  <c r="AI100" i="5"/>
  <c r="BT100" i="5"/>
  <c r="AI101" i="5"/>
  <c r="BT101" i="5"/>
  <c r="AI102" i="5"/>
  <c r="BT102" i="5"/>
  <c r="AI103" i="5"/>
  <c r="BT103" i="5"/>
  <c r="AI104" i="5"/>
  <c r="BT104" i="5"/>
  <c r="AI105" i="5"/>
  <c r="BT105" i="5"/>
  <c r="AI106" i="5"/>
  <c r="BT106" i="5"/>
  <c r="AI107" i="5"/>
  <c r="BT107" i="5"/>
  <c r="AI108" i="5"/>
  <c r="BT108" i="5"/>
  <c r="AI109" i="5"/>
  <c r="BT109" i="5"/>
  <c r="AI110" i="5"/>
  <c r="BT110" i="5"/>
  <c r="AI111" i="5"/>
  <c r="BT111" i="5"/>
  <c r="AI112" i="5"/>
  <c r="BT112" i="5"/>
  <c r="AI113" i="5"/>
  <c r="BT113" i="5"/>
  <c r="AI114" i="5"/>
  <c r="BT114" i="5"/>
  <c r="AI115" i="5"/>
  <c r="BT115" i="5"/>
  <c r="AI116" i="5"/>
  <c r="BT116" i="5"/>
  <c r="AI117" i="5"/>
  <c r="BT117" i="5"/>
  <c r="AI118" i="5"/>
  <c r="BT118" i="5"/>
  <c r="AI119" i="5"/>
  <c r="BT119" i="5"/>
  <c r="AI120" i="5"/>
  <c r="BT120" i="5"/>
  <c r="AI121" i="5"/>
  <c r="BT121" i="5"/>
  <c r="AI122" i="5"/>
  <c r="BT122" i="5"/>
  <c r="AI123" i="5"/>
  <c r="BT123" i="5"/>
  <c r="AI124" i="5"/>
  <c r="BT124" i="5"/>
  <c r="AI125" i="5"/>
  <c r="BT125" i="5"/>
  <c r="AI126" i="5"/>
  <c r="BT126" i="5"/>
  <c r="AI127" i="5"/>
  <c r="BT127" i="5"/>
  <c r="AI128" i="5"/>
  <c r="BT128" i="5"/>
  <c r="AI129" i="5"/>
  <c r="BT129" i="5"/>
  <c r="AI130" i="5"/>
  <c r="BT130" i="5"/>
  <c r="AI131" i="5"/>
  <c r="BT131" i="5"/>
  <c r="AI132" i="5"/>
  <c r="BT132" i="5"/>
  <c r="AI133" i="5"/>
  <c r="BT133" i="5"/>
  <c r="AI134" i="5"/>
  <c r="BT134" i="5"/>
  <c r="AI135" i="5"/>
  <c r="BT135" i="5"/>
  <c r="AI136" i="5"/>
  <c r="BT136" i="5"/>
  <c r="AI137" i="5"/>
  <c r="BT137" i="5"/>
  <c r="AI138" i="5"/>
  <c r="BT138" i="5"/>
  <c r="AI139" i="5"/>
  <c r="BT139" i="5"/>
  <c r="AI140" i="5"/>
  <c r="BT140" i="5"/>
  <c r="AI141" i="5"/>
  <c r="BT141" i="5"/>
  <c r="AI142" i="5"/>
  <c r="BT142" i="5"/>
  <c r="AI143" i="5"/>
  <c r="BT143" i="5"/>
  <c r="AI144" i="5"/>
  <c r="BT144" i="5"/>
  <c r="AI145" i="5"/>
  <c r="BT145" i="5"/>
  <c r="AI146" i="5"/>
  <c r="BT146" i="5"/>
  <c r="AI147" i="5"/>
  <c r="BT147" i="5"/>
  <c r="AI148" i="5"/>
  <c r="BT148" i="5"/>
  <c r="AI149" i="5"/>
  <c r="BT149" i="5"/>
  <c r="AI150" i="5"/>
  <c r="BT150" i="5"/>
  <c r="AI151" i="5"/>
  <c r="BT151" i="5"/>
  <c r="AI152" i="5"/>
  <c r="BT152" i="5"/>
  <c r="AI153" i="5"/>
  <c r="BT153" i="5"/>
  <c r="AI154" i="5"/>
  <c r="BT154" i="5"/>
  <c r="AI155" i="5"/>
  <c r="BT155" i="5"/>
  <c r="AI156" i="5"/>
  <c r="BT156" i="5"/>
  <c r="AI157" i="5"/>
  <c r="BT157" i="5"/>
  <c r="AI158" i="5"/>
  <c r="BT158" i="5"/>
  <c r="AI159" i="5"/>
  <c r="BT159" i="5"/>
  <c r="AI160" i="5"/>
  <c r="BT160" i="5"/>
  <c r="AI161" i="5"/>
  <c r="BT161" i="5"/>
  <c r="AI162" i="5"/>
  <c r="BT162" i="5"/>
  <c r="AI163" i="5"/>
  <c r="BT163" i="5"/>
  <c r="AI164" i="5"/>
  <c r="BT164" i="5"/>
  <c r="AI165" i="5"/>
  <c r="BT165" i="5"/>
  <c r="AI166" i="5"/>
  <c r="BT166" i="5"/>
  <c r="AI167" i="5"/>
  <c r="BT167" i="5"/>
  <c r="AI168" i="5"/>
  <c r="BT168" i="5"/>
  <c r="AI169" i="5"/>
  <c r="BT169" i="5"/>
  <c r="AI170" i="5"/>
  <c r="BT170" i="5"/>
  <c r="AI171" i="5"/>
  <c r="BT171" i="5"/>
  <c r="AI172" i="5"/>
  <c r="BT172" i="5"/>
  <c r="AI173" i="5"/>
  <c r="BT173" i="5"/>
  <c r="AI174" i="5"/>
  <c r="BT174" i="5"/>
  <c r="AI175" i="5"/>
  <c r="BT175" i="5"/>
  <c r="AI176" i="5"/>
  <c r="BT176" i="5"/>
  <c r="AI177" i="5"/>
  <c r="BT177" i="5"/>
  <c r="AI178" i="5"/>
  <c r="BT178" i="5"/>
  <c r="AI179" i="5"/>
  <c r="BT179" i="5"/>
  <c r="AI180" i="5"/>
  <c r="BT180" i="5"/>
  <c r="AI181" i="5"/>
  <c r="BT181" i="5"/>
  <c r="AI182" i="5"/>
  <c r="BT182" i="5"/>
  <c r="AI183" i="5"/>
  <c r="BT183" i="5"/>
  <c r="AI184" i="5"/>
  <c r="BT184" i="5"/>
  <c r="AI185" i="5"/>
  <c r="BT185" i="5"/>
  <c r="AI186" i="5"/>
  <c r="BT186" i="5"/>
  <c r="AI187" i="5"/>
  <c r="BT187" i="5"/>
  <c r="AI188" i="5"/>
  <c r="BT188" i="5"/>
  <c r="AI189" i="5"/>
  <c r="BT189" i="5"/>
  <c r="AI190" i="5"/>
  <c r="BT190" i="5"/>
  <c r="AI191" i="5"/>
  <c r="BT191" i="5"/>
  <c r="AI192" i="5"/>
  <c r="BT192" i="5"/>
  <c r="AI193" i="5"/>
  <c r="BT193" i="5"/>
  <c r="AI194" i="5"/>
  <c r="BT194" i="5"/>
  <c r="AI195" i="5"/>
  <c r="BT195" i="5"/>
  <c r="AI196" i="5"/>
  <c r="BT196" i="5"/>
  <c r="AI197" i="5"/>
  <c r="BT197" i="5"/>
  <c r="AI198" i="5"/>
  <c r="BT198" i="5"/>
  <c r="AI199" i="5"/>
  <c r="BT199" i="5"/>
  <c r="AI200" i="5"/>
  <c r="BT200" i="5"/>
  <c r="AI201" i="5"/>
  <c r="BT201" i="5"/>
  <c r="AI202" i="5"/>
  <c r="BT202" i="5"/>
  <c r="AI203" i="5"/>
  <c r="BT203" i="5"/>
  <c r="AI204" i="5"/>
  <c r="BT204" i="5"/>
  <c r="AI205" i="5"/>
  <c r="BT205" i="5"/>
  <c r="AI206" i="5"/>
  <c r="BT206" i="5"/>
  <c r="AI207" i="5"/>
  <c r="BT207" i="5"/>
  <c r="AI208" i="5"/>
  <c r="BT208" i="5"/>
  <c r="AI209" i="5"/>
  <c r="BT209" i="5"/>
  <c r="AI210" i="5"/>
  <c r="BT210" i="5"/>
  <c r="AI211" i="5"/>
  <c r="BT211" i="5"/>
  <c r="AI212" i="5"/>
  <c r="BT212" i="5"/>
  <c r="AI213" i="5"/>
  <c r="BT213" i="5"/>
  <c r="AI214" i="5"/>
  <c r="BT214" i="5"/>
  <c r="AI215" i="5"/>
  <c r="BT215" i="5"/>
  <c r="AI216" i="5"/>
  <c r="BT216" i="5"/>
  <c r="AI217" i="5"/>
  <c r="BT217" i="5"/>
  <c r="AI218" i="5"/>
  <c r="BT218" i="5"/>
  <c r="AI219" i="5"/>
  <c r="BT219" i="5"/>
  <c r="AI220" i="5"/>
  <c r="BT220" i="5"/>
  <c r="AI221" i="5"/>
  <c r="BT221" i="5"/>
  <c r="AI222" i="5"/>
  <c r="BT222" i="5"/>
  <c r="AI223" i="5"/>
  <c r="BT223" i="5"/>
  <c r="AI224" i="5"/>
  <c r="BT224" i="5"/>
  <c r="AI225" i="5"/>
  <c r="BT225" i="5"/>
  <c r="AI226" i="5"/>
  <c r="BT226" i="5"/>
  <c r="AI227" i="5"/>
  <c r="BT227" i="5"/>
  <c r="AI228" i="5"/>
  <c r="BT228" i="5"/>
  <c r="AI229" i="5"/>
  <c r="BT229" i="5"/>
  <c r="AI230" i="5"/>
  <c r="BT230" i="5"/>
  <c r="AI231" i="5"/>
  <c r="BT231" i="5"/>
  <c r="AI232" i="5"/>
  <c r="BT232" i="5"/>
  <c r="AI233" i="5"/>
  <c r="BT233" i="5"/>
  <c r="AI234" i="5"/>
  <c r="BT234" i="5"/>
  <c r="AI235" i="5"/>
  <c r="BT235" i="5"/>
  <c r="AI236" i="5"/>
  <c r="BT236" i="5"/>
  <c r="AI237" i="5"/>
  <c r="BT237" i="5"/>
  <c r="AI238" i="5"/>
  <c r="BT238" i="5"/>
  <c r="AI239" i="5"/>
  <c r="BT239" i="5"/>
  <c r="AI240" i="5"/>
  <c r="BT240" i="5"/>
  <c r="AI241" i="5"/>
  <c r="BT241" i="5"/>
  <c r="AI242" i="5"/>
  <c r="BT242" i="5"/>
  <c r="AI243" i="5"/>
  <c r="BT243" i="5"/>
  <c r="AI244" i="5"/>
  <c r="BT244" i="5"/>
  <c r="AI245" i="5"/>
  <c r="BT245" i="5"/>
  <c r="AI246" i="5"/>
  <c r="BT246" i="5"/>
  <c r="AI247" i="5"/>
  <c r="BT247" i="5"/>
  <c r="AI248" i="5"/>
  <c r="BT248" i="5"/>
  <c r="AI249" i="5"/>
  <c r="BT249" i="5"/>
  <c r="AI250" i="5"/>
  <c r="BT250" i="5"/>
  <c r="AI251" i="5"/>
  <c r="BT251" i="5"/>
  <c r="AI252" i="5"/>
  <c r="BT252" i="5"/>
  <c r="AI253" i="5"/>
  <c r="BT253" i="5"/>
  <c r="AI254" i="5"/>
  <c r="BT254" i="5"/>
  <c r="AI255" i="5"/>
  <c r="BT255" i="5"/>
  <c r="AI256" i="5"/>
  <c r="BT256" i="5"/>
  <c r="AI257" i="5"/>
  <c r="BT257" i="5"/>
  <c r="AI258" i="5"/>
  <c r="BT258" i="5"/>
  <c r="AI259" i="5"/>
  <c r="BT259" i="5"/>
  <c r="AI260" i="5"/>
  <c r="BT260" i="5"/>
  <c r="AI261" i="5"/>
  <c r="BT261" i="5"/>
  <c r="AI262" i="5"/>
  <c r="BT262" i="5"/>
  <c r="AI263" i="5"/>
  <c r="BT263" i="5"/>
  <c r="AI264" i="5"/>
  <c r="BT264" i="5"/>
  <c r="AI265" i="5"/>
  <c r="BT265" i="5"/>
  <c r="AI266" i="5"/>
  <c r="BT266" i="5"/>
  <c r="AI267" i="5"/>
  <c r="BT267" i="5"/>
  <c r="AI268" i="5"/>
  <c r="BT268" i="5"/>
  <c r="AI269" i="5"/>
  <c r="BT269" i="5"/>
  <c r="AI270" i="5"/>
  <c r="BT270" i="5"/>
  <c r="AI271" i="5"/>
  <c r="BT271" i="5"/>
  <c r="AI272" i="5"/>
  <c r="BT272" i="5"/>
  <c r="AI273" i="5"/>
  <c r="BT273" i="5"/>
  <c r="AI274" i="5"/>
  <c r="BT274" i="5"/>
  <c r="AI275" i="5"/>
  <c r="BT275" i="5"/>
  <c r="AI276" i="5"/>
  <c r="BT276" i="5"/>
  <c r="AI277" i="5"/>
  <c r="BT277" i="5"/>
  <c r="AI278" i="5"/>
  <c r="BT278" i="5"/>
  <c r="AI279" i="5"/>
  <c r="BT279" i="5"/>
  <c r="AI280" i="5"/>
  <c r="BT280" i="5"/>
  <c r="AI281" i="5"/>
  <c r="BT281" i="5"/>
  <c r="AI282" i="5"/>
  <c r="BT282" i="5"/>
  <c r="AI283" i="5"/>
  <c r="BT283" i="5"/>
  <c r="AI284" i="5"/>
  <c r="BT284" i="5"/>
  <c r="AI285" i="5"/>
  <c r="BT285" i="5"/>
  <c r="AI286" i="5"/>
  <c r="BT286" i="5"/>
  <c r="AI287" i="5"/>
  <c r="BT287" i="5"/>
  <c r="AI288" i="5"/>
  <c r="BT288" i="5"/>
  <c r="AI289" i="5"/>
  <c r="BT289" i="5"/>
  <c r="AI290" i="5"/>
  <c r="BT290" i="5"/>
  <c r="AI291" i="5"/>
  <c r="BT291" i="5"/>
  <c r="AI292" i="5"/>
  <c r="BT292" i="5"/>
  <c r="AI293" i="5"/>
  <c r="BT293" i="5"/>
  <c r="AI294" i="5"/>
  <c r="BT294" i="5"/>
  <c r="AI295" i="5"/>
  <c r="BT295" i="5"/>
  <c r="AI296" i="5"/>
  <c r="BT296" i="5"/>
  <c r="AI297" i="5"/>
  <c r="BT297" i="5"/>
  <c r="AI298" i="5"/>
  <c r="BT298" i="5"/>
  <c r="AI299" i="5"/>
  <c r="BT299" i="5"/>
  <c r="AI300" i="5"/>
  <c r="BT300" i="5"/>
  <c r="AI301" i="5"/>
  <c r="BT301" i="5"/>
  <c r="AI302" i="5"/>
  <c r="BT302" i="5"/>
  <c r="AI303" i="5"/>
  <c r="BT303" i="5"/>
  <c r="AI304" i="5"/>
  <c r="BT304" i="5"/>
  <c r="AI305" i="5"/>
  <c r="BT305" i="5"/>
  <c r="AI306" i="5"/>
  <c r="BT306" i="5"/>
  <c r="AI307" i="5"/>
  <c r="BT307" i="5"/>
  <c r="AI308" i="5"/>
  <c r="BT308" i="5"/>
  <c r="AI309" i="5"/>
  <c r="BT309" i="5"/>
  <c r="AI310" i="5"/>
  <c r="BT310" i="5"/>
  <c r="AI311" i="5"/>
  <c r="BT311" i="5"/>
  <c r="AI312" i="5"/>
  <c r="BT312" i="5"/>
  <c r="AI313" i="5"/>
  <c r="BT313" i="5"/>
  <c r="AI314" i="5"/>
  <c r="BT314" i="5"/>
  <c r="AI315" i="5"/>
  <c r="BT315" i="5"/>
  <c r="AI316" i="5"/>
  <c r="BT316" i="5"/>
  <c r="AI317" i="5"/>
  <c r="BT317" i="5"/>
  <c r="AI318" i="5"/>
  <c r="BT318" i="5"/>
  <c r="AI319" i="5"/>
  <c r="BT319" i="5"/>
  <c r="AI320" i="5"/>
  <c r="BT320" i="5"/>
  <c r="AI321" i="5"/>
  <c r="BT321" i="5"/>
  <c r="AI322" i="5"/>
  <c r="BT322" i="5"/>
  <c r="AI323" i="5"/>
  <c r="BT323" i="5"/>
  <c r="AI324" i="5"/>
  <c r="BT324" i="5"/>
  <c r="AI325" i="5"/>
  <c r="BT325" i="5"/>
  <c r="AI326" i="5"/>
  <c r="BT326" i="5"/>
  <c r="AI327" i="5"/>
  <c r="BT327" i="5"/>
  <c r="AI328" i="5"/>
  <c r="BT328" i="5"/>
  <c r="AI329" i="5"/>
  <c r="BT329" i="5"/>
  <c r="AI330" i="5"/>
  <c r="BT330" i="5"/>
  <c r="AI331" i="5"/>
  <c r="BT331" i="5"/>
  <c r="AI332" i="5"/>
  <c r="BT332" i="5"/>
  <c r="AI333" i="5"/>
  <c r="BT333" i="5"/>
  <c r="AI334" i="5"/>
  <c r="BT334" i="5"/>
  <c r="AI335" i="5"/>
  <c r="BT335" i="5"/>
  <c r="AI336" i="5"/>
  <c r="BT336" i="5"/>
  <c r="AI337" i="5"/>
  <c r="BT337" i="5"/>
  <c r="AI338" i="5"/>
  <c r="BT338" i="5"/>
  <c r="AI339" i="5"/>
  <c r="BT339" i="5"/>
  <c r="AI340" i="5"/>
  <c r="BT340" i="5"/>
  <c r="AI341" i="5"/>
  <c r="BT341" i="5"/>
  <c r="AI342" i="5"/>
  <c r="BT342" i="5"/>
  <c r="AI343" i="5"/>
  <c r="BT343" i="5"/>
  <c r="AI344" i="5"/>
  <c r="BT344" i="5"/>
  <c r="AI345" i="5"/>
  <c r="BT345" i="5"/>
  <c r="AI346" i="5"/>
  <c r="BT346" i="5"/>
  <c r="AI347" i="5"/>
  <c r="BT347" i="5"/>
  <c r="AI348" i="5"/>
  <c r="BT348" i="5"/>
  <c r="AI349" i="5"/>
  <c r="BT349" i="5"/>
  <c r="AI350" i="5"/>
  <c r="BT350" i="5"/>
  <c r="AI351" i="5"/>
  <c r="BT351" i="5"/>
  <c r="AI352" i="5"/>
  <c r="BT352" i="5"/>
  <c r="AI353" i="5"/>
  <c r="BT353" i="5"/>
  <c r="AI354" i="5"/>
  <c r="BT354" i="5"/>
  <c r="AI355" i="5"/>
  <c r="BT355" i="5"/>
  <c r="AI356" i="5"/>
  <c r="BT356" i="5"/>
  <c r="AI357" i="5"/>
  <c r="BT357" i="5"/>
  <c r="AI358" i="5"/>
  <c r="BT358" i="5"/>
  <c r="AI359" i="5"/>
  <c r="BT359" i="5"/>
  <c r="AI360" i="5"/>
  <c r="BT360" i="5"/>
  <c r="AI361" i="5"/>
  <c r="BT361" i="5"/>
  <c r="AI362" i="5"/>
  <c r="BT362" i="5"/>
  <c r="AI363" i="5"/>
  <c r="BT363" i="5"/>
  <c r="AI364" i="5"/>
  <c r="BT364" i="5"/>
  <c r="AI365" i="5"/>
  <c r="BT365" i="5"/>
  <c r="AI366" i="5"/>
  <c r="BT366" i="5"/>
  <c r="AI367" i="5"/>
  <c r="BT367" i="5"/>
  <c r="AI368" i="5"/>
  <c r="BT368" i="5"/>
  <c r="AI369" i="5"/>
  <c r="BT369" i="5"/>
  <c r="AI370" i="5"/>
  <c r="BT370" i="5"/>
  <c r="AI371" i="5"/>
  <c r="BT371" i="5"/>
  <c r="AI372" i="5"/>
  <c r="BT372" i="5"/>
  <c r="AI373" i="5"/>
  <c r="BT373" i="5"/>
  <c r="AI374" i="5"/>
  <c r="BT374" i="5"/>
  <c r="AI375" i="5"/>
  <c r="BT375" i="5"/>
  <c r="AI376" i="5"/>
  <c r="BT376" i="5"/>
  <c r="AI377" i="5"/>
  <c r="BT377" i="5"/>
  <c r="AI378" i="5"/>
  <c r="BT378" i="5"/>
  <c r="AI379" i="5"/>
  <c r="BT379" i="5"/>
  <c r="AI380" i="5"/>
  <c r="BT380" i="5"/>
  <c r="AI381" i="5"/>
  <c r="BT381" i="5"/>
  <c r="AI382" i="5"/>
  <c r="BT382" i="5"/>
  <c r="AI383" i="5"/>
  <c r="BT383" i="5"/>
  <c r="AI384" i="5"/>
  <c r="BT384" i="5"/>
  <c r="AI385" i="5"/>
  <c r="BT385" i="5"/>
  <c r="AI386" i="5"/>
  <c r="BT386" i="5"/>
  <c r="AI387" i="5"/>
  <c r="BT387" i="5"/>
  <c r="AI388" i="5"/>
  <c r="BT388" i="5"/>
  <c r="AI389" i="5"/>
  <c r="BT389" i="5"/>
  <c r="AI390" i="5"/>
  <c r="BT390" i="5"/>
  <c r="AI391" i="5"/>
  <c r="BT391" i="5"/>
  <c r="AI392" i="5"/>
  <c r="BT392" i="5"/>
  <c r="AI393" i="5"/>
  <c r="BT393" i="5"/>
  <c r="AI394" i="5"/>
  <c r="BT394" i="5"/>
  <c r="AI395" i="5"/>
  <c r="BT395" i="5"/>
  <c r="AI396" i="5"/>
  <c r="BT396" i="5"/>
  <c r="AI397" i="5"/>
  <c r="BT397" i="5"/>
  <c r="AI398" i="5"/>
  <c r="BT398" i="5"/>
  <c r="AI399" i="5"/>
  <c r="BT399" i="5"/>
  <c r="AI400" i="5"/>
  <c r="BT400" i="5"/>
  <c r="AI401" i="5"/>
  <c r="BT401" i="5"/>
  <c r="AI402" i="5"/>
  <c r="BT402" i="5"/>
  <c r="AI403" i="5"/>
  <c r="BT403" i="5"/>
  <c r="AI404" i="5"/>
  <c r="BT404" i="5"/>
  <c r="AI405" i="5"/>
  <c r="BT405" i="5"/>
  <c r="AI406" i="5"/>
  <c r="BT406" i="5"/>
  <c r="AI407" i="5"/>
  <c r="BT407" i="5"/>
  <c r="AI408" i="5"/>
  <c r="BT408" i="5"/>
  <c r="AI409" i="5"/>
  <c r="BT409" i="5"/>
  <c r="AI410" i="5"/>
  <c r="BT410" i="5"/>
  <c r="AI411" i="5"/>
  <c r="BT411" i="5"/>
  <c r="AI412" i="5"/>
  <c r="BT412" i="5"/>
  <c r="AI413" i="5"/>
  <c r="BT413" i="5"/>
  <c r="AI414" i="5"/>
  <c r="BT414" i="5"/>
  <c r="AI415" i="5"/>
  <c r="BT415" i="5"/>
  <c r="AI416" i="5"/>
  <c r="BT416" i="5"/>
  <c r="AI417" i="5"/>
  <c r="BT417" i="5"/>
  <c r="AI418" i="5"/>
  <c r="BT418" i="5"/>
  <c r="AI419" i="5"/>
  <c r="BT419" i="5"/>
  <c r="AI420" i="5"/>
  <c r="BT420" i="5"/>
  <c r="AI421" i="5"/>
  <c r="BT421" i="5"/>
  <c r="AI422" i="5"/>
  <c r="BT422" i="5"/>
  <c r="AI423" i="5"/>
  <c r="BT423" i="5"/>
  <c r="AI424" i="5"/>
  <c r="BT424" i="5"/>
  <c r="AI425" i="5"/>
  <c r="BT425" i="5"/>
  <c r="AI426" i="5"/>
  <c r="BT426" i="5"/>
  <c r="AI427" i="5"/>
  <c r="BT427" i="5"/>
  <c r="AI428" i="5"/>
  <c r="BT428" i="5"/>
  <c r="AI429" i="5"/>
  <c r="BT429" i="5"/>
  <c r="AI430" i="5"/>
  <c r="BT430" i="5"/>
  <c r="AI431" i="5"/>
  <c r="BT431" i="5"/>
  <c r="AI432" i="5"/>
  <c r="BT432" i="5"/>
  <c r="AI433" i="5"/>
  <c r="BT433" i="5"/>
  <c r="AI434" i="5"/>
  <c r="BT434" i="5"/>
  <c r="AI435" i="5"/>
  <c r="BT435" i="5"/>
  <c r="AI436" i="5"/>
  <c r="BT436" i="5"/>
  <c r="AI437" i="5"/>
  <c r="BT437" i="5"/>
  <c r="AI438" i="5"/>
  <c r="BT438" i="5"/>
  <c r="AI439" i="5"/>
  <c r="BT439" i="5"/>
  <c r="AI440" i="5"/>
  <c r="BT440" i="5"/>
  <c r="AI441" i="5"/>
  <c r="BT441" i="5"/>
  <c r="AI442" i="5"/>
  <c r="BT442" i="5"/>
  <c r="AI443" i="5"/>
  <c r="BT443" i="5"/>
  <c r="AI444" i="5"/>
  <c r="BT444" i="5"/>
  <c r="AI445" i="5"/>
  <c r="BT445" i="5"/>
  <c r="AI446" i="5"/>
  <c r="BT446" i="5"/>
  <c r="AI447" i="5"/>
  <c r="BT447" i="5"/>
  <c r="AI448" i="5"/>
  <c r="BT448" i="5"/>
  <c r="AI449" i="5"/>
  <c r="BT449" i="5"/>
  <c r="AI450" i="5"/>
  <c r="BT450" i="5"/>
  <c r="AI451" i="5"/>
  <c r="BT451" i="5"/>
  <c r="AI452" i="5"/>
  <c r="BT452" i="5"/>
  <c r="AI453" i="5"/>
  <c r="BT453" i="5"/>
  <c r="AI454" i="5"/>
  <c r="BT454" i="5"/>
  <c r="AI455" i="5"/>
  <c r="BT455" i="5"/>
  <c r="AI456" i="5"/>
  <c r="BT456" i="5"/>
  <c r="AI457" i="5"/>
  <c r="BT457" i="5"/>
  <c r="AI458" i="5"/>
  <c r="BT458" i="5"/>
  <c r="AI459" i="5"/>
  <c r="BT459" i="5"/>
  <c r="AI460" i="5"/>
  <c r="BT460" i="5"/>
  <c r="AI461" i="5"/>
  <c r="BT461" i="5"/>
  <c r="AI462" i="5"/>
  <c r="BT462" i="5"/>
  <c r="AI463" i="5"/>
  <c r="BT463" i="5"/>
  <c r="AI464" i="5"/>
  <c r="BT464" i="5"/>
  <c r="AI465" i="5"/>
  <c r="BT465" i="5"/>
  <c r="AI466" i="5"/>
  <c r="BT466" i="5"/>
  <c r="AI467" i="5"/>
  <c r="BT467" i="5"/>
  <c r="AI468" i="5"/>
  <c r="BT468" i="5"/>
  <c r="AI469" i="5"/>
  <c r="BT469" i="5"/>
  <c r="AI470" i="5"/>
  <c r="BT470" i="5"/>
  <c r="AI471" i="5"/>
  <c r="BT471" i="5"/>
  <c r="AI472" i="5"/>
  <c r="BT472" i="5"/>
  <c r="AI473" i="5"/>
  <c r="BT473" i="5"/>
  <c r="AI474" i="5"/>
  <c r="BT474" i="5"/>
  <c r="AI475" i="5"/>
  <c r="BT475" i="5"/>
  <c r="AI476" i="5"/>
  <c r="BT476" i="5"/>
  <c r="AI477" i="5"/>
  <c r="BT477" i="5"/>
  <c r="AI478" i="5"/>
  <c r="BT478" i="5"/>
  <c r="AI479" i="5"/>
  <c r="BT479" i="5"/>
  <c r="AI480" i="5"/>
  <c r="BT480" i="5"/>
  <c r="AI481" i="5"/>
  <c r="BT481" i="5"/>
  <c r="AI482" i="5"/>
  <c r="BT482" i="5"/>
  <c r="AI483" i="5"/>
  <c r="BT483" i="5"/>
  <c r="AI484" i="5"/>
  <c r="BT484" i="5"/>
  <c r="AI485" i="5"/>
  <c r="BT485" i="5"/>
  <c r="AI486" i="5"/>
  <c r="BT486" i="5"/>
  <c r="AI487" i="5"/>
  <c r="BT487" i="5"/>
  <c r="AI488" i="5"/>
  <c r="BT488" i="5"/>
  <c r="AI489" i="5"/>
  <c r="BT489" i="5"/>
  <c r="AI490" i="5"/>
  <c r="BT490" i="5"/>
  <c r="AI491" i="5"/>
  <c r="BT491" i="5"/>
  <c r="AI492" i="5"/>
  <c r="BT492" i="5"/>
  <c r="AI493" i="5"/>
  <c r="BT493" i="5"/>
  <c r="AI494" i="5"/>
  <c r="BT494" i="5"/>
  <c r="AI495" i="5"/>
  <c r="BT495" i="5"/>
  <c r="AI496" i="5"/>
  <c r="BT496" i="5"/>
  <c r="AI497" i="5"/>
  <c r="BT497" i="5"/>
  <c r="AI498" i="5"/>
  <c r="BT498" i="5"/>
  <c r="AI499" i="5"/>
  <c r="BT499" i="5"/>
  <c r="AI500" i="5"/>
  <c r="BT500" i="5"/>
  <c r="AI501" i="5"/>
  <c r="BT501" i="5"/>
  <c r="AI502" i="5"/>
  <c r="BT502" i="5"/>
  <c r="AI503" i="5"/>
  <c r="BT503" i="5"/>
  <c r="AI504" i="5"/>
  <c r="BT504" i="5"/>
  <c r="AI505" i="5"/>
  <c r="BT505" i="5"/>
  <c r="AI506" i="5"/>
  <c r="BT506" i="5"/>
  <c r="AI507" i="5"/>
  <c r="BT507" i="5"/>
  <c r="AI508" i="5"/>
  <c r="BT508" i="5"/>
  <c r="AI509" i="5"/>
  <c r="BT509" i="5"/>
  <c r="AI510" i="5"/>
  <c r="BT510" i="5"/>
  <c r="AI511" i="5"/>
  <c r="BT511" i="5"/>
  <c r="AI512" i="5"/>
  <c r="BT512" i="5"/>
  <c r="AI513" i="5"/>
  <c r="BT513" i="5"/>
  <c r="AI514" i="5"/>
  <c r="BT514" i="5"/>
  <c r="AI515" i="5"/>
  <c r="BT515" i="5"/>
  <c r="AI516" i="5"/>
  <c r="BT516" i="5"/>
  <c r="AI517" i="5"/>
  <c r="BT517" i="5"/>
  <c r="AI518" i="5"/>
  <c r="BT518" i="5"/>
  <c r="AI519" i="5"/>
  <c r="BT519" i="5"/>
  <c r="AI520" i="5"/>
  <c r="BT520" i="5"/>
  <c r="AI521" i="5"/>
  <c r="BT521" i="5"/>
  <c r="AI522" i="5"/>
  <c r="BT522" i="5"/>
  <c r="AI523" i="5"/>
  <c r="BT523" i="5"/>
  <c r="AI524" i="5"/>
  <c r="BT524" i="5"/>
  <c r="AI525" i="5"/>
  <c r="BT525" i="5"/>
  <c r="AI526" i="5"/>
  <c r="BT526" i="5"/>
  <c r="AI527" i="5"/>
  <c r="BT527" i="5"/>
  <c r="AI528" i="5"/>
  <c r="BT528" i="5"/>
  <c r="AI529" i="5"/>
  <c r="BT529" i="5"/>
  <c r="AI530" i="5"/>
  <c r="BT530" i="5"/>
  <c r="AI531" i="5"/>
  <c r="BT531" i="5"/>
  <c r="AI532" i="5"/>
  <c r="BT532" i="5"/>
  <c r="AI533" i="5"/>
  <c r="BT533" i="5"/>
  <c r="AI534" i="5"/>
  <c r="BT534" i="5"/>
  <c r="AI535" i="5"/>
  <c r="BT535" i="5"/>
  <c r="AI536" i="5"/>
  <c r="BT536" i="5"/>
  <c r="AI537" i="5"/>
  <c r="BT537" i="5"/>
  <c r="AI538" i="5"/>
  <c r="BT538" i="5"/>
  <c r="AI539" i="5"/>
  <c r="BT539" i="5"/>
  <c r="AI540" i="5"/>
  <c r="BT540" i="5"/>
  <c r="AI541" i="5"/>
  <c r="BT541" i="5"/>
  <c r="AI542" i="5"/>
  <c r="BT542" i="5"/>
  <c r="AI543" i="5"/>
  <c r="BT543" i="5"/>
  <c r="AI544" i="5"/>
  <c r="BT544" i="5"/>
  <c r="AI545" i="5"/>
  <c r="BT545" i="5"/>
  <c r="AI546" i="5"/>
  <c r="BT546" i="5"/>
  <c r="AI547" i="5"/>
  <c r="BT547" i="5"/>
  <c r="AI548" i="5"/>
  <c r="BT548" i="5"/>
  <c r="AI549" i="5"/>
  <c r="BT549" i="5"/>
  <c r="AI550" i="5"/>
  <c r="BT550" i="5"/>
  <c r="AI551" i="5"/>
  <c r="BT551" i="5"/>
  <c r="AI552" i="5"/>
  <c r="BT552" i="5"/>
  <c r="AI553" i="5"/>
  <c r="BT553" i="5"/>
  <c r="AI554" i="5"/>
  <c r="BT554" i="5"/>
  <c r="AI555" i="5"/>
  <c r="BT555" i="5"/>
  <c r="AI556" i="5"/>
  <c r="BT556" i="5"/>
  <c r="AI557" i="5"/>
  <c r="BT557" i="5"/>
  <c r="AI558" i="5"/>
  <c r="BT558" i="5"/>
  <c r="AI559" i="5"/>
  <c r="BT559" i="5"/>
  <c r="AI560" i="5"/>
  <c r="BT560" i="5"/>
  <c r="AI561" i="5"/>
  <c r="BT561" i="5"/>
  <c r="AI562" i="5"/>
  <c r="BT562" i="5"/>
  <c r="AI563" i="5"/>
  <c r="BT563" i="5"/>
  <c r="AI564" i="5"/>
  <c r="BT564" i="5"/>
  <c r="AI565" i="5"/>
  <c r="BT565" i="5"/>
  <c r="AI566" i="5"/>
  <c r="BT566" i="5"/>
  <c r="AI567" i="5"/>
  <c r="BT567" i="5"/>
  <c r="AI568" i="5"/>
  <c r="BT568" i="5"/>
  <c r="AI569" i="5"/>
  <c r="BT569" i="5"/>
  <c r="AI570" i="5"/>
  <c r="BT570" i="5"/>
  <c r="AI571" i="5"/>
  <c r="BT571" i="5"/>
  <c r="AI572" i="5"/>
  <c r="BT572" i="5"/>
  <c r="AI573" i="5"/>
  <c r="BT573" i="5"/>
  <c r="AI574" i="5"/>
  <c r="BT574" i="5"/>
  <c r="AI575" i="5"/>
  <c r="BT575" i="5"/>
  <c r="AI576" i="5"/>
  <c r="BT576" i="5"/>
  <c r="AI577" i="5"/>
  <c r="BT577" i="5"/>
  <c r="AI578" i="5"/>
  <c r="BT578" i="5"/>
  <c r="AI579" i="5"/>
  <c r="BT579" i="5"/>
  <c r="AI580" i="5"/>
  <c r="BT580" i="5"/>
  <c r="AI581" i="5"/>
  <c r="BT581" i="5"/>
  <c r="AI582" i="5"/>
  <c r="BT582" i="5"/>
  <c r="AI583" i="5"/>
  <c r="BT583" i="5"/>
  <c r="AI584" i="5"/>
  <c r="BT584" i="5"/>
  <c r="AI585" i="5"/>
  <c r="BT585" i="5"/>
  <c r="AI586" i="5"/>
  <c r="BT586" i="5"/>
  <c r="AI587" i="5"/>
  <c r="BT587" i="5"/>
  <c r="AI588" i="5"/>
  <c r="BT588" i="5"/>
  <c r="AI589" i="5"/>
  <c r="BT589" i="5"/>
  <c r="AI590" i="5"/>
  <c r="BT590" i="5"/>
  <c r="AI591" i="5"/>
  <c r="BT591" i="5"/>
  <c r="AI592" i="5"/>
  <c r="BT592" i="5"/>
  <c r="AI593" i="5"/>
  <c r="BT593" i="5"/>
  <c r="AI594" i="5"/>
  <c r="BT594" i="5"/>
  <c r="AI595" i="5"/>
  <c r="BT595" i="5"/>
  <c r="Q21" i="4"/>
  <c r="R21" i="4"/>
  <c r="S21" i="4"/>
  <c r="T21" i="4"/>
  <c r="C22" i="4"/>
  <c r="I22" i="4"/>
  <c r="J22" i="4"/>
  <c r="K22" i="4"/>
  <c r="L22" i="4"/>
  <c r="M22" i="4"/>
  <c r="N22" i="4"/>
  <c r="O22" i="4"/>
  <c r="P22" i="4"/>
  <c r="BU2" i="5"/>
  <c r="BU1" i="5"/>
  <c r="BU11" i="5"/>
  <c r="AJ2" i="5"/>
  <c r="AJ1" i="5"/>
  <c r="AJ11" i="5"/>
  <c r="AJ13" i="5"/>
  <c r="BU13" i="5"/>
  <c r="AJ14" i="5"/>
  <c r="BU14" i="5"/>
  <c r="AJ15" i="5"/>
  <c r="BU15" i="5"/>
  <c r="AJ16" i="5"/>
  <c r="BU16" i="5"/>
  <c r="AJ17" i="5"/>
  <c r="BU17" i="5"/>
  <c r="AJ18" i="5"/>
  <c r="BU18" i="5"/>
  <c r="AJ19" i="5"/>
  <c r="BU19" i="5"/>
  <c r="AJ20" i="5"/>
  <c r="BU20" i="5"/>
  <c r="AJ21" i="5"/>
  <c r="BU21" i="5"/>
  <c r="AJ22" i="5"/>
  <c r="BU22" i="5"/>
  <c r="AJ23" i="5"/>
  <c r="BU23" i="5"/>
  <c r="AJ24" i="5"/>
  <c r="BU24" i="5"/>
  <c r="AJ25" i="5"/>
  <c r="BU25" i="5"/>
  <c r="AJ26" i="5"/>
  <c r="BU26" i="5"/>
  <c r="AJ27" i="5"/>
  <c r="BU27" i="5"/>
  <c r="AJ28" i="5"/>
  <c r="BU28" i="5"/>
  <c r="AJ29" i="5"/>
  <c r="BU29" i="5"/>
  <c r="AJ30" i="5"/>
  <c r="BU30" i="5"/>
  <c r="AJ31" i="5"/>
  <c r="BU31" i="5"/>
  <c r="AJ32" i="5"/>
  <c r="BU32" i="5"/>
  <c r="AJ33" i="5"/>
  <c r="BU33" i="5"/>
  <c r="AJ34" i="5"/>
  <c r="BU34" i="5"/>
  <c r="AJ35" i="5"/>
  <c r="BU35" i="5"/>
  <c r="AJ36" i="5"/>
  <c r="BU36" i="5"/>
  <c r="AJ37" i="5"/>
  <c r="BU37" i="5"/>
  <c r="AJ38" i="5"/>
  <c r="BU38" i="5"/>
  <c r="AJ39" i="5"/>
  <c r="BU39" i="5"/>
  <c r="AJ40" i="5"/>
  <c r="BU40" i="5"/>
  <c r="AJ41" i="5"/>
  <c r="BU41" i="5"/>
  <c r="AJ42" i="5"/>
  <c r="BU42" i="5"/>
  <c r="AJ43" i="5"/>
  <c r="BU43" i="5"/>
  <c r="AJ44" i="5"/>
  <c r="BU44" i="5"/>
  <c r="AJ45" i="5"/>
  <c r="BU45" i="5"/>
  <c r="AJ46" i="5"/>
  <c r="BU46" i="5"/>
  <c r="AJ47" i="5"/>
  <c r="BU47" i="5"/>
  <c r="AJ48" i="5"/>
  <c r="BU48" i="5"/>
  <c r="AJ49" i="5"/>
  <c r="BU49" i="5"/>
  <c r="AJ50" i="5"/>
  <c r="BU50" i="5"/>
  <c r="AJ51" i="5"/>
  <c r="BU51" i="5"/>
  <c r="AJ52" i="5"/>
  <c r="BU52" i="5"/>
  <c r="AJ53" i="5"/>
  <c r="BU53" i="5"/>
  <c r="AJ54" i="5"/>
  <c r="BU54" i="5"/>
  <c r="AJ55" i="5"/>
  <c r="BU55" i="5"/>
  <c r="AJ56" i="5"/>
  <c r="BU56" i="5"/>
  <c r="AJ57" i="5"/>
  <c r="BU57" i="5"/>
  <c r="AJ58" i="5"/>
  <c r="BU58" i="5"/>
  <c r="AJ59" i="5"/>
  <c r="BU59" i="5"/>
  <c r="AJ60" i="5"/>
  <c r="BU60" i="5"/>
  <c r="AJ61" i="5"/>
  <c r="BU61" i="5"/>
  <c r="AJ62" i="5"/>
  <c r="BU62" i="5"/>
  <c r="AJ63" i="5"/>
  <c r="BU63" i="5"/>
  <c r="AJ64" i="5"/>
  <c r="BU64" i="5"/>
  <c r="AJ65" i="5"/>
  <c r="BU65" i="5"/>
  <c r="AJ66" i="5"/>
  <c r="BU66" i="5"/>
  <c r="AJ67" i="5"/>
  <c r="BU67" i="5"/>
  <c r="AJ68" i="5"/>
  <c r="BU68" i="5"/>
  <c r="AJ69" i="5"/>
  <c r="BU69" i="5"/>
  <c r="AJ70" i="5"/>
  <c r="BU70" i="5"/>
  <c r="AJ71" i="5"/>
  <c r="BU71" i="5"/>
  <c r="AJ72" i="5"/>
  <c r="BU72" i="5"/>
  <c r="AJ73" i="5"/>
  <c r="BU73" i="5"/>
  <c r="AJ74" i="5"/>
  <c r="BU74" i="5"/>
  <c r="AJ75" i="5"/>
  <c r="BU75" i="5"/>
  <c r="AJ76" i="5"/>
  <c r="BU76" i="5"/>
  <c r="AJ77" i="5"/>
  <c r="BU77" i="5"/>
  <c r="AJ78" i="5"/>
  <c r="BU78" i="5"/>
  <c r="AJ79" i="5"/>
  <c r="BU79" i="5"/>
  <c r="AJ80" i="5"/>
  <c r="BU80" i="5"/>
  <c r="AJ81" i="5"/>
  <c r="BU81" i="5"/>
  <c r="AJ82" i="5"/>
  <c r="BU82" i="5"/>
  <c r="AJ83" i="5"/>
  <c r="BU83" i="5"/>
  <c r="AJ84" i="5"/>
  <c r="BU84" i="5"/>
  <c r="AJ85" i="5"/>
  <c r="BU85" i="5"/>
  <c r="AJ86" i="5"/>
  <c r="BU86" i="5"/>
  <c r="AJ87" i="5"/>
  <c r="BU87" i="5"/>
  <c r="AJ88" i="5"/>
  <c r="BU88" i="5"/>
  <c r="AJ89" i="5"/>
  <c r="BU89" i="5"/>
  <c r="AJ90" i="5"/>
  <c r="BU90" i="5"/>
  <c r="AJ91" i="5"/>
  <c r="BU91" i="5"/>
  <c r="AJ92" i="5"/>
  <c r="BU92" i="5"/>
  <c r="AJ93" i="5"/>
  <c r="BU93" i="5"/>
  <c r="AJ94" i="5"/>
  <c r="BU94" i="5"/>
  <c r="AJ95" i="5"/>
  <c r="BU95" i="5"/>
  <c r="AJ96" i="5"/>
  <c r="BU96" i="5"/>
  <c r="AJ97" i="5"/>
  <c r="BU97" i="5"/>
  <c r="AJ98" i="5"/>
  <c r="BU98" i="5"/>
  <c r="AJ99" i="5"/>
  <c r="BU99" i="5"/>
  <c r="AJ100" i="5"/>
  <c r="BU100" i="5"/>
  <c r="AJ101" i="5"/>
  <c r="BU101" i="5"/>
  <c r="AJ102" i="5"/>
  <c r="BU102" i="5"/>
  <c r="AJ103" i="5"/>
  <c r="BU103" i="5"/>
  <c r="AJ104" i="5"/>
  <c r="BU104" i="5"/>
  <c r="AJ105" i="5"/>
  <c r="BU105" i="5"/>
  <c r="AJ106" i="5"/>
  <c r="BU106" i="5"/>
  <c r="AJ107" i="5"/>
  <c r="BU107" i="5"/>
  <c r="AJ108" i="5"/>
  <c r="BU108" i="5"/>
  <c r="AJ109" i="5"/>
  <c r="BU109" i="5"/>
  <c r="AJ110" i="5"/>
  <c r="BU110" i="5"/>
  <c r="AJ111" i="5"/>
  <c r="BU111" i="5"/>
  <c r="AJ112" i="5"/>
  <c r="BU112" i="5"/>
  <c r="AJ113" i="5"/>
  <c r="BU113" i="5"/>
  <c r="AJ114" i="5"/>
  <c r="BU114" i="5"/>
  <c r="AJ115" i="5"/>
  <c r="BU115" i="5"/>
  <c r="AJ116" i="5"/>
  <c r="BU116" i="5"/>
  <c r="AJ117" i="5"/>
  <c r="BU117" i="5"/>
  <c r="AJ118" i="5"/>
  <c r="BU118" i="5"/>
  <c r="AJ119" i="5"/>
  <c r="BU119" i="5"/>
  <c r="AJ120" i="5"/>
  <c r="BU120" i="5"/>
  <c r="AJ121" i="5"/>
  <c r="BU121" i="5"/>
  <c r="AJ122" i="5"/>
  <c r="BU122" i="5"/>
  <c r="AJ123" i="5"/>
  <c r="BU123" i="5"/>
  <c r="AJ124" i="5"/>
  <c r="BU124" i="5"/>
  <c r="AJ125" i="5"/>
  <c r="BU125" i="5"/>
  <c r="AJ126" i="5"/>
  <c r="BU126" i="5"/>
  <c r="AJ127" i="5"/>
  <c r="BU127" i="5"/>
  <c r="AJ128" i="5"/>
  <c r="BU128" i="5"/>
  <c r="AJ129" i="5"/>
  <c r="BU129" i="5"/>
  <c r="AJ130" i="5"/>
  <c r="BU130" i="5"/>
  <c r="AJ131" i="5"/>
  <c r="BU131" i="5"/>
  <c r="AJ132" i="5"/>
  <c r="BU132" i="5"/>
  <c r="AJ133" i="5"/>
  <c r="BU133" i="5"/>
  <c r="AJ134" i="5"/>
  <c r="BU134" i="5"/>
  <c r="AJ135" i="5"/>
  <c r="BU135" i="5"/>
  <c r="AJ136" i="5"/>
  <c r="BU136" i="5"/>
  <c r="AJ137" i="5"/>
  <c r="BU137" i="5"/>
  <c r="AJ138" i="5"/>
  <c r="BU138" i="5"/>
  <c r="AJ139" i="5"/>
  <c r="BU139" i="5"/>
  <c r="AJ140" i="5"/>
  <c r="BU140" i="5"/>
  <c r="AJ141" i="5"/>
  <c r="BU141" i="5"/>
  <c r="AJ142" i="5"/>
  <c r="BU142" i="5"/>
  <c r="AJ143" i="5"/>
  <c r="BU143" i="5"/>
  <c r="AJ144" i="5"/>
  <c r="BU144" i="5"/>
  <c r="AJ145" i="5"/>
  <c r="BU145" i="5"/>
  <c r="AJ146" i="5"/>
  <c r="BU146" i="5"/>
  <c r="AJ147" i="5"/>
  <c r="BU147" i="5"/>
  <c r="AJ148" i="5"/>
  <c r="BU148" i="5"/>
  <c r="AJ149" i="5"/>
  <c r="BU149" i="5"/>
  <c r="AJ150" i="5"/>
  <c r="BU150" i="5"/>
  <c r="AJ151" i="5"/>
  <c r="BU151" i="5"/>
  <c r="AJ152" i="5"/>
  <c r="BU152" i="5"/>
  <c r="AJ153" i="5"/>
  <c r="BU153" i="5"/>
  <c r="AJ154" i="5"/>
  <c r="BU154" i="5"/>
  <c r="AJ155" i="5"/>
  <c r="BU155" i="5"/>
  <c r="AJ156" i="5"/>
  <c r="BU156" i="5"/>
  <c r="AJ157" i="5"/>
  <c r="BU157" i="5"/>
  <c r="AJ158" i="5"/>
  <c r="BU158" i="5"/>
  <c r="AJ159" i="5"/>
  <c r="BU159" i="5"/>
  <c r="AJ160" i="5"/>
  <c r="BU160" i="5"/>
  <c r="AJ161" i="5"/>
  <c r="BU161" i="5"/>
  <c r="AJ162" i="5"/>
  <c r="BU162" i="5"/>
  <c r="AJ163" i="5"/>
  <c r="BU163" i="5"/>
  <c r="AJ164" i="5"/>
  <c r="BU164" i="5"/>
  <c r="AJ165" i="5"/>
  <c r="BU165" i="5"/>
  <c r="AJ166" i="5"/>
  <c r="BU166" i="5"/>
  <c r="AJ167" i="5"/>
  <c r="BU167" i="5"/>
  <c r="AJ168" i="5"/>
  <c r="BU168" i="5"/>
  <c r="AJ169" i="5"/>
  <c r="BU169" i="5"/>
  <c r="AJ170" i="5"/>
  <c r="BU170" i="5"/>
  <c r="AJ171" i="5"/>
  <c r="BU171" i="5"/>
  <c r="AJ172" i="5"/>
  <c r="BU172" i="5"/>
  <c r="AJ173" i="5"/>
  <c r="BU173" i="5"/>
  <c r="AJ174" i="5"/>
  <c r="BU174" i="5"/>
  <c r="AJ175" i="5"/>
  <c r="BU175" i="5"/>
  <c r="AJ176" i="5"/>
  <c r="BU176" i="5"/>
  <c r="AJ177" i="5"/>
  <c r="BU177" i="5"/>
  <c r="AJ178" i="5"/>
  <c r="BU178" i="5"/>
  <c r="AJ179" i="5"/>
  <c r="BU179" i="5"/>
  <c r="AJ180" i="5"/>
  <c r="BU180" i="5"/>
  <c r="AJ181" i="5"/>
  <c r="BU181" i="5"/>
  <c r="AJ182" i="5"/>
  <c r="BU182" i="5"/>
  <c r="AJ183" i="5"/>
  <c r="BU183" i="5"/>
  <c r="AJ184" i="5"/>
  <c r="BU184" i="5"/>
  <c r="AJ185" i="5"/>
  <c r="BU185" i="5"/>
  <c r="AJ186" i="5"/>
  <c r="BU186" i="5"/>
  <c r="AJ187" i="5"/>
  <c r="BU187" i="5"/>
  <c r="AJ188" i="5"/>
  <c r="BU188" i="5"/>
  <c r="AJ189" i="5"/>
  <c r="BU189" i="5"/>
  <c r="AJ190" i="5"/>
  <c r="BU190" i="5"/>
  <c r="AJ191" i="5"/>
  <c r="BU191" i="5"/>
  <c r="AJ192" i="5"/>
  <c r="BU192" i="5"/>
  <c r="AJ193" i="5"/>
  <c r="BU193" i="5"/>
  <c r="AJ194" i="5"/>
  <c r="BU194" i="5"/>
  <c r="AJ195" i="5"/>
  <c r="BU195" i="5"/>
  <c r="AJ196" i="5"/>
  <c r="BU196" i="5"/>
  <c r="AJ197" i="5"/>
  <c r="BU197" i="5"/>
  <c r="AJ198" i="5"/>
  <c r="BU198" i="5"/>
  <c r="AJ199" i="5"/>
  <c r="BU199" i="5"/>
  <c r="AJ200" i="5"/>
  <c r="BU200" i="5"/>
  <c r="AJ201" i="5"/>
  <c r="BU201" i="5"/>
  <c r="AJ202" i="5"/>
  <c r="BU202" i="5"/>
  <c r="AJ203" i="5"/>
  <c r="BU203" i="5"/>
  <c r="AJ204" i="5"/>
  <c r="BU204" i="5"/>
  <c r="AJ205" i="5"/>
  <c r="BU205" i="5"/>
  <c r="AJ206" i="5"/>
  <c r="BU206" i="5"/>
  <c r="AJ207" i="5"/>
  <c r="BU207" i="5"/>
  <c r="AJ208" i="5"/>
  <c r="BU208" i="5"/>
  <c r="AJ209" i="5"/>
  <c r="BU209" i="5"/>
  <c r="AJ210" i="5"/>
  <c r="BU210" i="5"/>
  <c r="AJ211" i="5"/>
  <c r="BU211" i="5"/>
  <c r="AJ212" i="5"/>
  <c r="BU212" i="5"/>
  <c r="AJ213" i="5"/>
  <c r="BU213" i="5"/>
  <c r="AJ214" i="5"/>
  <c r="BU214" i="5"/>
  <c r="AJ215" i="5"/>
  <c r="BU215" i="5"/>
  <c r="AJ216" i="5"/>
  <c r="BU216" i="5"/>
  <c r="AJ217" i="5"/>
  <c r="BU217" i="5"/>
  <c r="AJ218" i="5"/>
  <c r="BU218" i="5"/>
  <c r="AJ219" i="5"/>
  <c r="BU219" i="5"/>
  <c r="AJ220" i="5"/>
  <c r="BU220" i="5"/>
  <c r="AJ221" i="5"/>
  <c r="BU221" i="5"/>
  <c r="AJ222" i="5"/>
  <c r="BU222" i="5"/>
  <c r="AJ223" i="5"/>
  <c r="BU223" i="5"/>
  <c r="AJ224" i="5"/>
  <c r="BU224" i="5"/>
  <c r="AJ225" i="5"/>
  <c r="BU225" i="5"/>
  <c r="AJ226" i="5"/>
  <c r="BU226" i="5"/>
  <c r="AJ227" i="5"/>
  <c r="BU227" i="5"/>
  <c r="AJ228" i="5"/>
  <c r="BU228" i="5"/>
  <c r="AJ229" i="5"/>
  <c r="BU229" i="5"/>
  <c r="AJ230" i="5"/>
  <c r="BU230" i="5"/>
  <c r="AJ231" i="5"/>
  <c r="BU231" i="5"/>
  <c r="AJ232" i="5"/>
  <c r="BU232" i="5"/>
  <c r="AJ233" i="5"/>
  <c r="BU233" i="5"/>
  <c r="AJ234" i="5"/>
  <c r="BU234" i="5"/>
  <c r="AJ235" i="5"/>
  <c r="BU235" i="5"/>
  <c r="AJ236" i="5"/>
  <c r="BU236" i="5"/>
  <c r="AJ237" i="5"/>
  <c r="BU237" i="5"/>
  <c r="AJ238" i="5"/>
  <c r="BU238" i="5"/>
  <c r="AJ239" i="5"/>
  <c r="BU239" i="5"/>
  <c r="AJ240" i="5"/>
  <c r="BU240" i="5"/>
  <c r="AJ241" i="5"/>
  <c r="BU241" i="5"/>
  <c r="AJ242" i="5"/>
  <c r="BU242" i="5"/>
  <c r="AJ243" i="5"/>
  <c r="BU243" i="5"/>
  <c r="AJ244" i="5"/>
  <c r="BU244" i="5"/>
  <c r="AJ245" i="5"/>
  <c r="BU245" i="5"/>
  <c r="AJ246" i="5"/>
  <c r="BU246" i="5"/>
  <c r="AJ247" i="5"/>
  <c r="BU247" i="5"/>
  <c r="AJ248" i="5"/>
  <c r="BU248" i="5"/>
  <c r="AJ249" i="5"/>
  <c r="BU249" i="5"/>
  <c r="AJ250" i="5"/>
  <c r="BU250" i="5"/>
  <c r="AJ251" i="5"/>
  <c r="BU251" i="5"/>
  <c r="AJ252" i="5"/>
  <c r="BU252" i="5"/>
  <c r="AJ253" i="5"/>
  <c r="BU253" i="5"/>
  <c r="AJ254" i="5"/>
  <c r="BU254" i="5"/>
  <c r="AJ255" i="5"/>
  <c r="BU255" i="5"/>
  <c r="AJ256" i="5"/>
  <c r="BU256" i="5"/>
  <c r="AJ257" i="5"/>
  <c r="BU257" i="5"/>
  <c r="AJ258" i="5"/>
  <c r="BU258" i="5"/>
  <c r="AJ259" i="5"/>
  <c r="BU259" i="5"/>
  <c r="AJ260" i="5"/>
  <c r="BU260" i="5"/>
  <c r="AJ261" i="5"/>
  <c r="BU261" i="5"/>
  <c r="AJ262" i="5"/>
  <c r="BU262" i="5"/>
  <c r="AJ263" i="5"/>
  <c r="BU263" i="5"/>
  <c r="AJ264" i="5"/>
  <c r="BU264" i="5"/>
  <c r="AJ265" i="5"/>
  <c r="BU265" i="5"/>
  <c r="AJ266" i="5"/>
  <c r="BU266" i="5"/>
  <c r="AJ267" i="5"/>
  <c r="BU267" i="5"/>
  <c r="AJ268" i="5"/>
  <c r="BU268" i="5"/>
  <c r="AJ269" i="5"/>
  <c r="BU269" i="5"/>
  <c r="AJ270" i="5"/>
  <c r="BU270" i="5"/>
  <c r="AJ271" i="5"/>
  <c r="BU271" i="5"/>
  <c r="AJ272" i="5"/>
  <c r="BU272" i="5"/>
  <c r="AJ273" i="5"/>
  <c r="BU273" i="5"/>
  <c r="AJ274" i="5"/>
  <c r="BU274" i="5"/>
  <c r="AJ275" i="5"/>
  <c r="BU275" i="5"/>
  <c r="AJ276" i="5"/>
  <c r="BU276" i="5"/>
  <c r="AJ277" i="5"/>
  <c r="BU277" i="5"/>
  <c r="AJ278" i="5"/>
  <c r="BU278" i="5"/>
  <c r="AJ279" i="5"/>
  <c r="BU279" i="5"/>
  <c r="AJ280" i="5"/>
  <c r="BU280" i="5"/>
  <c r="AJ281" i="5"/>
  <c r="BU281" i="5"/>
  <c r="AJ282" i="5"/>
  <c r="BU282" i="5"/>
  <c r="AJ283" i="5"/>
  <c r="BU283" i="5"/>
  <c r="AJ284" i="5"/>
  <c r="BU284" i="5"/>
  <c r="AJ285" i="5"/>
  <c r="BU285" i="5"/>
  <c r="AJ286" i="5"/>
  <c r="BU286" i="5"/>
  <c r="AJ287" i="5"/>
  <c r="BU287" i="5"/>
  <c r="AJ288" i="5"/>
  <c r="BU288" i="5"/>
  <c r="AJ289" i="5"/>
  <c r="BU289" i="5"/>
  <c r="AJ290" i="5"/>
  <c r="BU290" i="5"/>
  <c r="AJ291" i="5"/>
  <c r="BU291" i="5"/>
  <c r="AJ292" i="5"/>
  <c r="BU292" i="5"/>
  <c r="AJ293" i="5"/>
  <c r="BU293" i="5"/>
  <c r="AJ294" i="5"/>
  <c r="BU294" i="5"/>
  <c r="AJ295" i="5"/>
  <c r="BU295" i="5"/>
  <c r="AJ296" i="5"/>
  <c r="BU296" i="5"/>
  <c r="AJ297" i="5"/>
  <c r="BU297" i="5"/>
  <c r="AJ298" i="5"/>
  <c r="BU298" i="5"/>
  <c r="AJ299" i="5"/>
  <c r="BU299" i="5"/>
  <c r="AJ300" i="5"/>
  <c r="BU300" i="5"/>
  <c r="AJ301" i="5"/>
  <c r="BU301" i="5"/>
  <c r="AJ302" i="5"/>
  <c r="BU302" i="5"/>
  <c r="AJ303" i="5"/>
  <c r="BU303" i="5"/>
  <c r="AJ304" i="5"/>
  <c r="BU304" i="5"/>
  <c r="AJ305" i="5"/>
  <c r="BU305" i="5"/>
  <c r="AJ306" i="5"/>
  <c r="BU306" i="5"/>
  <c r="AJ307" i="5"/>
  <c r="BU307" i="5"/>
  <c r="AJ308" i="5"/>
  <c r="BU308" i="5"/>
  <c r="AJ309" i="5"/>
  <c r="BU309" i="5"/>
  <c r="AJ310" i="5"/>
  <c r="BU310" i="5"/>
  <c r="AJ311" i="5"/>
  <c r="BU311" i="5"/>
  <c r="AJ312" i="5"/>
  <c r="BU312" i="5"/>
  <c r="AJ313" i="5"/>
  <c r="BU313" i="5"/>
  <c r="AJ314" i="5"/>
  <c r="BU314" i="5"/>
  <c r="AJ315" i="5"/>
  <c r="BU315" i="5"/>
  <c r="AJ316" i="5"/>
  <c r="BU316" i="5"/>
  <c r="AJ317" i="5"/>
  <c r="BU317" i="5"/>
  <c r="AJ318" i="5"/>
  <c r="BU318" i="5"/>
  <c r="AJ319" i="5"/>
  <c r="BU319" i="5"/>
  <c r="AJ320" i="5"/>
  <c r="BU320" i="5"/>
  <c r="AJ321" i="5"/>
  <c r="BU321" i="5"/>
  <c r="AJ322" i="5"/>
  <c r="BU322" i="5"/>
  <c r="AJ323" i="5"/>
  <c r="BU323" i="5"/>
  <c r="AJ324" i="5"/>
  <c r="BU324" i="5"/>
  <c r="AJ325" i="5"/>
  <c r="BU325" i="5"/>
  <c r="AJ326" i="5"/>
  <c r="BU326" i="5"/>
  <c r="AJ327" i="5"/>
  <c r="BU327" i="5"/>
  <c r="AJ328" i="5"/>
  <c r="BU328" i="5"/>
  <c r="AJ329" i="5"/>
  <c r="BU329" i="5"/>
  <c r="AJ330" i="5"/>
  <c r="BU330" i="5"/>
  <c r="AJ331" i="5"/>
  <c r="BU331" i="5"/>
  <c r="AJ332" i="5"/>
  <c r="BU332" i="5"/>
  <c r="AJ333" i="5"/>
  <c r="BU333" i="5"/>
  <c r="AJ334" i="5"/>
  <c r="BU334" i="5"/>
  <c r="AJ335" i="5"/>
  <c r="BU335" i="5"/>
  <c r="AJ336" i="5"/>
  <c r="BU336" i="5"/>
  <c r="AJ337" i="5"/>
  <c r="BU337" i="5"/>
  <c r="AJ338" i="5"/>
  <c r="BU338" i="5"/>
  <c r="AJ339" i="5"/>
  <c r="BU339" i="5"/>
  <c r="AJ340" i="5"/>
  <c r="BU340" i="5"/>
  <c r="AJ341" i="5"/>
  <c r="BU341" i="5"/>
  <c r="AJ342" i="5"/>
  <c r="BU342" i="5"/>
  <c r="AJ343" i="5"/>
  <c r="BU343" i="5"/>
  <c r="AJ344" i="5"/>
  <c r="BU344" i="5"/>
  <c r="AJ345" i="5"/>
  <c r="BU345" i="5"/>
  <c r="AJ346" i="5"/>
  <c r="BU346" i="5"/>
  <c r="AJ347" i="5"/>
  <c r="BU347" i="5"/>
  <c r="AJ348" i="5"/>
  <c r="BU348" i="5"/>
  <c r="AJ349" i="5"/>
  <c r="BU349" i="5"/>
  <c r="AJ350" i="5"/>
  <c r="BU350" i="5"/>
  <c r="AJ351" i="5"/>
  <c r="BU351" i="5"/>
  <c r="AJ352" i="5"/>
  <c r="BU352" i="5"/>
  <c r="AJ353" i="5"/>
  <c r="BU353" i="5"/>
  <c r="AJ354" i="5"/>
  <c r="BU354" i="5"/>
  <c r="AJ355" i="5"/>
  <c r="BU355" i="5"/>
  <c r="AJ356" i="5"/>
  <c r="BU356" i="5"/>
  <c r="AJ357" i="5"/>
  <c r="BU357" i="5"/>
  <c r="AJ358" i="5"/>
  <c r="BU358" i="5"/>
  <c r="AJ359" i="5"/>
  <c r="BU359" i="5"/>
  <c r="AJ360" i="5"/>
  <c r="BU360" i="5"/>
  <c r="AJ361" i="5"/>
  <c r="BU361" i="5"/>
  <c r="AJ362" i="5"/>
  <c r="BU362" i="5"/>
  <c r="AJ363" i="5"/>
  <c r="BU363" i="5"/>
  <c r="AJ364" i="5"/>
  <c r="BU364" i="5"/>
  <c r="AJ365" i="5"/>
  <c r="BU365" i="5"/>
  <c r="AJ366" i="5"/>
  <c r="BU366" i="5"/>
  <c r="AJ367" i="5"/>
  <c r="BU367" i="5"/>
  <c r="AJ368" i="5"/>
  <c r="BU368" i="5"/>
  <c r="AJ369" i="5"/>
  <c r="BU369" i="5"/>
  <c r="AJ370" i="5"/>
  <c r="BU370" i="5"/>
  <c r="AJ371" i="5"/>
  <c r="BU371" i="5"/>
  <c r="AJ372" i="5"/>
  <c r="BU372" i="5"/>
  <c r="AJ373" i="5"/>
  <c r="BU373" i="5"/>
  <c r="AJ374" i="5"/>
  <c r="BU374" i="5"/>
  <c r="AJ375" i="5"/>
  <c r="BU375" i="5"/>
  <c r="AJ376" i="5"/>
  <c r="BU376" i="5"/>
  <c r="AJ377" i="5"/>
  <c r="BU377" i="5"/>
  <c r="AJ378" i="5"/>
  <c r="BU378" i="5"/>
  <c r="AJ379" i="5"/>
  <c r="BU379" i="5"/>
  <c r="AJ380" i="5"/>
  <c r="BU380" i="5"/>
  <c r="AJ381" i="5"/>
  <c r="BU381" i="5"/>
  <c r="AJ382" i="5"/>
  <c r="BU382" i="5"/>
  <c r="AJ383" i="5"/>
  <c r="BU383" i="5"/>
  <c r="AJ384" i="5"/>
  <c r="BU384" i="5"/>
  <c r="AJ385" i="5"/>
  <c r="BU385" i="5"/>
  <c r="AJ386" i="5"/>
  <c r="BU386" i="5"/>
  <c r="AJ387" i="5"/>
  <c r="BU387" i="5"/>
  <c r="AJ388" i="5"/>
  <c r="BU388" i="5"/>
  <c r="AJ389" i="5"/>
  <c r="BU389" i="5"/>
  <c r="AJ390" i="5"/>
  <c r="BU390" i="5"/>
  <c r="AJ391" i="5"/>
  <c r="BU391" i="5"/>
  <c r="AJ392" i="5"/>
  <c r="BU392" i="5"/>
  <c r="AJ393" i="5"/>
  <c r="BU393" i="5"/>
  <c r="AJ394" i="5"/>
  <c r="BU394" i="5"/>
  <c r="AJ395" i="5"/>
  <c r="BU395" i="5"/>
  <c r="AJ396" i="5"/>
  <c r="BU396" i="5"/>
  <c r="AJ397" i="5"/>
  <c r="BU397" i="5"/>
  <c r="AJ398" i="5"/>
  <c r="BU398" i="5"/>
  <c r="AJ399" i="5"/>
  <c r="BU399" i="5"/>
  <c r="AJ400" i="5"/>
  <c r="BU400" i="5"/>
  <c r="AJ401" i="5"/>
  <c r="BU401" i="5"/>
  <c r="AJ402" i="5"/>
  <c r="BU402" i="5"/>
  <c r="AJ403" i="5"/>
  <c r="BU403" i="5"/>
  <c r="AJ404" i="5"/>
  <c r="BU404" i="5"/>
  <c r="AJ405" i="5"/>
  <c r="BU405" i="5"/>
  <c r="AJ406" i="5"/>
  <c r="BU406" i="5"/>
  <c r="AJ407" i="5"/>
  <c r="BU407" i="5"/>
  <c r="AJ408" i="5"/>
  <c r="BU408" i="5"/>
  <c r="AJ409" i="5"/>
  <c r="BU409" i="5"/>
  <c r="AJ410" i="5"/>
  <c r="BU410" i="5"/>
  <c r="AJ411" i="5"/>
  <c r="BU411" i="5"/>
  <c r="AJ412" i="5"/>
  <c r="BU412" i="5"/>
  <c r="AJ413" i="5"/>
  <c r="BU413" i="5"/>
  <c r="AJ414" i="5"/>
  <c r="BU414" i="5"/>
  <c r="AJ415" i="5"/>
  <c r="BU415" i="5"/>
  <c r="AJ416" i="5"/>
  <c r="BU416" i="5"/>
  <c r="AJ417" i="5"/>
  <c r="BU417" i="5"/>
  <c r="AJ418" i="5"/>
  <c r="BU418" i="5"/>
  <c r="AJ419" i="5"/>
  <c r="BU419" i="5"/>
  <c r="AJ420" i="5"/>
  <c r="BU420" i="5"/>
  <c r="AJ421" i="5"/>
  <c r="BU421" i="5"/>
  <c r="AJ422" i="5"/>
  <c r="BU422" i="5"/>
  <c r="AJ423" i="5"/>
  <c r="BU423" i="5"/>
  <c r="AJ424" i="5"/>
  <c r="BU424" i="5"/>
  <c r="AJ425" i="5"/>
  <c r="BU425" i="5"/>
  <c r="AJ426" i="5"/>
  <c r="BU426" i="5"/>
  <c r="AJ427" i="5"/>
  <c r="BU427" i="5"/>
  <c r="AJ428" i="5"/>
  <c r="BU428" i="5"/>
  <c r="AJ429" i="5"/>
  <c r="BU429" i="5"/>
  <c r="AJ430" i="5"/>
  <c r="BU430" i="5"/>
  <c r="AJ431" i="5"/>
  <c r="BU431" i="5"/>
  <c r="AJ432" i="5"/>
  <c r="BU432" i="5"/>
  <c r="AJ433" i="5"/>
  <c r="BU433" i="5"/>
  <c r="AJ434" i="5"/>
  <c r="BU434" i="5"/>
  <c r="AJ435" i="5"/>
  <c r="BU435" i="5"/>
  <c r="AJ436" i="5"/>
  <c r="BU436" i="5"/>
  <c r="AJ437" i="5"/>
  <c r="BU437" i="5"/>
  <c r="AJ438" i="5"/>
  <c r="BU438" i="5"/>
  <c r="AJ439" i="5"/>
  <c r="BU439" i="5"/>
  <c r="AJ440" i="5"/>
  <c r="BU440" i="5"/>
  <c r="AJ441" i="5"/>
  <c r="BU441" i="5"/>
  <c r="AJ442" i="5"/>
  <c r="BU442" i="5"/>
  <c r="AJ443" i="5"/>
  <c r="BU443" i="5"/>
  <c r="AJ444" i="5"/>
  <c r="BU444" i="5"/>
  <c r="AJ445" i="5"/>
  <c r="BU445" i="5"/>
  <c r="AJ446" i="5"/>
  <c r="BU446" i="5"/>
  <c r="AJ447" i="5"/>
  <c r="BU447" i="5"/>
  <c r="AJ448" i="5"/>
  <c r="BU448" i="5"/>
  <c r="AJ449" i="5"/>
  <c r="BU449" i="5"/>
  <c r="AJ450" i="5"/>
  <c r="BU450" i="5"/>
  <c r="AJ451" i="5"/>
  <c r="BU451" i="5"/>
  <c r="AJ452" i="5"/>
  <c r="BU452" i="5"/>
  <c r="AJ453" i="5"/>
  <c r="BU453" i="5"/>
  <c r="AJ454" i="5"/>
  <c r="BU454" i="5"/>
  <c r="AJ455" i="5"/>
  <c r="BU455" i="5"/>
  <c r="AJ456" i="5"/>
  <c r="BU456" i="5"/>
  <c r="AJ457" i="5"/>
  <c r="BU457" i="5"/>
  <c r="AJ458" i="5"/>
  <c r="BU458" i="5"/>
  <c r="AJ459" i="5"/>
  <c r="BU459" i="5"/>
  <c r="AJ460" i="5"/>
  <c r="BU460" i="5"/>
  <c r="AJ461" i="5"/>
  <c r="BU461" i="5"/>
  <c r="AJ462" i="5"/>
  <c r="BU462" i="5"/>
  <c r="AJ463" i="5"/>
  <c r="BU463" i="5"/>
  <c r="AJ464" i="5"/>
  <c r="BU464" i="5"/>
  <c r="AJ465" i="5"/>
  <c r="BU465" i="5"/>
  <c r="AJ466" i="5"/>
  <c r="BU466" i="5"/>
  <c r="AJ467" i="5"/>
  <c r="BU467" i="5"/>
  <c r="AJ468" i="5"/>
  <c r="BU468" i="5"/>
  <c r="AJ469" i="5"/>
  <c r="BU469" i="5"/>
  <c r="AJ470" i="5"/>
  <c r="BU470" i="5"/>
  <c r="AJ471" i="5"/>
  <c r="BU471" i="5"/>
  <c r="AJ472" i="5"/>
  <c r="BU472" i="5"/>
  <c r="AJ473" i="5"/>
  <c r="BU473" i="5"/>
  <c r="AJ474" i="5"/>
  <c r="BU474" i="5"/>
  <c r="AJ475" i="5"/>
  <c r="BU475" i="5"/>
  <c r="AJ476" i="5"/>
  <c r="BU476" i="5"/>
  <c r="AJ477" i="5"/>
  <c r="BU477" i="5"/>
  <c r="AJ478" i="5"/>
  <c r="BU478" i="5"/>
  <c r="AJ479" i="5"/>
  <c r="BU479" i="5"/>
  <c r="AJ480" i="5"/>
  <c r="BU480" i="5"/>
  <c r="AJ481" i="5"/>
  <c r="BU481" i="5"/>
  <c r="AJ482" i="5"/>
  <c r="BU482" i="5"/>
  <c r="AJ483" i="5"/>
  <c r="BU483" i="5"/>
  <c r="AJ484" i="5"/>
  <c r="BU484" i="5"/>
  <c r="AJ485" i="5"/>
  <c r="BU485" i="5"/>
  <c r="AJ486" i="5"/>
  <c r="BU486" i="5"/>
  <c r="AJ487" i="5"/>
  <c r="BU487" i="5"/>
  <c r="AJ488" i="5"/>
  <c r="BU488" i="5"/>
  <c r="AJ489" i="5"/>
  <c r="BU489" i="5"/>
  <c r="AJ490" i="5"/>
  <c r="BU490" i="5"/>
  <c r="AJ491" i="5"/>
  <c r="BU491" i="5"/>
  <c r="AJ492" i="5"/>
  <c r="BU492" i="5"/>
  <c r="AJ493" i="5"/>
  <c r="BU493" i="5"/>
  <c r="AJ494" i="5"/>
  <c r="BU494" i="5"/>
  <c r="AJ495" i="5"/>
  <c r="BU495" i="5"/>
  <c r="AJ496" i="5"/>
  <c r="BU496" i="5"/>
  <c r="AJ497" i="5"/>
  <c r="BU497" i="5"/>
  <c r="AJ498" i="5"/>
  <c r="BU498" i="5"/>
  <c r="AJ499" i="5"/>
  <c r="BU499" i="5"/>
  <c r="AJ500" i="5"/>
  <c r="BU500" i="5"/>
  <c r="AJ501" i="5"/>
  <c r="BU501" i="5"/>
  <c r="AJ502" i="5"/>
  <c r="BU502" i="5"/>
  <c r="AJ503" i="5"/>
  <c r="BU503" i="5"/>
  <c r="AJ504" i="5"/>
  <c r="BU504" i="5"/>
  <c r="AJ505" i="5"/>
  <c r="BU505" i="5"/>
  <c r="AJ506" i="5"/>
  <c r="BU506" i="5"/>
  <c r="AJ507" i="5"/>
  <c r="BU507" i="5"/>
  <c r="AJ508" i="5"/>
  <c r="BU508" i="5"/>
  <c r="AJ509" i="5"/>
  <c r="BU509" i="5"/>
  <c r="AJ510" i="5"/>
  <c r="BU510" i="5"/>
  <c r="AJ511" i="5"/>
  <c r="BU511" i="5"/>
  <c r="AJ512" i="5"/>
  <c r="BU512" i="5"/>
  <c r="AJ513" i="5"/>
  <c r="BU513" i="5"/>
  <c r="AJ514" i="5"/>
  <c r="BU514" i="5"/>
  <c r="AJ515" i="5"/>
  <c r="BU515" i="5"/>
  <c r="AJ516" i="5"/>
  <c r="BU516" i="5"/>
  <c r="AJ517" i="5"/>
  <c r="BU517" i="5"/>
  <c r="AJ518" i="5"/>
  <c r="BU518" i="5"/>
  <c r="AJ519" i="5"/>
  <c r="BU519" i="5"/>
  <c r="AJ520" i="5"/>
  <c r="BU520" i="5"/>
  <c r="AJ521" i="5"/>
  <c r="BU521" i="5"/>
  <c r="AJ522" i="5"/>
  <c r="BU522" i="5"/>
  <c r="AJ523" i="5"/>
  <c r="BU523" i="5"/>
  <c r="AJ524" i="5"/>
  <c r="BU524" i="5"/>
  <c r="AJ525" i="5"/>
  <c r="BU525" i="5"/>
  <c r="AJ526" i="5"/>
  <c r="BU526" i="5"/>
  <c r="AJ527" i="5"/>
  <c r="BU527" i="5"/>
  <c r="AJ528" i="5"/>
  <c r="BU528" i="5"/>
  <c r="AJ529" i="5"/>
  <c r="BU529" i="5"/>
  <c r="AJ530" i="5"/>
  <c r="BU530" i="5"/>
  <c r="AJ531" i="5"/>
  <c r="BU531" i="5"/>
  <c r="AJ532" i="5"/>
  <c r="BU532" i="5"/>
  <c r="AJ533" i="5"/>
  <c r="BU533" i="5"/>
  <c r="AJ534" i="5"/>
  <c r="BU534" i="5"/>
  <c r="AJ535" i="5"/>
  <c r="BU535" i="5"/>
  <c r="AJ536" i="5"/>
  <c r="BU536" i="5"/>
  <c r="AJ537" i="5"/>
  <c r="BU537" i="5"/>
  <c r="AJ538" i="5"/>
  <c r="BU538" i="5"/>
  <c r="AJ539" i="5"/>
  <c r="BU539" i="5"/>
  <c r="AJ540" i="5"/>
  <c r="BU540" i="5"/>
  <c r="AJ541" i="5"/>
  <c r="BU541" i="5"/>
  <c r="AJ542" i="5"/>
  <c r="BU542" i="5"/>
  <c r="AJ543" i="5"/>
  <c r="BU543" i="5"/>
  <c r="AJ544" i="5"/>
  <c r="BU544" i="5"/>
  <c r="AJ545" i="5"/>
  <c r="BU545" i="5"/>
  <c r="AJ546" i="5"/>
  <c r="BU546" i="5"/>
  <c r="AJ547" i="5"/>
  <c r="BU547" i="5"/>
  <c r="AJ548" i="5"/>
  <c r="BU548" i="5"/>
  <c r="AJ549" i="5"/>
  <c r="BU549" i="5"/>
  <c r="AJ550" i="5"/>
  <c r="BU550" i="5"/>
  <c r="AJ551" i="5"/>
  <c r="BU551" i="5"/>
  <c r="AJ552" i="5"/>
  <c r="BU552" i="5"/>
  <c r="AJ553" i="5"/>
  <c r="BU553" i="5"/>
  <c r="AJ554" i="5"/>
  <c r="BU554" i="5"/>
  <c r="AJ555" i="5"/>
  <c r="BU555" i="5"/>
  <c r="AJ556" i="5"/>
  <c r="BU556" i="5"/>
  <c r="AJ557" i="5"/>
  <c r="BU557" i="5"/>
  <c r="AJ558" i="5"/>
  <c r="BU558" i="5"/>
  <c r="AJ559" i="5"/>
  <c r="BU559" i="5"/>
  <c r="AJ560" i="5"/>
  <c r="BU560" i="5"/>
  <c r="AJ561" i="5"/>
  <c r="BU561" i="5"/>
  <c r="AJ562" i="5"/>
  <c r="BU562" i="5"/>
  <c r="AJ563" i="5"/>
  <c r="BU563" i="5"/>
  <c r="AJ564" i="5"/>
  <c r="BU564" i="5"/>
  <c r="AJ565" i="5"/>
  <c r="BU565" i="5"/>
  <c r="AJ566" i="5"/>
  <c r="BU566" i="5"/>
  <c r="AJ567" i="5"/>
  <c r="BU567" i="5"/>
  <c r="AJ568" i="5"/>
  <c r="BU568" i="5"/>
  <c r="AJ569" i="5"/>
  <c r="BU569" i="5"/>
  <c r="AJ570" i="5"/>
  <c r="BU570" i="5"/>
  <c r="AJ571" i="5"/>
  <c r="BU571" i="5"/>
  <c r="AJ572" i="5"/>
  <c r="BU572" i="5"/>
  <c r="AJ573" i="5"/>
  <c r="BU573" i="5"/>
  <c r="AJ574" i="5"/>
  <c r="BU574" i="5"/>
  <c r="AJ575" i="5"/>
  <c r="BU575" i="5"/>
  <c r="AJ576" i="5"/>
  <c r="BU576" i="5"/>
  <c r="AJ577" i="5"/>
  <c r="BU577" i="5"/>
  <c r="AJ578" i="5"/>
  <c r="BU578" i="5"/>
  <c r="AJ579" i="5"/>
  <c r="BU579" i="5"/>
  <c r="AJ580" i="5"/>
  <c r="BU580" i="5"/>
  <c r="AJ581" i="5"/>
  <c r="BU581" i="5"/>
  <c r="AJ582" i="5"/>
  <c r="BU582" i="5"/>
  <c r="AJ583" i="5"/>
  <c r="BU583" i="5"/>
  <c r="AJ584" i="5"/>
  <c r="BU584" i="5"/>
  <c r="AJ585" i="5"/>
  <c r="BU585" i="5"/>
  <c r="AJ586" i="5"/>
  <c r="BU586" i="5"/>
  <c r="AJ587" i="5"/>
  <c r="BU587" i="5"/>
  <c r="AJ588" i="5"/>
  <c r="BU588" i="5"/>
  <c r="AJ589" i="5"/>
  <c r="BU589" i="5"/>
  <c r="AJ590" i="5"/>
  <c r="BU590" i="5"/>
  <c r="AJ591" i="5"/>
  <c r="BU591" i="5"/>
  <c r="AJ592" i="5"/>
  <c r="BU592" i="5"/>
  <c r="AJ593" i="5"/>
  <c r="BU593" i="5"/>
  <c r="AJ594" i="5"/>
  <c r="BU594" i="5"/>
  <c r="AJ595" i="5"/>
  <c r="BU595" i="5"/>
  <c r="Q22" i="4"/>
  <c r="R22" i="4"/>
  <c r="S22" i="4"/>
  <c r="T22" i="4"/>
  <c r="BZ12" i="5"/>
  <c r="BZ13" i="5"/>
  <c r="BZ14" i="5"/>
  <c r="BZ15" i="5"/>
  <c r="BZ16" i="5"/>
  <c r="BZ17" i="5"/>
  <c r="BZ18" i="5"/>
  <c r="BZ19" i="5"/>
  <c r="BZ20" i="5"/>
  <c r="BZ21" i="5"/>
  <c r="BZ22" i="5"/>
  <c r="BZ23" i="5"/>
  <c r="BZ24" i="5"/>
  <c r="BZ25" i="5"/>
  <c r="BZ26" i="5"/>
  <c r="BZ27" i="5"/>
  <c r="BZ28" i="5"/>
  <c r="BZ29" i="5"/>
  <c r="BZ30" i="5"/>
  <c r="BZ31" i="5"/>
  <c r="BZ32" i="5"/>
  <c r="BZ33" i="5"/>
  <c r="BZ34" i="5"/>
  <c r="BZ35" i="5"/>
  <c r="BZ36" i="5"/>
  <c r="BZ37" i="5"/>
  <c r="BZ38" i="5"/>
  <c r="BZ39" i="5"/>
  <c r="BZ40" i="5"/>
  <c r="BZ41" i="5"/>
  <c r="BZ42" i="5"/>
  <c r="BZ43" i="5"/>
  <c r="BZ44" i="5"/>
  <c r="BZ45" i="5"/>
  <c r="BZ46" i="5"/>
  <c r="BZ47" i="5"/>
  <c r="BZ48" i="5"/>
  <c r="BZ49" i="5"/>
  <c r="BZ50" i="5"/>
  <c r="BZ51" i="5"/>
  <c r="BZ52" i="5"/>
  <c r="BZ53" i="5"/>
  <c r="BZ54" i="5"/>
  <c r="BZ55" i="5"/>
  <c r="BZ56" i="5"/>
  <c r="BZ57" i="5"/>
  <c r="BZ58" i="5"/>
  <c r="BZ59" i="5"/>
  <c r="BZ60" i="5"/>
  <c r="BZ61" i="5"/>
  <c r="BZ62" i="5"/>
  <c r="BZ63" i="5"/>
  <c r="BZ64" i="5"/>
  <c r="BZ65" i="5"/>
  <c r="BZ66" i="5"/>
  <c r="BZ67" i="5"/>
  <c r="BZ68" i="5"/>
  <c r="BZ69" i="5"/>
  <c r="BZ70" i="5"/>
  <c r="BZ71" i="5"/>
  <c r="BZ72" i="5"/>
  <c r="BZ73" i="5"/>
  <c r="BZ74" i="5"/>
  <c r="BZ75" i="5"/>
  <c r="BZ76" i="5"/>
  <c r="BZ77" i="5"/>
  <c r="BZ78" i="5"/>
  <c r="BZ79" i="5"/>
  <c r="BZ80" i="5"/>
  <c r="BZ81" i="5"/>
  <c r="BZ82" i="5"/>
  <c r="BZ83" i="5"/>
  <c r="BZ84" i="5"/>
  <c r="BZ85" i="5"/>
  <c r="BZ86" i="5"/>
  <c r="BZ87" i="5"/>
  <c r="BZ88" i="5"/>
  <c r="BZ89" i="5"/>
  <c r="BZ90" i="5"/>
  <c r="BZ91" i="5"/>
  <c r="BZ92" i="5"/>
  <c r="BZ93" i="5"/>
  <c r="BZ94" i="5"/>
  <c r="BZ95" i="5"/>
  <c r="BZ96" i="5"/>
  <c r="BZ97" i="5"/>
  <c r="BZ98" i="5"/>
  <c r="BZ99" i="5"/>
  <c r="BZ100" i="5"/>
  <c r="BZ101" i="5"/>
  <c r="BZ102" i="5"/>
  <c r="BZ103" i="5"/>
  <c r="BZ104" i="5"/>
  <c r="BZ105" i="5"/>
  <c r="BZ106" i="5"/>
  <c r="BZ107" i="5"/>
  <c r="BZ108" i="5"/>
  <c r="BZ109" i="5"/>
  <c r="BZ110" i="5"/>
  <c r="BZ111" i="5"/>
  <c r="BZ112" i="5"/>
  <c r="BZ113" i="5"/>
  <c r="BZ114" i="5"/>
  <c r="BZ115" i="5"/>
  <c r="BZ116" i="5"/>
  <c r="BZ117" i="5"/>
  <c r="BZ118" i="5"/>
  <c r="BZ119" i="5"/>
  <c r="BZ120" i="5"/>
  <c r="BZ121" i="5"/>
  <c r="BZ122" i="5"/>
  <c r="BZ123" i="5"/>
  <c r="BZ124" i="5"/>
  <c r="BZ125" i="5"/>
  <c r="BZ126" i="5"/>
  <c r="BZ127" i="5"/>
  <c r="BZ128" i="5"/>
  <c r="BZ129" i="5"/>
  <c r="BZ130" i="5"/>
  <c r="BZ131" i="5"/>
  <c r="BZ132" i="5"/>
  <c r="BZ133" i="5"/>
  <c r="BZ134" i="5"/>
  <c r="BZ135" i="5"/>
  <c r="BZ136" i="5"/>
  <c r="BZ137" i="5"/>
  <c r="BZ138" i="5"/>
  <c r="BZ139" i="5"/>
  <c r="BZ140" i="5"/>
  <c r="BZ141" i="5"/>
  <c r="BZ142" i="5"/>
  <c r="BZ143" i="5"/>
  <c r="BZ144" i="5"/>
  <c r="BZ145" i="5"/>
  <c r="BZ146" i="5"/>
  <c r="BZ147" i="5"/>
  <c r="BZ148" i="5"/>
  <c r="BZ149" i="5"/>
  <c r="BZ150" i="5"/>
  <c r="BZ151" i="5"/>
  <c r="BZ152" i="5"/>
  <c r="BZ153" i="5"/>
  <c r="BZ154" i="5"/>
  <c r="BZ155" i="5"/>
  <c r="BZ156" i="5"/>
  <c r="BZ157" i="5"/>
  <c r="BZ158" i="5"/>
  <c r="BZ159" i="5"/>
  <c r="BZ160" i="5"/>
  <c r="BZ161" i="5"/>
  <c r="BZ162" i="5"/>
  <c r="BZ163" i="5"/>
  <c r="BZ164" i="5"/>
  <c r="BZ165" i="5"/>
  <c r="BZ166" i="5"/>
  <c r="BZ167" i="5"/>
  <c r="BZ168" i="5"/>
  <c r="BZ169" i="5"/>
  <c r="BZ170" i="5"/>
  <c r="BZ171" i="5"/>
  <c r="BZ172" i="5"/>
  <c r="BZ173" i="5"/>
  <c r="BZ174" i="5"/>
  <c r="BZ175" i="5"/>
  <c r="BZ176" i="5"/>
  <c r="BZ177" i="5"/>
  <c r="BZ178" i="5"/>
  <c r="BZ179" i="5"/>
  <c r="BZ180" i="5"/>
  <c r="BZ181" i="5"/>
  <c r="BZ182" i="5"/>
  <c r="BZ183" i="5"/>
  <c r="BZ184" i="5"/>
  <c r="BZ185" i="5"/>
  <c r="BZ186" i="5"/>
  <c r="BZ187" i="5"/>
  <c r="BZ188" i="5"/>
  <c r="BZ189" i="5"/>
  <c r="BZ190" i="5"/>
  <c r="BZ191" i="5"/>
  <c r="BZ192" i="5"/>
  <c r="BZ193" i="5"/>
  <c r="BZ194" i="5"/>
  <c r="BZ195" i="5"/>
  <c r="BZ196" i="5"/>
  <c r="BZ197" i="5"/>
  <c r="BZ198" i="5"/>
  <c r="BZ199" i="5"/>
  <c r="BZ200" i="5"/>
  <c r="BZ201" i="5"/>
  <c r="BZ202" i="5"/>
  <c r="BZ203" i="5"/>
  <c r="BZ204" i="5"/>
  <c r="BZ205" i="5"/>
  <c r="BZ206" i="5"/>
  <c r="BZ207" i="5"/>
  <c r="BZ208" i="5"/>
  <c r="BZ209" i="5"/>
  <c r="BZ210" i="5"/>
  <c r="BZ211" i="5"/>
  <c r="BZ212" i="5"/>
  <c r="BZ213" i="5"/>
  <c r="BZ214" i="5"/>
  <c r="BZ215" i="5"/>
  <c r="BZ216" i="5"/>
  <c r="BZ217" i="5"/>
  <c r="BZ218" i="5"/>
  <c r="BZ219" i="5"/>
  <c r="BZ220" i="5"/>
  <c r="BZ221" i="5"/>
  <c r="BZ222" i="5"/>
  <c r="BZ223" i="5"/>
  <c r="BZ224" i="5"/>
  <c r="BZ225" i="5"/>
  <c r="BZ226" i="5"/>
  <c r="BZ227" i="5"/>
  <c r="BZ228" i="5"/>
  <c r="BZ229" i="5"/>
  <c r="BZ230" i="5"/>
  <c r="BZ231" i="5"/>
  <c r="BZ232" i="5"/>
  <c r="BZ233" i="5"/>
  <c r="BZ234" i="5"/>
  <c r="BZ235" i="5"/>
  <c r="BZ236" i="5"/>
  <c r="BZ237" i="5"/>
  <c r="BZ238" i="5"/>
  <c r="BZ239" i="5"/>
  <c r="BZ240" i="5"/>
  <c r="BZ241" i="5"/>
  <c r="BZ242" i="5"/>
  <c r="BZ243" i="5"/>
  <c r="BZ244" i="5"/>
  <c r="BZ245" i="5"/>
  <c r="BZ246" i="5"/>
  <c r="BZ247" i="5"/>
  <c r="BZ248" i="5"/>
  <c r="BZ249" i="5"/>
  <c r="BZ250" i="5"/>
  <c r="BZ251" i="5"/>
  <c r="BZ252" i="5"/>
  <c r="BZ253" i="5"/>
  <c r="BZ254" i="5"/>
  <c r="BZ255" i="5"/>
  <c r="BZ256" i="5"/>
  <c r="BZ257" i="5"/>
  <c r="BZ258" i="5"/>
  <c r="BZ259" i="5"/>
  <c r="BZ260" i="5"/>
  <c r="BZ261" i="5"/>
  <c r="BZ262" i="5"/>
  <c r="BZ263" i="5"/>
  <c r="BZ264" i="5"/>
  <c r="BZ265" i="5"/>
  <c r="BZ266" i="5"/>
  <c r="BZ267" i="5"/>
  <c r="BZ268" i="5"/>
  <c r="BZ269" i="5"/>
  <c r="BZ270" i="5"/>
  <c r="BZ271" i="5"/>
  <c r="BZ272" i="5"/>
  <c r="BZ273" i="5"/>
  <c r="BZ274" i="5"/>
  <c r="BZ275" i="5"/>
  <c r="BZ276" i="5"/>
  <c r="BZ277" i="5"/>
  <c r="BZ278" i="5"/>
  <c r="BZ279" i="5"/>
  <c r="BZ280" i="5"/>
  <c r="BZ281" i="5"/>
  <c r="BZ282" i="5"/>
  <c r="BZ283" i="5"/>
  <c r="BZ284" i="5"/>
  <c r="BZ285" i="5"/>
  <c r="BZ286" i="5"/>
  <c r="BZ287" i="5"/>
  <c r="BZ288" i="5"/>
  <c r="BZ289" i="5"/>
  <c r="BZ290" i="5"/>
  <c r="BZ291" i="5"/>
  <c r="BZ292" i="5"/>
  <c r="BZ293" i="5"/>
  <c r="BZ294" i="5"/>
  <c r="BZ295" i="5"/>
  <c r="BZ296" i="5"/>
  <c r="BZ297" i="5"/>
  <c r="BZ298" i="5"/>
  <c r="BZ299" i="5"/>
  <c r="BZ300" i="5"/>
  <c r="BZ301" i="5"/>
  <c r="BZ302" i="5"/>
  <c r="BZ303" i="5"/>
  <c r="BZ304" i="5"/>
  <c r="BZ305" i="5"/>
  <c r="BZ306" i="5"/>
  <c r="BZ307" i="5"/>
  <c r="BZ308" i="5"/>
  <c r="BZ309" i="5"/>
  <c r="BZ310" i="5"/>
  <c r="BZ311" i="5"/>
  <c r="BZ312" i="5"/>
  <c r="BZ313" i="5"/>
  <c r="BZ314" i="5"/>
  <c r="BZ315" i="5"/>
  <c r="BZ316" i="5"/>
  <c r="BZ317" i="5"/>
  <c r="BZ318" i="5"/>
  <c r="BZ319" i="5"/>
  <c r="BZ320" i="5"/>
  <c r="BZ321" i="5"/>
  <c r="BZ322" i="5"/>
  <c r="BZ323" i="5"/>
  <c r="BZ324" i="5"/>
  <c r="BZ325" i="5"/>
  <c r="BZ326" i="5"/>
  <c r="BZ327" i="5"/>
  <c r="BZ328" i="5"/>
  <c r="BZ329" i="5"/>
  <c r="BZ330" i="5"/>
  <c r="BZ331" i="5"/>
  <c r="BZ332" i="5"/>
  <c r="BZ333" i="5"/>
  <c r="BZ334" i="5"/>
  <c r="BZ335" i="5"/>
  <c r="BZ336" i="5"/>
  <c r="BZ337" i="5"/>
  <c r="BZ338" i="5"/>
  <c r="BZ339" i="5"/>
  <c r="BZ340" i="5"/>
  <c r="BZ341" i="5"/>
  <c r="BZ342" i="5"/>
  <c r="BZ343" i="5"/>
  <c r="BZ344" i="5"/>
  <c r="BZ345" i="5"/>
  <c r="BZ346" i="5"/>
  <c r="BZ347" i="5"/>
  <c r="BZ348" i="5"/>
  <c r="BZ349" i="5"/>
  <c r="BZ350" i="5"/>
  <c r="BZ351" i="5"/>
  <c r="BZ352" i="5"/>
  <c r="BZ353" i="5"/>
  <c r="BZ354" i="5"/>
  <c r="BZ355" i="5"/>
  <c r="BZ356" i="5"/>
  <c r="BZ357" i="5"/>
  <c r="BZ358" i="5"/>
  <c r="BZ359" i="5"/>
  <c r="BZ360" i="5"/>
  <c r="BZ361" i="5"/>
  <c r="BZ362" i="5"/>
  <c r="BZ363" i="5"/>
  <c r="BZ364" i="5"/>
  <c r="BZ365" i="5"/>
  <c r="BZ366" i="5"/>
  <c r="BZ367" i="5"/>
  <c r="BZ368" i="5"/>
  <c r="BZ369" i="5"/>
  <c r="BZ370" i="5"/>
  <c r="BZ371" i="5"/>
  <c r="BZ372" i="5"/>
  <c r="BZ373" i="5"/>
  <c r="BZ374" i="5"/>
  <c r="BZ375" i="5"/>
  <c r="BZ376" i="5"/>
  <c r="BZ377" i="5"/>
  <c r="BZ378" i="5"/>
  <c r="BZ379" i="5"/>
  <c r="BZ380" i="5"/>
  <c r="BZ381" i="5"/>
  <c r="BZ382" i="5"/>
  <c r="BZ383" i="5"/>
  <c r="BZ384" i="5"/>
  <c r="BZ385" i="5"/>
  <c r="BZ386" i="5"/>
  <c r="BZ387" i="5"/>
  <c r="BZ388" i="5"/>
  <c r="BZ389" i="5"/>
  <c r="BZ390" i="5"/>
  <c r="BZ391" i="5"/>
  <c r="BZ392" i="5"/>
  <c r="BZ393" i="5"/>
  <c r="BZ394" i="5"/>
  <c r="BZ395" i="5"/>
  <c r="BZ396" i="5"/>
  <c r="BZ397" i="5"/>
  <c r="BZ398" i="5"/>
  <c r="BZ399" i="5"/>
  <c r="BZ400" i="5"/>
  <c r="BZ401" i="5"/>
  <c r="BZ402" i="5"/>
  <c r="BZ403" i="5"/>
  <c r="BZ404" i="5"/>
  <c r="BZ405" i="5"/>
  <c r="BZ406" i="5"/>
  <c r="BZ407" i="5"/>
  <c r="BZ408" i="5"/>
  <c r="BZ409" i="5"/>
  <c r="BZ410" i="5"/>
  <c r="BZ411" i="5"/>
  <c r="BZ412" i="5"/>
  <c r="BZ413" i="5"/>
  <c r="BZ414" i="5"/>
  <c r="BZ415" i="5"/>
  <c r="BZ416" i="5"/>
  <c r="BZ417" i="5"/>
  <c r="BZ418" i="5"/>
  <c r="BZ419" i="5"/>
  <c r="BZ420" i="5"/>
  <c r="BZ421" i="5"/>
  <c r="BZ422" i="5"/>
  <c r="BZ423" i="5"/>
  <c r="BZ424" i="5"/>
  <c r="BZ425" i="5"/>
  <c r="BZ426" i="5"/>
  <c r="BZ427" i="5"/>
  <c r="BZ428" i="5"/>
  <c r="BZ429" i="5"/>
  <c r="BZ430" i="5"/>
  <c r="BZ431" i="5"/>
  <c r="BZ432" i="5"/>
  <c r="BZ433" i="5"/>
  <c r="BZ434" i="5"/>
  <c r="BZ435" i="5"/>
  <c r="BZ436" i="5"/>
  <c r="BZ437" i="5"/>
  <c r="BZ438" i="5"/>
  <c r="BZ439" i="5"/>
  <c r="BZ440" i="5"/>
  <c r="BZ441" i="5"/>
  <c r="BZ442" i="5"/>
  <c r="BZ443" i="5"/>
  <c r="BZ444" i="5"/>
  <c r="BZ445" i="5"/>
  <c r="BZ446" i="5"/>
  <c r="BZ447" i="5"/>
  <c r="BZ448" i="5"/>
  <c r="BZ449" i="5"/>
  <c r="BZ450" i="5"/>
  <c r="BZ451" i="5"/>
  <c r="BZ452" i="5"/>
  <c r="BZ453" i="5"/>
  <c r="BZ454" i="5"/>
  <c r="BZ455" i="5"/>
  <c r="BZ456" i="5"/>
  <c r="BZ457" i="5"/>
  <c r="BZ458" i="5"/>
  <c r="BZ459" i="5"/>
  <c r="BZ460" i="5"/>
  <c r="BZ461" i="5"/>
  <c r="BZ462" i="5"/>
  <c r="BZ463" i="5"/>
  <c r="BZ464" i="5"/>
  <c r="BZ465" i="5"/>
  <c r="BZ466" i="5"/>
  <c r="BZ467" i="5"/>
  <c r="BZ468" i="5"/>
  <c r="BZ469" i="5"/>
  <c r="BZ470" i="5"/>
  <c r="BZ471" i="5"/>
  <c r="BZ472" i="5"/>
  <c r="BZ473" i="5"/>
  <c r="BZ474" i="5"/>
  <c r="BZ475" i="5"/>
  <c r="BZ476" i="5"/>
  <c r="BZ477" i="5"/>
  <c r="BZ478" i="5"/>
  <c r="BZ479" i="5"/>
  <c r="BZ480" i="5"/>
  <c r="BZ481" i="5"/>
  <c r="BZ482" i="5"/>
  <c r="BZ483" i="5"/>
  <c r="BZ484" i="5"/>
  <c r="BZ485" i="5"/>
  <c r="BZ486" i="5"/>
  <c r="BZ487" i="5"/>
  <c r="BZ488" i="5"/>
  <c r="BZ489" i="5"/>
  <c r="BZ490" i="5"/>
  <c r="BZ491" i="5"/>
  <c r="BZ492" i="5"/>
  <c r="BZ493" i="5"/>
  <c r="BZ494" i="5"/>
  <c r="BZ495" i="5"/>
  <c r="BZ496" i="5"/>
  <c r="BZ497" i="5"/>
  <c r="BZ498" i="5"/>
  <c r="BZ499" i="5"/>
  <c r="BZ500" i="5"/>
  <c r="BZ501" i="5"/>
  <c r="BZ502" i="5"/>
  <c r="BZ503" i="5"/>
  <c r="BZ504" i="5"/>
  <c r="BZ505" i="5"/>
  <c r="BZ506" i="5"/>
  <c r="BZ507" i="5"/>
  <c r="BZ508" i="5"/>
  <c r="BZ509" i="5"/>
  <c r="BZ510" i="5"/>
  <c r="BZ511" i="5"/>
  <c r="BZ512" i="5"/>
  <c r="BZ513" i="5"/>
  <c r="BZ514" i="5"/>
  <c r="BZ515" i="5"/>
  <c r="BZ516" i="5"/>
  <c r="BZ517" i="5"/>
  <c r="BZ518" i="5"/>
  <c r="BZ519" i="5"/>
  <c r="BZ520" i="5"/>
  <c r="BZ521" i="5"/>
  <c r="BZ522" i="5"/>
  <c r="BZ523" i="5"/>
  <c r="BZ524" i="5"/>
  <c r="BZ525" i="5"/>
  <c r="BZ526" i="5"/>
  <c r="BZ527" i="5"/>
  <c r="BZ528" i="5"/>
  <c r="BZ529" i="5"/>
  <c r="BZ530" i="5"/>
  <c r="BZ531" i="5"/>
  <c r="BZ532" i="5"/>
  <c r="BZ533" i="5"/>
  <c r="BZ534" i="5"/>
  <c r="BZ535" i="5"/>
  <c r="BZ536" i="5"/>
  <c r="BZ537" i="5"/>
  <c r="BZ538" i="5"/>
  <c r="BZ539" i="5"/>
  <c r="BZ540" i="5"/>
  <c r="BZ541" i="5"/>
  <c r="BZ542" i="5"/>
  <c r="BZ543" i="5"/>
  <c r="BZ544" i="5"/>
  <c r="BZ545" i="5"/>
  <c r="BZ546" i="5"/>
  <c r="BZ547" i="5"/>
  <c r="BZ548" i="5"/>
  <c r="BZ549" i="5"/>
  <c r="BZ550" i="5"/>
  <c r="BZ551" i="5"/>
  <c r="BZ552" i="5"/>
  <c r="BZ553" i="5"/>
  <c r="BZ554" i="5"/>
  <c r="BZ555" i="5"/>
  <c r="BZ556" i="5"/>
  <c r="BZ557" i="5"/>
  <c r="BZ558" i="5"/>
  <c r="BZ559" i="5"/>
  <c r="BZ560" i="5"/>
  <c r="BZ561" i="5"/>
  <c r="BZ562" i="5"/>
  <c r="BZ563" i="5"/>
  <c r="BZ564" i="5"/>
  <c r="BZ565" i="5"/>
  <c r="BZ566" i="5"/>
  <c r="BZ567" i="5"/>
  <c r="BZ568" i="5"/>
  <c r="BZ569" i="5"/>
  <c r="BZ570" i="5"/>
  <c r="BZ571" i="5"/>
  <c r="BZ572" i="5"/>
  <c r="BZ573" i="5"/>
  <c r="BZ574" i="5"/>
  <c r="BZ575" i="5"/>
  <c r="BZ576" i="5"/>
  <c r="BZ577" i="5"/>
  <c r="BZ578" i="5"/>
  <c r="BZ579" i="5"/>
  <c r="BZ580" i="5"/>
  <c r="BZ581" i="5"/>
  <c r="BZ582" i="5"/>
  <c r="BZ583" i="5"/>
  <c r="BZ584" i="5"/>
  <c r="BZ585" i="5"/>
  <c r="BZ586" i="5"/>
  <c r="BZ587" i="5"/>
  <c r="BZ588" i="5"/>
  <c r="BZ589" i="5"/>
  <c r="BZ590" i="5"/>
  <c r="BZ591" i="5"/>
  <c r="BZ592" i="5"/>
  <c r="BZ593" i="5"/>
  <c r="BZ594" i="5"/>
  <c r="BZ595" i="5"/>
  <c r="CA9" i="5"/>
  <c r="BG12" i="5"/>
  <c r="BG13" i="5"/>
  <c r="BG14" i="5"/>
  <c r="BG15" i="5"/>
  <c r="BG16" i="5"/>
  <c r="BG17" i="5"/>
  <c r="BG18" i="5"/>
  <c r="BG19" i="5"/>
  <c r="BG20" i="5"/>
  <c r="BG21" i="5"/>
  <c r="BG22" i="5"/>
  <c r="BG23" i="5"/>
  <c r="BG24" i="5"/>
  <c r="BG25" i="5"/>
  <c r="BG26" i="5"/>
  <c r="BG27" i="5"/>
  <c r="BG28" i="5"/>
  <c r="BG29" i="5"/>
  <c r="BG30" i="5"/>
  <c r="BG31" i="5"/>
  <c r="BG32" i="5"/>
  <c r="BG33" i="5"/>
  <c r="BG34" i="5"/>
  <c r="BG35" i="5"/>
  <c r="BG36" i="5"/>
  <c r="BG37" i="5"/>
  <c r="BG38" i="5"/>
  <c r="BG39" i="5"/>
  <c r="BG40" i="5"/>
  <c r="BG41" i="5"/>
  <c r="BG42" i="5"/>
  <c r="BG43" i="5"/>
  <c r="BG44" i="5"/>
  <c r="BG45" i="5"/>
  <c r="BG46" i="5"/>
  <c r="BG47" i="5"/>
  <c r="BG48" i="5"/>
  <c r="BG49" i="5"/>
  <c r="BG50" i="5"/>
  <c r="BG51" i="5"/>
  <c r="BG52" i="5"/>
  <c r="BG53" i="5"/>
  <c r="BG54" i="5"/>
  <c r="BG55" i="5"/>
  <c r="BG56" i="5"/>
  <c r="BG57" i="5"/>
  <c r="BG58" i="5"/>
  <c r="BG59" i="5"/>
  <c r="BG60" i="5"/>
  <c r="BG61" i="5"/>
  <c r="BG62" i="5"/>
  <c r="BG63" i="5"/>
  <c r="BG64" i="5"/>
  <c r="BG65" i="5"/>
  <c r="BG66" i="5"/>
  <c r="BG67" i="5"/>
  <c r="BG68" i="5"/>
  <c r="BG69" i="5"/>
  <c r="BG70" i="5"/>
  <c r="BG71" i="5"/>
  <c r="BG72" i="5"/>
  <c r="BG73" i="5"/>
  <c r="BG74" i="5"/>
  <c r="BG75" i="5"/>
  <c r="BG76" i="5"/>
  <c r="BG77" i="5"/>
  <c r="BG78" i="5"/>
  <c r="BG79" i="5"/>
  <c r="BG80" i="5"/>
  <c r="BG81" i="5"/>
  <c r="BG82" i="5"/>
  <c r="BG83" i="5"/>
  <c r="BG84" i="5"/>
  <c r="BG85" i="5"/>
  <c r="BG86" i="5"/>
  <c r="BG87" i="5"/>
  <c r="BG88" i="5"/>
  <c r="BG89" i="5"/>
  <c r="BG90" i="5"/>
  <c r="BG91" i="5"/>
  <c r="BG92" i="5"/>
  <c r="BG93" i="5"/>
  <c r="BG94" i="5"/>
  <c r="BG95" i="5"/>
  <c r="BG96" i="5"/>
  <c r="BG97" i="5"/>
  <c r="BG98" i="5"/>
  <c r="BG99" i="5"/>
  <c r="BG100" i="5"/>
  <c r="BG101" i="5"/>
  <c r="BG102" i="5"/>
  <c r="BG103" i="5"/>
  <c r="BG104" i="5"/>
  <c r="BG105" i="5"/>
  <c r="BG106" i="5"/>
  <c r="BG107" i="5"/>
  <c r="BG108" i="5"/>
  <c r="BG109" i="5"/>
  <c r="BG110" i="5"/>
  <c r="BG111" i="5"/>
  <c r="BG112" i="5"/>
  <c r="BG113" i="5"/>
  <c r="BG114" i="5"/>
  <c r="BG115" i="5"/>
  <c r="BG116" i="5"/>
  <c r="BG117" i="5"/>
  <c r="BG118" i="5"/>
  <c r="BG119" i="5"/>
  <c r="BG120" i="5"/>
  <c r="BG121" i="5"/>
  <c r="BG122" i="5"/>
  <c r="BG123" i="5"/>
  <c r="BG124" i="5"/>
  <c r="BG125" i="5"/>
  <c r="BG126" i="5"/>
  <c r="BG127" i="5"/>
  <c r="BG128" i="5"/>
  <c r="BG129" i="5"/>
  <c r="BG130" i="5"/>
  <c r="BG131" i="5"/>
  <c r="BG132" i="5"/>
  <c r="BG133" i="5"/>
  <c r="BG134" i="5"/>
  <c r="BG135" i="5"/>
  <c r="BG136" i="5"/>
  <c r="BG137" i="5"/>
  <c r="BG138" i="5"/>
  <c r="BG139" i="5"/>
  <c r="BG140" i="5"/>
  <c r="BG141" i="5"/>
  <c r="BG142" i="5"/>
  <c r="BG143" i="5"/>
  <c r="BG144" i="5"/>
  <c r="BG145" i="5"/>
  <c r="BG146" i="5"/>
  <c r="BG147" i="5"/>
  <c r="BG148" i="5"/>
  <c r="BG149" i="5"/>
  <c r="BG150" i="5"/>
  <c r="BG151" i="5"/>
  <c r="BG152" i="5"/>
  <c r="BG153" i="5"/>
  <c r="BG154" i="5"/>
  <c r="BG155" i="5"/>
  <c r="BG156" i="5"/>
  <c r="BG157" i="5"/>
  <c r="BG158" i="5"/>
  <c r="BG159" i="5"/>
  <c r="BG160" i="5"/>
  <c r="BG161" i="5"/>
  <c r="BG162" i="5"/>
  <c r="BG163" i="5"/>
  <c r="BG164" i="5"/>
  <c r="BG165" i="5"/>
  <c r="BG166" i="5"/>
  <c r="BG167" i="5"/>
  <c r="BG168" i="5"/>
  <c r="BG169" i="5"/>
  <c r="BG170" i="5"/>
  <c r="BG171" i="5"/>
  <c r="BG172" i="5"/>
  <c r="BG173" i="5"/>
  <c r="BG174" i="5"/>
  <c r="BG175" i="5"/>
  <c r="BG176" i="5"/>
  <c r="BG177" i="5"/>
  <c r="BG178" i="5"/>
  <c r="BG179" i="5"/>
  <c r="BG180" i="5"/>
  <c r="BG181" i="5"/>
  <c r="BG182" i="5"/>
  <c r="BG183" i="5"/>
  <c r="BG184" i="5"/>
  <c r="BG185" i="5"/>
  <c r="BG186" i="5"/>
  <c r="BG187" i="5"/>
  <c r="BG188" i="5"/>
  <c r="BG189" i="5"/>
  <c r="BG190" i="5"/>
  <c r="BG191" i="5"/>
  <c r="BG192" i="5"/>
  <c r="BG193" i="5"/>
  <c r="BG194" i="5"/>
  <c r="BG195" i="5"/>
  <c r="BG196" i="5"/>
  <c r="BG197" i="5"/>
  <c r="BG198" i="5"/>
  <c r="BG199" i="5"/>
  <c r="BG200" i="5"/>
  <c r="BG201" i="5"/>
  <c r="BG202" i="5"/>
  <c r="BG203" i="5"/>
  <c r="BG204" i="5"/>
  <c r="BG205" i="5"/>
  <c r="BG206" i="5"/>
  <c r="BG207" i="5"/>
  <c r="BG208" i="5"/>
  <c r="BG209" i="5"/>
  <c r="BG210" i="5"/>
  <c r="BG211" i="5"/>
  <c r="BG212" i="5"/>
  <c r="BG213" i="5"/>
  <c r="BG214" i="5"/>
  <c r="BG215" i="5"/>
  <c r="BG216" i="5"/>
  <c r="BG217" i="5"/>
  <c r="BG218" i="5"/>
  <c r="BG219" i="5"/>
  <c r="BG220" i="5"/>
  <c r="BG221" i="5"/>
  <c r="BG222" i="5"/>
  <c r="BG223" i="5"/>
  <c r="BG224" i="5"/>
  <c r="BG225" i="5"/>
  <c r="BG226" i="5"/>
  <c r="BG227" i="5"/>
  <c r="BG228" i="5"/>
  <c r="BG229" i="5"/>
  <c r="BG230" i="5"/>
  <c r="BG231" i="5"/>
  <c r="BG232" i="5"/>
  <c r="BG233" i="5"/>
  <c r="BG234" i="5"/>
  <c r="BG235" i="5"/>
  <c r="BG236" i="5"/>
  <c r="BG237" i="5"/>
  <c r="BG238" i="5"/>
  <c r="BG239" i="5"/>
  <c r="BG240" i="5"/>
  <c r="BG241" i="5"/>
  <c r="BG242" i="5"/>
  <c r="BG243" i="5"/>
  <c r="BG244" i="5"/>
  <c r="BG245" i="5"/>
  <c r="BG246" i="5"/>
  <c r="BG247" i="5"/>
  <c r="BG248" i="5"/>
  <c r="BG249" i="5"/>
  <c r="BG250" i="5"/>
  <c r="BG251" i="5"/>
  <c r="BG252" i="5"/>
  <c r="BG253" i="5"/>
  <c r="BG254" i="5"/>
  <c r="BG255" i="5"/>
  <c r="BG256" i="5"/>
  <c r="BG257" i="5"/>
  <c r="BG258" i="5"/>
  <c r="BG259" i="5"/>
  <c r="BG260" i="5"/>
  <c r="BG261" i="5"/>
  <c r="BG262" i="5"/>
  <c r="BG263" i="5"/>
  <c r="BG264" i="5"/>
  <c r="BG265" i="5"/>
  <c r="BG266" i="5"/>
  <c r="BG267" i="5"/>
  <c r="BG268" i="5"/>
  <c r="BG269" i="5"/>
  <c r="BG270" i="5"/>
  <c r="BG271" i="5"/>
  <c r="BG272" i="5"/>
  <c r="BG273" i="5"/>
  <c r="BG274" i="5"/>
  <c r="BG275" i="5"/>
  <c r="BG276" i="5"/>
  <c r="BG277" i="5"/>
  <c r="BG278" i="5"/>
  <c r="BG279" i="5"/>
  <c r="BG280" i="5"/>
  <c r="BG281" i="5"/>
  <c r="BG282" i="5"/>
  <c r="BG283" i="5"/>
  <c r="BG284" i="5"/>
  <c r="BG285" i="5"/>
  <c r="BG286" i="5"/>
  <c r="BG287" i="5"/>
  <c r="BG288" i="5"/>
  <c r="BG289" i="5"/>
  <c r="BG290" i="5"/>
  <c r="BG291" i="5"/>
  <c r="BG292" i="5"/>
  <c r="BG293" i="5"/>
  <c r="BG294" i="5"/>
  <c r="BG295" i="5"/>
  <c r="BG296" i="5"/>
  <c r="BG297" i="5"/>
  <c r="BG298" i="5"/>
  <c r="BG299" i="5"/>
  <c r="BG300" i="5"/>
  <c r="BG301" i="5"/>
  <c r="BG302" i="5"/>
  <c r="BG303" i="5"/>
  <c r="BG304" i="5"/>
  <c r="BG305" i="5"/>
  <c r="BG306" i="5"/>
  <c r="BG307" i="5"/>
  <c r="BG308" i="5"/>
  <c r="BG309" i="5"/>
  <c r="BG310" i="5"/>
  <c r="BG311" i="5"/>
  <c r="BG312" i="5"/>
  <c r="BG313" i="5"/>
  <c r="BG314" i="5"/>
  <c r="BG315" i="5"/>
  <c r="BG316" i="5"/>
  <c r="BG317" i="5"/>
  <c r="BG318" i="5"/>
  <c r="BG319" i="5"/>
  <c r="BG320" i="5"/>
  <c r="BG321" i="5"/>
  <c r="BG322" i="5"/>
  <c r="BG323" i="5"/>
  <c r="BG324" i="5"/>
  <c r="BG325" i="5"/>
  <c r="BG326" i="5"/>
  <c r="BG327" i="5"/>
  <c r="BG328" i="5"/>
  <c r="BG329" i="5"/>
  <c r="BG330" i="5"/>
  <c r="BG331" i="5"/>
  <c r="BG332" i="5"/>
  <c r="BG333" i="5"/>
  <c r="BG334" i="5"/>
  <c r="BG335" i="5"/>
  <c r="BG336" i="5"/>
  <c r="BG337" i="5"/>
  <c r="BG338" i="5"/>
  <c r="BG339" i="5"/>
  <c r="BG340" i="5"/>
  <c r="BG341" i="5"/>
  <c r="BG342" i="5"/>
  <c r="BG343" i="5"/>
  <c r="BG344" i="5"/>
  <c r="BG345" i="5"/>
  <c r="BG346" i="5"/>
  <c r="BG347" i="5"/>
  <c r="BG348" i="5"/>
  <c r="BG349" i="5"/>
  <c r="BG350" i="5"/>
  <c r="BG351" i="5"/>
  <c r="BG352" i="5"/>
  <c r="BG353" i="5"/>
  <c r="BG354" i="5"/>
  <c r="BG355" i="5"/>
  <c r="BG356" i="5"/>
  <c r="BG357" i="5"/>
  <c r="BG358" i="5"/>
  <c r="BG359" i="5"/>
  <c r="BG360" i="5"/>
  <c r="BG361" i="5"/>
  <c r="BG362" i="5"/>
  <c r="BG363" i="5"/>
  <c r="BG364" i="5"/>
  <c r="BG365" i="5"/>
  <c r="BG366" i="5"/>
  <c r="BG367" i="5"/>
  <c r="BG368" i="5"/>
  <c r="BG369" i="5"/>
  <c r="BG370" i="5"/>
  <c r="BG371" i="5"/>
  <c r="BG372" i="5"/>
  <c r="BG373" i="5"/>
  <c r="BG374" i="5"/>
  <c r="BG375" i="5"/>
  <c r="BG376" i="5"/>
  <c r="BG377" i="5"/>
  <c r="BG378" i="5"/>
  <c r="BG379" i="5"/>
  <c r="BG380" i="5"/>
  <c r="BG381" i="5"/>
  <c r="BG382" i="5"/>
  <c r="BG383" i="5"/>
  <c r="BG384" i="5"/>
  <c r="BG385" i="5"/>
  <c r="BG386" i="5"/>
  <c r="BG387" i="5"/>
  <c r="BG388" i="5"/>
  <c r="BG389" i="5"/>
  <c r="BG390" i="5"/>
  <c r="BG391" i="5"/>
  <c r="BG392" i="5"/>
  <c r="BG393" i="5"/>
  <c r="BG394" i="5"/>
  <c r="BG395" i="5"/>
  <c r="BG396" i="5"/>
  <c r="BG397" i="5"/>
  <c r="BG398" i="5"/>
  <c r="BG399" i="5"/>
  <c r="BG400" i="5"/>
  <c r="BG401" i="5"/>
  <c r="BG402" i="5"/>
  <c r="BG403" i="5"/>
  <c r="BG404" i="5"/>
  <c r="BG405" i="5"/>
  <c r="BG406" i="5"/>
  <c r="BG407" i="5"/>
  <c r="BG408" i="5"/>
  <c r="BG409" i="5"/>
  <c r="BG410" i="5"/>
  <c r="BG411" i="5"/>
  <c r="BG412" i="5"/>
  <c r="BG413" i="5"/>
  <c r="BG414" i="5"/>
  <c r="BG415" i="5"/>
  <c r="BG416" i="5"/>
  <c r="BG417" i="5"/>
  <c r="BG418" i="5"/>
  <c r="BG419" i="5"/>
  <c r="BG420" i="5"/>
  <c r="BG421" i="5"/>
  <c r="BG422" i="5"/>
  <c r="BG423" i="5"/>
  <c r="BG424" i="5"/>
  <c r="BG425" i="5"/>
  <c r="BG426" i="5"/>
  <c r="BG427" i="5"/>
  <c r="BG428" i="5"/>
  <c r="BG429" i="5"/>
  <c r="BG430" i="5"/>
  <c r="BG431" i="5"/>
  <c r="BG432" i="5"/>
  <c r="BG433" i="5"/>
  <c r="BG434" i="5"/>
  <c r="BG435" i="5"/>
  <c r="BG436" i="5"/>
  <c r="BG437" i="5"/>
  <c r="BG438" i="5"/>
  <c r="BG439" i="5"/>
  <c r="BG440" i="5"/>
  <c r="BG441" i="5"/>
  <c r="BG442" i="5"/>
  <c r="BG443" i="5"/>
  <c r="BG444" i="5"/>
  <c r="BG445" i="5"/>
  <c r="BG446" i="5"/>
  <c r="BG447" i="5"/>
  <c r="BG448" i="5"/>
  <c r="BG449" i="5"/>
  <c r="BG450" i="5"/>
  <c r="BG451" i="5"/>
  <c r="BG452" i="5"/>
  <c r="BG453" i="5"/>
  <c r="BG454" i="5"/>
  <c r="BG455" i="5"/>
  <c r="BG456" i="5"/>
  <c r="BG457" i="5"/>
  <c r="BG458" i="5"/>
  <c r="BG459" i="5"/>
  <c r="BG460" i="5"/>
  <c r="BG461" i="5"/>
  <c r="BG462" i="5"/>
  <c r="BG463" i="5"/>
  <c r="BG464" i="5"/>
  <c r="BG465" i="5"/>
  <c r="BG466" i="5"/>
  <c r="BG467" i="5"/>
  <c r="BG468" i="5"/>
  <c r="BG469" i="5"/>
  <c r="BG470" i="5"/>
  <c r="BG471" i="5"/>
  <c r="BG472" i="5"/>
  <c r="BG473" i="5"/>
  <c r="BG474" i="5"/>
  <c r="BG475" i="5"/>
  <c r="BG476" i="5"/>
  <c r="BG477" i="5"/>
  <c r="BG478" i="5"/>
  <c r="BG479" i="5"/>
  <c r="BG480" i="5"/>
  <c r="BG481" i="5"/>
  <c r="BG482" i="5"/>
  <c r="BG483" i="5"/>
  <c r="BG484" i="5"/>
  <c r="BG485" i="5"/>
  <c r="BG486" i="5"/>
  <c r="BG487" i="5"/>
  <c r="BG488" i="5"/>
  <c r="BG489" i="5"/>
  <c r="BG490" i="5"/>
  <c r="BG491" i="5"/>
  <c r="BG492" i="5"/>
  <c r="BG493" i="5"/>
  <c r="BG494" i="5"/>
  <c r="BG495" i="5"/>
  <c r="BG496" i="5"/>
  <c r="BG497" i="5"/>
  <c r="BG498" i="5"/>
  <c r="BG499" i="5"/>
  <c r="BG500" i="5"/>
  <c r="BG501" i="5"/>
  <c r="BG502" i="5"/>
  <c r="BG503" i="5"/>
  <c r="BG504" i="5"/>
  <c r="BG505" i="5"/>
  <c r="BG506" i="5"/>
  <c r="BG507" i="5"/>
  <c r="BG508" i="5"/>
  <c r="BG509" i="5"/>
  <c r="BG510" i="5"/>
  <c r="BG511" i="5"/>
  <c r="BG512" i="5"/>
  <c r="BG513" i="5"/>
  <c r="BG514" i="5"/>
  <c r="BG515" i="5"/>
  <c r="BG516" i="5"/>
  <c r="BG517" i="5"/>
  <c r="BG518" i="5"/>
  <c r="BG519" i="5"/>
  <c r="BG520" i="5"/>
  <c r="BG521" i="5"/>
  <c r="BG522" i="5"/>
  <c r="BG523" i="5"/>
  <c r="BG524" i="5"/>
  <c r="BG525" i="5"/>
  <c r="BG526" i="5"/>
  <c r="BG527" i="5"/>
  <c r="BG528" i="5"/>
  <c r="BG529" i="5"/>
  <c r="BG530" i="5"/>
  <c r="BG531" i="5"/>
  <c r="BG532" i="5"/>
  <c r="BG533" i="5"/>
  <c r="BG534" i="5"/>
  <c r="BG535" i="5"/>
  <c r="BG536" i="5"/>
  <c r="BG537" i="5"/>
  <c r="BG538" i="5"/>
  <c r="BG539" i="5"/>
  <c r="BG540" i="5"/>
  <c r="BG541" i="5"/>
  <c r="BG542" i="5"/>
  <c r="BG543" i="5"/>
  <c r="BG544" i="5"/>
  <c r="BG545" i="5"/>
  <c r="BG546" i="5"/>
  <c r="BG547" i="5"/>
  <c r="BG548" i="5"/>
  <c r="BG549" i="5"/>
  <c r="BG550" i="5"/>
  <c r="BG551" i="5"/>
  <c r="BG552" i="5"/>
  <c r="BG553" i="5"/>
  <c r="BG554" i="5"/>
  <c r="BG555" i="5"/>
  <c r="BG556" i="5"/>
  <c r="BG557" i="5"/>
  <c r="BG558" i="5"/>
  <c r="BG559" i="5"/>
  <c r="BG560" i="5"/>
  <c r="BG561" i="5"/>
  <c r="BG562" i="5"/>
  <c r="BG563" i="5"/>
  <c r="BG564" i="5"/>
  <c r="BG565" i="5"/>
  <c r="BG566" i="5"/>
  <c r="BG567" i="5"/>
  <c r="BG568" i="5"/>
  <c r="BG569" i="5"/>
  <c r="BG570" i="5"/>
  <c r="BG571" i="5"/>
  <c r="BG572" i="5"/>
  <c r="BG573" i="5"/>
  <c r="BG574" i="5"/>
  <c r="BG575" i="5"/>
  <c r="BG576" i="5"/>
  <c r="BG577" i="5"/>
  <c r="BG578" i="5"/>
  <c r="BG579" i="5"/>
  <c r="BG580" i="5"/>
  <c r="BG581" i="5"/>
  <c r="BG582" i="5"/>
  <c r="BG583" i="5"/>
  <c r="BG584" i="5"/>
  <c r="BG585" i="5"/>
  <c r="BG586" i="5"/>
  <c r="BG587" i="5"/>
  <c r="BG588" i="5"/>
  <c r="BG589" i="5"/>
  <c r="BG590" i="5"/>
  <c r="BG591" i="5"/>
  <c r="BG592" i="5"/>
  <c r="BG593" i="5"/>
  <c r="BG594" i="5"/>
  <c r="BG595" i="5"/>
  <c r="N24" i="4"/>
  <c r="O24" i="4"/>
  <c r="P24" i="4"/>
  <c r="S24" i="4"/>
  <c r="E5" i="8"/>
  <c r="D18" i="8"/>
  <c r="E6" i="8"/>
  <c r="D19" i="8"/>
  <c r="T501" i="8"/>
  <c r="G19" i="8"/>
  <c r="T500" i="8"/>
  <c r="G18" i="8"/>
  <c r="N19" i="8"/>
  <c r="D20" i="8"/>
  <c r="G20" i="8"/>
  <c r="N20" i="8"/>
  <c r="D21" i="8"/>
  <c r="G21" i="8"/>
  <c r="N21" i="8"/>
  <c r="D22" i="8"/>
  <c r="G22" i="8"/>
  <c r="N22" i="8"/>
  <c r="D23" i="8"/>
  <c r="T502" i="8"/>
  <c r="G23" i="8"/>
  <c r="N23" i="8"/>
  <c r="D24" i="8"/>
  <c r="T503" i="8"/>
  <c r="G24" i="8"/>
  <c r="N24" i="8"/>
  <c r="D25" i="8"/>
  <c r="T504" i="8"/>
  <c r="G25" i="8"/>
  <c r="N25" i="8"/>
  <c r="D26" i="8"/>
  <c r="T505" i="8"/>
  <c r="G26" i="8"/>
  <c r="N26" i="8"/>
  <c r="D27" i="8"/>
  <c r="G27" i="8"/>
  <c r="N27" i="8"/>
  <c r="D28" i="8"/>
  <c r="G28" i="8"/>
  <c r="N28" i="8"/>
  <c r="D29" i="8"/>
  <c r="T506" i="8"/>
  <c r="G29" i="8"/>
  <c r="N29" i="8"/>
  <c r="D30" i="8"/>
  <c r="T507" i="8"/>
  <c r="G30" i="8"/>
  <c r="N30" i="8"/>
  <c r="D31" i="8"/>
  <c r="T508" i="8"/>
  <c r="G31" i="8"/>
  <c r="N31" i="8"/>
  <c r="D32" i="8"/>
  <c r="T509" i="8"/>
  <c r="G32" i="8"/>
  <c r="N32" i="8"/>
  <c r="D33" i="8"/>
  <c r="T510" i="8"/>
  <c r="G33" i="8"/>
  <c r="N33" i="8"/>
  <c r="D34" i="8"/>
  <c r="G34" i="8"/>
  <c r="N34" i="8"/>
  <c r="D35" i="8"/>
  <c r="G35" i="8"/>
  <c r="N35" i="8"/>
  <c r="D36" i="8"/>
  <c r="T511" i="8"/>
  <c r="G36" i="8"/>
  <c r="N36" i="8"/>
  <c r="D37" i="8"/>
  <c r="T512" i="8"/>
  <c r="G37" i="8"/>
  <c r="N37" i="8"/>
  <c r="D38" i="8"/>
  <c r="T513" i="8"/>
  <c r="G38" i="8"/>
  <c r="N38" i="8"/>
  <c r="D39" i="8"/>
  <c r="T514" i="8"/>
  <c r="G39" i="8"/>
  <c r="N39" i="8"/>
  <c r="D40" i="8"/>
  <c r="T515" i="8"/>
  <c r="G40" i="8"/>
  <c r="N40" i="8"/>
  <c r="D41" i="8"/>
  <c r="G41" i="8"/>
  <c r="N41" i="8"/>
  <c r="D42" i="8"/>
  <c r="G42" i="8"/>
  <c r="N42" i="8"/>
  <c r="D43" i="8"/>
  <c r="T516" i="8"/>
  <c r="G43" i="8"/>
  <c r="N43" i="8"/>
  <c r="D44" i="8"/>
  <c r="T517" i="8"/>
  <c r="G44" i="8"/>
  <c r="N44" i="8"/>
  <c r="D45" i="8"/>
  <c r="T518" i="8"/>
  <c r="G45" i="8"/>
  <c r="N45" i="8"/>
  <c r="D46" i="8"/>
  <c r="T519" i="8"/>
  <c r="G46" i="8"/>
  <c r="N46" i="8"/>
  <c r="D47" i="8"/>
  <c r="T520" i="8"/>
  <c r="G47" i="8"/>
  <c r="N47" i="8"/>
  <c r="D48" i="8"/>
  <c r="G48" i="8"/>
  <c r="N48" i="8"/>
  <c r="D49" i="8"/>
  <c r="G49" i="8"/>
  <c r="N49" i="8"/>
  <c r="D50" i="8"/>
  <c r="T521" i="8"/>
  <c r="G50" i="8"/>
  <c r="N50" i="8"/>
  <c r="D51" i="8"/>
  <c r="T522" i="8"/>
  <c r="G51" i="8"/>
  <c r="N51" i="8"/>
  <c r="D52" i="8"/>
  <c r="T523" i="8"/>
  <c r="G52" i="8"/>
  <c r="N52" i="8"/>
  <c r="D53" i="8"/>
  <c r="T524" i="8"/>
  <c r="G53" i="8"/>
  <c r="N53" i="8"/>
  <c r="D54" i="8"/>
  <c r="T525" i="8"/>
  <c r="G54" i="8"/>
  <c r="N54" i="8"/>
  <c r="D55" i="8"/>
  <c r="G55" i="8"/>
  <c r="N55" i="8"/>
  <c r="D56" i="8"/>
  <c r="G56" i="8"/>
  <c r="N56" i="8"/>
  <c r="D57" i="8"/>
  <c r="G57" i="8"/>
  <c r="N57" i="8"/>
  <c r="D58" i="8"/>
  <c r="T526" i="8"/>
  <c r="G58" i="8"/>
  <c r="N58" i="8"/>
  <c r="D59" i="8"/>
  <c r="T527" i="8"/>
  <c r="G59" i="8"/>
  <c r="N59" i="8"/>
  <c r="D60" i="8"/>
  <c r="T528" i="8"/>
  <c r="G60" i="8"/>
  <c r="N60" i="8"/>
  <c r="D61" i="8"/>
  <c r="T529" i="8"/>
  <c r="G61" i="8"/>
  <c r="N61" i="8"/>
  <c r="D62" i="8"/>
  <c r="G62" i="8"/>
  <c r="N62" i="8"/>
  <c r="D63" i="8"/>
  <c r="G63" i="8"/>
  <c r="N63" i="8"/>
  <c r="D64" i="8"/>
  <c r="T530" i="8"/>
  <c r="G64" i="8"/>
  <c r="N64" i="8"/>
  <c r="D65" i="8"/>
  <c r="T531" i="8"/>
  <c r="G65" i="8"/>
  <c r="N65" i="8"/>
  <c r="D66" i="8"/>
  <c r="T532" i="8"/>
  <c r="G66" i="8"/>
  <c r="N66" i="8"/>
  <c r="D67" i="8"/>
  <c r="T533" i="8"/>
  <c r="G67" i="8"/>
  <c r="N67" i="8"/>
  <c r="D68" i="8"/>
  <c r="T534" i="8"/>
  <c r="G68" i="8"/>
  <c r="N68" i="8"/>
  <c r="D69" i="8"/>
  <c r="G69" i="8"/>
  <c r="N69" i="8"/>
  <c r="D70" i="8"/>
  <c r="G70" i="8"/>
  <c r="N70" i="8"/>
  <c r="D71" i="8"/>
  <c r="T535" i="8"/>
  <c r="G71" i="8"/>
  <c r="N71" i="8"/>
  <c r="D72" i="8"/>
  <c r="T536" i="8"/>
  <c r="G72" i="8"/>
  <c r="N72" i="8"/>
  <c r="D73" i="8"/>
  <c r="T537" i="8"/>
  <c r="G73" i="8"/>
  <c r="N73" i="8"/>
  <c r="D74" i="8"/>
  <c r="T538" i="8"/>
  <c r="G74" i="8"/>
  <c r="N74" i="8"/>
  <c r="D75" i="8"/>
  <c r="T539" i="8"/>
  <c r="G75" i="8"/>
  <c r="N75" i="8"/>
  <c r="D76" i="8"/>
  <c r="G76" i="8"/>
  <c r="N76" i="8"/>
  <c r="D77" i="8"/>
  <c r="G77" i="8"/>
  <c r="N77" i="8"/>
  <c r="D78" i="8"/>
  <c r="T540" i="8"/>
  <c r="G78" i="8"/>
  <c r="N78" i="8"/>
  <c r="D79" i="8"/>
  <c r="T541" i="8"/>
  <c r="G79" i="8"/>
  <c r="N79" i="8"/>
  <c r="D80" i="8"/>
  <c r="T542" i="8"/>
  <c r="G80" i="8"/>
  <c r="N80" i="8"/>
  <c r="D81" i="8"/>
  <c r="T543" i="8"/>
  <c r="G81" i="8"/>
  <c r="N81" i="8"/>
  <c r="D82" i="8"/>
  <c r="T544" i="8"/>
  <c r="G82" i="8"/>
  <c r="N82" i="8"/>
  <c r="D83" i="8"/>
  <c r="G83" i="8"/>
  <c r="N83" i="8"/>
  <c r="D84" i="8"/>
  <c r="G84" i="8"/>
  <c r="N84" i="8"/>
  <c r="D85" i="8"/>
  <c r="T545" i="8"/>
  <c r="G85" i="8"/>
  <c r="N85" i="8"/>
  <c r="D86" i="8"/>
  <c r="T546" i="8"/>
  <c r="G86" i="8"/>
  <c r="N86" i="8"/>
  <c r="D87" i="8"/>
  <c r="T547" i="8"/>
  <c r="G87" i="8"/>
  <c r="N87" i="8"/>
  <c r="D88" i="8"/>
  <c r="T548" i="8"/>
  <c r="G88" i="8"/>
  <c r="N88" i="8"/>
  <c r="D89" i="8"/>
  <c r="T549" i="8"/>
  <c r="G89" i="8"/>
  <c r="N89" i="8"/>
  <c r="D90" i="8"/>
  <c r="G90" i="8"/>
  <c r="N90" i="8"/>
  <c r="D91" i="8"/>
  <c r="G91" i="8"/>
  <c r="N91" i="8"/>
  <c r="D92" i="8"/>
  <c r="T550" i="8"/>
  <c r="G92" i="8"/>
  <c r="N92" i="8"/>
  <c r="D93" i="8"/>
  <c r="T551" i="8"/>
  <c r="G93" i="8"/>
  <c r="N93" i="8"/>
  <c r="D94" i="8"/>
  <c r="T552" i="8"/>
  <c r="G94" i="8"/>
  <c r="N94" i="8"/>
  <c r="D95" i="8"/>
  <c r="T553" i="8"/>
  <c r="G95" i="8"/>
  <c r="N95" i="8"/>
  <c r="D96" i="8"/>
  <c r="T554" i="8"/>
  <c r="G96" i="8"/>
  <c r="N96" i="8"/>
  <c r="D97" i="8"/>
  <c r="G97" i="8"/>
  <c r="N97" i="8"/>
  <c r="D98" i="8"/>
  <c r="G98" i="8"/>
  <c r="N98" i="8"/>
  <c r="D99" i="8"/>
  <c r="T555" i="8"/>
  <c r="G99" i="8"/>
  <c r="N99" i="8"/>
  <c r="D100" i="8"/>
  <c r="T556" i="8"/>
  <c r="G100" i="8"/>
  <c r="N100" i="8"/>
  <c r="D101" i="8"/>
  <c r="T557" i="8"/>
  <c r="G101" i="8"/>
  <c r="N101" i="8"/>
  <c r="D102" i="8"/>
  <c r="T558" i="8"/>
  <c r="G102" i="8"/>
  <c r="N102" i="8"/>
  <c r="D103" i="8"/>
  <c r="T559" i="8"/>
  <c r="G103" i="8"/>
  <c r="N103" i="8"/>
  <c r="D104" i="8"/>
  <c r="G104" i="8"/>
  <c r="N104" i="8"/>
  <c r="D105" i="8"/>
  <c r="G105" i="8"/>
  <c r="N105" i="8"/>
  <c r="D106" i="8"/>
  <c r="T560" i="8"/>
  <c r="G106" i="8"/>
  <c r="N106" i="8"/>
  <c r="D107" i="8"/>
  <c r="T561" i="8"/>
  <c r="G107" i="8"/>
  <c r="N107" i="8"/>
  <c r="D108" i="8"/>
  <c r="T562" i="8"/>
  <c r="G108" i="8"/>
  <c r="N108" i="8"/>
  <c r="D109" i="8"/>
  <c r="T563" i="8"/>
  <c r="G109" i="8"/>
  <c r="N109" i="8"/>
  <c r="D110" i="8"/>
  <c r="T564" i="8"/>
  <c r="G110" i="8"/>
  <c r="N110" i="8"/>
  <c r="D111" i="8"/>
  <c r="G111" i="8"/>
  <c r="N111" i="8"/>
  <c r="D112" i="8"/>
  <c r="G112" i="8"/>
  <c r="N112" i="8"/>
  <c r="D113" i="8"/>
  <c r="T565" i="8"/>
  <c r="G113" i="8"/>
  <c r="N113" i="8"/>
  <c r="D114" i="8"/>
  <c r="T566" i="8"/>
  <c r="G114" i="8"/>
  <c r="N114" i="8"/>
  <c r="D115" i="8"/>
  <c r="T567" i="8"/>
  <c r="G115" i="8"/>
  <c r="N115" i="8"/>
  <c r="D116" i="8"/>
  <c r="T568" i="8"/>
  <c r="G116" i="8"/>
  <c r="N116" i="8"/>
  <c r="D117" i="8"/>
  <c r="T569" i="8"/>
  <c r="G117" i="8"/>
  <c r="N117" i="8"/>
  <c r="D118" i="8"/>
  <c r="G118" i="8"/>
  <c r="N118" i="8"/>
  <c r="D119" i="8"/>
  <c r="G119" i="8"/>
  <c r="N119" i="8"/>
  <c r="D120" i="8"/>
  <c r="T570" i="8"/>
  <c r="G120" i="8"/>
  <c r="N120" i="8"/>
  <c r="D121" i="8"/>
  <c r="T571" i="8"/>
  <c r="G121" i="8"/>
  <c r="N121" i="8"/>
  <c r="D122" i="8"/>
  <c r="T572" i="8"/>
  <c r="G122" i="8"/>
  <c r="N122" i="8"/>
  <c r="D123" i="8"/>
  <c r="T573" i="8"/>
  <c r="G123" i="8"/>
  <c r="N123" i="8"/>
  <c r="D124" i="8"/>
  <c r="T574" i="8"/>
  <c r="G124" i="8"/>
  <c r="N124" i="8"/>
  <c r="D125" i="8"/>
  <c r="G125" i="8"/>
  <c r="N125" i="8"/>
  <c r="D126" i="8"/>
  <c r="G126" i="8"/>
  <c r="N126" i="8"/>
  <c r="D127" i="8"/>
  <c r="T575" i="8"/>
  <c r="G127" i="8"/>
  <c r="N127" i="8"/>
  <c r="D128" i="8"/>
  <c r="T576" i="8"/>
  <c r="G128" i="8"/>
  <c r="N128" i="8"/>
  <c r="D129" i="8"/>
  <c r="T577" i="8"/>
  <c r="G129" i="8"/>
  <c r="N129" i="8"/>
  <c r="D130" i="8"/>
  <c r="T578" i="8"/>
  <c r="G130" i="8"/>
  <c r="N130" i="8"/>
  <c r="D131" i="8"/>
  <c r="T579" i="8"/>
  <c r="G131" i="8"/>
  <c r="N131" i="8"/>
  <c r="D132" i="8"/>
  <c r="G132" i="8"/>
  <c r="N132" i="8"/>
  <c r="D133" i="8"/>
  <c r="G133" i="8"/>
  <c r="N133" i="8"/>
  <c r="D134" i="8"/>
  <c r="G134" i="8"/>
  <c r="N134" i="8"/>
  <c r="D135" i="8"/>
  <c r="G135" i="8"/>
  <c r="N135" i="8"/>
  <c r="D136" i="8"/>
  <c r="T580" i="8"/>
  <c r="G136" i="8"/>
  <c r="N136" i="8"/>
  <c r="D137" i="8"/>
  <c r="T581" i="8"/>
  <c r="G137" i="8"/>
  <c r="N137" i="8"/>
  <c r="D138" i="8"/>
  <c r="T582" i="8"/>
  <c r="G138" i="8"/>
  <c r="N138" i="8"/>
  <c r="D139" i="8"/>
  <c r="G139" i="8"/>
  <c r="N139" i="8"/>
  <c r="D140" i="8"/>
  <c r="G140" i="8"/>
  <c r="N140" i="8"/>
  <c r="D141" i="8"/>
  <c r="G141" i="8"/>
  <c r="N141" i="8"/>
  <c r="D142" i="8"/>
  <c r="T583" i="8"/>
  <c r="G142" i="8"/>
  <c r="N142" i="8"/>
  <c r="D143" i="8"/>
  <c r="T584" i="8"/>
  <c r="G143" i="8"/>
  <c r="N143" i="8"/>
  <c r="D144" i="8"/>
  <c r="T585" i="8"/>
  <c r="G144" i="8"/>
  <c r="N144" i="8"/>
  <c r="D145" i="8"/>
  <c r="T586" i="8"/>
  <c r="G145" i="8"/>
  <c r="N145" i="8"/>
  <c r="D146" i="8"/>
  <c r="G146" i="8"/>
  <c r="N146" i="8"/>
  <c r="D147" i="8"/>
  <c r="G147" i="8"/>
  <c r="N147" i="8"/>
  <c r="D148" i="8"/>
  <c r="T587" i="8"/>
  <c r="G148" i="8"/>
  <c r="N148" i="8"/>
  <c r="D149" i="8"/>
  <c r="T588" i="8"/>
  <c r="G149" i="8"/>
  <c r="N149" i="8"/>
  <c r="D150" i="8"/>
  <c r="T589" i="8"/>
  <c r="G150" i="8"/>
  <c r="N150" i="8"/>
  <c r="D151" i="8"/>
  <c r="T590" i="8"/>
  <c r="G151" i="8"/>
  <c r="N151" i="8"/>
  <c r="D152" i="8"/>
  <c r="T591" i="8"/>
  <c r="G152" i="8"/>
  <c r="N152" i="8"/>
  <c r="D153" i="8"/>
  <c r="G153" i="8"/>
  <c r="N153" i="8"/>
  <c r="D154" i="8"/>
  <c r="G154" i="8"/>
  <c r="N154" i="8"/>
  <c r="D155" i="8"/>
  <c r="T592" i="8"/>
  <c r="G155" i="8"/>
  <c r="N155" i="8"/>
  <c r="D156" i="8"/>
  <c r="T593" i="8"/>
  <c r="G156" i="8"/>
  <c r="N156" i="8"/>
  <c r="D157" i="8"/>
  <c r="T594" i="8"/>
  <c r="G157" i="8"/>
  <c r="N157" i="8"/>
  <c r="D158" i="8"/>
  <c r="T595" i="8"/>
  <c r="G158" i="8"/>
  <c r="N158" i="8"/>
  <c r="D159" i="8"/>
  <c r="T596" i="8"/>
  <c r="G159" i="8"/>
  <c r="N159" i="8"/>
  <c r="D160" i="8"/>
  <c r="G160" i="8"/>
  <c r="N160" i="8"/>
  <c r="D161" i="8"/>
  <c r="G161" i="8"/>
  <c r="N161" i="8"/>
  <c r="D162" i="8"/>
  <c r="T597" i="8"/>
  <c r="G162" i="8"/>
  <c r="N162" i="8"/>
  <c r="D163" i="8"/>
  <c r="T598" i="8"/>
  <c r="G163" i="8"/>
  <c r="N163" i="8"/>
  <c r="D164" i="8"/>
  <c r="T599" i="8"/>
  <c r="G164" i="8"/>
  <c r="N164" i="8"/>
  <c r="D165" i="8"/>
  <c r="T600" i="8"/>
  <c r="G165" i="8"/>
  <c r="N165" i="8"/>
  <c r="D166" i="8"/>
  <c r="T601" i="8"/>
  <c r="G166" i="8"/>
  <c r="N166" i="8"/>
  <c r="D167" i="8"/>
  <c r="G167" i="8"/>
  <c r="N167" i="8"/>
  <c r="D168" i="8"/>
  <c r="G168" i="8"/>
  <c r="N168" i="8"/>
  <c r="D169" i="8"/>
  <c r="G169" i="8"/>
  <c r="N169" i="8"/>
  <c r="D170" i="8"/>
  <c r="G170" i="8"/>
  <c r="N170" i="8"/>
  <c r="D171" i="8"/>
  <c r="G171" i="8"/>
  <c r="N171" i="8"/>
  <c r="D172" i="8"/>
  <c r="G172" i="8"/>
  <c r="N172" i="8"/>
  <c r="D173" i="8"/>
  <c r="G173" i="8"/>
  <c r="N173" i="8"/>
  <c r="D174" i="8"/>
  <c r="G174" i="8"/>
  <c r="N174" i="8"/>
  <c r="D175" i="8"/>
  <c r="G175" i="8"/>
  <c r="N175" i="8"/>
  <c r="D176" i="8"/>
  <c r="G176" i="8"/>
  <c r="N176" i="8"/>
  <c r="D177" i="8"/>
  <c r="G177" i="8"/>
  <c r="N177" i="8"/>
  <c r="D178" i="8"/>
  <c r="G178" i="8"/>
  <c r="N178" i="8"/>
  <c r="D179" i="8"/>
  <c r="G179" i="8"/>
  <c r="N179" i="8"/>
  <c r="D180" i="8"/>
  <c r="G180" i="8"/>
  <c r="N180" i="8"/>
  <c r="D181" i="8"/>
  <c r="G181" i="8"/>
  <c r="N181" i="8"/>
  <c r="D182" i="8"/>
  <c r="G182" i="8"/>
  <c r="N182" i="8"/>
  <c r="D183" i="8"/>
  <c r="G183" i="8"/>
  <c r="N183" i="8"/>
  <c r="D184" i="8"/>
  <c r="G184" i="8"/>
  <c r="N184" i="8"/>
  <c r="D185" i="8"/>
  <c r="G185" i="8"/>
  <c r="N185" i="8"/>
  <c r="D186" i="8"/>
  <c r="G186" i="8"/>
  <c r="N186" i="8"/>
  <c r="D187" i="8"/>
  <c r="G187" i="8"/>
  <c r="N187" i="8"/>
  <c r="D188" i="8"/>
  <c r="G188" i="8"/>
  <c r="N188" i="8"/>
  <c r="D189" i="8"/>
  <c r="G189" i="8"/>
  <c r="N189" i="8"/>
  <c r="D190" i="8"/>
  <c r="G190" i="8"/>
  <c r="N190" i="8"/>
  <c r="D191" i="8"/>
  <c r="G191" i="8"/>
  <c r="N191" i="8"/>
  <c r="D192" i="8"/>
  <c r="G192" i="8"/>
  <c r="N192" i="8"/>
  <c r="D193" i="8"/>
  <c r="G193" i="8"/>
  <c r="N193" i="8"/>
  <c r="D194" i="8"/>
  <c r="G194" i="8"/>
  <c r="N194" i="8"/>
  <c r="D195" i="8"/>
  <c r="G195" i="8"/>
  <c r="N195" i="8"/>
  <c r="D196" i="8"/>
  <c r="G196" i="8"/>
  <c r="N196" i="8"/>
  <c r="D197" i="8"/>
  <c r="G197" i="8"/>
  <c r="N197" i="8"/>
  <c r="D198" i="8"/>
  <c r="G198" i="8"/>
  <c r="N198" i="8"/>
  <c r="D199" i="8"/>
  <c r="G199" i="8"/>
  <c r="N199" i="8"/>
  <c r="D200" i="8"/>
  <c r="G200" i="8"/>
  <c r="N200" i="8"/>
  <c r="D201" i="8"/>
  <c r="G201" i="8"/>
  <c r="N201" i="8"/>
  <c r="D202" i="8"/>
  <c r="G202" i="8"/>
  <c r="N202" i="8"/>
  <c r="D203" i="8"/>
  <c r="G203" i="8"/>
  <c r="N203" i="8"/>
  <c r="D204" i="8"/>
  <c r="G204" i="8"/>
  <c r="N204" i="8"/>
  <c r="D205" i="8"/>
  <c r="G205" i="8"/>
  <c r="N205" i="8"/>
  <c r="D206" i="8"/>
  <c r="G206" i="8"/>
  <c r="N206" i="8"/>
  <c r="D207" i="8"/>
  <c r="G207" i="8"/>
  <c r="N207" i="8"/>
  <c r="D208" i="8"/>
  <c r="G208" i="8"/>
  <c r="N208" i="8"/>
  <c r="D209" i="8"/>
  <c r="G209" i="8"/>
  <c r="N209" i="8"/>
  <c r="D210" i="8"/>
  <c r="G210" i="8"/>
  <c r="N210" i="8"/>
  <c r="D211" i="8"/>
  <c r="G211" i="8"/>
  <c r="N211" i="8"/>
  <c r="D212" i="8"/>
  <c r="G212" i="8"/>
  <c r="N212" i="8"/>
  <c r="D213" i="8"/>
  <c r="G213" i="8"/>
  <c r="N213" i="8"/>
  <c r="D214" i="8"/>
  <c r="G214" i="8"/>
  <c r="N214" i="8"/>
  <c r="D215" i="8"/>
  <c r="G215" i="8"/>
  <c r="N215" i="8"/>
  <c r="D216" i="8"/>
  <c r="G216" i="8"/>
  <c r="N216" i="8"/>
  <c r="D217" i="8"/>
  <c r="G217" i="8"/>
  <c r="N217" i="8"/>
  <c r="D218" i="8"/>
  <c r="G218" i="8"/>
  <c r="N218" i="8"/>
  <c r="D219" i="8"/>
  <c r="G219" i="8"/>
  <c r="N219" i="8"/>
  <c r="D220" i="8"/>
  <c r="G220" i="8"/>
  <c r="N220" i="8"/>
  <c r="D221" i="8"/>
  <c r="G221" i="8"/>
  <c r="N221" i="8"/>
  <c r="D222" i="8"/>
  <c r="G222" i="8"/>
  <c r="N222" i="8"/>
  <c r="D223" i="8"/>
  <c r="G223" i="8"/>
  <c r="N223" i="8"/>
  <c r="D224" i="8"/>
  <c r="G224" i="8"/>
  <c r="N224" i="8"/>
  <c r="D225" i="8"/>
  <c r="G225" i="8"/>
  <c r="N225" i="8"/>
  <c r="D226" i="8"/>
  <c r="G226" i="8"/>
  <c r="N226" i="8"/>
  <c r="D227" i="8"/>
  <c r="G227" i="8"/>
  <c r="N227" i="8"/>
  <c r="D228" i="8"/>
  <c r="G228" i="8"/>
  <c r="N228" i="8"/>
  <c r="D229" i="8"/>
  <c r="G229" i="8"/>
  <c r="N229" i="8"/>
  <c r="D230" i="8"/>
  <c r="G230" i="8"/>
  <c r="N230" i="8"/>
  <c r="D231" i="8"/>
  <c r="G231" i="8"/>
  <c r="N231" i="8"/>
  <c r="D232" i="8"/>
  <c r="G232" i="8"/>
  <c r="N232" i="8"/>
  <c r="D233" i="8"/>
  <c r="G233" i="8"/>
  <c r="N233" i="8"/>
  <c r="D234" i="8"/>
  <c r="G234" i="8"/>
  <c r="N234" i="8"/>
  <c r="D235" i="8"/>
  <c r="G235" i="8"/>
  <c r="N235" i="8"/>
  <c r="D236" i="8"/>
  <c r="G236" i="8"/>
  <c r="N236" i="8"/>
  <c r="D237" i="8"/>
  <c r="G237" i="8"/>
  <c r="N237" i="8"/>
  <c r="D238" i="8"/>
  <c r="G238" i="8"/>
  <c r="N238" i="8"/>
  <c r="D239" i="8"/>
  <c r="G239" i="8"/>
  <c r="N239" i="8"/>
  <c r="D240" i="8"/>
  <c r="G240" i="8"/>
  <c r="N240" i="8"/>
  <c r="D241" i="8"/>
  <c r="G241" i="8"/>
  <c r="N241" i="8"/>
  <c r="D242" i="8"/>
  <c r="G242" i="8"/>
  <c r="N242" i="8"/>
  <c r="D243" i="8"/>
  <c r="G243" i="8"/>
  <c r="N243" i="8"/>
  <c r="D244" i="8"/>
  <c r="G244" i="8"/>
  <c r="N244" i="8"/>
  <c r="D245" i="8"/>
  <c r="G245" i="8"/>
  <c r="N245" i="8"/>
  <c r="D246" i="8"/>
  <c r="G246" i="8"/>
  <c r="N246" i="8"/>
  <c r="D247" i="8"/>
  <c r="G247" i="8"/>
  <c r="N247" i="8"/>
  <c r="D248" i="8"/>
  <c r="G248" i="8"/>
  <c r="N248" i="8"/>
  <c r="D249" i="8"/>
  <c r="G249" i="8"/>
  <c r="N249" i="8"/>
  <c r="D250" i="8"/>
  <c r="G250" i="8"/>
  <c r="N250" i="8"/>
  <c r="D251" i="8"/>
  <c r="G251" i="8"/>
  <c r="N251" i="8"/>
  <c r="D252" i="8"/>
  <c r="G252" i="8"/>
  <c r="N252" i="8"/>
  <c r="D253" i="8"/>
  <c r="G253" i="8"/>
  <c r="N253" i="8"/>
  <c r="D254" i="8"/>
  <c r="G254" i="8"/>
  <c r="N254" i="8"/>
  <c r="D255" i="8"/>
  <c r="G255" i="8"/>
  <c r="N255" i="8"/>
  <c r="D256" i="8"/>
  <c r="G256" i="8"/>
  <c r="N256" i="8"/>
  <c r="D257" i="8"/>
  <c r="G257" i="8"/>
  <c r="N257" i="8"/>
  <c r="D258" i="8"/>
  <c r="G258" i="8"/>
  <c r="N258" i="8"/>
  <c r="D259" i="8"/>
  <c r="G259" i="8"/>
  <c r="N259" i="8"/>
  <c r="D260" i="8"/>
  <c r="G260" i="8"/>
  <c r="N260" i="8"/>
  <c r="D261" i="8"/>
  <c r="G261" i="8"/>
  <c r="N261" i="8"/>
  <c r="D262" i="8"/>
  <c r="G262" i="8"/>
  <c r="N262" i="8"/>
  <c r="D263" i="8"/>
  <c r="G263" i="8"/>
  <c r="N263" i="8"/>
  <c r="D264" i="8"/>
  <c r="G264" i="8"/>
  <c r="N264" i="8"/>
  <c r="D265" i="8"/>
  <c r="G265" i="8"/>
  <c r="N265" i="8"/>
  <c r="D266" i="8"/>
  <c r="G266" i="8"/>
  <c r="N266" i="8"/>
  <c r="D267" i="8"/>
  <c r="G267" i="8"/>
  <c r="N267" i="8"/>
  <c r="D268" i="8"/>
  <c r="G268" i="8"/>
  <c r="N268" i="8"/>
  <c r="D269" i="8"/>
  <c r="G269" i="8"/>
  <c r="N269" i="8"/>
  <c r="D270" i="8"/>
  <c r="G270" i="8"/>
  <c r="N270" i="8"/>
  <c r="D271" i="8"/>
  <c r="G271" i="8"/>
  <c r="N271" i="8"/>
  <c r="D272" i="8"/>
  <c r="G272" i="8"/>
  <c r="N272" i="8"/>
  <c r="D273" i="8"/>
  <c r="G273" i="8"/>
  <c r="N273" i="8"/>
  <c r="D274" i="8"/>
  <c r="G274" i="8"/>
  <c r="N274" i="8"/>
  <c r="D275" i="8"/>
  <c r="G275" i="8"/>
  <c r="N275" i="8"/>
  <c r="D276" i="8"/>
  <c r="G276" i="8"/>
  <c r="N276" i="8"/>
  <c r="D277" i="8"/>
  <c r="G277" i="8"/>
  <c r="N277" i="8"/>
  <c r="D278" i="8"/>
  <c r="G278" i="8"/>
  <c r="N278" i="8"/>
  <c r="D279" i="8"/>
  <c r="G279" i="8"/>
  <c r="N279" i="8"/>
  <c r="D280" i="8"/>
  <c r="G280" i="8"/>
  <c r="N280" i="8"/>
  <c r="D281" i="8"/>
  <c r="G281" i="8"/>
  <c r="N281" i="8"/>
  <c r="D282" i="8"/>
  <c r="G282" i="8"/>
  <c r="N282" i="8"/>
  <c r="D283" i="8"/>
  <c r="G283" i="8"/>
  <c r="N283" i="8"/>
  <c r="D284" i="8"/>
  <c r="G284" i="8"/>
  <c r="N284" i="8"/>
  <c r="D285" i="8"/>
  <c r="G285" i="8"/>
  <c r="N285" i="8"/>
  <c r="D286" i="8"/>
  <c r="G286" i="8"/>
  <c r="N286" i="8"/>
  <c r="D287" i="8"/>
  <c r="G287" i="8"/>
  <c r="N287" i="8"/>
  <c r="D288" i="8"/>
  <c r="G288" i="8"/>
  <c r="N288" i="8"/>
  <c r="D289" i="8"/>
  <c r="G289" i="8"/>
  <c r="N289" i="8"/>
  <c r="D290" i="8"/>
  <c r="G290" i="8"/>
  <c r="N290" i="8"/>
  <c r="D291" i="8"/>
  <c r="G291" i="8"/>
  <c r="N291" i="8"/>
  <c r="D292" i="8"/>
  <c r="G292" i="8"/>
  <c r="N292" i="8"/>
  <c r="D293" i="8"/>
  <c r="G293" i="8"/>
  <c r="N293" i="8"/>
  <c r="D294" i="8"/>
  <c r="G294" i="8"/>
  <c r="N294" i="8"/>
  <c r="D295" i="8"/>
  <c r="G295" i="8"/>
  <c r="N295" i="8"/>
  <c r="D296" i="8"/>
  <c r="G296" i="8"/>
  <c r="N296" i="8"/>
  <c r="D297" i="8"/>
  <c r="G297" i="8"/>
  <c r="N297" i="8"/>
  <c r="D298" i="8"/>
  <c r="G298" i="8"/>
  <c r="N298" i="8"/>
  <c r="D299" i="8"/>
  <c r="G299" i="8"/>
  <c r="N299" i="8"/>
  <c r="D300" i="8"/>
  <c r="G300" i="8"/>
  <c r="N300" i="8"/>
  <c r="D301" i="8"/>
  <c r="G301" i="8"/>
  <c r="N301" i="8"/>
  <c r="D302" i="8"/>
  <c r="G302" i="8"/>
  <c r="N302" i="8"/>
  <c r="D303" i="8"/>
  <c r="G303" i="8"/>
  <c r="N303" i="8"/>
  <c r="D304" i="8"/>
  <c r="G304" i="8"/>
  <c r="N304" i="8"/>
  <c r="D305" i="8"/>
  <c r="G305" i="8"/>
  <c r="N305" i="8"/>
  <c r="D306" i="8"/>
  <c r="G306" i="8"/>
  <c r="N306" i="8"/>
  <c r="D307" i="8"/>
  <c r="G307" i="8"/>
  <c r="N307" i="8"/>
  <c r="D308" i="8"/>
  <c r="G308" i="8"/>
  <c r="N308" i="8"/>
  <c r="D309" i="8"/>
  <c r="G309" i="8"/>
  <c r="N309" i="8"/>
  <c r="D310" i="8"/>
  <c r="G310" i="8"/>
  <c r="N310" i="8"/>
  <c r="D311" i="8"/>
  <c r="G311" i="8"/>
  <c r="N311" i="8"/>
  <c r="D312" i="8"/>
  <c r="G312" i="8"/>
  <c r="N312" i="8"/>
  <c r="D313" i="8"/>
  <c r="G313" i="8"/>
  <c r="N313" i="8"/>
  <c r="D314" i="8"/>
  <c r="G314" i="8"/>
  <c r="N314" i="8"/>
  <c r="D315" i="8"/>
  <c r="G315" i="8"/>
  <c r="N315" i="8"/>
  <c r="D316" i="8"/>
  <c r="G316" i="8"/>
  <c r="N316" i="8"/>
  <c r="D317" i="8"/>
  <c r="G317" i="8"/>
  <c r="N317" i="8"/>
  <c r="D318" i="8"/>
  <c r="G318" i="8"/>
  <c r="N318" i="8"/>
  <c r="D319" i="8"/>
  <c r="G319" i="8"/>
  <c r="N319" i="8"/>
  <c r="D320" i="8"/>
  <c r="G320" i="8"/>
  <c r="N320" i="8"/>
  <c r="D321" i="8"/>
  <c r="G321" i="8"/>
  <c r="N321" i="8"/>
  <c r="D322" i="8"/>
  <c r="G322" i="8"/>
  <c r="N322" i="8"/>
  <c r="D323" i="8"/>
  <c r="G323" i="8"/>
  <c r="N323" i="8"/>
  <c r="D324" i="8"/>
  <c r="G324" i="8"/>
  <c r="N324" i="8"/>
  <c r="D325" i="8"/>
  <c r="G325" i="8"/>
  <c r="N325" i="8"/>
  <c r="D326" i="8"/>
  <c r="G326" i="8"/>
  <c r="N326" i="8"/>
  <c r="D327" i="8"/>
  <c r="G327" i="8"/>
  <c r="N327" i="8"/>
  <c r="D328" i="8"/>
  <c r="G328" i="8"/>
  <c r="N328" i="8"/>
  <c r="D329" i="8"/>
  <c r="G329" i="8"/>
  <c r="N329" i="8"/>
  <c r="D330" i="8"/>
  <c r="G330" i="8"/>
  <c r="N330" i="8"/>
  <c r="D331" i="8"/>
  <c r="G331" i="8"/>
  <c r="N331" i="8"/>
  <c r="D332" i="8"/>
  <c r="G332" i="8"/>
  <c r="N332" i="8"/>
  <c r="D333" i="8"/>
  <c r="G333" i="8"/>
  <c r="N333" i="8"/>
  <c r="D334" i="8"/>
  <c r="G334" i="8"/>
  <c r="N334" i="8"/>
  <c r="D335" i="8"/>
  <c r="G335" i="8"/>
  <c r="N335" i="8"/>
  <c r="D336" i="8"/>
  <c r="G336" i="8"/>
  <c r="N336" i="8"/>
  <c r="D337" i="8"/>
  <c r="G337" i="8"/>
  <c r="N337" i="8"/>
  <c r="D338" i="8"/>
  <c r="G338" i="8"/>
  <c r="N338" i="8"/>
  <c r="D339" i="8"/>
  <c r="G339" i="8"/>
  <c r="N339" i="8"/>
  <c r="D340" i="8"/>
  <c r="G340" i="8"/>
  <c r="N340" i="8"/>
  <c r="D341" i="8"/>
  <c r="G341" i="8"/>
  <c r="N341" i="8"/>
  <c r="D342" i="8"/>
  <c r="G342" i="8"/>
  <c r="N342" i="8"/>
  <c r="D343" i="8"/>
  <c r="G343" i="8"/>
  <c r="N343" i="8"/>
  <c r="D344" i="8"/>
  <c r="G344" i="8"/>
  <c r="N344" i="8"/>
  <c r="D345" i="8"/>
  <c r="G345" i="8"/>
  <c r="N345" i="8"/>
  <c r="D346" i="8"/>
  <c r="G346" i="8"/>
  <c r="N346" i="8"/>
  <c r="D347" i="8"/>
  <c r="G347" i="8"/>
  <c r="N347" i="8"/>
  <c r="D348" i="8"/>
  <c r="G348" i="8"/>
  <c r="N348" i="8"/>
  <c r="D349" i="8"/>
  <c r="G349" i="8"/>
  <c r="N349" i="8"/>
  <c r="D350" i="8"/>
  <c r="G350" i="8"/>
  <c r="N350" i="8"/>
  <c r="D351" i="8"/>
  <c r="G351" i="8"/>
  <c r="N351" i="8"/>
  <c r="D352" i="8"/>
  <c r="G352" i="8"/>
  <c r="N352" i="8"/>
  <c r="D353" i="8"/>
  <c r="G353" i="8"/>
  <c r="N353" i="8"/>
  <c r="D354" i="8"/>
  <c r="G354" i="8"/>
  <c r="N354" i="8"/>
  <c r="D355" i="8"/>
  <c r="G355" i="8"/>
  <c r="N355" i="8"/>
  <c r="D356" i="8"/>
  <c r="G356" i="8"/>
  <c r="N356" i="8"/>
  <c r="D357" i="8"/>
  <c r="G357" i="8"/>
  <c r="N357" i="8"/>
  <c r="D358" i="8"/>
  <c r="G358" i="8"/>
  <c r="N358" i="8"/>
  <c r="D359" i="8"/>
  <c r="G359" i="8"/>
  <c r="N359" i="8"/>
  <c r="D360" i="8"/>
  <c r="G360" i="8"/>
  <c r="N360" i="8"/>
  <c r="D361" i="8"/>
  <c r="G361" i="8"/>
  <c r="N361" i="8"/>
  <c r="D362" i="8"/>
  <c r="G362" i="8"/>
  <c r="N362" i="8"/>
  <c r="D363" i="8"/>
  <c r="G363" i="8"/>
  <c r="N363" i="8"/>
  <c r="D364" i="8"/>
  <c r="G364" i="8"/>
  <c r="N364" i="8"/>
  <c r="D365" i="8"/>
  <c r="G365" i="8"/>
  <c r="N365" i="8"/>
  <c r="D366" i="8"/>
  <c r="G366" i="8"/>
  <c r="N366" i="8"/>
  <c r="D367" i="8"/>
  <c r="G367" i="8"/>
  <c r="N367" i="8"/>
  <c r="D368" i="8"/>
  <c r="G368" i="8"/>
  <c r="N368" i="8"/>
  <c r="D369" i="8"/>
  <c r="G369" i="8"/>
  <c r="N369" i="8"/>
  <c r="D370" i="8"/>
  <c r="G370" i="8"/>
  <c r="N370" i="8"/>
  <c r="D371" i="8"/>
  <c r="G371" i="8"/>
  <c r="N371" i="8"/>
  <c r="D372" i="8"/>
  <c r="G372" i="8"/>
  <c r="N372" i="8"/>
  <c r="D373" i="8"/>
  <c r="G373" i="8"/>
  <c r="N373" i="8"/>
  <c r="D374" i="8"/>
  <c r="G374" i="8"/>
  <c r="N374" i="8"/>
  <c r="D375" i="8"/>
  <c r="G375" i="8"/>
  <c r="N375" i="8"/>
  <c r="D376" i="8"/>
  <c r="G376" i="8"/>
  <c r="N376" i="8"/>
  <c r="D377" i="8"/>
  <c r="G377" i="8"/>
  <c r="N377" i="8"/>
  <c r="D378" i="8"/>
  <c r="G378" i="8"/>
  <c r="N378" i="8"/>
  <c r="D379" i="8"/>
  <c r="G379" i="8"/>
  <c r="N379" i="8"/>
  <c r="D380" i="8"/>
  <c r="G380" i="8"/>
  <c r="N380" i="8"/>
  <c r="D381" i="8"/>
  <c r="G381" i="8"/>
  <c r="N381" i="8"/>
  <c r="D382" i="8"/>
  <c r="G382" i="8"/>
  <c r="N382" i="8"/>
  <c r="D383" i="8"/>
  <c r="G383" i="8"/>
  <c r="N383" i="8"/>
  <c r="E32" i="16"/>
  <c r="G6" i="8"/>
  <c r="D8" i="16"/>
  <c r="F32" i="16"/>
  <c r="H21" i="8"/>
  <c r="H19" i="8"/>
  <c r="E24" i="16"/>
  <c r="F24" i="16"/>
  <c r="C5" i="5"/>
  <c r="R6" i="8"/>
  <c r="AO243" i="5"/>
  <c r="Y1" i="5"/>
  <c r="Y11" i="5"/>
  <c r="Y13" i="5"/>
  <c r="Y14" i="5"/>
  <c r="Y15" i="5"/>
  <c r="Y16" i="5"/>
  <c r="Y17" i="5"/>
  <c r="Y18" i="5"/>
  <c r="Y19" i="5"/>
  <c r="Y20" i="5"/>
  <c r="Y21" i="5"/>
  <c r="Y22" i="5"/>
  <c r="Y23" i="5"/>
  <c r="Y24" i="5"/>
  <c r="Y25" i="5"/>
  <c r="Y26" i="5"/>
  <c r="Y27" i="5"/>
  <c r="Y28" i="5"/>
  <c r="Y29" i="5"/>
  <c r="Y30" i="5"/>
  <c r="Y31" i="5"/>
  <c r="Y32" i="5"/>
  <c r="Y33" i="5"/>
  <c r="Y34" i="5"/>
  <c r="Y35" i="5"/>
  <c r="Y36" i="5"/>
  <c r="Y37" i="5"/>
  <c r="Y38" i="5"/>
  <c r="Y39" i="5"/>
  <c r="Y40" i="5"/>
  <c r="Y41" i="5"/>
  <c r="Y42" i="5"/>
  <c r="Y43" i="5"/>
  <c r="Y44" i="5"/>
  <c r="Y45" i="5"/>
  <c r="Y46" i="5"/>
  <c r="Y47" i="5"/>
  <c r="Y48" i="5"/>
  <c r="Y49" i="5"/>
  <c r="Y50" i="5"/>
  <c r="Y51" i="5"/>
  <c r="Y52" i="5"/>
  <c r="Y53" i="5"/>
  <c r="Y54" i="5"/>
  <c r="Y55" i="5"/>
  <c r="Y56" i="5"/>
  <c r="Y57" i="5"/>
  <c r="Y58" i="5"/>
  <c r="Y59" i="5"/>
  <c r="Y60" i="5"/>
  <c r="Y61" i="5"/>
  <c r="Y62" i="5"/>
  <c r="Y63" i="5"/>
  <c r="Y64" i="5"/>
  <c r="Y65" i="5"/>
  <c r="Y66" i="5"/>
  <c r="Y67" i="5"/>
  <c r="Y68" i="5"/>
  <c r="Y69" i="5"/>
  <c r="Y70" i="5"/>
  <c r="Y71" i="5"/>
  <c r="Y72" i="5"/>
  <c r="Y73" i="5"/>
  <c r="Y74" i="5"/>
  <c r="Y75" i="5"/>
  <c r="Y76" i="5"/>
  <c r="Y77" i="5"/>
  <c r="Y78" i="5"/>
  <c r="Y79" i="5"/>
  <c r="Y80" i="5"/>
  <c r="Y81" i="5"/>
  <c r="Y82" i="5"/>
  <c r="Y83" i="5"/>
  <c r="Y84" i="5"/>
  <c r="Y85" i="5"/>
  <c r="Y86" i="5"/>
  <c r="Y87" i="5"/>
  <c r="Y88" i="5"/>
  <c r="Y89" i="5"/>
  <c r="Y90" i="5"/>
  <c r="Y91" i="5"/>
  <c r="Y92" i="5"/>
  <c r="Y93" i="5"/>
  <c r="Y94" i="5"/>
  <c r="Y95" i="5"/>
  <c r="Y96" i="5"/>
  <c r="Y97" i="5"/>
  <c r="Y98" i="5"/>
  <c r="Y99" i="5"/>
  <c r="Y100" i="5"/>
  <c r="Y101" i="5"/>
  <c r="Y102" i="5"/>
  <c r="Y103" i="5"/>
  <c r="Y104" i="5"/>
  <c r="Y105" i="5"/>
  <c r="Y106" i="5"/>
  <c r="Y107" i="5"/>
  <c r="Y108" i="5"/>
  <c r="Y109" i="5"/>
  <c r="Y110" i="5"/>
  <c r="Y111" i="5"/>
  <c r="Y112" i="5"/>
  <c r="Y113" i="5"/>
  <c r="Y114" i="5"/>
  <c r="Y115" i="5"/>
  <c r="Y116" i="5"/>
  <c r="Y117" i="5"/>
  <c r="Y118" i="5"/>
  <c r="Y119" i="5"/>
  <c r="Y120" i="5"/>
  <c r="Y121" i="5"/>
  <c r="Y122" i="5"/>
  <c r="Y123" i="5"/>
  <c r="Y124" i="5"/>
  <c r="Y125" i="5"/>
  <c r="Y126" i="5"/>
  <c r="Y127" i="5"/>
  <c r="Y128" i="5"/>
  <c r="Y129" i="5"/>
  <c r="Y130" i="5"/>
  <c r="Y131" i="5"/>
  <c r="Y132" i="5"/>
  <c r="Y133" i="5"/>
  <c r="Y134" i="5"/>
  <c r="Y135" i="5"/>
  <c r="Y136" i="5"/>
  <c r="Y137" i="5"/>
  <c r="Y138" i="5"/>
  <c r="Y139" i="5"/>
  <c r="Y140" i="5"/>
  <c r="Y141" i="5"/>
  <c r="Y142" i="5"/>
  <c r="Y143" i="5"/>
  <c r="Y144" i="5"/>
  <c r="Y145" i="5"/>
  <c r="Y146" i="5"/>
  <c r="Y147" i="5"/>
  <c r="Y148" i="5"/>
  <c r="Y149" i="5"/>
  <c r="Y150" i="5"/>
  <c r="Y151" i="5"/>
  <c r="Y152" i="5"/>
  <c r="Y153" i="5"/>
  <c r="Y154" i="5"/>
  <c r="Y155" i="5"/>
  <c r="Y156" i="5"/>
  <c r="Y157" i="5"/>
  <c r="Y158" i="5"/>
  <c r="Y159" i="5"/>
  <c r="Y160" i="5"/>
  <c r="Y161" i="5"/>
  <c r="Y162" i="5"/>
  <c r="Y163" i="5"/>
  <c r="Y164" i="5"/>
  <c r="Y165" i="5"/>
  <c r="Y166" i="5"/>
  <c r="Y167" i="5"/>
  <c r="Y168" i="5"/>
  <c r="Y169" i="5"/>
  <c r="Y170" i="5"/>
  <c r="Y171" i="5"/>
  <c r="Y172" i="5"/>
  <c r="Y173" i="5"/>
  <c r="Y174" i="5"/>
  <c r="Y175" i="5"/>
  <c r="Y176" i="5"/>
  <c r="Y177" i="5"/>
  <c r="Y178" i="5"/>
  <c r="Y179" i="5"/>
  <c r="Y180" i="5"/>
  <c r="Y181" i="5"/>
  <c r="Y182" i="5"/>
  <c r="Y183" i="5"/>
  <c r="Y184" i="5"/>
  <c r="Y185" i="5"/>
  <c r="Y186" i="5"/>
  <c r="Y187" i="5"/>
  <c r="Y188" i="5"/>
  <c r="Y189" i="5"/>
  <c r="Y190" i="5"/>
  <c r="Y191" i="5"/>
  <c r="Y192" i="5"/>
  <c r="Y193" i="5"/>
  <c r="Y194" i="5"/>
  <c r="Y195" i="5"/>
  <c r="Y196" i="5"/>
  <c r="Y197" i="5"/>
  <c r="Y198" i="5"/>
  <c r="Y199" i="5"/>
  <c r="Y200" i="5"/>
  <c r="Y201" i="5"/>
  <c r="Y202" i="5"/>
  <c r="Y203" i="5"/>
  <c r="Y204" i="5"/>
  <c r="Y205" i="5"/>
  <c r="Y206" i="5"/>
  <c r="Y207" i="5"/>
  <c r="Y208" i="5"/>
  <c r="Y209" i="5"/>
  <c r="Y210" i="5"/>
  <c r="Y211" i="5"/>
  <c r="Y212" i="5"/>
  <c r="Y213" i="5"/>
  <c r="Y214" i="5"/>
  <c r="Y215" i="5"/>
  <c r="Y216" i="5"/>
  <c r="Y217" i="5"/>
  <c r="Y218" i="5"/>
  <c r="Y219" i="5"/>
  <c r="Y220" i="5"/>
  <c r="Y221" i="5"/>
  <c r="Y222" i="5"/>
  <c r="Y223" i="5"/>
  <c r="Y224" i="5"/>
  <c r="Y225" i="5"/>
  <c r="Y226" i="5"/>
  <c r="Y227" i="5"/>
  <c r="Y228" i="5"/>
  <c r="Y229" i="5"/>
  <c r="Y230" i="5"/>
  <c r="Y231" i="5"/>
  <c r="Y232" i="5"/>
  <c r="Y233" i="5"/>
  <c r="Y234" i="5"/>
  <c r="Y235" i="5"/>
  <c r="Y236" i="5"/>
  <c r="Y237" i="5"/>
  <c r="Y238" i="5"/>
  <c r="Y239" i="5"/>
  <c r="Y240" i="5"/>
  <c r="Y241" i="5"/>
  <c r="Y242" i="5"/>
  <c r="Y243" i="5"/>
  <c r="AP243" i="5"/>
  <c r="AQ243" i="5"/>
  <c r="AR243" i="5"/>
  <c r="AS243" i="5"/>
  <c r="AT243" i="5"/>
  <c r="AU243" i="5"/>
  <c r="AV243" i="5"/>
  <c r="AW243" i="5"/>
  <c r="AX243" i="5"/>
  <c r="AY243" i="5"/>
  <c r="AZ243" i="5"/>
  <c r="BA243" i="5"/>
  <c r="BJ11" i="5"/>
  <c r="BJ13" i="5"/>
  <c r="BJ14" i="5"/>
  <c r="BJ15" i="5"/>
  <c r="BJ16" i="5"/>
  <c r="BJ17" i="5"/>
  <c r="BJ18" i="5"/>
  <c r="BJ19" i="5"/>
  <c r="BJ20" i="5"/>
  <c r="BJ21" i="5"/>
  <c r="BJ22" i="5"/>
  <c r="BJ23" i="5"/>
  <c r="BJ24" i="5"/>
  <c r="BJ25" i="5"/>
  <c r="BJ26" i="5"/>
  <c r="BJ27" i="5"/>
  <c r="BJ28" i="5"/>
  <c r="BJ29" i="5"/>
  <c r="BJ30" i="5"/>
  <c r="BJ31" i="5"/>
  <c r="BJ32" i="5"/>
  <c r="BJ33" i="5"/>
  <c r="BJ34" i="5"/>
  <c r="BJ35" i="5"/>
  <c r="BJ36" i="5"/>
  <c r="BJ37" i="5"/>
  <c r="BJ38" i="5"/>
  <c r="BJ39" i="5"/>
  <c r="BJ40" i="5"/>
  <c r="BJ41" i="5"/>
  <c r="BJ42" i="5"/>
  <c r="BJ43" i="5"/>
  <c r="BJ44" i="5"/>
  <c r="BJ45" i="5"/>
  <c r="BJ46" i="5"/>
  <c r="BJ47" i="5"/>
  <c r="BJ48" i="5"/>
  <c r="BJ49" i="5"/>
  <c r="BJ50" i="5"/>
  <c r="BJ51" i="5"/>
  <c r="BJ52" i="5"/>
  <c r="BJ53" i="5"/>
  <c r="BJ54" i="5"/>
  <c r="BJ55" i="5"/>
  <c r="BJ56" i="5"/>
  <c r="BJ57" i="5"/>
  <c r="BJ58" i="5"/>
  <c r="BJ59" i="5"/>
  <c r="BJ60" i="5"/>
  <c r="BJ61" i="5"/>
  <c r="BJ62" i="5"/>
  <c r="BJ63" i="5"/>
  <c r="BJ64" i="5"/>
  <c r="BJ65" i="5"/>
  <c r="BJ66" i="5"/>
  <c r="BJ67" i="5"/>
  <c r="BJ68" i="5"/>
  <c r="BJ69" i="5"/>
  <c r="BJ70" i="5"/>
  <c r="BJ71" i="5"/>
  <c r="BJ72" i="5"/>
  <c r="BJ73" i="5"/>
  <c r="BJ74" i="5"/>
  <c r="BJ75" i="5"/>
  <c r="BJ76" i="5"/>
  <c r="BJ77" i="5"/>
  <c r="BJ78" i="5"/>
  <c r="BJ79" i="5"/>
  <c r="BJ80" i="5"/>
  <c r="BJ81" i="5"/>
  <c r="BJ82" i="5"/>
  <c r="BJ83" i="5"/>
  <c r="BJ84" i="5"/>
  <c r="BJ85" i="5"/>
  <c r="BJ86" i="5"/>
  <c r="BJ87" i="5"/>
  <c r="BJ88" i="5"/>
  <c r="BJ89" i="5"/>
  <c r="BJ90" i="5"/>
  <c r="BJ91" i="5"/>
  <c r="BJ92" i="5"/>
  <c r="BJ93" i="5"/>
  <c r="BJ94" i="5"/>
  <c r="BJ95" i="5"/>
  <c r="BJ96" i="5"/>
  <c r="BJ97" i="5"/>
  <c r="BJ98" i="5"/>
  <c r="BJ99" i="5"/>
  <c r="BJ100" i="5"/>
  <c r="BJ101" i="5"/>
  <c r="BJ102" i="5"/>
  <c r="BJ103" i="5"/>
  <c r="BJ104" i="5"/>
  <c r="BJ105" i="5"/>
  <c r="BJ106" i="5"/>
  <c r="BJ107" i="5"/>
  <c r="BJ108" i="5"/>
  <c r="BJ109" i="5"/>
  <c r="BJ110" i="5"/>
  <c r="BJ111" i="5"/>
  <c r="BJ112" i="5"/>
  <c r="BJ113" i="5"/>
  <c r="BJ114" i="5"/>
  <c r="BJ115" i="5"/>
  <c r="BJ116" i="5"/>
  <c r="BJ117" i="5"/>
  <c r="BJ118" i="5"/>
  <c r="BJ119" i="5"/>
  <c r="BJ120" i="5"/>
  <c r="BJ121" i="5"/>
  <c r="BJ122" i="5"/>
  <c r="BJ123" i="5"/>
  <c r="BJ124" i="5"/>
  <c r="BJ125" i="5"/>
  <c r="BJ126" i="5"/>
  <c r="BJ127" i="5"/>
  <c r="BJ128" i="5"/>
  <c r="BJ129" i="5"/>
  <c r="BJ130" i="5"/>
  <c r="BJ131" i="5"/>
  <c r="BJ132" i="5"/>
  <c r="BJ133" i="5"/>
  <c r="BJ134" i="5"/>
  <c r="BJ135" i="5"/>
  <c r="BJ136" i="5"/>
  <c r="BJ137" i="5"/>
  <c r="BJ138" i="5"/>
  <c r="BJ139" i="5"/>
  <c r="BJ140" i="5"/>
  <c r="BJ141" i="5"/>
  <c r="BJ142" i="5"/>
  <c r="BJ143" i="5"/>
  <c r="BJ144" i="5"/>
  <c r="BJ145" i="5"/>
  <c r="BJ146" i="5"/>
  <c r="BJ147" i="5"/>
  <c r="BJ148" i="5"/>
  <c r="BJ149" i="5"/>
  <c r="BJ150" i="5"/>
  <c r="BJ151" i="5"/>
  <c r="BJ152" i="5"/>
  <c r="BJ153" i="5"/>
  <c r="BJ154" i="5"/>
  <c r="BJ155" i="5"/>
  <c r="BJ156" i="5"/>
  <c r="BJ157" i="5"/>
  <c r="BJ158" i="5"/>
  <c r="BJ159" i="5"/>
  <c r="BJ160" i="5"/>
  <c r="BJ161" i="5"/>
  <c r="BJ162" i="5"/>
  <c r="BJ163" i="5"/>
  <c r="BJ164" i="5"/>
  <c r="BJ165" i="5"/>
  <c r="BJ166" i="5"/>
  <c r="BJ167" i="5"/>
  <c r="BJ168" i="5"/>
  <c r="BJ169" i="5"/>
  <c r="BJ170" i="5"/>
  <c r="BJ171" i="5"/>
  <c r="BJ172" i="5"/>
  <c r="BJ173" i="5"/>
  <c r="BJ174" i="5"/>
  <c r="BJ175" i="5"/>
  <c r="BJ176" i="5"/>
  <c r="BJ177" i="5"/>
  <c r="BJ178" i="5"/>
  <c r="BJ179" i="5"/>
  <c r="BJ180" i="5"/>
  <c r="BJ181" i="5"/>
  <c r="BJ182" i="5"/>
  <c r="BJ183" i="5"/>
  <c r="BJ184" i="5"/>
  <c r="BJ185" i="5"/>
  <c r="BJ186" i="5"/>
  <c r="BJ187" i="5"/>
  <c r="BJ188" i="5"/>
  <c r="BJ189" i="5"/>
  <c r="BJ190" i="5"/>
  <c r="BJ191" i="5"/>
  <c r="BJ192" i="5"/>
  <c r="BJ193" i="5"/>
  <c r="BJ194" i="5"/>
  <c r="BJ195" i="5"/>
  <c r="BJ196" i="5"/>
  <c r="BJ197" i="5"/>
  <c r="BJ198" i="5"/>
  <c r="BJ199" i="5"/>
  <c r="BJ200" i="5"/>
  <c r="BJ201" i="5"/>
  <c r="BJ202" i="5"/>
  <c r="BJ203" i="5"/>
  <c r="BJ204" i="5"/>
  <c r="BJ205" i="5"/>
  <c r="BJ206" i="5"/>
  <c r="BJ207" i="5"/>
  <c r="BJ208" i="5"/>
  <c r="BJ209" i="5"/>
  <c r="BJ210" i="5"/>
  <c r="BJ211" i="5"/>
  <c r="BJ212" i="5"/>
  <c r="BJ213" i="5"/>
  <c r="BJ214" i="5"/>
  <c r="BJ215" i="5"/>
  <c r="BJ216" i="5"/>
  <c r="BJ217" i="5"/>
  <c r="BJ218" i="5"/>
  <c r="BJ219" i="5"/>
  <c r="BJ220" i="5"/>
  <c r="BJ221" i="5"/>
  <c r="BJ222" i="5"/>
  <c r="BJ223" i="5"/>
  <c r="BJ224" i="5"/>
  <c r="BJ225" i="5"/>
  <c r="BJ226" i="5"/>
  <c r="BJ227" i="5"/>
  <c r="BJ228" i="5"/>
  <c r="BJ229" i="5"/>
  <c r="BJ230" i="5"/>
  <c r="BJ231" i="5"/>
  <c r="BJ232" i="5"/>
  <c r="BJ233" i="5"/>
  <c r="BJ234" i="5"/>
  <c r="BJ235" i="5"/>
  <c r="BJ236" i="5"/>
  <c r="BJ237" i="5"/>
  <c r="BJ238" i="5"/>
  <c r="BJ239" i="5"/>
  <c r="BJ240" i="5"/>
  <c r="BJ241" i="5"/>
  <c r="BJ242" i="5"/>
  <c r="BJ243" i="5"/>
  <c r="AO495" i="5"/>
  <c r="Y244" i="5"/>
  <c r="Y245" i="5"/>
  <c r="Y246" i="5"/>
  <c r="Y247" i="5"/>
  <c r="Y248" i="5"/>
  <c r="Y249" i="5"/>
  <c r="Y250" i="5"/>
  <c r="Y251" i="5"/>
  <c r="Y252" i="5"/>
  <c r="Y253" i="5"/>
  <c r="Y254" i="5"/>
  <c r="Y255" i="5"/>
  <c r="Y256" i="5"/>
  <c r="Y257" i="5"/>
  <c r="Y258" i="5"/>
  <c r="Y259" i="5"/>
  <c r="Y260" i="5"/>
  <c r="Y261" i="5"/>
  <c r="Y262" i="5"/>
  <c r="Y263" i="5"/>
  <c r="Y264" i="5"/>
  <c r="Y265" i="5"/>
  <c r="Y266" i="5"/>
  <c r="Y267" i="5"/>
  <c r="Y268" i="5"/>
  <c r="Y269" i="5"/>
  <c r="Y270" i="5"/>
  <c r="Y271" i="5"/>
  <c r="Y272" i="5"/>
  <c r="Y273" i="5"/>
  <c r="Y274" i="5"/>
  <c r="Y275" i="5"/>
  <c r="Y276" i="5"/>
  <c r="Y277" i="5"/>
  <c r="Y278" i="5"/>
  <c r="Y279" i="5"/>
  <c r="Y280" i="5"/>
  <c r="Y281" i="5"/>
  <c r="Y282" i="5"/>
  <c r="Y283" i="5"/>
  <c r="Y284" i="5"/>
  <c r="Y285" i="5"/>
  <c r="Y286" i="5"/>
  <c r="Y287" i="5"/>
  <c r="Y288" i="5"/>
  <c r="Y289" i="5"/>
  <c r="Y290" i="5"/>
  <c r="Y291" i="5"/>
  <c r="Y292" i="5"/>
  <c r="Y293" i="5"/>
  <c r="Y294" i="5"/>
  <c r="Y295" i="5"/>
  <c r="Y296" i="5"/>
  <c r="Y297" i="5"/>
  <c r="Y298" i="5"/>
  <c r="Y299" i="5"/>
  <c r="Y300" i="5"/>
  <c r="Y301" i="5"/>
  <c r="Y302" i="5"/>
  <c r="Y303" i="5"/>
  <c r="Y304" i="5"/>
  <c r="Y305" i="5"/>
  <c r="Y306" i="5"/>
  <c r="Y307" i="5"/>
  <c r="Y308" i="5"/>
  <c r="Y309" i="5"/>
  <c r="Y310" i="5"/>
  <c r="Y311" i="5"/>
  <c r="Y312" i="5"/>
  <c r="Y313" i="5"/>
  <c r="Y314" i="5"/>
  <c r="Y315" i="5"/>
  <c r="Y316" i="5"/>
  <c r="Y317" i="5"/>
  <c r="Y318" i="5"/>
  <c r="Y319" i="5"/>
  <c r="Y320" i="5"/>
  <c r="Y321" i="5"/>
  <c r="Y322" i="5"/>
  <c r="Y323" i="5"/>
  <c r="Y324" i="5"/>
  <c r="Y325" i="5"/>
  <c r="Y326" i="5"/>
  <c r="Y327" i="5"/>
  <c r="Y328" i="5"/>
  <c r="Y329" i="5"/>
  <c r="Y330" i="5"/>
  <c r="Y331" i="5"/>
  <c r="Y332" i="5"/>
  <c r="Y333" i="5"/>
  <c r="Y334" i="5"/>
  <c r="Y335" i="5"/>
  <c r="Y336" i="5"/>
  <c r="Y337" i="5"/>
  <c r="Y338" i="5"/>
  <c r="Y339" i="5"/>
  <c r="Y340" i="5"/>
  <c r="Y341" i="5"/>
  <c r="Y342" i="5"/>
  <c r="Y343" i="5"/>
  <c r="Y344" i="5"/>
  <c r="Y345" i="5"/>
  <c r="Y346" i="5"/>
  <c r="Y347" i="5"/>
  <c r="Y348" i="5"/>
  <c r="Y349" i="5"/>
  <c r="Y350" i="5"/>
  <c r="Y351" i="5"/>
  <c r="Y352" i="5"/>
  <c r="Y353" i="5"/>
  <c r="Y354" i="5"/>
  <c r="Y355" i="5"/>
  <c r="Y356" i="5"/>
  <c r="Y357" i="5"/>
  <c r="Y358" i="5"/>
  <c r="Y359" i="5"/>
  <c r="Y360" i="5"/>
  <c r="Y361" i="5"/>
  <c r="Y362" i="5"/>
  <c r="Y363" i="5"/>
  <c r="Y364" i="5"/>
  <c r="Y365" i="5"/>
  <c r="Y366" i="5"/>
  <c r="Y367" i="5"/>
  <c r="Y368" i="5"/>
  <c r="Y369" i="5"/>
  <c r="Y370" i="5"/>
  <c r="Y371" i="5"/>
  <c r="Y372" i="5"/>
  <c r="Y373" i="5"/>
  <c r="Y374" i="5"/>
  <c r="Y375" i="5"/>
  <c r="Y376" i="5"/>
  <c r="Y377" i="5"/>
  <c r="Y378" i="5"/>
  <c r="Y379" i="5"/>
  <c r="Y380" i="5"/>
  <c r="Y381" i="5"/>
  <c r="Y382" i="5"/>
  <c r="Y383" i="5"/>
  <c r="Y384" i="5"/>
  <c r="Y385" i="5"/>
  <c r="Y386" i="5"/>
  <c r="Y387" i="5"/>
  <c r="Y388" i="5"/>
  <c r="Y389" i="5"/>
  <c r="Y390" i="5"/>
  <c r="Y391" i="5"/>
  <c r="Y392" i="5"/>
  <c r="Y393" i="5"/>
  <c r="Y394" i="5"/>
  <c r="Y395" i="5"/>
  <c r="Y396" i="5"/>
  <c r="Y397" i="5"/>
  <c r="Y398" i="5"/>
  <c r="Y399" i="5"/>
  <c r="Y400" i="5"/>
  <c r="Y401" i="5"/>
  <c r="Y402" i="5"/>
  <c r="Y403" i="5"/>
  <c r="Y404" i="5"/>
  <c r="Y405" i="5"/>
  <c r="Y406" i="5"/>
  <c r="Y407" i="5"/>
  <c r="Y408" i="5"/>
  <c r="Y409" i="5"/>
  <c r="Y410" i="5"/>
  <c r="Y411" i="5"/>
  <c r="Y412" i="5"/>
  <c r="Y413" i="5"/>
  <c r="Y414" i="5"/>
  <c r="Y415" i="5"/>
  <c r="Y416" i="5"/>
  <c r="Y417" i="5"/>
  <c r="Y418" i="5"/>
  <c r="Y419" i="5"/>
  <c r="Y420" i="5"/>
  <c r="Y421" i="5"/>
  <c r="Y422" i="5"/>
  <c r="Y423" i="5"/>
  <c r="Y424" i="5"/>
  <c r="Y425" i="5"/>
  <c r="Y426" i="5"/>
  <c r="Y427" i="5"/>
  <c r="Y428" i="5"/>
  <c r="Y429" i="5"/>
  <c r="Y430" i="5"/>
  <c r="Y431" i="5"/>
  <c r="Y432" i="5"/>
  <c r="Y433" i="5"/>
  <c r="Y434" i="5"/>
  <c r="Y435" i="5"/>
  <c r="Y436" i="5"/>
  <c r="Y437" i="5"/>
  <c r="Y438" i="5"/>
  <c r="Y439" i="5"/>
  <c r="Y440" i="5"/>
  <c r="Y441" i="5"/>
  <c r="Y442" i="5"/>
  <c r="Y443" i="5"/>
  <c r="Y444" i="5"/>
  <c r="Y445" i="5"/>
  <c r="Y446" i="5"/>
  <c r="Y447" i="5"/>
  <c r="Y448" i="5"/>
  <c r="Y449" i="5"/>
  <c r="Y450" i="5"/>
  <c r="Y451" i="5"/>
  <c r="Y452" i="5"/>
  <c r="Y453" i="5"/>
  <c r="Y454" i="5"/>
  <c r="Y455" i="5"/>
  <c r="Y456" i="5"/>
  <c r="Y457" i="5"/>
  <c r="Y458" i="5"/>
  <c r="Y459" i="5"/>
  <c r="Y460" i="5"/>
  <c r="Y461" i="5"/>
  <c r="Y462" i="5"/>
  <c r="Y463" i="5"/>
  <c r="Y464" i="5"/>
  <c r="Y465" i="5"/>
  <c r="Y466" i="5"/>
  <c r="Y467" i="5"/>
  <c r="Y468" i="5"/>
  <c r="Y469" i="5"/>
  <c r="Y470" i="5"/>
  <c r="Y471" i="5"/>
  <c r="Y472" i="5"/>
  <c r="Y473" i="5"/>
  <c r="Y474" i="5"/>
  <c r="Y475" i="5"/>
  <c r="Y476" i="5"/>
  <c r="Y477" i="5"/>
  <c r="Y478" i="5"/>
  <c r="Y479" i="5"/>
  <c r="Y480" i="5"/>
  <c r="Y481" i="5"/>
  <c r="Y482" i="5"/>
  <c r="Y483" i="5"/>
  <c r="Y484" i="5"/>
  <c r="Y485" i="5"/>
  <c r="Y486" i="5"/>
  <c r="Y487" i="5"/>
  <c r="Y488" i="5"/>
  <c r="Y489" i="5"/>
  <c r="Y490" i="5"/>
  <c r="Y491" i="5"/>
  <c r="Y492" i="5"/>
  <c r="Y493" i="5"/>
  <c r="Y494" i="5"/>
  <c r="Y495" i="5"/>
  <c r="AP495" i="5"/>
  <c r="AQ495" i="5"/>
  <c r="AR495" i="5"/>
  <c r="AS495" i="5"/>
  <c r="AT495" i="5"/>
  <c r="AU495" i="5"/>
  <c r="AV495" i="5"/>
  <c r="AW495" i="5"/>
  <c r="AX495" i="5"/>
  <c r="AY495" i="5"/>
  <c r="AZ495" i="5"/>
  <c r="BA495" i="5"/>
  <c r="BJ244" i="5"/>
  <c r="BJ245" i="5"/>
  <c r="BJ246" i="5"/>
  <c r="BJ247" i="5"/>
  <c r="BJ248" i="5"/>
  <c r="BJ249" i="5"/>
  <c r="BJ250" i="5"/>
  <c r="BJ251" i="5"/>
  <c r="BJ252" i="5"/>
  <c r="BJ253" i="5"/>
  <c r="BJ254" i="5"/>
  <c r="BJ255" i="5"/>
  <c r="BJ256" i="5"/>
  <c r="BJ257" i="5"/>
  <c r="BJ258" i="5"/>
  <c r="BJ259" i="5"/>
  <c r="BJ260" i="5"/>
  <c r="BJ261" i="5"/>
  <c r="BJ262" i="5"/>
  <c r="BJ263" i="5"/>
  <c r="BJ264" i="5"/>
  <c r="BJ265" i="5"/>
  <c r="BJ266" i="5"/>
  <c r="BJ267" i="5"/>
  <c r="BJ268" i="5"/>
  <c r="BJ269" i="5"/>
  <c r="BJ270" i="5"/>
  <c r="BJ271" i="5"/>
  <c r="BJ272" i="5"/>
  <c r="BJ273" i="5"/>
  <c r="BJ274" i="5"/>
  <c r="BJ275" i="5"/>
  <c r="BJ276" i="5"/>
  <c r="BJ277" i="5"/>
  <c r="BJ278" i="5"/>
  <c r="BJ279" i="5"/>
  <c r="BJ280" i="5"/>
  <c r="BJ281" i="5"/>
  <c r="BJ282" i="5"/>
  <c r="BJ283" i="5"/>
  <c r="BJ284" i="5"/>
  <c r="BJ285" i="5"/>
  <c r="BJ286" i="5"/>
  <c r="BJ287" i="5"/>
  <c r="BJ288" i="5"/>
  <c r="BJ289" i="5"/>
  <c r="BJ290" i="5"/>
  <c r="BJ291" i="5"/>
  <c r="BJ292" i="5"/>
  <c r="BJ293" i="5"/>
  <c r="BJ294" i="5"/>
  <c r="BJ295" i="5"/>
  <c r="BJ296" i="5"/>
  <c r="BJ297" i="5"/>
  <c r="BJ298" i="5"/>
  <c r="BJ299" i="5"/>
  <c r="BJ300" i="5"/>
  <c r="BJ301" i="5"/>
  <c r="BJ302" i="5"/>
  <c r="BJ303" i="5"/>
  <c r="BJ304" i="5"/>
  <c r="BJ305" i="5"/>
  <c r="BJ306" i="5"/>
  <c r="BJ307" i="5"/>
  <c r="BJ308" i="5"/>
  <c r="BJ309" i="5"/>
  <c r="BJ310" i="5"/>
  <c r="BJ311" i="5"/>
  <c r="BJ312" i="5"/>
  <c r="BJ313" i="5"/>
  <c r="BJ314" i="5"/>
  <c r="BJ315" i="5"/>
  <c r="BJ316" i="5"/>
  <c r="BJ317" i="5"/>
  <c r="BJ318" i="5"/>
  <c r="BJ319" i="5"/>
  <c r="BJ320" i="5"/>
  <c r="BJ321" i="5"/>
  <c r="BJ322" i="5"/>
  <c r="BJ323" i="5"/>
  <c r="BJ324" i="5"/>
  <c r="BJ325" i="5"/>
  <c r="BJ326" i="5"/>
  <c r="BJ327" i="5"/>
  <c r="BJ328" i="5"/>
  <c r="BJ329" i="5"/>
  <c r="BJ330" i="5"/>
  <c r="BJ331" i="5"/>
  <c r="BJ332" i="5"/>
  <c r="BJ333" i="5"/>
  <c r="BJ334" i="5"/>
  <c r="BJ335" i="5"/>
  <c r="BJ336" i="5"/>
  <c r="BJ337" i="5"/>
  <c r="BJ338" i="5"/>
  <c r="BJ339" i="5"/>
  <c r="BJ340" i="5"/>
  <c r="BJ341" i="5"/>
  <c r="BJ342" i="5"/>
  <c r="BJ343" i="5"/>
  <c r="BJ344" i="5"/>
  <c r="BJ345" i="5"/>
  <c r="BJ346" i="5"/>
  <c r="BJ347" i="5"/>
  <c r="BJ348" i="5"/>
  <c r="BJ349" i="5"/>
  <c r="BJ350" i="5"/>
  <c r="BJ351" i="5"/>
  <c r="BJ352" i="5"/>
  <c r="BJ353" i="5"/>
  <c r="BJ354" i="5"/>
  <c r="BJ355" i="5"/>
  <c r="BJ356" i="5"/>
  <c r="BJ357" i="5"/>
  <c r="BJ358" i="5"/>
  <c r="BJ359" i="5"/>
  <c r="BJ360" i="5"/>
  <c r="BJ361" i="5"/>
  <c r="BJ362" i="5"/>
  <c r="BJ363" i="5"/>
  <c r="BJ364" i="5"/>
  <c r="BJ365" i="5"/>
  <c r="BJ366" i="5"/>
  <c r="BJ367" i="5"/>
  <c r="BJ368" i="5"/>
  <c r="BJ369" i="5"/>
  <c r="BJ370" i="5"/>
  <c r="BJ371" i="5"/>
  <c r="BJ372" i="5"/>
  <c r="BJ373" i="5"/>
  <c r="BJ374" i="5"/>
  <c r="BJ375" i="5"/>
  <c r="BJ376" i="5"/>
  <c r="BJ377" i="5"/>
  <c r="BJ378" i="5"/>
  <c r="BJ379" i="5"/>
  <c r="BJ380" i="5"/>
  <c r="BJ381" i="5"/>
  <c r="BJ382" i="5"/>
  <c r="BJ383" i="5"/>
  <c r="BJ384" i="5"/>
  <c r="BJ385" i="5"/>
  <c r="BJ386" i="5"/>
  <c r="BJ387" i="5"/>
  <c r="BJ388" i="5"/>
  <c r="BJ389" i="5"/>
  <c r="BJ390" i="5"/>
  <c r="BJ391" i="5"/>
  <c r="BJ392" i="5"/>
  <c r="BJ393" i="5"/>
  <c r="BJ394" i="5"/>
  <c r="BJ395" i="5"/>
  <c r="BJ396" i="5"/>
  <c r="BJ397" i="5"/>
  <c r="BJ398" i="5"/>
  <c r="BJ399" i="5"/>
  <c r="BJ400" i="5"/>
  <c r="BJ401" i="5"/>
  <c r="BJ402" i="5"/>
  <c r="BJ403" i="5"/>
  <c r="BJ404" i="5"/>
  <c r="BJ405" i="5"/>
  <c r="BJ406" i="5"/>
  <c r="BJ407" i="5"/>
  <c r="BJ408" i="5"/>
  <c r="BJ409" i="5"/>
  <c r="BJ410" i="5"/>
  <c r="BJ411" i="5"/>
  <c r="BJ412" i="5"/>
  <c r="BJ413" i="5"/>
  <c r="BJ414" i="5"/>
  <c r="BJ415" i="5"/>
  <c r="BJ416" i="5"/>
  <c r="BJ417" i="5"/>
  <c r="BJ418" i="5"/>
  <c r="BJ419" i="5"/>
  <c r="BJ420" i="5"/>
  <c r="BJ421" i="5"/>
  <c r="BJ422" i="5"/>
  <c r="BJ423" i="5"/>
  <c r="BJ424" i="5"/>
  <c r="BJ425" i="5"/>
  <c r="BJ426" i="5"/>
  <c r="BJ427" i="5"/>
  <c r="BJ428" i="5"/>
  <c r="BJ429" i="5"/>
  <c r="BJ430" i="5"/>
  <c r="BJ431" i="5"/>
  <c r="BJ432" i="5"/>
  <c r="BJ433" i="5"/>
  <c r="BJ434" i="5"/>
  <c r="BJ435" i="5"/>
  <c r="BJ436" i="5"/>
  <c r="BJ437" i="5"/>
  <c r="BJ438" i="5"/>
  <c r="BJ439" i="5"/>
  <c r="BJ440" i="5"/>
  <c r="BJ441" i="5"/>
  <c r="BJ442" i="5"/>
  <c r="BJ443" i="5"/>
  <c r="BJ444" i="5"/>
  <c r="BJ445" i="5"/>
  <c r="BJ446" i="5"/>
  <c r="BJ447" i="5"/>
  <c r="BJ448" i="5"/>
  <c r="BJ449" i="5"/>
  <c r="BJ450" i="5"/>
  <c r="BJ451" i="5"/>
  <c r="BJ452" i="5"/>
  <c r="BJ453" i="5"/>
  <c r="BJ454" i="5"/>
  <c r="BJ455" i="5"/>
  <c r="BJ456" i="5"/>
  <c r="BJ457" i="5"/>
  <c r="BJ458" i="5"/>
  <c r="BJ459" i="5"/>
  <c r="BJ460" i="5"/>
  <c r="BJ461" i="5"/>
  <c r="BJ462" i="5"/>
  <c r="BJ463" i="5"/>
  <c r="BJ464" i="5"/>
  <c r="BJ465" i="5"/>
  <c r="BJ466" i="5"/>
  <c r="BJ467" i="5"/>
  <c r="BJ468" i="5"/>
  <c r="BJ469" i="5"/>
  <c r="BJ470" i="5"/>
  <c r="BJ471" i="5"/>
  <c r="BJ472" i="5"/>
  <c r="BJ473" i="5"/>
  <c r="BJ474" i="5"/>
  <c r="BJ475" i="5"/>
  <c r="BJ476" i="5"/>
  <c r="BJ477" i="5"/>
  <c r="BJ478" i="5"/>
  <c r="BJ479" i="5"/>
  <c r="BJ480" i="5"/>
  <c r="BJ481" i="5"/>
  <c r="BJ482" i="5"/>
  <c r="BJ483" i="5"/>
  <c r="BJ484" i="5"/>
  <c r="BJ485" i="5"/>
  <c r="BJ486" i="5"/>
  <c r="BJ487" i="5"/>
  <c r="BJ488" i="5"/>
  <c r="BJ489" i="5"/>
  <c r="BJ490" i="5"/>
  <c r="BJ491" i="5"/>
  <c r="BJ492" i="5"/>
  <c r="BJ493" i="5"/>
  <c r="BJ494" i="5"/>
  <c r="BJ495" i="5"/>
  <c r="AO242" i="5"/>
  <c r="AP242" i="5"/>
  <c r="AQ242" i="5"/>
  <c r="AR242" i="5"/>
  <c r="AS242" i="5"/>
  <c r="AT242" i="5"/>
  <c r="AU242" i="5"/>
  <c r="AV242" i="5"/>
  <c r="AW242" i="5"/>
  <c r="AX242" i="5"/>
  <c r="AY242" i="5"/>
  <c r="AZ242" i="5"/>
  <c r="BA242" i="5"/>
  <c r="AO494" i="5"/>
  <c r="AP494" i="5"/>
  <c r="AQ494" i="5"/>
  <c r="AR494" i="5"/>
  <c r="AS494" i="5"/>
  <c r="AT494" i="5"/>
  <c r="AU494" i="5"/>
  <c r="AV494" i="5"/>
  <c r="AW494" i="5"/>
  <c r="AX494" i="5"/>
  <c r="AY494" i="5"/>
  <c r="AZ494" i="5"/>
  <c r="BA494" i="5"/>
  <c r="R5" i="8"/>
  <c r="AO244" i="5"/>
  <c r="AP244" i="5"/>
  <c r="AQ244" i="5"/>
  <c r="AR244" i="5"/>
  <c r="AS244" i="5"/>
  <c r="AT244" i="5"/>
  <c r="AU244" i="5"/>
  <c r="AV244" i="5"/>
  <c r="AW244" i="5"/>
  <c r="AX244" i="5"/>
  <c r="AY244" i="5"/>
  <c r="AZ244" i="5"/>
  <c r="BA244" i="5"/>
  <c r="E20" i="8"/>
  <c r="AO245" i="5"/>
  <c r="AP245" i="5"/>
  <c r="AQ245" i="5"/>
  <c r="AR245" i="5"/>
  <c r="AS245" i="5"/>
  <c r="AT245" i="5"/>
  <c r="AU245" i="5"/>
  <c r="AV245" i="5"/>
  <c r="AW245" i="5"/>
  <c r="AX245" i="5"/>
  <c r="AY245" i="5"/>
  <c r="AZ245" i="5"/>
  <c r="BA245" i="5"/>
  <c r="E21" i="8"/>
  <c r="J21" i="8"/>
  <c r="E22" i="8"/>
  <c r="J22" i="8"/>
  <c r="AO496" i="5"/>
  <c r="Y496" i="5"/>
  <c r="AP496" i="5"/>
  <c r="AQ496" i="5"/>
  <c r="AR496" i="5"/>
  <c r="AS496" i="5"/>
  <c r="AT496" i="5"/>
  <c r="AU496" i="5"/>
  <c r="AV496" i="5"/>
  <c r="AW496" i="5"/>
  <c r="AX496" i="5"/>
  <c r="AY496" i="5"/>
  <c r="AZ496" i="5"/>
  <c r="BA496" i="5"/>
  <c r="BJ496" i="5"/>
  <c r="AO497" i="5"/>
  <c r="Y497" i="5"/>
  <c r="AP497" i="5"/>
  <c r="AQ497" i="5"/>
  <c r="AR497" i="5"/>
  <c r="AS497" i="5"/>
  <c r="AT497" i="5"/>
  <c r="AU497" i="5"/>
  <c r="AV497" i="5"/>
  <c r="AW497" i="5"/>
  <c r="AX497" i="5"/>
  <c r="AY497" i="5"/>
  <c r="AZ497" i="5"/>
  <c r="BA497" i="5"/>
  <c r="BJ497" i="5"/>
  <c r="AO246" i="5"/>
  <c r="AP246" i="5"/>
  <c r="AQ246" i="5"/>
  <c r="AR246" i="5"/>
  <c r="AS246" i="5"/>
  <c r="AT246" i="5"/>
  <c r="AU246" i="5"/>
  <c r="AV246" i="5"/>
  <c r="AW246" i="5"/>
  <c r="AX246" i="5"/>
  <c r="AY246" i="5"/>
  <c r="AZ246" i="5"/>
  <c r="BA246" i="5"/>
  <c r="AO498" i="5"/>
  <c r="Y498" i="5"/>
  <c r="AP498" i="5"/>
  <c r="AQ498" i="5"/>
  <c r="AR498" i="5"/>
  <c r="AS498" i="5"/>
  <c r="AT498" i="5"/>
  <c r="AU498" i="5"/>
  <c r="AV498" i="5"/>
  <c r="AW498" i="5"/>
  <c r="AX498" i="5"/>
  <c r="AY498" i="5"/>
  <c r="AZ498" i="5"/>
  <c r="BA498" i="5"/>
  <c r="BJ498" i="5"/>
  <c r="AO247" i="5"/>
  <c r="AP247" i="5"/>
  <c r="AQ247" i="5"/>
  <c r="AR247" i="5"/>
  <c r="AS247" i="5"/>
  <c r="AT247" i="5"/>
  <c r="AU247" i="5"/>
  <c r="AV247" i="5"/>
  <c r="AW247" i="5"/>
  <c r="AX247" i="5"/>
  <c r="AY247" i="5"/>
  <c r="AZ247" i="5"/>
  <c r="BA247" i="5"/>
  <c r="AO499" i="5"/>
  <c r="Y499" i="5"/>
  <c r="AP499" i="5"/>
  <c r="AQ499" i="5"/>
  <c r="AR499" i="5"/>
  <c r="AS499" i="5"/>
  <c r="AT499" i="5"/>
  <c r="AU499" i="5"/>
  <c r="AV499" i="5"/>
  <c r="AW499" i="5"/>
  <c r="AX499" i="5"/>
  <c r="AY499" i="5"/>
  <c r="AZ499" i="5"/>
  <c r="BA499" i="5"/>
  <c r="BJ499" i="5"/>
  <c r="AO248" i="5"/>
  <c r="AP248" i="5"/>
  <c r="AQ248" i="5"/>
  <c r="AR248" i="5"/>
  <c r="AS248" i="5"/>
  <c r="AT248" i="5"/>
  <c r="AU248" i="5"/>
  <c r="AV248" i="5"/>
  <c r="AW248" i="5"/>
  <c r="AX248" i="5"/>
  <c r="AY248" i="5"/>
  <c r="AZ248" i="5"/>
  <c r="BA248" i="5"/>
  <c r="E27" i="8"/>
  <c r="AO249" i="5"/>
  <c r="AP249" i="5"/>
  <c r="AQ249" i="5"/>
  <c r="AR249" i="5"/>
  <c r="AS249" i="5"/>
  <c r="AT249" i="5"/>
  <c r="AU249" i="5"/>
  <c r="AV249" i="5"/>
  <c r="AW249" i="5"/>
  <c r="AX249" i="5"/>
  <c r="AY249" i="5"/>
  <c r="AZ249" i="5"/>
  <c r="BA249" i="5"/>
  <c r="E28" i="8"/>
  <c r="J28" i="8"/>
  <c r="AO500" i="5"/>
  <c r="Y500" i="5"/>
  <c r="AP500" i="5"/>
  <c r="AQ500" i="5"/>
  <c r="AR500" i="5"/>
  <c r="AS500" i="5"/>
  <c r="AT500" i="5"/>
  <c r="AU500" i="5"/>
  <c r="AV500" i="5"/>
  <c r="AW500" i="5"/>
  <c r="AX500" i="5"/>
  <c r="AY500" i="5"/>
  <c r="AZ500" i="5"/>
  <c r="BA500" i="5"/>
  <c r="BJ500" i="5"/>
  <c r="AO501" i="5"/>
  <c r="Y501" i="5"/>
  <c r="AP501" i="5"/>
  <c r="AQ501" i="5"/>
  <c r="AR501" i="5"/>
  <c r="AS501" i="5"/>
  <c r="AT501" i="5"/>
  <c r="AU501" i="5"/>
  <c r="AV501" i="5"/>
  <c r="AW501" i="5"/>
  <c r="AX501" i="5"/>
  <c r="AY501" i="5"/>
  <c r="AZ501" i="5"/>
  <c r="BA501" i="5"/>
  <c r="BJ501" i="5"/>
  <c r="AO250" i="5"/>
  <c r="AP250" i="5"/>
  <c r="AQ250" i="5"/>
  <c r="AR250" i="5"/>
  <c r="AS250" i="5"/>
  <c r="AT250" i="5"/>
  <c r="AU250" i="5"/>
  <c r="AV250" i="5"/>
  <c r="AW250" i="5"/>
  <c r="AX250" i="5"/>
  <c r="AY250" i="5"/>
  <c r="AZ250" i="5"/>
  <c r="BA250" i="5"/>
  <c r="AO502" i="5"/>
  <c r="Y502" i="5"/>
  <c r="AP502" i="5"/>
  <c r="AQ502" i="5"/>
  <c r="AR502" i="5"/>
  <c r="AS502" i="5"/>
  <c r="AT502" i="5"/>
  <c r="AU502" i="5"/>
  <c r="AV502" i="5"/>
  <c r="AW502" i="5"/>
  <c r="AX502" i="5"/>
  <c r="AY502" i="5"/>
  <c r="AZ502" i="5"/>
  <c r="BA502" i="5"/>
  <c r="BJ502" i="5"/>
  <c r="AO251" i="5"/>
  <c r="AP251" i="5"/>
  <c r="AQ251" i="5"/>
  <c r="AR251" i="5"/>
  <c r="AS251" i="5"/>
  <c r="AT251" i="5"/>
  <c r="AU251" i="5"/>
  <c r="AV251" i="5"/>
  <c r="AW251" i="5"/>
  <c r="AX251" i="5"/>
  <c r="AY251" i="5"/>
  <c r="AZ251" i="5"/>
  <c r="BA251" i="5"/>
  <c r="AO503" i="5"/>
  <c r="Y503" i="5"/>
  <c r="AP503" i="5"/>
  <c r="AQ503" i="5"/>
  <c r="AR503" i="5"/>
  <c r="AS503" i="5"/>
  <c r="AT503" i="5"/>
  <c r="AU503" i="5"/>
  <c r="AV503" i="5"/>
  <c r="AW503" i="5"/>
  <c r="AX503" i="5"/>
  <c r="AY503" i="5"/>
  <c r="AZ503" i="5"/>
  <c r="BA503" i="5"/>
  <c r="BJ503" i="5"/>
  <c r="AO252" i="5"/>
  <c r="AP252" i="5"/>
  <c r="AQ252" i="5"/>
  <c r="AR252" i="5"/>
  <c r="AS252" i="5"/>
  <c r="AT252" i="5"/>
  <c r="AU252" i="5"/>
  <c r="AV252" i="5"/>
  <c r="AW252" i="5"/>
  <c r="AX252" i="5"/>
  <c r="AY252" i="5"/>
  <c r="AZ252" i="5"/>
  <c r="BA252" i="5"/>
  <c r="AO504" i="5"/>
  <c r="Y504" i="5"/>
  <c r="AP504" i="5"/>
  <c r="AQ504" i="5"/>
  <c r="AR504" i="5"/>
  <c r="AS504" i="5"/>
  <c r="AT504" i="5"/>
  <c r="AU504" i="5"/>
  <c r="AV504" i="5"/>
  <c r="AW504" i="5"/>
  <c r="AX504" i="5"/>
  <c r="AY504" i="5"/>
  <c r="AZ504" i="5"/>
  <c r="BA504" i="5"/>
  <c r="BJ504" i="5"/>
  <c r="AO253" i="5"/>
  <c r="AP253" i="5"/>
  <c r="AQ253" i="5"/>
  <c r="AR253" i="5"/>
  <c r="AS253" i="5"/>
  <c r="AT253" i="5"/>
  <c r="AU253" i="5"/>
  <c r="AV253" i="5"/>
  <c r="AW253" i="5"/>
  <c r="AX253" i="5"/>
  <c r="AY253" i="5"/>
  <c r="AZ253" i="5"/>
  <c r="BA253" i="5"/>
  <c r="E34" i="8"/>
  <c r="AO254" i="5"/>
  <c r="AP254" i="5"/>
  <c r="AQ254" i="5"/>
  <c r="AR254" i="5"/>
  <c r="AS254" i="5"/>
  <c r="AT254" i="5"/>
  <c r="AU254" i="5"/>
  <c r="AV254" i="5"/>
  <c r="AW254" i="5"/>
  <c r="AX254" i="5"/>
  <c r="AY254" i="5"/>
  <c r="AZ254" i="5"/>
  <c r="BA254" i="5"/>
  <c r="E35" i="8"/>
  <c r="J35" i="8"/>
  <c r="AO505" i="5"/>
  <c r="Y505" i="5"/>
  <c r="AP505" i="5"/>
  <c r="AQ505" i="5"/>
  <c r="AR505" i="5"/>
  <c r="AS505" i="5"/>
  <c r="AT505" i="5"/>
  <c r="AU505" i="5"/>
  <c r="AV505" i="5"/>
  <c r="AW505" i="5"/>
  <c r="AX505" i="5"/>
  <c r="AY505" i="5"/>
  <c r="AZ505" i="5"/>
  <c r="BA505" i="5"/>
  <c r="BJ505" i="5"/>
  <c r="AO506" i="5"/>
  <c r="Y506" i="5"/>
  <c r="AP506" i="5"/>
  <c r="AQ506" i="5"/>
  <c r="AR506" i="5"/>
  <c r="AS506" i="5"/>
  <c r="AT506" i="5"/>
  <c r="AU506" i="5"/>
  <c r="AV506" i="5"/>
  <c r="AW506" i="5"/>
  <c r="AX506" i="5"/>
  <c r="AY506" i="5"/>
  <c r="AZ506" i="5"/>
  <c r="BA506" i="5"/>
  <c r="BJ506" i="5"/>
  <c r="AO255" i="5"/>
  <c r="AP255" i="5"/>
  <c r="AQ255" i="5"/>
  <c r="AR255" i="5"/>
  <c r="AS255" i="5"/>
  <c r="AT255" i="5"/>
  <c r="AU255" i="5"/>
  <c r="AV255" i="5"/>
  <c r="AW255" i="5"/>
  <c r="AX255" i="5"/>
  <c r="AY255" i="5"/>
  <c r="AZ255" i="5"/>
  <c r="BA255" i="5"/>
  <c r="AO507" i="5"/>
  <c r="Y507" i="5"/>
  <c r="AP507" i="5"/>
  <c r="AQ507" i="5"/>
  <c r="AR507" i="5"/>
  <c r="AS507" i="5"/>
  <c r="AT507" i="5"/>
  <c r="AU507" i="5"/>
  <c r="AV507" i="5"/>
  <c r="AW507" i="5"/>
  <c r="AX507" i="5"/>
  <c r="AY507" i="5"/>
  <c r="AZ507" i="5"/>
  <c r="BA507" i="5"/>
  <c r="BJ507" i="5"/>
  <c r="AO256" i="5"/>
  <c r="AP256" i="5"/>
  <c r="AQ256" i="5"/>
  <c r="AR256" i="5"/>
  <c r="AS256" i="5"/>
  <c r="AT256" i="5"/>
  <c r="AU256" i="5"/>
  <c r="AV256" i="5"/>
  <c r="AW256" i="5"/>
  <c r="AX256" i="5"/>
  <c r="AY256" i="5"/>
  <c r="AZ256" i="5"/>
  <c r="BA256" i="5"/>
  <c r="AO508" i="5"/>
  <c r="Y508" i="5"/>
  <c r="AP508" i="5"/>
  <c r="AQ508" i="5"/>
  <c r="AR508" i="5"/>
  <c r="AS508" i="5"/>
  <c r="AT508" i="5"/>
  <c r="AU508" i="5"/>
  <c r="AV508" i="5"/>
  <c r="AW508" i="5"/>
  <c r="AX508" i="5"/>
  <c r="AY508" i="5"/>
  <c r="AZ508" i="5"/>
  <c r="BA508" i="5"/>
  <c r="BJ508" i="5"/>
  <c r="AO257" i="5"/>
  <c r="AP257" i="5"/>
  <c r="AQ257" i="5"/>
  <c r="AR257" i="5"/>
  <c r="AS257" i="5"/>
  <c r="AT257" i="5"/>
  <c r="AU257" i="5"/>
  <c r="AV257" i="5"/>
  <c r="AW257" i="5"/>
  <c r="AX257" i="5"/>
  <c r="AY257" i="5"/>
  <c r="AZ257" i="5"/>
  <c r="BA257" i="5"/>
  <c r="AO509" i="5"/>
  <c r="Y509" i="5"/>
  <c r="AP509" i="5"/>
  <c r="AQ509" i="5"/>
  <c r="AR509" i="5"/>
  <c r="AS509" i="5"/>
  <c r="AT509" i="5"/>
  <c r="AU509" i="5"/>
  <c r="AV509" i="5"/>
  <c r="AW509" i="5"/>
  <c r="AX509" i="5"/>
  <c r="AY509" i="5"/>
  <c r="AZ509" i="5"/>
  <c r="BA509" i="5"/>
  <c r="BJ509" i="5"/>
  <c r="AO258" i="5"/>
  <c r="AP258" i="5"/>
  <c r="AQ258" i="5"/>
  <c r="AR258" i="5"/>
  <c r="AS258" i="5"/>
  <c r="AT258" i="5"/>
  <c r="AU258" i="5"/>
  <c r="AV258" i="5"/>
  <c r="AW258" i="5"/>
  <c r="AX258" i="5"/>
  <c r="AY258" i="5"/>
  <c r="AZ258" i="5"/>
  <c r="BA258" i="5"/>
  <c r="E41" i="8"/>
  <c r="AO259" i="5"/>
  <c r="AP259" i="5"/>
  <c r="AQ259" i="5"/>
  <c r="AR259" i="5"/>
  <c r="AS259" i="5"/>
  <c r="AT259" i="5"/>
  <c r="AU259" i="5"/>
  <c r="AV259" i="5"/>
  <c r="AW259" i="5"/>
  <c r="AX259" i="5"/>
  <c r="AY259" i="5"/>
  <c r="AZ259" i="5"/>
  <c r="BA259" i="5"/>
  <c r="E42" i="8"/>
  <c r="J42" i="8"/>
  <c r="AO510" i="5"/>
  <c r="Y510" i="5"/>
  <c r="AP510" i="5"/>
  <c r="AQ510" i="5"/>
  <c r="AR510" i="5"/>
  <c r="AS510" i="5"/>
  <c r="AT510" i="5"/>
  <c r="AU510" i="5"/>
  <c r="AV510" i="5"/>
  <c r="AW510" i="5"/>
  <c r="AX510" i="5"/>
  <c r="AY510" i="5"/>
  <c r="AZ510" i="5"/>
  <c r="BA510" i="5"/>
  <c r="BJ510" i="5"/>
  <c r="AO511" i="5"/>
  <c r="Y511" i="5"/>
  <c r="AP511" i="5"/>
  <c r="AQ511" i="5"/>
  <c r="AR511" i="5"/>
  <c r="AS511" i="5"/>
  <c r="AT511" i="5"/>
  <c r="AU511" i="5"/>
  <c r="AV511" i="5"/>
  <c r="AW511" i="5"/>
  <c r="AX511" i="5"/>
  <c r="AY511" i="5"/>
  <c r="AZ511" i="5"/>
  <c r="BA511" i="5"/>
  <c r="BJ511" i="5"/>
  <c r="AO260" i="5"/>
  <c r="AP260" i="5"/>
  <c r="AQ260" i="5"/>
  <c r="AR260" i="5"/>
  <c r="AS260" i="5"/>
  <c r="AT260" i="5"/>
  <c r="AU260" i="5"/>
  <c r="AV260" i="5"/>
  <c r="AW260" i="5"/>
  <c r="AX260" i="5"/>
  <c r="AY260" i="5"/>
  <c r="AZ260" i="5"/>
  <c r="BA260" i="5"/>
  <c r="AO512" i="5"/>
  <c r="Y512" i="5"/>
  <c r="AP512" i="5"/>
  <c r="AQ512" i="5"/>
  <c r="AR512" i="5"/>
  <c r="AS512" i="5"/>
  <c r="AT512" i="5"/>
  <c r="AU512" i="5"/>
  <c r="AV512" i="5"/>
  <c r="AW512" i="5"/>
  <c r="AX512" i="5"/>
  <c r="AY512" i="5"/>
  <c r="AZ512" i="5"/>
  <c r="BA512" i="5"/>
  <c r="BJ512" i="5"/>
  <c r="AO261" i="5"/>
  <c r="AP261" i="5"/>
  <c r="AQ261" i="5"/>
  <c r="AR261" i="5"/>
  <c r="AS261" i="5"/>
  <c r="AT261" i="5"/>
  <c r="AU261" i="5"/>
  <c r="AV261" i="5"/>
  <c r="AW261" i="5"/>
  <c r="AX261" i="5"/>
  <c r="AY261" i="5"/>
  <c r="AZ261" i="5"/>
  <c r="BA261" i="5"/>
  <c r="AO513" i="5"/>
  <c r="Y513" i="5"/>
  <c r="AP513" i="5"/>
  <c r="AQ513" i="5"/>
  <c r="AR513" i="5"/>
  <c r="AS513" i="5"/>
  <c r="AT513" i="5"/>
  <c r="AU513" i="5"/>
  <c r="AV513" i="5"/>
  <c r="AW513" i="5"/>
  <c r="AX513" i="5"/>
  <c r="AY513" i="5"/>
  <c r="AZ513" i="5"/>
  <c r="BA513" i="5"/>
  <c r="BJ513" i="5"/>
  <c r="AO262" i="5"/>
  <c r="AP262" i="5"/>
  <c r="AQ262" i="5"/>
  <c r="AR262" i="5"/>
  <c r="AS262" i="5"/>
  <c r="AT262" i="5"/>
  <c r="AU262" i="5"/>
  <c r="AV262" i="5"/>
  <c r="AW262" i="5"/>
  <c r="AX262" i="5"/>
  <c r="AY262" i="5"/>
  <c r="AZ262" i="5"/>
  <c r="BA262" i="5"/>
  <c r="AO514" i="5"/>
  <c r="Y514" i="5"/>
  <c r="AP514" i="5"/>
  <c r="AQ514" i="5"/>
  <c r="AR514" i="5"/>
  <c r="AS514" i="5"/>
  <c r="AT514" i="5"/>
  <c r="AU514" i="5"/>
  <c r="AV514" i="5"/>
  <c r="AW514" i="5"/>
  <c r="AX514" i="5"/>
  <c r="AY514" i="5"/>
  <c r="AZ514" i="5"/>
  <c r="BA514" i="5"/>
  <c r="BJ514" i="5"/>
  <c r="AO263" i="5"/>
  <c r="AP263" i="5"/>
  <c r="AQ263" i="5"/>
  <c r="AR263" i="5"/>
  <c r="AS263" i="5"/>
  <c r="AT263" i="5"/>
  <c r="AU263" i="5"/>
  <c r="AV263" i="5"/>
  <c r="AW263" i="5"/>
  <c r="AX263" i="5"/>
  <c r="AY263" i="5"/>
  <c r="AZ263" i="5"/>
  <c r="BA263" i="5"/>
  <c r="E48" i="8"/>
  <c r="AO264" i="5"/>
  <c r="AP264" i="5"/>
  <c r="AQ264" i="5"/>
  <c r="AR264" i="5"/>
  <c r="AS264" i="5"/>
  <c r="AT264" i="5"/>
  <c r="AU264" i="5"/>
  <c r="AV264" i="5"/>
  <c r="AW264" i="5"/>
  <c r="AX264" i="5"/>
  <c r="AY264" i="5"/>
  <c r="AZ264" i="5"/>
  <c r="BA264" i="5"/>
  <c r="AO13" i="5"/>
  <c r="AP13" i="5"/>
  <c r="AQ13" i="5"/>
  <c r="AR13" i="5"/>
  <c r="AS13" i="5"/>
  <c r="AT13" i="5"/>
  <c r="AU13" i="5"/>
  <c r="AV13" i="5"/>
  <c r="AW13" i="5"/>
  <c r="AX13" i="5"/>
  <c r="AY13" i="5"/>
  <c r="AZ13" i="5"/>
  <c r="BA13" i="5"/>
  <c r="E49" i="8"/>
  <c r="J49" i="8"/>
  <c r="AO515" i="5"/>
  <c r="Y515" i="5"/>
  <c r="AP515" i="5"/>
  <c r="AQ515" i="5"/>
  <c r="AR515" i="5"/>
  <c r="AS515" i="5"/>
  <c r="AT515" i="5"/>
  <c r="AU515" i="5"/>
  <c r="AV515" i="5"/>
  <c r="AW515" i="5"/>
  <c r="AX515" i="5"/>
  <c r="AY515" i="5"/>
  <c r="AZ515" i="5"/>
  <c r="BA515" i="5"/>
  <c r="BJ515" i="5"/>
  <c r="AO14" i="5"/>
  <c r="AP14" i="5"/>
  <c r="AQ14" i="5"/>
  <c r="AR14" i="5"/>
  <c r="AS14" i="5"/>
  <c r="AT14" i="5"/>
  <c r="AU14" i="5"/>
  <c r="AV14" i="5"/>
  <c r="AW14" i="5"/>
  <c r="AX14" i="5"/>
  <c r="AY14" i="5"/>
  <c r="AZ14" i="5"/>
  <c r="BA14" i="5"/>
  <c r="AO516" i="5"/>
  <c r="Y516" i="5"/>
  <c r="AP516" i="5"/>
  <c r="AQ516" i="5"/>
  <c r="AR516" i="5"/>
  <c r="AS516" i="5"/>
  <c r="AT516" i="5"/>
  <c r="AU516" i="5"/>
  <c r="AV516" i="5"/>
  <c r="AW516" i="5"/>
  <c r="AX516" i="5"/>
  <c r="AY516" i="5"/>
  <c r="AZ516" i="5"/>
  <c r="BA516" i="5"/>
  <c r="BJ516" i="5"/>
  <c r="AO265" i="5"/>
  <c r="AP265" i="5"/>
  <c r="AQ265" i="5"/>
  <c r="AR265" i="5"/>
  <c r="AS265" i="5"/>
  <c r="AT265" i="5"/>
  <c r="AU265" i="5"/>
  <c r="AV265" i="5"/>
  <c r="AW265" i="5"/>
  <c r="AX265" i="5"/>
  <c r="AY265" i="5"/>
  <c r="AZ265" i="5"/>
  <c r="BA265" i="5"/>
  <c r="AO517" i="5"/>
  <c r="Y517" i="5"/>
  <c r="AP517" i="5"/>
  <c r="AQ517" i="5"/>
  <c r="AR517" i="5"/>
  <c r="AS517" i="5"/>
  <c r="AT517" i="5"/>
  <c r="AU517" i="5"/>
  <c r="AV517" i="5"/>
  <c r="AW517" i="5"/>
  <c r="AX517" i="5"/>
  <c r="AY517" i="5"/>
  <c r="AZ517" i="5"/>
  <c r="BA517" i="5"/>
  <c r="BJ517" i="5"/>
  <c r="AO266" i="5"/>
  <c r="AP266" i="5"/>
  <c r="AQ266" i="5"/>
  <c r="AR266" i="5"/>
  <c r="AS266" i="5"/>
  <c r="AT266" i="5"/>
  <c r="AU266" i="5"/>
  <c r="AV266" i="5"/>
  <c r="AW266" i="5"/>
  <c r="AX266" i="5"/>
  <c r="AY266" i="5"/>
  <c r="AZ266" i="5"/>
  <c r="BA266" i="5"/>
  <c r="AO518" i="5"/>
  <c r="Y518" i="5"/>
  <c r="AP518" i="5"/>
  <c r="AQ518" i="5"/>
  <c r="AR518" i="5"/>
  <c r="AS518" i="5"/>
  <c r="AT518" i="5"/>
  <c r="AU518" i="5"/>
  <c r="AV518" i="5"/>
  <c r="AW518" i="5"/>
  <c r="AX518" i="5"/>
  <c r="AY518" i="5"/>
  <c r="AZ518" i="5"/>
  <c r="BA518" i="5"/>
  <c r="BJ518" i="5"/>
  <c r="AO15" i="5"/>
  <c r="AP15" i="5"/>
  <c r="AQ15" i="5"/>
  <c r="AR15" i="5"/>
  <c r="AS15" i="5"/>
  <c r="AT15" i="5"/>
  <c r="AU15" i="5"/>
  <c r="AV15" i="5"/>
  <c r="AW15" i="5"/>
  <c r="AX15" i="5"/>
  <c r="AY15" i="5"/>
  <c r="AZ15" i="5"/>
  <c r="BA15" i="5"/>
  <c r="AO267" i="5"/>
  <c r="AP267" i="5"/>
  <c r="AQ267" i="5"/>
  <c r="AR267" i="5"/>
  <c r="AS267" i="5"/>
  <c r="AT267" i="5"/>
  <c r="AU267" i="5"/>
  <c r="AV267" i="5"/>
  <c r="AW267" i="5"/>
  <c r="AX267" i="5"/>
  <c r="AY267" i="5"/>
  <c r="AZ267" i="5"/>
  <c r="BA267" i="5"/>
  <c r="AO519" i="5"/>
  <c r="Y519" i="5"/>
  <c r="AP519" i="5"/>
  <c r="AQ519" i="5"/>
  <c r="AR519" i="5"/>
  <c r="AS519" i="5"/>
  <c r="AT519" i="5"/>
  <c r="AU519" i="5"/>
  <c r="AV519" i="5"/>
  <c r="AW519" i="5"/>
  <c r="AX519" i="5"/>
  <c r="AY519" i="5"/>
  <c r="AZ519" i="5"/>
  <c r="BA519" i="5"/>
  <c r="BJ519" i="5"/>
  <c r="AO16" i="5"/>
  <c r="AP16" i="5"/>
  <c r="AQ16" i="5"/>
  <c r="AR16" i="5"/>
  <c r="AS16" i="5"/>
  <c r="AT16" i="5"/>
  <c r="AU16" i="5"/>
  <c r="AV16" i="5"/>
  <c r="AW16" i="5"/>
  <c r="AX16" i="5"/>
  <c r="AY16" i="5"/>
  <c r="AZ16" i="5"/>
  <c r="BA16" i="5"/>
  <c r="AO268" i="5"/>
  <c r="AP268" i="5"/>
  <c r="AQ268" i="5"/>
  <c r="AR268" i="5"/>
  <c r="AS268" i="5"/>
  <c r="AT268" i="5"/>
  <c r="AU268" i="5"/>
  <c r="AV268" i="5"/>
  <c r="AW268" i="5"/>
  <c r="AX268" i="5"/>
  <c r="AY268" i="5"/>
  <c r="AZ268" i="5"/>
  <c r="BA268" i="5"/>
  <c r="AO17" i="5"/>
  <c r="AP17" i="5"/>
  <c r="AQ17" i="5"/>
  <c r="AR17" i="5"/>
  <c r="AS17" i="5"/>
  <c r="AT17" i="5"/>
  <c r="AU17" i="5"/>
  <c r="AV17" i="5"/>
  <c r="AW17" i="5"/>
  <c r="AX17" i="5"/>
  <c r="AY17" i="5"/>
  <c r="AZ17" i="5"/>
  <c r="BA17" i="5"/>
  <c r="E55" i="8"/>
  <c r="AO269" i="5"/>
  <c r="AP269" i="5"/>
  <c r="AQ269" i="5"/>
  <c r="AR269" i="5"/>
  <c r="AS269" i="5"/>
  <c r="AT269" i="5"/>
  <c r="AU269" i="5"/>
  <c r="AV269" i="5"/>
  <c r="AW269" i="5"/>
  <c r="AX269" i="5"/>
  <c r="AY269" i="5"/>
  <c r="AZ269" i="5"/>
  <c r="BA269" i="5"/>
  <c r="AO18" i="5"/>
  <c r="AP18" i="5"/>
  <c r="AQ18" i="5"/>
  <c r="AR18" i="5"/>
  <c r="AS18" i="5"/>
  <c r="AT18" i="5"/>
  <c r="AU18" i="5"/>
  <c r="AV18" i="5"/>
  <c r="AW18" i="5"/>
  <c r="AX18" i="5"/>
  <c r="AY18" i="5"/>
  <c r="AZ18" i="5"/>
  <c r="BA18" i="5"/>
  <c r="E56" i="8"/>
  <c r="J56" i="8"/>
  <c r="AO19" i="5"/>
  <c r="AP19" i="5"/>
  <c r="AQ19" i="5"/>
  <c r="AR19" i="5"/>
  <c r="AS19" i="5"/>
  <c r="AT19" i="5"/>
  <c r="AU19" i="5"/>
  <c r="AV19" i="5"/>
  <c r="AW19" i="5"/>
  <c r="AX19" i="5"/>
  <c r="AY19" i="5"/>
  <c r="AZ19" i="5"/>
  <c r="BA19" i="5"/>
  <c r="E57" i="8"/>
  <c r="J57" i="8"/>
  <c r="AO520" i="5"/>
  <c r="Y520" i="5"/>
  <c r="AP520" i="5"/>
  <c r="AQ520" i="5"/>
  <c r="AR520" i="5"/>
  <c r="AS520" i="5"/>
  <c r="AT520" i="5"/>
  <c r="AU520" i="5"/>
  <c r="AV520" i="5"/>
  <c r="AW520" i="5"/>
  <c r="AX520" i="5"/>
  <c r="AY520" i="5"/>
  <c r="AZ520" i="5"/>
  <c r="BA520" i="5"/>
  <c r="BJ520" i="5"/>
  <c r="AO521" i="5"/>
  <c r="Y521" i="5"/>
  <c r="AP521" i="5"/>
  <c r="AQ521" i="5"/>
  <c r="AR521" i="5"/>
  <c r="AS521" i="5"/>
  <c r="AT521" i="5"/>
  <c r="AU521" i="5"/>
  <c r="AV521" i="5"/>
  <c r="AW521" i="5"/>
  <c r="AX521" i="5"/>
  <c r="AY521" i="5"/>
  <c r="AZ521" i="5"/>
  <c r="BA521" i="5"/>
  <c r="BJ521" i="5"/>
  <c r="AO270" i="5"/>
  <c r="AP270" i="5"/>
  <c r="AQ270" i="5"/>
  <c r="AR270" i="5"/>
  <c r="AS270" i="5"/>
  <c r="AT270" i="5"/>
  <c r="AU270" i="5"/>
  <c r="AV270" i="5"/>
  <c r="AW270" i="5"/>
  <c r="AX270" i="5"/>
  <c r="AY270" i="5"/>
  <c r="AZ270" i="5"/>
  <c r="BA270" i="5"/>
  <c r="AO522" i="5"/>
  <c r="Y522" i="5"/>
  <c r="AP522" i="5"/>
  <c r="AQ522" i="5"/>
  <c r="AR522" i="5"/>
  <c r="AS522" i="5"/>
  <c r="AT522" i="5"/>
  <c r="AU522" i="5"/>
  <c r="AV522" i="5"/>
  <c r="AW522" i="5"/>
  <c r="AX522" i="5"/>
  <c r="AY522" i="5"/>
  <c r="AZ522" i="5"/>
  <c r="BA522" i="5"/>
  <c r="BJ522" i="5"/>
  <c r="AO271" i="5"/>
  <c r="AP271" i="5"/>
  <c r="AQ271" i="5"/>
  <c r="AR271" i="5"/>
  <c r="AS271" i="5"/>
  <c r="AT271" i="5"/>
  <c r="AU271" i="5"/>
  <c r="AV271" i="5"/>
  <c r="AW271" i="5"/>
  <c r="AX271" i="5"/>
  <c r="AY271" i="5"/>
  <c r="AZ271" i="5"/>
  <c r="BA271" i="5"/>
  <c r="AO523" i="5"/>
  <c r="Y523" i="5"/>
  <c r="AP523" i="5"/>
  <c r="AQ523" i="5"/>
  <c r="AR523" i="5"/>
  <c r="AS523" i="5"/>
  <c r="AT523" i="5"/>
  <c r="AU523" i="5"/>
  <c r="AV523" i="5"/>
  <c r="AW523" i="5"/>
  <c r="AX523" i="5"/>
  <c r="AY523" i="5"/>
  <c r="AZ523" i="5"/>
  <c r="BA523" i="5"/>
  <c r="BJ523" i="5"/>
  <c r="AO20" i="5"/>
  <c r="AP20" i="5"/>
  <c r="AQ20" i="5"/>
  <c r="AR20" i="5"/>
  <c r="AS20" i="5"/>
  <c r="AT20" i="5"/>
  <c r="AU20" i="5"/>
  <c r="AV20" i="5"/>
  <c r="AW20" i="5"/>
  <c r="AX20" i="5"/>
  <c r="AY20" i="5"/>
  <c r="AZ20" i="5"/>
  <c r="BA20" i="5"/>
  <c r="AO272" i="5"/>
  <c r="AP272" i="5"/>
  <c r="AQ272" i="5"/>
  <c r="AR272" i="5"/>
  <c r="AS272" i="5"/>
  <c r="AT272" i="5"/>
  <c r="AU272" i="5"/>
  <c r="AV272" i="5"/>
  <c r="AW272" i="5"/>
  <c r="AX272" i="5"/>
  <c r="AY272" i="5"/>
  <c r="AZ272" i="5"/>
  <c r="BA272" i="5"/>
  <c r="AO21" i="5"/>
  <c r="AP21" i="5"/>
  <c r="AQ21" i="5"/>
  <c r="AR21" i="5"/>
  <c r="AS21" i="5"/>
  <c r="AT21" i="5"/>
  <c r="AU21" i="5"/>
  <c r="AV21" i="5"/>
  <c r="AW21" i="5"/>
  <c r="AX21" i="5"/>
  <c r="AY21" i="5"/>
  <c r="AZ21" i="5"/>
  <c r="BA21" i="5"/>
  <c r="E62" i="8"/>
  <c r="AO273" i="5"/>
  <c r="AP273" i="5"/>
  <c r="AQ273" i="5"/>
  <c r="AR273" i="5"/>
  <c r="AS273" i="5"/>
  <c r="AT273" i="5"/>
  <c r="AU273" i="5"/>
  <c r="AV273" i="5"/>
  <c r="AW273" i="5"/>
  <c r="AX273" i="5"/>
  <c r="AY273" i="5"/>
  <c r="AZ273" i="5"/>
  <c r="BA273" i="5"/>
  <c r="AO22" i="5"/>
  <c r="AP22" i="5"/>
  <c r="AQ22" i="5"/>
  <c r="AR22" i="5"/>
  <c r="AS22" i="5"/>
  <c r="AT22" i="5"/>
  <c r="AU22" i="5"/>
  <c r="AV22" i="5"/>
  <c r="AW22" i="5"/>
  <c r="AX22" i="5"/>
  <c r="AY22" i="5"/>
  <c r="AZ22" i="5"/>
  <c r="BA22" i="5"/>
  <c r="E63" i="8"/>
  <c r="J63" i="8"/>
  <c r="AO524" i="5"/>
  <c r="Y524" i="5"/>
  <c r="AP524" i="5"/>
  <c r="AQ524" i="5"/>
  <c r="AR524" i="5"/>
  <c r="AS524" i="5"/>
  <c r="AT524" i="5"/>
  <c r="AU524" i="5"/>
  <c r="AV524" i="5"/>
  <c r="AW524" i="5"/>
  <c r="AX524" i="5"/>
  <c r="AY524" i="5"/>
  <c r="AZ524" i="5"/>
  <c r="BA524" i="5"/>
  <c r="BJ524" i="5"/>
  <c r="AO23" i="5"/>
  <c r="AP23" i="5"/>
  <c r="AQ23" i="5"/>
  <c r="AR23" i="5"/>
  <c r="AS23" i="5"/>
  <c r="AT23" i="5"/>
  <c r="AU23" i="5"/>
  <c r="AV23" i="5"/>
  <c r="AW23" i="5"/>
  <c r="AX23" i="5"/>
  <c r="AY23" i="5"/>
  <c r="AZ23" i="5"/>
  <c r="BA23" i="5"/>
  <c r="AO525" i="5"/>
  <c r="Y525" i="5"/>
  <c r="AP525" i="5"/>
  <c r="AQ525" i="5"/>
  <c r="AR525" i="5"/>
  <c r="AS525" i="5"/>
  <c r="AT525" i="5"/>
  <c r="AU525" i="5"/>
  <c r="AV525" i="5"/>
  <c r="AW525" i="5"/>
  <c r="AX525" i="5"/>
  <c r="AY525" i="5"/>
  <c r="AZ525" i="5"/>
  <c r="BA525" i="5"/>
  <c r="BJ525" i="5"/>
  <c r="AO274" i="5"/>
  <c r="AP274" i="5"/>
  <c r="AQ274" i="5"/>
  <c r="AR274" i="5"/>
  <c r="AS274" i="5"/>
  <c r="AT274" i="5"/>
  <c r="AU274" i="5"/>
  <c r="AV274" i="5"/>
  <c r="AW274" i="5"/>
  <c r="AX274" i="5"/>
  <c r="AY274" i="5"/>
  <c r="AZ274" i="5"/>
  <c r="BA274" i="5"/>
  <c r="AO526" i="5"/>
  <c r="Y526" i="5"/>
  <c r="AP526" i="5"/>
  <c r="AQ526" i="5"/>
  <c r="AR526" i="5"/>
  <c r="AS526" i="5"/>
  <c r="AT526" i="5"/>
  <c r="AU526" i="5"/>
  <c r="AV526" i="5"/>
  <c r="AW526" i="5"/>
  <c r="AX526" i="5"/>
  <c r="AY526" i="5"/>
  <c r="AZ526" i="5"/>
  <c r="BA526" i="5"/>
  <c r="BJ526" i="5"/>
  <c r="AO275" i="5"/>
  <c r="AP275" i="5"/>
  <c r="AQ275" i="5"/>
  <c r="AR275" i="5"/>
  <c r="AS275" i="5"/>
  <c r="AT275" i="5"/>
  <c r="AU275" i="5"/>
  <c r="AV275" i="5"/>
  <c r="AW275" i="5"/>
  <c r="AX275" i="5"/>
  <c r="AY275" i="5"/>
  <c r="AZ275" i="5"/>
  <c r="BA275" i="5"/>
  <c r="AO527" i="5"/>
  <c r="Y527" i="5"/>
  <c r="AP527" i="5"/>
  <c r="AQ527" i="5"/>
  <c r="AR527" i="5"/>
  <c r="AS527" i="5"/>
  <c r="AT527" i="5"/>
  <c r="AU527" i="5"/>
  <c r="AV527" i="5"/>
  <c r="AW527" i="5"/>
  <c r="AX527" i="5"/>
  <c r="AY527" i="5"/>
  <c r="AZ527" i="5"/>
  <c r="BA527" i="5"/>
  <c r="BJ527" i="5"/>
  <c r="AO24" i="5"/>
  <c r="AP24" i="5"/>
  <c r="AQ24" i="5"/>
  <c r="AR24" i="5"/>
  <c r="AS24" i="5"/>
  <c r="AT24" i="5"/>
  <c r="AU24" i="5"/>
  <c r="AV24" i="5"/>
  <c r="AW24" i="5"/>
  <c r="AX24" i="5"/>
  <c r="AY24" i="5"/>
  <c r="AZ24" i="5"/>
  <c r="BA24" i="5"/>
  <c r="AO276" i="5"/>
  <c r="AP276" i="5"/>
  <c r="AQ276" i="5"/>
  <c r="AR276" i="5"/>
  <c r="AS276" i="5"/>
  <c r="AT276" i="5"/>
  <c r="AU276" i="5"/>
  <c r="AV276" i="5"/>
  <c r="AW276" i="5"/>
  <c r="AX276" i="5"/>
  <c r="AY276" i="5"/>
  <c r="AZ276" i="5"/>
  <c r="BA276" i="5"/>
  <c r="AO528" i="5"/>
  <c r="Y528" i="5"/>
  <c r="AP528" i="5"/>
  <c r="AQ528" i="5"/>
  <c r="AR528" i="5"/>
  <c r="AS528" i="5"/>
  <c r="AT528" i="5"/>
  <c r="AU528" i="5"/>
  <c r="AV528" i="5"/>
  <c r="AW528" i="5"/>
  <c r="AX528" i="5"/>
  <c r="AY528" i="5"/>
  <c r="AZ528" i="5"/>
  <c r="BA528" i="5"/>
  <c r="BJ528" i="5"/>
  <c r="AO25" i="5"/>
  <c r="AP25" i="5"/>
  <c r="AQ25" i="5"/>
  <c r="AR25" i="5"/>
  <c r="AS25" i="5"/>
  <c r="AT25" i="5"/>
  <c r="AU25" i="5"/>
  <c r="AV25" i="5"/>
  <c r="AW25" i="5"/>
  <c r="AX25" i="5"/>
  <c r="AY25" i="5"/>
  <c r="AZ25" i="5"/>
  <c r="BA25" i="5"/>
  <c r="AO277" i="5"/>
  <c r="AP277" i="5"/>
  <c r="AQ277" i="5"/>
  <c r="AR277" i="5"/>
  <c r="AS277" i="5"/>
  <c r="AT277" i="5"/>
  <c r="AU277" i="5"/>
  <c r="AV277" i="5"/>
  <c r="AW277" i="5"/>
  <c r="AX277" i="5"/>
  <c r="AY277" i="5"/>
  <c r="AZ277" i="5"/>
  <c r="BA277" i="5"/>
  <c r="AO26" i="5"/>
  <c r="AP26" i="5"/>
  <c r="AQ26" i="5"/>
  <c r="AR26" i="5"/>
  <c r="AS26" i="5"/>
  <c r="AT26" i="5"/>
  <c r="AU26" i="5"/>
  <c r="AV26" i="5"/>
  <c r="AW26" i="5"/>
  <c r="AX26" i="5"/>
  <c r="AY26" i="5"/>
  <c r="AZ26" i="5"/>
  <c r="BA26" i="5"/>
  <c r="E69" i="8"/>
  <c r="AO278" i="5"/>
  <c r="AP278" i="5"/>
  <c r="AQ278" i="5"/>
  <c r="AR278" i="5"/>
  <c r="AS278" i="5"/>
  <c r="AT278" i="5"/>
  <c r="AU278" i="5"/>
  <c r="AV278" i="5"/>
  <c r="AW278" i="5"/>
  <c r="AX278" i="5"/>
  <c r="AY278" i="5"/>
  <c r="AZ278" i="5"/>
  <c r="BA278" i="5"/>
  <c r="AO27" i="5"/>
  <c r="AP27" i="5"/>
  <c r="AQ27" i="5"/>
  <c r="AR27" i="5"/>
  <c r="AS27" i="5"/>
  <c r="AT27" i="5"/>
  <c r="AU27" i="5"/>
  <c r="AV27" i="5"/>
  <c r="AW27" i="5"/>
  <c r="AX27" i="5"/>
  <c r="AY27" i="5"/>
  <c r="AZ27" i="5"/>
  <c r="BA27" i="5"/>
  <c r="E70" i="8"/>
  <c r="J70" i="8"/>
  <c r="AO529" i="5"/>
  <c r="Y529" i="5"/>
  <c r="AP529" i="5"/>
  <c r="AQ529" i="5"/>
  <c r="AR529" i="5"/>
  <c r="AS529" i="5"/>
  <c r="AT529" i="5"/>
  <c r="AU529" i="5"/>
  <c r="AV529" i="5"/>
  <c r="AW529" i="5"/>
  <c r="AX529" i="5"/>
  <c r="AY529" i="5"/>
  <c r="AZ529" i="5"/>
  <c r="BA529" i="5"/>
  <c r="BJ529" i="5"/>
  <c r="AO28" i="5"/>
  <c r="AP28" i="5"/>
  <c r="AQ28" i="5"/>
  <c r="AR28" i="5"/>
  <c r="AS28" i="5"/>
  <c r="AT28" i="5"/>
  <c r="AU28" i="5"/>
  <c r="AV28" i="5"/>
  <c r="AW28" i="5"/>
  <c r="AX28" i="5"/>
  <c r="AY28" i="5"/>
  <c r="AZ28" i="5"/>
  <c r="BA28" i="5"/>
  <c r="AO530" i="5"/>
  <c r="Y530" i="5"/>
  <c r="AP530" i="5"/>
  <c r="AQ530" i="5"/>
  <c r="AR530" i="5"/>
  <c r="AS530" i="5"/>
  <c r="AT530" i="5"/>
  <c r="AU530" i="5"/>
  <c r="AV530" i="5"/>
  <c r="AW530" i="5"/>
  <c r="AX530" i="5"/>
  <c r="AY530" i="5"/>
  <c r="AZ530" i="5"/>
  <c r="BA530" i="5"/>
  <c r="BJ530" i="5"/>
  <c r="AO279" i="5"/>
  <c r="AP279" i="5"/>
  <c r="AQ279" i="5"/>
  <c r="AR279" i="5"/>
  <c r="AS279" i="5"/>
  <c r="AT279" i="5"/>
  <c r="AU279" i="5"/>
  <c r="AV279" i="5"/>
  <c r="AW279" i="5"/>
  <c r="AX279" i="5"/>
  <c r="AY279" i="5"/>
  <c r="AZ279" i="5"/>
  <c r="BA279" i="5"/>
  <c r="AO531" i="5"/>
  <c r="Y531" i="5"/>
  <c r="AP531" i="5"/>
  <c r="AQ531" i="5"/>
  <c r="AR531" i="5"/>
  <c r="AS531" i="5"/>
  <c r="AT531" i="5"/>
  <c r="AU531" i="5"/>
  <c r="AV531" i="5"/>
  <c r="AW531" i="5"/>
  <c r="AX531" i="5"/>
  <c r="AY531" i="5"/>
  <c r="AZ531" i="5"/>
  <c r="BA531" i="5"/>
  <c r="BJ531" i="5"/>
  <c r="AO280" i="5"/>
  <c r="AP280" i="5"/>
  <c r="AQ280" i="5"/>
  <c r="AR280" i="5"/>
  <c r="AS280" i="5"/>
  <c r="AT280" i="5"/>
  <c r="AU280" i="5"/>
  <c r="AV280" i="5"/>
  <c r="AW280" i="5"/>
  <c r="AX280" i="5"/>
  <c r="AY280" i="5"/>
  <c r="AZ280" i="5"/>
  <c r="BA280" i="5"/>
  <c r="AO532" i="5"/>
  <c r="Y532" i="5"/>
  <c r="AP532" i="5"/>
  <c r="AQ532" i="5"/>
  <c r="AR532" i="5"/>
  <c r="AS532" i="5"/>
  <c r="AT532" i="5"/>
  <c r="AU532" i="5"/>
  <c r="AV532" i="5"/>
  <c r="AW532" i="5"/>
  <c r="AX532" i="5"/>
  <c r="AY532" i="5"/>
  <c r="AZ532" i="5"/>
  <c r="BA532" i="5"/>
  <c r="BJ532" i="5"/>
  <c r="AO29" i="5"/>
  <c r="AP29" i="5"/>
  <c r="AQ29" i="5"/>
  <c r="AR29" i="5"/>
  <c r="AS29" i="5"/>
  <c r="AT29" i="5"/>
  <c r="AU29" i="5"/>
  <c r="AV29" i="5"/>
  <c r="AW29" i="5"/>
  <c r="AX29" i="5"/>
  <c r="AY29" i="5"/>
  <c r="AZ29" i="5"/>
  <c r="BA29" i="5"/>
  <c r="AO281" i="5"/>
  <c r="AP281" i="5"/>
  <c r="AQ281" i="5"/>
  <c r="AR281" i="5"/>
  <c r="AS281" i="5"/>
  <c r="AT281" i="5"/>
  <c r="AU281" i="5"/>
  <c r="AV281" i="5"/>
  <c r="AW281" i="5"/>
  <c r="AX281" i="5"/>
  <c r="AY281" i="5"/>
  <c r="AZ281" i="5"/>
  <c r="BA281" i="5"/>
  <c r="AO533" i="5"/>
  <c r="Y533" i="5"/>
  <c r="AP533" i="5"/>
  <c r="AQ533" i="5"/>
  <c r="AR533" i="5"/>
  <c r="AS533" i="5"/>
  <c r="AT533" i="5"/>
  <c r="AU533" i="5"/>
  <c r="AV533" i="5"/>
  <c r="AW533" i="5"/>
  <c r="AX533" i="5"/>
  <c r="AY533" i="5"/>
  <c r="AZ533" i="5"/>
  <c r="BA533" i="5"/>
  <c r="BJ533" i="5"/>
  <c r="AO30" i="5"/>
  <c r="AP30" i="5"/>
  <c r="AQ30" i="5"/>
  <c r="AR30" i="5"/>
  <c r="AS30" i="5"/>
  <c r="AT30" i="5"/>
  <c r="AU30" i="5"/>
  <c r="AV30" i="5"/>
  <c r="AW30" i="5"/>
  <c r="AX30" i="5"/>
  <c r="AY30" i="5"/>
  <c r="AZ30" i="5"/>
  <c r="BA30" i="5"/>
  <c r="AO282" i="5"/>
  <c r="AP282" i="5"/>
  <c r="AQ282" i="5"/>
  <c r="AR282" i="5"/>
  <c r="AS282" i="5"/>
  <c r="AT282" i="5"/>
  <c r="AU282" i="5"/>
  <c r="AV282" i="5"/>
  <c r="AW282" i="5"/>
  <c r="AX282" i="5"/>
  <c r="AY282" i="5"/>
  <c r="AZ282" i="5"/>
  <c r="BA282" i="5"/>
  <c r="AO31" i="5"/>
  <c r="AP31" i="5"/>
  <c r="AQ31" i="5"/>
  <c r="AR31" i="5"/>
  <c r="AS31" i="5"/>
  <c r="AT31" i="5"/>
  <c r="AU31" i="5"/>
  <c r="AV31" i="5"/>
  <c r="AW31" i="5"/>
  <c r="AX31" i="5"/>
  <c r="AY31" i="5"/>
  <c r="AZ31" i="5"/>
  <c r="BA31" i="5"/>
  <c r="E76" i="8"/>
  <c r="AO283" i="5"/>
  <c r="AP283" i="5"/>
  <c r="AQ283" i="5"/>
  <c r="AR283" i="5"/>
  <c r="AS283" i="5"/>
  <c r="AT283" i="5"/>
  <c r="AU283" i="5"/>
  <c r="AV283" i="5"/>
  <c r="AW283" i="5"/>
  <c r="AX283" i="5"/>
  <c r="AY283" i="5"/>
  <c r="AZ283" i="5"/>
  <c r="BA283" i="5"/>
  <c r="AO32" i="5"/>
  <c r="AP32" i="5"/>
  <c r="AQ32" i="5"/>
  <c r="AR32" i="5"/>
  <c r="AS32" i="5"/>
  <c r="AT32" i="5"/>
  <c r="AU32" i="5"/>
  <c r="AV32" i="5"/>
  <c r="AW32" i="5"/>
  <c r="AX32" i="5"/>
  <c r="AY32" i="5"/>
  <c r="AZ32" i="5"/>
  <c r="BA32" i="5"/>
  <c r="E77" i="8"/>
  <c r="J77" i="8"/>
  <c r="AO534" i="5"/>
  <c r="Y534" i="5"/>
  <c r="AP534" i="5"/>
  <c r="AQ534" i="5"/>
  <c r="AR534" i="5"/>
  <c r="AS534" i="5"/>
  <c r="AT534" i="5"/>
  <c r="AU534" i="5"/>
  <c r="AV534" i="5"/>
  <c r="AW534" i="5"/>
  <c r="AX534" i="5"/>
  <c r="AY534" i="5"/>
  <c r="AZ534" i="5"/>
  <c r="BA534" i="5"/>
  <c r="BJ534" i="5"/>
  <c r="AO33" i="5"/>
  <c r="AP33" i="5"/>
  <c r="AQ33" i="5"/>
  <c r="AR33" i="5"/>
  <c r="AS33" i="5"/>
  <c r="AT33" i="5"/>
  <c r="AU33" i="5"/>
  <c r="AV33" i="5"/>
  <c r="AW33" i="5"/>
  <c r="AX33" i="5"/>
  <c r="AY33" i="5"/>
  <c r="AZ33" i="5"/>
  <c r="BA33" i="5"/>
  <c r="AO535" i="5"/>
  <c r="Y535" i="5"/>
  <c r="AP535" i="5"/>
  <c r="AQ535" i="5"/>
  <c r="AR535" i="5"/>
  <c r="AS535" i="5"/>
  <c r="AT535" i="5"/>
  <c r="AU535" i="5"/>
  <c r="AV535" i="5"/>
  <c r="AW535" i="5"/>
  <c r="AX535" i="5"/>
  <c r="AY535" i="5"/>
  <c r="AZ535" i="5"/>
  <c r="BA535" i="5"/>
  <c r="BJ535" i="5"/>
  <c r="AO284" i="5"/>
  <c r="AP284" i="5"/>
  <c r="AQ284" i="5"/>
  <c r="AR284" i="5"/>
  <c r="AS284" i="5"/>
  <c r="AT284" i="5"/>
  <c r="AU284" i="5"/>
  <c r="AV284" i="5"/>
  <c r="AW284" i="5"/>
  <c r="AX284" i="5"/>
  <c r="AY284" i="5"/>
  <c r="AZ284" i="5"/>
  <c r="BA284" i="5"/>
  <c r="AO536" i="5"/>
  <c r="Y536" i="5"/>
  <c r="AP536" i="5"/>
  <c r="AQ536" i="5"/>
  <c r="AR536" i="5"/>
  <c r="AS536" i="5"/>
  <c r="AT536" i="5"/>
  <c r="AU536" i="5"/>
  <c r="AV536" i="5"/>
  <c r="AW536" i="5"/>
  <c r="AX536" i="5"/>
  <c r="AY536" i="5"/>
  <c r="AZ536" i="5"/>
  <c r="BA536" i="5"/>
  <c r="BJ536" i="5"/>
  <c r="AO285" i="5"/>
  <c r="AP285" i="5"/>
  <c r="AQ285" i="5"/>
  <c r="AR285" i="5"/>
  <c r="AS285" i="5"/>
  <c r="AT285" i="5"/>
  <c r="AU285" i="5"/>
  <c r="AV285" i="5"/>
  <c r="AW285" i="5"/>
  <c r="AX285" i="5"/>
  <c r="AY285" i="5"/>
  <c r="AZ285" i="5"/>
  <c r="BA285" i="5"/>
  <c r="AO537" i="5"/>
  <c r="Y537" i="5"/>
  <c r="AP537" i="5"/>
  <c r="AQ537" i="5"/>
  <c r="AR537" i="5"/>
  <c r="AS537" i="5"/>
  <c r="AT537" i="5"/>
  <c r="AU537" i="5"/>
  <c r="AV537" i="5"/>
  <c r="AW537" i="5"/>
  <c r="AX537" i="5"/>
  <c r="AY537" i="5"/>
  <c r="AZ537" i="5"/>
  <c r="BA537" i="5"/>
  <c r="BJ537" i="5"/>
  <c r="AO34" i="5"/>
  <c r="AP34" i="5"/>
  <c r="AQ34" i="5"/>
  <c r="AR34" i="5"/>
  <c r="AS34" i="5"/>
  <c r="AT34" i="5"/>
  <c r="AU34" i="5"/>
  <c r="AV34" i="5"/>
  <c r="AW34" i="5"/>
  <c r="AX34" i="5"/>
  <c r="AY34" i="5"/>
  <c r="AZ34" i="5"/>
  <c r="BA34" i="5"/>
  <c r="AO286" i="5"/>
  <c r="AP286" i="5"/>
  <c r="AQ286" i="5"/>
  <c r="AR286" i="5"/>
  <c r="AS286" i="5"/>
  <c r="AT286" i="5"/>
  <c r="AU286" i="5"/>
  <c r="AV286" i="5"/>
  <c r="AW286" i="5"/>
  <c r="AX286" i="5"/>
  <c r="AY286" i="5"/>
  <c r="AZ286" i="5"/>
  <c r="BA286" i="5"/>
  <c r="AO538" i="5"/>
  <c r="Y538" i="5"/>
  <c r="AP538" i="5"/>
  <c r="AQ538" i="5"/>
  <c r="AR538" i="5"/>
  <c r="AS538" i="5"/>
  <c r="AT538" i="5"/>
  <c r="AU538" i="5"/>
  <c r="AV538" i="5"/>
  <c r="AW538" i="5"/>
  <c r="AX538" i="5"/>
  <c r="AY538" i="5"/>
  <c r="AZ538" i="5"/>
  <c r="BA538" i="5"/>
  <c r="BJ538" i="5"/>
  <c r="AO35" i="5"/>
  <c r="AP35" i="5"/>
  <c r="AQ35" i="5"/>
  <c r="AR35" i="5"/>
  <c r="AS35" i="5"/>
  <c r="AT35" i="5"/>
  <c r="AU35" i="5"/>
  <c r="AV35" i="5"/>
  <c r="AW35" i="5"/>
  <c r="AX35" i="5"/>
  <c r="AY35" i="5"/>
  <c r="AZ35" i="5"/>
  <c r="BA35" i="5"/>
  <c r="AO287" i="5"/>
  <c r="AP287" i="5"/>
  <c r="AQ287" i="5"/>
  <c r="AR287" i="5"/>
  <c r="AS287" i="5"/>
  <c r="AT287" i="5"/>
  <c r="AU287" i="5"/>
  <c r="AV287" i="5"/>
  <c r="AW287" i="5"/>
  <c r="AX287" i="5"/>
  <c r="AY287" i="5"/>
  <c r="AZ287" i="5"/>
  <c r="BA287" i="5"/>
  <c r="AO36" i="5"/>
  <c r="AP36" i="5"/>
  <c r="AQ36" i="5"/>
  <c r="AR36" i="5"/>
  <c r="AS36" i="5"/>
  <c r="AT36" i="5"/>
  <c r="AU36" i="5"/>
  <c r="AV36" i="5"/>
  <c r="AW36" i="5"/>
  <c r="AX36" i="5"/>
  <c r="AY36" i="5"/>
  <c r="AZ36" i="5"/>
  <c r="BA36" i="5"/>
  <c r="E83" i="8"/>
  <c r="AO288" i="5"/>
  <c r="AP288" i="5"/>
  <c r="AQ288" i="5"/>
  <c r="AR288" i="5"/>
  <c r="AS288" i="5"/>
  <c r="AT288" i="5"/>
  <c r="AU288" i="5"/>
  <c r="AV288" i="5"/>
  <c r="AW288" i="5"/>
  <c r="AX288" i="5"/>
  <c r="AY288" i="5"/>
  <c r="AZ288" i="5"/>
  <c r="BA288" i="5"/>
  <c r="AO37" i="5"/>
  <c r="AP37" i="5"/>
  <c r="AQ37" i="5"/>
  <c r="AR37" i="5"/>
  <c r="AS37" i="5"/>
  <c r="AT37" i="5"/>
  <c r="AU37" i="5"/>
  <c r="AV37" i="5"/>
  <c r="AW37" i="5"/>
  <c r="AX37" i="5"/>
  <c r="AY37" i="5"/>
  <c r="AZ37" i="5"/>
  <c r="BA37" i="5"/>
  <c r="E84" i="8"/>
  <c r="J84" i="8"/>
  <c r="AO539" i="5"/>
  <c r="Y539" i="5"/>
  <c r="AP539" i="5"/>
  <c r="AQ539" i="5"/>
  <c r="AR539" i="5"/>
  <c r="AS539" i="5"/>
  <c r="AT539" i="5"/>
  <c r="AU539" i="5"/>
  <c r="AV539" i="5"/>
  <c r="AW539" i="5"/>
  <c r="AX539" i="5"/>
  <c r="AY539" i="5"/>
  <c r="AZ539" i="5"/>
  <c r="BA539" i="5"/>
  <c r="BJ539" i="5"/>
  <c r="AO38" i="5"/>
  <c r="AP38" i="5"/>
  <c r="AQ38" i="5"/>
  <c r="AR38" i="5"/>
  <c r="AS38" i="5"/>
  <c r="AT38" i="5"/>
  <c r="AU38" i="5"/>
  <c r="AV38" i="5"/>
  <c r="AW38" i="5"/>
  <c r="AX38" i="5"/>
  <c r="AY38" i="5"/>
  <c r="AZ38" i="5"/>
  <c r="BA38" i="5"/>
  <c r="AO540" i="5"/>
  <c r="Y540" i="5"/>
  <c r="AP540" i="5"/>
  <c r="AQ540" i="5"/>
  <c r="AR540" i="5"/>
  <c r="AS540" i="5"/>
  <c r="AT540" i="5"/>
  <c r="AU540" i="5"/>
  <c r="AV540" i="5"/>
  <c r="AW540" i="5"/>
  <c r="AX540" i="5"/>
  <c r="AY540" i="5"/>
  <c r="AZ540" i="5"/>
  <c r="BA540" i="5"/>
  <c r="BJ540" i="5"/>
  <c r="AO289" i="5"/>
  <c r="AP289" i="5"/>
  <c r="AQ289" i="5"/>
  <c r="AR289" i="5"/>
  <c r="AS289" i="5"/>
  <c r="AT289" i="5"/>
  <c r="AU289" i="5"/>
  <c r="AV289" i="5"/>
  <c r="AW289" i="5"/>
  <c r="AX289" i="5"/>
  <c r="AY289" i="5"/>
  <c r="AZ289" i="5"/>
  <c r="BA289" i="5"/>
  <c r="AO541" i="5"/>
  <c r="Y541" i="5"/>
  <c r="AP541" i="5"/>
  <c r="AQ541" i="5"/>
  <c r="AR541" i="5"/>
  <c r="AS541" i="5"/>
  <c r="AT541" i="5"/>
  <c r="AU541" i="5"/>
  <c r="AV541" i="5"/>
  <c r="AW541" i="5"/>
  <c r="AX541" i="5"/>
  <c r="AY541" i="5"/>
  <c r="AZ541" i="5"/>
  <c r="BA541" i="5"/>
  <c r="BJ541" i="5"/>
  <c r="AO290" i="5"/>
  <c r="AP290" i="5"/>
  <c r="AQ290" i="5"/>
  <c r="AR290" i="5"/>
  <c r="AS290" i="5"/>
  <c r="AT290" i="5"/>
  <c r="AU290" i="5"/>
  <c r="AV290" i="5"/>
  <c r="AW290" i="5"/>
  <c r="AX290" i="5"/>
  <c r="AY290" i="5"/>
  <c r="AZ290" i="5"/>
  <c r="BA290" i="5"/>
  <c r="AO542" i="5"/>
  <c r="Y542" i="5"/>
  <c r="AP542" i="5"/>
  <c r="AQ542" i="5"/>
  <c r="AR542" i="5"/>
  <c r="AS542" i="5"/>
  <c r="AT542" i="5"/>
  <c r="AU542" i="5"/>
  <c r="AV542" i="5"/>
  <c r="AW542" i="5"/>
  <c r="AX542" i="5"/>
  <c r="AY542" i="5"/>
  <c r="AZ542" i="5"/>
  <c r="BA542" i="5"/>
  <c r="BJ542" i="5"/>
  <c r="AO39" i="5"/>
  <c r="AP39" i="5"/>
  <c r="AQ39" i="5"/>
  <c r="AR39" i="5"/>
  <c r="AS39" i="5"/>
  <c r="AT39" i="5"/>
  <c r="AU39" i="5"/>
  <c r="AV39" i="5"/>
  <c r="AW39" i="5"/>
  <c r="AX39" i="5"/>
  <c r="AY39" i="5"/>
  <c r="AZ39" i="5"/>
  <c r="BA39" i="5"/>
  <c r="AO291" i="5"/>
  <c r="AP291" i="5"/>
  <c r="AQ291" i="5"/>
  <c r="AR291" i="5"/>
  <c r="AS291" i="5"/>
  <c r="AT291" i="5"/>
  <c r="AU291" i="5"/>
  <c r="AV291" i="5"/>
  <c r="AW291" i="5"/>
  <c r="AX291" i="5"/>
  <c r="AY291" i="5"/>
  <c r="AZ291" i="5"/>
  <c r="BA291" i="5"/>
  <c r="AO543" i="5"/>
  <c r="Y543" i="5"/>
  <c r="AP543" i="5"/>
  <c r="AQ543" i="5"/>
  <c r="AR543" i="5"/>
  <c r="AS543" i="5"/>
  <c r="AT543" i="5"/>
  <c r="AU543" i="5"/>
  <c r="AV543" i="5"/>
  <c r="AW543" i="5"/>
  <c r="AX543" i="5"/>
  <c r="AY543" i="5"/>
  <c r="AZ543" i="5"/>
  <c r="BA543" i="5"/>
  <c r="BJ543" i="5"/>
  <c r="AO40" i="5"/>
  <c r="AP40" i="5"/>
  <c r="AQ40" i="5"/>
  <c r="AR40" i="5"/>
  <c r="AS40" i="5"/>
  <c r="AT40" i="5"/>
  <c r="AU40" i="5"/>
  <c r="AV40" i="5"/>
  <c r="AW40" i="5"/>
  <c r="AX40" i="5"/>
  <c r="AY40" i="5"/>
  <c r="AZ40" i="5"/>
  <c r="BA40" i="5"/>
  <c r="AO292" i="5"/>
  <c r="AP292" i="5"/>
  <c r="AQ292" i="5"/>
  <c r="AR292" i="5"/>
  <c r="AS292" i="5"/>
  <c r="AT292" i="5"/>
  <c r="AU292" i="5"/>
  <c r="AV292" i="5"/>
  <c r="AW292" i="5"/>
  <c r="AX292" i="5"/>
  <c r="AY292" i="5"/>
  <c r="AZ292" i="5"/>
  <c r="BA292" i="5"/>
  <c r="AO41" i="5"/>
  <c r="AP41" i="5"/>
  <c r="AQ41" i="5"/>
  <c r="AR41" i="5"/>
  <c r="AS41" i="5"/>
  <c r="AT41" i="5"/>
  <c r="AU41" i="5"/>
  <c r="AV41" i="5"/>
  <c r="AW41" i="5"/>
  <c r="AX41" i="5"/>
  <c r="AY41" i="5"/>
  <c r="AZ41" i="5"/>
  <c r="BA41" i="5"/>
  <c r="E90" i="8"/>
  <c r="AO293" i="5"/>
  <c r="AP293" i="5"/>
  <c r="AQ293" i="5"/>
  <c r="AR293" i="5"/>
  <c r="AS293" i="5"/>
  <c r="AT293" i="5"/>
  <c r="AU293" i="5"/>
  <c r="AV293" i="5"/>
  <c r="AW293" i="5"/>
  <c r="AX293" i="5"/>
  <c r="AY293" i="5"/>
  <c r="AZ293" i="5"/>
  <c r="BA293" i="5"/>
  <c r="AO42" i="5"/>
  <c r="AP42" i="5"/>
  <c r="AQ42" i="5"/>
  <c r="AR42" i="5"/>
  <c r="AS42" i="5"/>
  <c r="AT42" i="5"/>
  <c r="AU42" i="5"/>
  <c r="AV42" i="5"/>
  <c r="AW42" i="5"/>
  <c r="AX42" i="5"/>
  <c r="AY42" i="5"/>
  <c r="AZ42" i="5"/>
  <c r="BA42" i="5"/>
  <c r="E91" i="8"/>
  <c r="J91" i="8"/>
  <c r="AO544" i="5"/>
  <c r="Y544" i="5"/>
  <c r="AP544" i="5"/>
  <c r="AQ544" i="5"/>
  <c r="AR544" i="5"/>
  <c r="AS544" i="5"/>
  <c r="AT544" i="5"/>
  <c r="AU544" i="5"/>
  <c r="AV544" i="5"/>
  <c r="AW544" i="5"/>
  <c r="AX544" i="5"/>
  <c r="AY544" i="5"/>
  <c r="AZ544" i="5"/>
  <c r="BA544" i="5"/>
  <c r="BJ544" i="5"/>
  <c r="AO43" i="5"/>
  <c r="AP43" i="5"/>
  <c r="AQ43" i="5"/>
  <c r="AR43" i="5"/>
  <c r="AS43" i="5"/>
  <c r="AT43" i="5"/>
  <c r="AU43" i="5"/>
  <c r="AV43" i="5"/>
  <c r="AW43" i="5"/>
  <c r="AX43" i="5"/>
  <c r="AY43" i="5"/>
  <c r="AZ43" i="5"/>
  <c r="BA43" i="5"/>
  <c r="AO545" i="5"/>
  <c r="Y545" i="5"/>
  <c r="AP545" i="5"/>
  <c r="AQ545" i="5"/>
  <c r="AR545" i="5"/>
  <c r="AS545" i="5"/>
  <c r="AT545" i="5"/>
  <c r="AU545" i="5"/>
  <c r="AV545" i="5"/>
  <c r="AW545" i="5"/>
  <c r="AX545" i="5"/>
  <c r="AY545" i="5"/>
  <c r="AZ545" i="5"/>
  <c r="BA545" i="5"/>
  <c r="BJ545" i="5"/>
  <c r="AO294" i="5"/>
  <c r="AP294" i="5"/>
  <c r="AQ294" i="5"/>
  <c r="AR294" i="5"/>
  <c r="AS294" i="5"/>
  <c r="AT294" i="5"/>
  <c r="AU294" i="5"/>
  <c r="AV294" i="5"/>
  <c r="AW294" i="5"/>
  <c r="AX294" i="5"/>
  <c r="AY294" i="5"/>
  <c r="AZ294" i="5"/>
  <c r="BA294" i="5"/>
  <c r="AO546" i="5"/>
  <c r="Y546" i="5"/>
  <c r="AP546" i="5"/>
  <c r="AQ546" i="5"/>
  <c r="AR546" i="5"/>
  <c r="AS546" i="5"/>
  <c r="AT546" i="5"/>
  <c r="AU546" i="5"/>
  <c r="AV546" i="5"/>
  <c r="AW546" i="5"/>
  <c r="AX546" i="5"/>
  <c r="AY546" i="5"/>
  <c r="AZ546" i="5"/>
  <c r="BA546" i="5"/>
  <c r="BJ546" i="5"/>
  <c r="AO295" i="5"/>
  <c r="AP295" i="5"/>
  <c r="AQ295" i="5"/>
  <c r="AR295" i="5"/>
  <c r="AS295" i="5"/>
  <c r="AT295" i="5"/>
  <c r="AU295" i="5"/>
  <c r="AV295" i="5"/>
  <c r="AW295" i="5"/>
  <c r="AX295" i="5"/>
  <c r="AY295" i="5"/>
  <c r="AZ295" i="5"/>
  <c r="BA295" i="5"/>
  <c r="AO547" i="5"/>
  <c r="Y547" i="5"/>
  <c r="AP547" i="5"/>
  <c r="AQ547" i="5"/>
  <c r="AR547" i="5"/>
  <c r="AS547" i="5"/>
  <c r="AT547" i="5"/>
  <c r="AU547" i="5"/>
  <c r="AV547" i="5"/>
  <c r="AW547" i="5"/>
  <c r="AX547" i="5"/>
  <c r="AY547" i="5"/>
  <c r="AZ547" i="5"/>
  <c r="BA547" i="5"/>
  <c r="BJ547" i="5"/>
  <c r="AO44" i="5"/>
  <c r="AP44" i="5"/>
  <c r="AQ44" i="5"/>
  <c r="AR44" i="5"/>
  <c r="AS44" i="5"/>
  <c r="AT44" i="5"/>
  <c r="AU44" i="5"/>
  <c r="AV44" i="5"/>
  <c r="AW44" i="5"/>
  <c r="AX44" i="5"/>
  <c r="AY44" i="5"/>
  <c r="AZ44" i="5"/>
  <c r="BA44" i="5"/>
  <c r="AO296" i="5"/>
  <c r="AP296" i="5"/>
  <c r="AQ296" i="5"/>
  <c r="AR296" i="5"/>
  <c r="AS296" i="5"/>
  <c r="AT296" i="5"/>
  <c r="AU296" i="5"/>
  <c r="AV296" i="5"/>
  <c r="AW296" i="5"/>
  <c r="AX296" i="5"/>
  <c r="AY296" i="5"/>
  <c r="AZ296" i="5"/>
  <c r="BA296" i="5"/>
  <c r="AO548" i="5"/>
  <c r="Y548" i="5"/>
  <c r="AP548" i="5"/>
  <c r="AQ548" i="5"/>
  <c r="AR548" i="5"/>
  <c r="AS548" i="5"/>
  <c r="AT548" i="5"/>
  <c r="AU548" i="5"/>
  <c r="AV548" i="5"/>
  <c r="AW548" i="5"/>
  <c r="AX548" i="5"/>
  <c r="AY548" i="5"/>
  <c r="AZ548" i="5"/>
  <c r="BA548" i="5"/>
  <c r="BJ548" i="5"/>
  <c r="AO45" i="5"/>
  <c r="AP45" i="5"/>
  <c r="AQ45" i="5"/>
  <c r="AR45" i="5"/>
  <c r="AS45" i="5"/>
  <c r="AT45" i="5"/>
  <c r="AU45" i="5"/>
  <c r="AV45" i="5"/>
  <c r="AW45" i="5"/>
  <c r="AX45" i="5"/>
  <c r="AY45" i="5"/>
  <c r="AZ45" i="5"/>
  <c r="BA45" i="5"/>
  <c r="AO297" i="5"/>
  <c r="AP297" i="5"/>
  <c r="AQ297" i="5"/>
  <c r="AR297" i="5"/>
  <c r="AS297" i="5"/>
  <c r="AT297" i="5"/>
  <c r="AU297" i="5"/>
  <c r="AV297" i="5"/>
  <c r="AW297" i="5"/>
  <c r="AX297" i="5"/>
  <c r="AY297" i="5"/>
  <c r="AZ297" i="5"/>
  <c r="BA297" i="5"/>
  <c r="AO46" i="5"/>
  <c r="AP46" i="5"/>
  <c r="AQ46" i="5"/>
  <c r="AR46" i="5"/>
  <c r="AS46" i="5"/>
  <c r="AT46" i="5"/>
  <c r="AU46" i="5"/>
  <c r="AV46" i="5"/>
  <c r="AW46" i="5"/>
  <c r="AX46" i="5"/>
  <c r="AY46" i="5"/>
  <c r="AZ46" i="5"/>
  <c r="BA46" i="5"/>
  <c r="E97" i="8"/>
  <c r="AO298" i="5"/>
  <c r="AP298" i="5"/>
  <c r="AQ298" i="5"/>
  <c r="AR298" i="5"/>
  <c r="AS298" i="5"/>
  <c r="AT298" i="5"/>
  <c r="AU298" i="5"/>
  <c r="AV298" i="5"/>
  <c r="AW298" i="5"/>
  <c r="AX298" i="5"/>
  <c r="AY298" i="5"/>
  <c r="AZ298" i="5"/>
  <c r="BA298" i="5"/>
  <c r="AO47" i="5"/>
  <c r="AP47" i="5"/>
  <c r="AQ47" i="5"/>
  <c r="AR47" i="5"/>
  <c r="AS47" i="5"/>
  <c r="AT47" i="5"/>
  <c r="AU47" i="5"/>
  <c r="AV47" i="5"/>
  <c r="AW47" i="5"/>
  <c r="AX47" i="5"/>
  <c r="AY47" i="5"/>
  <c r="AZ47" i="5"/>
  <c r="BA47" i="5"/>
  <c r="E98" i="8"/>
  <c r="J98" i="8"/>
  <c r="AO549" i="5"/>
  <c r="Y549" i="5"/>
  <c r="AP549" i="5"/>
  <c r="AQ549" i="5"/>
  <c r="AR549" i="5"/>
  <c r="AS549" i="5"/>
  <c r="AT549" i="5"/>
  <c r="AU549" i="5"/>
  <c r="AV549" i="5"/>
  <c r="AW549" i="5"/>
  <c r="AX549" i="5"/>
  <c r="AY549" i="5"/>
  <c r="AZ549" i="5"/>
  <c r="BA549" i="5"/>
  <c r="BJ549" i="5"/>
  <c r="AO48" i="5"/>
  <c r="AP48" i="5"/>
  <c r="AQ48" i="5"/>
  <c r="AR48" i="5"/>
  <c r="AS48" i="5"/>
  <c r="AT48" i="5"/>
  <c r="AU48" i="5"/>
  <c r="AV48" i="5"/>
  <c r="AW48" i="5"/>
  <c r="AX48" i="5"/>
  <c r="AY48" i="5"/>
  <c r="AZ48" i="5"/>
  <c r="BA48" i="5"/>
  <c r="AO550" i="5"/>
  <c r="Y550" i="5"/>
  <c r="AP550" i="5"/>
  <c r="AQ550" i="5"/>
  <c r="AR550" i="5"/>
  <c r="AS550" i="5"/>
  <c r="AT550" i="5"/>
  <c r="AU550" i="5"/>
  <c r="AV550" i="5"/>
  <c r="AW550" i="5"/>
  <c r="AX550" i="5"/>
  <c r="AY550" i="5"/>
  <c r="AZ550" i="5"/>
  <c r="BA550" i="5"/>
  <c r="BJ550" i="5"/>
  <c r="AO299" i="5"/>
  <c r="AP299" i="5"/>
  <c r="AQ299" i="5"/>
  <c r="AR299" i="5"/>
  <c r="AS299" i="5"/>
  <c r="AT299" i="5"/>
  <c r="AU299" i="5"/>
  <c r="AV299" i="5"/>
  <c r="AW299" i="5"/>
  <c r="AX299" i="5"/>
  <c r="AY299" i="5"/>
  <c r="AZ299" i="5"/>
  <c r="BA299" i="5"/>
  <c r="AO551" i="5"/>
  <c r="Y551" i="5"/>
  <c r="AP551" i="5"/>
  <c r="AQ551" i="5"/>
  <c r="AR551" i="5"/>
  <c r="AS551" i="5"/>
  <c r="AT551" i="5"/>
  <c r="AU551" i="5"/>
  <c r="AV551" i="5"/>
  <c r="AW551" i="5"/>
  <c r="AX551" i="5"/>
  <c r="AY551" i="5"/>
  <c r="AZ551" i="5"/>
  <c r="BA551" i="5"/>
  <c r="BJ551" i="5"/>
  <c r="AO300" i="5"/>
  <c r="AP300" i="5"/>
  <c r="AQ300" i="5"/>
  <c r="AR300" i="5"/>
  <c r="AS300" i="5"/>
  <c r="AT300" i="5"/>
  <c r="AU300" i="5"/>
  <c r="AV300" i="5"/>
  <c r="AW300" i="5"/>
  <c r="AX300" i="5"/>
  <c r="AY300" i="5"/>
  <c r="AZ300" i="5"/>
  <c r="BA300" i="5"/>
  <c r="AO552" i="5"/>
  <c r="Y552" i="5"/>
  <c r="AP552" i="5"/>
  <c r="AQ552" i="5"/>
  <c r="AR552" i="5"/>
  <c r="AS552" i="5"/>
  <c r="AT552" i="5"/>
  <c r="AU552" i="5"/>
  <c r="AV552" i="5"/>
  <c r="AW552" i="5"/>
  <c r="AX552" i="5"/>
  <c r="AY552" i="5"/>
  <c r="AZ552" i="5"/>
  <c r="BA552" i="5"/>
  <c r="BJ552" i="5"/>
  <c r="AO49" i="5"/>
  <c r="AP49" i="5"/>
  <c r="AQ49" i="5"/>
  <c r="AR49" i="5"/>
  <c r="AS49" i="5"/>
  <c r="AT49" i="5"/>
  <c r="AU49" i="5"/>
  <c r="AV49" i="5"/>
  <c r="AW49" i="5"/>
  <c r="AX49" i="5"/>
  <c r="AY49" i="5"/>
  <c r="AZ49" i="5"/>
  <c r="BA49" i="5"/>
  <c r="AO301" i="5"/>
  <c r="AP301" i="5"/>
  <c r="AQ301" i="5"/>
  <c r="AR301" i="5"/>
  <c r="AS301" i="5"/>
  <c r="AT301" i="5"/>
  <c r="AU301" i="5"/>
  <c r="AV301" i="5"/>
  <c r="AW301" i="5"/>
  <c r="AX301" i="5"/>
  <c r="AY301" i="5"/>
  <c r="AZ301" i="5"/>
  <c r="BA301" i="5"/>
  <c r="AO553" i="5"/>
  <c r="Y553" i="5"/>
  <c r="AP553" i="5"/>
  <c r="AQ553" i="5"/>
  <c r="AR553" i="5"/>
  <c r="AS553" i="5"/>
  <c r="AT553" i="5"/>
  <c r="AU553" i="5"/>
  <c r="AV553" i="5"/>
  <c r="AW553" i="5"/>
  <c r="AX553" i="5"/>
  <c r="AY553" i="5"/>
  <c r="AZ553" i="5"/>
  <c r="BA553" i="5"/>
  <c r="BJ553" i="5"/>
  <c r="AO50" i="5"/>
  <c r="AP50" i="5"/>
  <c r="AQ50" i="5"/>
  <c r="AR50" i="5"/>
  <c r="AS50" i="5"/>
  <c r="AT50" i="5"/>
  <c r="AU50" i="5"/>
  <c r="AV50" i="5"/>
  <c r="AW50" i="5"/>
  <c r="AX50" i="5"/>
  <c r="AY50" i="5"/>
  <c r="AZ50" i="5"/>
  <c r="BA50" i="5"/>
  <c r="AO302" i="5"/>
  <c r="AP302" i="5"/>
  <c r="AQ302" i="5"/>
  <c r="AR302" i="5"/>
  <c r="AS302" i="5"/>
  <c r="AT302" i="5"/>
  <c r="AU302" i="5"/>
  <c r="AV302" i="5"/>
  <c r="AW302" i="5"/>
  <c r="AX302" i="5"/>
  <c r="AY302" i="5"/>
  <c r="AZ302" i="5"/>
  <c r="BA302" i="5"/>
  <c r="AO51" i="5"/>
  <c r="AP51" i="5"/>
  <c r="AQ51" i="5"/>
  <c r="AR51" i="5"/>
  <c r="AS51" i="5"/>
  <c r="AT51" i="5"/>
  <c r="AU51" i="5"/>
  <c r="AV51" i="5"/>
  <c r="AW51" i="5"/>
  <c r="AX51" i="5"/>
  <c r="AY51" i="5"/>
  <c r="AZ51" i="5"/>
  <c r="BA51" i="5"/>
  <c r="E104" i="8"/>
  <c r="AO303" i="5"/>
  <c r="AP303" i="5"/>
  <c r="AQ303" i="5"/>
  <c r="AR303" i="5"/>
  <c r="AS303" i="5"/>
  <c r="AT303" i="5"/>
  <c r="AU303" i="5"/>
  <c r="AV303" i="5"/>
  <c r="AW303" i="5"/>
  <c r="AX303" i="5"/>
  <c r="AY303" i="5"/>
  <c r="AZ303" i="5"/>
  <c r="BA303" i="5"/>
  <c r="AO52" i="5"/>
  <c r="AP52" i="5"/>
  <c r="AQ52" i="5"/>
  <c r="AR52" i="5"/>
  <c r="AS52" i="5"/>
  <c r="AT52" i="5"/>
  <c r="AU52" i="5"/>
  <c r="AV52" i="5"/>
  <c r="AW52" i="5"/>
  <c r="AX52" i="5"/>
  <c r="AY52" i="5"/>
  <c r="AZ52" i="5"/>
  <c r="BA52" i="5"/>
  <c r="E105" i="8"/>
  <c r="J105" i="8"/>
  <c r="AO554" i="5"/>
  <c r="Y554" i="5"/>
  <c r="AP554" i="5"/>
  <c r="AQ554" i="5"/>
  <c r="AR554" i="5"/>
  <c r="AS554" i="5"/>
  <c r="AT554" i="5"/>
  <c r="AU554" i="5"/>
  <c r="AV554" i="5"/>
  <c r="AW554" i="5"/>
  <c r="AX554" i="5"/>
  <c r="AY554" i="5"/>
  <c r="AZ554" i="5"/>
  <c r="BA554" i="5"/>
  <c r="BJ554" i="5"/>
  <c r="AO53" i="5"/>
  <c r="AP53" i="5"/>
  <c r="AQ53" i="5"/>
  <c r="AR53" i="5"/>
  <c r="AS53" i="5"/>
  <c r="AT53" i="5"/>
  <c r="AU53" i="5"/>
  <c r="AV53" i="5"/>
  <c r="AW53" i="5"/>
  <c r="AX53" i="5"/>
  <c r="AY53" i="5"/>
  <c r="AZ53" i="5"/>
  <c r="BA53" i="5"/>
  <c r="AO555" i="5"/>
  <c r="Y555" i="5"/>
  <c r="AP555" i="5"/>
  <c r="AQ555" i="5"/>
  <c r="AR555" i="5"/>
  <c r="AS555" i="5"/>
  <c r="AT555" i="5"/>
  <c r="AU555" i="5"/>
  <c r="AV555" i="5"/>
  <c r="AW555" i="5"/>
  <c r="AX555" i="5"/>
  <c r="AY555" i="5"/>
  <c r="AZ555" i="5"/>
  <c r="BA555" i="5"/>
  <c r="BJ555" i="5"/>
  <c r="AO304" i="5"/>
  <c r="AP304" i="5"/>
  <c r="AQ304" i="5"/>
  <c r="AR304" i="5"/>
  <c r="AS304" i="5"/>
  <c r="AT304" i="5"/>
  <c r="AU304" i="5"/>
  <c r="AV304" i="5"/>
  <c r="AW304" i="5"/>
  <c r="AX304" i="5"/>
  <c r="AY304" i="5"/>
  <c r="AZ304" i="5"/>
  <c r="BA304" i="5"/>
  <c r="AO556" i="5"/>
  <c r="Y556" i="5"/>
  <c r="AP556" i="5"/>
  <c r="AQ556" i="5"/>
  <c r="AR556" i="5"/>
  <c r="AS556" i="5"/>
  <c r="AT556" i="5"/>
  <c r="AU556" i="5"/>
  <c r="AV556" i="5"/>
  <c r="AW556" i="5"/>
  <c r="AX556" i="5"/>
  <c r="AY556" i="5"/>
  <c r="AZ556" i="5"/>
  <c r="BA556" i="5"/>
  <c r="BJ556" i="5"/>
  <c r="AO305" i="5"/>
  <c r="AP305" i="5"/>
  <c r="AQ305" i="5"/>
  <c r="AR305" i="5"/>
  <c r="AS305" i="5"/>
  <c r="AT305" i="5"/>
  <c r="AU305" i="5"/>
  <c r="AV305" i="5"/>
  <c r="AW305" i="5"/>
  <c r="AX305" i="5"/>
  <c r="AY305" i="5"/>
  <c r="AZ305" i="5"/>
  <c r="BA305" i="5"/>
  <c r="AO557" i="5"/>
  <c r="Y557" i="5"/>
  <c r="AP557" i="5"/>
  <c r="AQ557" i="5"/>
  <c r="AR557" i="5"/>
  <c r="AS557" i="5"/>
  <c r="AT557" i="5"/>
  <c r="AU557" i="5"/>
  <c r="AV557" i="5"/>
  <c r="AW557" i="5"/>
  <c r="AX557" i="5"/>
  <c r="AY557" i="5"/>
  <c r="AZ557" i="5"/>
  <c r="BA557" i="5"/>
  <c r="BJ557" i="5"/>
  <c r="AO54" i="5"/>
  <c r="AP54" i="5"/>
  <c r="AQ54" i="5"/>
  <c r="AR54" i="5"/>
  <c r="AS54" i="5"/>
  <c r="AT54" i="5"/>
  <c r="AU54" i="5"/>
  <c r="AV54" i="5"/>
  <c r="AW54" i="5"/>
  <c r="AX54" i="5"/>
  <c r="AY54" i="5"/>
  <c r="AZ54" i="5"/>
  <c r="BA54" i="5"/>
  <c r="AO306" i="5"/>
  <c r="AP306" i="5"/>
  <c r="AQ306" i="5"/>
  <c r="AR306" i="5"/>
  <c r="AS306" i="5"/>
  <c r="AT306" i="5"/>
  <c r="AU306" i="5"/>
  <c r="AV306" i="5"/>
  <c r="AW306" i="5"/>
  <c r="AX306" i="5"/>
  <c r="AY306" i="5"/>
  <c r="AZ306" i="5"/>
  <c r="BA306" i="5"/>
  <c r="AO558" i="5"/>
  <c r="Y558" i="5"/>
  <c r="AP558" i="5"/>
  <c r="AQ558" i="5"/>
  <c r="AR558" i="5"/>
  <c r="AS558" i="5"/>
  <c r="AT558" i="5"/>
  <c r="AU558" i="5"/>
  <c r="AV558" i="5"/>
  <c r="AW558" i="5"/>
  <c r="AX558" i="5"/>
  <c r="AY558" i="5"/>
  <c r="AZ558" i="5"/>
  <c r="BA558" i="5"/>
  <c r="BJ558" i="5"/>
  <c r="AO55" i="5"/>
  <c r="AP55" i="5"/>
  <c r="AQ55" i="5"/>
  <c r="AR55" i="5"/>
  <c r="AS55" i="5"/>
  <c r="AT55" i="5"/>
  <c r="AU55" i="5"/>
  <c r="AV55" i="5"/>
  <c r="AW55" i="5"/>
  <c r="AX55" i="5"/>
  <c r="AY55" i="5"/>
  <c r="AZ55" i="5"/>
  <c r="BA55" i="5"/>
  <c r="AO307" i="5"/>
  <c r="AP307" i="5"/>
  <c r="AQ307" i="5"/>
  <c r="AR307" i="5"/>
  <c r="AS307" i="5"/>
  <c r="AT307" i="5"/>
  <c r="AU307" i="5"/>
  <c r="AV307" i="5"/>
  <c r="AW307" i="5"/>
  <c r="AX307" i="5"/>
  <c r="AY307" i="5"/>
  <c r="AZ307" i="5"/>
  <c r="BA307" i="5"/>
  <c r="AO56" i="5"/>
  <c r="AP56" i="5"/>
  <c r="AQ56" i="5"/>
  <c r="AR56" i="5"/>
  <c r="AS56" i="5"/>
  <c r="AT56" i="5"/>
  <c r="AU56" i="5"/>
  <c r="AV56" i="5"/>
  <c r="AW56" i="5"/>
  <c r="AX56" i="5"/>
  <c r="AY56" i="5"/>
  <c r="AZ56" i="5"/>
  <c r="BA56" i="5"/>
  <c r="E111" i="8"/>
  <c r="AO308" i="5"/>
  <c r="AP308" i="5"/>
  <c r="AQ308" i="5"/>
  <c r="AR308" i="5"/>
  <c r="AS308" i="5"/>
  <c r="AT308" i="5"/>
  <c r="AU308" i="5"/>
  <c r="AV308" i="5"/>
  <c r="AW308" i="5"/>
  <c r="AX308" i="5"/>
  <c r="AY308" i="5"/>
  <c r="AZ308" i="5"/>
  <c r="BA308" i="5"/>
  <c r="AO57" i="5"/>
  <c r="AP57" i="5"/>
  <c r="AQ57" i="5"/>
  <c r="AR57" i="5"/>
  <c r="AS57" i="5"/>
  <c r="AT57" i="5"/>
  <c r="AU57" i="5"/>
  <c r="AV57" i="5"/>
  <c r="AW57" i="5"/>
  <c r="AX57" i="5"/>
  <c r="AY57" i="5"/>
  <c r="AZ57" i="5"/>
  <c r="BA57" i="5"/>
  <c r="E112" i="8"/>
  <c r="J112" i="8"/>
  <c r="AO559" i="5"/>
  <c r="Y559" i="5"/>
  <c r="AP559" i="5"/>
  <c r="AQ559" i="5"/>
  <c r="AR559" i="5"/>
  <c r="AS559" i="5"/>
  <c r="AT559" i="5"/>
  <c r="AU559" i="5"/>
  <c r="AV559" i="5"/>
  <c r="AW559" i="5"/>
  <c r="AX559" i="5"/>
  <c r="AY559" i="5"/>
  <c r="AZ559" i="5"/>
  <c r="BA559" i="5"/>
  <c r="BJ559" i="5"/>
  <c r="AO58" i="5"/>
  <c r="AP58" i="5"/>
  <c r="AQ58" i="5"/>
  <c r="AR58" i="5"/>
  <c r="AS58" i="5"/>
  <c r="AT58" i="5"/>
  <c r="AU58" i="5"/>
  <c r="AV58" i="5"/>
  <c r="AW58" i="5"/>
  <c r="AX58" i="5"/>
  <c r="AY58" i="5"/>
  <c r="AZ58" i="5"/>
  <c r="BA58" i="5"/>
  <c r="AO560" i="5"/>
  <c r="Y560" i="5"/>
  <c r="AP560" i="5"/>
  <c r="AQ560" i="5"/>
  <c r="AR560" i="5"/>
  <c r="AS560" i="5"/>
  <c r="AT560" i="5"/>
  <c r="AU560" i="5"/>
  <c r="AV560" i="5"/>
  <c r="AW560" i="5"/>
  <c r="AX560" i="5"/>
  <c r="AY560" i="5"/>
  <c r="AZ560" i="5"/>
  <c r="BA560" i="5"/>
  <c r="BJ560" i="5"/>
  <c r="AO309" i="5"/>
  <c r="AP309" i="5"/>
  <c r="AQ309" i="5"/>
  <c r="AR309" i="5"/>
  <c r="AS309" i="5"/>
  <c r="AT309" i="5"/>
  <c r="AU309" i="5"/>
  <c r="AV309" i="5"/>
  <c r="AW309" i="5"/>
  <c r="AX309" i="5"/>
  <c r="AY309" i="5"/>
  <c r="AZ309" i="5"/>
  <c r="BA309" i="5"/>
  <c r="AO561" i="5"/>
  <c r="Y561" i="5"/>
  <c r="AP561" i="5"/>
  <c r="AQ561" i="5"/>
  <c r="AR561" i="5"/>
  <c r="AS561" i="5"/>
  <c r="AT561" i="5"/>
  <c r="AU561" i="5"/>
  <c r="AV561" i="5"/>
  <c r="AW561" i="5"/>
  <c r="AX561" i="5"/>
  <c r="AY561" i="5"/>
  <c r="AZ561" i="5"/>
  <c r="BA561" i="5"/>
  <c r="BJ561" i="5"/>
  <c r="AO310" i="5"/>
  <c r="AP310" i="5"/>
  <c r="AQ310" i="5"/>
  <c r="AR310" i="5"/>
  <c r="AS310" i="5"/>
  <c r="AT310" i="5"/>
  <c r="AU310" i="5"/>
  <c r="AV310" i="5"/>
  <c r="AW310" i="5"/>
  <c r="AX310" i="5"/>
  <c r="AY310" i="5"/>
  <c r="AZ310" i="5"/>
  <c r="BA310" i="5"/>
  <c r="AO562" i="5"/>
  <c r="Y562" i="5"/>
  <c r="AP562" i="5"/>
  <c r="AQ562" i="5"/>
  <c r="AR562" i="5"/>
  <c r="AS562" i="5"/>
  <c r="AT562" i="5"/>
  <c r="AU562" i="5"/>
  <c r="AV562" i="5"/>
  <c r="AW562" i="5"/>
  <c r="AX562" i="5"/>
  <c r="AY562" i="5"/>
  <c r="AZ562" i="5"/>
  <c r="BA562" i="5"/>
  <c r="BJ562" i="5"/>
  <c r="AO59" i="5"/>
  <c r="AP59" i="5"/>
  <c r="AQ59" i="5"/>
  <c r="AR59" i="5"/>
  <c r="AS59" i="5"/>
  <c r="AT59" i="5"/>
  <c r="AU59" i="5"/>
  <c r="AV59" i="5"/>
  <c r="AW59" i="5"/>
  <c r="AX59" i="5"/>
  <c r="AY59" i="5"/>
  <c r="AZ59" i="5"/>
  <c r="BA59" i="5"/>
  <c r="AO311" i="5"/>
  <c r="AP311" i="5"/>
  <c r="AQ311" i="5"/>
  <c r="AR311" i="5"/>
  <c r="AS311" i="5"/>
  <c r="AT311" i="5"/>
  <c r="AU311" i="5"/>
  <c r="AV311" i="5"/>
  <c r="AW311" i="5"/>
  <c r="AX311" i="5"/>
  <c r="AY311" i="5"/>
  <c r="AZ311" i="5"/>
  <c r="BA311" i="5"/>
  <c r="AO563" i="5"/>
  <c r="Y563" i="5"/>
  <c r="AP563" i="5"/>
  <c r="AQ563" i="5"/>
  <c r="AR563" i="5"/>
  <c r="AS563" i="5"/>
  <c r="AT563" i="5"/>
  <c r="AU563" i="5"/>
  <c r="AV563" i="5"/>
  <c r="AW563" i="5"/>
  <c r="AX563" i="5"/>
  <c r="AY563" i="5"/>
  <c r="AZ563" i="5"/>
  <c r="BA563" i="5"/>
  <c r="BJ563" i="5"/>
  <c r="AO60" i="5"/>
  <c r="AP60" i="5"/>
  <c r="AQ60" i="5"/>
  <c r="AR60" i="5"/>
  <c r="AS60" i="5"/>
  <c r="AT60" i="5"/>
  <c r="AU60" i="5"/>
  <c r="AV60" i="5"/>
  <c r="AW60" i="5"/>
  <c r="AX60" i="5"/>
  <c r="AY60" i="5"/>
  <c r="AZ60" i="5"/>
  <c r="BA60" i="5"/>
  <c r="AO312" i="5"/>
  <c r="AP312" i="5"/>
  <c r="AQ312" i="5"/>
  <c r="AR312" i="5"/>
  <c r="AS312" i="5"/>
  <c r="AT312" i="5"/>
  <c r="AU312" i="5"/>
  <c r="AV312" i="5"/>
  <c r="AW312" i="5"/>
  <c r="AX312" i="5"/>
  <c r="AY312" i="5"/>
  <c r="AZ312" i="5"/>
  <c r="BA312" i="5"/>
  <c r="AO61" i="5"/>
  <c r="AP61" i="5"/>
  <c r="AQ61" i="5"/>
  <c r="AR61" i="5"/>
  <c r="AS61" i="5"/>
  <c r="AT61" i="5"/>
  <c r="AU61" i="5"/>
  <c r="AV61" i="5"/>
  <c r="AW61" i="5"/>
  <c r="AX61" i="5"/>
  <c r="AY61" i="5"/>
  <c r="AZ61" i="5"/>
  <c r="BA61" i="5"/>
  <c r="E118" i="8"/>
  <c r="AO313" i="5"/>
  <c r="AP313" i="5"/>
  <c r="AQ313" i="5"/>
  <c r="AR313" i="5"/>
  <c r="AS313" i="5"/>
  <c r="AT313" i="5"/>
  <c r="AU313" i="5"/>
  <c r="AV313" i="5"/>
  <c r="AW313" i="5"/>
  <c r="AX313" i="5"/>
  <c r="AY313" i="5"/>
  <c r="AZ313" i="5"/>
  <c r="BA313" i="5"/>
  <c r="AO62" i="5"/>
  <c r="AP62" i="5"/>
  <c r="AQ62" i="5"/>
  <c r="AR62" i="5"/>
  <c r="AS62" i="5"/>
  <c r="AT62" i="5"/>
  <c r="AU62" i="5"/>
  <c r="AV62" i="5"/>
  <c r="AW62" i="5"/>
  <c r="AX62" i="5"/>
  <c r="AY62" i="5"/>
  <c r="AZ62" i="5"/>
  <c r="BA62" i="5"/>
  <c r="E119" i="8"/>
  <c r="J119" i="8"/>
  <c r="AO564" i="5"/>
  <c r="Y564" i="5"/>
  <c r="AP564" i="5"/>
  <c r="AQ564" i="5"/>
  <c r="AR564" i="5"/>
  <c r="AS564" i="5"/>
  <c r="AT564" i="5"/>
  <c r="AU564" i="5"/>
  <c r="AV564" i="5"/>
  <c r="AW564" i="5"/>
  <c r="AX564" i="5"/>
  <c r="AY564" i="5"/>
  <c r="AZ564" i="5"/>
  <c r="BA564" i="5"/>
  <c r="BJ564" i="5"/>
  <c r="AO63" i="5"/>
  <c r="AP63" i="5"/>
  <c r="AQ63" i="5"/>
  <c r="AR63" i="5"/>
  <c r="AS63" i="5"/>
  <c r="AT63" i="5"/>
  <c r="AU63" i="5"/>
  <c r="AV63" i="5"/>
  <c r="AW63" i="5"/>
  <c r="AX63" i="5"/>
  <c r="AY63" i="5"/>
  <c r="AZ63" i="5"/>
  <c r="BA63" i="5"/>
  <c r="AO565" i="5"/>
  <c r="Y565" i="5"/>
  <c r="AP565" i="5"/>
  <c r="AQ565" i="5"/>
  <c r="AR565" i="5"/>
  <c r="AS565" i="5"/>
  <c r="AT565" i="5"/>
  <c r="AU565" i="5"/>
  <c r="AV565" i="5"/>
  <c r="AW565" i="5"/>
  <c r="AX565" i="5"/>
  <c r="AY565" i="5"/>
  <c r="AZ565" i="5"/>
  <c r="BA565" i="5"/>
  <c r="BJ565" i="5"/>
  <c r="AO314" i="5"/>
  <c r="AP314" i="5"/>
  <c r="AQ314" i="5"/>
  <c r="AR314" i="5"/>
  <c r="AS314" i="5"/>
  <c r="AT314" i="5"/>
  <c r="AU314" i="5"/>
  <c r="AV314" i="5"/>
  <c r="AW314" i="5"/>
  <c r="AX314" i="5"/>
  <c r="AY314" i="5"/>
  <c r="AZ314" i="5"/>
  <c r="BA314" i="5"/>
  <c r="AO566" i="5"/>
  <c r="Y566" i="5"/>
  <c r="AP566" i="5"/>
  <c r="AQ566" i="5"/>
  <c r="AR566" i="5"/>
  <c r="AS566" i="5"/>
  <c r="AT566" i="5"/>
  <c r="AU566" i="5"/>
  <c r="AV566" i="5"/>
  <c r="AW566" i="5"/>
  <c r="AX566" i="5"/>
  <c r="AY566" i="5"/>
  <c r="AZ566" i="5"/>
  <c r="BA566" i="5"/>
  <c r="BJ566" i="5"/>
  <c r="AO315" i="5"/>
  <c r="AP315" i="5"/>
  <c r="AQ315" i="5"/>
  <c r="AR315" i="5"/>
  <c r="AS315" i="5"/>
  <c r="AT315" i="5"/>
  <c r="AU315" i="5"/>
  <c r="AV315" i="5"/>
  <c r="AW315" i="5"/>
  <c r="AX315" i="5"/>
  <c r="AY315" i="5"/>
  <c r="AZ315" i="5"/>
  <c r="BA315" i="5"/>
  <c r="AO567" i="5"/>
  <c r="Y567" i="5"/>
  <c r="AP567" i="5"/>
  <c r="AQ567" i="5"/>
  <c r="AR567" i="5"/>
  <c r="AS567" i="5"/>
  <c r="AT567" i="5"/>
  <c r="AU567" i="5"/>
  <c r="AV567" i="5"/>
  <c r="AW567" i="5"/>
  <c r="AX567" i="5"/>
  <c r="AY567" i="5"/>
  <c r="AZ567" i="5"/>
  <c r="BA567" i="5"/>
  <c r="BJ567" i="5"/>
  <c r="AO64" i="5"/>
  <c r="AP64" i="5"/>
  <c r="AQ64" i="5"/>
  <c r="AR64" i="5"/>
  <c r="AS64" i="5"/>
  <c r="AT64" i="5"/>
  <c r="AU64" i="5"/>
  <c r="AV64" i="5"/>
  <c r="AW64" i="5"/>
  <c r="AX64" i="5"/>
  <c r="AY64" i="5"/>
  <c r="AZ64" i="5"/>
  <c r="BA64" i="5"/>
  <c r="AO316" i="5"/>
  <c r="AP316" i="5"/>
  <c r="AQ316" i="5"/>
  <c r="AR316" i="5"/>
  <c r="AS316" i="5"/>
  <c r="AT316" i="5"/>
  <c r="AU316" i="5"/>
  <c r="AV316" i="5"/>
  <c r="AW316" i="5"/>
  <c r="AX316" i="5"/>
  <c r="AY316" i="5"/>
  <c r="AZ316" i="5"/>
  <c r="BA316" i="5"/>
  <c r="AO568" i="5"/>
  <c r="Y568" i="5"/>
  <c r="AP568" i="5"/>
  <c r="AQ568" i="5"/>
  <c r="AR568" i="5"/>
  <c r="AS568" i="5"/>
  <c r="AT568" i="5"/>
  <c r="AU568" i="5"/>
  <c r="AV568" i="5"/>
  <c r="AW568" i="5"/>
  <c r="AX568" i="5"/>
  <c r="AY568" i="5"/>
  <c r="AZ568" i="5"/>
  <c r="BA568" i="5"/>
  <c r="BJ568" i="5"/>
  <c r="AO65" i="5"/>
  <c r="AP65" i="5"/>
  <c r="AQ65" i="5"/>
  <c r="AR65" i="5"/>
  <c r="AS65" i="5"/>
  <c r="AT65" i="5"/>
  <c r="AU65" i="5"/>
  <c r="AV65" i="5"/>
  <c r="AW65" i="5"/>
  <c r="AX65" i="5"/>
  <c r="AY65" i="5"/>
  <c r="AZ65" i="5"/>
  <c r="BA65" i="5"/>
  <c r="AO317" i="5"/>
  <c r="AP317" i="5"/>
  <c r="AQ317" i="5"/>
  <c r="AR317" i="5"/>
  <c r="AS317" i="5"/>
  <c r="AT317" i="5"/>
  <c r="AU317" i="5"/>
  <c r="AV317" i="5"/>
  <c r="AW317" i="5"/>
  <c r="AX317" i="5"/>
  <c r="AY317" i="5"/>
  <c r="AZ317" i="5"/>
  <c r="BA317" i="5"/>
  <c r="AO66" i="5"/>
  <c r="AP66" i="5"/>
  <c r="AQ66" i="5"/>
  <c r="AR66" i="5"/>
  <c r="AS66" i="5"/>
  <c r="AT66" i="5"/>
  <c r="AU66" i="5"/>
  <c r="AV66" i="5"/>
  <c r="AW66" i="5"/>
  <c r="AX66" i="5"/>
  <c r="AY66" i="5"/>
  <c r="AZ66" i="5"/>
  <c r="BA66" i="5"/>
  <c r="E125" i="8"/>
  <c r="AO318" i="5"/>
  <c r="AP318" i="5"/>
  <c r="AQ318" i="5"/>
  <c r="AR318" i="5"/>
  <c r="AS318" i="5"/>
  <c r="AT318" i="5"/>
  <c r="AU318" i="5"/>
  <c r="AV318" i="5"/>
  <c r="AW318" i="5"/>
  <c r="AX318" i="5"/>
  <c r="AY318" i="5"/>
  <c r="AZ318" i="5"/>
  <c r="BA318" i="5"/>
  <c r="AO67" i="5"/>
  <c r="AP67" i="5"/>
  <c r="AQ67" i="5"/>
  <c r="AR67" i="5"/>
  <c r="AS67" i="5"/>
  <c r="AT67" i="5"/>
  <c r="AU67" i="5"/>
  <c r="AV67" i="5"/>
  <c r="AW67" i="5"/>
  <c r="AX67" i="5"/>
  <c r="AY67" i="5"/>
  <c r="AZ67" i="5"/>
  <c r="BA67" i="5"/>
  <c r="E126" i="8"/>
  <c r="J126" i="8"/>
  <c r="AO569" i="5"/>
  <c r="Y569" i="5"/>
  <c r="AP569" i="5"/>
  <c r="AQ569" i="5"/>
  <c r="AR569" i="5"/>
  <c r="AS569" i="5"/>
  <c r="AT569" i="5"/>
  <c r="AU569" i="5"/>
  <c r="AV569" i="5"/>
  <c r="AW569" i="5"/>
  <c r="AX569" i="5"/>
  <c r="AY569" i="5"/>
  <c r="AZ569" i="5"/>
  <c r="BA569" i="5"/>
  <c r="BJ569" i="5"/>
  <c r="AO68" i="5"/>
  <c r="AP68" i="5"/>
  <c r="AQ68" i="5"/>
  <c r="AR68" i="5"/>
  <c r="AS68" i="5"/>
  <c r="AT68" i="5"/>
  <c r="AU68" i="5"/>
  <c r="AV68" i="5"/>
  <c r="AW68" i="5"/>
  <c r="AX68" i="5"/>
  <c r="AY68" i="5"/>
  <c r="AZ68" i="5"/>
  <c r="BA68" i="5"/>
  <c r="AO570" i="5"/>
  <c r="Y570" i="5"/>
  <c r="AP570" i="5"/>
  <c r="AQ570" i="5"/>
  <c r="AR570" i="5"/>
  <c r="AS570" i="5"/>
  <c r="AT570" i="5"/>
  <c r="AU570" i="5"/>
  <c r="AV570" i="5"/>
  <c r="AW570" i="5"/>
  <c r="AX570" i="5"/>
  <c r="AY570" i="5"/>
  <c r="AZ570" i="5"/>
  <c r="BA570" i="5"/>
  <c r="BJ570" i="5"/>
  <c r="AO319" i="5"/>
  <c r="AP319" i="5"/>
  <c r="AQ319" i="5"/>
  <c r="AR319" i="5"/>
  <c r="AS319" i="5"/>
  <c r="AT319" i="5"/>
  <c r="AU319" i="5"/>
  <c r="AV319" i="5"/>
  <c r="AW319" i="5"/>
  <c r="AX319" i="5"/>
  <c r="AY319" i="5"/>
  <c r="AZ319" i="5"/>
  <c r="BA319" i="5"/>
  <c r="AO571" i="5"/>
  <c r="Y571" i="5"/>
  <c r="AP571" i="5"/>
  <c r="AQ571" i="5"/>
  <c r="AR571" i="5"/>
  <c r="AS571" i="5"/>
  <c r="AT571" i="5"/>
  <c r="AU571" i="5"/>
  <c r="AV571" i="5"/>
  <c r="AW571" i="5"/>
  <c r="AX571" i="5"/>
  <c r="AY571" i="5"/>
  <c r="AZ571" i="5"/>
  <c r="BA571" i="5"/>
  <c r="BJ571" i="5"/>
  <c r="AO320" i="5"/>
  <c r="AP320" i="5"/>
  <c r="AQ320" i="5"/>
  <c r="AR320" i="5"/>
  <c r="AS320" i="5"/>
  <c r="AT320" i="5"/>
  <c r="AU320" i="5"/>
  <c r="AV320" i="5"/>
  <c r="AW320" i="5"/>
  <c r="AX320" i="5"/>
  <c r="AY320" i="5"/>
  <c r="AZ320" i="5"/>
  <c r="BA320" i="5"/>
  <c r="AO572" i="5"/>
  <c r="Y572" i="5"/>
  <c r="AP572" i="5"/>
  <c r="AQ572" i="5"/>
  <c r="AR572" i="5"/>
  <c r="AS572" i="5"/>
  <c r="AT572" i="5"/>
  <c r="AU572" i="5"/>
  <c r="AV572" i="5"/>
  <c r="AW572" i="5"/>
  <c r="AX572" i="5"/>
  <c r="AY572" i="5"/>
  <c r="AZ572" i="5"/>
  <c r="BA572" i="5"/>
  <c r="BJ572" i="5"/>
  <c r="AO69" i="5"/>
  <c r="AP69" i="5"/>
  <c r="AQ69" i="5"/>
  <c r="AR69" i="5"/>
  <c r="AS69" i="5"/>
  <c r="AT69" i="5"/>
  <c r="AU69" i="5"/>
  <c r="AV69" i="5"/>
  <c r="AW69" i="5"/>
  <c r="AX69" i="5"/>
  <c r="AY69" i="5"/>
  <c r="AZ69" i="5"/>
  <c r="BA69" i="5"/>
  <c r="AO321" i="5"/>
  <c r="AP321" i="5"/>
  <c r="AQ321" i="5"/>
  <c r="AR321" i="5"/>
  <c r="AS321" i="5"/>
  <c r="AT321" i="5"/>
  <c r="AU321" i="5"/>
  <c r="AV321" i="5"/>
  <c r="AW321" i="5"/>
  <c r="AX321" i="5"/>
  <c r="AY321" i="5"/>
  <c r="AZ321" i="5"/>
  <c r="BA321" i="5"/>
  <c r="AO573" i="5"/>
  <c r="Y573" i="5"/>
  <c r="AP573" i="5"/>
  <c r="AQ573" i="5"/>
  <c r="AR573" i="5"/>
  <c r="AS573" i="5"/>
  <c r="AT573" i="5"/>
  <c r="AU573" i="5"/>
  <c r="AV573" i="5"/>
  <c r="AW573" i="5"/>
  <c r="AX573" i="5"/>
  <c r="AY573" i="5"/>
  <c r="AZ573" i="5"/>
  <c r="BA573" i="5"/>
  <c r="BJ573" i="5"/>
  <c r="AO70" i="5"/>
  <c r="AP70" i="5"/>
  <c r="AQ70" i="5"/>
  <c r="AR70" i="5"/>
  <c r="AS70" i="5"/>
  <c r="AT70" i="5"/>
  <c r="AU70" i="5"/>
  <c r="AV70" i="5"/>
  <c r="AW70" i="5"/>
  <c r="AX70" i="5"/>
  <c r="AY70" i="5"/>
  <c r="AZ70" i="5"/>
  <c r="BA70" i="5"/>
  <c r="AO322" i="5"/>
  <c r="AP322" i="5"/>
  <c r="AQ322" i="5"/>
  <c r="AR322" i="5"/>
  <c r="AS322" i="5"/>
  <c r="AT322" i="5"/>
  <c r="AU322" i="5"/>
  <c r="AV322" i="5"/>
  <c r="AW322" i="5"/>
  <c r="AX322" i="5"/>
  <c r="AY322" i="5"/>
  <c r="AZ322" i="5"/>
  <c r="BA322" i="5"/>
  <c r="AO71" i="5"/>
  <c r="AP71" i="5"/>
  <c r="AQ71" i="5"/>
  <c r="AR71" i="5"/>
  <c r="AS71" i="5"/>
  <c r="AT71" i="5"/>
  <c r="AU71" i="5"/>
  <c r="AV71" i="5"/>
  <c r="AW71" i="5"/>
  <c r="AX71" i="5"/>
  <c r="AY71" i="5"/>
  <c r="AZ71" i="5"/>
  <c r="BA71" i="5"/>
  <c r="E132" i="8"/>
  <c r="E133" i="8"/>
  <c r="J133" i="8"/>
  <c r="E134" i="8"/>
  <c r="J134" i="8"/>
  <c r="E135" i="8"/>
  <c r="J135" i="8"/>
  <c r="AO574" i="5"/>
  <c r="Y574" i="5"/>
  <c r="AP574" i="5"/>
  <c r="AQ574" i="5"/>
  <c r="AR574" i="5"/>
  <c r="AS574" i="5"/>
  <c r="AT574" i="5"/>
  <c r="AU574" i="5"/>
  <c r="AV574" i="5"/>
  <c r="AW574" i="5"/>
  <c r="AX574" i="5"/>
  <c r="AY574" i="5"/>
  <c r="AZ574" i="5"/>
  <c r="BA574" i="5"/>
  <c r="BJ574" i="5"/>
  <c r="AO323" i="5"/>
  <c r="AP323" i="5"/>
  <c r="AQ323" i="5"/>
  <c r="AR323" i="5"/>
  <c r="AS323" i="5"/>
  <c r="AT323" i="5"/>
  <c r="AU323" i="5"/>
  <c r="AV323" i="5"/>
  <c r="AW323" i="5"/>
  <c r="AX323" i="5"/>
  <c r="AY323" i="5"/>
  <c r="AZ323" i="5"/>
  <c r="BA323" i="5"/>
  <c r="AO575" i="5"/>
  <c r="Y575" i="5"/>
  <c r="AP575" i="5"/>
  <c r="AQ575" i="5"/>
  <c r="AR575" i="5"/>
  <c r="AS575" i="5"/>
  <c r="AT575" i="5"/>
  <c r="AU575" i="5"/>
  <c r="AV575" i="5"/>
  <c r="AW575" i="5"/>
  <c r="AX575" i="5"/>
  <c r="AY575" i="5"/>
  <c r="AZ575" i="5"/>
  <c r="BA575" i="5"/>
  <c r="BJ575" i="5"/>
  <c r="AO72" i="5"/>
  <c r="AP72" i="5"/>
  <c r="AQ72" i="5"/>
  <c r="AR72" i="5"/>
  <c r="AS72" i="5"/>
  <c r="AT72" i="5"/>
  <c r="AU72" i="5"/>
  <c r="AV72" i="5"/>
  <c r="AW72" i="5"/>
  <c r="AX72" i="5"/>
  <c r="AY72" i="5"/>
  <c r="AZ72" i="5"/>
  <c r="BA72" i="5"/>
  <c r="AO324" i="5"/>
  <c r="AP324" i="5"/>
  <c r="AQ324" i="5"/>
  <c r="AR324" i="5"/>
  <c r="AS324" i="5"/>
  <c r="AT324" i="5"/>
  <c r="AU324" i="5"/>
  <c r="AV324" i="5"/>
  <c r="AW324" i="5"/>
  <c r="AX324" i="5"/>
  <c r="AY324" i="5"/>
  <c r="AZ324" i="5"/>
  <c r="BA324" i="5"/>
  <c r="AO576" i="5"/>
  <c r="Y576" i="5"/>
  <c r="AP576" i="5"/>
  <c r="AQ576" i="5"/>
  <c r="AR576" i="5"/>
  <c r="AS576" i="5"/>
  <c r="AT576" i="5"/>
  <c r="AU576" i="5"/>
  <c r="AV576" i="5"/>
  <c r="AW576" i="5"/>
  <c r="AX576" i="5"/>
  <c r="AY576" i="5"/>
  <c r="AZ576" i="5"/>
  <c r="BA576" i="5"/>
  <c r="BJ576" i="5"/>
  <c r="AO73" i="5"/>
  <c r="AP73" i="5"/>
  <c r="AQ73" i="5"/>
  <c r="AR73" i="5"/>
  <c r="AS73" i="5"/>
  <c r="AT73" i="5"/>
  <c r="AU73" i="5"/>
  <c r="AV73" i="5"/>
  <c r="AW73" i="5"/>
  <c r="AX73" i="5"/>
  <c r="AY73" i="5"/>
  <c r="AZ73" i="5"/>
  <c r="BA73" i="5"/>
  <c r="AO325" i="5"/>
  <c r="AP325" i="5"/>
  <c r="AQ325" i="5"/>
  <c r="AR325" i="5"/>
  <c r="AS325" i="5"/>
  <c r="AT325" i="5"/>
  <c r="AU325" i="5"/>
  <c r="AV325" i="5"/>
  <c r="AW325" i="5"/>
  <c r="AX325" i="5"/>
  <c r="AY325" i="5"/>
  <c r="AZ325" i="5"/>
  <c r="BA325" i="5"/>
  <c r="AO74" i="5"/>
  <c r="AP74" i="5"/>
  <c r="AQ74" i="5"/>
  <c r="AR74" i="5"/>
  <c r="AS74" i="5"/>
  <c r="AT74" i="5"/>
  <c r="AU74" i="5"/>
  <c r="AV74" i="5"/>
  <c r="AW74" i="5"/>
  <c r="AX74" i="5"/>
  <c r="AY74" i="5"/>
  <c r="AZ74" i="5"/>
  <c r="BA74" i="5"/>
  <c r="E139" i="8"/>
  <c r="E140" i="8"/>
  <c r="J140" i="8"/>
  <c r="AO75" i="5"/>
  <c r="AP75" i="5"/>
  <c r="AQ75" i="5"/>
  <c r="AR75" i="5"/>
  <c r="AS75" i="5"/>
  <c r="AT75" i="5"/>
  <c r="AU75" i="5"/>
  <c r="AV75" i="5"/>
  <c r="AW75" i="5"/>
  <c r="AX75" i="5"/>
  <c r="AY75" i="5"/>
  <c r="AZ75" i="5"/>
  <c r="BA75" i="5"/>
  <c r="E141" i="8"/>
  <c r="J141" i="8"/>
  <c r="AO577" i="5"/>
  <c r="Y577" i="5"/>
  <c r="AP577" i="5"/>
  <c r="AQ577" i="5"/>
  <c r="AR577" i="5"/>
  <c r="AS577" i="5"/>
  <c r="AT577" i="5"/>
  <c r="AU577" i="5"/>
  <c r="AV577" i="5"/>
  <c r="AW577" i="5"/>
  <c r="AX577" i="5"/>
  <c r="AY577" i="5"/>
  <c r="AZ577" i="5"/>
  <c r="BA577" i="5"/>
  <c r="BJ577" i="5"/>
  <c r="AO326" i="5"/>
  <c r="AP326" i="5"/>
  <c r="AQ326" i="5"/>
  <c r="AR326" i="5"/>
  <c r="AS326" i="5"/>
  <c r="AT326" i="5"/>
  <c r="AU326" i="5"/>
  <c r="AV326" i="5"/>
  <c r="AW326" i="5"/>
  <c r="AX326" i="5"/>
  <c r="AY326" i="5"/>
  <c r="AZ326" i="5"/>
  <c r="BA326" i="5"/>
  <c r="AO578" i="5"/>
  <c r="Y578" i="5"/>
  <c r="AP578" i="5"/>
  <c r="AQ578" i="5"/>
  <c r="AR578" i="5"/>
  <c r="AS578" i="5"/>
  <c r="AT578" i="5"/>
  <c r="AU578" i="5"/>
  <c r="AV578" i="5"/>
  <c r="AW578" i="5"/>
  <c r="AX578" i="5"/>
  <c r="AY578" i="5"/>
  <c r="AZ578" i="5"/>
  <c r="BA578" i="5"/>
  <c r="BJ578" i="5"/>
  <c r="AO327" i="5"/>
  <c r="AP327" i="5"/>
  <c r="AQ327" i="5"/>
  <c r="AR327" i="5"/>
  <c r="AS327" i="5"/>
  <c r="AT327" i="5"/>
  <c r="AU327" i="5"/>
  <c r="AV327" i="5"/>
  <c r="AW327" i="5"/>
  <c r="AX327" i="5"/>
  <c r="AY327" i="5"/>
  <c r="AZ327" i="5"/>
  <c r="BA327" i="5"/>
  <c r="AO579" i="5"/>
  <c r="Y579" i="5"/>
  <c r="AP579" i="5"/>
  <c r="AQ579" i="5"/>
  <c r="AR579" i="5"/>
  <c r="AS579" i="5"/>
  <c r="AT579" i="5"/>
  <c r="AU579" i="5"/>
  <c r="AV579" i="5"/>
  <c r="AW579" i="5"/>
  <c r="AX579" i="5"/>
  <c r="AY579" i="5"/>
  <c r="AZ579" i="5"/>
  <c r="BA579" i="5"/>
  <c r="BJ579" i="5"/>
  <c r="AO76" i="5"/>
  <c r="AP76" i="5"/>
  <c r="AQ76" i="5"/>
  <c r="AR76" i="5"/>
  <c r="AS76" i="5"/>
  <c r="AT76" i="5"/>
  <c r="AU76" i="5"/>
  <c r="AV76" i="5"/>
  <c r="AW76" i="5"/>
  <c r="AX76" i="5"/>
  <c r="AY76" i="5"/>
  <c r="AZ76" i="5"/>
  <c r="BA76" i="5"/>
  <c r="AO328" i="5"/>
  <c r="AP328" i="5"/>
  <c r="AQ328" i="5"/>
  <c r="AR328" i="5"/>
  <c r="AS328" i="5"/>
  <c r="AT328" i="5"/>
  <c r="AU328" i="5"/>
  <c r="AV328" i="5"/>
  <c r="AW328" i="5"/>
  <c r="AX328" i="5"/>
  <c r="AY328" i="5"/>
  <c r="AZ328" i="5"/>
  <c r="BA328" i="5"/>
  <c r="AO580" i="5"/>
  <c r="Y580" i="5"/>
  <c r="AP580" i="5"/>
  <c r="AQ580" i="5"/>
  <c r="AR580" i="5"/>
  <c r="AS580" i="5"/>
  <c r="AT580" i="5"/>
  <c r="AU580" i="5"/>
  <c r="AV580" i="5"/>
  <c r="AW580" i="5"/>
  <c r="AX580" i="5"/>
  <c r="AY580" i="5"/>
  <c r="AZ580" i="5"/>
  <c r="BA580" i="5"/>
  <c r="BJ580" i="5"/>
  <c r="AO77" i="5"/>
  <c r="AP77" i="5"/>
  <c r="AQ77" i="5"/>
  <c r="AR77" i="5"/>
  <c r="AS77" i="5"/>
  <c r="AT77" i="5"/>
  <c r="AU77" i="5"/>
  <c r="AV77" i="5"/>
  <c r="AW77" i="5"/>
  <c r="AX77" i="5"/>
  <c r="AY77" i="5"/>
  <c r="AZ77" i="5"/>
  <c r="BA77" i="5"/>
  <c r="AO329" i="5"/>
  <c r="AP329" i="5"/>
  <c r="AQ329" i="5"/>
  <c r="AR329" i="5"/>
  <c r="AS329" i="5"/>
  <c r="AT329" i="5"/>
  <c r="AU329" i="5"/>
  <c r="AV329" i="5"/>
  <c r="AW329" i="5"/>
  <c r="AX329" i="5"/>
  <c r="AY329" i="5"/>
  <c r="AZ329" i="5"/>
  <c r="BA329" i="5"/>
  <c r="AO78" i="5"/>
  <c r="AP78" i="5"/>
  <c r="AQ78" i="5"/>
  <c r="AR78" i="5"/>
  <c r="AS78" i="5"/>
  <c r="AT78" i="5"/>
  <c r="AU78" i="5"/>
  <c r="AV78" i="5"/>
  <c r="AW78" i="5"/>
  <c r="AX78" i="5"/>
  <c r="AY78" i="5"/>
  <c r="AZ78" i="5"/>
  <c r="BA78" i="5"/>
  <c r="E146" i="8"/>
  <c r="AO330" i="5"/>
  <c r="AP330" i="5"/>
  <c r="AQ330" i="5"/>
  <c r="AR330" i="5"/>
  <c r="AS330" i="5"/>
  <c r="AT330" i="5"/>
  <c r="AU330" i="5"/>
  <c r="AV330" i="5"/>
  <c r="AW330" i="5"/>
  <c r="AX330" i="5"/>
  <c r="AY330" i="5"/>
  <c r="AZ330" i="5"/>
  <c r="BA330" i="5"/>
  <c r="AO79" i="5"/>
  <c r="AP79" i="5"/>
  <c r="AQ79" i="5"/>
  <c r="AR79" i="5"/>
  <c r="AS79" i="5"/>
  <c r="AT79" i="5"/>
  <c r="AU79" i="5"/>
  <c r="AV79" i="5"/>
  <c r="AW79" i="5"/>
  <c r="AX79" i="5"/>
  <c r="AY79" i="5"/>
  <c r="AZ79" i="5"/>
  <c r="BA79" i="5"/>
  <c r="E147" i="8"/>
  <c r="J147" i="8"/>
  <c r="AO581" i="5"/>
  <c r="Y581" i="5"/>
  <c r="AP581" i="5"/>
  <c r="AQ581" i="5"/>
  <c r="AR581" i="5"/>
  <c r="AS581" i="5"/>
  <c r="AT581" i="5"/>
  <c r="AU581" i="5"/>
  <c r="AV581" i="5"/>
  <c r="AW581" i="5"/>
  <c r="AX581" i="5"/>
  <c r="AY581" i="5"/>
  <c r="AZ581" i="5"/>
  <c r="BA581" i="5"/>
  <c r="BJ581" i="5"/>
  <c r="AO80" i="5"/>
  <c r="AP80" i="5"/>
  <c r="AQ80" i="5"/>
  <c r="AR80" i="5"/>
  <c r="AS80" i="5"/>
  <c r="AT80" i="5"/>
  <c r="AU80" i="5"/>
  <c r="AV80" i="5"/>
  <c r="AW80" i="5"/>
  <c r="AX80" i="5"/>
  <c r="AY80" i="5"/>
  <c r="AZ80" i="5"/>
  <c r="BA80" i="5"/>
  <c r="AO582" i="5"/>
  <c r="Y582" i="5"/>
  <c r="AP582" i="5"/>
  <c r="AQ582" i="5"/>
  <c r="AR582" i="5"/>
  <c r="AS582" i="5"/>
  <c r="AT582" i="5"/>
  <c r="AU582" i="5"/>
  <c r="AV582" i="5"/>
  <c r="AW582" i="5"/>
  <c r="AX582" i="5"/>
  <c r="AY582" i="5"/>
  <c r="AZ582" i="5"/>
  <c r="BA582" i="5"/>
  <c r="BJ582" i="5"/>
  <c r="AO331" i="5"/>
  <c r="AP331" i="5"/>
  <c r="AQ331" i="5"/>
  <c r="AR331" i="5"/>
  <c r="AS331" i="5"/>
  <c r="AT331" i="5"/>
  <c r="AU331" i="5"/>
  <c r="AV331" i="5"/>
  <c r="AW331" i="5"/>
  <c r="AX331" i="5"/>
  <c r="AY331" i="5"/>
  <c r="AZ331" i="5"/>
  <c r="BA331" i="5"/>
  <c r="AO583" i="5"/>
  <c r="Y583" i="5"/>
  <c r="AP583" i="5"/>
  <c r="AQ583" i="5"/>
  <c r="AR583" i="5"/>
  <c r="AS583" i="5"/>
  <c r="AT583" i="5"/>
  <c r="AU583" i="5"/>
  <c r="AV583" i="5"/>
  <c r="AW583" i="5"/>
  <c r="AX583" i="5"/>
  <c r="AY583" i="5"/>
  <c r="AZ583" i="5"/>
  <c r="BA583" i="5"/>
  <c r="BJ583" i="5"/>
  <c r="AO332" i="5"/>
  <c r="AP332" i="5"/>
  <c r="AQ332" i="5"/>
  <c r="AR332" i="5"/>
  <c r="AS332" i="5"/>
  <c r="AT332" i="5"/>
  <c r="AU332" i="5"/>
  <c r="AV332" i="5"/>
  <c r="AW332" i="5"/>
  <c r="AX332" i="5"/>
  <c r="AY332" i="5"/>
  <c r="AZ332" i="5"/>
  <c r="BA332" i="5"/>
  <c r="AO584" i="5"/>
  <c r="Y584" i="5"/>
  <c r="AP584" i="5"/>
  <c r="AQ584" i="5"/>
  <c r="AR584" i="5"/>
  <c r="AS584" i="5"/>
  <c r="AT584" i="5"/>
  <c r="AU584" i="5"/>
  <c r="AV584" i="5"/>
  <c r="AW584" i="5"/>
  <c r="AX584" i="5"/>
  <c r="AY584" i="5"/>
  <c r="AZ584" i="5"/>
  <c r="BA584" i="5"/>
  <c r="BJ584" i="5"/>
  <c r="AO81" i="5"/>
  <c r="AP81" i="5"/>
  <c r="AQ81" i="5"/>
  <c r="AR81" i="5"/>
  <c r="AS81" i="5"/>
  <c r="AT81" i="5"/>
  <c r="AU81" i="5"/>
  <c r="AV81" i="5"/>
  <c r="AW81" i="5"/>
  <c r="AX81" i="5"/>
  <c r="AY81" i="5"/>
  <c r="AZ81" i="5"/>
  <c r="BA81" i="5"/>
  <c r="AO333" i="5"/>
  <c r="AP333" i="5"/>
  <c r="AQ333" i="5"/>
  <c r="AR333" i="5"/>
  <c r="AS333" i="5"/>
  <c r="AT333" i="5"/>
  <c r="AU333" i="5"/>
  <c r="AV333" i="5"/>
  <c r="AW333" i="5"/>
  <c r="AX333" i="5"/>
  <c r="AY333" i="5"/>
  <c r="AZ333" i="5"/>
  <c r="BA333" i="5"/>
  <c r="AO585" i="5"/>
  <c r="Y585" i="5"/>
  <c r="AP585" i="5"/>
  <c r="AQ585" i="5"/>
  <c r="AR585" i="5"/>
  <c r="AS585" i="5"/>
  <c r="AT585" i="5"/>
  <c r="AU585" i="5"/>
  <c r="AV585" i="5"/>
  <c r="AW585" i="5"/>
  <c r="AX585" i="5"/>
  <c r="AY585" i="5"/>
  <c r="AZ585" i="5"/>
  <c r="BA585" i="5"/>
  <c r="BJ585" i="5"/>
  <c r="AO82" i="5"/>
  <c r="AP82" i="5"/>
  <c r="AQ82" i="5"/>
  <c r="AR82" i="5"/>
  <c r="AS82" i="5"/>
  <c r="AT82" i="5"/>
  <c r="AU82" i="5"/>
  <c r="AV82" i="5"/>
  <c r="AW82" i="5"/>
  <c r="AX82" i="5"/>
  <c r="AY82" i="5"/>
  <c r="AZ82" i="5"/>
  <c r="BA82" i="5"/>
  <c r="AO334" i="5"/>
  <c r="AP334" i="5"/>
  <c r="AQ334" i="5"/>
  <c r="AR334" i="5"/>
  <c r="AS334" i="5"/>
  <c r="AT334" i="5"/>
  <c r="AU334" i="5"/>
  <c r="AV334" i="5"/>
  <c r="AW334" i="5"/>
  <c r="AX334" i="5"/>
  <c r="AY334" i="5"/>
  <c r="AZ334" i="5"/>
  <c r="BA334" i="5"/>
  <c r="AO83" i="5"/>
  <c r="AP83" i="5"/>
  <c r="AQ83" i="5"/>
  <c r="AR83" i="5"/>
  <c r="AS83" i="5"/>
  <c r="AT83" i="5"/>
  <c r="AU83" i="5"/>
  <c r="AV83" i="5"/>
  <c r="AW83" i="5"/>
  <c r="AX83" i="5"/>
  <c r="AY83" i="5"/>
  <c r="AZ83" i="5"/>
  <c r="BA83" i="5"/>
  <c r="E153" i="8"/>
  <c r="AO335" i="5"/>
  <c r="AP335" i="5"/>
  <c r="AQ335" i="5"/>
  <c r="AR335" i="5"/>
  <c r="AS335" i="5"/>
  <c r="AT335" i="5"/>
  <c r="AU335" i="5"/>
  <c r="AV335" i="5"/>
  <c r="AW335" i="5"/>
  <c r="AX335" i="5"/>
  <c r="AY335" i="5"/>
  <c r="AZ335" i="5"/>
  <c r="BA335" i="5"/>
  <c r="AO84" i="5"/>
  <c r="AP84" i="5"/>
  <c r="AQ84" i="5"/>
  <c r="AR84" i="5"/>
  <c r="AS84" i="5"/>
  <c r="AT84" i="5"/>
  <c r="AU84" i="5"/>
  <c r="AV84" i="5"/>
  <c r="AW84" i="5"/>
  <c r="AX84" i="5"/>
  <c r="AY84" i="5"/>
  <c r="AZ84" i="5"/>
  <c r="BA84" i="5"/>
  <c r="E154" i="8"/>
  <c r="J154" i="8"/>
  <c r="AO586" i="5"/>
  <c r="Y586" i="5"/>
  <c r="AP586" i="5"/>
  <c r="AQ586" i="5"/>
  <c r="AR586" i="5"/>
  <c r="AS586" i="5"/>
  <c r="AT586" i="5"/>
  <c r="AU586" i="5"/>
  <c r="AV586" i="5"/>
  <c r="AW586" i="5"/>
  <c r="AX586" i="5"/>
  <c r="AY586" i="5"/>
  <c r="AZ586" i="5"/>
  <c r="BA586" i="5"/>
  <c r="BJ586" i="5"/>
  <c r="AO85" i="5"/>
  <c r="AP85" i="5"/>
  <c r="AQ85" i="5"/>
  <c r="AR85" i="5"/>
  <c r="AS85" i="5"/>
  <c r="AT85" i="5"/>
  <c r="AU85" i="5"/>
  <c r="AV85" i="5"/>
  <c r="AW85" i="5"/>
  <c r="AX85" i="5"/>
  <c r="AY85" i="5"/>
  <c r="AZ85" i="5"/>
  <c r="BA85" i="5"/>
  <c r="AO587" i="5"/>
  <c r="Y587" i="5"/>
  <c r="AP587" i="5"/>
  <c r="AQ587" i="5"/>
  <c r="AR587" i="5"/>
  <c r="AS587" i="5"/>
  <c r="AT587" i="5"/>
  <c r="AU587" i="5"/>
  <c r="AV587" i="5"/>
  <c r="AW587" i="5"/>
  <c r="AX587" i="5"/>
  <c r="AY587" i="5"/>
  <c r="AZ587" i="5"/>
  <c r="BA587" i="5"/>
  <c r="BJ587" i="5"/>
  <c r="AO336" i="5"/>
  <c r="AP336" i="5"/>
  <c r="AQ336" i="5"/>
  <c r="AR336" i="5"/>
  <c r="AS336" i="5"/>
  <c r="AT336" i="5"/>
  <c r="AU336" i="5"/>
  <c r="AV336" i="5"/>
  <c r="AW336" i="5"/>
  <c r="AX336" i="5"/>
  <c r="AY336" i="5"/>
  <c r="AZ336" i="5"/>
  <c r="BA336" i="5"/>
  <c r="AO588" i="5"/>
  <c r="Y588" i="5"/>
  <c r="AP588" i="5"/>
  <c r="AQ588" i="5"/>
  <c r="AR588" i="5"/>
  <c r="AS588" i="5"/>
  <c r="AT588" i="5"/>
  <c r="AU588" i="5"/>
  <c r="AV588" i="5"/>
  <c r="AW588" i="5"/>
  <c r="AX588" i="5"/>
  <c r="AY588" i="5"/>
  <c r="AZ588" i="5"/>
  <c r="BA588" i="5"/>
  <c r="BJ588" i="5"/>
  <c r="AO337" i="5"/>
  <c r="AP337" i="5"/>
  <c r="AQ337" i="5"/>
  <c r="AR337" i="5"/>
  <c r="AS337" i="5"/>
  <c r="AT337" i="5"/>
  <c r="AU337" i="5"/>
  <c r="AV337" i="5"/>
  <c r="AW337" i="5"/>
  <c r="AX337" i="5"/>
  <c r="AY337" i="5"/>
  <c r="AZ337" i="5"/>
  <c r="BA337" i="5"/>
  <c r="AO589" i="5"/>
  <c r="Y589" i="5"/>
  <c r="AP589" i="5"/>
  <c r="AQ589" i="5"/>
  <c r="AR589" i="5"/>
  <c r="AS589" i="5"/>
  <c r="AT589" i="5"/>
  <c r="AU589" i="5"/>
  <c r="AV589" i="5"/>
  <c r="AW589" i="5"/>
  <c r="AX589" i="5"/>
  <c r="AY589" i="5"/>
  <c r="AZ589" i="5"/>
  <c r="BA589" i="5"/>
  <c r="BJ589" i="5"/>
  <c r="AO86" i="5"/>
  <c r="AP86" i="5"/>
  <c r="AQ86" i="5"/>
  <c r="AR86" i="5"/>
  <c r="AS86" i="5"/>
  <c r="AT86" i="5"/>
  <c r="AU86" i="5"/>
  <c r="AV86" i="5"/>
  <c r="AW86" i="5"/>
  <c r="AX86" i="5"/>
  <c r="AY86" i="5"/>
  <c r="AZ86" i="5"/>
  <c r="BA86" i="5"/>
  <c r="AO338" i="5"/>
  <c r="AP338" i="5"/>
  <c r="AQ338" i="5"/>
  <c r="AR338" i="5"/>
  <c r="AS338" i="5"/>
  <c r="AT338" i="5"/>
  <c r="AU338" i="5"/>
  <c r="AV338" i="5"/>
  <c r="AW338" i="5"/>
  <c r="AX338" i="5"/>
  <c r="AY338" i="5"/>
  <c r="AZ338" i="5"/>
  <c r="BA338" i="5"/>
  <c r="AO590" i="5"/>
  <c r="Y590" i="5"/>
  <c r="AP590" i="5"/>
  <c r="AQ590" i="5"/>
  <c r="AR590" i="5"/>
  <c r="AS590" i="5"/>
  <c r="AT590" i="5"/>
  <c r="AU590" i="5"/>
  <c r="AV590" i="5"/>
  <c r="AW590" i="5"/>
  <c r="AX590" i="5"/>
  <c r="AY590" i="5"/>
  <c r="AZ590" i="5"/>
  <c r="BA590" i="5"/>
  <c r="BJ590" i="5"/>
  <c r="AO87" i="5"/>
  <c r="AP87" i="5"/>
  <c r="AQ87" i="5"/>
  <c r="AR87" i="5"/>
  <c r="AS87" i="5"/>
  <c r="AT87" i="5"/>
  <c r="AU87" i="5"/>
  <c r="AV87" i="5"/>
  <c r="AW87" i="5"/>
  <c r="AX87" i="5"/>
  <c r="AY87" i="5"/>
  <c r="AZ87" i="5"/>
  <c r="BA87" i="5"/>
  <c r="AO339" i="5"/>
  <c r="AP339" i="5"/>
  <c r="AQ339" i="5"/>
  <c r="AR339" i="5"/>
  <c r="AS339" i="5"/>
  <c r="AT339" i="5"/>
  <c r="AU339" i="5"/>
  <c r="AV339" i="5"/>
  <c r="AW339" i="5"/>
  <c r="AX339" i="5"/>
  <c r="AY339" i="5"/>
  <c r="AZ339" i="5"/>
  <c r="BA339" i="5"/>
  <c r="AO88" i="5"/>
  <c r="AP88" i="5"/>
  <c r="AQ88" i="5"/>
  <c r="AR88" i="5"/>
  <c r="AS88" i="5"/>
  <c r="AT88" i="5"/>
  <c r="AU88" i="5"/>
  <c r="AV88" i="5"/>
  <c r="AW88" i="5"/>
  <c r="AX88" i="5"/>
  <c r="AY88" i="5"/>
  <c r="AZ88" i="5"/>
  <c r="BA88" i="5"/>
  <c r="E160" i="8"/>
  <c r="AO340" i="5"/>
  <c r="AP340" i="5"/>
  <c r="AQ340" i="5"/>
  <c r="AR340" i="5"/>
  <c r="AS340" i="5"/>
  <c r="AT340" i="5"/>
  <c r="AU340" i="5"/>
  <c r="AV340" i="5"/>
  <c r="AW340" i="5"/>
  <c r="AX340" i="5"/>
  <c r="AY340" i="5"/>
  <c r="AZ340" i="5"/>
  <c r="BA340" i="5"/>
  <c r="AO89" i="5"/>
  <c r="AP89" i="5"/>
  <c r="AQ89" i="5"/>
  <c r="AR89" i="5"/>
  <c r="AS89" i="5"/>
  <c r="AT89" i="5"/>
  <c r="AU89" i="5"/>
  <c r="AV89" i="5"/>
  <c r="AW89" i="5"/>
  <c r="AX89" i="5"/>
  <c r="AY89" i="5"/>
  <c r="AZ89" i="5"/>
  <c r="BA89" i="5"/>
  <c r="E161" i="8"/>
  <c r="J161" i="8"/>
  <c r="AO591" i="5"/>
  <c r="Y591" i="5"/>
  <c r="AP591" i="5"/>
  <c r="AQ591" i="5"/>
  <c r="AR591" i="5"/>
  <c r="AS591" i="5"/>
  <c r="AT591" i="5"/>
  <c r="AU591" i="5"/>
  <c r="AV591" i="5"/>
  <c r="AW591" i="5"/>
  <c r="AX591" i="5"/>
  <c r="AY591" i="5"/>
  <c r="AZ591" i="5"/>
  <c r="BA591" i="5"/>
  <c r="BJ591" i="5"/>
  <c r="AO90" i="5"/>
  <c r="AP90" i="5"/>
  <c r="AQ90" i="5"/>
  <c r="AR90" i="5"/>
  <c r="AS90" i="5"/>
  <c r="AT90" i="5"/>
  <c r="AU90" i="5"/>
  <c r="AV90" i="5"/>
  <c r="AW90" i="5"/>
  <c r="AX90" i="5"/>
  <c r="AY90" i="5"/>
  <c r="AZ90" i="5"/>
  <c r="BA90" i="5"/>
  <c r="AO592" i="5"/>
  <c r="Y592" i="5"/>
  <c r="AP592" i="5"/>
  <c r="AQ592" i="5"/>
  <c r="AR592" i="5"/>
  <c r="AS592" i="5"/>
  <c r="AT592" i="5"/>
  <c r="AU592" i="5"/>
  <c r="AV592" i="5"/>
  <c r="AW592" i="5"/>
  <c r="AX592" i="5"/>
  <c r="AY592" i="5"/>
  <c r="AZ592" i="5"/>
  <c r="BA592" i="5"/>
  <c r="BJ592" i="5"/>
  <c r="AO341" i="5"/>
  <c r="AP341" i="5"/>
  <c r="AQ341" i="5"/>
  <c r="AR341" i="5"/>
  <c r="AS341" i="5"/>
  <c r="AT341" i="5"/>
  <c r="AU341" i="5"/>
  <c r="AV341" i="5"/>
  <c r="AW341" i="5"/>
  <c r="AX341" i="5"/>
  <c r="AY341" i="5"/>
  <c r="AZ341" i="5"/>
  <c r="BA341" i="5"/>
  <c r="AO593" i="5"/>
  <c r="Y593" i="5"/>
  <c r="AP593" i="5"/>
  <c r="AQ593" i="5"/>
  <c r="AR593" i="5"/>
  <c r="AS593" i="5"/>
  <c r="AT593" i="5"/>
  <c r="AU593" i="5"/>
  <c r="AV593" i="5"/>
  <c r="AW593" i="5"/>
  <c r="AX593" i="5"/>
  <c r="AY593" i="5"/>
  <c r="AZ593" i="5"/>
  <c r="BA593" i="5"/>
  <c r="BJ593" i="5"/>
  <c r="AO342" i="5"/>
  <c r="AP342" i="5"/>
  <c r="AQ342" i="5"/>
  <c r="AR342" i="5"/>
  <c r="AS342" i="5"/>
  <c r="AT342" i="5"/>
  <c r="AU342" i="5"/>
  <c r="AV342" i="5"/>
  <c r="AW342" i="5"/>
  <c r="AX342" i="5"/>
  <c r="AY342" i="5"/>
  <c r="AZ342" i="5"/>
  <c r="BA342" i="5"/>
  <c r="AO594" i="5"/>
  <c r="Y594" i="5"/>
  <c r="AP594" i="5"/>
  <c r="AQ594" i="5"/>
  <c r="AR594" i="5"/>
  <c r="AS594" i="5"/>
  <c r="AT594" i="5"/>
  <c r="AU594" i="5"/>
  <c r="AV594" i="5"/>
  <c r="AW594" i="5"/>
  <c r="AX594" i="5"/>
  <c r="AY594" i="5"/>
  <c r="AZ594" i="5"/>
  <c r="BA594" i="5"/>
  <c r="BJ594" i="5"/>
  <c r="AO91" i="5"/>
  <c r="AP91" i="5"/>
  <c r="AQ91" i="5"/>
  <c r="AR91" i="5"/>
  <c r="AS91" i="5"/>
  <c r="AT91" i="5"/>
  <c r="AU91" i="5"/>
  <c r="AV91" i="5"/>
  <c r="AW91" i="5"/>
  <c r="AX91" i="5"/>
  <c r="AY91" i="5"/>
  <c r="AZ91" i="5"/>
  <c r="BA91" i="5"/>
  <c r="AO343" i="5"/>
  <c r="AP343" i="5"/>
  <c r="AQ343" i="5"/>
  <c r="AR343" i="5"/>
  <c r="AS343" i="5"/>
  <c r="AT343" i="5"/>
  <c r="AU343" i="5"/>
  <c r="AV343" i="5"/>
  <c r="AW343" i="5"/>
  <c r="AX343" i="5"/>
  <c r="AY343" i="5"/>
  <c r="AZ343" i="5"/>
  <c r="BA343" i="5"/>
  <c r="AO595" i="5"/>
  <c r="Y595" i="5"/>
  <c r="AP595" i="5"/>
  <c r="AQ595" i="5"/>
  <c r="AR595" i="5"/>
  <c r="AS595" i="5"/>
  <c r="AT595" i="5"/>
  <c r="AU595" i="5"/>
  <c r="AV595" i="5"/>
  <c r="AW595" i="5"/>
  <c r="AX595" i="5"/>
  <c r="AY595" i="5"/>
  <c r="AZ595" i="5"/>
  <c r="BA595" i="5"/>
  <c r="BJ595" i="5"/>
  <c r="AO92" i="5"/>
  <c r="AP92" i="5"/>
  <c r="AQ92" i="5"/>
  <c r="AR92" i="5"/>
  <c r="AS92" i="5"/>
  <c r="AT92" i="5"/>
  <c r="AU92" i="5"/>
  <c r="AV92" i="5"/>
  <c r="AW92" i="5"/>
  <c r="AX92" i="5"/>
  <c r="AY92" i="5"/>
  <c r="AZ92" i="5"/>
  <c r="BA92" i="5"/>
  <c r="AO344" i="5"/>
  <c r="AP344" i="5"/>
  <c r="AQ344" i="5"/>
  <c r="AR344" i="5"/>
  <c r="AS344" i="5"/>
  <c r="AT344" i="5"/>
  <c r="AU344" i="5"/>
  <c r="AV344" i="5"/>
  <c r="AW344" i="5"/>
  <c r="AX344" i="5"/>
  <c r="AY344" i="5"/>
  <c r="AZ344" i="5"/>
  <c r="BA344" i="5"/>
  <c r="AO93" i="5"/>
  <c r="AP93" i="5"/>
  <c r="AQ93" i="5"/>
  <c r="AR93" i="5"/>
  <c r="AS93" i="5"/>
  <c r="AT93" i="5"/>
  <c r="AU93" i="5"/>
  <c r="AV93" i="5"/>
  <c r="AW93" i="5"/>
  <c r="AX93" i="5"/>
  <c r="AY93" i="5"/>
  <c r="AZ93" i="5"/>
  <c r="BA93" i="5"/>
  <c r="E167" i="8"/>
  <c r="AO345" i="5"/>
  <c r="AP345" i="5"/>
  <c r="AQ345" i="5"/>
  <c r="AR345" i="5"/>
  <c r="AS345" i="5"/>
  <c r="AT345" i="5"/>
  <c r="AU345" i="5"/>
  <c r="AV345" i="5"/>
  <c r="AW345" i="5"/>
  <c r="AX345" i="5"/>
  <c r="AY345" i="5"/>
  <c r="AZ345" i="5"/>
  <c r="BA345" i="5"/>
  <c r="AO94" i="5"/>
  <c r="AP94" i="5"/>
  <c r="AQ94" i="5"/>
  <c r="AR94" i="5"/>
  <c r="AS94" i="5"/>
  <c r="AT94" i="5"/>
  <c r="AU94" i="5"/>
  <c r="AV94" i="5"/>
  <c r="AW94" i="5"/>
  <c r="AX94" i="5"/>
  <c r="AY94" i="5"/>
  <c r="AZ94" i="5"/>
  <c r="BA94" i="5"/>
  <c r="E168" i="8"/>
  <c r="J168" i="8"/>
  <c r="AO95" i="5"/>
  <c r="AP95" i="5"/>
  <c r="AQ95" i="5"/>
  <c r="AR95" i="5"/>
  <c r="AS95" i="5"/>
  <c r="AT95" i="5"/>
  <c r="AU95" i="5"/>
  <c r="AV95" i="5"/>
  <c r="AW95" i="5"/>
  <c r="AX95" i="5"/>
  <c r="AY95" i="5"/>
  <c r="AZ95" i="5"/>
  <c r="BA95" i="5"/>
  <c r="E169" i="8"/>
  <c r="J169" i="8"/>
  <c r="E170" i="8"/>
  <c r="J170" i="8"/>
  <c r="AO346" i="5"/>
  <c r="AP346" i="5"/>
  <c r="AQ346" i="5"/>
  <c r="AR346" i="5"/>
  <c r="AS346" i="5"/>
  <c r="AT346" i="5"/>
  <c r="AU346" i="5"/>
  <c r="AV346" i="5"/>
  <c r="AW346" i="5"/>
  <c r="AX346" i="5"/>
  <c r="AY346" i="5"/>
  <c r="AZ346" i="5"/>
  <c r="BA346" i="5"/>
  <c r="E171" i="8"/>
  <c r="J171" i="8"/>
  <c r="AO347" i="5"/>
  <c r="AP347" i="5"/>
  <c r="AQ347" i="5"/>
  <c r="AR347" i="5"/>
  <c r="AS347" i="5"/>
  <c r="AT347" i="5"/>
  <c r="AU347" i="5"/>
  <c r="AV347" i="5"/>
  <c r="AW347" i="5"/>
  <c r="AX347" i="5"/>
  <c r="AY347" i="5"/>
  <c r="AZ347" i="5"/>
  <c r="BA347" i="5"/>
  <c r="AO96" i="5"/>
  <c r="AP96" i="5"/>
  <c r="AQ96" i="5"/>
  <c r="AR96" i="5"/>
  <c r="AS96" i="5"/>
  <c r="AT96" i="5"/>
  <c r="AU96" i="5"/>
  <c r="AV96" i="5"/>
  <c r="AW96" i="5"/>
  <c r="AX96" i="5"/>
  <c r="AY96" i="5"/>
  <c r="AZ96" i="5"/>
  <c r="BA96" i="5"/>
  <c r="E172" i="8"/>
  <c r="J172" i="8"/>
  <c r="AO348" i="5"/>
  <c r="AP348" i="5"/>
  <c r="AQ348" i="5"/>
  <c r="AR348" i="5"/>
  <c r="AS348" i="5"/>
  <c r="AT348" i="5"/>
  <c r="AU348" i="5"/>
  <c r="AV348" i="5"/>
  <c r="AW348" i="5"/>
  <c r="AX348" i="5"/>
  <c r="AY348" i="5"/>
  <c r="AZ348" i="5"/>
  <c r="BA348" i="5"/>
  <c r="AO97" i="5"/>
  <c r="AP97" i="5"/>
  <c r="AQ97" i="5"/>
  <c r="AR97" i="5"/>
  <c r="AS97" i="5"/>
  <c r="AT97" i="5"/>
  <c r="AU97" i="5"/>
  <c r="AV97" i="5"/>
  <c r="AW97" i="5"/>
  <c r="AX97" i="5"/>
  <c r="AY97" i="5"/>
  <c r="AZ97" i="5"/>
  <c r="BA97" i="5"/>
  <c r="E173" i="8"/>
  <c r="J173" i="8"/>
  <c r="AO349" i="5"/>
  <c r="AP349" i="5"/>
  <c r="AQ349" i="5"/>
  <c r="AR349" i="5"/>
  <c r="AS349" i="5"/>
  <c r="AT349" i="5"/>
  <c r="AU349" i="5"/>
  <c r="AV349" i="5"/>
  <c r="AW349" i="5"/>
  <c r="AX349" i="5"/>
  <c r="AY349" i="5"/>
  <c r="AZ349" i="5"/>
  <c r="BA349" i="5"/>
  <c r="AO98" i="5"/>
  <c r="AP98" i="5"/>
  <c r="AQ98" i="5"/>
  <c r="AR98" i="5"/>
  <c r="AS98" i="5"/>
  <c r="AT98" i="5"/>
  <c r="AU98" i="5"/>
  <c r="AV98" i="5"/>
  <c r="AW98" i="5"/>
  <c r="AX98" i="5"/>
  <c r="AY98" i="5"/>
  <c r="AZ98" i="5"/>
  <c r="BA98" i="5"/>
  <c r="E174" i="8"/>
  <c r="J174" i="8"/>
  <c r="AO350" i="5"/>
  <c r="AP350" i="5"/>
  <c r="AQ350" i="5"/>
  <c r="AR350" i="5"/>
  <c r="AS350" i="5"/>
  <c r="AT350" i="5"/>
  <c r="AU350" i="5"/>
  <c r="AV350" i="5"/>
  <c r="AW350" i="5"/>
  <c r="AX350" i="5"/>
  <c r="AY350" i="5"/>
  <c r="AZ350" i="5"/>
  <c r="BA350" i="5"/>
  <c r="AO99" i="5"/>
  <c r="AP99" i="5"/>
  <c r="AQ99" i="5"/>
  <c r="AR99" i="5"/>
  <c r="AS99" i="5"/>
  <c r="AT99" i="5"/>
  <c r="AU99" i="5"/>
  <c r="AV99" i="5"/>
  <c r="AW99" i="5"/>
  <c r="AX99" i="5"/>
  <c r="AY99" i="5"/>
  <c r="AZ99" i="5"/>
  <c r="BA99" i="5"/>
  <c r="E175" i="8"/>
  <c r="J175" i="8"/>
  <c r="AO100" i="5"/>
  <c r="AP100" i="5"/>
  <c r="AQ100" i="5"/>
  <c r="AR100" i="5"/>
  <c r="AS100" i="5"/>
  <c r="AT100" i="5"/>
  <c r="AU100" i="5"/>
  <c r="AV100" i="5"/>
  <c r="AW100" i="5"/>
  <c r="AX100" i="5"/>
  <c r="AY100" i="5"/>
  <c r="AZ100" i="5"/>
  <c r="BA100" i="5"/>
  <c r="E176" i="8"/>
  <c r="J176" i="8"/>
  <c r="E177" i="8"/>
  <c r="J177" i="8"/>
  <c r="AO351" i="5"/>
  <c r="AP351" i="5"/>
  <c r="AQ351" i="5"/>
  <c r="AR351" i="5"/>
  <c r="AS351" i="5"/>
  <c r="AT351" i="5"/>
  <c r="AU351" i="5"/>
  <c r="AV351" i="5"/>
  <c r="AW351" i="5"/>
  <c r="AX351" i="5"/>
  <c r="AY351" i="5"/>
  <c r="AZ351" i="5"/>
  <c r="BA351" i="5"/>
  <c r="E178" i="8"/>
  <c r="J178" i="8"/>
  <c r="AO352" i="5"/>
  <c r="AP352" i="5"/>
  <c r="AQ352" i="5"/>
  <c r="AR352" i="5"/>
  <c r="AS352" i="5"/>
  <c r="AT352" i="5"/>
  <c r="AU352" i="5"/>
  <c r="AV352" i="5"/>
  <c r="AW352" i="5"/>
  <c r="AX352" i="5"/>
  <c r="AY352" i="5"/>
  <c r="AZ352" i="5"/>
  <c r="BA352" i="5"/>
  <c r="AO101" i="5"/>
  <c r="AP101" i="5"/>
  <c r="AQ101" i="5"/>
  <c r="AR101" i="5"/>
  <c r="AS101" i="5"/>
  <c r="AT101" i="5"/>
  <c r="AU101" i="5"/>
  <c r="AV101" i="5"/>
  <c r="AW101" i="5"/>
  <c r="AX101" i="5"/>
  <c r="AY101" i="5"/>
  <c r="AZ101" i="5"/>
  <c r="BA101" i="5"/>
  <c r="E179" i="8"/>
  <c r="J179" i="8"/>
  <c r="AO353" i="5"/>
  <c r="AP353" i="5"/>
  <c r="AQ353" i="5"/>
  <c r="AR353" i="5"/>
  <c r="AS353" i="5"/>
  <c r="AT353" i="5"/>
  <c r="AU353" i="5"/>
  <c r="AV353" i="5"/>
  <c r="AW353" i="5"/>
  <c r="AX353" i="5"/>
  <c r="AY353" i="5"/>
  <c r="AZ353" i="5"/>
  <c r="BA353" i="5"/>
  <c r="AO102" i="5"/>
  <c r="AP102" i="5"/>
  <c r="AQ102" i="5"/>
  <c r="AR102" i="5"/>
  <c r="AS102" i="5"/>
  <c r="AT102" i="5"/>
  <c r="AU102" i="5"/>
  <c r="AV102" i="5"/>
  <c r="AW102" i="5"/>
  <c r="AX102" i="5"/>
  <c r="AY102" i="5"/>
  <c r="AZ102" i="5"/>
  <c r="BA102" i="5"/>
  <c r="E180" i="8"/>
  <c r="J180" i="8"/>
  <c r="AO354" i="5"/>
  <c r="AP354" i="5"/>
  <c r="AQ354" i="5"/>
  <c r="AR354" i="5"/>
  <c r="AS354" i="5"/>
  <c r="AT354" i="5"/>
  <c r="AU354" i="5"/>
  <c r="AV354" i="5"/>
  <c r="AW354" i="5"/>
  <c r="AX354" i="5"/>
  <c r="AY354" i="5"/>
  <c r="AZ354" i="5"/>
  <c r="BA354" i="5"/>
  <c r="AO103" i="5"/>
  <c r="AP103" i="5"/>
  <c r="AQ103" i="5"/>
  <c r="AR103" i="5"/>
  <c r="AS103" i="5"/>
  <c r="AT103" i="5"/>
  <c r="AU103" i="5"/>
  <c r="AV103" i="5"/>
  <c r="AW103" i="5"/>
  <c r="AX103" i="5"/>
  <c r="AY103" i="5"/>
  <c r="AZ103" i="5"/>
  <c r="BA103" i="5"/>
  <c r="E181" i="8"/>
  <c r="J181" i="8"/>
  <c r="AO355" i="5"/>
  <c r="AP355" i="5"/>
  <c r="AQ355" i="5"/>
  <c r="AR355" i="5"/>
  <c r="AS355" i="5"/>
  <c r="AT355" i="5"/>
  <c r="AU355" i="5"/>
  <c r="AV355" i="5"/>
  <c r="AW355" i="5"/>
  <c r="AX355" i="5"/>
  <c r="AY355" i="5"/>
  <c r="AZ355" i="5"/>
  <c r="BA355" i="5"/>
  <c r="AO104" i="5"/>
  <c r="AP104" i="5"/>
  <c r="AQ104" i="5"/>
  <c r="AR104" i="5"/>
  <c r="AS104" i="5"/>
  <c r="AT104" i="5"/>
  <c r="AU104" i="5"/>
  <c r="AV104" i="5"/>
  <c r="AW104" i="5"/>
  <c r="AX104" i="5"/>
  <c r="AY104" i="5"/>
  <c r="AZ104" i="5"/>
  <c r="BA104" i="5"/>
  <c r="E182" i="8"/>
  <c r="J182" i="8"/>
  <c r="AO105" i="5"/>
  <c r="AP105" i="5"/>
  <c r="AQ105" i="5"/>
  <c r="AR105" i="5"/>
  <c r="AS105" i="5"/>
  <c r="AT105" i="5"/>
  <c r="AU105" i="5"/>
  <c r="AV105" i="5"/>
  <c r="AW105" i="5"/>
  <c r="AX105" i="5"/>
  <c r="AY105" i="5"/>
  <c r="AZ105" i="5"/>
  <c r="BA105" i="5"/>
  <c r="E183" i="8"/>
  <c r="J183" i="8"/>
  <c r="E184" i="8"/>
  <c r="J184" i="8"/>
  <c r="E185" i="8"/>
  <c r="J185" i="8"/>
  <c r="AO356" i="5"/>
  <c r="AP356" i="5"/>
  <c r="AQ356" i="5"/>
  <c r="AR356" i="5"/>
  <c r="AS356" i="5"/>
  <c r="AT356" i="5"/>
  <c r="AU356" i="5"/>
  <c r="AV356" i="5"/>
  <c r="AW356" i="5"/>
  <c r="AX356" i="5"/>
  <c r="AY356" i="5"/>
  <c r="AZ356" i="5"/>
  <c r="BA356" i="5"/>
  <c r="E186" i="8"/>
  <c r="J186" i="8"/>
  <c r="AO357" i="5"/>
  <c r="AP357" i="5"/>
  <c r="AQ357" i="5"/>
  <c r="AR357" i="5"/>
  <c r="AS357" i="5"/>
  <c r="AT357" i="5"/>
  <c r="AU357" i="5"/>
  <c r="AV357" i="5"/>
  <c r="AW357" i="5"/>
  <c r="AX357" i="5"/>
  <c r="AY357" i="5"/>
  <c r="AZ357" i="5"/>
  <c r="BA357" i="5"/>
  <c r="AO106" i="5"/>
  <c r="AP106" i="5"/>
  <c r="AQ106" i="5"/>
  <c r="AR106" i="5"/>
  <c r="AS106" i="5"/>
  <c r="AT106" i="5"/>
  <c r="AU106" i="5"/>
  <c r="AV106" i="5"/>
  <c r="AW106" i="5"/>
  <c r="AX106" i="5"/>
  <c r="AY106" i="5"/>
  <c r="AZ106" i="5"/>
  <c r="BA106" i="5"/>
  <c r="E187" i="8"/>
  <c r="J187" i="8"/>
  <c r="AO358" i="5"/>
  <c r="AP358" i="5"/>
  <c r="AQ358" i="5"/>
  <c r="AR358" i="5"/>
  <c r="AS358" i="5"/>
  <c r="AT358" i="5"/>
  <c r="AU358" i="5"/>
  <c r="AV358" i="5"/>
  <c r="AW358" i="5"/>
  <c r="AX358" i="5"/>
  <c r="AY358" i="5"/>
  <c r="AZ358" i="5"/>
  <c r="BA358" i="5"/>
  <c r="AO107" i="5"/>
  <c r="AP107" i="5"/>
  <c r="AQ107" i="5"/>
  <c r="AR107" i="5"/>
  <c r="AS107" i="5"/>
  <c r="AT107" i="5"/>
  <c r="AU107" i="5"/>
  <c r="AV107" i="5"/>
  <c r="AW107" i="5"/>
  <c r="AX107" i="5"/>
  <c r="AY107" i="5"/>
  <c r="AZ107" i="5"/>
  <c r="BA107" i="5"/>
  <c r="E188" i="8"/>
  <c r="J188" i="8"/>
  <c r="AO359" i="5"/>
  <c r="AP359" i="5"/>
  <c r="AQ359" i="5"/>
  <c r="AR359" i="5"/>
  <c r="AS359" i="5"/>
  <c r="AT359" i="5"/>
  <c r="AU359" i="5"/>
  <c r="AV359" i="5"/>
  <c r="AW359" i="5"/>
  <c r="AX359" i="5"/>
  <c r="AY359" i="5"/>
  <c r="AZ359" i="5"/>
  <c r="BA359" i="5"/>
  <c r="AO108" i="5"/>
  <c r="AP108" i="5"/>
  <c r="AQ108" i="5"/>
  <c r="AR108" i="5"/>
  <c r="AS108" i="5"/>
  <c r="AT108" i="5"/>
  <c r="AU108" i="5"/>
  <c r="AV108" i="5"/>
  <c r="AW108" i="5"/>
  <c r="AX108" i="5"/>
  <c r="AY108" i="5"/>
  <c r="AZ108" i="5"/>
  <c r="BA108" i="5"/>
  <c r="E189" i="8"/>
  <c r="J189" i="8"/>
  <c r="AO109" i="5"/>
  <c r="AP109" i="5"/>
  <c r="AQ109" i="5"/>
  <c r="AR109" i="5"/>
  <c r="AS109" i="5"/>
  <c r="AT109" i="5"/>
  <c r="AU109" i="5"/>
  <c r="AV109" i="5"/>
  <c r="AW109" i="5"/>
  <c r="AX109" i="5"/>
  <c r="AY109" i="5"/>
  <c r="AZ109" i="5"/>
  <c r="BA109" i="5"/>
  <c r="E190" i="8"/>
  <c r="J190" i="8"/>
  <c r="E191" i="8"/>
  <c r="J191" i="8"/>
  <c r="AO360" i="5"/>
  <c r="AP360" i="5"/>
  <c r="AQ360" i="5"/>
  <c r="AR360" i="5"/>
  <c r="AS360" i="5"/>
  <c r="AT360" i="5"/>
  <c r="AU360" i="5"/>
  <c r="AV360" i="5"/>
  <c r="AW360" i="5"/>
  <c r="AX360" i="5"/>
  <c r="AY360" i="5"/>
  <c r="AZ360" i="5"/>
  <c r="BA360" i="5"/>
  <c r="E192" i="8"/>
  <c r="J192" i="8"/>
  <c r="AO361" i="5"/>
  <c r="AP361" i="5"/>
  <c r="AQ361" i="5"/>
  <c r="AR361" i="5"/>
  <c r="AS361" i="5"/>
  <c r="AT361" i="5"/>
  <c r="AU361" i="5"/>
  <c r="AV361" i="5"/>
  <c r="AW361" i="5"/>
  <c r="AX361" i="5"/>
  <c r="AY361" i="5"/>
  <c r="AZ361" i="5"/>
  <c r="BA361" i="5"/>
  <c r="AO110" i="5"/>
  <c r="AP110" i="5"/>
  <c r="AQ110" i="5"/>
  <c r="AR110" i="5"/>
  <c r="AS110" i="5"/>
  <c r="AT110" i="5"/>
  <c r="AU110" i="5"/>
  <c r="AV110" i="5"/>
  <c r="AW110" i="5"/>
  <c r="AX110" i="5"/>
  <c r="AY110" i="5"/>
  <c r="AZ110" i="5"/>
  <c r="BA110" i="5"/>
  <c r="E193" i="8"/>
  <c r="J193" i="8"/>
  <c r="AO362" i="5"/>
  <c r="AP362" i="5"/>
  <c r="AQ362" i="5"/>
  <c r="AR362" i="5"/>
  <c r="AS362" i="5"/>
  <c r="AT362" i="5"/>
  <c r="AU362" i="5"/>
  <c r="AV362" i="5"/>
  <c r="AW362" i="5"/>
  <c r="AX362" i="5"/>
  <c r="AY362" i="5"/>
  <c r="AZ362" i="5"/>
  <c r="BA362" i="5"/>
  <c r="AO111" i="5"/>
  <c r="AP111" i="5"/>
  <c r="AQ111" i="5"/>
  <c r="AR111" i="5"/>
  <c r="AS111" i="5"/>
  <c r="AT111" i="5"/>
  <c r="AU111" i="5"/>
  <c r="AV111" i="5"/>
  <c r="AW111" i="5"/>
  <c r="AX111" i="5"/>
  <c r="AY111" i="5"/>
  <c r="AZ111" i="5"/>
  <c r="BA111" i="5"/>
  <c r="E194" i="8"/>
  <c r="J194" i="8"/>
  <c r="AO363" i="5"/>
  <c r="AP363" i="5"/>
  <c r="AQ363" i="5"/>
  <c r="AR363" i="5"/>
  <c r="AS363" i="5"/>
  <c r="AT363" i="5"/>
  <c r="AU363" i="5"/>
  <c r="AV363" i="5"/>
  <c r="AW363" i="5"/>
  <c r="AX363" i="5"/>
  <c r="AY363" i="5"/>
  <c r="AZ363" i="5"/>
  <c r="BA363" i="5"/>
  <c r="AO112" i="5"/>
  <c r="AP112" i="5"/>
  <c r="AQ112" i="5"/>
  <c r="AR112" i="5"/>
  <c r="AS112" i="5"/>
  <c r="AT112" i="5"/>
  <c r="AU112" i="5"/>
  <c r="AV112" i="5"/>
  <c r="AW112" i="5"/>
  <c r="AX112" i="5"/>
  <c r="AY112" i="5"/>
  <c r="AZ112" i="5"/>
  <c r="BA112" i="5"/>
  <c r="E195" i="8"/>
  <c r="J195" i="8"/>
  <c r="AO364" i="5"/>
  <c r="AP364" i="5"/>
  <c r="AQ364" i="5"/>
  <c r="AR364" i="5"/>
  <c r="AS364" i="5"/>
  <c r="AT364" i="5"/>
  <c r="AU364" i="5"/>
  <c r="AV364" i="5"/>
  <c r="AW364" i="5"/>
  <c r="AX364" i="5"/>
  <c r="AY364" i="5"/>
  <c r="AZ364" i="5"/>
  <c r="BA364" i="5"/>
  <c r="AO113" i="5"/>
  <c r="AP113" i="5"/>
  <c r="AQ113" i="5"/>
  <c r="AR113" i="5"/>
  <c r="AS113" i="5"/>
  <c r="AT113" i="5"/>
  <c r="AU113" i="5"/>
  <c r="AV113" i="5"/>
  <c r="AW113" i="5"/>
  <c r="AX113" i="5"/>
  <c r="AY113" i="5"/>
  <c r="AZ113" i="5"/>
  <c r="BA113" i="5"/>
  <c r="E196" i="8"/>
  <c r="J196" i="8"/>
  <c r="AO114" i="5"/>
  <c r="AP114" i="5"/>
  <c r="AQ114" i="5"/>
  <c r="AR114" i="5"/>
  <c r="AS114" i="5"/>
  <c r="AT114" i="5"/>
  <c r="AU114" i="5"/>
  <c r="AV114" i="5"/>
  <c r="AW114" i="5"/>
  <c r="AX114" i="5"/>
  <c r="AY114" i="5"/>
  <c r="AZ114" i="5"/>
  <c r="BA114" i="5"/>
  <c r="E197" i="8"/>
  <c r="J197" i="8"/>
  <c r="E198" i="8"/>
  <c r="J198" i="8"/>
  <c r="AO365" i="5"/>
  <c r="AP365" i="5"/>
  <c r="AQ365" i="5"/>
  <c r="AR365" i="5"/>
  <c r="AS365" i="5"/>
  <c r="AT365" i="5"/>
  <c r="AU365" i="5"/>
  <c r="AV365" i="5"/>
  <c r="AW365" i="5"/>
  <c r="AX365" i="5"/>
  <c r="AY365" i="5"/>
  <c r="AZ365" i="5"/>
  <c r="BA365" i="5"/>
  <c r="E199" i="8"/>
  <c r="J199" i="8"/>
  <c r="AO366" i="5"/>
  <c r="AP366" i="5"/>
  <c r="AQ366" i="5"/>
  <c r="AR366" i="5"/>
  <c r="AS366" i="5"/>
  <c r="AT366" i="5"/>
  <c r="AU366" i="5"/>
  <c r="AV366" i="5"/>
  <c r="AW366" i="5"/>
  <c r="AX366" i="5"/>
  <c r="AY366" i="5"/>
  <c r="AZ366" i="5"/>
  <c r="BA366" i="5"/>
  <c r="AO115" i="5"/>
  <c r="AP115" i="5"/>
  <c r="AQ115" i="5"/>
  <c r="AR115" i="5"/>
  <c r="AS115" i="5"/>
  <c r="AT115" i="5"/>
  <c r="AU115" i="5"/>
  <c r="AV115" i="5"/>
  <c r="AW115" i="5"/>
  <c r="AX115" i="5"/>
  <c r="AY115" i="5"/>
  <c r="AZ115" i="5"/>
  <c r="BA115" i="5"/>
  <c r="E200" i="8"/>
  <c r="J200" i="8"/>
  <c r="AO367" i="5"/>
  <c r="AP367" i="5"/>
  <c r="AQ367" i="5"/>
  <c r="AR367" i="5"/>
  <c r="AS367" i="5"/>
  <c r="AT367" i="5"/>
  <c r="AU367" i="5"/>
  <c r="AV367" i="5"/>
  <c r="AW367" i="5"/>
  <c r="AX367" i="5"/>
  <c r="AY367" i="5"/>
  <c r="AZ367" i="5"/>
  <c r="BA367" i="5"/>
  <c r="AO116" i="5"/>
  <c r="AP116" i="5"/>
  <c r="AQ116" i="5"/>
  <c r="AR116" i="5"/>
  <c r="AS116" i="5"/>
  <c r="AT116" i="5"/>
  <c r="AU116" i="5"/>
  <c r="AV116" i="5"/>
  <c r="AW116" i="5"/>
  <c r="AX116" i="5"/>
  <c r="AY116" i="5"/>
  <c r="AZ116" i="5"/>
  <c r="BA116" i="5"/>
  <c r="E201" i="8"/>
  <c r="J201" i="8"/>
  <c r="AO368" i="5"/>
  <c r="AP368" i="5"/>
  <c r="AQ368" i="5"/>
  <c r="AR368" i="5"/>
  <c r="AS368" i="5"/>
  <c r="AT368" i="5"/>
  <c r="AU368" i="5"/>
  <c r="AV368" i="5"/>
  <c r="AW368" i="5"/>
  <c r="AX368" i="5"/>
  <c r="AY368" i="5"/>
  <c r="AZ368" i="5"/>
  <c r="BA368" i="5"/>
  <c r="AO117" i="5"/>
  <c r="AP117" i="5"/>
  <c r="AQ117" i="5"/>
  <c r="AR117" i="5"/>
  <c r="AS117" i="5"/>
  <c r="AT117" i="5"/>
  <c r="AU117" i="5"/>
  <c r="AV117" i="5"/>
  <c r="AW117" i="5"/>
  <c r="AX117" i="5"/>
  <c r="AY117" i="5"/>
  <c r="AZ117" i="5"/>
  <c r="BA117" i="5"/>
  <c r="E202" i="8"/>
  <c r="J202" i="8"/>
  <c r="AO369" i="5"/>
  <c r="AP369" i="5"/>
  <c r="AQ369" i="5"/>
  <c r="AR369" i="5"/>
  <c r="AS369" i="5"/>
  <c r="AT369" i="5"/>
  <c r="AU369" i="5"/>
  <c r="AV369" i="5"/>
  <c r="AW369" i="5"/>
  <c r="AX369" i="5"/>
  <c r="AY369" i="5"/>
  <c r="AZ369" i="5"/>
  <c r="BA369" i="5"/>
  <c r="AO118" i="5"/>
  <c r="AP118" i="5"/>
  <c r="AQ118" i="5"/>
  <c r="AR118" i="5"/>
  <c r="AS118" i="5"/>
  <c r="AT118" i="5"/>
  <c r="AU118" i="5"/>
  <c r="AV118" i="5"/>
  <c r="AW118" i="5"/>
  <c r="AX118" i="5"/>
  <c r="AY118" i="5"/>
  <c r="AZ118" i="5"/>
  <c r="BA118" i="5"/>
  <c r="E203" i="8"/>
  <c r="J203" i="8"/>
  <c r="AO119" i="5"/>
  <c r="AP119" i="5"/>
  <c r="AQ119" i="5"/>
  <c r="AR119" i="5"/>
  <c r="AS119" i="5"/>
  <c r="AT119" i="5"/>
  <c r="AU119" i="5"/>
  <c r="AV119" i="5"/>
  <c r="AW119" i="5"/>
  <c r="AX119" i="5"/>
  <c r="AY119" i="5"/>
  <c r="AZ119" i="5"/>
  <c r="BA119" i="5"/>
  <c r="E204" i="8"/>
  <c r="J204" i="8"/>
  <c r="E205" i="8"/>
  <c r="J205" i="8"/>
  <c r="AO370" i="5"/>
  <c r="AP370" i="5"/>
  <c r="AQ370" i="5"/>
  <c r="AR370" i="5"/>
  <c r="AS370" i="5"/>
  <c r="AT370" i="5"/>
  <c r="AU370" i="5"/>
  <c r="AV370" i="5"/>
  <c r="AW370" i="5"/>
  <c r="AX370" i="5"/>
  <c r="AY370" i="5"/>
  <c r="AZ370" i="5"/>
  <c r="BA370" i="5"/>
  <c r="E206" i="8"/>
  <c r="J206" i="8"/>
  <c r="AO371" i="5"/>
  <c r="AP371" i="5"/>
  <c r="AQ371" i="5"/>
  <c r="AR371" i="5"/>
  <c r="AS371" i="5"/>
  <c r="AT371" i="5"/>
  <c r="AU371" i="5"/>
  <c r="AV371" i="5"/>
  <c r="AW371" i="5"/>
  <c r="AX371" i="5"/>
  <c r="AY371" i="5"/>
  <c r="AZ371" i="5"/>
  <c r="BA371" i="5"/>
  <c r="AO120" i="5"/>
  <c r="AP120" i="5"/>
  <c r="AQ120" i="5"/>
  <c r="AR120" i="5"/>
  <c r="AS120" i="5"/>
  <c r="AT120" i="5"/>
  <c r="AU120" i="5"/>
  <c r="AV120" i="5"/>
  <c r="AW120" i="5"/>
  <c r="AX120" i="5"/>
  <c r="AY120" i="5"/>
  <c r="AZ120" i="5"/>
  <c r="BA120" i="5"/>
  <c r="E207" i="8"/>
  <c r="J207" i="8"/>
  <c r="AO372" i="5"/>
  <c r="AP372" i="5"/>
  <c r="AQ372" i="5"/>
  <c r="AR372" i="5"/>
  <c r="AS372" i="5"/>
  <c r="AT372" i="5"/>
  <c r="AU372" i="5"/>
  <c r="AV372" i="5"/>
  <c r="AW372" i="5"/>
  <c r="AX372" i="5"/>
  <c r="AY372" i="5"/>
  <c r="AZ372" i="5"/>
  <c r="BA372" i="5"/>
  <c r="AO121" i="5"/>
  <c r="AP121" i="5"/>
  <c r="AQ121" i="5"/>
  <c r="AR121" i="5"/>
  <c r="AS121" i="5"/>
  <c r="AT121" i="5"/>
  <c r="AU121" i="5"/>
  <c r="AV121" i="5"/>
  <c r="AW121" i="5"/>
  <c r="AX121" i="5"/>
  <c r="AY121" i="5"/>
  <c r="AZ121" i="5"/>
  <c r="BA121" i="5"/>
  <c r="E208" i="8"/>
  <c r="J208" i="8"/>
  <c r="AO373" i="5"/>
  <c r="AP373" i="5"/>
  <c r="AQ373" i="5"/>
  <c r="AR373" i="5"/>
  <c r="AS373" i="5"/>
  <c r="AT373" i="5"/>
  <c r="AU373" i="5"/>
  <c r="AV373" i="5"/>
  <c r="AW373" i="5"/>
  <c r="AX373" i="5"/>
  <c r="AY373" i="5"/>
  <c r="AZ373" i="5"/>
  <c r="BA373" i="5"/>
  <c r="AO122" i="5"/>
  <c r="AP122" i="5"/>
  <c r="AQ122" i="5"/>
  <c r="AR122" i="5"/>
  <c r="AS122" i="5"/>
  <c r="AT122" i="5"/>
  <c r="AU122" i="5"/>
  <c r="AV122" i="5"/>
  <c r="AW122" i="5"/>
  <c r="AX122" i="5"/>
  <c r="AY122" i="5"/>
  <c r="AZ122" i="5"/>
  <c r="BA122" i="5"/>
  <c r="E209" i="8"/>
  <c r="J209" i="8"/>
  <c r="AO374" i="5"/>
  <c r="AP374" i="5"/>
  <c r="AQ374" i="5"/>
  <c r="AR374" i="5"/>
  <c r="AS374" i="5"/>
  <c r="AT374" i="5"/>
  <c r="AU374" i="5"/>
  <c r="AV374" i="5"/>
  <c r="AW374" i="5"/>
  <c r="AX374" i="5"/>
  <c r="AY374" i="5"/>
  <c r="AZ374" i="5"/>
  <c r="BA374" i="5"/>
  <c r="AO123" i="5"/>
  <c r="AP123" i="5"/>
  <c r="AQ123" i="5"/>
  <c r="AR123" i="5"/>
  <c r="AS123" i="5"/>
  <c r="AT123" i="5"/>
  <c r="AU123" i="5"/>
  <c r="AV123" i="5"/>
  <c r="AW123" i="5"/>
  <c r="AX123" i="5"/>
  <c r="AY123" i="5"/>
  <c r="AZ123" i="5"/>
  <c r="BA123" i="5"/>
  <c r="E210" i="8"/>
  <c r="J210" i="8"/>
  <c r="AO124" i="5"/>
  <c r="AP124" i="5"/>
  <c r="AQ124" i="5"/>
  <c r="AR124" i="5"/>
  <c r="AS124" i="5"/>
  <c r="AT124" i="5"/>
  <c r="AU124" i="5"/>
  <c r="AV124" i="5"/>
  <c r="AW124" i="5"/>
  <c r="AX124" i="5"/>
  <c r="AY124" i="5"/>
  <c r="AZ124" i="5"/>
  <c r="BA124" i="5"/>
  <c r="E211" i="8"/>
  <c r="J211" i="8"/>
  <c r="E212" i="8"/>
  <c r="J212" i="8"/>
  <c r="AO375" i="5"/>
  <c r="AP375" i="5"/>
  <c r="AQ375" i="5"/>
  <c r="AR375" i="5"/>
  <c r="AS375" i="5"/>
  <c r="AT375" i="5"/>
  <c r="AU375" i="5"/>
  <c r="AV375" i="5"/>
  <c r="AW375" i="5"/>
  <c r="AX375" i="5"/>
  <c r="AY375" i="5"/>
  <c r="AZ375" i="5"/>
  <c r="BA375" i="5"/>
  <c r="E213" i="8"/>
  <c r="J213" i="8"/>
  <c r="AO376" i="5"/>
  <c r="AP376" i="5"/>
  <c r="AQ376" i="5"/>
  <c r="AR376" i="5"/>
  <c r="AS376" i="5"/>
  <c r="AT376" i="5"/>
  <c r="AU376" i="5"/>
  <c r="AV376" i="5"/>
  <c r="AW376" i="5"/>
  <c r="AX376" i="5"/>
  <c r="AY376" i="5"/>
  <c r="AZ376" i="5"/>
  <c r="BA376" i="5"/>
  <c r="AO125" i="5"/>
  <c r="AP125" i="5"/>
  <c r="AQ125" i="5"/>
  <c r="AR125" i="5"/>
  <c r="AS125" i="5"/>
  <c r="AT125" i="5"/>
  <c r="AU125" i="5"/>
  <c r="AV125" i="5"/>
  <c r="AW125" i="5"/>
  <c r="AX125" i="5"/>
  <c r="AY125" i="5"/>
  <c r="AZ125" i="5"/>
  <c r="BA125" i="5"/>
  <c r="E214" i="8"/>
  <c r="J214" i="8"/>
  <c r="AO377" i="5"/>
  <c r="AP377" i="5"/>
  <c r="AQ377" i="5"/>
  <c r="AR377" i="5"/>
  <c r="AS377" i="5"/>
  <c r="AT377" i="5"/>
  <c r="AU377" i="5"/>
  <c r="AV377" i="5"/>
  <c r="AW377" i="5"/>
  <c r="AX377" i="5"/>
  <c r="AY377" i="5"/>
  <c r="AZ377" i="5"/>
  <c r="BA377" i="5"/>
  <c r="AO126" i="5"/>
  <c r="AP126" i="5"/>
  <c r="AQ126" i="5"/>
  <c r="AR126" i="5"/>
  <c r="AS126" i="5"/>
  <c r="AT126" i="5"/>
  <c r="AU126" i="5"/>
  <c r="AV126" i="5"/>
  <c r="AW126" i="5"/>
  <c r="AX126" i="5"/>
  <c r="AY126" i="5"/>
  <c r="AZ126" i="5"/>
  <c r="BA126" i="5"/>
  <c r="E215" i="8"/>
  <c r="J215" i="8"/>
  <c r="AO378" i="5"/>
  <c r="AP378" i="5"/>
  <c r="AQ378" i="5"/>
  <c r="AR378" i="5"/>
  <c r="AS378" i="5"/>
  <c r="AT378" i="5"/>
  <c r="AU378" i="5"/>
  <c r="AV378" i="5"/>
  <c r="AW378" i="5"/>
  <c r="AX378" i="5"/>
  <c r="AY378" i="5"/>
  <c r="AZ378" i="5"/>
  <c r="BA378" i="5"/>
  <c r="AO127" i="5"/>
  <c r="AP127" i="5"/>
  <c r="AQ127" i="5"/>
  <c r="AR127" i="5"/>
  <c r="AS127" i="5"/>
  <c r="AT127" i="5"/>
  <c r="AU127" i="5"/>
  <c r="AV127" i="5"/>
  <c r="AW127" i="5"/>
  <c r="AX127" i="5"/>
  <c r="AY127" i="5"/>
  <c r="AZ127" i="5"/>
  <c r="BA127" i="5"/>
  <c r="E216" i="8"/>
  <c r="J216" i="8"/>
  <c r="AO379" i="5"/>
  <c r="AP379" i="5"/>
  <c r="AQ379" i="5"/>
  <c r="AR379" i="5"/>
  <c r="AS379" i="5"/>
  <c r="AT379" i="5"/>
  <c r="AU379" i="5"/>
  <c r="AV379" i="5"/>
  <c r="AW379" i="5"/>
  <c r="AX379" i="5"/>
  <c r="AY379" i="5"/>
  <c r="AZ379" i="5"/>
  <c r="BA379" i="5"/>
  <c r="AO128" i="5"/>
  <c r="AP128" i="5"/>
  <c r="AQ128" i="5"/>
  <c r="AR128" i="5"/>
  <c r="AS128" i="5"/>
  <c r="AT128" i="5"/>
  <c r="AU128" i="5"/>
  <c r="AV128" i="5"/>
  <c r="AW128" i="5"/>
  <c r="AX128" i="5"/>
  <c r="AY128" i="5"/>
  <c r="AZ128" i="5"/>
  <c r="BA128" i="5"/>
  <c r="E217" i="8"/>
  <c r="J217" i="8"/>
  <c r="AO129" i="5"/>
  <c r="AP129" i="5"/>
  <c r="AQ129" i="5"/>
  <c r="AR129" i="5"/>
  <c r="AS129" i="5"/>
  <c r="AT129" i="5"/>
  <c r="AU129" i="5"/>
  <c r="AV129" i="5"/>
  <c r="AW129" i="5"/>
  <c r="AX129" i="5"/>
  <c r="AY129" i="5"/>
  <c r="AZ129" i="5"/>
  <c r="BA129" i="5"/>
  <c r="E218" i="8"/>
  <c r="J218" i="8"/>
  <c r="E219" i="8"/>
  <c r="J219" i="8"/>
  <c r="AO380" i="5"/>
  <c r="AP380" i="5"/>
  <c r="AQ380" i="5"/>
  <c r="AR380" i="5"/>
  <c r="AS380" i="5"/>
  <c r="AT380" i="5"/>
  <c r="AU380" i="5"/>
  <c r="AV380" i="5"/>
  <c r="AW380" i="5"/>
  <c r="AX380" i="5"/>
  <c r="AY380" i="5"/>
  <c r="AZ380" i="5"/>
  <c r="BA380" i="5"/>
  <c r="E220" i="8"/>
  <c r="J220" i="8"/>
  <c r="AO381" i="5"/>
  <c r="AP381" i="5"/>
  <c r="AQ381" i="5"/>
  <c r="AR381" i="5"/>
  <c r="AS381" i="5"/>
  <c r="AT381" i="5"/>
  <c r="AU381" i="5"/>
  <c r="AV381" i="5"/>
  <c r="AW381" i="5"/>
  <c r="AX381" i="5"/>
  <c r="AY381" i="5"/>
  <c r="AZ381" i="5"/>
  <c r="BA381" i="5"/>
  <c r="AO130" i="5"/>
  <c r="AP130" i="5"/>
  <c r="AQ130" i="5"/>
  <c r="AR130" i="5"/>
  <c r="AS130" i="5"/>
  <c r="AT130" i="5"/>
  <c r="AU130" i="5"/>
  <c r="AV130" i="5"/>
  <c r="AW130" i="5"/>
  <c r="AX130" i="5"/>
  <c r="AY130" i="5"/>
  <c r="AZ130" i="5"/>
  <c r="BA130" i="5"/>
  <c r="E221" i="8"/>
  <c r="J221" i="8"/>
  <c r="AO382" i="5"/>
  <c r="AP382" i="5"/>
  <c r="AQ382" i="5"/>
  <c r="AR382" i="5"/>
  <c r="AS382" i="5"/>
  <c r="AT382" i="5"/>
  <c r="AU382" i="5"/>
  <c r="AV382" i="5"/>
  <c r="AW382" i="5"/>
  <c r="AX382" i="5"/>
  <c r="AY382" i="5"/>
  <c r="AZ382" i="5"/>
  <c r="BA382" i="5"/>
  <c r="AO131" i="5"/>
  <c r="AP131" i="5"/>
  <c r="AQ131" i="5"/>
  <c r="AR131" i="5"/>
  <c r="AS131" i="5"/>
  <c r="AT131" i="5"/>
  <c r="AU131" i="5"/>
  <c r="AV131" i="5"/>
  <c r="AW131" i="5"/>
  <c r="AX131" i="5"/>
  <c r="AY131" i="5"/>
  <c r="AZ131" i="5"/>
  <c r="BA131" i="5"/>
  <c r="E222" i="8"/>
  <c r="J222" i="8"/>
  <c r="AO383" i="5"/>
  <c r="AP383" i="5"/>
  <c r="AQ383" i="5"/>
  <c r="AR383" i="5"/>
  <c r="AS383" i="5"/>
  <c r="AT383" i="5"/>
  <c r="AU383" i="5"/>
  <c r="AV383" i="5"/>
  <c r="AW383" i="5"/>
  <c r="AX383" i="5"/>
  <c r="AY383" i="5"/>
  <c r="AZ383" i="5"/>
  <c r="BA383" i="5"/>
  <c r="AO132" i="5"/>
  <c r="AP132" i="5"/>
  <c r="AQ132" i="5"/>
  <c r="AR132" i="5"/>
  <c r="AS132" i="5"/>
  <c r="AT132" i="5"/>
  <c r="AU132" i="5"/>
  <c r="AV132" i="5"/>
  <c r="AW132" i="5"/>
  <c r="AX132" i="5"/>
  <c r="AY132" i="5"/>
  <c r="AZ132" i="5"/>
  <c r="BA132" i="5"/>
  <c r="E223" i="8"/>
  <c r="J223" i="8"/>
  <c r="AO133" i="5"/>
  <c r="AP133" i="5"/>
  <c r="AQ133" i="5"/>
  <c r="AR133" i="5"/>
  <c r="AS133" i="5"/>
  <c r="AT133" i="5"/>
  <c r="AU133" i="5"/>
  <c r="AV133" i="5"/>
  <c r="AW133" i="5"/>
  <c r="AX133" i="5"/>
  <c r="AY133" i="5"/>
  <c r="AZ133" i="5"/>
  <c r="BA133" i="5"/>
  <c r="E224" i="8"/>
  <c r="J224" i="8"/>
  <c r="AO134" i="5"/>
  <c r="AP134" i="5"/>
  <c r="AQ134" i="5"/>
  <c r="AR134" i="5"/>
  <c r="AS134" i="5"/>
  <c r="AT134" i="5"/>
  <c r="AU134" i="5"/>
  <c r="AV134" i="5"/>
  <c r="AW134" i="5"/>
  <c r="AX134" i="5"/>
  <c r="AY134" i="5"/>
  <c r="AZ134" i="5"/>
  <c r="BA134" i="5"/>
  <c r="E225" i="8"/>
  <c r="J225" i="8"/>
  <c r="E226" i="8"/>
  <c r="J226" i="8"/>
  <c r="AO384" i="5"/>
  <c r="AP384" i="5"/>
  <c r="AQ384" i="5"/>
  <c r="AR384" i="5"/>
  <c r="AS384" i="5"/>
  <c r="AT384" i="5"/>
  <c r="AU384" i="5"/>
  <c r="AV384" i="5"/>
  <c r="AW384" i="5"/>
  <c r="AX384" i="5"/>
  <c r="AY384" i="5"/>
  <c r="AZ384" i="5"/>
  <c r="BA384" i="5"/>
  <c r="E227" i="8"/>
  <c r="J227" i="8"/>
  <c r="AO385" i="5"/>
  <c r="AP385" i="5"/>
  <c r="AQ385" i="5"/>
  <c r="AR385" i="5"/>
  <c r="AS385" i="5"/>
  <c r="AT385" i="5"/>
  <c r="AU385" i="5"/>
  <c r="AV385" i="5"/>
  <c r="AW385" i="5"/>
  <c r="AX385" i="5"/>
  <c r="AY385" i="5"/>
  <c r="AZ385" i="5"/>
  <c r="BA385" i="5"/>
  <c r="AO135" i="5"/>
  <c r="AP135" i="5"/>
  <c r="AQ135" i="5"/>
  <c r="AR135" i="5"/>
  <c r="AS135" i="5"/>
  <c r="AT135" i="5"/>
  <c r="AU135" i="5"/>
  <c r="AV135" i="5"/>
  <c r="AW135" i="5"/>
  <c r="AX135" i="5"/>
  <c r="AY135" i="5"/>
  <c r="AZ135" i="5"/>
  <c r="BA135" i="5"/>
  <c r="E228" i="8"/>
  <c r="J228" i="8"/>
  <c r="AO386" i="5"/>
  <c r="AP386" i="5"/>
  <c r="AQ386" i="5"/>
  <c r="AR386" i="5"/>
  <c r="AS386" i="5"/>
  <c r="AT386" i="5"/>
  <c r="AU386" i="5"/>
  <c r="AV386" i="5"/>
  <c r="AW386" i="5"/>
  <c r="AX386" i="5"/>
  <c r="AY386" i="5"/>
  <c r="AZ386" i="5"/>
  <c r="BA386" i="5"/>
  <c r="AO136" i="5"/>
  <c r="AP136" i="5"/>
  <c r="AQ136" i="5"/>
  <c r="AR136" i="5"/>
  <c r="AS136" i="5"/>
  <c r="AT136" i="5"/>
  <c r="AU136" i="5"/>
  <c r="AV136" i="5"/>
  <c r="AW136" i="5"/>
  <c r="AX136" i="5"/>
  <c r="AY136" i="5"/>
  <c r="AZ136" i="5"/>
  <c r="BA136" i="5"/>
  <c r="E229" i="8"/>
  <c r="J229" i="8"/>
  <c r="AO387" i="5"/>
  <c r="AP387" i="5"/>
  <c r="AQ387" i="5"/>
  <c r="AR387" i="5"/>
  <c r="AS387" i="5"/>
  <c r="AT387" i="5"/>
  <c r="AU387" i="5"/>
  <c r="AV387" i="5"/>
  <c r="AW387" i="5"/>
  <c r="AX387" i="5"/>
  <c r="AY387" i="5"/>
  <c r="AZ387" i="5"/>
  <c r="BA387" i="5"/>
  <c r="AO137" i="5"/>
  <c r="AP137" i="5"/>
  <c r="AQ137" i="5"/>
  <c r="AR137" i="5"/>
  <c r="AS137" i="5"/>
  <c r="AT137" i="5"/>
  <c r="AU137" i="5"/>
  <c r="AV137" i="5"/>
  <c r="AW137" i="5"/>
  <c r="AX137" i="5"/>
  <c r="AY137" i="5"/>
  <c r="AZ137" i="5"/>
  <c r="BA137" i="5"/>
  <c r="E230" i="8"/>
  <c r="J230" i="8"/>
  <c r="AO388" i="5"/>
  <c r="AP388" i="5"/>
  <c r="AQ388" i="5"/>
  <c r="AR388" i="5"/>
  <c r="AS388" i="5"/>
  <c r="AT388" i="5"/>
  <c r="AU388" i="5"/>
  <c r="AV388" i="5"/>
  <c r="AW388" i="5"/>
  <c r="AX388" i="5"/>
  <c r="AY388" i="5"/>
  <c r="AZ388" i="5"/>
  <c r="BA388" i="5"/>
  <c r="AO138" i="5"/>
  <c r="AP138" i="5"/>
  <c r="AQ138" i="5"/>
  <c r="AR138" i="5"/>
  <c r="AS138" i="5"/>
  <c r="AT138" i="5"/>
  <c r="AU138" i="5"/>
  <c r="AV138" i="5"/>
  <c r="AW138" i="5"/>
  <c r="AX138" i="5"/>
  <c r="AY138" i="5"/>
  <c r="AZ138" i="5"/>
  <c r="BA138" i="5"/>
  <c r="E231" i="8"/>
  <c r="J231" i="8"/>
  <c r="E232" i="8"/>
  <c r="J232" i="8"/>
  <c r="E233" i="8"/>
  <c r="J233" i="8"/>
  <c r="AO389" i="5"/>
  <c r="AP389" i="5"/>
  <c r="AQ389" i="5"/>
  <c r="AR389" i="5"/>
  <c r="AS389" i="5"/>
  <c r="AT389" i="5"/>
  <c r="AU389" i="5"/>
  <c r="AV389" i="5"/>
  <c r="AW389" i="5"/>
  <c r="AX389" i="5"/>
  <c r="AY389" i="5"/>
  <c r="AZ389" i="5"/>
  <c r="BA389" i="5"/>
  <c r="E234" i="8"/>
  <c r="J234" i="8"/>
  <c r="AO390" i="5"/>
  <c r="AP390" i="5"/>
  <c r="AQ390" i="5"/>
  <c r="AR390" i="5"/>
  <c r="AS390" i="5"/>
  <c r="AT390" i="5"/>
  <c r="AU390" i="5"/>
  <c r="AV390" i="5"/>
  <c r="AW390" i="5"/>
  <c r="AX390" i="5"/>
  <c r="AY390" i="5"/>
  <c r="AZ390" i="5"/>
  <c r="BA390" i="5"/>
  <c r="AO139" i="5"/>
  <c r="AP139" i="5"/>
  <c r="AQ139" i="5"/>
  <c r="AR139" i="5"/>
  <c r="AS139" i="5"/>
  <c r="AT139" i="5"/>
  <c r="AU139" i="5"/>
  <c r="AV139" i="5"/>
  <c r="AW139" i="5"/>
  <c r="AX139" i="5"/>
  <c r="AY139" i="5"/>
  <c r="AZ139" i="5"/>
  <c r="BA139" i="5"/>
  <c r="E235" i="8"/>
  <c r="J235" i="8"/>
  <c r="AO391" i="5"/>
  <c r="AP391" i="5"/>
  <c r="AQ391" i="5"/>
  <c r="AR391" i="5"/>
  <c r="AS391" i="5"/>
  <c r="AT391" i="5"/>
  <c r="AU391" i="5"/>
  <c r="AV391" i="5"/>
  <c r="AW391" i="5"/>
  <c r="AX391" i="5"/>
  <c r="AY391" i="5"/>
  <c r="AZ391" i="5"/>
  <c r="BA391" i="5"/>
  <c r="AO140" i="5"/>
  <c r="AP140" i="5"/>
  <c r="AQ140" i="5"/>
  <c r="AR140" i="5"/>
  <c r="AS140" i="5"/>
  <c r="AT140" i="5"/>
  <c r="AU140" i="5"/>
  <c r="AV140" i="5"/>
  <c r="AW140" i="5"/>
  <c r="AX140" i="5"/>
  <c r="AY140" i="5"/>
  <c r="AZ140" i="5"/>
  <c r="BA140" i="5"/>
  <c r="E236" i="8"/>
  <c r="J236" i="8"/>
  <c r="AO392" i="5"/>
  <c r="AP392" i="5"/>
  <c r="AQ392" i="5"/>
  <c r="AR392" i="5"/>
  <c r="AS392" i="5"/>
  <c r="AT392" i="5"/>
  <c r="AU392" i="5"/>
  <c r="AV392" i="5"/>
  <c r="AW392" i="5"/>
  <c r="AX392" i="5"/>
  <c r="AY392" i="5"/>
  <c r="AZ392" i="5"/>
  <c r="BA392" i="5"/>
  <c r="AO141" i="5"/>
  <c r="AP141" i="5"/>
  <c r="AQ141" i="5"/>
  <c r="AR141" i="5"/>
  <c r="AS141" i="5"/>
  <c r="AT141" i="5"/>
  <c r="AU141" i="5"/>
  <c r="AV141" i="5"/>
  <c r="AW141" i="5"/>
  <c r="AX141" i="5"/>
  <c r="AY141" i="5"/>
  <c r="AZ141" i="5"/>
  <c r="BA141" i="5"/>
  <c r="E237" i="8"/>
  <c r="J237" i="8"/>
  <c r="AO393" i="5"/>
  <c r="AP393" i="5"/>
  <c r="AQ393" i="5"/>
  <c r="AR393" i="5"/>
  <c r="AS393" i="5"/>
  <c r="AT393" i="5"/>
  <c r="AU393" i="5"/>
  <c r="AV393" i="5"/>
  <c r="AW393" i="5"/>
  <c r="AX393" i="5"/>
  <c r="AY393" i="5"/>
  <c r="AZ393" i="5"/>
  <c r="BA393" i="5"/>
  <c r="AO142" i="5"/>
  <c r="AP142" i="5"/>
  <c r="AQ142" i="5"/>
  <c r="AR142" i="5"/>
  <c r="AS142" i="5"/>
  <c r="AT142" i="5"/>
  <c r="AU142" i="5"/>
  <c r="AV142" i="5"/>
  <c r="AW142" i="5"/>
  <c r="AX142" i="5"/>
  <c r="AY142" i="5"/>
  <c r="AZ142" i="5"/>
  <c r="BA142" i="5"/>
  <c r="E238" i="8"/>
  <c r="J238" i="8"/>
  <c r="AO143" i="5"/>
  <c r="AP143" i="5"/>
  <c r="AQ143" i="5"/>
  <c r="AR143" i="5"/>
  <c r="AS143" i="5"/>
  <c r="AT143" i="5"/>
  <c r="AU143" i="5"/>
  <c r="AV143" i="5"/>
  <c r="AW143" i="5"/>
  <c r="AX143" i="5"/>
  <c r="AY143" i="5"/>
  <c r="AZ143" i="5"/>
  <c r="BA143" i="5"/>
  <c r="E239" i="8"/>
  <c r="J239" i="8"/>
  <c r="E240" i="8"/>
  <c r="J240" i="8"/>
  <c r="AO394" i="5"/>
  <c r="AP394" i="5"/>
  <c r="AQ394" i="5"/>
  <c r="AR394" i="5"/>
  <c r="AS394" i="5"/>
  <c r="AT394" i="5"/>
  <c r="AU394" i="5"/>
  <c r="AV394" i="5"/>
  <c r="AW394" i="5"/>
  <c r="AX394" i="5"/>
  <c r="AY394" i="5"/>
  <c r="AZ394" i="5"/>
  <c r="BA394" i="5"/>
  <c r="E241" i="8"/>
  <c r="J241" i="8"/>
  <c r="AO395" i="5"/>
  <c r="AP395" i="5"/>
  <c r="AQ395" i="5"/>
  <c r="AR395" i="5"/>
  <c r="AS395" i="5"/>
  <c r="AT395" i="5"/>
  <c r="AU395" i="5"/>
  <c r="AV395" i="5"/>
  <c r="AW395" i="5"/>
  <c r="AX395" i="5"/>
  <c r="AY395" i="5"/>
  <c r="AZ395" i="5"/>
  <c r="BA395" i="5"/>
  <c r="AO144" i="5"/>
  <c r="AP144" i="5"/>
  <c r="AQ144" i="5"/>
  <c r="AR144" i="5"/>
  <c r="AS144" i="5"/>
  <c r="AT144" i="5"/>
  <c r="AU144" i="5"/>
  <c r="AV144" i="5"/>
  <c r="AW144" i="5"/>
  <c r="AX144" i="5"/>
  <c r="AY144" i="5"/>
  <c r="AZ144" i="5"/>
  <c r="BA144" i="5"/>
  <c r="E242" i="8"/>
  <c r="J242" i="8"/>
  <c r="AO396" i="5"/>
  <c r="AP396" i="5"/>
  <c r="AQ396" i="5"/>
  <c r="AR396" i="5"/>
  <c r="AS396" i="5"/>
  <c r="AT396" i="5"/>
  <c r="AU396" i="5"/>
  <c r="AV396" i="5"/>
  <c r="AW396" i="5"/>
  <c r="AX396" i="5"/>
  <c r="AY396" i="5"/>
  <c r="AZ396" i="5"/>
  <c r="BA396" i="5"/>
  <c r="AO145" i="5"/>
  <c r="AP145" i="5"/>
  <c r="AQ145" i="5"/>
  <c r="AR145" i="5"/>
  <c r="AS145" i="5"/>
  <c r="AT145" i="5"/>
  <c r="AU145" i="5"/>
  <c r="AV145" i="5"/>
  <c r="AW145" i="5"/>
  <c r="AX145" i="5"/>
  <c r="AY145" i="5"/>
  <c r="AZ145" i="5"/>
  <c r="BA145" i="5"/>
  <c r="E243" i="8"/>
  <c r="J243" i="8"/>
  <c r="AO397" i="5"/>
  <c r="AP397" i="5"/>
  <c r="AQ397" i="5"/>
  <c r="AR397" i="5"/>
  <c r="AS397" i="5"/>
  <c r="AT397" i="5"/>
  <c r="AU397" i="5"/>
  <c r="AV397" i="5"/>
  <c r="AW397" i="5"/>
  <c r="AX397" i="5"/>
  <c r="AY397" i="5"/>
  <c r="AZ397" i="5"/>
  <c r="BA397" i="5"/>
  <c r="AO146" i="5"/>
  <c r="AP146" i="5"/>
  <c r="AQ146" i="5"/>
  <c r="AR146" i="5"/>
  <c r="AS146" i="5"/>
  <c r="AT146" i="5"/>
  <c r="AU146" i="5"/>
  <c r="AV146" i="5"/>
  <c r="AW146" i="5"/>
  <c r="AX146" i="5"/>
  <c r="AY146" i="5"/>
  <c r="AZ146" i="5"/>
  <c r="BA146" i="5"/>
  <c r="E244" i="8"/>
  <c r="J244" i="8"/>
  <c r="AO398" i="5"/>
  <c r="AP398" i="5"/>
  <c r="AQ398" i="5"/>
  <c r="AR398" i="5"/>
  <c r="AS398" i="5"/>
  <c r="AT398" i="5"/>
  <c r="AU398" i="5"/>
  <c r="AV398" i="5"/>
  <c r="AW398" i="5"/>
  <c r="AX398" i="5"/>
  <c r="AY398" i="5"/>
  <c r="AZ398" i="5"/>
  <c r="BA398" i="5"/>
  <c r="AO147" i="5"/>
  <c r="AP147" i="5"/>
  <c r="AQ147" i="5"/>
  <c r="AR147" i="5"/>
  <c r="AS147" i="5"/>
  <c r="AT147" i="5"/>
  <c r="AU147" i="5"/>
  <c r="AV147" i="5"/>
  <c r="AW147" i="5"/>
  <c r="AX147" i="5"/>
  <c r="AY147" i="5"/>
  <c r="AZ147" i="5"/>
  <c r="BA147" i="5"/>
  <c r="E245" i="8"/>
  <c r="J245" i="8"/>
  <c r="AO148" i="5"/>
  <c r="AP148" i="5"/>
  <c r="AQ148" i="5"/>
  <c r="AR148" i="5"/>
  <c r="AS148" i="5"/>
  <c r="AT148" i="5"/>
  <c r="AU148" i="5"/>
  <c r="AV148" i="5"/>
  <c r="AW148" i="5"/>
  <c r="AX148" i="5"/>
  <c r="AY148" i="5"/>
  <c r="AZ148" i="5"/>
  <c r="BA148" i="5"/>
  <c r="E246" i="8"/>
  <c r="J246" i="8"/>
  <c r="E247" i="8"/>
  <c r="J247" i="8"/>
  <c r="AO399" i="5"/>
  <c r="AP399" i="5"/>
  <c r="AQ399" i="5"/>
  <c r="AR399" i="5"/>
  <c r="AS399" i="5"/>
  <c r="AT399" i="5"/>
  <c r="AU399" i="5"/>
  <c r="AV399" i="5"/>
  <c r="AW399" i="5"/>
  <c r="AX399" i="5"/>
  <c r="AY399" i="5"/>
  <c r="AZ399" i="5"/>
  <c r="BA399" i="5"/>
  <c r="E248" i="8"/>
  <c r="J248" i="8"/>
  <c r="AO400" i="5"/>
  <c r="AP400" i="5"/>
  <c r="AQ400" i="5"/>
  <c r="AR400" i="5"/>
  <c r="AS400" i="5"/>
  <c r="AT400" i="5"/>
  <c r="AU400" i="5"/>
  <c r="AV400" i="5"/>
  <c r="AW400" i="5"/>
  <c r="AX400" i="5"/>
  <c r="AY400" i="5"/>
  <c r="AZ400" i="5"/>
  <c r="BA400" i="5"/>
  <c r="AO149" i="5"/>
  <c r="AP149" i="5"/>
  <c r="AQ149" i="5"/>
  <c r="AR149" i="5"/>
  <c r="AS149" i="5"/>
  <c r="AT149" i="5"/>
  <c r="AU149" i="5"/>
  <c r="AV149" i="5"/>
  <c r="AW149" i="5"/>
  <c r="AX149" i="5"/>
  <c r="AY149" i="5"/>
  <c r="AZ149" i="5"/>
  <c r="BA149" i="5"/>
  <c r="E249" i="8"/>
  <c r="J249" i="8"/>
  <c r="AO401" i="5"/>
  <c r="AP401" i="5"/>
  <c r="AQ401" i="5"/>
  <c r="AR401" i="5"/>
  <c r="AS401" i="5"/>
  <c r="AT401" i="5"/>
  <c r="AU401" i="5"/>
  <c r="AV401" i="5"/>
  <c r="AW401" i="5"/>
  <c r="AX401" i="5"/>
  <c r="AY401" i="5"/>
  <c r="AZ401" i="5"/>
  <c r="BA401" i="5"/>
  <c r="AO150" i="5"/>
  <c r="AP150" i="5"/>
  <c r="AQ150" i="5"/>
  <c r="AR150" i="5"/>
  <c r="AS150" i="5"/>
  <c r="AT150" i="5"/>
  <c r="AU150" i="5"/>
  <c r="AV150" i="5"/>
  <c r="AW150" i="5"/>
  <c r="AX150" i="5"/>
  <c r="AY150" i="5"/>
  <c r="AZ150" i="5"/>
  <c r="BA150" i="5"/>
  <c r="E250" i="8"/>
  <c r="J250" i="8"/>
  <c r="AO402" i="5"/>
  <c r="AP402" i="5"/>
  <c r="AQ402" i="5"/>
  <c r="AR402" i="5"/>
  <c r="AS402" i="5"/>
  <c r="AT402" i="5"/>
  <c r="AU402" i="5"/>
  <c r="AV402" i="5"/>
  <c r="AW402" i="5"/>
  <c r="AX402" i="5"/>
  <c r="AY402" i="5"/>
  <c r="AZ402" i="5"/>
  <c r="BA402" i="5"/>
  <c r="AO151" i="5"/>
  <c r="AP151" i="5"/>
  <c r="AQ151" i="5"/>
  <c r="AR151" i="5"/>
  <c r="AS151" i="5"/>
  <c r="AT151" i="5"/>
  <c r="AU151" i="5"/>
  <c r="AV151" i="5"/>
  <c r="AW151" i="5"/>
  <c r="AX151" i="5"/>
  <c r="AY151" i="5"/>
  <c r="AZ151" i="5"/>
  <c r="BA151" i="5"/>
  <c r="E251" i="8"/>
  <c r="J251" i="8"/>
  <c r="AO403" i="5"/>
  <c r="AP403" i="5"/>
  <c r="AQ403" i="5"/>
  <c r="AR403" i="5"/>
  <c r="AS403" i="5"/>
  <c r="AT403" i="5"/>
  <c r="AU403" i="5"/>
  <c r="AV403" i="5"/>
  <c r="AW403" i="5"/>
  <c r="AX403" i="5"/>
  <c r="AY403" i="5"/>
  <c r="AZ403" i="5"/>
  <c r="BA403" i="5"/>
  <c r="AO152" i="5"/>
  <c r="AP152" i="5"/>
  <c r="AQ152" i="5"/>
  <c r="AR152" i="5"/>
  <c r="AS152" i="5"/>
  <c r="AT152" i="5"/>
  <c r="AU152" i="5"/>
  <c r="AV152" i="5"/>
  <c r="AW152" i="5"/>
  <c r="AX152" i="5"/>
  <c r="AY152" i="5"/>
  <c r="AZ152" i="5"/>
  <c r="BA152" i="5"/>
  <c r="E252" i="8"/>
  <c r="J252" i="8"/>
  <c r="AO153" i="5"/>
  <c r="AP153" i="5"/>
  <c r="AQ153" i="5"/>
  <c r="AR153" i="5"/>
  <c r="AS153" i="5"/>
  <c r="AT153" i="5"/>
  <c r="AU153" i="5"/>
  <c r="AV153" i="5"/>
  <c r="AW153" i="5"/>
  <c r="AX153" i="5"/>
  <c r="AY153" i="5"/>
  <c r="AZ153" i="5"/>
  <c r="BA153" i="5"/>
  <c r="E253" i="8"/>
  <c r="J253" i="8"/>
  <c r="E254" i="8"/>
  <c r="J254" i="8"/>
  <c r="AO404" i="5"/>
  <c r="AP404" i="5"/>
  <c r="AQ404" i="5"/>
  <c r="AR404" i="5"/>
  <c r="AS404" i="5"/>
  <c r="AT404" i="5"/>
  <c r="AU404" i="5"/>
  <c r="AV404" i="5"/>
  <c r="AW404" i="5"/>
  <c r="AX404" i="5"/>
  <c r="AY404" i="5"/>
  <c r="AZ404" i="5"/>
  <c r="BA404" i="5"/>
  <c r="E255" i="8"/>
  <c r="J255" i="8"/>
  <c r="AO405" i="5"/>
  <c r="AP405" i="5"/>
  <c r="AQ405" i="5"/>
  <c r="AR405" i="5"/>
  <c r="AS405" i="5"/>
  <c r="AT405" i="5"/>
  <c r="AU405" i="5"/>
  <c r="AV405" i="5"/>
  <c r="AW405" i="5"/>
  <c r="AX405" i="5"/>
  <c r="AY405" i="5"/>
  <c r="AZ405" i="5"/>
  <c r="BA405" i="5"/>
  <c r="AO154" i="5"/>
  <c r="AP154" i="5"/>
  <c r="AQ154" i="5"/>
  <c r="AR154" i="5"/>
  <c r="AS154" i="5"/>
  <c r="AT154" i="5"/>
  <c r="AU154" i="5"/>
  <c r="AV154" i="5"/>
  <c r="AW154" i="5"/>
  <c r="AX154" i="5"/>
  <c r="AY154" i="5"/>
  <c r="AZ154" i="5"/>
  <c r="BA154" i="5"/>
  <c r="E256" i="8"/>
  <c r="J256" i="8"/>
  <c r="AO406" i="5"/>
  <c r="AP406" i="5"/>
  <c r="AQ406" i="5"/>
  <c r="AR406" i="5"/>
  <c r="AS406" i="5"/>
  <c r="AT406" i="5"/>
  <c r="AU406" i="5"/>
  <c r="AV406" i="5"/>
  <c r="AW406" i="5"/>
  <c r="AX406" i="5"/>
  <c r="AY406" i="5"/>
  <c r="AZ406" i="5"/>
  <c r="BA406" i="5"/>
  <c r="AO155" i="5"/>
  <c r="AP155" i="5"/>
  <c r="AQ155" i="5"/>
  <c r="AR155" i="5"/>
  <c r="AS155" i="5"/>
  <c r="AT155" i="5"/>
  <c r="AU155" i="5"/>
  <c r="AV155" i="5"/>
  <c r="AW155" i="5"/>
  <c r="AX155" i="5"/>
  <c r="AY155" i="5"/>
  <c r="AZ155" i="5"/>
  <c r="BA155" i="5"/>
  <c r="E257" i="8"/>
  <c r="J257" i="8"/>
  <c r="AO407" i="5"/>
  <c r="AP407" i="5"/>
  <c r="AQ407" i="5"/>
  <c r="AR407" i="5"/>
  <c r="AS407" i="5"/>
  <c r="AT407" i="5"/>
  <c r="AU407" i="5"/>
  <c r="AV407" i="5"/>
  <c r="AW407" i="5"/>
  <c r="AX407" i="5"/>
  <c r="AY407" i="5"/>
  <c r="AZ407" i="5"/>
  <c r="BA407" i="5"/>
  <c r="AO156" i="5"/>
  <c r="AP156" i="5"/>
  <c r="AQ156" i="5"/>
  <c r="AR156" i="5"/>
  <c r="AS156" i="5"/>
  <c r="AT156" i="5"/>
  <c r="AU156" i="5"/>
  <c r="AV156" i="5"/>
  <c r="AW156" i="5"/>
  <c r="AX156" i="5"/>
  <c r="AY156" i="5"/>
  <c r="AZ156" i="5"/>
  <c r="BA156" i="5"/>
  <c r="E258" i="8"/>
  <c r="J258" i="8"/>
  <c r="AO408" i="5"/>
  <c r="AP408" i="5"/>
  <c r="AQ408" i="5"/>
  <c r="AR408" i="5"/>
  <c r="AS408" i="5"/>
  <c r="AT408" i="5"/>
  <c r="AU408" i="5"/>
  <c r="AV408" i="5"/>
  <c r="AW408" i="5"/>
  <c r="AX408" i="5"/>
  <c r="AY408" i="5"/>
  <c r="AZ408" i="5"/>
  <c r="BA408" i="5"/>
  <c r="AO157" i="5"/>
  <c r="AP157" i="5"/>
  <c r="AQ157" i="5"/>
  <c r="AR157" i="5"/>
  <c r="AS157" i="5"/>
  <c r="AT157" i="5"/>
  <c r="AU157" i="5"/>
  <c r="AV157" i="5"/>
  <c r="AW157" i="5"/>
  <c r="AX157" i="5"/>
  <c r="AY157" i="5"/>
  <c r="AZ157" i="5"/>
  <c r="BA157" i="5"/>
  <c r="E259" i="8"/>
  <c r="J259" i="8"/>
  <c r="AO158" i="5"/>
  <c r="AP158" i="5"/>
  <c r="AQ158" i="5"/>
  <c r="AR158" i="5"/>
  <c r="AS158" i="5"/>
  <c r="AT158" i="5"/>
  <c r="AU158" i="5"/>
  <c r="AV158" i="5"/>
  <c r="AW158" i="5"/>
  <c r="AX158" i="5"/>
  <c r="AY158" i="5"/>
  <c r="AZ158" i="5"/>
  <c r="BA158" i="5"/>
  <c r="E260" i="8"/>
  <c r="J260" i="8"/>
  <c r="E261" i="8"/>
  <c r="J261" i="8"/>
  <c r="AO409" i="5"/>
  <c r="AP409" i="5"/>
  <c r="AQ409" i="5"/>
  <c r="AR409" i="5"/>
  <c r="AS409" i="5"/>
  <c r="AT409" i="5"/>
  <c r="AU409" i="5"/>
  <c r="AV409" i="5"/>
  <c r="AW409" i="5"/>
  <c r="AX409" i="5"/>
  <c r="AY409" i="5"/>
  <c r="AZ409" i="5"/>
  <c r="BA409" i="5"/>
  <c r="E262" i="8"/>
  <c r="J262" i="8"/>
  <c r="AO410" i="5"/>
  <c r="AP410" i="5"/>
  <c r="AQ410" i="5"/>
  <c r="AR410" i="5"/>
  <c r="AS410" i="5"/>
  <c r="AT410" i="5"/>
  <c r="AU410" i="5"/>
  <c r="AV410" i="5"/>
  <c r="AW410" i="5"/>
  <c r="AX410" i="5"/>
  <c r="AY410" i="5"/>
  <c r="AZ410" i="5"/>
  <c r="BA410" i="5"/>
  <c r="AO159" i="5"/>
  <c r="AP159" i="5"/>
  <c r="AQ159" i="5"/>
  <c r="AR159" i="5"/>
  <c r="AS159" i="5"/>
  <c r="AT159" i="5"/>
  <c r="AU159" i="5"/>
  <c r="AV159" i="5"/>
  <c r="AW159" i="5"/>
  <c r="AX159" i="5"/>
  <c r="AY159" i="5"/>
  <c r="AZ159" i="5"/>
  <c r="BA159" i="5"/>
  <c r="E263" i="8"/>
  <c r="J263" i="8"/>
  <c r="AO411" i="5"/>
  <c r="AP411" i="5"/>
  <c r="AQ411" i="5"/>
  <c r="AR411" i="5"/>
  <c r="AS411" i="5"/>
  <c r="AT411" i="5"/>
  <c r="AU411" i="5"/>
  <c r="AV411" i="5"/>
  <c r="AW411" i="5"/>
  <c r="AX411" i="5"/>
  <c r="AY411" i="5"/>
  <c r="AZ411" i="5"/>
  <c r="BA411" i="5"/>
  <c r="AO160" i="5"/>
  <c r="AP160" i="5"/>
  <c r="AQ160" i="5"/>
  <c r="AR160" i="5"/>
  <c r="AS160" i="5"/>
  <c r="AT160" i="5"/>
  <c r="AU160" i="5"/>
  <c r="AV160" i="5"/>
  <c r="AW160" i="5"/>
  <c r="AX160" i="5"/>
  <c r="AY160" i="5"/>
  <c r="AZ160" i="5"/>
  <c r="BA160" i="5"/>
  <c r="E264" i="8"/>
  <c r="J264" i="8"/>
  <c r="AO412" i="5"/>
  <c r="AP412" i="5"/>
  <c r="AQ412" i="5"/>
  <c r="AR412" i="5"/>
  <c r="AS412" i="5"/>
  <c r="AT412" i="5"/>
  <c r="AU412" i="5"/>
  <c r="AV412" i="5"/>
  <c r="AW412" i="5"/>
  <c r="AX412" i="5"/>
  <c r="AY412" i="5"/>
  <c r="AZ412" i="5"/>
  <c r="BA412" i="5"/>
  <c r="AO161" i="5"/>
  <c r="AP161" i="5"/>
  <c r="AQ161" i="5"/>
  <c r="AR161" i="5"/>
  <c r="AS161" i="5"/>
  <c r="AT161" i="5"/>
  <c r="AU161" i="5"/>
  <c r="AV161" i="5"/>
  <c r="AW161" i="5"/>
  <c r="AX161" i="5"/>
  <c r="AY161" i="5"/>
  <c r="AZ161" i="5"/>
  <c r="BA161" i="5"/>
  <c r="E265" i="8"/>
  <c r="J265" i="8"/>
  <c r="AO413" i="5"/>
  <c r="AP413" i="5"/>
  <c r="AQ413" i="5"/>
  <c r="AR413" i="5"/>
  <c r="AS413" i="5"/>
  <c r="AT413" i="5"/>
  <c r="AU413" i="5"/>
  <c r="AV413" i="5"/>
  <c r="AW413" i="5"/>
  <c r="AX413" i="5"/>
  <c r="AY413" i="5"/>
  <c r="AZ413" i="5"/>
  <c r="BA413" i="5"/>
  <c r="AO162" i="5"/>
  <c r="AP162" i="5"/>
  <c r="AQ162" i="5"/>
  <c r="AR162" i="5"/>
  <c r="AS162" i="5"/>
  <c r="AT162" i="5"/>
  <c r="AU162" i="5"/>
  <c r="AV162" i="5"/>
  <c r="AW162" i="5"/>
  <c r="AX162" i="5"/>
  <c r="AY162" i="5"/>
  <c r="AZ162" i="5"/>
  <c r="BA162" i="5"/>
  <c r="E266" i="8"/>
  <c r="J266" i="8"/>
  <c r="AO163" i="5"/>
  <c r="AP163" i="5"/>
  <c r="AQ163" i="5"/>
  <c r="AR163" i="5"/>
  <c r="AS163" i="5"/>
  <c r="AT163" i="5"/>
  <c r="AU163" i="5"/>
  <c r="AV163" i="5"/>
  <c r="AW163" i="5"/>
  <c r="AX163" i="5"/>
  <c r="AY163" i="5"/>
  <c r="AZ163" i="5"/>
  <c r="BA163" i="5"/>
  <c r="E267" i="8"/>
  <c r="J267" i="8"/>
  <c r="E268" i="8"/>
  <c r="J268" i="8"/>
  <c r="AO414" i="5"/>
  <c r="AP414" i="5"/>
  <c r="AQ414" i="5"/>
  <c r="AR414" i="5"/>
  <c r="AS414" i="5"/>
  <c r="AT414" i="5"/>
  <c r="AU414" i="5"/>
  <c r="AV414" i="5"/>
  <c r="AW414" i="5"/>
  <c r="AX414" i="5"/>
  <c r="AY414" i="5"/>
  <c r="AZ414" i="5"/>
  <c r="BA414" i="5"/>
  <c r="E269" i="8"/>
  <c r="J269" i="8"/>
  <c r="AO415" i="5"/>
  <c r="AP415" i="5"/>
  <c r="AQ415" i="5"/>
  <c r="AR415" i="5"/>
  <c r="AS415" i="5"/>
  <c r="AT415" i="5"/>
  <c r="AU415" i="5"/>
  <c r="AV415" i="5"/>
  <c r="AW415" i="5"/>
  <c r="AX415" i="5"/>
  <c r="AY415" i="5"/>
  <c r="AZ415" i="5"/>
  <c r="BA415" i="5"/>
  <c r="AO164" i="5"/>
  <c r="AP164" i="5"/>
  <c r="AQ164" i="5"/>
  <c r="AR164" i="5"/>
  <c r="AS164" i="5"/>
  <c r="AT164" i="5"/>
  <c r="AU164" i="5"/>
  <c r="AV164" i="5"/>
  <c r="AW164" i="5"/>
  <c r="AX164" i="5"/>
  <c r="AY164" i="5"/>
  <c r="AZ164" i="5"/>
  <c r="BA164" i="5"/>
  <c r="E270" i="8"/>
  <c r="J270" i="8"/>
  <c r="AO416" i="5"/>
  <c r="AP416" i="5"/>
  <c r="AQ416" i="5"/>
  <c r="AR416" i="5"/>
  <c r="AS416" i="5"/>
  <c r="AT416" i="5"/>
  <c r="AU416" i="5"/>
  <c r="AV416" i="5"/>
  <c r="AW416" i="5"/>
  <c r="AX416" i="5"/>
  <c r="AY416" i="5"/>
  <c r="AZ416" i="5"/>
  <c r="BA416" i="5"/>
  <c r="AO165" i="5"/>
  <c r="AP165" i="5"/>
  <c r="AQ165" i="5"/>
  <c r="AR165" i="5"/>
  <c r="AS165" i="5"/>
  <c r="AT165" i="5"/>
  <c r="AU165" i="5"/>
  <c r="AV165" i="5"/>
  <c r="AW165" i="5"/>
  <c r="AX165" i="5"/>
  <c r="AY165" i="5"/>
  <c r="AZ165" i="5"/>
  <c r="BA165" i="5"/>
  <c r="E271" i="8"/>
  <c r="J271" i="8"/>
  <c r="AO417" i="5"/>
  <c r="AP417" i="5"/>
  <c r="AQ417" i="5"/>
  <c r="AR417" i="5"/>
  <c r="AS417" i="5"/>
  <c r="AT417" i="5"/>
  <c r="AU417" i="5"/>
  <c r="AV417" i="5"/>
  <c r="AW417" i="5"/>
  <c r="AX417" i="5"/>
  <c r="AY417" i="5"/>
  <c r="AZ417" i="5"/>
  <c r="BA417" i="5"/>
  <c r="AO166" i="5"/>
  <c r="AP166" i="5"/>
  <c r="AQ166" i="5"/>
  <c r="AR166" i="5"/>
  <c r="AS166" i="5"/>
  <c r="AT166" i="5"/>
  <c r="AU166" i="5"/>
  <c r="AV166" i="5"/>
  <c r="AW166" i="5"/>
  <c r="AX166" i="5"/>
  <c r="AY166" i="5"/>
  <c r="AZ166" i="5"/>
  <c r="BA166" i="5"/>
  <c r="E272" i="8"/>
  <c r="J272" i="8"/>
  <c r="AO418" i="5"/>
  <c r="AP418" i="5"/>
  <c r="AQ418" i="5"/>
  <c r="AR418" i="5"/>
  <c r="AS418" i="5"/>
  <c r="AT418" i="5"/>
  <c r="AU418" i="5"/>
  <c r="AV418" i="5"/>
  <c r="AW418" i="5"/>
  <c r="AX418" i="5"/>
  <c r="AY418" i="5"/>
  <c r="AZ418" i="5"/>
  <c r="BA418" i="5"/>
  <c r="AO167" i="5"/>
  <c r="AP167" i="5"/>
  <c r="AQ167" i="5"/>
  <c r="AR167" i="5"/>
  <c r="AS167" i="5"/>
  <c r="AT167" i="5"/>
  <c r="AU167" i="5"/>
  <c r="AV167" i="5"/>
  <c r="AW167" i="5"/>
  <c r="AX167" i="5"/>
  <c r="AY167" i="5"/>
  <c r="AZ167" i="5"/>
  <c r="BA167" i="5"/>
  <c r="E273" i="8"/>
  <c r="J273" i="8"/>
  <c r="AO168" i="5"/>
  <c r="AP168" i="5"/>
  <c r="AQ168" i="5"/>
  <c r="AR168" i="5"/>
  <c r="AS168" i="5"/>
  <c r="AT168" i="5"/>
  <c r="AU168" i="5"/>
  <c r="AV168" i="5"/>
  <c r="AW168" i="5"/>
  <c r="AX168" i="5"/>
  <c r="AY168" i="5"/>
  <c r="AZ168" i="5"/>
  <c r="BA168" i="5"/>
  <c r="E274" i="8"/>
  <c r="J274" i="8"/>
  <c r="E275" i="8"/>
  <c r="J275" i="8"/>
  <c r="AO419" i="5"/>
  <c r="AP419" i="5"/>
  <c r="AQ419" i="5"/>
  <c r="AR419" i="5"/>
  <c r="AS419" i="5"/>
  <c r="AT419" i="5"/>
  <c r="AU419" i="5"/>
  <c r="AV419" i="5"/>
  <c r="AW419" i="5"/>
  <c r="AX419" i="5"/>
  <c r="AY419" i="5"/>
  <c r="AZ419" i="5"/>
  <c r="BA419" i="5"/>
  <c r="E276" i="8"/>
  <c r="J276" i="8"/>
  <c r="AO420" i="5"/>
  <c r="AP420" i="5"/>
  <c r="AQ420" i="5"/>
  <c r="AR420" i="5"/>
  <c r="AS420" i="5"/>
  <c r="AT420" i="5"/>
  <c r="AU420" i="5"/>
  <c r="AV420" i="5"/>
  <c r="AW420" i="5"/>
  <c r="AX420" i="5"/>
  <c r="AY420" i="5"/>
  <c r="AZ420" i="5"/>
  <c r="BA420" i="5"/>
  <c r="E277" i="8"/>
  <c r="J277" i="8"/>
  <c r="AO421" i="5"/>
  <c r="AP421" i="5"/>
  <c r="AQ421" i="5"/>
  <c r="AR421" i="5"/>
  <c r="AS421" i="5"/>
  <c r="AT421" i="5"/>
  <c r="AU421" i="5"/>
  <c r="AV421" i="5"/>
  <c r="AW421" i="5"/>
  <c r="AX421" i="5"/>
  <c r="AY421" i="5"/>
  <c r="AZ421" i="5"/>
  <c r="BA421" i="5"/>
  <c r="AO169" i="5"/>
  <c r="AP169" i="5"/>
  <c r="AQ169" i="5"/>
  <c r="AR169" i="5"/>
  <c r="AS169" i="5"/>
  <c r="AT169" i="5"/>
  <c r="AU169" i="5"/>
  <c r="AV169" i="5"/>
  <c r="AW169" i="5"/>
  <c r="AX169" i="5"/>
  <c r="AY169" i="5"/>
  <c r="AZ169" i="5"/>
  <c r="BA169" i="5"/>
  <c r="E278" i="8"/>
  <c r="J278" i="8"/>
  <c r="AO422" i="5"/>
  <c r="AP422" i="5"/>
  <c r="AQ422" i="5"/>
  <c r="AR422" i="5"/>
  <c r="AS422" i="5"/>
  <c r="AT422" i="5"/>
  <c r="AU422" i="5"/>
  <c r="AV422" i="5"/>
  <c r="AW422" i="5"/>
  <c r="AX422" i="5"/>
  <c r="AY422" i="5"/>
  <c r="AZ422" i="5"/>
  <c r="BA422" i="5"/>
  <c r="AO170" i="5"/>
  <c r="AP170" i="5"/>
  <c r="AQ170" i="5"/>
  <c r="AR170" i="5"/>
  <c r="AS170" i="5"/>
  <c r="AT170" i="5"/>
  <c r="AU170" i="5"/>
  <c r="AV170" i="5"/>
  <c r="AW170" i="5"/>
  <c r="AX170" i="5"/>
  <c r="AY170" i="5"/>
  <c r="AZ170" i="5"/>
  <c r="BA170" i="5"/>
  <c r="E279" i="8"/>
  <c r="J279" i="8"/>
  <c r="AO423" i="5"/>
  <c r="AP423" i="5"/>
  <c r="AQ423" i="5"/>
  <c r="AR423" i="5"/>
  <c r="AS423" i="5"/>
  <c r="AT423" i="5"/>
  <c r="AU423" i="5"/>
  <c r="AV423" i="5"/>
  <c r="AW423" i="5"/>
  <c r="AX423" i="5"/>
  <c r="AY423" i="5"/>
  <c r="AZ423" i="5"/>
  <c r="BA423" i="5"/>
  <c r="AO171" i="5"/>
  <c r="AP171" i="5"/>
  <c r="AQ171" i="5"/>
  <c r="AR171" i="5"/>
  <c r="AS171" i="5"/>
  <c r="AT171" i="5"/>
  <c r="AU171" i="5"/>
  <c r="AV171" i="5"/>
  <c r="AW171" i="5"/>
  <c r="AX171" i="5"/>
  <c r="AY171" i="5"/>
  <c r="AZ171" i="5"/>
  <c r="BA171" i="5"/>
  <c r="E280" i="8"/>
  <c r="J280" i="8"/>
  <c r="AO172" i="5"/>
  <c r="AP172" i="5"/>
  <c r="AQ172" i="5"/>
  <c r="AR172" i="5"/>
  <c r="AS172" i="5"/>
  <c r="AT172" i="5"/>
  <c r="AU172" i="5"/>
  <c r="AV172" i="5"/>
  <c r="AW172" i="5"/>
  <c r="AX172" i="5"/>
  <c r="AY172" i="5"/>
  <c r="AZ172" i="5"/>
  <c r="BA172" i="5"/>
  <c r="E281" i="8"/>
  <c r="J281" i="8"/>
  <c r="E282" i="8"/>
  <c r="J282" i="8"/>
  <c r="E283" i="8"/>
  <c r="J283" i="8"/>
  <c r="AO424" i="5"/>
  <c r="AP424" i="5"/>
  <c r="AQ424" i="5"/>
  <c r="AR424" i="5"/>
  <c r="AS424" i="5"/>
  <c r="AT424" i="5"/>
  <c r="AU424" i="5"/>
  <c r="AV424" i="5"/>
  <c r="AW424" i="5"/>
  <c r="AX424" i="5"/>
  <c r="AY424" i="5"/>
  <c r="AZ424" i="5"/>
  <c r="BA424" i="5"/>
  <c r="AO173" i="5"/>
  <c r="AP173" i="5"/>
  <c r="AQ173" i="5"/>
  <c r="AR173" i="5"/>
  <c r="AS173" i="5"/>
  <c r="AT173" i="5"/>
  <c r="AU173" i="5"/>
  <c r="AV173" i="5"/>
  <c r="AW173" i="5"/>
  <c r="AX173" i="5"/>
  <c r="AY173" i="5"/>
  <c r="AZ173" i="5"/>
  <c r="BA173" i="5"/>
  <c r="E284" i="8"/>
  <c r="J284" i="8"/>
  <c r="AO425" i="5"/>
  <c r="AP425" i="5"/>
  <c r="AQ425" i="5"/>
  <c r="AR425" i="5"/>
  <c r="AS425" i="5"/>
  <c r="AT425" i="5"/>
  <c r="AU425" i="5"/>
  <c r="AV425" i="5"/>
  <c r="AW425" i="5"/>
  <c r="AX425" i="5"/>
  <c r="AY425" i="5"/>
  <c r="AZ425" i="5"/>
  <c r="BA425" i="5"/>
  <c r="AO174" i="5"/>
  <c r="AP174" i="5"/>
  <c r="AQ174" i="5"/>
  <c r="AR174" i="5"/>
  <c r="AS174" i="5"/>
  <c r="AT174" i="5"/>
  <c r="AU174" i="5"/>
  <c r="AV174" i="5"/>
  <c r="AW174" i="5"/>
  <c r="AX174" i="5"/>
  <c r="AY174" i="5"/>
  <c r="AZ174" i="5"/>
  <c r="BA174" i="5"/>
  <c r="E285" i="8"/>
  <c r="J285" i="8"/>
  <c r="AO426" i="5"/>
  <c r="AP426" i="5"/>
  <c r="AQ426" i="5"/>
  <c r="AR426" i="5"/>
  <c r="AS426" i="5"/>
  <c r="AT426" i="5"/>
  <c r="AU426" i="5"/>
  <c r="AV426" i="5"/>
  <c r="AW426" i="5"/>
  <c r="AX426" i="5"/>
  <c r="AY426" i="5"/>
  <c r="AZ426" i="5"/>
  <c r="BA426" i="5"/>
  <c r="AO175" i="5"/>
  <c r="AP175" i="5"/>
  <c r="AQ175" i="5"/>
  <c r="AR175" i="5"/>
  <c r="AS175" i="5"/>
  <c r="AT175" i="5"/>
  <c r="AU175" i="5"/>
  <c r="AV175" i="5"/>
  <c r="AW175" i="5"/>
  <c r="AX175" i="5"/>
  <c r="AY175" i="5"/>
  <c r="AZ175" i="5"/>
  <c r="BA175" i="5"/>
  <c r="E286" i="8"/>
  <c r="J286" i="8"/>
  <c r="AO427" i="5"/>
  <c r="AP427" i="5"/>
  <c r="AQ427" i="5"/>
  <c r="AR427" i="5"/>
  <c r="AS427" i="5"/>
  <c r="AT427" i="5"/>
  <c r="AU427" i="5"/>
  <c r="AV427" i="5"/>
  <c r="AW427" i="5"/>
  <c r="AX427" i="5"/>
  <c r="AY427" i="5"/>
  <c r="AZ427" i="5"/>
  <c r="BA427" i="5"/>
  <c r="AO176" i="5"/>
  <c r="AP176" i="5"/>
  <c r="AQ176" i="5"/>
  <c r="AR176" i="5"/>
  <c r="AS176" i="5"/>
  <c r="AT176" i="5"/>
  <c r="AU176" i="5"/>
  <c r="AV176" i="5"/>
  <c r="AW176" i="5"/>
  <c r="AX176" i="5"/>
  <c r="AY176" i="5"/>
  <c r="AZ176" i="5"/>
  <c r="BA176" i="5"/>
  <c r="E287" i="8"/>
  <c r="J287" i="8"/>
  <c r="AO177" i="5"/>
  <c r="AP177" i="5"/>
  <c r="AQ177" i="5"/>
  <c r="AR177" i="5"/>
  <c r="AS177" i="5"/>
  <c r="AT177" i="5"/>
  <c r="AU177" i="5"/>
  <c r="AV177" i="5"/>
  <c r="AW177" i="5"/>
  <c r="AX177" i="5"/>
  <c r="AY177" i="5"/>
  <c r="AZ177" i="5"/>
  <c r="BA177" i="5"/>
  <c r="E288" i="8"/>
  <c r="J288" i="8"/>
  <c r="E289" i="8"/>
  <c r="J289" i="8"/>
  <c r="AO428" i="5"/>
  <c r="AP428" i="5"/>
  <c r="AQ428" i="5"/>
  <c r="AR428" i="5"/>
  <c r="AS428" i="5"/>
  <c r="AT428" i="5"/>
  <c r="AU428" i="5"/>
  <c r="AV428" i="5"/>
  <c r="AW428" i="5"/>
  <c r="AX428" i="5"/>
  <c r="AY428" i="5"/>
  <c r="AZ428" i="5"/>
  <c r="BA428" i="5"/>
  <c r="E290" i="8"/>
  <c r="J290" i="8"/>
  <c r="AO429" i="5"/>
  <c r="AP429" i="5"/>
  <c r="AQ429" i="5"/>
  <c r="AR429" i="5"/>
  <c r="AS429" i="5"/>
  <c r="AT429" i="5"/>
  <c r="AU429" i="5"/>
  <c r="AV429" i="5"/>
  <c r="AW429" i="5"/>
  <c r="AX429" i="5"/>
  <c r="AY429" i="5"/>
  <c r="AZ429" i="5"/>
  <c r="BA429" i="5"/>
  <c r="AO178" i="5"/>
  <c r="AP178" i="5"/>
  <c r="AQ178" i="5"/>
  <c r="AR178" i="5"/>
  <c r="AS178" i="5"/>
  <c r="AT178" i="5"/>
  <c r="AU178" i="5"/>
  <c r="AV178" i="5"/>
  <c r="AW178" i="5"/>
  <c r="AX178" i="5"/>
  <c r="AY178" i="5"/>
  <c r="AZ178" i="5"/>
  <c r="BA178" i="5"/>
  <c r="E291" i="8"/>
  <c r="J291" i="8"/>
  <c r="AO430" i="5"/>
  <c r="AP430" i="5"/>
  <c r="AQ430" i="5"/>
  <c r="AR430" i="5"/>
  <c r="AS430" i="5"/>
  <c r="AT430" i="5"/>
  <c r="AU430" i="5"/>
  <c r="AV430" i="5"/>
  <c r="AW430" i="5"/>
  <c r="AX430" i="5"/>
  <c r="AY430" i="5"/>
  <c r="AZ430" i="5"/>
  <c r="BA430" i="5"/>
  <c r="AO179" i="5"/>
  <c r="AP179" i="5"/>
  <c r="AQ179" i="5"/>
  <c r="AR179" i="5"/>
  <c r="AS179" i="5"/>
  <c r="AT179" i="5"/>
  <c r="AU179" i="5"/>
  <c r="AV179" i="5"/>
  <c r="AW179" i="5"/>
  <c r="AX179" i="5"/>
  <c r="AY179" i="5"/>
  <c r="AZ179" i="5"/>
  <c r="BA179" i="5"/>
  <c r="E292" i="8"/>
  <c r="J292" i="8"/>
  <c r="AO431" i="5"/>
  <c r="AP431" i="5"/>
  <c r="AQ431" i="5"/>
  <c r="AR431" i="5"/>
  <c r="AS431" i="5"/>
  <c r="AT431" i="5"/>
  <c r="AU431" i="5"/>
  <c r="AV431" i="5"/>
  <c r="AW431" i="5"/>
  <c r="AX431" i="5"/>
  <c r="AY431" i="5"/>
  <c r="AZ431" i="5"/>
  <c r="BA431" i="5"/>
  <c r="AO180" i="5"/>
  <c r="AP180" i="5"/>
  <c r="AQ180" i="5"/>
  <c r="AR180" i="5"/>
  <c r="AS180" i="5"/>
  <c r="AT180" i="5"/>
  <c r="AU180" i="5"/>
  <c r="AV180" i="5"/>
  <c r="AW180" i="5"/>
  <c r="AX180" i="5"/>
  <c r="AY180" i="5"/>
  <c r="AZ180" i="5"/>
  <c r="BA180" i="5"/>
  <c r="E293" i="8"/>
  <c r="J293" i="8"/>
  <c r="AO432" i="5"/>
  <c r="AP432" i="5"/>
  <c r="AQ432" i="5"/>
  <c r="AR432" i="5"/>
  <c r="AS432" i="5"/>
  <c r="AT432" i="5"/>
  <c r="AU432" i="5"/>
  <c r="AV432" i="5"/>
  <c r="AW432" i="5"/>
  <c r="AX432" i="5"/>
  <c r="AY432" i="5"/>
  <c r="AZ432" i="5"/>
  <c r="BA432" i="5"/>
  <c r="AO181" i="5"/>
  <c r="AP181" i="5"/>
  <c r="AQ181" i="5"/>
  <c r="AR181" i="5"/>
  <c r="AS181" i="5"/>
  <c r="AT181" i="5"/>
  <c r="AU181" i="5"/>
  <c r="AV181" i="5"/>
  <c r="AW181" i="5"/>
  <c r="AX181" i="5"/>
  <c r="AY181" i="5"/>
  <c r="AZ181" i="5"/>
  <c r="BA181" i="5"/>
  <c r="E294" i="8"/>
  <c r="J294" i="8"/>
  <c r="AO182" i="5"/>
  <c r="AP182" i="5"/>
  <c r="AQ182" i="5"/>
  <c r="AR182" i="5"/>
  <c r="AS182" i="5"/>
  <c r="AT182" i="5"/>
  <c r="AU182" i="5"/>
  <c r="AV182" i="5"/>
  <c r="AW182" i="5"/>
  <c r="AX182" i="5"/>
  <c r="AY182" i="5"/>
  <c r="AZ182" i="5"/>
  <c r="BA182" i="5"/>
  <c r="E295" i="8"/>
  <c r="J295" i="8"/>
  <c r="E296" i="8"/>
  <c r="J296" i="8"/>
  <c r="AO433" i="5"/>
  <c r="AP433" i="5"/>
  <c r="AQ433" i="5"/>
  <c r="AR433" i="5"/>
  <c r="AS433" i="5"/>
  <c r="AT433" i="5"/>
  <c r="AU433" i="5"/>
  <c r="AV433" i="5"/>
  <c r="AW433" i="5"/>
  <c r="AX433" i="5"/>
  <c r="AY433" i="5"/>
  <c r="AZ433" i="5"/>
  <c r="BA433" i="5"/>
  <c r="E297" i="8"/>
  <c r="J297" i="8"/>
  <c r="AO434" i="5"/>
  <c r="AP434" i="5"/>
  <c r="AQ434" i="5"/>
  <c r="AR434" i="5"/>
  <c r="AS434" i="5"/>
  <c r="AT434" i="5"/>
  <c r="AU434" i="5"/>
  <c r="AV434" i="5"/>
  <c r="AW434" i="5"/>
  <c r="AX434" i="5"/>
  <c r="AY434" i="5"/>
  <c r="AZ434" i="5"/>
  <c r="BA434" i="5"/>
  <c r="AO183" i="5"/>
  <c r="AP183" i="5"/>
  <c r="AQ183" i="5"/>
  <c r="AR183" i="5"/>
  <c r="AS183" i="5"/>
  <c r="AT183" i="5"/>
  <c r="AU183" i="5"/>
  <c r="AV183" i="5"/>
  <c r="AW183" i="5"/>
  <c r="AX183" i="5"/>
  <c r="AY183" i="5"/>
  <c r="AZ183" i="5"/>
  <c r="BA183" i="5"/>
  <c r="E298" i="8"/>
  <c r="J298" i="8"/>
  <c r="AO435" i="5"/>
  <c r="AP435" i="5"/>
  <c r="AQ435" i="5"/>
  <c r="AR435" i="5"/>
  <c r="AS435" i="5"/>
  <c r="AT435" i="5"/>
  <c r="AU435" i="5"/>
  <c r="AV435" i="5"/>
  <c r="AW435" i="5"/>
  <c r="AX435" i="5"/>
  <c r="AY435" i="5"/>
  <c r="AZ435" i="5"/>
  <c r="BA435" i="5"/>
  <c r="AO184" i="5"/>
  <c r="AP184" i="5"/>
  <c r="AQ184" i="5"/>
  <c r="AR184" i="5"/>
  <c r="AS184" i="5"/>
  <c r="AT184" i="5"/>
  <c r="AU184" i="5"/>
  <c r="AV184" i="5"/>
  <c r="AW184" i="5"/>
  <c r="AX184" i="5"/>
  <c r="AY184" i="5"/>
  <c r="AZ184" i="5"/>
  <c r="BA184" i="5"/>
  <c r="E299" i="8"/>
  <c r="J299" i="8"/>
  <c r="AO436" i="5"/>
  <c r="AP436" i="5"/>
  <c r="AQ436" i="5"/>
  <c r="AR436" i="5"/>
  <c r="AS436" i="5"/>
  <c r="AT436" i="5"/>
  <c r="AU436" i="5"/>
  <c r="AV436" i="5"/>
  <c r="AW436" i="5"/>
  <c r="AX436" i="5"/>
  <c r="AY436" i="5"/>
  <c r="AZ436" i="5"/>
  <c r="BA436" i="5"/>
  <c r="AO185" i="5"/>
  <c r="AP185" i="5"/>
  <c r="AQ185" i="5"/>
  <c r="AR185" i="5"/>
  <c r="AS185" i="5"/>
  <c r="AT185" i="5"/>
  <c r="AU185" i="5"/>
  <c r="AV185" i="5"/>
  <c r="AW185" i="5"/>
  <c r="AX185" i="5"/>
  <c r="AY185" i="5"/>
  <c r="AZ185" i="5"/>
  <c r="BA185" i="5"/>
  <c r="E300" i="8"/>
  <c r="J300" i="8"/>
  <c r="AO437" i="5"/>
  <c r="AP437" i="5"/>
  <c r="AQ437" i="5"/>
  <c r="AR437" i="5"/>
  <c r="AS437" i="5"/>
  <c r="AT437" i="5"/>
  <c r="AU437" i="5"/>
  <c r="AV437" i="5"/>
  <c r="AW437" i="5"/>
  <c r="AX437" i="5"/>
  <c r="AY437" i="5"/>
  <c r="AZ437" i="5"/>
  <c r="BA437" i="5"/>
  <c r="AO186" i="5"/>
  <c r="AP186" i="5"/>
  <c r="AQ186" i="5"/>
  <c r="AR186" i="5"/>
  <c r="AS186" i="5"/>
  <c r="AT186" i="5"/>
  <c r="AU186" i="5"/>
  <c r="AV186" i="5"/>
  <c r="AW186" i="5"/>
  <c r="AX186" i="5"/>
  <c r="AY186" i="5"/>
  <c r="AZ186" i="5"/>
  <c r="BA186" i="5"/>
  <c r="E301" i="8"/>
  <c r="J301" i="8"/>
  <c r="AO187" i="5"/>
  <c r="AP187" i="5"/>
  <c r="AQ187" i="5"/>
  <c r="AR187" i="5"/>
  <c r="AS187" i="5"/>
  <c r="AT187" i="5"/>
  <c r="AU187" i="5"/>
  <c r="AV187" i="5"/>
  <c r="AW187" i="5"/>
  <c r="AX187" i="5"/>
  <c r="AY187" i="5"/>
  <c r="AZ187" i="5"/>
  <c r="BA187" i="5"/>
  <c r="E302" i="8"/>
  <c r="J302" i="8"/>
  <c r="E303" i="8"/>
  <c r="J303" i="8"/>
  <c r="AO438" i="5"/>
  <c r="AP438" i="5"/>
  <c r="AQ438" i="5"/>
  <c r="AR438" i="5"/>
  <c r="AS438" i="5"/>
  <c r="AT438" i="5"/>
  <c r="AU438" i="5"/>
  <c r="AV438" i="5"/>
  <c r="AW438" i="5"/>
  <c r="AX438" i="5"/>
  <c r="AY438" i="5"/>
  <c r="AZ438" i="5"/>
  <c r="BA438" i="5"/>
  <c r="E304" i="8"/>
  <c r="J304" i="8"/>
  <c r="AO439" i="5"/>
  <c r="AP439" i="5"/>
  <c r="AQ439" i="5"/>
  <c r="AR439" i="5"/>
  <c r="AS439" i="5"/>
  <c r="AT439" i="5"/>
  <c r="AU439" i="5"/>
  <c r="AV439" i="5"/>
  <c r="AW439" i="5"/>
  <c r="AX439" i="5"/>
  <c r="AY439" i="5"/>
  <c r="AZ439" i="5"/>
  <c r="BA439" i="5"/>
  <c r="AO188" i="5"/>
  <c r="AP188" i="5"/>
  <c r="AQ188" i="5"/>
  <c r="AR188" i="5"/>
  <c r="AS188" i="5"/>
  <c r="AT188" i="5"/>
  <c r="AU188" i="5"/>
  <c r="AV188" i="5"/>
  <c r="AW188" i="5"/>
  <c r="AX188" i="5"/>
  <c r="AY188" i="5"/>
  <c r="AZ188" i="5"/>
  <c r="BA188" i="5"/>
  <c r="E305" i="8"/>
  <c r="J305" i="8"/>
  <c r="AO440" i="5"/>
  <c r="AP440" i="5"/>
  <c r="AQ440" i="5"/>
  <c r="AR440" i="5"/>
  <c r="AS440" i="5"/>
  <c r="AT440" i="5"/>
  <c r="AU440" i="5"/>
  <c r="AV440" i="5"/>
  <c r="AW440" i="5"/>
  <c r="AX440" i="5"/>
  <c r="AY440" i="5"/>
  <c r="AZ440" i="5"/>
  <c r="BA440" i="5"/>
  <c r="AO189" i="5"/>
  <c r="AP189" i="5"/>
  <c r="AQ189" i="5"/>
  <c r="AR189" i="5"/>
  <c r="AS189" i="5"/>
  <c r="AT189" i="5"/>
  <c r="AU189" i="5"/>
  <c r="AV189" i="5"/>
  <c r="AW189" i="5"/>
  <c r="AX189" i="5"/>
  <c r="AY189" i="5"/>
  <c r="AZ189" i="5"/>
  <c r="BA189" i="5"/>
  <c r="E306" i="8"/>
  <c r="J306" i="8"/>
  <c r="AO441" i="5"/>
  <c r="AP441" i="5"/>
  <c r="AQ441" i="5"/>
  <c r="AR441" i="5"/>
  <c r="AS441" i="5"/>
  <c r="AT441" i="5"/>
  <c r="AU441" i="5"/>
  <c r="AV441" i="5"/>
  <c r="AW441" i="5"/>
  <c r="AX441" i="5"/>
  <c r="AY441" i="5"/>
  <c r="AZ441" i="5"/>
  <c r="BA441" i="5"/>
  <c r="AO190" i="5"/>
  <c r="AP190" i="5"/>
  <c r="AQ190" i="5"/>
  <c r="AR190" i="5"/>
  <c r="AS190" i="5"/>
  <c r="AT190" i="5"/>
  <c r="AU190" i="5"/>
  <c r="AV190" i="5"/>
  <c r="AW190" i="5"/>
  <c r="AX190" i="5"/>
  <c r="AY190" i="5"/>
  <c r="AZ190" i="5"/>
  <c r="BA190" i="5"/>
  <c r="E307" i="8"/>
  <c r="J307" i="8"/>
  <c r="AO442" i="5"/>
  <c r="AP442" i="5"/>
  <c r="AQ442" i="5"/>
  <c r="AR442" i="5"/>
  <c r="AS442" i="5"/>
  <c r="AT442" i="5"/>
  <c r="AU442" i="5"/>
  <c r="AV442" i="5"/>
  <c r="AW442" i="5"/>
  <c r="AX442" i="5"/>
  <c r="AY442" i="5"/>
  <c r="AZ442" i="5"/>
  <c r="BA442" i="5"/>
  <c r="AO191" i="5"/>
  <c r="AP191" i="5"/>
  <c r="AQ191" i="5"/>
  <c r="AR191" i="5"/>
  <c r="AS191" i="5"/>
  <c r="AT191" i="5"/>
  <c r="AU191" i="5"/>
  <c r="AV191" i="5"/>
  <c r="AW191" i="5"/>
  <c r="AX191" i="5"/>
  <c r="AY191" i="5"/>
  <c r="AZ191" i="5"/>
  <c r="BA191" i="5"/>
  <c r="E308" i="8"/>
  <c r="J308" i="8"/>
  <c r="AO192" i="5"/>
  <c r="AP192" i="5"/>
  <c r="AQ192" i="5"/>
  <c r="AR192" i="5"/>
  <c r="AS192" i="5"/>
  <c r="AT192" i="5"/>
  <c r="AU192" i="5"/>
  <c r="AV192" i="5"/>
  <c r="AW192" i="5"/>
  <c r="AX192" i="5"/>
  <c r="AY192" i="5"/>
  <c r="AZ192" i="5"/>
  <c r="BA192" i="5"/>
  <c r="E309" i="8"/>
  <c r="J309" i="8"/>
  <c r="E310" i="8"/>
  <c r="J310" i="8"/>
  <c r="AO443" i="5"/>
  <c r="AP443" i="5"/>
  <c r="AQ443" i="5"/>
  <c r="AR443" i="5"/>
  <c r="AS443" i="5"/>
  <c r="AT443" i="5"/>
  <c r="AU443" i="5"/>
  <c r="AV443" i="5"/>
  <c r="AW443" i="5"/>
  <c r="AX443" i="5"/>
  <c r="AY443" i="5"/>
  <c r="AZ443" i="5"/>
  <c r="BA443" i="5"/>
  <c r="E311" i="8"/>
  <c r="J311" i="8"/>
  <c r="AO444" i="5"/>
  <c r="AP444" i="5"/>
  <c r="AQ444" i="5"/>
  <c r="AR444" i="5"/>
  <c r="AS444" i="5"/>
  <c r="AT444" i="5"/>
  <c r="AU444" i="5"/>
  <c r="AV444" i="5"/>
  <c r="AW444" i="5"/>
  <c r="AX444" i="5"/>
  <c r="AY444" i="5"/>
  <c r="AZ444" i="5"/>
  <c r="BA444" i="5"/>
  <c r="AO193" i="5"/>
  <c r="AP193" i="5"/>
  <c r="AQ193" i="5"/>
  <c r="AR193" i="5"/>
  <c r="AS193" i="5"/>
  <c r="AT193" i="5"/>
  <c r="AU193" i="5"/>
  <c r="AV193" i="5"/>
  <c r="AW193" i="5"/>
  <c r="AX193" i="5"/>
  <c r="AY193" i="5"/>
  <c r="AZ193" i="5"/>
  <c r="BA193" i="5"/>
  <c r="E312" i="8"/>
  <c r="J312" i="8"/>
  <c r="AO445" i="5"/>
  <c r="AP445" i="5"/>
  <c r="AQ445" i="5"/>
  <c r="AR445" i="5"/>
  <c r="AS445" i="5"/>
  <c r="AT445" i="5"/>
  <c r="AU445" i="5"/>
  <c r="AV445" i="5"/>
  <c r="AW445" i="5"/>
  <c r="AX445" i="5"/>
  <c r="AY445" i="5"/>
  <c r="AZ445" i="5"/>
  <c r="BA445" i="5"/>
  <c r="AO194" i="5"/>
  <c r="AP194" i="5"/>
  <c r="AQ194" i="5"/>
  <c r="AR194" i="5"/>
  <c r="AS194" i="5"/>
  <c r="AT194" i="5"/>
  <c r="AU194" i="5"/>
  <c r="AV194" i="5"/>
  <c r="AW194" i="5"/>
  <c r="AX194" i="5"/>
  <c r="AY194" i="5"/>
  <c r="AZ194" i="5"/>
  <c r="BA194" i="5"/>
  <c r="E313" i="8"/>
  <c r="J313" i="8"/>
  <c r="AO446" i="5"/>
  <c r="AP446" i="5"/>
  <c r="AQ446" i="5"/>
  <c r="AR446" i="5"/>
  <c r="AS446" i="5"/>
  <c r="AT446" i="5"/>
  <c r="AU446" i="5"/>
  <c r="AV446" i="5"/>
  <c r="AW446" i="5"/>
  <c r="AX446" i="5"/>
  <c r="AY446" i="5"/>
  <c r="AZ446" i="5"/>
  <c r="BA446" i="5"/>
  <c r="AO195" i="5"/>
  <c r="AP195" i="5"/>
  <c r="AQ195" i="5"/>
  <c r="AR195" i="5"/>
  <c r="AS195" i="5"/>
  <c r="AT195" i="5"/>
  <c r="AU195" i="5"/>
  <c r="AV195" i="5"/>
  <c r="AW195" i="5"/>
  <c r="AX195" i="5"/>
  <c r="AY195" i="5"/>
  <c r="AZ195" i="5"/>
  <c r="BA195" i="5"/>
  <c r="E314" i="8"/>
  <c r="J314" i="8"/>
  <c r="AO447" i="5"/>
  <c r="AP447" i="5"/>
  <c r="AQ447" i="5"/>
  <c r="AR447" i="5"/>
  <c r="AS447" i="5"/>
  <c r="AT447" i="5"/>
  <c r="AU447" i="5"/>
  <c r="AV447" i="5"/>
  <c r="AW447" i="5"/>
  <c r="AX447" i="5"/>
  <c r="AY447" i="5"/>
  <c r="AZ447" i="5"/>
  <c r="BA447" i="5"/>
  <c r="AO196" i="5"/>
  <c r="AP196" i="5"/>
  <c r="AQ196" i="5"/>
  <c r="AR196" i="5"/>
  <c r="AS196" i="5"/>
  <c r="AT196" i="5"/>
  <c r="AU196" i="5"/>
  <c r="AV196" i="5"/>
  <c r="AW196" i="5"/>
  <c r="AX196" i="5"/>
  <c r="AY196" i="5"/>
  <c r="AZ196" i="5"/>
  <c r="BA196" i="5"/>
  <c r="E315" i="8"/>
  <c r="J315" i="8"/>
  <c r="AO197" i="5"/>
  <c r="AP197" i="5"/>
  <c r="AQ197" i="5"/>
  <c r="AR197" i="5"/>
  <c r="AS197" i="5"/>
  <c r="AT197" i="5"/>
  <c r="AU197" i="5"/>
  <c r="AV197" i="5"/>
  <c r="AW197" i="5"/>
  <c r="AX197" i="5"/>
  <c r="AY197" i="5"/>
  <c r="AZ197" i="5"/>
  <c r="BA197" i="5"/>
  <c r="E316" i="8"/>
  <c r="J316" i="8"/>
  <c r="E317" i="8"/>
  <c r="J317" i="8"/>
  <c r="AO448" i="5"/>
  <c r="AP448" i="5"/>
  <c r="AQ448" i="5"/>
  <c r="AR448" i="5"/>
  <c r="AS448" i="5"/>
  <c r="AT448" i="5"/>
  <c r="AU448" i="5"/>
  <c r="AV448" i="5"/>
  <c r="AW448" i="5"/>
  <c r="AX448" i="5"/>
  <c r="AY448" i="5"/>
  <c r="AZ448" i="5"/>
  <c r="BA448" i="5"/>
  <c r="E318" i="8"/>
  <c r="J318" i="8"/>
  <c r="AO449" i="5"/>
  <c r="AP449" i="5"/>
  <c r="AQ449" i="5"/>
  <c r="AR449" i="5"/>
  <c r="AS449" i="5"/>
  <c r="AT449" i="5"/>
  <c r="AU449" i="5"/>
  <c r="AV449" i="5"/>
  <c r="AW449" i="5"/>
  <c r="AX449" i="5"/>
  <c r="AY449" i="5"/>
  <c r="AZ449" i="5"/>
  <c r="BA449" i="5"/>
  <c r="AO198" i="5"/>
  <c r="AP198" i="5"/>
  <c r="AQ198" i="5"/>
  <c r="AR198" i="5"/>
  <c r="AS198" i="5"/>
  <c r="AT198" i="5"/>
  <c r="AU198" i="5"/>
  <c r="AV198" i="5"/>
  <c r="AW198" i="5"/>
  <c r="AX198" i="5"/>
  <c r="AY198" i="5"/>
  <c r="AZ198" i="5"/>
  <c r="BA198" i="5"/>
  <c r="E319" i="8"/>
  <c r="J319" i="8"/>
  <c r="AO450" i="5"/>
  <c r="AP450" i="5"/>
  <c r="AQ450" i="5"/>
  <c r="AR450" i="5"/>
  <c r="AS450" i="5"/>
  <c r="AT450" i="5"/>
  <c r="AU450" i="5"/>
  <c r="AV450" i="5"/>
  <c r="AW450" i="5"/>
  <c r="AX450" i="5"/>
  <c r="AY450" i="5"/>
  <c r="AZ450" i="5"/>
  <c r="BA450" i="5"/>
  <c r="AO199" i="5"/>
  <c r="AP199" i="5"/>
  <c r="AQ199" i="5"/>
  <c r="AR199" i="5"/>
  <c r="AS199" i="5"/>
  <c r="AT199" i="5"/>
  <c r="AU199" i="5"/>
  <c r="AV199" i="5"/>
  <c r="AW199" i="5"/>
  <c r="AX199" i="5"/>
  <c r="AY199" i="5"/>
  <c r="AZ199" i="5"/>
  <c r="BA199" i="5"/>
  <c r="E320" i="8"/>
  <c r="J320" i="8"/>
  <c r="AO451" i="5"/>
  <c r="AP451" i="5"/>
  <c r="AQ451" i="5"/>
  <c r="AR451" i="5"/>
  <c r="AS451" i="5"/>
  <c r="AT451" i="5"/>
  <c r="AU451" i="5"/>
  <c r="AV451" i="5"/>
  <c r="AW451" i="5"/>
  <c r="AX451" i="5"/>
  <c r="AY451" i="5"/>
  <c r="AZ451" i="5"/>
  <c r="BA451" i="5"/>
  <c r="E321" i="8"/>
  <c r="J321" i="8"/>
  <c r="AO200" i="5"/>
  <c r="AP200" i="5"/>
  <c r="AQ200" i="5"/>
  <c r="AR200" i="5"/>
  <c r="AS200" i="5"/>
  <c r="AT200" i="5"/>
  <c r="AU200" i="5"/>
  <c r="AV200" i="5"/>
  <c r="AW200" i="5"/>
  <c r="AX200" i="5"/>
  <c r="AY200" i="5"/>
  <c r="AZ200" i="5"/>
  <c r="BA200" i="5"/>
  <c r="E322" i="8"/>
  <c r="J322" i="8"/>
  <c r="AO201" i="5"/>
  <c r="AP201" i="5"/>
  <c r="AQ201" i="5"/>
  <c r="AR201" i="5"/>
  <c r="AS201" i="5"/>
  <c r="AT201" i="5"/>
  <c r="AU201" i="5"/>
  <c r="AV201" i="5"/>
  <c r="AW201" i="5"/>
  <c r="AX201" i="5"/>
  <c r="AY201" i="5"/>
  <c r="AZ201" i="5"/>
  <c r="BA201" i="5"/>
  <c r="E323" i="8"/>
  <c r="J323" i="8"/>
  <c r="E324" i="8"/>
  <c r="J324" i="8"/>
  <c r="AO452" i="5"/>
  <c r="AP452" i="5"/>
  <c r="AQ452" i="5"/>
  <c r="AR452" i="5"/>
  <c r="AS452" i="5"/>
  <c r="AT452" i="5"/>
  <c r="AU452" i="5"/>
  <c r="AV452" i="5"/>
  <c r="AW452" i="5"/>
  <c r="AX452" i="5"/>
  <c r="AY452" i="5"/>
  <c r="AZ452" i="5"/>
  <c r="BA452" i="5"/>
  <c r="E325" i="8"/>
  <c r="J325" i="8"/>
  <c r="AO453" i="5"/>
  <c r="AP453" i="5"/>
  <c r="AQ453" i="5"/>
  <c r="AR453" i="5"/>
  <c r="AS453" i="5"/>
  <c r="AT453" i="5"/>
  <c r="AU453" i="5"/>
  <c r="AV453" i="5"/>
  <c r="AW453" i="5"/>
  <c r="AX453" i="5"/>
  <c r="AY453" i="5"/>
  <c r="AZ453" i="5"/>
  <c r="BA453" i="5"/>
  <c r="AO202" i="5"/>
  <c r="AP202" i="5"/>
  <c r="AQ202" i="5"/>
  <c r="AR202" i="5"/>
  <c r="AS202" i="5"/>
  <c r="AT202" i="5"/>
  <c r="AU202" i="5"/>
  <c r="AV202" i="5"/>
  <c r="AW202" i="5"/>
  <c r="AX202" i="5"/>
  <c r="AY202" i="5"/>
  <c r="AZ202" i="5"/>
  <c r="BA202" i="5"/>
  <c r="E326" i="8"/>
  <c r="J326" i="8"/>
  <c r="AO454" i="5"/>
  <c r="AP454" i="5"/>
  <c r="AQ454" i="5"/>
  <c r="AR454" i="5"/>
  <c r="AS454" i="5"/>
  <c r="AT454" i="5"/>
  <c r="AU454" i="5"/>
  <c r="AV454" i="5"/>
  <c r="AW454" i="5"/>
  <c r="AX454" i="5"/>
  <c r="AY454" i="5"/>
  <c r="AZ454" i="5"/>
  <c r="BA454" i="5"/>
  <c r="AO203" i="5"/>
  <c r="AP203" i="5"/>
  <c r="AQ203" i="5"/>
  <c r="AR203" i="5"/>
  <c r="AS203" i="5"/>
  <c r="AT203" i="5"/>
  <c r="AU203" i="5"/>
  <c r="AV203" i="5"/>
  <c r="AW203" i="5"/>
  <c r="AX203" i="5"/>
  <c r="AY203" i="5"/>
  <c r="AZ203" i="5"/>
  <c r="BA203" i="5"/>
  <c r="E327" i="8"/>
  <c r="J327" i="8"/>
  <c r="AO455" i="5"/>
  <c r="AP455" i="5"/>
  <c r="AQ455" i="5"/>
  <c r="AR455" i="5"/>
  <c r="AS455" i="5"/>
  <c r="AT455" i="5"/>
  <c r="AU455" i="5"/>
  <c r="AV455" i="5"/>
  <c r="AW455" i="5"/>
  <c r="AX455" i="5"/>
  <c r="AY455" i="5"/>
  <c r="AZ455" i="5"/>
  <c r="BA455" i="5"/>
  <c r="AO204" i="5"/>
  <c r="AP204" i="5"/>
  <c r="AQ204" i="5"/>
  <c r="AR204" i="5"/>
  <c r="AS204" i="5"/>
  <c r="AT204" i="5"/>
  <c r="AU204" i="5"/>
  <c r="AV204" i="5"/>
  <c r="AW204" i="5"/>
  <c r="AX204" i="5"/>
  <c r="AY204" i="5"/>
  <c r="AZ204" i="5"/>
  <c r="BA204" i="5"/>
  <c r="E328" i="8"/>
  <c r="J328" i="8"/>
  <c r="AO456" i="5"/>
  <c r="AP456" i="5"/>
  <c r="AQ456" i="5"/>
  <c r="AR456" i="5"/>
  <c r="AS456" i="5"/>
  <c r="AT456" i="5"/>
  <c r="AU456" i="5"/>
  <c r="AV456" i="5"/>
  <c r="AW456" i="5"/>
  <c r="AX456" i="5"/>
  <c r="AY456" i="5"/>
  <c r="AZ456" i="5"/>
  <c r="BA456" i="5"/>
  <c r="AO205" i="5"/>
  <c r="AP205" i="5"/>
  <c r="AQ205" i="5"/>
  <c r="AR205" i="5"/>
  <c r="AS205" i="5"/>
  <c r="AT205" i="5"/>
  <c r="AU205" i="5"/>
  <c r="AV205" i="5"/>
  <c r="AW205" i="5"/>
  <c r="AX205" i="5"/>
  <c r="AY205" i="5"/>
  <c r="AZ205" i="5"/>
  <c r="BA205" i="5"/>
  <c r="E329" i="8"/>
  <c r="J329" i="8"/>
  <c r="AO206" i="5"/>
  <c r="AP206" i="5"/>
  <c r="AQ206" i="5"/>
  <c r="AR206" i="5"/>
  <c r="AS206" i="5"/>
  <c r="AT206" i="5"/>
  <c r="AU206" i="5"/>
  <c r="AV206" i="5"/>
  <c r="AW206" i="5"/>
  <c r="AX206" i="5"/>
  <c r="AY206" i="5"/>
  <c r="AZ206" i="5"/>
  <c r="BA206" i="5"/>
  <c r="E330" i="8"/>
  <c r="J330" i="8"/>
  <c r="E331" i="8"/>
  <c r="J331" i="8"/>
  <c r="AO457" i="5"/>
  <c r="AP457" i="5"/>
  <c r="AQ457" i="5"/>
  <c r="AR457" i="5"/>
  <c r="AS457" i="5"/>
  <c r="AT457" i="5"/>
  <c r="AU457" i="5"/>
  <c r="AV457" i="5"/>
  <c r="AW457" i="5"/>
  <c r="AX457" i="5"/>
  <c r="AY457" i="5"/>
  <c r="AZ457" i="5"/>
  <c r="BA457" i="5"/>
  <c r="E332" i="8"/>
  <c r="J332" i="8"/>
  <c r="AO458" i="5"/>
  <c r="AP458" i="5"/>
  <c r="AQ458" i="5"/>
  <c r="AR458" i="5"/>
  <c r="AS458" i="5"/>
  <c r="AT458" i="5"/>
  <c r="AU458" i="5"/>
  <c r="AV458" i="5"/>
  <c r="AW458" i="5"/>
  <c r="AX458" i="5"/>
  <c r="AY458" i="5"/>
  <c r="AZ458" i="5"/>
  <c r="BA458" i="5"/>
  <c r="AO207" i="5"/>
  <c r="AP207" i="5"/>
  <c r="AQ207" i="5"/>
  <c r="AR207" i="5"/>
  <c r="AS207" i="5"/>
  <c r="AT207" i="5"/>
  <c r="AU207" i="5"/>
  <c r="AV207" i="5"/>
  <c r="AW207" i="5"/>
  <c r="AX207" i="5"/>
  <c r="AY207" i="5"/>
  <c r="AZ207" i="5"/>
  <c r="BA207" i="5"/>
  <c r="E333" i="8"/>
  <c r="J333" i="8"/>
  <c r="AO459" i="5"/>
  <c r="AP459" i="5"/>
  <c r="AQ459" i="5"/>
  <c r="AR459" i="5"/>
  <c r="AS459" i="5"/>
  <c r="AT459" i="5"/>
  <c r="AU459" i="5"/>
  <c r="AV459" i="5"/>
  <c r="AW459" i="5"/>
  <c r="AX459" i="5"/>
  <c r="AY459" i="5"/>
  <c r="AZ459" i="5"/>
  <c r="BA459" i="5"/>
  <c r="AO208" i="5"/>
  <c r="AP208" i="5"/>
  <c r="AQ208" i="5"/>
  <c r="AR208" i="5"/>
  <c r="AS208" i="5"/>
  <c r="AT208" i="5"/>
  <c r="AU208" i="5"/>
  <c r="AV208" i="5"/>
  <c r="AW208" i="5"/>
  <c r="AX208" i="5"/>
  <c r="AY208" i="5"/>
  <c r="AZ208" i="5"/>
  <c r="BA208" i="5"/>
  <c r="E334" i="8"/>
  <c r="J334" i="8"/>
  <c r="AO460" i="5"/>
  <c r="AP460" i="5"/>
  <c r="AQ460" i="5"/>
  <c r="AR460" i="5"/>
  <c r="AS460" i="5"/>
  <c r="AT460" i="5"/>
  <c r="AU460" i="5"/>
  <c r="AV460" i="5"/>
  <c r="AW460" i="5"/>
  <c r="AX460" i="5"/>
  <c r="AY460" i="5"/>
  <c r="AZ460" i="5"/>
  <c r="BA460" i="5"/>
  <c r="AO209" i="5"/>
  <c r="AP209" i="5"/>
  <c r="AQ209" i="5"/>
  <c r="AR209" i="5"/>
  <c r="AS209" i="5"/>
  <c r="AT209" i="5"/>
  <c r="AU209" i="5"/>
  <c r="AV209" i="5"/>
  <c r="AW209" i="5"/>
  <c r="AX209" i="5"/>
  <c r="AY209" i="5"/>
  <c r="AZ209" i="5"/>
  <c r="BA209" i="5"/>
  <c r="E335" i="8"/>
  <c r="J335" i="8"/>
  <c r="AO461" i="5"/>
  <c r="AP461" i="5"/>
  <c r="AQ461" i="5"/>
  <c r="AR461" i="5"/>
  <c r="AS461" i="5"/>
  <c r="AT461" i="5"/>
  <c r="AU461" i="5"/>
  <c r="AV461" i="5"/>
  <c r="AW461" i="5"/>
  <c r="AX461" i="5"/>
  <c r="AY461" i="5"/>
  <c r="AZ461" i="5"/>
  <c r="BA461" i="5"/>
  <c r="AO210" i="5"/>
  <c r="AP210" i="5"/>
  <c r="AQ210" i="5"/>
  <c r="AR210" i="5"/>
  <c r="AS210" i="5"/>
  <c r="AT210" i="5"/>
  <c r="AU210" i="5"/>
  <c r="AV210" i="5"/>
  <c r="AW210" i="5"/>
  <c r="AX210" i="5"/>
  <c r="AY210" i="5"/>
  <c r="AZ210" i="5"/>
  <c r="BA210" i="5"/>
  <c r="E336" i="8"/>
  <c r="J336" i="8"/>
  <c r="AO211" i="5"/>
  <c r="AP211" i="5"/>
  <c r="AQ211" i="5"/>
  <c r="AR211" i="5"/>
  <c r="AS211" i="5"/>
  <c r="AT211" i="5"/>
  <c r="AU211" i="5"/>
  <c r="AV211" i="5"/>
  <c r="AW211" i="5"/>
  <c r="AX211" i="5"/>
  <c r="AY211" i="5"/>
  <c r="AZ211" i="5"/>
  <c r="BA211" i="5"/>
  <c r="E337" i="8"/>
  <c r="J337" i="8"/>
  <c r="E338" i="8"/>
  <c r="J338" i="8"/>
  <c r="AO462" i="5"/>
  <c r="AP462" i="5"/>
  <c r="AQ462" i="5"/>
  <c r="AR462" i="5"/>
  <c r="AS462" i="5"/>
  <c r="AT462" i="5"/>
  <c r="AU462" i="5"/>
  <c r="AV462" i="5"/>
  <c r="AW462" i="5"/>
  <c r="AX462" i="5"/>
  <c r="AY462" i="5"/>
  <c r="AZ462" i="5"/>
  <c r="BA462" i="5"/>
  <c r="E339" i="8"/>
  <c r="J339" i="8"/>
  <c r="AO463" i="5"/>
  <c r="AP463" i="5"/>
  <c r="AQ463" i="5"/>
  <c r="AR463" i="5"/>
  <c r="AS463" i="5"/>
  <c r="AT463" i="5"/>
  <c r="AU463" i="5"/>
  <c r="AV463" i="5"/>
  <c r="AW463" i="5"/>
  <c r="AX463" i="5"/>
  <c r="AY463" i="5"/>
  <c r="AZ463" i="5"/>
  <c r="BA463" i="5"/>
  <c r="AO212" i="5"/>
  <c r="AP212" i="5"/>
  <c r="AQ212" i="5"/>
  <c r="AR212" i="5"/>
  <c r="AS212" i="5"/>
  <c r="AT212" i="5"/>
  <c r="AU212" i="5"/>
  <c r="AV212" i="5"/>
  <c r="AW212" i="5"/>
  <c r="AX212" i="5"/>
  <c r="AY212" i="5"/>
  <c r="AZ212" i="5"/>
  <c r="BA212" i="5"/>
  <c r="E340" i="8"/>
  <c r="J340" i="8"/>
  <c r="AO464" i="5"/>
  <c r="AP464" i="5"/>
  <c r="AQ464" i="5"/>
  <c r="AR464" i="5"/>
  <c r="AS464" i="5"/>
  <c r="AT464" i="5"/>
  <c r="AU464" i="5"/>
  <c r="AV464" i="5"/>
  <c r="AW464" i="5"/>
  <c r="AX464" i="5"/>
  <c r="AY464" i="5"/>
  <c r="AZ464" i="5"/>
  <c r="BA464" i="5"/>
  <c r="AO213" i="5"/>
  <c r="AP213" i="5"/>
  <c r="AQ213" i="5"/>
  <c r="AR213" i="5"/>
  <c r="AS213" i="5"/>
  <c r="AT213" i="5"/>
  <c r="AU213" i="5"/>
  <c r="AV213" i="5"/>
  <c r="AW213" i="5"/>
  <c r="AX213" i="5"/>
  <c r="AY213" i="5"/>
  <c r="AZ213" i="5"/>
  <c r="BA213" i="5"/>
  <c r="E341" i="8"/>
  <c r="J341" i="8"/>
  <c r="AO465" i="5"/>
  <c r="AP465" i="5"/>
  <c r="AQ465" i="5"/>
  <c r="AR465" i="5"/>
  <c r="AS465" i="5"/>
  <c r="AT465" i="5"/>
  <c r="AU465" i="5"/>
  <c r="AV465" i="5"/>
  <c r="AW465" i="5"/>
  <c r="AX465" i="5"/>
  <c r="AY465" i="5"/>
  <c r="AZ465" i="5"/>
  <c r="BA465" i="5"/>
  <c r="AO214" i="5"/>
  <c r="AP214" i="5"/>
  <c r="AQ214" i="5"/>
  <c r="AR214" i="5"/>
  <c r="AS214" i="5"/>
  <c r="AT214" i="5"/>
  <c r="AU214" i="5"/>
  <c r="AV214" i="5"/>
  <c r="AW214" i="5"/>
  <c r="AX214" i="5"/>
  <c r="AY214" i="5"/>
  <c r="AZ214" i="5"/>
  <c r="BA214" i="5"/>
  <c r="E342" i="8"/>
  <c r="J342" i="8"/>
  <c r="AO466" i="5"/>
  <c r="AP466" i="5"/>
  <c r="AQ466" i="5"/>
  <c r="AR466" i="5"/>
  <c r="AS466" i="5"/>
  <c r="AT466" i="5"/>
  <c r="AU466" i="5"/>
  <c r="AV466" i="5"/>
  <c r="AW466" i="5"/>
  <c r="AX466" i="5"/>
  <c r="AY466" i="5"/>
  <c r="AZ466" i="5"/>
  <c r="BA466" i="5"/>
  <c r="AO215" i="5"/>
  <c r="AP215" i="5"/>
  <c r="AQ215" i="5"/>
  <c r="AR215" i="5"/>
  <c r="AS215" i="5"/>
  <c r="AT215" i="5"/>
  <c r="AU215" i="5"/>
  <c r="AV215" i="5"/>
  <c r="AW215" i="5"/>
  <c r="AX215" i="5"/>
  <c r="AY215" i="5"/>
  <c r="AZ215" i="5"/>
  <c r="BA215" i="5"/>
  <c r="E343" i="8"/>
  <c r="J343" i="8"/>
  <c r="AO216" i="5"/>
  <c r="AP216" i="5"/>
  <c r="AQ216" i="5"/>
  <c r="AR216" i="5"/>
  <c r="AS216" i="5"/>
  <c r="AT216" i="5"/>
  <c r="AU216" i="5"/>
  <c r="AV216" i="5"/>
  <c r="AW216" i="5"/>
  <c r="AX216" i="5"/>
  <c r="AY216" i="5"/>
  <c r="AZ216" i="5"/>
  <c r="BA216" i="5"/>
  <c r="E344" i="8"/>
  <c r="J344" i="8"/>
  <c r="E345" i="8"/>
  <c r="J345" i="8"/>
  <c r="AO467" i="5"/>
  <c r="AP467" i="5"/>
  <c r="AQ467" i="5"/>
  <c r="AR467" i="5"/>
  <c r="AS467" i="5"/>
  <c r="AT467" i="5"/>
  <c r="AU467" i="5"/>
  <c r="AV467" i="5"/>
  <c r="AW467" i="5"/>
  <c r="AX467" i="5"/>
  <c r="AY467" i="5"/>
  <c r="AZ467" i="5"/>
  <c r="BA467" i="5"/>
  <c r="E346" i="8"/>
  <c r="J346" i="8"/>
  <c r="AO468" i="5"/>
  <c r="AP468" i="5"/>
  <c r="AQ468" i="5"/>
  <c r="AR468" i="5"/>
  <c r="AS468" i="5"/>
  <c r="AT468" i="5"/>
  <c r="AU468" i="5"/>
  <c r="AV468" i="5"/>
  <c r="AW468" i="5"/>
  <c r="AX468" i="5"/>
  <c r="AY468" i="5"/>
  <c r="AZ468" i="5"/>
  <c r="BA468" i="5"/>
  <c r="AO217" i="5"/>
  <c r="AP217" i="5"/>
  <c r="AQ217" i="5"/>
  <c r="AR217" i="5"/>
  <c r="AS217" i="5"/>
  <c r="AT217" i="5"/>
  <c r="AU217" i="5"/>
  <c r="AV217" i="5"/>
  <c r="AW217" i="5"/>
  <c r="AX217" i="5"/>
  <c r="AY217" i="5"/>
  <c r="AZ217" i="5"/>
  <c r="BA217" i="5"/>
  <c r="E347" i="8"/>
  <c r="J347" i="8"/>
  <c r="AO469" i="5"/>
  <c r="AP469" i="5"/>
  <c r="AQ469" i="5"/>
  <c r="AR469" i="5"/>
  <c r="AS469" i="5"/>
  <c r="AT469" i="5"/>
  <c r="AU469" i="5"/>
  <c r="AV469" i="5"/>
  <c r="AW469" i="5"/>
  <c r="AX469" i="5"/>
  <c r="AY469" i="5"/>
  <c r="AZ469" i="5"/>
  <c r="BA469" i="5"/>
  <c r="AO218" i="5"/>
  <c r="AP218" i="5"/>
  <c r="AQ218" i="5"/>
  <c r="AR218" i="5"/>
  <c r="AS218" i="5"/>
  <c r="AT218" i="5"/>
  <c r="AU218" i="5"/>
  <c r="AV218" i="5"/>
  <c r="AW218" i="5"/>
  <c r="AX218" i="5"/>
  <c r="AY218" i="5"/>
  <c r="AZ218" i="5"/>
  <c r="BA218" i="5"/>
  <c r="E348" i="8"/>
  <c r="J348" i="8"/>
  <c r="AO470" i="5"/>
  <c r="AP470" i="5"/>
  <c r="AQ470" i="5"/>
  <c r="AR470" i="5"/>
  <c r="AS470" i="5"/>
  <c r="AT470" i="5"/>
  <c r="AU470" i="5"/>
  <c r="AV470" i="5"/>
  <c r="AW470" i="5"/>
  <c r="AX470" i="5"/>
  <c r="AY470" i="5"/>
  <c r="AZ470" i="5"/>
  <c r="BA470" i="5"/>
  <c r="AO219" i="5"/>
  <c r="AP219" i="5"/>
  <c r="AQ219" i="5"/>
  <c r="AR219" i="5"/>
  <c r="AS219" i="5"/>
  <c r="AT219" i="5"/>
  <c r="AU219" i="5"/>
  <c r="AV219" i="5"/>
  <c r="AW219" i="5"/>
  <c r="AX219" i="5"/>
  <c r="AY219" i="5"/>
  <c r="AZ219" i="5"/>
  <c r="BA219" i="5"/>
  <c r="E349" i="8"/>
  <c r="J349" i="8"/>
  <c r="AO471" i="5"/>
  <c r="AP471" i="5"/>
  <c r="AQ471" i="5"/>
  <c r="AR471" i="5"/>
  <c r="AS471" i="5"/>
  <c r="AT471" i="5"/>
  <c r="AU471" i="5"/>
  <c r="AV471" i="5"/>
  <c r="AW471" i="5"/>
  <c r="AX471" i="5"/>
  <c r="AY471" i="5"/>
  <c r="AZ471" i="5"/>
  <c r="BA471" i="5"/>
  <c r="AO220" i="5"/>
  <c r="AP220" i="5"/>
  <c r="AQ220" i="5"/>
  <c r="AR220" i="5"/>
  <c r="AS220" i="5"/>
  <c r="AT220" i="5"/>
  <c r="AU220" i="5"/>
  <c r="AV220" i="5"/>
  <c r="AW220" i="5"/>
  <c r="AX220" i="5"/>
  <c r="AY220" i="5"/>
  <c r="AZ220" i="5"/>
  <c r="BA220" i="5"/>
  <c r="E350" i="8"/>
  <c r="J350" i="8"/>
  <c r="AO221" i="5"/>
  <c r="AP221" i="5"/>
  <c r="AQ221" i="5"/>
  <c r="AR221" i="5"/>
  <c r="AS221" i="5"/>
  <c r="AT221" i="5"/>
  <c r="AU221" i="5"/>
  <c r="AV221" i="5"/>
  <c r="AW221" i="5"/>
  <c r="AX221" i="5"/>
  <c r="AY221" i="5"/>
  <c r="AZ221" i="5"/>
  <c r="BA221" i="5"/>
  <c r="E351" i="8"/>
  <c r="J351" i="8"/>
  <c r="E352" i="8"/>
  <c r="J352" i="8"/>
  <c r="E353" i="8"/>
  <c r="J353" i="8"/>
  <c r="AO472" i="5"/>
  <c r="AP472" i="5"/>
  <c r="AQ472" i="5"/>
  <c r="AR472" i="5"/>
  <c r="AS472" i="5"/>
  <c r="AT472" i="5"/>
  <c r="AU472" i="5"/>
  <c r="AV472" i="5"/>
  <c r="AW472" i="5"/>
  <c r="AX472" i="5"/>
  <c r="AY472" i="5"/>
  <c r="AZ472" i="5"/>
  <c r="BA472" i="5"/>
  <c r="E354" i="8"/>
  <c r="J354" i="8"/>
  <c r="AO473" i="5"/>
  <c r="AP473" i="5"/>
  <c r="AQ473" i="5"/>
  <c r="AR473" i="5"/>
  <c r="AS473" i="5"/>
  <c r="AT473" i="5"/>
  <c r="AU473" i="5"/>
  <c r="AV473" i="5"/>
  <c r="AW473" i="5"/>
  <c r="AX473" i="5"/>
  <c r="AY473" i="5"/>
  <c r="AZ473" i="5"/>
  <c r="BA473" i="5"/>
  <c r="AO222" i="5"/>
  <c r="AP222" i="5"/>
  <c r="AQ222" i="5"/>
  <c r="AR222" i="5"/>
  <c r="AS222" i="5"/>
  <c r="AT222" i="5"/>
  <c r="AU222" i="5"/>
  <c r="AV222" i="5"/>
  <c r="AW222" i="5"/>
  <c r="AX222" i="5"/>
  <c r="AY222" i="5"/>
  <c r="AZ222" i="5"/>
  <c r="BA222" i="5"/>
  <c r="E355" i="8"/>
  <c r="J355" i="8"/>
  <c r="AO474" i="5"/>
  <c r="AP474" i="5"/>
  <c r="AQ474" i="5"/>
  <c r="AR474" i="5"/>
  <c r="AS474" i="5"/>
  <c r="AT474" i="5"/>
  <c r="AU474" i="5"/>
  <c r="AV474" i="5"/>
  <c r="AW474" i="5"/>
  <c r="AX474" i="5"/>
  <c r="AY474" i="5"/>
  <c r="AZ474" i="5"/>
  <c r="BA474" i="5"/>
  <c r="AO223" i="5"/>
  <c r="AP223" i="5"/>
  <c r="AQ223" i="5"/>
  <c r="AR223" i="5"/>
  <c r="AS223" i="5"/>
  <c r="AT223" i="5"/>
  <c r="AU223" i="5"/>
  <c r="AV223" i="5"/>
  <c r="AW223" i="5"/>
  <c r="AX223" i="5"/>
  <c r="AY223" i="5"/>
  <c r="AZ223" i="5"/>
  <c r="BA223" i="5"/>
  <c r="E356" i="8"/>
  <c r="J356" i="8"/>
  <c r="AO475" i="5"/>
  <c r="AP475" i="5"/>
  <c r="AQ475" i="5"/>
  <c r="AR475" i="5"/>
  <c r="AS475" i="5"/>
  <c r="AT475" i="5"/>
  <c r="AU475" i="5"/>
  <c r="AV475" i="5"/>
  <c r="AW475" i="5"/>
  <c r="AX475" i="5"/>
  <c r="AY475" i="5"/>
  <c r="AZ475" i="5"/>
  <c r="BA475" i="5"/>
  <c r="AO224" i="5"/>
  <c r="AP224" i="5"/>
  <c r="AQ224" i="5"/>
  <c r="AR224" i="5"/>
  <c r="AS224" i="5"/>
  <c r="AT224" i="5"/>
  <c r="AU224" i="5"/>
  <c r="AV224" i="5"/>
  <c r="AW224" i="5"/>
  <c r="AX224" i="5"/>
  <c r="AY224" i="5"/>
  <c r="AZ224" i="5"/>
  <c r="BA224" i="5"/>
  <c r="E357" i="8"/>
  <c r="J357" i="8"/>
  <c r="AO225" i="5"/>
  <c r="AP225" i="5"/>
  <c r="AQ225" i="5"/>
  <c r="AR225" i="5"/>
  <c r="AS225" i="5"/>
  <c r="AT225" i="5"/>
  <c r="AU225" i="5"/>
  <c r="AV225" i="5"/>
  <c r="AW225" i="5"/>
  <c r="AX225" i="5"/>
  <c r="AY225" i="5"/>
  <c r="AZ225" i="5"/>
  <c r="BA225" i="5"/>
  <c r="E358" i="8"/>
  <c r="J358" i="8"/>
  <c r="E359" i="8"/>
  <c r="J359" i="8"/>
  <c r="AO476" i="5"/>
  <c r="AP476" i="5"/>
  <c r="AQ476" i="5"/>
  <c r="AR476" i="5"/>
  <c r="AS476" i="5"/>
  <c r="AT476" i="5"/>
  <c r="AU476" i="5"/>
  <c r="AV476" i="5"/>
  <c r="AW476" i="5"/>
  <c r="AX476" i="5"/>
  <c r="AY476" i="5"/>
  <c r="AZ476" i="5"/>
  <c r="BA476" i="5"/>
  <c r="E360" i="8"/>
  <c r="J360" i="8"/>
  <c r="AO477" i="5"/>
  <c r="AP477" i="5"/>
  <c r="AQ477" i="5"/>
  <c r="AR477" i="5"/>
  <c r="AS477" i="5"/>
  <c r="AT477" i="5"/>
  <c r="AU477" i="5"/>
  <c r="AV477" i="5"/>
  <c r="AW477" i="5"/>
  <c r="AX477" i="5"/>
  <c r="AY477" i="5"/>
  <c r="AZ477" i="5"/>
  <c r="BA477" i="5"/>
  <c r="AO226" i="5"/>
  <c r="AP226" i="5"/>
  <c r="AQ226" i="5"/>
  <c r="AR226" i="5"/>
  <c r="AS226" i="5"/>
  <c r="AT226" i="5"/>
  <c r="AU226" i="5"/>
  <c r="AV226" i="5"/>
  <c r="AW226" i="5"/>
  <c r="AX226" i="5"/>
  <c r="AY226" i="5"/>
  <c r="AZ226" i="5"/>
  <c r="BA226" i="5"/>
  <c r="E361" i="8"/>
  <c r="J361" i="8"/>
  <c r="AO478" i="5"/>
  <c r="AP478" i="5"/>
  <c r="AQ478" i="5"/>
  <c r="AR478" i="5"/>
  <c r="AS478" i="5"/>
  <c r="AT478" i="5"/>
  <c r="AU478" i="5"/>
  <c r="AV478" i="5"/>
  <c r="AW478" i="5"/>
  <c r="AX478" i="5"/>
  <c r="AY478" i="5"/>
  <c r="AZ478" i="5"/>
  <c r="BA478" i="5"/>
  <c r="AO227" i="5"/>
  <c r="AP227" i="5"/>
  <c r="AQ227" i="5"/>
  <c r="AR227" i="5"/>
  <c r="AS227" i="5"/>
  <c r="AT227" i="5"/>
  <c r="AU227" i="5"/>
  <c r="AV227" i="5"/>
  <c r="AW227" i="5"/>
  <c r="AX227" i="5"/>
  <c r="AY227" i="5"/>
  <c r="AZ227" i="5"/>
  <c r="BA227" i="5"/>
  <c r="E362" i="8"/>
  <c r="J362" i="8"/>
  <c r="AO479" i="5"/>
  <c r="AP479" i="5"/>
  <c r="AQ479" i="5"/>
  <c r="AR479" i="5"/>
  <c r="AS479" i="5"/>
  <c r="AT479" i="5"/>
  <c r="AU479" i="5"/>
  <c r="AV479" i="5"/>
  <c r="AW479" i="5"/>
  <c r="AX479" i="5"/>
  <c r="AY479" i="5"/>
  <c r="AZ479" i="5"/>
  <c r="BA479" i="5"/>
  <c r="AO228" i="5"/>
  <c r="AP228" i="5"/>
  <c r="AQ228" i="5"/>
  <c r="AR228" i="5"/>
  <c r="AS228" i="5"/>
  <c r="AT228" i="5"/>
  <c r="AU228" i="5"/>
  <c r="AV228" i="5"/>
  <c r="AW228" i="5"/>
  <c r="AX228" i="5"/>
  <c r="AY228" i="5"/>
  <c r="AZ228" i="5"/>
  <c r="BA228" i="5"/>
  <c r="E363" i="8"/>
  <c r="J363" i="8"/>
  <c r="AO480" i="5"/>
  <c r="AP480" i="5"/>
  <c r="AQ480" i="5"/>
  <c r="AR480" i="5"/>
  <c r="AS480" i="5"/>
  <c r="AT480" i="5"/>
  <c r="AU480" i="5"/>
  <c r="AV480" i="5"/>
  <c r="AW480" i="5"/>
  <c r="AX480" i="5"/>
  <c r="AY480" i="5"/>
  <c r="AZ480" i="5"/>
  <c r="BA480" i="5"/>
  <c r="AO229" i="5"/>
  <c r="AP229" i="5"/>
  <c r="AQ229" i="5"/>
  <c r="AR229" i="5"/>
  <c r="AS229" i="5"/>
  <c r="AT229" i="5"/>
  <c r="AU229" i="5"/>
  <c r="AV229" i="5"/>
  <c r="AW229" i="5"/>
  <c r="AX229" i="5"/>
  <c r="AY229" i="5"/>
  <c r="AZ229" i="5"/>
  <c r="BA229" i="5"/>
  <c r="E364" i="8"/>
  <c r="J364" i="8"/>
  <c r="AO230" i="5"/>
  <c r="AP230" i="5"/>
  <c r="AQ230" i="5"/>
  <c r="AR230" i="5"/>
  <c r="AS230" i="5"/>
  <c r="AT230" i="5"/>
  <c r="AU230" i="5"/>
  <c r="AV230" i="5"/>
  <c r="AW230" i="5"/>
  <c r="AX230" i="5"/>
  <c r="AY230" i="5"/>
  <c r="AZ230" i="5"/>
  <c r="BA230" i="5"/>
  <c r="E365" i="8"/>
  <c r="J365" i="8"/>
  <c r="E366" i="8"/>
  <c r="J366" i="8"/>
  <c r="AO481" i="5"/>
  <c r="AP481" i="5"/>
  <c r="AQ481" i="5"/>
  <c r="AR481" i="5"/>
  <c r="AS481" i="5"/>
  <c r="AT481" i="5"/>
  <c r="AU481" i="5"/>
  <c r="AV481" i="5"/>
  <c r="AW481" i="5"/>
  <c r="AX481" i="5"/>
  <c r="AY481" i="5"/>
  <c r="AZ481" i="5"/>
  <c r="BA481" i="5"/>
  <c r="E367" i="8"/>
  <c r="J367" i="8"/>
  <c r="AO482" i="5"/>
  <c r="AP482" i="5"/>
  <c r="AQ482" i="5"/>
  <c r="AR482" i="5"/>
  <c r="AS482" i="5"/>
  <c r="AT482" i="5"/>
  <c r="AU482" i="5"/>
  <c r="AV482" i="5"/>
  <c r="AW482" i="5"/>
  <c r="AX482" i="5"/>
  <c r="AY482" i="5"/>
  <c r="AZ482" i="5"/>
  <c r="BA482" i="5"/>
  <c r="AO231" i="5"/>
  <c r="AP231" i="5"/>
  <c r="AQ231" i="5"/>
  <c r="AR231" i="5"/>
  <c r="AS231" i="5"/>
  <c r="AT231" i="5"/>
  <c r="AU231" i="5"/>
  <c r="AV231" i="5"/>
  <c r="AW231" i="5"/>
  <c r="AX231" i="5"/>
  <c r="AY231" i="5"/>
  <c r="AZ231" i="5"/>
  <c r="BA231" i="5"/>
  <c r="E368" i="8"/>
  <c r="J368" i="8"/>
  <c r="AO483" i="5"/>
  <c r="AP483" i="5"/>
  <c r="AQ483" i="5"/>
  <c r="AR483" i="5"/>
  <c r="AS483" i="5"/>
  <c r="AT483" i="5"/>
  <c r="AU483" i="5"/>
  <c r="AV483" i="5"/>
  <c r="AW483" i="5"/>
  <c r="AX483" i="5"/>
  <c r="AY483" i="5"/>
  <c r="AZ483" i="5"/>
  <c r="BA483" i="5"/>
  <c r="AO232" i="5"/>
  <c r="AP232" i="5"/>
  <c r="AQ232" i="5"/>
  <c r="AR232" i="5"/>
  <c r="AS232" i="5"/>
  <c r="AT232" i="5"/>
  <c r="AU232" i="5"/>
  <c r="AV232" i="5"/>
  <c r="AW232" i="5"/>
  <c r="AX232" i="5"/>
  <c r="AY232" i="5"/>
  <c r="AZ232" i="5"/>
  <c r="BA232" i="5"/>
  <c r="E369" i="8"/>
  <c r="J369" i="8"/>
  <c r="AO484" i="5"/>
  <c r="AP484" i="5"/>
  <c r="AQ484" i="5"/>
  <c r="AR484" i="5"/>
  <c r="AS484" i="5"/>
  <c r="AT484" i="5"/>
  <c r="AU484" i="5"/>
  <c r="AV484" i="5"/>
  <c r="AW484" i="5"/>
  <c r="AX484" i="5"/>
  <c r="AY484" i="5"/>
  <c r="AZ484" i="5"/>
  <c r="BA484" i="5"/>
  <c r="AO233" i="5"/>
  <c r="AP233" i="5"/>
  <c r="AQ233" i="5"/>
  <c r="AR233" i="5"/>
  <c r="AS233" i="5"/>
  <c r="AT233" i="5"/>
  <c r="AU233" i="5"/>
  <c r="AV233" i="5"/>
  <c r="AW233" i="5"/>
  <c r="AX233" i="5"/>
  <c r="AY233" i="5"/>
  <c r="AZ233" i="5"/>
  <c r="BA233" i="5"/>
  <c r="E370" i="8"/>
  <c r="J370" i="8"/>
  <c r="AO485" i="5"/>
  <c r="AP485" i="5"/>
  <c r="AQ485" i="5"/>
  <c r="AR485" i="5"/>
  <c r="AS485" i="5"/>
  <c r="AT485" i="5"/>
  <c r="AU485" i="5"/>
  <c r="AV485" i="5"/>
  <c r="AW485" i="5"/>
  <c r="AX485" i="5"/>
  <c r="AY485" i="5"/>
  <c r="AZ485" i="5"/>
  <c r="BA485" i="5"/>
  <c r="AO234" i="5"/>
  <c r="AP234" i="5"/>
  <c r="AQ234" i="5"/>
  <c r="AR234" i="5"/>
  <c r="AS234" i="5"/>
  <c r="AT234" i="5"/>
  <c r="AU234" i="5"/>
  <c r="AV234" i="5"/>
  <c r="AW234" i="5"/>
  <c r="AX234" i="5"/>
  <c r="AY234" i="5"/>
  <c r="AZ234" i="5"/>
  <c r="BA234" i="5"/>
  <c r="E371" i="8"/>
  <c r="J371" i="8"/>
  <c r="AO235" i="5"/>
  <c r="AP235" i="5"/>
  <c r="AQ235" i="5"/>
  <c r="AR235" i="5"/>
  <c r="AS235" i="5"/>
  <c r="AT235" i="5"/>
  <c r="AU235" i="5"/>
  <c r="AV235" i="5"/>
  <c r="AW235" i="5"/>
  <c r="AX235" i="5"/>
  <c r="AY235" i="5"/>
  <c r="AZ235" i="5"/>
  <c r="BA235" i="5"/>
  <c r="E372" i="8"/>
  <c r="J372" i="8"/>
  <c r="E373" i="8"/>
  <c r="J373" i="8"/>
  <c r="AO486" i="5"/>
  <c r="AP486" i="5"/>
  <c r="AQ486" i="5"/>
  <c r="AR486" i="5"/>
  <c r="AS486" i="5"/>
  <c r="AT486" i="5"/>
  <c r="AU486" i="5"/>
  <c r="AV486" i="5"/>
  <c r="AW486" i="5"/>
  <c r="AX486" i="5"/>
  <c r="AY486" i="5"/>
  <c r="AZ486" i="5"/>
  <c r="BA486" i="5"/>
  <c r="E374" i="8"/>
  <c r="J374" i="8"/>
  <c r="AO487" i="5"/>
  <c r="AP487" i="5"/>
  <c r="AQ487" i="5"/>
  <c r="AR487" i="5"/>
  <c r="AS487" i="5"/>
  <c r="AT487" i="5"/>
  <c r="AU487" i="5"/>
  <c r="AV487" i="5"/>
  <c r="AW487" i="5"/>
  <c r="AX487" i="5"/>
  <c r="AY487" i="5"/>
  <c r="AZ487" i="5"/>
  <c r="BA487" i="5"/>
  <c r="AO236" i="5"/>
  <c r="AP236" i="5"/>
  <c r="AQ236" i="5"/>
  <c r="AR236" i="5"/>
  <c r="AS236" i="5"/>
  <c r="AT236" i="5"/>
  <c r="AU236" i="5"/>
  <c r="AV236" i="5"/>
  <c r="AW236" i="5"/>
  <c r="AX236" i="5"/>
  <c r="AY236" i="5"/>
  <c r="AZ236" i="5"/>
  <c r="BA236" i="5"/>
  <c r="E375" i="8"/>
  <c r="J375" i="8"/>
  <c r="AO488" i="5"/>
  <c r="AP488" i="5"/>
  <c r="AQ488" i="5"/>
  <c r="AR488" i="5"/>
  <c r="AS488" i="5"/>
  <c r="AT488" i="5"/>
  <c r="AU488" i="5"/>
  <c r="AV488" i="5"/>
  <c r="AW488" i="5"/>
  <c r="AX488" i="5"/>
  <c r="AY488" i="5"/>
  <c r="AZ488" i="5"/>
  <c r="BA488" i="5"/>
  <c r="AO237" i="5"/>
  <c r="AP237" i="5"/>
  <c r="AQ237" i="5"/>
  <c r="AR237" i="5"/>
  <c r="AS237" i="5"/>
  <c r="AT237" i="5"/>
  <c r="AU237" i="5"/>
  <c r="AV237" i="5"/>
  <c r="AW237" i="5"/>
  <c r="AX237" i="5"/>
  <c r="AY237" i="5"/>
  <c r="AZ237" i="5"/>
  <c r="BA237" i="5"/>
  <c r="E376" i="8"/>
  <c r="J376" i="8"/>
  <c r="AO489" i="5"/>
  <c r="AP489" i="5"/>
  <c r="AQ489" i="5"/>
  <c r="AR489" i="5"/>
  <c r="AS489" i="5"/>
  <c r="AT489" i="5"/>
  <c r="AU489" i="5"/>
  <c r="AV489" i="5"/>
  <c r="AW489" i="5"/>
  <c r="AX489" i="5"/>
  <c r="AY489" i="5"/>
  <c r="AZ489" i="5"/>
  <c r="BA489" i="5"/>
  <c r="AO238" i="5"/>
  <c r="AP238" i="5"/>
  <c r="AQ238" i="5"/>
  <c r="AR238" i="5"/>
  <c r="AS238" i="5"/>
  <c r="AT238" i="5"/>
  <c r="AU238" i="5"/>
  <c r="AV238" i="5"/>
  <c r="AW238" i="5"/>
  <c r="AX238" i="5"/>
  <c r="AY238" i="5"/>
  <c r="AZ238" i="5"/>
  <c r="BA238" i="5"/>
  <c r="E377" i="8"/>
  <c r="J377" i="8"/>
  <c r="AO490" i="5"/>
  <c r="AP490" i="5"/>
  <c r="AQ490" i="5"/>
  <c r="AR490" i="5"/>
  <c r="AS490" i="5"/>
  <c r="AT490" i="5"/>
  <c r="AU490" i="5"/>
  <c r="AV490" i="5"/>
  <c r="AW490" i="5"/>
  <c r="AX490" i="5"/>
  <c r="AY490" i="5"/>
  <c r="AZ490" i="5"/>
  <c r="BA490" i="5"/>
  <c r="AO239" i="5"/>
  <c r="AP239" i="5"/>
  <c r="AQ239" i="5"/>
  <c r="AR239" i="5"/>
  <c r="AS239" i="5"/>
  <c r="AT239" i="5"/>
  <c r="AU239" i="5"/>
  <c r="AV239" i="5"/>
  <c r="AW239" i="5"/>
  <c r="AX239" i="5"/>
  <c r="AY239" i="5"/>
  <c r="AZ239" i="5"/>
  <c r="BA239" i="5"/>
  <c r="E378" i="8"/>
  <c r="J378" i="8"/>
  <c r="AO240" i="5"/>
  <c r="AP240" i="5"/>
  <c r="AQ240" i="5"/>
  <c r="AR240" i="5"/>
  <c r="AS240" i="5"/>
  <c r="AT240" i="5"/>
  <c r="AU240" i="5"/>
  <c r="AV240" i="5"/>
  <c r="AW240" i="5"/>
  <c r="AX240" i="5"/>
  <c r="AY240" i="5"/>
  <c r="AZ240" i="5"/>
  <c r="BA240" i="5"/>
  <c r="E379" i="8"/>
  <c r="J379" i="8"/>
  <c r="E380" i="8"/>
  <c r="J380" i="8"/>
  <c r="AO491" i="5"/>
  <c r="AP491" i="5"/>
  <c r="AQ491" i="5"/>
  <c r="AR491" i="5"/>
  <c r="AS491" i="5"/>
  <c r="AT491" i="5"/>
  <c r="AU491" i="5"/>
  <c r="AV491" i="5"/>
  <c r="AW491" i="5"/>
  <c r="AX491" i="5"/>
  <c r="AY491" i="5"/>
  <c r="AZ491" i="5"/>
  <c r="BA491" i="5"/>
  <c r="E381" i="8"/>
  <c r="J381" i="8"/>
  <c r="AO492" i="5"/>
  <c r="AP492" i="5"/>
  <c r="AQ492" i="5"/>
  <c r="AR492" i="5"/>
  <c r="AS492" i="5"/>
  <c r="AT492" i="5"/>
  <c r="AU492" i="5"/>
  <c r="AV492" i="5"/>
  <c r="AW492" i="5"/>
  <c r="AX492" i="5"/>
  <c r="AY492" i="5"/>
  <c r="AZ492" i="5"/>
  <c r="BA492" i="5"/>
  <c r="AO241" i="5"/>
  <c r="AP241" i="5"/>
  <c r="AQ241" i="5"/>
  <c r="AR241" i="5"/>
  <c r="AS241" i="5"/>
  <c r="AT241" i="5"/>
  <c r="AU241" i="5"/>
  <c r="AV241" i="5"/>
  <c r="AW241" i="5"/>
  <c r="AX241" i="5"/>
  <c r="AY241" i="5"/>
  <c r="AZ241" i="5"/>
  <c r="BA241" i="5"/>
  <c r="E382" i="8"/>
  <c r="J382" i="8"/>
  <c r="AO493" i="5"/>
  <c r="AP493" i="5"/>
  <c r="AQ493" i="5"/>
  <c r="AR493" i="5"/>
  <c r="AS493" i="5"/>
  <c r="AT493" i="5"/>
  <c r="AU493" i="5"/>
  <c r="AV493" i="5"/>
  <c r="AW493" i="5"/>
  <c r="AX493" i="5"/>
  <c r="AY493" i="5"/>
  <c r="AZ493" i="5"/>
  <c r="BA493" i="5"/>
  <c r="E383" i="8"/>
  <c r="J383" i="8"/>
  <c r="D8" i="15"/>
  <c r="O21" i="8"/>
  <c r="O22" i="8"/>
  <c r="O28" i="8"/>
  <c r="O35" i="8"/>
  <c r="O42" i="8"/>
  <c r="O49" i="8"/>
  <c r="O56" i="8"/>
  <c r="O57" i="8"/>
  <c r="O63" i="8"/>
  <c r="O70" i="8"/>
  <c r="O77" i="8"/>
  <c r="O84" i="8"/>
  <c r="O91" i="8"/>
  <c r="O98" i="8"/>
  <c r="O105" i="8"/>
  <c r="O112" i="8"/>
  <c r="O119" i="8"/>
  <c r="O126" i="8"/>
  <c r="O133" i="8"/>
  <c r="O134" i="8"/>
  <c r="O135" i="8"/>
  <c r="O140" i="8"/>
  <c r="O141" i="8"/>
  <c r="O147" i="8"/>
  <c r="O154" i="8"/>
  <c r="O161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1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69" i="8"/>
  <c r="O270" i="8"/>
  <c r="O271" i="8"/>
  <c r="O272" i="8"/>
  <c r="O273" i="8"/>
  <c r="O274" i="8"/>
  <c r="O275" i="8"/>
  <c r="O276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5" i="8"/>
  <c r="O296" i="8"/>
  <c r="O297" i="8"/>
  <c r="O298" i="8"/>
  <c r="O299" i="8"/>
  <c r="O300" i="8"/>
  <c r="O301" i="8"/>
  <c r="O302" i="8"/>
  <c r="O303" i="8"/>
  <c r="O304" i="8"/>
  <c r="O305" i="8"/>
  <c r="O306" i="8"/>
  <c r="O307" i="8"/>
  <c r="O308" i="8"/>
  <c r="O309" i="8"/>
  <c r="O310" i="8"/>
  <c r="O311" i="8"/>
  <c r="O312" i="8"/>
  <c r="O313" i="8"/>
  <c r="O314" i="8"/>
  <c r="O315" i="8"/>
  <c r="O316" i="8"/>
  <c r="O317" i="8"/>
  <c r="O318" i="8"/>
  <c r="O319" i="8"/>
  <c r="O320" i="8"/>
  <c r="O321" i="8"/>
  <c r="O322" i="8"/>
  <c r="O323" i="8"/>
  <c r="O324" i="8"/>
  <c r="O325" i="8"/>
  <c r="O326" i="8"/>
  <c r="O327" i="8"/>
  <c r="O328" i="8"/>
  <c r="O329" i="8"/>
  <c r="O330" i="8"/>
  <c r="O331" i="8"/>
  <c r="O332" i="8"/>
  <c r="O333" i="8"/>
  <c r="O334" i="8"/>
  <c r="O335" i="8"/>
  <c r="O336" i="8"/>
  <c r="O337" i="8"/>
  <c r="O338" i="8"/>
  <c r="O339" i="8"/>
  <c r="O340" i="8"/>
  <c r="O341" i="8"/>
  <c r="O342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69" i="8"/>
  <c r="O370" i="8"/>
  <c r="O371" i="8"/>
  <c r="O372" i="8"/>
  <c r="O373" i="8"/>
  <c r="O374" i="8"/>
  <c r="O375" i="8"/>
  <c r="O376" i="8"/>
  <c r="O377" i="8"/>
  <c r="O378" i="8"/>
  <c r="O379" i="8"/>
  <c r="O380" i="8"/>
  <c r="O381" i="8"/>
  <c r="O382" i="8"/>
  <c r="O383" i="8"/>
  <c r="BX12" i="5"/>
  <c r="CB12" i="5"/>
  <c r="AN12" i="5"/>
  <c r="AO12" i="5"/>
  <c r="AP12" i="5"/>
  <c r="AQ12" i="5"/>
  <c r="AR12" i="5"/>
  <c r="AS12" i="5"/>
  <c r="AT12" i="5"/>
  <c r="AU12" i="5"/>
  <c r="AV12" i="5"/>
  <c r="AW12" i="5"/>
  <c r="AX12" i="5"/>
  <c r="AY12" i="5"/>
  <c r="AZ12" i="5"/>
  <c r="BA12" i="5"/>
  <c r="CA12" i="5"/>
  <c r="CD12" i="5"/>
  <c r="R18" i="8"/>
  <c r="R13" i="8" a="1"/>
  <c r="R13" i="8"/>
  <c r="L3" i="3"/>
  <c r="H18" i="8"/>
  <c r="J2" i="16"/>
  <c r="J3" i="16"/>
  <c r="J4" i="16"/>
  <c r="T19" i="8"/>
  <c r="T18" i="8"/>
  <c r="AA19" i="8"/>
  <c r="T20" i="8"/>
  <c r="AA20" i="8"/>
  <c r="T21" i="8"/>
  <c r="AA21" i="8"/>
  <c r="T22" i="8"/>
  <c r="AA22" i="8"/>
  <c r="T23" i="8"/>
  <c r="AA23" i="8"/>
  <c r="T24" i="8"/>
  <c r="AA24" i="8"/>
  <c r="T25" i="8"/>
  <c r="AA25" i="8"/>
  <c r="T26" i="8"/>
  <c r="AA26" i="8"/>
  <c r="T27" i="8"/>
  <c r="AA27" i="8"/>
  <c r="T28" i="8"/>
  <c r="AA28" i="8"/>
  <c r="T29" i="8"/>
  <c r="AA29" i="8"/>
  <c r="T30" i="8"/>
  <c r="AA30" i="8"/>
  <c r="T31" i="8"/>
  <c r="AA31" i="8"/>
  <c r="T32" i="8"/>
  <c r="AA32" i="8"/>
  <c r="T33" i="8"/>
  <c r="AA33" i="8"/>
  <c r="T34" i="8"/>
  <c r="AA34" i="8"/>
  <c r="T35" i="8"/>
  <c r="AA35" i="8"/>
  <c r="T36" i="8"/>
  <c r="AA36" i="8"/>
  <c r="T37" i="8"/>
  <c r="AA37" i="8"/>
  <c r="T38" i="8"/>
  <c r="AA38" i="8"/>
  <c r="T39" i="8"/>
  <c r="AA39" i="8"/>
  <c r="T40" i="8"/>
  <c r="AA40" i="8"/>
  <c r="T41" i="8"/>
  <c r="AA41" i="8"/>
  <c r="T42" i="8"/>
  <c r="AA42" i="8"/>
  <c r="T43" i="8"/>
  <c r="AA43" i="8"/>
  <c r="T44" i="8"/>
  <c r="AA44" i="8"/>
  <c r="T45" i="8"/>
  <c r="AA45" i="8"/>
  <c r="T46" i="8"/>
  <c r="AA46" i="8"/>
  <c r="T47" i="8"/>
  <c r="AA47" i="8"/>
  <c r="T48" i="8"/>
  <c r="AA48" i="8"/>
  <c r="T49" i="8"/>
  <c r="AA49" i="8"/>
  <c r="T50" i="8"/>
  <c r="AA50" i="8"/>
  <c r="T51" i="8"/>
  <c r="AA51" i="8"/>
  <c r="T52" i="8"/>
  <c r="AA52" i="8"/>
  <c r="T53" i="8"/>
  <c r="AA53" i="8"/>
  <c r="T54" i="8"/>
  <c r="AA54" i="8"/>
  <c r="T55" i="8"/>
  <c r="AA55" i="8"/>
  <c r="T56" i="8"/>
  <c r="AA56" i="8"/>
  <c r="T57" i="8"/>
  <c r="AA57" i="8"/>
  <c r="T58" i="8"/>
  <c r="AA58" i="8"/>
  <c r="T59" i="8"/>
  <c r="AA59" i="8"/>
  <c r="T60" i="8"/>
  <c r="AA60" i="8"/>
  <c r="T61" i="8"/>
  <c r="AA61" i="8"/>
  <c r="T62" i="8"/>
  <c r="AA62" i="8"/>
  <c r="T63" i="8"/>
  <c r="AA63" i="8"/>
  <c r="T64" i="8"/>
  <c r="AA64" i="8"/>
  <c r="T65" i="8"/>
  <c r="AA65" i="8"/>
  <c r="T66" i="8"/>
  <c r="AA66" i="8"/>
  <c r="T67" i="8"/>
  <c r="AA67" i="8"/>
  <c r="T68" i="8"/>
  <c r="AA68" i="8"/>
  <c r="T69" i="8"/>
  <c r="AA69" i="8"/>
  <c r="T70" i="8"/>
  <c r="AA70" i="8"/>
  <c r="T71" i="8"/>
  <c r="AA71" i="8"/>
  <c r="T72" i="8"/>
  <c r="AA72" i="8"/>
  <c r="T73" i="8"/>
  <c r="AA73" i="8"/>
  <c r="T74" i="8"/>
  <c r="AA74" i="8"/>
  <c r="T75" i="8"/>
  <c r="AA75" i="8"/>
  <c r="T76" i="8"/>
  <c r="AA76" i="8"/>
  <c r="T77" i="8"/>
  <c r="AA77" i="8"/>
  <c r="T78" i="8"/>
  <c r="AA78" i="8"/>
  <c r="T79" i="8"/>
  <c r="AA79" i="8"/>
  <c r="T80" i="8"/>
  <c r="AA80" i="8"/>
  <c r="T81" i="8"/>
  <c r="AA81" i="8"/>
  <c r="T82" i="8"/>
  <c r="AA82" i="8"/>
  <c r="T83" i="8"/>
  <c r="AA83" i="8"/>
  <c r="T84" i="8"/>
  <c r="AA84" i="8"/>
  <c r="T85" i="8"/>
  <c r="AA85" i="8"/>
  <c r="T86" i="8"/>
  <c r="AA86" i="8"/>
  <c r="T87" i="8"/>
  <c r="AA87" i="8"/>
  <c r="T88" i="8"/>
  <c r="AA88" i="8"/>
  <c r="T89" i="8"/>
  <c r="AA89" i="8"/>
  <c r="T90" i="8"/>
  <c r="AA90" i="8"/>
  <c r="T91" i="8"/>
  <c r="AA91" i="8"/>
  <c r="T92" i="8"/>
  <c r="AA92" i="8"/>
  <c r="T93" i="8"/>
  <c r="AA93" i="8"/>
  <c r="T94" i="8"/>
  <c r="AA94" i="8"/>
  <c r="T95" i="8"/>
  <c r="AA95" i="8"/>
  <c r="T96" i="8"/>
  <c r="AA96" i="8"/>
  <c r="T97" i="8"/>
  <c r="AA97" i="8"/>
  <c r="T98" i="8"/>
  <c r="AA98" i="8"/>
  <c r="T99" i="8"/>
  <c r="AA99" i="8"/>
  <c r="T100" i="8"/>
  <c r="AA100" i="8"/>
  <c r="T101" i="8"/>
  <c r="AA101" i="8"/>
  <c r="T102" i="8"/>
  <c r="AA102" i="8"/>
  <c r="T103" i="8"/>
  <c r="AA103" i="8"/>
  <c r="T104" i="8"/>
  <c r="AA104" i="8"/>
  <c r="T105" i="8"/>
  <c r="AA105" i="8"/>
  <c r="T106" i="8"/>
  <c r="AA106" i="8"/>
  <c r="T107" i="8"/>
  <c r="AA107" i="8"/>
  <c r="T108" i="8"/>
  <c r="AA108" i="8"/>
  <c r="T109" i="8"/>
  <c r="AA109" i="8"/>
  <c r="T110" i="8"/>
  <c r="AA110" i="8"/>
  <c r="T111" i="8"/>
  <c r="AA111" i="8"/>
  <c r="T112" i="8"/>
  <c r="AA112" i="8"/>
  <c r="T113" i="8"/>
  <c r="AA113" i="8"/>
  <c r="T114" i="8"/>
  <c r="AA114" i="8"/>
  <c r="T115" i="8"/>
  <c r="AA115" i="8"/>
  <c r="T116" i="8"/>
  <c r="AA116" i="8"/>
  <c r="T117" i="8"/>
  <c r="AA117" i="8"/>
  <c r="T118" i="8"/>
  <c r="AA118" i="8"/>
  <c r="T119" i="8"/>
  <c r="AA119" i="8"/>
  <c r="T120" i="8"/>
  <c r="AA120" i="8"/>
  <c r="T121" i="8"/>
  <c r="AA121" i="8"/>
  <c r="T122" i="8"/>
  <c r="AA122" i="8"/>
  <c r="T123" i="8"/>
  <c r="AA123" i="8"/>
  <c r="T124" i="8"/>
  <c r="AA124" i="8"/>
  <c r="T125" i="8"/>
  <c r="AA125" i="8"/>
  <c r="T126" i="8"/>
  <c r="AA126" i="8"/>
  <c r="T127" i="8"/>
  <c r="AA127" i="8"/>
  <c r="T128" i="8"/>
  <c r="AA128" i="8"/>
  <c r="T129" i="8"/>
  <c r="AA129" i="8"/>
  <c r="T130" i="8"/>
  <c r="AA130" i="8"/>
  <c r="T131" i="8"/>
  <c r="AA131" i="8"/>
  <c r="T132" i="8"/>
  <c r="AA132" i="8"/>
  <c r="T133" i="8"/>
  <c r="AA133" i="8"/>
  <c r="T134" i="8"/>
  <c r="AA134" i="8"/>
  <c r="T135" i="8"/>
  <c r="AA135" i="8"/>
  <c r="T136" i="8"/>
  <c r="AA136" i="8"/>
  <c r="T137" i="8"/>
  <c r="AA137" i="8"/>
  <c r="T138" i="8"/>
  <c r="AA138" i="8"/>
  <c r="T139" i="8"/>
  <c r="AA139" i="8"/>
  <c r="T140" i="8"/>
  <c r="AA140" i="8"/>
  <c r="T141" i="8"/>
  <c r="AA141" i="8"/>
  <c r="T142" i="8"/>
  <c r="AA142" i="8"/>
  <c r="T143" i="8"/>
  <c r="AA143" i="8"/>
  <c r="T144" i="8"/>
  <c r="AA144" i="8"/>
  <c r="T145" i="8"/>
  <c r="AA145" i="8"/>
  <c r="T146" i="8"/>
  <c r="AA146" i="8"/>
  <c r="T147" i="8"/>
  <c r="AA147" i="8"/>
  <c r="T148" i="8"/>
  <c r="AA148" i="8"/>
  <c r="T149" i="8"/>
  <c r="AA149" i="8"/>
  <c r="T150" i="8"/>
  <c r="AA150" i="8"/>
  <c r="T151" i="8"/>
  <c r="AA151" i="8"/>
  <c r="T152" i="8"/>
  <c r="AA152" i="8"/>
  <c r="T153" i="8"/>
  <c r="AA153" i="8"/>
  <c r="T154" i="8"/>
  <c r="AA154" i="8"/>
  <c r="T155" i="8"/>
  <c r="AA155" i="8"/>
  <c r="T156" i="8"/>
  <c r="AA156" i="8"/>
  <c r="T157" i="8"/>
  <c r="AA157" i="8"/>
  <c r="T158" i="8"/>
  <c r="AA158" i="8"/>
  <c r="T159" i="8"/>
  <c r="AA159" i="8"/>
  <c r="T160" i="8"/>
  <c r="AA160" i="8"/>
  <c r="T161" i="8"/>
  <c r="AA161" i="8"/>
  <c r="T162" i="8"/>
  <c r="AA162" i="8"/>
  <c r="T163" i="8"/>
  <c r="AA163" i="8"/>
  <c r="T164" i="8"/>
  <c r="AA164" i="8"/>
  <c r="T165" i="8"/>
  <c r="AA165" i="8"/>
  <c r="T166" i="8"/>
  <c r="AA166" i="8"/>
  <c r="T167" i="8"/>
  <c r="AA167" i="8"/>
  <c r="T168" i="8"/>
  <c r="AA168" i="8"/>
  <c r="T169" i="8"/>
  <c r="AA169" i="8"/>
  <c r="T170" i="8"/>
  <c r="AA170" i="8"/>
  <c r="T171" i="8"/>
  <c r="AA171" i="8"/>
  <c r="T172" i="8"/>
  <c r="AA172" i="8"/>
  <c r="T173" i="8"/>
  <c r="AA173" i="8"/>
  <c r="T174" i="8"/>
  <c r="AA174" i="8"/>
  <c r="T175" i="8"/>
  <c r="AA175" i="8"/>
  <c r="T176" i="8"/>
  <c r="AA176" i="8"/>
  <c r="T177" i="8"/>
  <c r="AA177" i="8"/>
  <c r="T178" i="8"/>
  <c r="AA178" i="8"/>
  <c r="T179" i="8"/>
  <c r="AA179" i="8"/>
  <c r="T180" i="8"/>
  <c r="AA180" i="8"/>
  <c r="T181" i="8"/>
  <c r="AA181" i="8"/>
  <c r="T182" i="8"/>
  <c r="AA182" i="8"/>
  <c r="T183" i="8"/>
  <c r="AA183" i="8"/>
  <c r="T184" i="8"/>
  <c r="AA184" i="8"/>
  <c r="T185" i="8"/>
  <c r="AA185" i="8"/>
  <c r="T186" i="8"/>
  <c r="AA186" i="8"/>
  <c r="T187" i="8"/>
  <c r="AA187" i="8"/>
  <c r="T188" i="8"/>
  <c r="AA188" i="8"/>
  <c r="T189" i="8"/>
  <c r="AA189" i="8"/>
  <c r="T190" i="8"/>
  <c r="AA190" i="8"/>
  <c r="T191" i="8"/>
  <c r="AA191" i="8"/>
  <c r="T192" i="8"/>
  <c r="AA192" i="8"/>
  <c r="T193" i="8"/>
  <c r="AA193" i="8"/>
  <c r="T194" i="8"/>
  <c r="AA194" i="8"/>
  <c r="T195" i="8"/>
  <c r="AA195" i="8"/>
  <c r="T196" i="8"/>
  <c r="AA196" i="8"/>
  <c r="T197" i="8"/>
  <c r="AA197" i="8"/>
  <c r="T198" i="8"/>
  <c r="AA198" i="8"/>
  <c r="T199" i="8"/>
  <c r="AA199" i="8"/>
  <c r="T200" i="8"/>
  <c r="AA200" i="8"/>
  <c r="T201" i="8"/>
  <c r="AA201" i="8"/>
  <c r="T202" i="8"/>
  <c r="AA202" i="8"/>
  <c r="T203" i="8"/>
  <c r="AA203" i="8"/>
  <c r="T204" i="8"/>
  <c r="AA204" i="8"/>
  <c r="T205" i="8"/>
  <c r="AA205" i="8"/>
  <c r="T206" i="8"/>
  <c r="AA206" i="8"/>
  <c r="T207" i="8"/>
  <c r="AA207" i="8"/>
  <c r="T208" i="8"/>
  <c r="AA208" i="8"/>
  <c r="T209" i="8"/>
  <c r="AA209" i="8"/>
  <c r="T210" i="8"/>
  <c r="AA210" i="8"/>
  <c r="T211" i="8"/>
  <c r="AA211" i="8"/>
  <c r="T212" i="8"/>
  <c r="AA212" i="8"/>
  <c r="T213" i="8"/>
  <c r="AA213" i="8"/>
  <c r="T214" i="8"/>
  <c r="AA214" i="8"/>
  <c r="T215" i="8"/>
  <c r="AA215" i="8"/>
  <c r="T216" i="8"/>
  <c r="AA216" i="8"/>
  <c r="T217" i="8"/>
  <c r="AA217" i="8"/>
  <c r="T218" i="8"/>
  <c r="AA218" i="8"/>
  <c r="T219" i="8"/>
  <c r="AA219" i="8"/>
  <c r="T220" i="8"/>
  <c r="AA220" i="8"/>
  <c r="T221" i="8"/>
  <c r="AA221" i="8"/>
  <c r="T222" i="8"/>
  <c r="AA222" i="8"/>
  <c r="T223" i="8"/>
  <c r="AA223" i="8"/>
  <c r="T224" i="8"/>
  <c r="AA224" i="8"/>
  <c r="T225" i="8"/>
  <c r="AA225" i="8"/>
  <c r="T226" i="8"/>
  <c r="AA226" i="8"/>
  <c r="T227" i="8"/>
  <c r="AA227" i="8"/>
  <c r="T228" i="8"/>
  <c r="AA228" i="8"/>
  <c r="T229" i="8"/>
  <c r="AA229" i="8"/>
  <c r="T230" i="8"/>
  <c r="AA230" i="8"/>
  <c r="T231" i="8"/>
  <c r="AA231" i="8"/>
  <c r="T232" i="8"/>
  <c r="AA232" i="8"/>
  <c r="T233" i="8"/>
  <c r="AA233" i="8"/>
  <c r="T234" i="8"/>
  <c r="AA234" i="8"/>
  <c r="T235" i="8"/>
  <c r="AA235" i="8"/>
  <c r="T236" i="8"/>
  <c r="AA236" i="8"/>
  <c r="T237" i="8"/>
  <c r="AA237" i="8"/>
  <c r="T238" i="8"/>
  <c r="AA238" i="8"/>
  <c r="T239" i="8"/>
  <c r="AA239" i="8"/>
  <c r="T240" i="8"/>
  <c r="AA240" i="8"/>
  <c r="T241" i="8"/>
  <c r="AA241" i="8"/>
  <c r="T242" i="8"/>
  <c r="AA242" i="8"/>
  <c r="T243" i="8"/>
  <c r="AA243" i="8"/>
  <c r="T244" i="8"/>
  <c r="AA244" i="8"/>
  <c r="T245" i="8"/>
  <c r="AA245" i="8"/>
  <c r="T246" i="8"/>
  <c r="AA246" i="8"/>
  <c r="T247" i="8"/>
  <c r="AA247" i="8"/>
  <c r="T248" i="8"/>
  <c r="AA248" i="8"/>
  <c r="T249" i="8"/>
  <c r="AA249" i="8"/>
  <c r="T250" i="8"/>
  <c r="AA250" i="8"/>
  <c r="T251" i="8"/>
  <c r="AA251" i="8"/>
  <c r="T252" i="8"/>
  <c r="AA252" i="8"/>
  <c r="T253" i="8"/>
  <c r="AA253" i="8"/>
  <c r="T254" i="8"/>
  <c r="AA254" i="8"/>
  <c r="T255" i="8"/>
  <c r="AA255" i="8"/>
  <c r="T256" i="8"/>
  <c r="AA256" i="8"/>
  <c r="T257" i="8"/>
  <c r="AA257" i="8"/>
  <c r="T258" i="8"/>
  <c r="AA258" i="8"/>
  <c r="T259" i="8"/>
  <c r="AA259" i="8"/>
  <c r="T260" i="8"/>
  <c r="AA260" i="8"/>
  <c r="T261" i="8"/>
  <c r="AA261" i="8"/>
  <c r="T262" i="8"/>
  <c r="AA262" i="8"/>
  <c r="T263" i="8"/>
  <c r="AA263" i="8"/>
  <c r="T264" i="8"/>
  <c r="AA264" i="8"/>
  <c r="T265" i="8"/>
  <c r="AA265" i="8"/>
  <c r="T266" i="8"/>
  <c r="AA266" i="8"/>
  <c r="T267" i="8"/>
  <c r="AA267" i="8"/>
  <c r="T268" i="8"/>
  <c r="AA268" i="8"/>
  <c r="T269" i="8"/>
  <c r="AA269" i="8"/>
  <c r="T270" i="8"/>
  <c r="AA270" i="8"/>
  <c r="T271" i="8"/>
  <c r="AA271" i="8"/>
  <c r="T272" i="8"/>
  <c r="AA272" i="8"/>
  <c r="T273" i="8"/>
  <c r="AA273" i="8"/>
  <c r="T274" i="8"/>
  <c r="AA274" i="8"/>
  <c r="T275" i="8"/>
  <c r="AA275" i="8"/>
  <c r="T276" i="8"/>
  <c r="AA276" i="8"/>
  <c r="T277" i="8"/>
  <c r="AA277" i="8"/>
  <c r="T278" i="8"/>
  <c r="AA278" i="8"/>
  <c r="T279" i="8"/>
  <c r="AA279" i="8"/>
  <c r="T280" i="8"/>
  <c r="AA280" i="8"/>
  <c r="T281" i="8"/>
  <c r="AA281" i="8"/>
  <c r="T282" i="8"/>
  <c r="AA282" i="8"/>
  <c r="T283" i="8"/>
  <c r="AA283" i="8"/>
  <c r="T284" i="8"/>
  <c r="AA284" i="8"/>
  <c r="T285" i="8"/>
  <c r="AA285" i="8"/>
  <c r="T286" i="8"/>
  <c r="AA286" i="8"/>
  <c r="T287" i="8"/>
  <c r="AA287" i="8"/>
  <c r="T288" i="8"/>
  <c r="AA288" i="8"/>
  <c r="T289" i="8"/>
  <c r="AA289" i="8"/>
  <c r="T290" i="8"/>
  <c r="AA290" i="8"/>
  <c r="T291" i="8"/>
  <c r="AA291" i="8"/>
  <c r="T292" i="8"/>
  <c r="AA292" i="8"/>
  <c r="T293" i="8"/>
  <c r="AA293" i="8"/>
  <c r="T294" i="8"/>
  <c r="AA294" i="8"/>
  <c r="T295" i="8"/>
  <c r="AA295" i="8"/>
  <c r="T296" i="8"/>
  <c r="AA296" i="8"/>
  <c r="T297" i="8"/>
  <c r="AA297" i="8"/>
  <c r="T298" i="8"/>
  <c r="AA298" i="8"/>
  <c r="T299" i="8"/>
  <c r="AA299" i="8"/>
  <c r="T300" i="8"/>
  <c r="AA300" i="8"/>
  <c r="T301" i="8"/>
  <c r="AA301" i="8"/>
  <c r="T302" i="8"/>
  <c r="AA302" i="8"/>
  <c r="T303" i="8"/>
  <c r="AA303" i="8"/>
  <c r="T304" i="8"/>
  <c r="AA304" i="8"/>
  <c r="T305" i="8"/>
  <c r="AA305" i="8"/>
  <c r="T306" i="8"/>
  <c r="AA306" i="8"/>
  <c r="T307" i="8"/>
  <c r="AA307" i="8"/>
  <c r="T308" i="8"/>
  <c r="AA308" i="8"/>
  <c r="T309" i="8"/>
  <c r="AA309" i="8"/>
  <c r="T310" i="8"/>
  <c r="AA310" i="8"/>
  <c r="T311" i="8"/>
  <c r="AA311" i="8"/>
  <c r="T312" i="8"/>
  <c r="AA312" i="8"/>
  <c r="T313" i="8"/>
  <c r="AA313" i="8"/>
  <c r="T314" i="8"/>
  <c r="AA314" i="8"/>
  <c r="T315" i="8"/>
  <c r="AA315" i="8"/>
  <c r="T316" i="8"/>
  <c r="AA316" i="8"/>
  <c r="T317" i="8"/>
  <c r="AA317" i="8"/>
  <c r="T318" i="8"/>
  <c r="AA318" i="8"/>
  <c r="T319" i="8"/>
  <c r="AA319" i="8"/>
  <c r="T320" i="8"/>
  <c r="AA320" i="8"/>
  <c r="T321" i="8"/>
  <c r="AA321" i="8"/>
  <c r="T322" i="8"/>
  <c r="AA322" i="8"/>
  <c r="T323" i="8"/>
  <c r="AA323" i="8"/>
  <c r="T324" i="8"/>
  <c r="AA324" i="8"/>
  <c r="T325" i="8"/>
  <c r="AA325" i="8"/>
  <c r="T326" i="8"/>
  <c r="AA326" i="8"/>
  <c r="T327" i="8"/>
  <c r="AA327" i="8"/>
  <c r="T328" i="8"/>
  <c r="AA328" i="8"/>
  <c r="T329" i="8"/>
  <c r="AA329" i="8"/>
  <c r="T330" i="8"/>
  <c r="AA330" i="8"/>
  <c r="T331" i="8"/>
  <c r="AA331" i="8"/>
  <c r="T332" i="8"/>
  <c r="AA332" i="8"/>
  <c r="T333" i="8"/>
  <c r="AA333" i="8"/>
  <c r="T334" i="8"/>
  <c r="AA334" i="8"/>
  <c r="T335" i="8"/>
  <c r="AA335" i="8"/>
  <c r="T336" i="8"/>
  <c r="AA336" i="8"/>
  <c r="T337" i="8"/>
  <c r="AA337" i="8"/>
  <c r="T338" i="8"/>
  <c r="AA338" i="8"/>
  <c r="T339" i="8"/>
  <c r="AA339" i="8"/>
  <c r="T340" i="8"/>
  <c r="AA340" i="8"/>
  <c r="T341" i="8"/>
  <c r="AA341" i="8"/>
  <c r="T342" i="8"/>
  <c r="AA342" i="8"/>
  <c r="T343" i="8"/>
  <c r="AA343" i="8"/>
  <c r="T344" i="8"/>
  <c r="AA344" i="8"/>
  <c r="T345" i="8"/>
  <c r="AA345" i="8"/>
  <c r="T346" i="8"/>
  <c r="AA346" i="8"/>
  <c r="T347" i="8"/>
  <c r="AA347" i="8"/>
  <c r="T348" i="8"/>
  <c r="AA348" i="8"/>
  <c r="T349" i="8"/>
  <c r="AA349" i="8"/>
  <c r="T350" i="8"/>
  <c r="AA350" i="8"/>
  <c r="T351" i="8"/>
  <c r="AA351" i="8"/>
  <c r="T352" i="8"/>
  <c r="AA352" i="8"/>
  <c r="T353" i="8"/>
  <c r="AA353" i="8"/>
  <c r="T354" i="8"/>
  <c r="AA354" i="8"/>
  <c r="T355" i="8"/>
  <c r="AA355" i="8"/>
  <c r="T356" i="8"/>
  <c r="AA356" i="8"/>
  <c r="T357" i="8"/>
  <c r="AA357" i="8"/>
  <c r="T358" i="8"/>
  <c r="AA358" i="8"/>
  <c r="T359" i="8"/>
  <c r="AA359" i="8"/>
  <c r="T360" i="8"/>
  <c r="AA360" i="8"/>
  <c r="T361" i="8"/>
  <c r="AA361" i="8"/>
  <c r="T362" i="8"/>
  <c r="AA362" i="8"/>
  <c r="T363" i="8"/>
  <c r="AA363" i="8"/>
  <c r="T364" i="8"/>
  <c r="AA364" i="8"/>
  <c r="T365" i="8"/>
  <c r="AA365" i="8"/>
  <c r="T366" i="8"/>
  <c r="AA366" i="8"/>
  <c r="T367" i="8"/>
  <c r="AA367" i="8"/>
  <c r="T368" i="8"/>
  <c r="AA368" i="8"/>
  <c r="T369" i="8"/>
  <c r="AA369" i="8"/>
  <c r="T370" i="8"/>
  <c r="AA370" i="8"/>
  <c r="T371" i="8"/>
  <c r="AA371" i="8"/>
  <c r="T372" i="8"/>
  <c r="AA372" i="8"/>
  <c r="T373" i="8"/>
  <c r="AA373" i="8"/>
  <c r="T374" i="8"/>
  <c r="AA374" i="8"/>
  <c r="T375" i="8"/>
  <c r="AA375" i="8"/>
  <c r="T376" i="8"/>
  <c r="AA376" i="8"/>
  <c r="T377" i="8"/>
  <c r="AA377" i="8"/>
  <c r="T378" i="8"/>
  <c r="AA378" i="8"/>
  <c r="T379" i="8"/>
  <c r="AA379" i="8"/>
  <c r="T380" i="8"/>
  <c r="AA380" i="8"/>
  <c r="T381" i="8"/>
  <c r="AA381" i="8"/>
  <c r="T382" i="8"/>
  <c r="AA382" i="8"/>
  <c r="T383" i="8"/>
  <c r="AA383" i="8"/>
  <c r="T384" i="8"/>
  <c r="AA384" i="8"/>
  <c r="T385" i="8"/>
  <c r="AA385" i="8"/>
  <c r="T386" i="8"/>
  <c r="AA386" i="8"/>
  <c r="T387" i="8"/>
  <c r="AA387" i="8"/>
  <c r="T388" i="8"/>
  <c r="AA388" i="8"/>
  <c r="T389" i="8"/>
  <c r="AA389" i="8"/>
  <c r="T390" i="8"/>
  <c r="AA390" i="8"/>
  <c r="T391" i="8"/>
  <c r="AA391" i="8"/>
  <c r="T392" i="8"/>
  <c r="AA392" i="8"/>
  <c r="T393" i="8"/>
  <c r="AA393" i="8"/>
  <c r="T394" i="8"/>
  <c r="AA394" i="8"/>
  <c r="T395" i="8"/>
  <c r="AA395" i="8"/>
  <c r="T396" i="8"/>
  <c r="AA396" i="8"/>
  <c r="T397" i="8"/>
  <c r="AA397" i="8"/>
  <c r="T398" i="8"/>
  <c r="AA398" i="8"/>
  <c r="T399" i="8"/>
  <c r="AA399" i="8"/>
  <c r="T400" i="8"/>
  <c r="AA400" i="8"/>
  <c r="T401" i="8"/>
  <c r="AA401" i="8"/>
  <c r="T402" i="8"/>
  <c r="AA402" i="8"/>
  <c r="T403" i="8"/>
  <c r="AA403" i="8"/>
  <c r="T404" i="8"/>
  <c r="AA404" i="8"/>
  <c r="T405" i="8"/>
  <c r="AA405" i="8"/>
  <c r="T406" i="8"/>
  <c r="AA406" i="8"/>
  <c r="T407" i="8"/>
  <c r="AA407" i="8"/>
  <c r="T408" i="8"/>
  <c r="AA408" i="8"/>
  <c r="T409" i="8"/>
  <c r="AA409" i="8"/>
  <c r="T410" i="8"/>
  <c r="AA410" i="8"/>
  <c r="T411" i="8"/>
  <c r="AA411" i="8"/>
  <c r="T412" i="8"/>
  <c r="AA412" i="8"/>
  <c r="T413" i="8"/>
  <c r="AA413" i="8"/>
  <c r="T414" i="8"/>
  <c r="AA414" i="8"/>
  <c r="T415" i="8"/>
  <c r="AA415" i="8"/>
  <c r="T416" i="8"/>
  <c r="AA416" i="8"/>
  <c r="T417" i="8"/>
  <c r="AA417" i="8"/>
  <c r="T418" i="8"/>
  <c r="AA418" i="8"/>
  <c r="T419" i="8"/>
  <c r="AA419" i="8"/>
  <c r="T420" i="8"/>
  <c r="AA420" i="8"/>
  <c r="T421" i="8"/>
  <c r="AA421" i="8"/>
  <c r="T422" i="8"/>
  <c r="AA422" i="8"/>
  <c r="T423" i="8"/>
  <c r="AA423" i="8"/>
  <c r="T424" i="8"/>
  <c r="AA424" i="8"/>
  <c r="T425" i="8"/>
  <c r="AA425" i="8"/>
  <c r="T426" i="8"/>
  <c r="AA426" i="8"/>
  <c r="T427" i="8"/>
  <c r="AA427" i="8"/>
  <c r="T428" i="8"/>
  <c r="AA428" i="8"/>
  <c r="T429" i="8"/>
  <c r="AA429" i="8"/>
  <c r="T430" i="8"/>
  <c r="AA430" i="8"/>
  <c r="T431" i="8"/>
  <c r="AA431" i="8"/>
  <c r="T432" i="8"/>
  <c r="AA432" i="8"/>
  <c r="T433" i="8"/>
  <c r="AA433" i="8"/>
  <c r="T434" i="8"/>
  <c r="AA434" i="8"/>
  <c r="T435" i="8"/>
  <c r="AA435" i="8"/>
  <c r="T436" i="8"/>
  <c r="AA436" i="8"/>
  <c r="T437" i="8"/>
  <c r="AA437" i="8"/>
  <c r="T438" i="8"/>
  <c r="AA438" i="8"/>
  <c r="T439" i="8"/>
  <c r="AA439" i="8"/>
  <c r="T440" i="8"/>
  <c r="AA440" i="8"/>
  <c r="T441" i="8"/>
  <c r="AA441" i="8"/>
  <c r="T442" i="8"/>
  <c r="AA442" i="8"/>
  <c r="T443" i="8"/>
  <c r="AA443" i="8"/>
  <c r="T444" i="8"/>
  <c r="AA444" i="8"/>
  <c r="T445" i="8"/>
  <c r="AA445" i="8"/>
  <c r="T446" i="8"/>
  <c r="AA446" i="8"/>
  <c r="T447" i="8"/>
  <c r="AA447" i="8"/>
  <c r="T448" i="8"/>
  <c r="AA448" i="8"/>
  <c r="T449" i="8"/>
  <c r="AA449" i="8"/>
  <c r="T450" i="8"/>
  <c r="AA450" i="8"/>
  <c r="T451" i="8"/>
  <c r="AA451" i="8"/>
  <c r="T452" i="8"/>
  <c r="AA452" i="8"/>
  <c r="T453" i="8"/>
  <c r="AA453" i="8"/>
  <c r="T454" i="8"/>
  <c r="AA454" i="8"/>
  <c r="T455" i="8"/>
  <c r="AA455" i="8"/>
  <c r="T456" i="8"/>
  <c r="AA456" i="8"/>
  <c r="T457" i="8"/>
  <c r="AA457" i="8"/>
  <c r="T458" i="8"/>
  <c r="AA458" i="8"/>
  <c r="T459" i="8"/>
  <c r="AA459" i="8"/>
  <c r="T460" i="8"/>
  <c r="AA460" i="8"/>
  <c r="T461" i="8"/>
  <c r="AA461" i="8"/>
  <c r="T462" i="8"/>
  <c r="AA462" i="8"/>
  <c r="T463" i="8"/>
  <c r="AA463" i="8"/>
  <c r="T464" i="8"/>
  <c r="AA464" i="8"/>
  <c r="T465" i="8"/>
  <c r="AA465" i="8"/>
  <c r="T466" i="8"/>
  <c r="AA466" i="8"/>
  <c r="T467" i="8"/>
  <c r="AA467" i="8"/>
  <c r="T468" i="8"/>
  <c r="AA468" i="8"/>
  <c r="T469" i="8"/>
  <c r="AA469" i="8"/>
  <c r="T470" i="8"/>
  <c r="AA470" i="8"/>
  <c r="T471" i="8"/>
  <c r="AA471" i="8"/>
  <c r="T472" i="8"/>
  <c r="AA472" i="8"/>
  <c r="T473" i="8"/>
  <c r="AA473" i="8"/>
  <c r="T474" i="8"/>
  <c r="AA474" i="8"/>
  <c r="T475" i="8"/>
  <c r="AA475" i="8"/>
  <c r="T476" i="8"/>
  <c r="AA476" i="8"/>
  <c r="T477" i="8"/>
  <c r="AA477" i="8"/>
  <c r="T478" i="8"/>
  <c r="AA478" i="8"/>
  <c r="T479" i="8"/>
  <c r="AA479" i="8"/>
  <c r="T480" i="8"/>
  <c r="AA480" i="8"/>
  <c r="T481" i="8"/>
  <c r="AA481" i="8"/>
  <c r="T482" i="8"/>
  <c r="AA482" i="8"/>
  <c r="T483" i="8"/>
  <c r="AA483" i="8"/>
  <c r="T484" i="8"/>
  <c r="AA484" i="8"/>
  <c r="T485" i="8"/>
  <c r="AA485" i="8"/>
  <c r="T486" i="8"/>
  <c r="AA486" i="8"/>
  <c r="T487" i="8"/>
  <c r="AA487" i="8"/>
  <c r="T488" i="8"/>
  <c r="AA488" i="8"/>
  <c r="T489" i="8"/>
  <c r="AA489" i="8"/>
  <c r="T490" i="8"/>
  <c r="AA490" i="8"/>
  <c r="T491" i="8"/>
  <c r="AA491" i="8"/>
  <c r="T492" i="8"/>
  <c r="AA492" i="8"/>
  <c r="T493" i="8"/>
  <c r="AA493" i="8"/>
  <c r="T494" i="8"/>
  <c r="AA494" i="8"/>
  <c r="T495" i="8"/>
  <c r="AA495" i="8"/>
  <c r="T496" i="8"/>
  <c r="AA496" i="8"/>
  <c r="T497" i="8"/>
  <c r="AA497" i="8"/>
  <c r="T498" i="8"/>
  <c r="AA498" i="8"/>
  <c r="T499" i="8"/>
  <c r="AA499" i="8"/>
  <c r="AA500" i="8"/>
  <c r="AA501" i="8"/>
  <c r="AA502" i="8"/>
  <c r="AA503" i="8"/>
  <c r="AA504" i="8"/>
  <c r="AA505" i="8"/>
  <c r="AA506" i="8"/>
  <c r="AA507" i="8"/>
  <c r="AA508" i="8"/>
  <c r="AA509" i="8"/>
  <c r="AA510" i="8"/>
  <c r="AA511" i="8"/>
  <c r="AA512" i="8"/>
  <c r="AA513" i="8"/>
  <c r="AA514" i="8"/>
  <c r="AA515" i="8"/>
  <c r="AA516" i="8"/>
  <c r="AA517" i="8"/>
  <c r="AA518" i="8"/>
  <c r="AA519" i="8"/>
  <c r="AA520" i="8"/>
  <c r="AA521" i="8"/>
  <c r="AA522" i="8"/>
  <c r="AA523" i="8"/>
  <c r="AA524" i="8"/>
  <c r="AA525" i="8"/>
  <c r="AA526" i="8"/>
  <c r="AA527" i="8"/>
  <c r="AA528" i="8"/>
  <c r="AA529" i="8"/>
  <c r="AA530" i="8"/>
  <c r="AA531" i="8"/>
  <c r="AA532" i="8"/>
  <c r="AA533" i="8"/>
  <c r="AA534" i="8"/>
  <c r="AA535" i="8"/>
  <c r="AA536" i="8"/>
  <c r="AA537" i="8"/>
  <c r="AA538" i="8"/>
  <c r="AA539" i="8"/>
  <c r="AA540" i="8"/>
  <c r="AA541" i="8"/>
  <c r="AA542" i="8"/>
  <c r="AA543" i="8"/>
  <c r="AA544" i="8"/>
  <c r="AA545" i="8"/>
  <c r="AA546" i="8"/>
  <c r="AA547" i="8"/>
  <c r="AA548" i="8"/>
  <c r="AA549" i="8"/>
  <c r="AA550" i="8"/>
  <c r="AA551" i="8"/>
  <c r="AA552" i="8"/>
  <c r="AA553" i="8"/>
  <c r="AA554" i="8"/>
  <c r="AA555" i="8"/>
  <c r="AA556" i="8"/>
  <c r="AA557" i="8"/>
  <c r="AA558" i="8"/>
  <c r="AA559" i="8"/>
  <c r="AA560" i="8"/>
  <c r="AA561" i="8"/>
  <c r="AA562" i="8"/>
  <c r="AA563" i="8"/>
  <c r="AA564" i="8"/>
  <c r="AA565" i="8"/>
  <c r="AA566" i="8"/>
  <c r="AA567" i="8"/>
  <c r="AA568" i="8"/>
  <c r="AA569" i="8"/>
  <c r="AA570" i="8"/>
  <c r="AA571" i="8"/>
  <c r="AA572" i="8"/>
  <c r="AA573" i="8"/>
  <c r="AA574" i="8"/>
  <c r="AA575" i="8"/>
  <c r="AA576" i="8"/>
  <c r="AA577" i="8"/>
  <c r="AA578" i="8"/>
  <c r="AA579" i="8"/>
  <c r="AA580" i="8"/>
  <c r="AA581" i="8"/>
  <c r="AA582" i="8"/>
  <c r="AA583" i="8"/>
  <c r="AA584" i="8"/>
  <c r="AA585" i="8"/>
  <c r="AA586" i="8"/>
  <c r="AA587" i="8"/>
  <c r="AA588" i="8"/>
  <c r="AA589" i="8"/>
  <c r="AA590" i="8"/>
  <c r="AA591" i="8"/>
  <c r="AA592" i="8"/>
  <c r="AA593" i="8"/>
  <c r="AA594" i="8"/>
  <c r="AA595" i="8"/>
  <c r="AA596" i="8"/>
  <c r="AA597" i="8"/>
  <c r="K32" i="16"/>
  <c r="J6" i="16"/>
  <c r="L32" i="16"/>
  <c r="K24" i="16"/>
  <c r="L24" i="16"/>
  <c r="L25" i="16"/>
  <c r="K25" i="16"/>
  <c r="F25" i="16"/>
  <c r="E25" i="16"/>
  <c r="B10" i="16"/>
  <c r="H8" i="16"/>
  <c r="B8" i="16"/>
  <c r="H6" i="16"/>
  <c r="H4" i="16"/>
  <c r="H3" i="16"/>
  <c r="H2" i="16"/>
  <c r="B10" i="15"/>
  <c r="AA601" i="8"/>
  <c r="U601" i="8"/>
  <c r="AA600" i="8"/>
  <c r="U600" i="8"/>
  <c r="AA599" i="8"/>
  <c r="U599" i="8"/>
  <c r="AA598" i="8"/>
  <c r="U598" i="8"/>
  <c r="U597" i="8"/>
  <c r="U596" i="8"/>
  <c r="U595" i="8"/>
  <c r="U594" i="8"/>
  <c r="U593" i="8"/>
  <c r="U592" i="8"/>
  <c r="U591" i="8"/>
  <c r="U590" i="8"/>
  <c r="U589" i="8"/>
  <c r="U588" i="8"/>
  <c r="U587" i="8"/>
  <c r="U586" i="8"/>
  <c r="U585" i="8"/>
  <c r="U584" i="8"/>
  <c r="U583" i="8"/>
  <c r="U582" i="8"/>
  <c r="U581" i="8"/>
  <c r="U580" i="8"/>
  <c r="U579" i="8"/>
  <c r="U578" i="8"/>
  <c r="U577" i="8"/>
  <c r="U576" i="8"/>
  <c r="U575" i="8"/>
  <c r="U574" i="8"/>
  <c r="U573" i="8"/>
  <c r="U572" i="8"/>
  <c r="U571" i="8"/>
  <c r="U570" i="8"/>
  <c r="U569" i="8"/>
  <c r="U568" i="8"/>
  <c r="U567" i="8"/>
  <c r="U566" i="8"/>
  <c r="U565" i="8"/>
  <c r="U564" i="8"/>
  <c r="U563" i="8"/>
  <c r="U562" i="8"/>
  <c r="U561" i="8"/>
  <c r="U560" i="8"/>
  <c r="U559" i="8"/>
  <c r="U558" i="8"/>
  <c r="U557" i="8"/>
  <c r="U556" i="8"/>
  <c r="U555" i="8"/>
  <c r="U554" i="8"/>
  <c r="U553" i="8"/>
  <c r="U552" i="8"/>
  <c r="U551" i="8"/>
  <c r="U550" i="8"/>
  <c r="U549" i="8"/>
  <c r="U548" i="8"/>
  <c r="U547" i="8"/>
  <c r="U546" i="8"/>
  <c r="U545" i="8"/>
  <c r="U544" i="8"/>
  <c r="U543" i="8"/>
  <c r="U542" i="8"/>
  <c r="U541" i="8"/>
  <c r="U540" i="8"/>
  <c r="U539" i="8"/>
  <c r="U538" i="8"/>
  <c r="U537" i="8"/>
  <c r="U536" i="8"/>
  <c r="U535" i="8"/>
  <c r="U534" i="8"/>
  <c r="U533" i="8"/>
  <c r="U532" i="8"/>
  <c r="U531" i="8"/>
  <c r="U530" i="8"/>
  <c r="U529" i="8"/>
  <c r="U528" i="8"/>
  <c r="U527" i="8"/>
  <c r="U526" i="8"/>
  <c r="U525" i="8"/>
  <c r="U524" i="8"/>
  <c r="U523" i="8"/>
  <c r="U522" i="8"/>
  <c r="U521" i="8"/>
  <c r="U520" i="8"/>
  <c r="U519" i="8"/>
  <c r="U518" i="8"/>
  <c r="U517" i="8"/>
  <c r="U516" i="8"/>
  <c r="U515" i="8"/>
  <c r="U514" i="8"/>
  <c r="U513" i="8"/>
  <c r="U512" i="8"/>
  <c r="U511" i="8"/>
  <c r="U510" i="8"/>
  <c r="U509" i="8"/>
  <c r="U508" i="8"/>
  <c r="U507" i="8"/>
  <c r="U506" i="8"/>
  <c r="U505" i="8"/>
  <c r="U504" i="8"/>
  <c r="U503" i="8"/>
  <c r="U502" i="8"/>
  <c r="U501" i="8"/>
  <c r="U500" i="8"/>
  <c r="U499" i="8"/>
  <c r="U498" i="8"/>
  <c r="U497" i="8"/>
  <c r="U496" i="8"/>
  <c r="U495" i="8"/>
  <c r="U494" i="8"/>
  <c r="U493" i="8"/>
  <c r="U492" i="8"/>
  <c r="U491" i="8"/>
  <c r="U490" i="8"/>
  <c r="U489" i="8"/>
  <c r="U488" i="8"/>
  <c r="U487" i="8"/>
  <c r="U486" i="8"/>
  <c r="U485" i="8"/>
  <c r="U484" i="8"/>
  <c r="U483" i="8"/>
  <c r="U482" i="8"/>
  <c r="U481" i="8"/>
  <c r="U480" i="8"/>
  <c r="U479" i="8"/>
  <c r="U478" i="8"/>
  <c r="U477" i="8"/>
  <c r="U476" i="8"/>
  <c r="U475" i="8"/>
  <c r="U474" i="8"/>
  <c r="U473" i="8"/>
  <c r="U472" i="8"/>
  <c r="U471" i="8"/>
  <c r="U470" i="8"/>
  <c r="U469" i="8"/>
  <c r="U468" i="8"/>
  <c r="U467" i="8"/>
  <c r="U466" i="8"/>
  <c r="U465" i="8"/>
  <c r="U464" i="8"/>
  <c r="U463" i="8"/>
  <c r="U462" i="8"/>
  <c r="U461" i="8"/>
  <c r="U460" i="8"/>
  <c r="U459" i="8"/>
  <c r="U458" i="8"/>
  <c r="U457" i="8"/>
  <c r="U456" i="8"/>
  <c r="U455" i="8"/>
  <c r="U454" i="8"/>
  <c r="U453" i="8"/>
  <c r="U452" i="8"/>
  <c r="U451" i="8"/>
  <c r="U450" i="8"/>
  <c r="U449" i="8"/>
  <c r="U448" i="8"/>
  <c r="U447" i="8"/>
  <c r="U446" i="8"/>
  <c r="U445" i="8"/>
  <c r="U444" i="8"/>
  <c r="U443" i="8"/>
  <c r="U442" i="8"/>
  <c r="U441" i="8"/>
  <c r="U440" i="8"/>
  <c r="U439" i="8"/>
  <c r="U438" i="8"/>
  <c r="U437" i="8"/>
  <c r="U436" i="8"/>
  <c r="U435" i="8"/>
  <c r="U434" i="8"/>
  <c r="U433" i="8"/>
  <c r="U432" i="8"/>
  <c r="U431" i="8"/>
  <c r="U430" i="8"/>
  <c r="U429" i="8"/>
  <c r="U428" i="8"/>
  <c r="U427" i="8"/>
  <c r="U426" i="8"/>
  <c r="U425" i="8"/>
  <c r="U424" i="8"/>
  <c r="U423" i="8"/>
  <c r="U422" i="8"/>
  <c r="U421" i="8"/>
  <c r="U420" i="8"/>
  <c r="U419" i="8"/>
  <c r="U418" i="8"/>
  <c r="U417" i="8"/>
  <c r="U416" i="8"/>
  <c r="U415" i="8"/>
  <c r="U414" i="8"/>
  <c r="U413" i="8"/>
  <c r="U412" i="8"/>
  <c r="U411" i="8"/>
  <c r="U410" i="8"/>
  <c r="U409" i="8"/>
  <c r="U408" i="8"/>
  <c r="U407" i="8"/>
  <c r="U406" i="8"/>
  <c r="U405" i="8"/>
  <c r="U404" i="8"/>
  <c r="U403" i="8"/>
  <c r="U402" i="8"/>
  <c r="U401" i="8"/>
  <c r="U400" i="8"/>
  <c r="U399" i="8"/>
  <c r="U398" i="8"/>
  <c r="U397" i="8"/>
  <c r="U396" i="8"/>
  <c r="U395" i="8"/>
  <c r="U394" i="8"/>
  <c r="U393" i="8"/>
  <c r="U392" i="8"/>
  <c r="U391" i="8"/>
  <c r="U390" i="8"/>
  <c r="U389" i="8"/>
  <c r="U388" i="8"/>
  <c r="U387" i="8"/>
  <c r="U386" i="8"/>
  <c r="U385" i="8"/>
  <c r="U384" i="8"/>
  <c r="U383" i="8"/>
  <c r="K383" i="8"/>
  <c r="K382" i="8"/>
  <c r="K381" i="8"/>
  <c r="L382" i="8"/>
  <c r="L383" i="8"/>
  <c r="H383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94" i="8"/>
  <c r="B195" i="8"/>
  <c r="B196" i="8"/>
  <c r="B197" i="8"/>
  <c r="B198" i="8"/>
  <c r="B199" i="8"/>
  <c r="B200" i="8"/>
  <c r="B201" i="8"/>
  <c r="B202" i="8"/>
  <c r="B203" i="8"/>
  <c r="B204" i="8"/>
  <c r="B205" i="8"/>
  <c r="B206" i="8"/>
  <c r="B207" i="8"/>
  <c r="B208" i="8"/>
  <c r="B209" i="8"/>
  <c r="B210" i="8"/>
  <c r="B211" i="8"/>
  <c r="B212" i="8"/>
  <c r="B213" i="8"/>
  <c r="B214" i="8"/>
  <c r="B215" i="8"/>
  <c r="B216" i="8"/>
  <c r="B217" i="8"/>
  <c r="B218" i="8"/>
  <c r="B219" i="8"/>
  <c r="B220" i="8"/>
  <c r="B221" i="8"/>
  <c r="B222" i="8"/>
  <c r="B223" i="8"/>
  <c r="B224" i="8"/>
  <c r="B225" i="8"/>
  <c r="B226" i="8"/>
  <c r="B227" i="8"/>
  <c r="B228" i="8"/>
  <c r="B229" i="8"/>
  <c r="B230" i="8"/>
  <c r="B231" i="8"/>
  <c r="B232" i="8"/>
  <c r="B233" i="8"/>
  <c r="B234" i="8"/>
  <c r="B235" i="8"/>
  <c r="B236" i="8"/>
  <c r="B237" i="8"/>
  <c r="B238" i="8"/>
  <c r="B239" i="8"/>
  <c r="B240" i="8"/>
  <c r="B241" i="8"/>
  <c r="B242" i="8"/>
  <c r="B243" i="8"/>
  <c r="B244" i="8"/>
  <c r="B245" i="8"/>
  <c r="B246" i="8"/>
  <c r="B247" i="8"/>
  <c r="B248" i="8"/>
  <c r="B249" i="8"/>
  <c r="B250" i="8"/>
  <c r="B251" i="8"/>
  <c r="B252" i="8"/>
  <c r="B253" i="8"/>
  <c r="B254" i="8"/>
  <c r="B255" i="8"/>
  <c r="B256" i="8"/>
  <c r="B257" i="8"/>
  <c r="B258" i="8"/>
  <c r="B259" i="8"/>
  <c r="B260" i="8"/>
  <c r="B261" i="8"/>
  <c r="B262" i="8"/>
  <c r="B263" i="8"/>
  <c r="B264" i="8"/>
  <c r="B265" i="8"/>
  <c r="B266" i="8"/>
  <c r="B267" i="8"/>
  <c r="B268" i="8"/>
  <c r="B269" i="8"/>
  <c r="B270" i="8"/>
  <c r="B271" i="8"/>
  <c r="B272" i="8"/>
  <c r="B273" i="8"/>
  <c r="B274" i="8"/>
  <c r="B275" i="8"/>
  <c r="B276" i="8"/>
  <c r="B277" i="8"/>
  <c r="B278" i="8"/>
  <c r="B279" i="8"/>
  <c r="B280" i="8"/>
  <c r="B281" i="8"/>
  <c r="B282" i="8"/>
  <c r="B283" i="8"/>
  <c r="B284" i="8"/>
  <c r="B285" i="8"/>
  <c r="B286" i="8"/>
  <c r="B287" i="8"/>
  <c r="B288" i="8"/>
  <c r="B289" i="8"/>
  <c r="B290" i="8"/>
  <c r="B291" i="8"/>
  <c r="B292" i="8"/>
  <c r="B293" i="8"/>
  <c r="B294" i="8"/>
  <c r="B295" i="8"/>
  <c r="B296" i="8"/>
  <c r="B297" i="8"/>
  <c r="B298" i="8"/>
  <c r="B299" i="8"/>
  <c r="B300" i="8"/>
  <c r="B301" i="8"/>
  <c r="B302" i="8"/>
  <c r="B303" i="8"/>
  <c r="B304" i="8"/>
  <c r="B305" i="8"/>
  <c r="B306" i="8"/>
  <c r="B307" i="8"/>
  <c r="B308" i="8"/>
  <c r="B309" i="8"/>
  <c r="B310" i="8"/>
  <c r="B311" i="8"/>
  <c r="B312" i="8"/>
  <c r="B313" i="8"/>
  <c r="B314" i="8"/>
  <c r="B315" i="8"/>
  <c r="B316" i="8"/>
  <c r="B317" i="8"/>
  <c r="B318" i="8"/>
  <c r="B319" i="8"/>
  <c r="B320" i="8"/>
  <c r="B321" i="8"/>
  <c r="B322" i="8"/>
  <c r="B323" i="8"/>
  <c r="B324" i="8"/>
  <c r="B325" i="8"/>
  <c r="B326" i="8"/>
  <c r="B327" i="8"/>
  <c r="B328" i="8"/>
  <c r="B329" i="8"/>
  <c r="B330" i="8"/>
  <c r="B331" i="8"/>
  <c r="B332" i="8"/>
  <c r="B333" i="8"/>
  <c r="B334" i="8"/>
  <c r="B335" i="8"/>
  <c r="B336" i="8"/>
  <c r="B337" i="8"/>
  <c r="B338" i="8"/>
  <c r="B339" i="8"/>
  <c r="B340" i="8"/>
  <c r="B341" i="8"/>
  <c r="B342" i="8"/>
  <c r="B343" i="8"/>
  <c r="B344" i="8"/>
  <c r="B345" i="8"/>
  <c r="B346" i="8"/>
  <c r="B347" i="8"/>
  <c r="B348" i="8"/>
  <c r="B349" i="8"/>
  <c r="B350" i="8"/>
  <c r="B351" i="8"/>
  <c r="B352" i="8"/>
  <c r="B353" i="8"/>
  <c r="B354" i="8"/>
  <c r="B355" i="8"/>
  <c r="B356" i="8"/>
  <c r="B357" i="8"/>
  <c r="B358" i="8"/>
  <c r="B359" i="8"/>
  <c r="B360" i="8"/>
  <c r="B361" i="8"/>
  <c r="B362" i="8"/>
  <c r="B363" i="8"/>
  <c r="B364" i="8"/>
  <c r="B365" i="8"/>
  <c r="B366" i="8"/>
  <c r="B367" i="8"/>
  <c r="B368" i="8"/>
  <c r="B369" i="8"/>
  <c r="B370" i="8"/>
  <c r="B371" i="8"/>
  <c r="B372" i="8"/>
  <c r="B373" i="8"/>
  <c r="B374" i="8"/>
  <c r="B375" i="8"/>
  <c r="B376" i="8"/>
  <c r="B377" i="8"/>
  <c r="B378" i="8"/>
  <c r="B379" i="8"/>
  <c r="B380" i="8"/>
  <c r="B381" i="8"/>
  <c r="B382" i="8"/>
  <c r="B383" i="8"/>
  <c r="U382" i="8"/>
  <c r="H382" i="8"/>
  <c r="U381" i="8"/>
  <c r="K380" i="8"/>
  <c r="L381" i="8"/>
  <c r="H381" i="8"/>
  <c r="U380" i="8"/>
  <c r="K379" i="8"/>
  <c r="L380" i="8"/>
  <c r="H380" i="8"/>
  <c r="U379" i="8"/>
  <c r="K378" i="8"/>
  <c r="L379" i="8"/>
  <c r="H379" i="8"/>
  <c r="U378" i="8"/>
  <c r="K377" i="8"/>
  <c r="L378" i="8"/>
  <c r="H378" i="8"/>
  <c r="U377" i="8"/>
  <c r="K376" i="8"/>
  <c r="L377" i="8"/>
  <c r="H377" i="8"/>
  <c r="U376" i="8"/>
  <c r="K375" i="8"/>
  <c r="K374" i="8"/>
  <c r="L375" i="8"/>
  <c r="L376" i="8"/>
  <c r="H376" i="8"/>
  <c r="U375" i="8"/>
  <c r="H375" i="8"/>
  <c r="U374" i="8"/>
  <c r="K373" i="8"/>
  <c r="L374" i="8"/>
  <c r="H374" i="8"/>
  <c r="U373" i="8"/>
  <c r="K372" i="8"/>
  <c r="L373" i="8"/>
  <c r="H373" i="8"/>
  <c r="U372" i="8"/>
  <c r="K371" i="8"/>
  <c r="K370" i="8"/>
  <c r="K369" i="8"/>
  <c r="K368" i="8"/>
  <c r="K367" i="8"/>
  <c r="L368" i="8"/>
  <c r="L369" i="8"/>
  <c r="L370" i="8"/>
  <c r="L371" i="8"/>
  <c r="L372" i="8"/>
  <c r="H372" i="8"/>
  <c r="U371" i="8"/>
  <c r="H371" i="8"/>
  <c r="U370" i="8"/>
  <c r="H370" i="8"/>
  <c r="U369" i="8"/>
  <c r="H369" i="8"/>
  <c r="U368" i="8"/>
  <c r="H368" i="8"/>
  <c r="U367" i="8"/>
  <c r="K366" i="8"/>
  <c r="L367" i="8"/>
  <c r="H367" i="8"/>
  <c r="U366" i="8"/>
  <c r="K365" i="8"/>
  <c r="L366" i="8"/>
  <c r="H366" i="8"/>
  <c r="U365" i="8"/>
  <c r="K364" i="8"/>
  <c r="L365" i="8"/>
  <c r="H365" i="8"/>
  <c r="U364" i="8"/>
  <c r="K363" i="8"/>
  <c r="L364" i="8"/>
  <c r="H364" i="8"/>
  <c r="U363" i="8"/>
  <c r="K362" i="8"/>
  <c r="L363" i="8"/>
  <c r="H363" i="8"/>
  <c r="U362" i="8"/>
  <c r="K361" i="8"/>
  <c r="K360" i="8"/>
  <c r="K359" i="8"/>
  <c r="L360" i="8"/>
  <c r="L361" i="8"/>
  <c r="L362" i="8"/>
  <c r="H362" i="8"/>
  <c r="U361" i="8"/>
  <c r="H361" i="8"/>
  <c r="U360" i="8"/>
  <c r="H360" i="8"/>
  <c r="U359" i="8"/>
  <c r="K358" i="8"/>
  <c r="L359" i="8"/>
  <c r="H359" i="8"/>
  <c r="U358" i="8"/>
  <c r="K357" i="8"/>
  <c r="L358" i="8"/>
  <c r="H358" i="8"/>
  <c r="U357" i="8"/>
  <c r="K356" i="8"/>
  <c r="L357" i="8"/>
  <c r="H357" i="8"/>
  <c r="U356" i="8"/>
  <c r="K355" i="8"/>
  <c r="L356" i="8"/>
  <c r="H356" i="8"/>
  <c r="U355" i="8"/>
  <c r="K354" i="8"/>
  <c r="L355" i="8"/>
  <c r="H355" i="8"/>
  <c r="U354" i="8"/>
  <c r="K353" i="8"/>
  <c r="L354" i="8"/>
  <c r="H354" i="8"/>
  <c r="U353" i="8"/>
  <c r="K352" i="8"/>
  <c r="K351" i="8"/>
  <c r="L352" i="8"/>
  <c r="L353" i="8"/>
  <c r="H353" i="8"/>
  <c r="U352" i="8"/>
  <c r="H352" i="8"/>
  <c r="U351" i="8"/>
  <c r="K350" i="8"/>
  <c r="L351" i="8"/>
  <c r="H351" i="8"/>
  <c r="U350" i="8"/>
  <c r="K349" i="8"/>
  <c r="L350" i="8"/>
  <c r="H350" i="8"/>
  <c r="U349" i="8"/>
  <c r="K348" i="8"/>
  <c r="L349" i="8"/>
  <c r="H349" i="8"/>
  <c r="U348" i="8"/>
  <c r="K347" i="8"/>
  <c r="L348" i="8"/>
  <c r="H348" i="8"/>
  <c r="U347" i="8"/>
  <c r="K346" i="8"/>
  <c r="L347" i="8"/>
  <c r="H347" i="8"/>
  <c r="U346" i="8"/>
  <c r="K345" i="8"/>
  <c r="L346" i="8"/>
  <c r="H346" i="8"/>
  <c r="U345" i="8"/>
  <c r="K344" i="8"/>
  <c r="L345" i="8"/>
  <c r="H345" i="8"/>
  <c r="U344" i="8"/>
  <c r="K343" i="8"/>
  <c r="K342" i="8"/>
  <c r="K341" i="8"/>
  <c r="L342" i="8"/>
  <c r="L343" i="8"/>
  <c r="L344" i="8"/>
  <c r="H344" i="8"/>
  <c r="U343" i="8"/>
  <c r="H343" i="8"/>
  <c r="U342" i="8"/>
  <c r="H342" i="8"/>
  <c r="U341" i="8"/>
  <c r="K340" i="8"/>
  <c r="K339" i="8"/>
  <c r="L340" i="8"/>
  <c r="L341" i="8"/>
  <c r="H341" i="8"/>
  <c r="U340" i="8"/>
  <c r="H340" i="8"/>
  <c r="U339" i="8"/>
  <c r="K338" i="8"/>
  <c r="K337" i="8"/>
  <c r="L338" i="8"/>
  <c r="L339" i="8"/>
  <c r="H339" i="8"/>
  <c r="U338" i="8"/>
  <c r="H338" i="8"/>
  <c r="U337" i="8"/>
  <c r="K336" i="8"/>
  <c r="K335" i="8"/>
  <c r="K334" i="8"/>
  <c r="L335" i="8"/>
  <c r="L336" i="8"/>
  <c r="L337" i="8"/>
  <c r="H337" i="8"/>
  <c r="U336" i="8"/>
  <c r="H336" i="8"/>
  <c r="U335" i="8"/>
  <c r="H335" i="8"/>
  <c r="U334" i="8"/>
  <c r="K333" i="8"/>
  <c r="L334" i="8"/>
  <c r="H334" i="8"/>
  <c r="U333" i="8"/>
  <c r="K332" i="8"/>
  <c r="L333" i="8"/>
  <c r="H333" i="8"/>
  <c r="U332" i="8"/>
  <c r="K331" i="8"/>
  <c r="L332" i="8"/>
  <c r="H332" i="8"/>
  <c r="U331" i="8"/>
  <c r="K330" i="8"/>
  <c r="L331" i="8"/>
  <c r="H331" i="8"/>
  <c r="U330" i="8"/>
  <c r="K329" i="8"/>
  <c r="K328" i="8"/>
  <c r="K327" i="8"/>
  <c r="L328" i="8"/>
  <c r="L329" i="8"/>
  <c r="L330" i="8"/>
  <c r="H330" i="8"/>
  <c r="U329" i="8"/>
  <c r="H329" i="8"/>
  <c r="U328" i="8"/>
  <c r="H328" i="8"/>
  <c r="U327" i="8"/>
  <c r="K326" i="8"/>
  <c r="L327" i="8"/>
  <c r="H327" i="8"/>
  <c r="U326" i="8"/>
  <c r="K325" i="8"/>
  <c r="L326" i="8"/>
  <c r="H326" i="8"/>
  <c r="U325" i="8"/>
  <c r="K324" i="8"/>
  <c r="L325" i="8"/>
  <c r="H325" i="8"/>
  <c r="U324" i="8"/>
  <c r="K323" i="8"/>
  <c r="L324" i="8"/>
  <c r="H324" i="8"/>
  <c r="U323" i="8"/>
  <c r="K322" i="8"/>
  <c r="L323" i="8"/>
  <c r="H323" i="8"/>
  <c r="U322" i="8"/>
  <c r="K321" i="8"/>
  <c r="L322" i="8"/>
  <c r="H322" i="8"/>
  <c r="U321" i="8"/>
  <c r="K320" i="8"/>
  <c r="L321" i="8"/>
  <c r="H321" i="8"/>
  <c r="U320" i="8"/>
  <c r="K319" i="8"/>
  <c r="L320" i="8"/>
  <c r="H320" i="8"/>
  <c r="U319" i="8"/>
  <c r="K318" i="8"/>
  <c r="L319" i="8"/>
  <c r="H319" i="8"/>
  <c r="U318" i="8"/>
  <c r="K317" i="8"/>
  <c r="L318" i="8"/>
  <c r="H318" i="8"/>
  <c r="U317" i="8"/>
  <c r="K316" i="8"/>
  <c r="L317" i="8"/>
  <c r="H317" i="8"/>
  <c r="U316" i="8"/>
  <c r="K315" i="8"/>
  <c r="K314" i="8"/>
  <c r="L315" i="8"/>
  <c r="L316" i="8"/>
  <c r="H316" i="8"/>
  <c r="U315" i="8"/>
  <c r="H315" i="8"/>
  <c r="U314" i="8"/>
  <c r="K313" i="8"/>
  <c r="L314" i="8"/>
  <c r="H314" i="8"/>
  <c r="U313" i="8"/>
  <c r="K312" i="8"/>
  <c r="K311" i="8"/>
  <c r="L312" i="8"/>
  <c r="L313" i="8"/>
  <c r="H313" i="8"/>
  <c r="U312" i="8"/>
  <c r="H312" i="8"/>
  <c r="U311" i="8"/>
  <c r="K310" i="8"/>
  <c r="K309" i="8"/>
  <c r="L310" i="8"/>
  <c r="L311" i="8"/>
  <c r="H311" i="8"/>
  <c r="U310" i="8"/>
  <c r="H310" i="8"/>
  <c r="U309" i="8"/>
  <c r="K308" i="8"/>
  <c r="K307" i="8"/>
  <c r="K306" i="8"/>
  <c r="L307" i="8"/>
  <c r="L308" i="8"/>
  <c r="L309" i="8"/>
  <c r="H309" i="8"/>
  <c r="U308" i="8"/>
  <c r="H308" i="8"/>
  <c r="U307" i="8"/>
  <c r="H307" i="8"/>
  <c r="U306" i="8"/>
  <c r="K305" i="8"/>
  <c r="L306" i="8"/>
  <c r="H306" i="8"/>
  <c r="U305" i="8"/>
  <c r="K304" i="8"/>
  <c r="L305" i="8"/>
  <c r="H305" i="8"/>
  <c r="U304" i="8"/>
  <c r="K303" i="8"/>
  <c r="L304" i="8"/>
  <c r="H304" i="8"/>
  <c r="U303" i="8"/>
  <c r="K302" i="8"/>
  <c r="L303" i="8"/>
  <c r="H303" i="8"/>
  <c r="U302" i="8"/>
  <c r="K301" i="8"/>
  <c r="L302" i="8"/>
  <c r="H302" i="8"/>
  <c r="U301" i="8"/>
  <c r="K300" i="8"/>
  <c r="K299" i="8"/>
  <c r="K298" i="8"/>
  <c r="L299" i="8"/>
  <c r="L300" i="8"/>
  <c r="L301" i="8"/>
  <c r="H301" i="8"/>
  <c r="U300" i="8"/>
  <c r="H300" i="8"/>
  <c r="U299" i="8"/>
  <c r="H299" i="8"/>
  <c r="U298" i="8"/>
  <c r="K297" i="8"/>
  <c r="L298" i="8"/>
  <c r="H298" i="8"/>
  <c r="U297" i="8"/>
  <c r="K296" i="8"/>
  <c r="L297" i="8"/>
  <c r="H297" i="8"/>
  <c r="U296" i="8"/>
  <c r="K295" i="8"/>
  <c r="L296" i="8"/>
  <c r="H296" i="8"/>
  <c r="U295" i="8"/>
  <c r="K294" i="8"/>
  <c r="L295" i="8"/>
  <c r="H295" i="8"/>
  <c r="U294" i="8"/>
  <c r="K293" i="8"/>
  <c r="L294" i="8"/>
  <c r="H294" i="8"/>
  <c r="U293" i="8"/>
  <c r="K292" i="8"/>
  <c r="K291" i="8"/>
  <c r="L292" i="8"/>
  <c r="L293" i="8"/>
  <c r="H293" i="8"/>
  <c r="U292" i="8"/>
  <c r="H292" i="8"/>
  <c r="U291" i="8"/>
  <c r="K290" i="8"/>
  <c r="L291" i="8"/>
  <c r="H291" i="8"/>
  <c r="U290" i="8"/>
  <c r="K289" i="8"/>
  <c r="L290" i="8"/>
  <c r="H290" i="8"/>
  <c r="U289" i="8"/>
  <c r="K288" i="8"/>
  <c r="L289" i="8"/>
  <c r="H289" i="8"/>
  <c r="U288" i="8"/>
  <c r="K287" i="8"/>
  <c r="K286" i="8"/>
  <c r="L287" i="8"/>
  <c r="L288" i="8"/>
  <c r="H288" i="8"/>
  <c r="U287" i="8"/>
  <c r="H287" i="8"/>
  <c r="U286" i="8"/>
  <c r="K285" i="8"/>
  <c r="L286" i="8"/>
  <c r="H286" i="8"/>
  <c r="U285" i="8"/>
  <c r="K284" i="8"/>
  <c r="L285" i="8"/>
  <c r="H285" i="8"/>
  <c r="U284" i="8"/>
  <c r="K283" i="8"/>
  <c r="L284" i="8"/>
  <c r="H284" i="8"/>
  <c r="U283" i="8"/>
  <c r="K282" i="8"/>
  <c r="K281" i="8"/>
  <c r="L282" i="8"/>
  <c r="L283" i="8"/>
  <c r="H283" i="8"/>
  <c r="U282" i="8"/>
  <c r="H282" i="8"/>
  <c r="U281" i="8"/>
  <c r="K280" i="8"/>
  <c r="L281" i="8"/>
  <c r="H281" i="8"/>
  <c r="U280" i="8"/>
  <c r="K279" i="8"/>
  <c r="L280" i="8"/>
  <c r="H280" i="8"/>
  <c r="U279" i="8"/>
  <c r="K278" i="8"/>
  <c r="L279" i="8"/>
  <c r="H279" i="8"/>
  <c r="U278" i="8"/>
  <c r="K277" i="8"/>
  <c r="K276" i="8"/>
  <c r="L277" i="8"/>
  <c r="L278" i="8"/>
  <c r="H278" i="8"/>
  <c r="U277" i="8"/>
  <c r="H277" i="8"/>
  <c r="U276" i="8"/>
  <c r="K275" i="8"/>
  <c r="L276" i="8"/>
  <c r="H276" i="8"/>
  <c r="U275" i="8"/>
  <c r="K274" i="8"/>
  <c r="L275" i="8"/>
  <c r="H275" i="8"/>
  <c r="U274" i="8"/>
  <c r="K273" i="8"/>
  <c r="L274" i="8"/>
  <c r="H274" i="8"/>
  <c r="U273" i="8"/>
  <c r="K272" i="8"/>
  <c r="L273" i="8"/>
  <c r="H273" i="8"/>
  <c r="U272" i="8"/>
  <c r="K271" i="8"/>
  <c r="L272" i="8"/>
  <c r="H272" i="8"/>
  <c r="U271" i="8"/>
  <c r="K270" i="8"/>
  <c r="L271" i="8"/>
  <c r="H271" i="8"/>
  <c r="U270" i="8"/>
  <c r="K269" i="8"/>
  <c r="L270" i="8"/>
  <c r="H270" i="8"/>
  <c r="U269" i="8"/>
  <c r="K268" i="8"/>
  <c r="L269" i="8"/>
  <c r="H269" i="8"/>
  <c r="U268" i="8"/>
  <c r="K267" i="8"/>
  <c r="L268" i="8"/>
  <c r="H268" i="8"/>
  <c r="U267" i="8"/>
  <c r="K266" i="8"/>
  <c r="L267" i="8"/>
  <c r="H267" i="8"/>
  <c r="U266" i="8"/>
  <c r="K265" i="8"/>
  <c r="K264" i="8"/>
  <c r="K263" i="8"/>
  <c r="L264" i="8"/>
  <c r="L265" i="8"/>
  <c r="L266" i="8"/>
  <c r="H266" i="8"/>
  <c r="U265" i="8"/>
  <c r="H265" i="8"/>
  <c r="U264" i="8"/>
  <c r="H264" i="8"/>
  <c r="U263" i="8"/>
  <c r="K262" i="8"/>
  <c r="K261" i="8"/>
  <c r="L262" i="8"/>
  <c r="L263" i="8"/>
  <c r="H263" i="8"/>
  <c r="U262" i="8"/>
  <c r="H262" i="8"/>
  <c r="U261" i="8"/>
  <c r="K260" i="8"/>
  <c r="L261" i="8"/>
  <c r="H261" i="8"/>
  <c r="U260" i="8"/>
  <c r="K259" i="8"/>
  <c r="L260" i="8"/>
  <c r="H260" i="8"/>
  <c r="U259" i="8"/>
  <c r="K258" i="8"/>
  <c r="K257" i="8"/>
  <c r="L258" i="8"/>
  <c r="L259" i="8"/>
  <c r="H259" i="8"/>
  <c r="U258" i="8"/>
  <c r="H258" i="8"/>
  <c r="U257" i="8"/>
  <c r="K256" i="8"/>
  <c r="L257" i="8"/>
  <c r="H257" i="8"/>
  <c r="U256" i="8"/>
  <c r="K255" i="8"/>
  <c r="L256" i="8"/>
  <c r="H256" i="8"/>
  <c r="U255" i="8"/>
  <c r="K254" i="8"/>
  <c r="L255" i="8"/>
  <c r="H255" i="8"/>
  <c r="U254" i="8"/>
  <c r="K253" i="8"/>
  <c r="L254" i="8"/>
  <c r="H254" i="8"/>
  <c r="U253" i="8"/>
  <c r="K252" i="8"/>
  <c r="L253" i="8"/>
  <c r="H253" i="8"/>
  <c r="U252" i="8"/>
  <c r="K251" i="8"/>
  <c r="L252" i="8"/>
  <c r="H252" i="8"/>
  <c r="U251" i="8"/>
  <c r="K250" i="8"/>
  <c r="K249" i="8"/>
  <c r="L250" i="8"/>
  <c r="L251" i="8"/>
  <c r="H251" i="8"/>
  <c r="U250" i="8"/>
  <c r="H250" i="8"/>
  <c r="U249" i="8"/>
  <c r="K248" i="8"/>
  <c r="L249" i="8"/>
  <c r="H249" i="8"/>
  <c r="U248" i="8"/>
  <c r="K247" i="8"/>
  <c r="L248" i="8"/>
  <c r="H248" i="8"/>
  <c r="U247" i="8"/>
  <c r="K246" i="8"/>
  <c r="L247" i="8"/>
  <c r="H247" i="8"/>
  <c r="U246" i="8"/>
  <c r="K245" i="8"/>
  <c r="K244" i="8"/>
  <c r="L245" i="8"/>
  <c r="L246" i="8"/>
  <c r="H246" i="8"/>
  <c r="U245" i="8"/>
  <c r="H245" i="8"/>
  <c r="U244" i="8"/>
  <c r="K243" i="8"/>
  <c r="L244" i="8"/>
  <c r="H244" i="8"/>
  <c r="U243" i="8"/>
  <c r="K242" i="8"/>
  <c r="L243" i="8"/>
  <c r="H243" i="8"/>
  <c r="U242" i="8"/>
  <c r="K241" i="8"/>
  <c r="L242" i="8"/>
  <c r="H242" i="8"/>
  <c r="U241" i="8"/>
  <c r="K240" i="8"/>
  <c r="L241" i="8"/>
  <c r="H241" i="8"/>
  <c r="U240" i="8"/>
  <c r="K239" i="8"/>
  <c r="L240" i="8"/>
  <c r="H240" i="8"/>
  <c r="U239" i="8"/>
  <c r="K238" i="8"/>
  <c r="L239" i="8"/>
  <c r="H239" i="8"/>
  <c r="U238" i="8"/>
  <c r="K237" i="8"/>
  <c r="K236" i="8"/>
  <c r="K235" i="8"/>
  <c r="K234" i="8"/>
  <c r="L235" i="8"/>
  <c r="L236" i="8"/>
  <c r="L237" i="8"/>
  <c r="L238" i="8"/>
  <c r="H238" i="8"/>
  <c r="U237" i="8"/>
  <c r="H237" i="8"/>
  <c r="U236" i="8"/>
  <c r="H236" i="8"/>
  <c r="U235" i="8"/>
  <c r="H235" i="8"/>
  <c r="U234" i="8"/>
  <c r="K233" i="8"/>
  <c r="L234" i="8"/>
  <c r="H234" i="8"/>
  <c r="U233" i="8"/>
  <c r="K232" i="8"/>
  <c r="L233" i="8"/>
  <c r="H233" i="8"/>
  <c r="U232" i="8"/>
  <c r="K231" i="8"/>
  <c r="L232" i="8"/>
  <c r="H232" i="8"/>
  <c r="U231" i="8"/>
  <c r="K230" i="8"/>
  <c r="K229" i="8"/>
  <c r="L230" i="8"/>
  <c r="L231" i="8"/>
  <c r="H231" i="8"/>
  <c r="U230" i="8"/>
  <c r="H230" i="8"/>
  <c r="U229" i="8"/>
  <c r="K228" i="8"/>
  <c r="L229" i="8"/>
  <c r="H229" i="8"/>
  <c r="U228" i="8"/>
  <c r="K227" i="8"/>
  <c r="L228" i="8"/>
  <c r="H228" i="8"/>
  <c r="U227" i="8"/>
  <c r="K226" i="8"/>
  <c r="L227" i="8"/>
  <c r="H227" i="8"/>
  <c r="U226" i="8"/>
  <c r="K225" i="8"/>
  <c r="L226" i="8"/>
  <c r="H226" i="8"/>
  <c r="U225" i="8"/>
  <c r="K224" i="8"/>
  <c r="L225" i="8"/>
  <c r="H225" i="8"/>
  <c r="U224" i="8"/>
  <c r="K223" i="8"/>
  <c r="L224" i="8"/>
  <c r="H224" i="8"/>
  <c r="U223" i="8"/>
  <c r="K222" i="8"/>
  <c r="K221" i="8"/>
  <c r="L222" i="8"/>
  <c r="L223" i="8"/>
  <c r="H223" i="8"/>
  <c r="U222" i="8"/>
  <c r="H222" i="8"/>
  <c r="U221" i="8"/>
  <c r="K220" i="8"/>
  <c r="L221" i="8"/>
  <c r="H221" i="8"/>
  <c r="U220" i="8"/>
  <c r="K219" i="8"/>
  <c r="L220" i="8"/>
  <c r="H220" i="8"/>
  <c r="U219" i="8"/>
  <c r="K218" i="8"/>
  <c r="L219" i="8"/>
  <c r="H219" i="8"/>
  <c r="U218" i="8"/>
  <c r="K217" i="8"/>
  <c r="L218" i="8"/>
  <c r="H218" i="8"/>
  <c r="U217" i="8"/>
  <c r="K216" i="8"/>
  <c r="L217" i="8"/>
  <c r="H217" i="8"/>
  <c r="U216" i="8"/>
  <c r="K215" i="8"/>
  <c r="L216" i="8"/>
  <c r="H216" i="8"/>
  <c r="U215" i="8"/>
  <c r="K214" i="8"/>
  <c r="L215" i="8"/>
  <c r="H215" i="8"/>
  <c r="U214" i="8"/>
  <c r="K213" i="8"/>
  <c r="L214" i="8"/>
  <c r="H214" i="8"/>
  <c r="U213" i="8"/>
  <c r="K212" i="8"/>
  <c r="L213" i="8"/>
  <c r="H213" i="8"/>
  <c r="U212" i="8"/>
  <c r="K211" i="8"/>
  <c r="L212" i="8"/>
  <c r="H212" i="8"/>
  <c r="U211" i="8"/>
  <c r="K210" i="8"/>
  <c r="L211" i="8"/>
  <c r="H211" i="8"/>
  <c r="U210" i="8"/>
  <c r="K209" i="8"/>
  <c r="L210" i="8"/>
  <c r="H210" i="8"/>
  <c r="U209" i="8"/>
  <c r="K208" i="8"/>
  <c r="L209" i="8"/>
  <c r="H209" i="8"/>
  <c r="U208" i="8"/>
  <c r="K207" i="8"/>
  <c r="K206" i="8"/>
  <c r="K205" i="8"/>
  <c r="K204" i="8"/>
  <c r="L205" i="8"/>
  <c r="L206" i="8"/>
  <c r="L207" i="8"/>
  <c r="L208" i="8"/>
  <c r="H208" i="8"/>
  <c r="U207" i="8"/>
  <c r="H207" i="8"/>
  <c r="U206" i="8"/>
  <c r="H206" i="8"/>
  <c r="U205" i="8"/>
  <c r="H205" i="8"/>
  <c r="U204" i="8"/>
  <c r="K203" i="8"/>
  <c r="K202" i="8"/>
  <c r="L203" i="8"/>
  <c r="L204" i="8"/>
  <c r="H204" i="8"/>
  <c r="U203" i="8"/>
  <c r="H203" i="8"/>
  <c r="U202" i="8"/>
  <c r="K201" i="8"/>
  <c r="L202" i="8"/>
  <c r="H202" i="8"/>
  <c r="U201" i="8"/>
  <c r="K200" i="8"/>
  <c r="K199" i="8"/>
  <c r="L200" i="8"/>
  <c r="L201" i="8"/>
  <c r="H201" i="8"/>
  <c r="U200" i="8"/>
  <c r="H200" i="8"/>
  <c r="U199" i="8"/>
  <c r="K198" i="8"/>
  <c r="L199" i="8"/>
  <c r="H199" i="8"/>
  <c r="U198" i="8"/>
  <c r="K197" i="8"/>
  <c r="L198" i="8"/>
  <c r="H198" i="8"/>
  <c r="U197" i="8"/>
  <c r="K196" i="8"/>
  <c r="L197" i="8"/>
  <c r="H197" i="8"/>
  <c r="U196" i="8"/>
  <c r="K195" i="8"/>
  <c r="L196" i="8"/>
  <c r="H196" i="8"/>
  <c r="U195" i="8"/>
  <c r="K194" i="8"/>
  <c r="L195" i="8"/>
  <c r="H195" i="8"/>
  <c r="U194" i="8"/>
  <c r="K193" i="8"/>
  <c r="K192" i="8"/>
  <c r="K191" i="8"/>
  <c r="L192" i="8"/>
  <c r="L193" i="8"/>
  <c r="L194" i="8"/>
  <c r="H194" i="8"/>
  <c r="U193" i="8"/>
  <c r="H193" i="8"/>
  <c r="U192" i="8"/>
  <c r="H192" i="8"/>
  <c r="U191" i="8"/>
  <c r="K190" i="8"/>
  <c r="L191" i="8"/>
  <c r="H191" i="8"/>
  <c r="U190" i="8"/>
  <c r="K189" i="8"/>
  <c r="L190" i="8"/>
  <c r="H190" i="8"/>
  <c r="U189" i="8"/>
  <c r="K188" i="8"/>
  <c r="L189" i="8"/>
  <c r="H189" i="8"/>
  <c r="U188" i="8"/>
  <c r="K187" i="8"/>
  <c r="L188" i="8"/>
  <c r="H188" i="8"/>
  <c r="U187" i="8"/>
  <c r="K186" i="8"/>
  <c r="L187" i="8"/>
  <c r="H187" i="8"/>
  <c r="U186" i="8"/>
  <c r="K185" i="8"/>
  <c r="L186" i="8"/>
  <c r="H186" i="8"/>
  <c r="U185" i="8"/>
  <c r="K184" i="8"/>
  <c r="L185" i="8"/>
  <c r="H185" i="8"/>
  <c r="U184" i="8"/>
  <c r="K183" i="8"/>
  <c r="L184" i="8"/>
  <c r="H184" i="8"/>
  <c r="U183" i="8"/>
  <c r="K182" i="8"/>
  <c r="L183" i="8"/>
  <c r="H183" i="8"/>
  <c r="U182" i="8"/>
  <c r="K181" i="8"/>
  <c r="L182" i="8"/>
  <c r="H182" i="8"/>
  <c r="U181" i="8"/>
  <c r="K180" i="8"/>
  <c r="K179" i="8"/>
  <c r="L180" i="8"/>
  <c r="L181" i="8"/>
  <c r="H181" i="8"/>
  <c r="U180" i="8"/>
  <c r="H180" i="8"/>
  <c r="U179" i="8"/>
  <c r="K178" i="8"/>
  <c r="L179" i="8"/>
  <c r="H179" i="8"/>
  <c r="U178" i="8"/>
  <c r="K177" i="8"/>
  <c r="L178" i="8"/>
  <c r="H178" i="8"/>
  <c r="U177" i="8"/>
  <c r="K176" i="8"/>
  <c r="L177" i="8"/>
  <c r="H177" i="8"/>
  <c r="U176" i="8"/>
  <c r="K175" i="8"/>
  <c r="L176" i="8"/>
  <c r="H176" i="8"/>
  <c r="U175" i="8"/>
  <c r="K174" i="8"/>
  <c r="L175" i="8"/>
  <c r="H175" i="8"/>
  <c r="U174" i="8"/>
  <c r="K173" i="8"/>
  <c r="L174" i="8"/>
  <c r="H174" i="8"/>
  <c r="U173" i="8"/>
  <c r="K172" i="8"/>
  <c r="L173" i="8"/>
  <c r="H173" i="8"/>
  <c r="U172" i="8"/>
  <c r="K171" i="8"/>
  <c r="L172" i="8"/>
  <c r="H172" i="8"/>
  <c r="U171" i="8"/>
  <c r="K170" i="8"/>
  <c r="L171" i="8"/>
  <c r="H171" i="8"/>
  <c r="U170" i="8"/>
  <c r="K169" i="8"/>
  <c r="L170" i="8"/>
  <c r="H170" i="8"/>
  <c r="U169" i="8"/>
  <c r="K168" i="8"/>
  <c r="L169" i="8"/>
  <c r="H169" i="8"/>
  <c r="U168" i="8"/>
  <c r="H168" i="8"/>
  <c r="U167" i="8"/>
  <c r="H167" i="8"/>
  <c r="U166" i="8"/>
  <c r="H166" i="8"/>
  <c r="U165" i="8"/>
  <c r="H165" i="8"/>
  <c r="U164" i="8"/>
  <c r="H164" i="8"/>
  <c r="U163" i="8"/>
  <c r="H163" i="8"/>
  <c r="U162" i="8"/>
  <c r="H162" i="8"/>
  <c r="U161" i="8"/>
  <c r="K161" i="8"/>
  <c r="H161" i="8"/>
  <c r="U160" i="8"/>
  <c r="H160" i="8"/>
  <c r="U159" i="8"/>
  <c r="H159" i="8"/>
  <c r="U158" i="8"/>
  <c r="H158" i="8"/>
  <c r="U157" i="8"/>
  <c r="H157" i="8"/>
  <c r="U156" i="8"/>
  <c r="H156" i="8"/>
  <c r="U155" i="8"/>
  <c r="H155" i="8"/>
  <c r="U154" i="8"/>
  <c r="K154" i="8"/>
  <c r="H154" i="8"/>
  <c r="U153" i="8"/>
  <c r="H153" i="8"/>
  <c r="U152" i="8"/>
  <c r="H152" i="8"/>
  <c r="U151" i="8"/>
  <c r="H151" i="8"/>
  <c r="U150" i="8"/>
  <c r="H150" i="8"/>
  <c r="U149" i="8"/>
  <c r="H149" i="8"/>
  <c r="U148" i="8"/>
  <c r="H148" i="8"/>
  <c r="U147" i="8"/>
  <c r="K147" i="8"/>
  <c r="H147" i="8"/>
  <c r="U146" i="8"/>
  <c r="H146" i="8"/>
  <c r="U145" i="8"/>
  <c r="H145" i="8"/>
  <c r="U144" i="8"/>
  <c r="H144" i="8"/>
  <c r="U143" i="8"/>
  <c r="H143" i="8"/>
  <c r="U142" i="8"/>
  <c r="H142" i="8"/>
  <c r="U141" i="8"/>
  <c r="K141" i="8"/>
  <c r="K140" i="8"/>
  <c r="L141" i="8"/>
  <c r="H141" i="8"/>
  <c r="U140" i="8"/>
  <c r="H140" i="8"/>
  <c r="U139" i="8"/>
  <c r="H139" i="8"/>
  <c r="U138" i="8"/>
  <c r="H138" i="8"/>
  <c r="U137" i="8"/>
  <c r="H137" i="8"/>
  <c r="U136" i="8"/>
  <c r="H136" i="8"/>
  <c r="U135" i="8"/>
  <c r="K135" i="8"/>
  <c r="K134" i="8"/>
  <c r="L135" i="8"/>
  <c r="H135" i="8"/>
  <c r="U134" i="8"/>
  <c r="K133" i="8"/>
  <c r="L134" i="8"/>
  <c r="H134" i="8"/>
  <c r="U133" i="8"/>
  <c r="H133" i="8"/>
  <c r="U132" i="8"/>
  <c r="H132" i="8"/>
  <c r="U131" i="8"/>
  <c r="H131" i="8"/>
  <c r="U130" i="8"/>
  <c r="H130" i="8"/>
  <c r="U129" i="8"/>
  <c r="H129" i="8"/>
  <c r="U128" i="8"/>
  <c r="H128" i="8"/>
  <c r="U127" i="8"/>
  <c r="H127" i="8"/>
  <c r="U126" i="8"/>
  <c r="K126" i="8"/>
  <c r="H126" i="8"/>
  <c r="U125" i="8"/>
  <c r="H125" i="8"/>
  <c r="U124" i="8"/>
  <c r="H124" i="8"/>
  <c r="U123" i="8"/>
  <c r="H123" i="8"/>
  <c r="U122" i="8"/>
  <c r="H122" i="8"/>
  <c r="U121" i="8"/>
  <c r="H121" i="8"/>
  <c r="U120" i="8"/>
  <c r="H120" i="8"/>
  <c r="U119" i="8"/>
  <c r="K119" i="8"/>
  <c r="H119" i="8"/>
  <c r="U118" i="8"/>
  <c r="H118" i="8"/>
  <c r="U117" i="8"/>
  <c r="H117" i="8"/>
  <c r="U116" i="8"/>
  <c r="H116" i="8"/>
  <c r="U115" i="8"/>
  <c r="H115" i="8"/>
  <c r="U114" i="8"/>
  <c r="H114" i="8"/>
  <c r="U113" i="8"/>
  <c r="H113" i="8"/>
  <c r="U112" i="8"/>
  <c r="K112" i="8"/>
  <c r="H112" i="8"/>
  <c r="U111" i="8"/>
  <c r="H111" i="8"/>
  <c r="U110" i="8"/>
  <c r="H110" i="8"/>
  <c r="U109" i="8"/>
  <c r="H109" i="8"/>
  <c r="U108" i="8"/>
  <c r="H108" i="8"/>
  <c r="U107" i="8"/>
  <c r="H107" i="8"/>
  <c r="U106" i="8"/>
  <c r="H106" i="8"/>
  <c r="U105" i="8"/>
  <c r="K105" i="8"/>
  <c r="H105" i="8"/>
  <c r="U104" i="8"/>
  <c r="H104" i="8"/>
  <c r="U103" i="8"/>
  <c r="H103" i="8"/>
  <c r="U102" i="8"/>
  <c r="H102" i="8"/>
  <c r="U101" i="8"/>
  <c r="H101" i="8"/>
  <c r="U100" i="8"/>
  <c r="H100" i="8"/>
  <c r="U99" i="8"/>
  <c r="H99" i="8"/>
  <c r="U98" i="8"/>
  <c r="K98" i="8"/>
  <c r="H98" i="8"/>
  <c r="U97" i="8"/>
  <c r="H97" i="8"/>
  <c r="U96" i="8"/>
  <c r="H96" i="8"/>
  <c r="U95" i="8"/>
  <c r="H95" i="8"/>
  <c r="U94" i="8"/>
  <c r="H94" i="8"/>
  <c r="U93" i="8"/>
  <c r="H93" i="8"/>
  <c r="U92" i="8"/>
  <c r="H92" i="8"/>
  <c r="U91" i="8"/>
  <c r="K91" i="8"/>
  <c r="H91" i="8"/>
  <c r="U90" i="8"/>
  <c r="H90" i="8"/>
  <c r="U89" i="8"/>
  <c r="H89" i="8"/>
  <c r="U88" i="8"/>
  <c r="H88" i="8"/>
  <c r="U87" i="8"/>
  <c r="H87" i="8"/>
  <c r="U86" i="8"/>
  <c r="H86" i="8"/>
  <c r="U85" i="8"/>
  <c r="H85" i="8"/>
  <c r="U84" i="8"/>
  <c r="K84" i="8"/>
  <c r="H84" i="8"/>
  <c r="U83" i="8"/>
  <c r="H83" i="8"/>
  <c r="U82" i="8"/>
  <c r="H82" i="8"/>
  <c r="U81" i="8"/>
  <c r="H81" i="8"/>
  <c r="U80" i="8"/>
  <c r="H80" i="8"/>
  <c r="U79" i="8"/>
  <c r="H79" i="8"/>
  <c r="U78" i="8"/>
  <c r="H78" i="8"/>
  <c r="U77" i="8"/>
  <c r="K77" i="8"/>
  <c r="H77" i="8"/>
  <c r="U76" i="8"/>
  <c r="H76" i="8"/>
  <c r="U75" i="8"/>
  <c r="H75" i="8"/>
  <c r="U74" i="8"/>
  <c r="H74" i="8"/>
  <c r="U73" i="8"/>
  <c r="H73" i="8"/>
  <c r="U72" i="8"/>
  <c r="H72" i="8"/>
  <c r="U71" i="8"/>
  <c r="H71" i="8"/>
  <c r="U70" i="8"/>
  <c r="K70" i="8"/>
  <c r="H70" i="8"/>
  <c r="U69" i="8"/>
  <c r="H69" i="8"/>
  <c r="U68" i="8"/>
  <c r="H68" i="8"/>
  <c r="U67" i="8"/>
  <c r="H67" i="8"/>
  <c r="U66" i="8"/>
  <c r="H66" i="8"/>
  <c r="U65" i="8"/>
  <c r="H65" i="8"/>
  <c r="U64" i="8"/>
  <c r="H64" i="8"/>
  <c r="U63" i="8"/>
  <c r="K63" i="8"/>
  <c r="H63" i="8"/>
  <c r="U62" i="8"/>
  <c r="H62" i="8"/>
  <c r="U61" i="8"/>
  <c r="H61" i="8"/>
  <c r="U60" i="8"/>
  <c r="H60" i="8"/>
  <c r="U59" i="8"/>
  <c r="H59" i="8"/>
  <c r="U58" i="8"/>
  <c r="H58" i="8"/>
  <c r="U57" i="8"/>
  <c r="K57" i="8"/>
  <c r="K56" i="8"/>
  <c r="L57" i="8"/>
  <c r="H57" i="8"/>
  <c r="U56" i="8"/>
  <c r="H56" i="8"/>
  <c r="U55" i="8"/>
  <c r="H55" i="8"/>
  <c r="U54" i="8"/>
  <c r="H54" i="8"/>
  <c r="U53" i="8"/>
  <c r="H53" i="8"/>
  <c r="U52" i="8"/>
  <c r="H52" i="8"/>
  <c r="U51" i="8"/>
  <c r="H51" i="8"/>
  <c r="U50" i="8"/>
  <c r="H50" i="8"/>
  <c r="U49" i="8"/>
  <c r="K49" i="8"/>
  <c r="H49" i="8"/>
  <c r="U48" i="8"/>
  <c r="H48" i="8"/>
  <c r="U47" i="8"/>
  <c r="H47" i="8"/>
  <c r="U46" i="8"/>
  <c r="H46" i="8"/>
  <c r="U45" i="8"/>
  <c r="H45" i="8"/>
  <c r="U44" i="8"/>
  <c r="H44" i="8"/>
  <c r="U43" i="8"/>
  <c r="H43" i="8"/>
  <c r="U42" i="8"/>
  <c r="K42" i="8"/>
  <c r="H42" i="8"/>
  <c r="U41" i="8"/>
  <c r="H41" i="8"/>
  <c r="U40" i="8"/>
  <c r="H40" i="8"/>
  <c r="U39" i="8"/>
  <c r="H39" i="8"/>
  <c r="U38" i="8"/>
  <c r="H38" i="8"/>
  <c r="U37" i="8"/>
  <c r="H37" i="8"/>
  <c r="U36" i="8"/>
  <c r="H36" i="8"/>
  <c r="U35" i="8"/>
  <c r="K35" i="8"/>
  <c r="H35" i="8"/>
  <c r="U34" i="8"/>
  <c r="H34" i="8"/>
  <c r="U33" i="8"/>
  <c r="H33" i="8"/>
  <c r="U32" i="8"/>
  <c r="H32" i="8"/>
  <c r="U31" i="8"/>
  <c r="H31" i="8"/>
  <c r="U30" i="8"/>
  <c r="H30" i="8"/>
  <c r="U29" i="8"/>
  <c r="H29" i="8"/>
  <c r="U28" i="8"/>
  <c r="K28" i="8"/>
  <c r="H28" i="8"/>
  <c r="U27" i="8"/>
  <c r="H27" i="8"/>
  <c r="U26" i="8"/>
  <c r="H26" i="8"/>
  <c r="U25" i="8"/>
  <c r="H25" i="8"/>
  <c r="U24" i="8"/>
  <c r="H24" i="8"/>
  <c r="U23" i="8"/>
  <c r="H23" i="8"/>
  <c r="U22" i="8"/>
  <c r="K22" i="8"/>
  <c r="K21" i="8"/>
  <c r="L22" i="8"/>
  <c r="H22" i="8"/>
  <c r="U21" i="8"/>
  <c r="U20" i="8"/>
  <c r="H20" i="8"/>
  <c r="U19" i="8"/>
  <c r="U18" i="8"/>
  <c r="S18" i="8"/>
  <c r="T14" i="8"/>
  <c r="G14" i="8"/>
  <c r="R11" i="8"/>
  <c r="E11" i="8"/>
  <c r="S5" i="8"/>
  <c r="E4" i="17"/>
  <c r="E5" i="17"/>
  <c r="E6" i="17"/>
  <c r="E7" i="17"/>
  <c r="E8" i="17"/>
  <c r="E9" i="17"/>
  <c r="D9" i="17"/>
  <c r="D8" i="17"/>
  <c r="D7" i="17"/>
  <c r="D6" i="17"/>
  <c r="D5" i="17"/>
  <c r="D4" i="17"/>
  <c r="F1" i="4"/>
  <c r="G1" i="4"/>
  <c r="H1" i="4"/>
  <c r="I1" i="4"/>
  <c r="J1" i="4"/>
  <c r="K1" i="4"/>
  <c r="L1" i="4"/>
  <c r="M1" i="4"/>
  <c r="N1" i="4"/>
  <c r="O1" i="4"/>
  <c r="P1" i="4"/>
  <c r="Q1" i="4"/>
  <c r="R1" i="4"/>
  <c r="C1" i="4"/>
  <c r="B595" i="5"/>
  <c r="B594" i="5"/>
  <c r="B593" i="5"/>
  <c r="B592" i="5"/>
  <c r="B591" i="5"/>
  <c r="B590" i="5"/>
  <c r="B589" i="5"/>
  <c r="B588" i="5"/>
  <c r="B587" i="5"/>
  <c r="B586" i="5"/>
  <c r="B585" i="5"/>
  <c r="B584" i="5"/>
  <c r="B583" i="5"/>
  <c r="B582" i="5"/>
  <c r="B581" i="5"/>
  <c r="B580" i="5"/>
  <c r="B579" i="5"/>
  <c r="B578" i="5"/>
  <c r="B577" i="5"/>
  <c r="B576" i="5"/>
  <c r="B575" i="5"/>
  <c r="B574" i="5"/>
  <c r="B573" i="5"/>
  <c r="B572" i="5"/>
  <c r="B571" i="5"/>
  <c r="B570" i="5"/>
  <c r="B569" i="5"/>
  <c r="B568" i="5"/>
  <c r="B567" i="5"/>
  <c r="B566" i="5"/>
  <c r="B565" i="5"/>
  <c r="B564" i="5"/>
  <c r="B563" i="5"/>
  <c r="B562" i="5"/>
  <c r="B561" i="5"/>
  <c r="B560" i="5"/>
  <c r="B559" i="5"/>
  <c r="B558" i="5"/>
  <c r="B557" i="5"/>
  <c r="B556" i="5"/>
  <c r="B555" i="5"/>
  <c r="B554" i="5"/>
  <c r="B553" i="5"/>
  <c r="B552" i="5"/>
  <c r="B551" i="5"/>
  <c r="B550" i="5"/>
  <c r="B549" i="5"/>
  <c r="B548" i="5"/>
  <c r="B547" i="5"/>
  <c r="B546" i="5"/>
  <c r="B545" i="5"/>
  <c r="B544" i="5"/>
  <c r="B543" i="5"/>
  <c r="B542" i="5"/>
  <c r="B541" i="5"/>
  <c r="B540" i="5"/>
  <c r="B539" i="5"/>
  <c r="B538" i="5"/>
  <c r="B537" i="5"/>
  <c r="B536" i="5"/>
  <c r="B535" i="5"/>
  <c r="B534" i="5"/>
  <c r="B533" i="5"/>
  <c r="B532" i="5"/>
  <c r="B531" i="5"/>
  <c r="B530" i="5"/>
  <c r="B529" i="5"/>
  <c r="B528" i="5"/>
  <c r="B527" i="5"/>
  <c r="B526" i="5"/>
  <c r="B525" i="5"/>
  <c r="B524" i="5"/>
  <c r="B523" i="5"/>
  <c r="B522" i="5"/>
  <c r="B521" i="5"/>
  <c r="B520" i="5"/>
  <c r="B519" i="5"/>
  <c r="B518" i="5"/>
  <c r="B517" i="5"/>
  <c r="B516" i="5"/>
  <c r="B515" i="5"/>
  <c r="B514" i="5"/>
  <c r="B513" i="5"/>
  <c r="B512" i="5"/>
  <c r="B511" i="5"/>
  <c r="B510" i="5"/>
  <c r="B509" i="5"/>
  <c r="B508" i="5"/>
  <c r="B507" i="5"/>
  <c r="B506" i="5"/>
  <c r="B505" i="5"/>
  <c r="B504" i="5"/>
  <c r="B503" i="5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D12" i="5"/>
  <c r="B12" i="5"/>
  <c r="AO2" i="5"/>
  <c r="AP2" i="5"/>
  <c r="AQ2" i="5"/>
  <c r="AR2" i="5"/>
  <c r="AS2" i="5"/>
  <c r="AT2" i="5"/>
  <c r="AU2" i="5"/>
  <c r="AV2" i="5"/>
  <c r="AW2" i="5"/>
  <c r="AX2" i="5"/>
  <c r="AY2" i="5"/>
  <c r="AZ2" i="5"/>
  <c r="BA2" i="5"/>
  <c r="BA1" i="5"/>
  <c r="BA11" i="5"/>
  <c r="AZ1" i="5"/>
  <c r="AZ11" i="5"/>
  <c r="AY1" i="5"/>
  <c r="AY11" i="5"/>
  <c r="AX1" i="5"/>
  <c r="AX11" i="5"/>
  <c r="AW1" i="5"/>
  <c r="AW11" i="5"/>
  <c r="AV1" i="5"/>
  <c r="AV11" i="5"/>
  <c r="AU1" i="5"/>
  <c r="AU11" i="5"/>
  <c r="AT1" i="5"/>
  <c r="AT11" i="5"/>
  <c r="AS1" i="5"/>
  <c r="AS11" i="5"/>
  <c r="AR1" i="5"/>
  <c r="AR11" i="5"/>
  <c r="AQ1" i="5"/>
  <c r="AQ11" i="5"/>
  <c r="AP1" i="5"/>
  <c r="AP11" i="5"/>
  <c r="AO1" i="5"/>
  <c r="AO11" i="5"/>
  <c r="AN1" i="5"/>
  <c r="AN11" i="5"/>
  <c r="G2" i="5"/>
  <c r="H2" i="5"/>
  <c r="I2" i="5"/>
  <c r="J2" i="5"/>
  <c r="K2" i="5"/>
  <c r="L2" i="5"/>
  <c r="M2" i="5"/>
  <c r="N2" i="5"/>
  <c r="O2" i="5"/>
  <c r="P2" i="5"/>
  <c r="Q2" i="5"/>
  <c r="R2" i="5"/>
  <c r="S2" i="5"/>
  <c r="S1" i="5"/>
  <c r="S11" i="5"/>
  <c r="R1" i="5"/>
  <c r="R11" i="5"/>
  <c r="Q1" i="5"/>
  <c r="Q11" i="5"/>
  <c r="P1" i="5"/>
  <c r="P11" i="5"/>
  <c r="O1" i="5"/>
  <c r="O11" i="5"/>
  <c r="N1" i="5"/>
  <c r="N11" i="5"/>
  <c r="M1" i="5"/>
  <c r="M11" i="5"/>
  <c r="L1" i="5"/>
  <c r="L11" i="5"/>
  <c r="K1" i="5"/>
  <c r="K11" i="5"/>
  <c r="J1" i="5"/>
  <c r="J11" i="5"/>
  <c r="I1" i="5"/>
  <c r="I11" i="5"/>
  <c r="H1" i="5"/>
  <c r="H11" i="5"/>
  <c r="G1" i="5"/>
  <c r="G11" i="5"/>
  <c r="F1" i="5"/>
  <c r="F11" i="5"/>
  <c r="J48" i="3"/>
  <c r="J45" i="3"/>
  <c r="J42" i="3"/>
  <c r="J41" i="3"/>
  <c r="J40" i="3"/>
  <c r="J24" i="3"/>
  <c r="J22" i="3"/>
  <c r="J20" i="3"/>
  <c r="J18" i="3"/>
  <c r="J17" i="3"/>
  <c r="J10" i="3"/>
  <c r="J8" i="3"/>
  <c r="J6" i="3"/>
  <c r="J4" i="3"/>
  <c r="J3" i="3"/>
  <c r="G13" i="8" a="1"/>
  <c r="G13" i="8"/>
  <c r="H11" i="8"/>
  <c r="T13" i="8" a="1"/>
  <c r="T13" i="8"/>
  <c r="U11" i="8"/>
  <c r="W11" i="5"/>
  <c r="W13" i="5"/>
  <c r="W14" i="5"/>
  <c r="W15" i="5"/>
  <c r="W16" i="5"/>
  <c r="W17" i="5"/>
  <c r="W18" i="5"/>
  <c r="W19" i="5"/>
  <c r="W20" i="5"/>
  <c r="W21" i="5"/>
  <c r="W22" i="5"/>
  <c r="W23" i="5"/>
  <c r="W24" i="5"/>
  <c r="W25" i="5"/>
  <c r="W26" i="5"/>
  <c r="W27" i="5"/>
  <c r="W28" i="5"/>
  <c r="W29" i="5"/>
  <c r="W30" i="5"/>
  <c r="W31" i="5"/>
  <c r="W32" i="5"/>
  <c r="W33" i="5"/>
  <c r="W34" i="5"/>
  <c r="W35" i="5"/>
  <c r="W36" i="5"/>
  <c r="W37" i="5"/>
  <c r="W38" i="5"/>
  <c r="W39" i="5"/>
  <c r="W40" i="5"/>
  <c r="W41" i="5"/>
  <c r="W42" i="5"/>
  <c r="W43" i="5"/>
  <c r="W44" i="5"/>
  <c r="W45" i="5"/>
  <c r="W46" i="5"/>
  <c r="W47" i="5"/>
  <c r="W48" i="5"/>
  <c r="W49" i="5"/>
  <c r="W50" i="5"/>
  <c r="W51" i="5"/>
  <c r="W52" i="5"/>
  <c r="W53" i="5"/>
  <c r="W54" i="5"/>
  <c r="W55" i="5"/>
  <c r="W56" i="5"/>
  <c r="W57" i="5"/>
  <c r="W58" i="5"/>
  <c r="W59" i="5"/>
  <c r="W60" i="5"/>
  <c r="W61" i="5"/>
  <c r="W62" i="5"/>
  <c r="W63" i="5"/>
  <c r="W64" i="5"/>
  <c r="W65" i="5"/>
  <c r="W66" i="5"/>
  <c r="W67" i="5"/>
  <c r="W68" i="5"/>
  <c r="W69" i="5"/>
  <c r="W70" i="5"/>
  <c r="W71" i="5"/>
  <c r="W72" i="5"/>
  <c r="W73" i="5"/>
  <c r="W74" i="5"/>
  <c r="W75" i="5"/>
  <c r="W76" i="5"/>
  <c r="W77" i="5"/>
  <c r="W78" i="5"/>
  <c r="W79" i="5"/>
  <c r="W80" i="5"/>
  <c r="W81" i="5"/>
  <c r="W82" i="5"/>
  <c r="W83" i="5"/>
  <c r="W84" i="5"/>
  <c r="W85" i="5"/>
  <c r="W86" i="5"/>
  <c r="W87" i="5"/>
  <c r="W88" i="5"/>
  <c r="W89" i="5"/>
  <c r="W90" i="5"/>
  <c r="W91" i="5"/>
  <c r="W92" i="5"/>
  <c r="W93" i="5"/>
  <c r="W94" i="5"/>
  <c r="W95" i="5"/>
  <c r="W96" i="5"/>
  <c r="W97" i="5"/>
  <c r="W98" i="5"/>
  <c r="W99" i="5"/>
  <c r="W100" i="5"/>
  <c r="W101" i="5"/>
  <c r="W102" i="5"/>
  <c r="W103" i="5"/>
  <c r="W104" i="5"/>
  <c r="W105" i="5"/>
  <c r="W106" i="5"/>
  <c r="W107" i="5"/>
  <c r="W108" i="5"/>
  <c r="W109" i="5"/>
  <c r="W110" i="5"/>
  <c r="W111" i="5"/>
  <c r="W112" i="5"/>
  <c r="W113" i="5"/>
  <c r="W114" i="5"/>
  <c r="W115" i="5"/>
  <c r="W116" i="5"/>
  <c r="W117" i="5"/>
  <c r="W118" i="5"/>
  <c r="W119" i="5"/>
  <c r="W120" i="5"/>
  <c r="W121" i="5"/>
  <c r="W122" i="5"/>
  <c r="W123" i="5"/>
  <c r="W124" i="5"/>
  <c r="W125" i="5"/>
  <c r="W126" i="5"/>
  <c r="W127" i="5"/>
  <c r="W128" i="5"/>
  <c r="W129" i="5"/>
  <c r="W130" i="5"/>
  <c r="W131" i="5"/>
  <c r="W132" i="5"/>
  <c r="W133" i="5"/>
  <c r="W134" i="5"/>
  <c r="W135" i="5"/>
  <c r="W136" i="5"/>
  <c r="W137" i="5"/>
  <c r="W138" i="5"/>
  <c r="W139" i="5"/>
  <c r="W140" i="5"/>
  <c r="W141" i="5"/>
  <c r="W142" i="5"/>
  <c r="W143" i="5"/>
  <c r="W144" i="5"/>
  <c r="W145" i="5"/>
  <c r="W146" i="5"/>
  <c r="W147" i="5"/>
  <c r="W148" i="5"/>
  <c r="W149" i="5"/>
  <c r="W150" i="5"/>
  <c r="W151" i="5"/>
  <c r="W152" i="5"/>
  <c r="W153" i="5"/>
  <c r="W154" i="5"/>
  <c r="W155" i="5"/>
  <c r="W156" i="5"/>
  <c r="W157" i="5"/>
  <c r="W158" i="5"/>
  <c r="W159" i="5"/>
  <c r="W160" i="5"/>
  <c r="W161" i="5"/>
  <c r="W162" i="5"/>
  <c r="W163" i="5"/>
  <c r="W164" i="5"/>
  <c r="W165" i="5"/>
  <c r="W166" i="5"/>
  <c r="W167" i="5"/>
  <c r="W168" i="5"/>
  <c r="W169" i="5"/>
  <c r="W170" i="5"/>
  <c r="W171" i="5"/>
  <c r="W172" i="5"/>
  <c r="W173" i="5"/>
  <c r="W174" i="5"/>
  <c r="W175" i="5"/>
  <c r="W176" i="5"/>
  <c r="W177" i="5"/>
  <c r="W178" i="5"/>
  <c r="W179" i="5"/>
  <c r="W180" i="5"/>
  <c r="W181" i="5"/>
  <c r="W182" i="5"/>
  <c r="W183" i="5"/>
  <c r="W184" i="5"/>
  <c r="W185" i="5"/>
  <c r="W186" i="5"/>
  <c r="W187" i="5"/>
  <c r="W188" i="5"/>
  <c r="W189" i="5"/>
  <c r="W190" i="5"/>
  <c r="W191" i="5"/>
  <c r="W192" i="5"/>
  <c r="W193" i="5"/>
  <c r="W194" i="5"/>
  <c r="W195" i="5"/>
  <c r="W196" i="5"/>
  <c r="W197" i="5"/>
  <c r="W198" i="5"/>
  <c r="W199" i="5"/>
  <c r="W200" i="5"/>
  <c r="W201" i="5"/>
  <c r="W202" i="5"/>
  <c r="W203" i="5"/>
  <c r="W204" i="5"/>
  <c r="W205" i="5"/>
  <c r="W206" i="5"/>
  <c r="W207" i="5"/>
  <c r="W208" i="5"/>
  <c r="W209" i="5"/>
  <c r="W210" i="5"/>
  <c r="W211" i="5"/>
  <c r="W212" i="5"/>
  <c r="W213" i="5"/>
  <c r="W214" i="5"/>
  <c r="W215" i="5"/>
  <c r="W216" i="5"/>
  <c r="W217" i="5"/>
  <c r="W218" i="5"/>
  <c r="W219" i="5"/>
  <c r="W220" i="5"/>
  <c r="W221" i="5"/>
  <c r="W222" i="5"/>
  <c r="W223" i="5"/>
  <c r="W224" i="5"/>
  <c r="W225" i="5"/>
  <c r="W226" i="5"/>
  <c r="W227" i="5"/>
  <c r="W228" i="5"/>
  <c r="W229" i="5"/>
  <c r="W230" i="5"/>
  <c r="W231" i="5"/>
  <c r="W232" i="5"/>
  <c r="W233" i="5"/>
  <c r="W234" i="5"/>
  <c r="W235" i="5"/>
  <c r="W236" i="5"/>
  <c r="W237" i="5"/>
  <c r="W238" i="5"/>
  <c r="W239" i="5"/>
  <c r="W240" i="5"/>
  <c r="W241" i="5"/>
  <c r="W242" i="5"/>
  <c r="W243" i="5"/>
  <c r="W244" i="5"/>
  <c r="W245" i="5"/>
  <c r="W246" i="5"/>
  <c r="W247" i="5"/>
  <c r="W248" i="5"/>
  <c r="W249" i="5"/>
  <c r="W250" i="5"/>
  <c r="W251" i="5"/>
  <c r="W252" i="5"/>
  <c r="W253" i="5"/>
  <c r="W254" i="5"/>
  <c r="W255" i="5"/>
  <c r="W256" i="5"/>
  <c r="W257" i="5"/>
  <c r="W258" i="5"/>
  <c r="W259" i="5"/>
  <c r="W260" i="5"/>
  <c r="W261" i="5"/>
  <c r="W262" i="5"/>
  <c r="W263" i="5"/>
  <c r="W264" i="5"/>
  <c r="W265" i="5"/>
  <c r="W266" i="5"/>
  <c r="W267" i="5"/>
  <c r="W268" i="5"/>
  <c r="W269" i="5"/>
  <c r="W270" i="5"/>
  <c r="W271" i="5"/>
  <c r="W272" i="5"/>
  <c r="W273" i="5"/>
  <c r="W274" i="5"/>
  <c r="W275" i="5"/>
  <c r="W276" i="5"/>
  <c r="W277" i="5"/>
  <c r="W278" i="5"/>
  <c r="W279" i="5"/>
  <c r="W280" i="5"/>
  <c r="W281" i="5"/>
  <c r="W282" i="5"/>
  <c r="W283" i="5"/>
  <c r="W284" i="5"/>
  <c r="W285" i="5"/>
  <c r="W286" i="5"/>
  <c r="W287" i="5"/>
  <c r="W288" i="5"/>
  <c r="W289" i="5"/>
  <c r="W290" i="5"/>
  <c r="W291" i="5"/>
  <c r="W292" i="5"/>
  <c r="W293" i="5"/>
  <c r="W294" i="5"/>
  <c r="W295" i="5"/>
  <c r="W296" i="5"/>
  <c r="W297" i="5"/>
  <c r="W298" i="5"/>
  <c r="W299" i="5"/>
  <c r="W300" i="5"/>
  <c r="W301" i="5"/>
  <c r="W302" i="5"/>
  <c r="W303" i="5"/>
  <c r="W304" i="5"/>
  <c r="W305" i="5"/>
  <c r="W306" i="5"/>
  <c r="W307" i="5"/>
  <c r="W308" i="5"/>
  <c r="W309" i="5"/>
  <c r="W310" i="5"/>
  <c r="W311" i="5"/>
  <c r="W312" i="5"/>
  <c r="W313" i="5"/>
  <c r="W314" i="5"/>
  <c r="W315" i="5"/>
  <c r="W316" i="5"/>
  <c r="W317" i="5"/>
  <c r="W318" i="5"/>
  <c r="W319" i="5"/>
  <c r="W320" i="5"/>
  <c r="W321" i="5"/>
  <c r="W322" i="5"/>
  <c r="W323" i="5"/>
  <c r="W324" i="5"/>
  <c r="W325" i="5"/>
  <c r="W326" i="5"/>
  <c r="W327" i="5"/>
  <c r="W328" i="5"/>
  <c r="W329" i="5"/>
  <c r="W330" i="5"/>
  <c r="W331" i="5"/>
  <c r="W332" i="5"/>
  <c r="W333" i="5"/>
  <c r="W334" i="5"/>
  <c r="W335" i="5"/>
  <c r="W336" i="5"/>
  <c r="W337" i="5"/>
  <c r="W338" i="5"/>
  <c r="W339" i="5"/>
  <c r="W340" i="5"/>
  <c r="W341" i="5"/>
  <c r="W342" i="5"/>
  <c r="W343" i="5"/>
  <c r="W344" i="5"/>
  <c r="W345" i="5"/>
  <c r="W346" i="5"/>
  <c r="W347" i="5"/>
  <c r="W348" i="5"/>
  <c r="W349" i="5"/>
  <c r="W350" i="5"/>
  <c r="W351" i="5"/>
  <c r="W352" i="5"/>
  <c r="W353" i="5"/>
  <c r="W354" i="5"/>
  <c r="W355" i="5"/>
  <c r="W356" i="5"/>
  <c r="W357" i="5"/>
  <c r="W358" i="5"/>
  <c r="W359" i="5"/>
  <c r="W360" i="5"/>
  <c r="W361" i="5"/>
  <c r="W362" i="5"/>
  <c r="W363" i="5"/>
  <c r="W364" i="5"/>
  <c r="W365" i="5"/>
  <c r="W366" i="5"/>
  <c r="W367" i="5"/>
  <c r="W368" i="5"/>
  <c r="W369" i="5"/>
  <c r="W370" i="5"/>
  <c r="W371" i="5"/>
  <c r="W372" i="5"/>
  <c r="W373" i="5"/>
  <c r="W374" i="5"/>
  <c r="W375" i="5"/>
  <c r="W376" i="5"/>
  <c r="W377" i="5"/>
  <c r="W378" i="5"/>
  <c r="W379" i="5"/>
  <c r="W380" i="5"/>
  <c r="W381" i="5"/>
  <c r="W382" i="5"/>
  <c r="W383" i="5"/>
  <c r="W384" i="5"/>
  <c r="W385" i="5"/>
  <c r="W386" i="5"/>
  <c r="W387" i="5"/>
  <c r="W388" i="5"/>
  <c r="W389" i="5"/>
  <c r="W390" i="5"/>
  <c r="W391" i="5"/>
  <c r="W392" i="5"/>
  <c r="W393" i="5"/>
  <c r="W394" i="5"/>
  <c r="W395" i="5"/>
  <c r="W396" i="5"/>
  <c r="W397" i="5"/>
  <c r="W398" i="5"/>
  <c r="W399" i="5"/>
  <c r="W400" i="5"/>
  <c r="W401" i="5"/>
  <c r="W402" i="5"/>
  <c r="W403" i="5"/>
  <c r="W404" i="5"/>
  <c r="W405" i="5"/>
  <c r="W406" i="5"/>
  <c r="W407" i="5"/>
  <c r="W408" i="5"/>
  <c r="W409" i="5"/>
  <c r="W410" i="5"/>
  <c r="W411" i="5"/>
  <c r="W412" i="5"/>
  <c r="W413" i="5"/>
  <c r="W414" i="5"/>
  <c r="W415" i="5"/>
  <c r="W416" i="5"/>
  <c r="W417" i="5"/>
  <c r="W418" i="5"/>
  <c r="W419" i="5"/>
  <c r="W420" i="5"/>
  <c r="W421" i="5"/>
  <c r="W422" i="5"/>
  <c r="W423" i="5"/>
  <c r="W424" i="5"/>
  <c r="W425" i="5"/>
  <c r="W426" i="5"/>
  <c r="W427" i="5"/>
  <c r="W428" i="5"/>
  <c r="W429" i="5"/>
  <c r="W430" i="5"/>
  <c r="W431" i="5"/>
  <c r="W432" i="5"/>
  <c r="W433" i="5"/>
  <c r="W434" i="5"/>
  <c r="W435" i="5"/>
  <c r="W436" i="5"/>
  <c r="W437" i="5"/>
  <c r="W438" i="5"/>
  <c r="W439" i="5"/>
  <c r="W440" i="5"/>
  <c r="W441" i="5"/>
  <c r="W442" i="5"/>
  <c r="W443" i="5"/>
  <c r="W444" i="5"/>
  <c r="W445" i="5"/>
  <c r="W446" i="5"/>
  <c r="W447" i="5"/>
  <c r="W448" i="5"/>
  <c r="W449" i="5"/>
  <c r="W450" i="5"/>
  <c r="W451" i="5"/>
  <c r="W452" i="5"/>
  <c r="W453" i="5"/>
  <c r="W454" i="5"/>
  <c r="W455" i="5"/>
  <c r="W456" i="5"/>
  <c r="W457" i="5"/>
  <c r="W458" i="5"/>
  <c r="W459" i="5"/>
  <c r="W460" i="5"/>
  <c r="W461" i="5"/>
  <c r="W462" i="5"/>
  <c r="W463" i="5"/>
  <c r="W464" i="5"/>
  <c r="W465" i="5"/>
  <c r="W466" i="5"/>
  <c r="W467" i="5"/>
  <c r="W468" i="5"/>
  <c r="W469" i="5"/>
  <c r="W470" i="5"/>
  <c r="W471" i="5"/>
  <c r="W472" i="5"/>
  <c r="W473" i="5"/>
  <c r="W474" i="5"/>
  <c r="W475" i="5"/>
  <c r="W476" i="5"/>
  <c r="W477" i="5"/>
  <c r="W478" i="5"/>
  <c r="W479" i="5"/>
  <c r="W480" i="5"/>
  <c r="W481" i="5"/>
  <c r="W482" i="5"/>
  <c r="W483" i="5"/>
  <c r="W484" i="5"/>
  <c r="W485" i="5"/>
  <c r="W486" i="5"/>
  <c r="W487" i="5"/>
  <c r="W488" i="5"/>
  <c r="W489" i="5"/>
  <c r="W490" i="5"/>
  <c r="W491" i="5"/>
  <c r="W492" i="5"/>
  <c r="W493" i="5"/>
  <c r="W494" i="5"/>
  <c r="W495" i="5"/>
  <c r="AN495" i="5"/>
  <c r="CA495" i="5"/>
  <c r="BH13" i="5"/>
  <c r="BH14" i="5"/>
  <c r="BH15" i="5"/>
  <c r="BH16" i="5"/>
  <c r="BH17" i="5"/>
  <c r="BH18" i="5"/>
  <c r="BH19" i="5"/>
  <c r="BH20" i="5"/>
  <c r="BH21" i="5"/>
  <c r="BH22" i="5"/>
  <c r="BH23" i="5"/>
  <c r="BH24" i="5"/>
  <c r="BH25" i="5"/>
  <c r="BH26" i="5"/>
  <c r="BH27" i="5"/>
  <c r="BH28" i="5"/>
  <c r="BH29" i="5"/>
  <c r="BH30" i="5"/>
  <c r="BH31" i="5"/>
  <c r="BH32" i="5"/>
  <c r="BH33" i="5"/>
  <c r="BH34" i="5"/>
  <c r="BH35" i="5"/>
  <c r="BH36" i="5"/>
  <c r="BH37" i="5"/>
  <c r="BH38" i="5"/>
  <c r="BH39" i="5"/>
  <c r="BH40" i="5"/>
  <c r="BH41" i="5"/>
  <c r="BH42" i="5"/>
  <c r="BH43" i="5"/>
  <c r="BH44" i="5"/>
  <c r="BH45" i="5"/>
  <c r="BH46" i="5"/>
  <c r="BH47" i="5"/>
  <c r="BH48" i="5"/>
  <c r="BH49" i="5"/>
  <c r="BH50" i="5"/>
  <c r="BH51" i="5"/>
  <c r="BH52" i="5"/>
  <c r="BH53" i="5"/>
  <c r="BH54" i="5"/>
  <c r="BH55" i="5"/>
  <c r="BH56" i="5"/>
  <c r="BH57" i="5"/>
  <c r="BH58" i="5"/>
  <c r="BH59" i="5"/>
  <c r="BH60" i="5"/>
  <c r="BH61" i="5"/>
  <c r="BH62" i="5"/>
  <c r="BH63" i="5"/>
  <c r="BH64" i="5"/>
  <c r="BH65" i="5"/>
  <c r="BH66" i="5"/>
  <c r="BH67" i="5"/>
  <c r="BH68" i="5"/>
  <c r="BH69" i="5"/>
  <c r="BH70" i="5"/>
  <c r="BH71" i="5"/>
  <c r="BH72" i="5"/>
  <c r="BH73" i="5"/>
  <c r="BH74" i="5"/>
  <c r="BH75" i="5"/>
  <c r="BH76" i="5"/>
  <c r="BH77" i="5"/>
  <c r="BH78" i="5"/>
  <c r="BH79" i="5"/>
  <c r="BH80" i="5"/>
  <c r="BH81" i="5"/>
  <c r="BH82" i="5"/>
  <c r="BH83" i="5"/>
  <c r="BH84" i="5"/>
  <c r="BH85" i="5"/>
  <c r="BH86" i="5"/>
  <c r="BH87" i="5"/>
  <c r="BH88" i="5"/>
  <c r="BH89" i="5"/>
  <c r="BH90" i="5"/>
  <c r="BH91" i="5"/>
  <c r="BH92" i="5"/>
  <c r="BH93" i="5"/>
  <c r="BH94" i="5"/>
  <c r="BH95" i="5"/>
  <c r="BH96" i="5"/>
  <c r="BH97" i="5"/>
  <c r="BH98" i="5"/>
  <c r="BH99" i="5"/>
  <c r="BH100" i="5"/>
  <c r="BH101" i="5"/>
  <c r="BH102" i="5"/>
  <c r="BH103" i="5"/>
  <c r="BH104" i="5"/>
  <c r="BH105" i="5"/>
  <c r="BH106" i="5"/>
  <c r="BH107" i="5"/>
  <c r="BH108" i="5"/>
  <c r="BH109" i="5"/>
  <c r="BH110" i="5"/>
  <c r="BH111" i="5"/>
  <c r="BH112" i="5"/>
  <c r="BH113" i="5"/>
  <c r="BH114" i="5"/>
  <c r="BH115" i="5"/>
  <c r="BH116" i="5"/>
  <c r="BH117" i="5"/>
  <c r="BH118" i="5"/>
  <c r="BH119" i="5"/>
  <c r="BH120" i="5"/>
  <c r="BH121" i="5"/>
  <c r="BH122" i="5"/>
  <c r="BH123" i="5"/>
  <c r="BH124" i="5"/>
  <c r="BH125" i="5"/>
  <c r="BH126" i="5"/>
  <c r="BH127" i="5"/>
  <c r="BH128" i="5"/>
  <c r="BH129" i="5"/>
  <c r="BH130" i="5"/>
  <c r="BH131" i="5"/>
  <c r="BH132" i="5"/>
  <c r="BH133" i="5"/>
  <c r="BH134" i="5"/>
  <c r="BH135" i="5"/>
  <c r="BH136" i="5"/>
  <c r="BH137" i="5"/>
  <c r="BH138" i="5"/>
  <c r="BH139" i="5"/>
  <c r="BH140" i="5"/>
  <c r="BH141" i="5"/>
  <c r="BH142" i="5"/>
  <c r="BH143" i="5"/>
  <c r="BH144" i="5"/>
  <c r="BH145" i="5"/>
  <c r="BH146" i="5"/>
  <c r="BH147" i="5"/>
  <c r="BH148" i="5"/>
  <c r="BH149" i="5"/>
  <c r="BH150" i="5"/>
  <c r="BH151" i="5"/>
  <c r="BH152" i="5"/>
  <c r="BH153" i="5"/>
  <c r="BH154" i="5"/>
  <c r="BH155" i="5"/>
  <c r="BH156" i="5"/>
  <c r="BH157" i="5"/>
  <c r="BH158" i="5"/>
  <c r="BH159" i="5"/>
  <c r="BH160" i="5"/>
  <c r="BH161" i="5"/>
  <c r="BH162" i="5"/>
  <c r="BH163" i="5"/>
  <c r="BH164" i="5"/>
  <c r="BH165" i="5"/>
  <c r="BH166" i="5"/>
  <c r="BH167" i="5"/>
  <c r="BH168" i="5"/>
  <c r="BH169" i="5"/>
  <c r="BH170" i="5"/>
  <c r="BH171" i="5"/>
  <c r="BH172" i="5"/>
  <c r="BH173" i="5"/>
  <c r="BH174" i="5"/>
  <c r="BH175" i="5"/>
  <c r="BH176" i="5"/>
  <c r="BH177" i="5"/>
  <c r="BH178" i="5"/>
  <c r="BH179" i="5"/>
  <c r="BH180" i="5"/>
  <c r="BH181" i="5"/>
  <c r="BH182" i="5"/>
  <c r="BH183" i="5"/>
  <c r="BH184" i="5"/>
  <c r="BH185" i="5"/>
  <c r="BH186" i="5"/>
  <c r="BH187" i="5"/>
  <c r="BH188" i="5"/>
  <c r="BH189" i="5"/>
  <c r="BH190" i="5"/>
  <c r="BH191" i="5"/>
  <c r="BH192" i="5"/>
  <c r="BH193" i="5"/>
  <c r="BH194" i="5"/>
  <c r="BH195" i="5"/>
  <c r="BH196" i="5"/>
  <c r="BH197" i="5"/>
  <c r="BH198" i="5"/>
  <c r="BH199" i="5"/>
  <c r="BH200" i="5"/>
  <c r="BH201" i="5"/>
  <c r="BH202" i="5"/>
  <c r="BH203" i="5"/>
  <c r="BH204" i="5"/>
  <c r="BH205" i="5"/>
  <c r="BH206" i="5"/>
  <c r="BH207" i="5"/>
  <c r="BH208" i="5"/>
  <c r="BH209" i="5"/>
  <c r="BH210" i="5"/>
  <c r="BH211" i="5"/>
  <c r="BH212" i="5"/>
  <c r="BH213" i="5"/>
  <c r="BH214" i="5"/>
  <c r="BH215" i="5"/>
  <c r="BH216" i="5"/>
  <c r="BH217" i="5"/>
  <c r="BH218" i="5"/>
  <c r="BH219" i="5"/>
  <c r="BH220" i="5"/>
  <c r="BH221" i="5"/>
  <c r="BH222" i="5"/>
  <c r="BH223" i="5"/>
  <c r="BH224" i="5"/>
  <c r="BH225" i="5"/>
  <c r="BH226" i="5"/>
  <c r="BH227" i="5"/>
  <c r="BH228" i="5"/>
  <c r="BH229" i="5"/>
  <c r="BH230" i="5"/>
  <c r="BH231" i="5"/>
  <c r="BH232" i="5"/>
  <c r="BH233" i="5"/>
  <c r="BH234" i="5"/>
  <c r="BH235" i="5"/>
  <c r="BH236" i="5"/>
  <c r="BH237" i="5"/>
  <c r="BH238" i="5"/>
  <c r="BH239" i="5"/>
  <c r="BH240" i="5"/>
  <c r="BH241" i="5"/>
  <c r="BH242" i="5"/>
  <c r="BH243" i="5"/>
  <c r="BH244" i="5"/>
  <c r="BH245" i="5"/>
  <c r="BH246" i="5"/>
  <c r="BH247" i="5"/>
  <c r="BH248" i="5"/>
  <c r="BH249" i="5"/>
  <c r="BH250" i="5"/>
  <c r="BH251" i="5"/>
  <c r="BH252" i="5"/>
  <c r="BH253" i="5"/>
  <c r="BH254" i="5"/>
  <c r="BH255" i="5"/>
  <c r="BH256" i="5"/>
  <c r="BH257" i="5"/>
  <c r="BH258" i="5"/>
  <c r="BH259" i="5"/>
  <c r="BH260" i="5"/>
  <c r="BH261" i="5"/>
  <c r="BH262" i="5"/>
  <c r="BH263" i="5"/>
  <c r="BH264" i="5"/>
  <c r="BH265" i="5"/>
  <c r="BH266" i="5"/>
  <c r="BH267" i="5"/>
  <c r="BH268" i="5"/>
  <c r="BH269" i="5"/>
  <c r="BH270" i="5"/>
  <c r="BH271" i="5"/>
  <c r="BH272" i="5"/>
  <c r="BH273" i="5"/>
  <c r="BH274" i="5"/>
  <c r="BH275" i="5"/>
  <c r="BH276" i="5"/>
  <c r="BH277" i="5"/>
  <c r="BH278" i="5"/>
  <c r="BH279" i="5"/>
  <c r="BH280" i="5"/>
  <c r="BH281" i="5"/>
  <c r="BH282" i="5"/>
  <c r="BH283" i="5"/>
  <c r="BH284" i="5"/>
  <c r="BH285" i="5"/>
  <c r="BH286" i="5"/>
  <c r="BH287" i="5"/>
  <c r="BH288" i="5"/>
  <c r="BH289" i="5"/>
  <c r="BH290" i="5"/>
  <c r="BH291" i="5"/>
  <c r="BH292" i="5"/>
  <c r="BH293" i="5"/>
  <c r="BH294" i="5"/>
  <c r="BH295" i="5"/>
  <c r="BH296" i="5"/>
  <c r="BH297" i="5"/>
  <c r="BH298" i="5"/>
  <c r="BH299" i="5"/>
  <c r="BH300" i="5"/>
  <c r="BH301" i="5"/>
  <c r="BH302" i="5"/>
  <c r="BH303" i="5"/>
  <c r="BH304" i="5"/>
  <c r="BH305" i="5"/>
  <c r="BH306" i="5"/>
  <c r="BH307" i="5"/>
  <c r="BH308" i="5"/>
  <c r="BH309" i="5"/>
  <c r="BH310" i="5"/>
  <c r="BH311" i="5"/>
  <c r="BH312" i="5"/>
  <c r="BH313" i="5"/>
  <c r="BH314" i="5"/>
  <c r="BH315" i="5"/>
  <c r="BH316" i="5"/>
  <c r="BH317" i="5"/>
  <c r="BH318" i="5"/>
  <c r="BH319" i="5"/>
  <c r="BH320" i="5"/>
  <c r="BH321" i="5"/>
  <c r="BH322" i="5"/>
  <c r="BH323" i="5"/>
  <c r="BH324" i="5"/>
  <c r="BH325" i="5"/>
  <c r="BH326" i="5"/>
  <c r="BH327" i="5"/>
  <c r="BH328" i="5"/>
  <c r="BH329" i="5"/>
  <c r="BH330" i="5"/>
  <c r="BH331" i="5"/>
  <c r="BH332" i="5"/>
  <c r="BH333" i="5"/>
  <c r="BH334" i="5"/>
  <c r="BH335" i="5"/>
  <c r="BH336" i="5"/>
  <c r="BH337" i="5"/>
  <c r="BH338" i="5"/>
  <c r="BH339" i="5"/>
  <c r="BH340" i="5"/>
  <c r="BH341" i="5"/>
  <c r="BH342" i="5"/>
  <c r="BH343" i="5"/>
  <c r="BH344" i="5"/>
  <c r="BH345" i="5"/>
  <c r="BH346" i="5"/>
  <c r="BH347" i="5"/>
  <c r="BH348" i="5"/>
  <c r="BH349" i="5"/>
  <c r="BH350" i="5"/>
  <c r="BH351" i="5"/>
  <c r="BH352" i="5"/>
  <c r="BH353" i="5"/>
  <c r="BH354" i="5"/>
  <c r="BH355" i="5"/>
  <c r="BH356" i="5"/>
  <c r="BH357" i="5"/>
  <c r="BH358" i="5"/>
  <c r="BH359" i="5"/>
  <c r="BH360" i="5"/>
  <c r="BH361" i="5"/>
  <c r="BH362" i="5"/>
  <c r="BH363" i="5"/>
  <c r="BH364" i="5"/>
  <c r="BH365" i="5"/>
  <c r="BH366" i="5"/>
  <c r="BH367" i="5"/>
  <c r="BH368" i="5"/>
  <c r="BH369" i="5"/>
  <c r="BH370" i="5"/>
  <c r="BH371" i="5"/>
  <c r="BH372" i="5"/>
  <c r="BH373" i="5"/>
  <c r="BH374" i="5"/>
  <c r="BH375" i="5"/>
  <c r="BH376" i="5"/>
  <c r="BH377" i="5"/>
  <c r="BH378" i="5"/>
  <c r="BH379" i="5"/>
  <c r="BH380" i="5"/>
  <c r="BH381" i="5"/>
  <c r="BH382" i="5"/>
  <c r="BH383" i="5"/>
  <c r="BH384" i="5"/>
  <c r="BH385" i="5"/>
  <c r="BH386" i="5"/>
  <c r="BH387" i="5"/>
  <c r="BH388" i="5"/>
  <c r="BH389" i="5"/>
  <c r="BH390" i="5"/>
  <c r="BH391" i="5"/>
  <c r="BH392" i="5"/>
  <c r="BH393" i="5"/>
  <c r="BH394" i="5"/>
  <c r="BH395" i="5"/>
  <c r="BH396" i="5"/>
  <c r="BH397" i="5"/>
  <c r="BH398" i="5"/>
  <c r="BH399" i="5"/>
  <c r="BH400" i="5"/>
  <c r="BH401" i="5"/>
  <c r="BH402" i="5"/>
  <c r="BH403" i="5"/>
  <c r="BH404" i="5"/>
  <c r="BH405" i="5"/>
  <c r="BH406" i="5"/>
  <c r="BH407" i="5"/>
  <c r="BH408" i="5"/>
  <c r="BH409" i="5"/>
  <c r="BH410" i="5"/>
  <c r="BH411" i="5"/>
  <c r="BH412" i="5"/>
  <c r="BH413" i="5"/>
  <c r="BH414" i="5"/>
  <c r="BH415" i="5"/>
  <c r="BH416" i="5"/>
  <c r="BH417" i="5"/>
  <c r="BH418" i="5"/>
  <c r="BH419" i="5"/>
  <c r="BH420" i="5"/>
  <c r="BH421" i="5"/>
  <c r="BH422" i="5"/>
  <c r="BH423" i="5"/>
  <c r="BH424" i="5"/>
  <c r="BH425" i="5"/>
  <c r="BH426" i="5"/>
  <c r="BH427" i="5"/>
  <c r="BH428" i="5"/>
  <c r="BH429" i="5"/>
  <c r="BH430" i="5"/>
  <c r="BH431" i="5"/>
  <c r="BH432" i="5"/>
  <c r="BH433" i="5"/>
  <c r="BH434" i="5"/>
  <c r="BH435" i="5"/>
  <c r="BH436" i="5"/>
  <c r="BH437" i="5"/>
  <c r="BH438" i="5"/>
  <c r="BH439" i="5"/>
  <c r="BH440" i="5"/>
  <c r="BH441" i="5"/>
  <c r="BH442" i="5"/>
  <c r="BH443" i="5"/>
  <c r="BH444" i="5"/>
  <c r="BH445" i="5"/>
  <c r="BH446" i="5"/>
  <c r="BH447" i="5"/>
  <c r="BH448" i="5"/>
  <c r="BH449" i="5"/>
  <c r="BH450" i="5"/>
  <c r="BH451" i="5"/>
  <c r="BH452" i="5"/>
  <c r="BH453" i="5"/>
  <c r="BH454" i="5"/>
  <c r="BH455" i="5"/>
  <c r="BH456" i="5"/>
  <c r="BH457" i="5"/>
  <c r="BH458" i="5"/>
  <c r="BH459" i="5"/>
  <c r="BH460" i="5"/>
  <c r="BH461" i="5"/>
  <c r="BH462" i="5"/>
  <c r="BH463" i="5"/>
  <c r="BH464" i="5"/>
  <c r="BH465" i="5"/>
  <c r="BH466" i="5"/>
  <c r="BH467" i="5"/>
  <c r="BH468" i="5"/>
  <c r="BH469" i="5"/>
  <c r="BH470" i="5"/>
  <c r="BH471" i="5"/>
  <c r="BH472" i="5"/>
  <c r="BH473" i="5"/>
  <c r="BH474" i="5"/>
  <c r="BH475" i="5"/>
  <c r="BH476" i="5"/>
  <c r="BH477" i="5"/>
  <c r="BH478" i="5"/>
  <c r="BH479" i="5"/>
  <c r="BH480" i="5"/>
  <c r="BH481" i="5"/>
  <c r="BH482" i="5"/>
  <c r="BH483" i="5"/>
  <c r="BH484" i="5"/>
  <c r="BH485" i="5"/>
  <c r="BH486" i="5"/>
  <c r="BH487" i="5"/>
  <c r="BH488" i="5"/>
  <c r="BH489" i="5"/>
  <c r="BH490" i="5"/>
  <c r="BH491" i="5"/>
  <c r="BH492" i="5"/>
  <c r="BH493" i="5"/>
  <c r="BH494" i="5"/>
  <c r="BH495" i="5"/>
  <c r="BX495" i="5"/>
  <c r="CB495" i="5"/>
  <c r="CD495" i="5"/>
  <c r="R501" i="8"/>
  <c r="E19" i="8"/>
  <c r="AN494" i="5"/>
  <c r="CA494" i="5"/>
  <c r="BX494" i="5"/>
  <c r="CB494" i="5"/>
  <c r="CD494" i="5"/>
  <c r="R500" i="8"/>
  <c r="E18" i="8"/>
  <c r="J19" i="8"/>
  <c r="J20" i="8"/>
  <c r="W496" i="5"/>
  <c r="AN496" i="5"/>
  <c r="CA496" i="5"/>
  <c r="BH496" i="5"/>
  <c r="BX496" i="5"/>
  <c r="CB496" i="5"/>
  <c r="CD496" i="5"/>
  <c r="R502" i="8"/>
  <c r="E23" i="8"/>
  <c r="J23" i="8"/>
  <c r="W497" i="5"/>
  <c r="AN497" i="5"/>
  <c r="CA497" i="5"/>
  <c r="BH497" i="5"/>
  <c r="BX497" i="5"/>
  <c r="CB497" i="5"/>
  <c r="CD497" i="5"/>
  <c r="R503" i="8"/>
  <c r="E24" i="8"/>
  <c r="J24" i="8"/>
  <c r="W498" i="5"/>
  <c r="AN498" i="5"/>
  <c r="CA498" i="5"/>
  <c r="BH498" i="5"/>
  <c r="BX498" i="5"/>
  <c r="CB498" i="5"/>
  <c r="CD498" i="5"/>
  <c r="R504" i="8"/>
  <c r="E25" i="8"/>
  <c r="J25" i="8"/>
  <c r="W499" i="5"/>
  <c r="AN499" i="5"/>
  <c r="CA499" i="5"/>
  <c r="BH499" i="5"/>
  <c r="BX499" i="5"/>
  <c r="CB499" i="5"/>
  <c r="CD499" i="5"/>
  <c r="R505" i="8"/>
  <c r="E26" i="8"/>
  <c r="J26" i="8"/>
  <c r="J27" i="8"/>
  <c r="W500" i="5"/>
  <c r="AN500" i="5"/>
  <c r="CA500" i="5"/>
  <c r="BH500" i="5"/>
  <c r="BX500" i="5"/>
  <c r="CB500" i="5"/>
  <c r="CD500" i="5"/>
  <c r="R506" i="8"/>
  <c r="E29" i="8"/>
  <c r="J29" i="8"/>
  <c r="W501" i="5"/>
  <c r="AN501" i="5"/>
  <c r="CA501" i="5"/>
  <c r="BH501" i="5"/>
  <c r="BX501" i="5"/>
  <c r="CB501" i="5"/>
  <c r="CD501" i="5"/>
  <c r="R507" i="8"/>
  <c r="E30" i="8"/>
  <c r="J30" i="8"/>
  <c r="W502" i="5"/>
  <c r="AN502" i="5"/>
  <c r="CA502" i="5"/>
  <c r="BH502" i="5"/>
  <c r="BX502" i="5"/>
  <c r="CB502" i="5"/>
  <c r="CD502" i="5"/>
  <c r="R508" i="8"/>
  <c r="E31" i="8"/>
  <c r="J31" i="8"/>
  <c r="W503" i="5"/>
  <c r="AN503" i="5"/>
  <c r="CA503" i="5"/>
  <c r="BH503" i="5"/>
  <c r="BX503" i="5"/>
  <c r="CB503" i="5"/>
  <c r="CD503" i="5"/>
  <c r="R509" i="8"/>
  <c r="E32" i="8"/>
  <c r="J32" i="8"/>
  <c r="W504" i="5"/>
  <c r="AN504" i="5"/>
  <c r="CA504" i="5"/>
  <c r="BH504" i="5"/>
  <c r="BX504" i="5"/>
  <c r="CB504" i="5"/>
  <c r="CD504" i="5"/>
  <c r="R510" i="8"/>
  <c r="E33" i="8"/>
  <c r="J33" i="8"/>
  <c r="J34" i="8"/>
  <c r="W505" i="5"/>
  <c r="AN505" i="5"/>
  <c r="CA505" i="5"/>
  <c r="BH505" i="5"/>
  <c r="BX505" i="5"/>
  <c r="CB505" i="5"/>
  <c r="CD505" i="5"/>
  <c r="R511" i="8"/>
  <c r="E36" i="8"/>
  <c r="J36" i="8"/>
  <c r="W506" i="5"/>
  <c r="AN506" i="5"/>
  <c r="CA506" i="5"/>
  <c r="BH506" i="5"/>
  <c r="BX506" i="5"/>
  <c r="CB506" i="5"/>
  <c r="CD506" i="5"/>
  <c r="R512" i="8"/>
  <c r="E37" i="8"/>
  <c r="J37" i="8"/>
  <c r="W507" i="5"/>
  <c r="AN507" i="5"/>
  <c r="CA507" i="5"/>
  <c r="BH507" i="5"/>
  <c r="BX507" i="5"/>
  <c r="CB507" i="5"/>
  <c r="CD507" i="5"/>
  <c r="R513" i="8"/>
  <c r="E38" i="8"/>
  <c r="J38" i="8"/>
  <c r="W508" i="5"/>
  <c r="AN508" i="5"/>
  <c r="CA508" i="5"/>
  <c r="BH508" i="5"/>
  <c r="BX508" i="5"/>
  <c r="CB508" i="5"/>
  <c r="CD508" i="5"/>
  <c r="R514" i="8"/>
  <c r="E39" i="8"/>
  <c r="J39" i="8"/>
  <c r="W509" i="5"/>
  <c r="AN509" i="5"/>
  <c r="CA509" i="5"/>
  <c r="BH509" i="5"/>
  <c r="BX509" i="5"/>
  <c r="CB509" i="5"/>
  <c r="CD509" i="5"/>
  <c r="R515" i="8"/>
  <c r="E40" i="8"/>
  <c r="J40" i="8"/>
  <c r="J41" i="8"/>
  <c r="W510" i="5"/>
  <c r="AN510" i="5"/>
  <c r="CA510" i="5"/>
  <c r="BH510" i="5"/>
  <c r="BX510" i="5"/>
  <c r="CB510" i="5"/>
  <c r="CD510" i="5"/>
  <c r="R516" i="8"/>
  <c r="E43" i="8"/>
  <c r="J43" i="8"/>
  <c r="W511" i="5"/>
  <c r="AN511" i="5"/>
  <c r="CA511" i="5"/>
  <c r="BH511" i="5"/>
  <c r="BX511" i="5"/>
  <c r="CB511" i="5"/>
  <c r="CD511" i="5"/>
  <c r="R517" i="8"/>
  <c r="E44" i="8"/>
  <c r="J44" i="8"/>
  <c r="W512" i="5"/>
  <c r="AN512" i="5"/>
  <c r="CA512" i="5"/>
  <c r="BH512" i="5"/>
  <c r="BX512" i="5"/>
  <c r="CB512" i="5"/>
  <c r="CD512" i="5"/>
  <c r="R518" i="8"/>
  <c r="E45" i="8"/>
  <c r="J45" i="8"/>
  <c r="W513" i="5"/>
  <c r="AN513" i="5"/>
  <c r="CA513" i="5"/>
  <c r="BH513" i="5"/>
  <c r="BX513" i="5"/>
  <c r="CB513" i="5"/>
  <c r="CD513" i="5"/>
  <c r="R519" i="8"/>
  <c r="E46" i="8"/>
  <c r="J46" i="8"/>
  <c r="W514" i="5"/>
  <c r="AN514" i="5"/>
  <c r="CA514" i="5"/>
  <c r="BH514" i="5"/>
  <c r="BX514" i="5"/>
  <c r="CB514" i="5"/>
  <c r="CD514" i="5"/>
  <c r="R520" i="8"/>
  <c r="E47" i="8"/>
  <c r="J47" i="8"/>
  <c r="J48" i="8"/>
  <c r="W515" i="5"/>
  <c r="AN515" i="5"/>
  <c r="CA515" i="5"/>
  <c r="BH515" i="5"/>
  <c r="BX515" i="5"/>
  <c r="CB515" i="5"/>
  <c r="CD515" i="5"/>
  <c r="R521" i="8"/>
  <c r="E50" i="8"/>
  <c r="J50" i="8"/>
  <c r="W516" i="5"/>
  <c r="AN516" i="5"/>
  <c r="CA516" i="5"/>
  <c r="BH516" i="5"/>
  <c r="BX516" i="5"/>
  <c r="CB516" i="5"/>
  <c r="CD516" i="5"/>
  <c r="R522" i="8"/>
  <c r="E51" i="8"/>
  <c r="J51" i="8"/>
  <c r="W517" i="5"/>
  <c r="AN517" i="5"/>
  <c r="CA517" i="5"/>
  <c r="BH517" i="5"/>
  <c r="BX517" i="5"/>
  <c r="CB517" i="5"/>
  <c r="CD517" i="5"/>
  <c r="R523" i="8"/>
  <c r="E52" i="8"/>
  <c r="J52" i="8"/>
  <c r="W518" i="5"/>
  <c r="AN518" i="5"/>
  <c r="CA518" i="5"/>
  <c r="BH518" i="5"/>
  <c r="BX518" i="5"/>
  <c r="CB518" i="5"/>
  <c r="CD518" i="5"/>
  <c r="R524" i="8"/>
  <c r="E53" i="8"/>
  <c r="J53" i="8"/>
  <c r="W519" i="5"/>
  <c r="AN519" i="5"/>
  <c r="CA519" i="5"/>
  <c r="BH519" i="5"/>
  <c r="BX519" i="5"/>
  <c r="CB519" i="5"/>
  <c r="CD519" i="5"/>
  <c r="R525" i="8"/>
  <c r="E54" i="8"/>
  <c r="J54" i="8"/>
  <c r="J55" i="8"/>
  <c r="W520" i="5"/>
  <c r="AN520" i="5"/>
  <c r="CA520" i="5"/>
  <c r="BH520" i="5"/>
  <c r="BX520" i="5"/>
  <c r="CB520" i="5"/>
  <c r="CD520" i="5"/>
  <c r="R526" i="8"/>
  <c r="E58" i="8"/>
  <c r="J58" i="8"/>
  <c r="W521" i="5"/>
  <c r="AN521" i="5"/>
  <c r="CA521" i="5"/>
  <c r="BH521" i="5"/>
  <c r="BX521" i="5"/>
  <c r="CB521" i="5"/>
  <c r="CD521" i="5"/>
  <c r="R527" i="8"/>
  <c r="E59" i="8"/>
  <c r="J59" i="8"/>
  <c r="W522" i="5"/>
  <c r="AN522" i="5"/>
  <c r="CA522" i="5"/>
  <c r="BH522" i="5"/>
  <c r="BX522" i="5"/>
  <c r="CB522" i="5"/>
  <c r="CD522" i="5"/>
  <c r="R528" i="8"/>
  <c r="E60" i="8"/>
  <c r="J60" i="8"/>
  <c r="W523" i="5"/>
  <c r="AN523" i="5"/>
  <c r="CA523" i="5"/>
  <c r="BH523" i="5"/>
  <c r="BX523" i="5"/>
  <c r="CB523" i="5"/>
  <c r="CD523" i="5"/>
  <c r="R529" i="8"/>
  <c r="E61" i="8"/>
  <c r="J61" i="8"/>
  <c r="J62" i="8"/>
  <c r="W524" i="5"/>
  <c r="AN524" i="5"/>
  <c r="CA524" i="5"/>
  <c r="BH524" i="5"/>
  <c r="BX524" i="5"/>
  <c r="CB524" i="5"/>
  <c r="CD524" i="5"/>
  <c r="R530" i="8"/>
  <c r="E64" i="8"/>
  <c r="J64" i="8"/>
  <c r="W525" i="5"/>
  <c r="AN525" i="5"/>
  <c r="CA525" i="5"/>
  <c r="BH525" i="5"/>
  <c r="BX525" i="5"/>
  <c r="CB525" i="5"/>
  <c r="CD525" i="5"/>
  <c r="R531" i="8"/>
  <c r="E65" i="8"/>
  <c r="J65" i="8"/>
  <c r="W526" i="5"/>
  <c r="AN526" i="5"/>
  <c r="CA526" i="5"/>
  <c r="BH526" i="5"/>
  <c r="BX526" i="5"/>
  <c r="CB526" i="5"/>
  <c r="CD526" i="5"/>
  <c r="R532" i="8"/>
  <c r="E66" i="8"/>
  <c r="J66" i="8"/>
  <c r="W527" i="5"/>
  <c r="AN527" i="5"/>
  <c r="CA527" i="5"/>
  <c r="BH527" i="5"/>
  <c r="BX527" i="5"/>
  <c r="CB527" i="5"/>
  <c r="CD527" i="5"/>
  <c r="R533" i="8"/>
  <c r="E67" i="8"/>
  <c r="J67" i="8"/>
  <c r="W528" i="5"/>
  <c r="AN528" i="5"/>
  <c r="CA528" i="5"/>
  <c r="BH528" i="5"/>
  <c r="BX528" i="5"/>
  <c r="CB528" i="5"/>
  <c r="CD528" i="5"/>
  <c r="R534" i="8"/>
  <c r="E68" i="8"/>
  <c r="J68" i="8"/>
  <c r="J69" i="8"/>
  <c r="W529" i="5"/>
  <c r="AN529" i="5"/>
  <c r="CA529" i="5"/>
  <c r="BH529" i="5"/>
  <c r="BX529" i="5"/>
  <c r="CB529" i="5"/>
  <c r="CD529" i="5"/>
  <c r="R535" i="8"/>
  <c r="E71" i="8"/>
  <c r="J71" i="8"/>
  <c r="W530" i="5"/>
  <c r="AN530" i="5"/>
  <c r="CA530" i="5"/>
  <c r="BH530" i="5"/>
  <c r="BX530" i="5"/>
  <c r="CB530" i="5"/>
  <c r="CD530" i="5"/>
  <c r="R536" i="8"/>
  <c r="E72" i="8"/>
  <c r="J72" i="8"/>
  <c r="W531" i="5"/>
  <c r="AN531" i="5"/>
  <c r="CA531" i="5"/>
  <c r="BH531" i="5"/>
  <c r="BX531" i="5"/>
  <c r="CB531" i="5"/>
  <c r="CD531" i="5"/>
  <c r="R537" i="8"/>
  <c r="E73" i="8"/>
  <c r="J73" i="8"/>
  <c r="W532" i="5"/>
  <c r="AN532" i="5"/>
  <c r="CA532" i="5"/>
  <c r="BH532" i="5"/>
  <c r="BX532" i="5"/>
  <c r="CB532" i="5"/>
  <c r="CD532" i="5"/>
  <c r="R538" i="8"/>
  <c r="E74" i="8"/>
  <c r="J74" i="8"/>
  <c r="W533" i="5"/>
  <c r="AN533" i="5"/>
  <c r="CA533" i="5"/>
  <c r="BH533" i="5"/>
  <c r="BX533" i="5"/>
  <c r="CB533" i="5"/>
  <c r="CD533" i="5"/>
  <c r="R539" i="8"/>
  <c r="E75" i="8"/>
  <c r="J75" i="8"/>
  <c r="J76" i="8"/>
  <c r="W534" i="5"/>
  <c r="AN534" i="5"/>
  <c r="CA534" i="5"/>
  <c r="BH534" i="5"/>
  <c r="BX534" i="5"/>
  <c r="CB534" i="5"/>
  <c r="CD534" i="5"/>
  <c r="R540" i="8"/>
  <c r="E78" i="8"/>
  <c r="J78" i="8"/>
  <c r="W535" i="5"/>
  <c r="AN535" i="5"/>
  <c r="CA535" i="5"/>
  <c r="BH535" i="5"/>
  <c r="BX535" i="5"/>
  <c r="CB535" i="5"/>
  <c r="CD535" i="5"/>
  <c r="R541" i="8"/>
  <c r="E79" i="8"/>
  <c r="J79" i="8"/>
  <c r="W536" i="5"/>
  <c r="AN536" i="5"/>
  <c r="CA536" i="5"/>
  <c r="BH536" i="5"/>
  <c r="BX536" i="5"/>
  <c r="CB536" i="5"/>
  <c r="CD536" i="5"/>
  <c r="R542" i="8"/>
  <c r="E80" i="8"/>
  <c r="J80" i="8"/>
  <c r="W537" i="5"/>
  <c r="AN537" i="5"/>
  <c r="CA537" i="5"/>
  <c r="BH537" i="5"/>
  <c r="BX537" i="5"/>
  <c r="CB537" i="5"/>
  <c r="CD537" i="5"/>
  <c r="R543" i="8"/>
  <c r="E81" i="8"/>
  <c r="J81" i="8"/>
  <c r="W538" i="5"/>
  <c r="AN538" i="5"/>
  <c r="CA538" i="5"/>
  <c r="BH538" i="5"/>
  <c r="BX538" i="5"/>
  <c r="CB538" i="5"/>
  <c r="CD538" i="5"/>
  <c r="R544" i="8"/>
  <c r="E82" i="8"/>
  <c r="J82" i="8"/>
  <c r="J83" i="8"/>
  <c r="W539" i="5"/>
  <c r="AN539" i="5"/>
  <c r="CA539" i="5"/>
  <c r="BH539" i="5"/>
  <c r="BX539" i="5"/>
  <c r="CB539" i="5"/>
  <c r="CD539" i="5"/>
  <c r="R545" i="8"/>
  <c r="E85" i="8"/>
  <c r="J85" i="8"/>
  <c r="W540" i="5"/>
  <c r="AN540" i="5"/>
  <c r="CA540" i="5"/>
  <c r="BH540" i="5"/>
  <c r="BX540" i="5"/>
  <c r="CB540" i="5"/>
  <c r="CD540" i="5"/>
  <c r="R546" i="8"/>
  <c r="E86" i="8"/>
  <c r="J86" i="8"/>
  <c r="W541" i="5"/>
  <c r="AN541" i="5"/>
  <c r="CA541" i="5"/>
  <c r="BH541" i="5"/>
  <c r="BX541" i="5"/>
  <c r="CB541" i="5"/>
  <c r="CD541" i="5"/>
  <c r="R547" i="8"/>
  <c r="E87" i="8"/>
  <c r="J87" i="8"/>
  <c r="W542" i="5"/>
  <c r="AN542" i="5"/>
  <c r="CA542" i="5"/>
  <c r="BH542" i="5"/>
  <c r="BX542" i="5"/>
  <c r="CB542" i="5"/>
  <c r="CD542" i="5"/>
  <c r="R548" i="8"/>
  <c r="E88" i="8"/>
  <c r="J88" i="8"/>
  <c r="W543" i="5"/>
  <c r="AN543" i="5"/>
  <c r="CA543" i="5"/>
  <c r="BH543" i="5"/>
  <c r="BX543" i="5"/>
  <c r="CB543" i="5"/>
  <c r="CD543" i="5"/>
  <c r="R549" i="8"/>
  <c r="E89" i="8"/>
  <c r="J89" i="8"/>
  <c r="J90" i="8"/>
  <c r="W544" i="5"/>
  <c r="AN544" i="5"/>
  <c r="CA544" i="5"/>
  <c r="BH544" i="5"/>
  <c r="BX544" i="5"/>
  <c r="CB544" i="5"/>
  <c r="CD544" i="5"/>
  <c r="R550" i="8"/>
  <c r="E92" i="8"/>
  <c r="J92" i="8"/>
  <c r="W545" i="5"/>
  <c r="AN545" i="5"/>
  <c r="CA545" i="5"/>
  <c r="BH545" i="5"/>
  <c r="BX545" i="5"/>
  <c r="CB545" i="5"/>
  <c r="CD545" i="5"/>
  <c r="R551" i="8"/>
  <c r="E93" i="8"/>
  <c r="J93" i="8"/>
  <c r="W546" i="5"/>
  <c r="AN546" i="5"/>
  <c r="CA546" i="5"/>
  <c r="BH546" i="5"/>
  <c r="BX546" i="5"/>
  <c r="CB546" i="5"/>
  <c r="CD546" i="5"/>
  <c r="R552" i="8"/>
  <c r="E94" i="8"/>
  <c r="J94" i="8"/>
  <c r="W547" i="5"/>
  <c r="AN547" i="5"/>
  <c r="CA547" i="5"/>
  <c r="BH547" i="5"/>
  <c r="BX547" i="5"/>
  <c r="CB547" i="5"/>
  <c r="CD547" i="5"/>
  <c r="R553" i="8"/>
  <c r="E95" i="8"/>
  <c r="J95" i="8"/>
  <c r="W548" i="5"/>
  <c r="AN548" i="5"/>
  <c r="CA548" i="5"/>
  <c r="BH548" i="5"/>
  <c r="BX548" i="5"/>
  <c r="CB548" i="5"/>
  <c r="CD548" i="5"/>
  <c r="R554" i="8"/>
  <c r="E96" i="8"/>
  <c r="J96" i="8"/>
  <c r="J97" i="8"/>
  <c r="W549" i="5"/>
  <c r="AN549" i="5"/>
  <c r="CA549" i="5"/>
  <c r="BH549" i="5"/>
  <c r="BX549" i="5"/>
  <c r="CB549" i="5"/>
  <c r="CD549" i="5"/>
  <c r="R555" i="8"/>
  <c r="E99" i="8"/>
  <c r="J99" i="8"/>
  <c r="W550" i="5"/>
  <c r="AN550" i="5"/>
  <c r="CA550" i="5"/>
  <c r="BH550" i="5"/>
  <c r="BX550" i="5"/>
  <c r="CB550" i="5"/>
  <c r="CD550" i="5"/>
  <c r="R556" i="8"/>
  <c r="E100" i="8"/>
  <c r="J100" i="8"/>
  <c r="W551" i="5"/>
  <c r="AN551" i="5"/>
  <c r="CA551" i="5"/>
  <c r="BH551" i="5"/>
  <c r="BX551" i="5"/>
  <c r="CB551" i="5"/>
  <c r="CD551" i="5"/>
  <c r="R557" i="8"/>
  <c r="E101" i="8"/>
  <c r="J101" i="8"/>
  <c r="W552" i="5"/>
  <c r="AN552" i="5"/>
  <c r="CA552" i="5"/>
  <c r="BH552" i="5"/>
  <c r="BX552" i="5"/>
  <c r="CB552" i="5"/>
  <c r="CD552" i="5"/>
  <c r="R558" i="8"/>
  <c r="E102" i="8"/>
  <c r="J102" i="8"/>
  <c r="W553" i="5"/>
  <c r="AN553" i="5"/>
  <c r="CA553" i="5"/>
  <c r="BH553" i="5"/>
  <c r="BX553" i="5"/>
  <c r="CB553" i="5"/>
  <c r="CD553" i="5"/>
  <c r="R559" i="8"/>
  <c r="E103" i="8"/>
  <c r="J103" i="8"/>
  <c r="J104" i="8"/>
  <c r="W554" i="5"/>
  <c r="AN554" i="5"/>
  <c r="CA554" i="5"/>
  <c r="BH554" i="5"/>
  <c r="BX554" i="5"/>
  <c r="CB554" i="5"/>
  <c r="CD554" i="5"/>
  <c r="R560" i="8"/>
  <c r="E106" i="8"/>
  <c r="J106" i="8"/>
  <c r="W555" i="5"/>
  <c r="AN555" i="5"/>
  <c r="CA555" i="5"/>
  <c r="BH555" i="5"/>
  <c r="BX555" i="5"/>
  <c r="CB555" i="5"/>
  <c r="CD555" i="5"/>
  <c r="R561" i="8"/>
  <c r="E107" i="8"/>
  <c r="J107" i="8"/>
  <c r="W556" i="5"/>
  <c r="AN556" i="5"/>
  <c r="CA556" i="5"/>
  <c r="BH556" i="5"/>
  <c r="BX556" i="5"/>
  <c r="CB556" i="5"/>
  <c r="CD556" i="5"/>
  <c r="R562" i="8"/>
  <c r="E108" i="8"/>
  <c r="J108" i="8"/>
  <c r="W557" i="5"/>
  <c r="AN557" i="5"/>
  <c r="CA557" i="5"/>
  <c r="BH557" i="5"/>
  <c r="BX557" i="5"/>
  <c r="CB557" i="5"/>
  <c r="CD557" i="5"/>
  <c r="R563" i="8"/>
  <c r="E109" i="8"/>
  <c r="J109" i="8"/>
  <c r="W558" i="5"/>
  <c r="AN558" i="5"/>
  <c r="CA558" i="5"/>
  <c r="BH558" i="5"/>
  <c r="BX558" i="5"/>
  <c r="CB558" i="5"/>
  <c r="CD558" i="5"/>
  <c r="R564" i="8"/>
  <c r="E110" i="8"/>
  <c r="J110" i="8"/>
  <c r="J111" i="8"/>
  <c r="W559" i="5"/>
  <c r="AN559" i="5"/>
  <c r="CA559" i="5"/>
  <c r="BH559" i="5"/>
  <c r="BX559" i="5"/>
  <c r="CB559" i="5"/>
  <c r="CD559" i="5"/>
  <c r="R565" i="8"/>
  <c r="E113" i="8"/>
  <c r="J113" i="8"/>
  <c r="W560" i="5"/>
  <c r="AN560" i="5"/>
  <c r="CA560" i="5"/>
  <c r="BH560" i="5"/>
  <c r="BX560" i="5"/>
  <c r="CB560" i="5"/>
  <c r="CD560" i="5"/>
  <c r="R566" i="8"/>
  <c r="E114" i="8"/>
  <c r="J114" i="8"/>
  <c r="W561" i="5"/>
  <c r="AN561" i="5"/>
  <c r="CA561" i="5"/>
  <c r="BH561" i="5"/>
  <c r="BX561" i="5"/>
  <c r="CB561" i="5"/>
  <c r="CD561" i="5"/>
  <c r="R567" i="8"/>
  <c r="E115" i="8"/>
  <c r="J115" i="8"/>
  <c r="W562" i="5"/>
  <c r="AN562" i="5"/>
  <c r="CA562" i="5"/>
  <c r="BH562" i="5"/>
  <c r="BX562" i="5"/>
  <c r="CB562" i="5"/>
  <c r="CD562" i="5"/>
  <c r="R568" i="8"/>
  <c r="E116" i="8"/>
  <c r="J116" i="8"/>
  <c r="W563" i="5"/>
  <c r="AN563" i="5"/>
  <c r="CA563" i="5"/>
  <c r="BH563" i="5"/>
  <c r="BX563" i="5"/>
  <c r="CB563" i="5"/>
  <c r="CD563" i="5"/>
  <c r="R569" i="8"/>
  <c r="E117" i="8"/>
  <c r="J117" i="8"/>
  <c r="J118" i="8"/>
  <c r="W564" i="5"/>
  <c r="AN564" i="5"/>
  <c r="CA564" i="5"/>
  <c r="BH564" i="5"/>
  <c r="BX564" i="5"/>
  <c r="CB564" i="5"/>
  <c r="CD564" i="5"/>
  <c r="R570" i="8"/>
  <c r="E120" i="8"/>
  <c r="J120" i="8"/>
  <c r="W565" i="5"/>
  <c r="AN565" i="5"/>
  <c r="CA565" i="5"/>
  <c r="BH565" i="5"/>
  <c r="BX565" i="5"/>
  <c r="CB565" i="5"/>
  <c r="CD565" i="5"/>
  <c r="R571" i="8"/>
  <c r="E121" i="8"/>
  <c r="J121" i="8"/>
  <c r="W566" i="5"/>
  <c r="AN566" i="5"/>
  <c r="CA566" i="5"/>
  <c r="BH566" i="5"/>
  <c r="BX566" i="5"/>
  <c r="CB566" i="5"/>
  <c r="CD566" i="5"/>
  <c r="R572" i="8"/>
  <c r="E122" i="8"/>
  <c r="J122" i="8"/>
  <c r="W567" i="5"/>
  <c r="AN567" i="5"/>
  <c r="CA567" i="5"/>
  <c r="BH567" i="5"/>
  <c r="BX567" i="5"/>
  <c r="CB567" i="5"/>
  <c r="CD567" i="5"/>
  <c r="R573" i="8"/>
  <c r="E123" i="8"/>
  <c r="J123" i="8"/>
  <c r="W568" i="5"/>
  <c r="AN568" i="5"/>
  <c r="CA568" i="5"/>
  <c r="BH568" i="5"/>
  <c r="BX568" i="5"/>
  <c r="CB568" i="5"/>
  <c r="CD568" i="5"/>
  <c r="R574" i="8"/>
  <c r="E124" i="8"/>
  <c r="J124" i="8"/>
  <c r="J125" i="8"/>
  <c r="W569" i="5"/>
  <c r="AN569" i="5"/>
  <c r="CA569" i="5"/>
  <c r="BH569" i="5"/>
  <c r="BX569" i="5"/>
  <c r="CB569" i="5"/>
  <c r="CD569" i="5"/>
  <c r="R575" i="8"/>
  <c r="E127" i="8"/>
  <c r="J127" i="8"/>
  <c r="W570" i="5"/>
  <c r="AN570" i="5"/>
  <c r="CA570" i="5"/>
  <c r="BH570" i="5"/>
  <c r="BX570" i="5"/>
  <c r="CB570" i="5"/>
  <c r="CD570" i="5"/>
  <c r="R576" i="8"/>
  <c r="E128" i="8"/>
  <c r="J128" i="8"/>
  <c r="W571" i="5"/>
  <c r="AN571" i="5"/>
  <c r="CA571" i="5"/>
  <c r="BH571" i="5"/>
  <c r="BX571" i="5"/>
  <c r="CB571" i="5"/>
  <c r="CD571" i="5"/>
  <c r="R577" i="8"/>
  <c r="E129" i="8"/>
  <c r="J129" i="8"/>
  <c r="W572" i="5"/>
  <c r="AN572" i="5"/>
  <c r="CA572" i="5"/>
  <c r="BH572" i="5"/>
  <c r="BX572" i="5"/>
  <c r="CB572" i="5"/>
  <c r="CD572" i="5"/>
  <c r="R578" i="8"/>
  <c r="E130" i="8"/>
  <c r="J130" i="8"/>
  <c r="W573" i="5"/>
  <c r="AN573" i="5"/>
  <c r="CA573" i="5"/>
  <c r="BH573" i="5"/>
  <c r="BX573" i="5"/>
  <c r="CB573" i="5"/>
  <c r="CD573" i="5"/>
  <c r="R579" i="8"/>
  <c r="E131" i="8"/>
  <c r="J131" i="8"/>
  <c r="J132" i="8"/>
  <c r="W574" i="5"/>
  <c r="AN574" i="5"/>
  <c r="CA574" i="5"/>
  <c r="BH574" i="5"/>
  <c r="BX574" i="5"/>
  <c r="CB574" i="5"/>
  <c r="CD574" i="5"/>
  <c r="R580" i="8"/>
  <c r="E136" i="8"/>
  <c r="J136" i="8"/>
  <c r="W575" i="5"/>
  <c r="AN575" i="5"/>
  <c r="CA575" i="5"/>
  <c r="BH575" i="5"/>
  <c r="BX575" i="5"/>
  <c r="CB575" i="5"/>
  <c r="CD575" i="5"/>
  <c r="R581" i="8"/>
  <c r="E137" i="8"/>
  <c r="J137" i="8"/>
  <c r="W576" i="5"/>
  <c r="AN576" i="5"/>
  <c r="CA576" i="5"/>
  <c r="BH576" i="5"/>
  <c r="BX576" i="5"/>
  <c r="CB576" i="5"/>
  <c r="CD576" i="5"/>
  <c r="R582" i="8"/>
  <c r="E138" i="8"/>
  <c r="J138" i="8"/>
  <c r="J139" i="8"/>
  <c r="W577" i="5"/>
  <c r="AN577" i="5"/>
  <c r="CA577" i="5"/>
  <c r="BH577" i="5"/>
  <c r="BX577" i="5"/>
  <c r="CB577" i="5"/>
  <c r="CD577" i="5"/>
  <c r="R583" i="8"/>
  <c r="E142" i="8"/>
  <c r="J142" i="8"/>
  <c r="W578" i="5"/>
  <c r="AN578" i="5"/>
  <c r="CA578" i="5"/>
  <c r="BH578" i="5"/>
  <c r="BX578" i="5"/>
  <c r="CB578" i="5"/>
  <c r="CD578" i="5"/>
  <c r="R584" i="8"/>
  <c r="E143" i="8"/>
  <c r="J143" i="8"/>
  <c r="W579" i="5"/>
  <c r="AN579" i="5"/>
  <c r="CA579" i="5"/>
  <c r="BH579" i="5"/>
  <c r="BX579" i="5"/>
  <c r="CB579" i="5"/>
  <c r="CD579" i="5"/>
  <c r="R585" i="8"/>
  <c r="E144" i="8"/>
  <c r="J144" i="8"/>
  <c r="W580" i="5"/>
  <c r="AN580" i="5"/>
  <c r="CA580" i="5"/>
  <c r="BH580" i="5"/>
  <c r="BX580" i="5"/>
  <c r="CB580" i="5"/>
  <c r="CD580" i="5"/>
  <c r="R586" i="8"/>
  <c r="E145" i="8"/>
  <c r="J145" i="8"/>
  <c r="J146" i="8"/>
  <c r="W581" i="5"/>
  <c r="AN581" i="5"/>
  <c r="CA581" i="5"/>
  <c r="BH581" i="5"/>
  <c r="BX581" i="5"/>
  <c r="CB581" i="5"/>
  <c r="CD581" i="5"/>
  <c r="R587" i="8"/>
  <c r="E148" i="8"/>
  <c r="J148" i="8"/>
  <c r="W582" i="5"/>
  <c r="AN582" i="5"/>
  <c r="CA582" i="5"/>
  <c r="BH582" i="5"/>
  <c r="BX582" i="5"/>
  <c r="CB582" i="5"/>
  <c r="CD582" i="5"/>
  <c r="R588" i="8"/>
  <c r="E149" i="8"/>
  <c r="J149" i="8"/>
  <c r="W583" i="5"/>
  <c r="AN583" i="5"/>
  <c r="CA583" i="5"/>
  <c r="BH583" i="5"/>
  <c r="BX583" i="5"/>
  <c r="CB583" i="5"/>
  <c r="CD583" i="5"/>
  <c r="R589" i="8"/>
  <c r="E150" i="8"/>
  <c r="J150" i="8"/>
  <c r="W584" i="5"/>
  <c r="AN584" i="5"/>
  <c r="CA584" i="5"/>
  <c r="BH584" i="5"/>
  <c r="BX584" i="5"/>
  <c r="CB584" i="5"/>
  <c r="CD584" i="5"/>
  <c r="R590" i="8"/>
  <c r="E151" i="8"/>
  <c r="J151" i="8"/>
  <c r="W585" i="5"/>
  <c r="AN585" i="5"/>
  <c r="CA585" i="5"/>
  <c r="BH585" i="5"/>
  <c r="BX585" i="5"/>
  <c r="CB585" i="5"/>
  <c r="CD585" i="5"/>
  <c r="R591" i="8"/>
  <c r="E152" i="8"/>
  <c r="J152" i="8"/>
  <c r="J153" i="8"/>
  <c r="W586" i="5"/>
  <c r="AN586" i="5"/>
  <c r="CA586" i="5"/>
  <c r="BH586" i="5"/>
  <c r="BX586" i="5"/>
  <c r="CB586" i="5"/>
  <c r="CD586" i="5"/>
  <c r="R592" i="8"/>
  <c r="E155" i="8"/>
  <c r="J155" i="8"/>
  <c r="W587" i="5"/>
  <c r="AN587" i="5"/>
  <c r="CA587" i="5"/>
  <c r="BH587" i="5"/>
  <c r="BX587" i="5"/>
  <c r="CB587" i="5"/>
  <c r="CD587" i="5"/>
  <c r="R593" i="8"/>
  <c r="E156" i="8"/>
  <c r="J156" i="8"/>
  <c r="W588" i="5"/>
  <c r="AN588" i="5"/>
  <c r="CA588" i="5"/>
  <c r="BH588" i="5"/>
  <c r="BX588" i="5"/>
  <c r="CB588" i="5"/>
  <c r="CD588" i="5"/>
  <c r="R594" i="8"/>
  <c r="E157" i="8"/>
  <c r="J157" i="8"/>
  <c r="W589" i="5"/>
  <c r="AN589" i="5"/>
  <c r="CA589" i="5"/>
  <c r="BH589" i="5"/>
  <c r="BX589" i="5"/>
  <c r="CB589" i="5"/>
  <c r="CD589" i="5"/>
  <c r="R595" i="8"/>
  <c r="E158" i="8"/>
  <c r="J158" i="8"/>
  <c r="W590" i="5"/>
  <c r="AN590" i="5"/>
  <c r="CA590" i="5"/>
  <c r="BH590" i="5"/>
  <c r="BX590" i="5"/>
  <c r="CB590" i="5"/>
  <c r="CD590" i="5"/>
  <c r="R596" i="8"/>
  <c r="E159" i="8"/>
  <c r="J159" i="8"/>
  <c r="J160" i="8"/>
  <c r="W591" i="5"/>
  <c r="AN591" i="5"/>
  <c r="CA591" i="5"/>
  <c r="BH591" i="5"/>
  <c r="BX591" i="5"/>
  <c r="CB591" i="5"/>
  <c r="CD591" i="5"/>
  <c r="R597" i="8"/>
  <c r="E162" i="8"/>
  <c r="J162" i="8"/>
  <c r="W592" i="5"/>
  <c r="AN592" i="5"/>
  <c r="CA592" i="5"/>
  <c r="BH592" i="5"/>
  <c r="BX592" i="5"/>
  <c r="CB592" i="5"/>
  <c r="CD592" i="5"/>
  <c r="R598" i="8"/>
  <c r="E163" i="8"/>
  <c r="J163" i="8"/>
  <c r="W593" i="5"/>
  <c r="AN593" i="5"/>
  <c r="CA593" i="5"/>
  <c r="BH593" i="5"/>
  <c r="BX593" i="5"/>
  <c r="CB593" i="5"/>
  <c r="CD593" i="5"/>
  <c r="R599" i="8"/>
  <c r="E164" i="8"/>
  <c r="J164" i="8"/>
  <c r="W594" i="5"/>
  <c r="AN594" i="5"/>
  <c r="CA594" i="5"/>
  <c r="BH594" i="5"/>
  <c r="BX594" i="5"/>
  <c r="CB594" i="5"/>
  <c r="CD594" i="5"/>
  <c r="R600" i="8"/>
  <c r="E165" i="8"/>
  <c r="J165" i="8"/>
  <c r="W595" i="5"/>
  <c r="AN595" i="5"/>
  <c r="CA595" i="5"/>
  <c r="BH595" i="5"/>
  <c r="BX595" i="5"/>
  <c r="CB595" i="5"/>
  <c r="CD595" i="5"/>
  <c r="R601" i="8"/>
  <c r="E166" i="8"/>
  <c r="J166" i="8"/>
  <c r="J167" i="8"/>
  <c r="E15" i="15"/>
  <c r="F15" i="15"/>
  <c r="F31" i="16"/>
  <c r="E27" i="16"/>
  <c r="F27" i="16"/>
  <c r="F29" i="16"/>
  <c r="F34" i="16"/>
  <c r="E14" i="8"/>
  <c r="E13" i="8" a="1"/>
  <c r="E13" i="8"/>
  <c r="E14" i="15"/>
  <c r="F14" i="15"/>
  <c r="AN13" i="5"/>
  <c r="CA13" i="5"/>
  <c r="BX13" i="5"/>
  <c r="CB13" i="5"/>
  <c r="CD13" i="5"/>
  <c r="R19" i="8"/>
  <c r="W19" i="8"/>
  <c r="AN14" i="5"/>
  <c r="CA14" i="5"/>
  <c r="BX14" i="5"/>
  <c r="CB14" i="5"/>
  <c r="CD14" i="5"/>
  <c r="R20" i="8"/>
  <c r="W20" i="8"/>
  <c r="AN15" i="5"/>
  <c r="CA15" i="5"/>
  <c r="BX15" i="5"/>
  <c r="CB15" i="5"/>
  <c r="CD15" i="5"/>
  <c r="R21" i="8"/>
  <c r="W21" i="8"/>
  <c r="AN16" i="5"/>
  <c r="CA16" i="5"/>
  <c r="BX16" i="5"/>
  <c r="CB16" i="5"/>
  <c r="CD16" i="5"/>
  <c r="R22" i="8"/>
  <c r="W22" i="8"/>
  <c r="AN17" i="5"/>
  <c r="CA17" i="5"/>
  <c r="BX17" i="5"/>
  <c r="CB17" i="5"/>
  <c r="CD17" i="5"/>
  <c r="R23" i="8"/>
  <c r="W23" i="8"/>
  <c r="AN18" i="5"/>
  <c r="CA18" i="5"/>
  <c r="BX18" i="5"/>
  <c r="CB18" i="5"/>
  <c r="CD18" i="5"/>
  <c r="R24" i="8"/>
  <c r="W24" i="8"/>
  <c r="AN19" i="5"/>
  <c r="CA19" i="5"/>
  <c r="BX19" i="5"/>
  <c r="CB19" i="5"/>
  <c r="CD19" i="5"/>
  <c r="R25" i="8"/>
  <c r="W25" i="8"/>
  <c r="AN20" i="5"/>
  <c r="CA20" i="5"/>
  <c r="BX20" i="5"/>
  <c r="CB20" i="5"/>
  <c r="CD20" i="5"/>
  <c r="R26" i="8"/>
  <c r="W26" i="8"/>
  <c r="AN21" i="5"/>
  <c r="CA21" i="5"/>
  <c r="BX21" i="5"/>
  <c r="CB21" i="5"/>
  <c r="CD21" i="5"/>
  <c r="R27" i="8"/>
  <c r="W27" i="8"/>
  <c r="AN22" i="5"/>
  <c r="CA22" i="5"/>
  <c r="BX22" i="5"/>
  <c r="CB22" i="5"/>
  <c r="CD22" i="5"/>
  <c r="R28" i="8"/>
  <c r="W28" i="8"/>
  <c r="AN23" i="5"/>
  <c r="CA23" i="5"/>
  <c r="BX23" i="5"/>
  <c r="CB23" i="5"/>
  <c r="CD23" i="5"/>
  <c r="R29" i="8"/>
  <c r="W29" i="8"/>
  <c r="AN24" i="5"/>
  <c r="CA24" i="5"/>
  <c r="BX24" i="5"/>
  <c r="CB24" i="5"/>
  <c r="CD24" i="5"/>
  <c r="R30" i="8"/>
  <c r="W30" i="8"/>
  <c r="AN25" i="5"/>
  <c r="CA25" i="5"/>
  <c r="BX25" i="5"/>
  <c r="CB25" i="5"/>
  <c r="CD25" i="5"/>
  <c r="R31" i="8"/>
  <c r="W31" i="8"/>
  <c r="AN26" i="5"/>
  <c r="CA26" i="5"/>
  <c r="BX26" i="5"/>
  <c r="CB26" i="5"/>
  <c r="CD26" i="5"/>
  <c r="R32" i="8"/>
  <c r="W32" i="8"/>
  <c r="AN27" i="5"/>
  <c r="CA27" i="5"/>
  <c r="BX27" i="5"/>
  <c r="CB27" i="5"/>
  <c r="CD27" i="5"/>
  <c r="R33" i="8"/>
  <c r="W33" i="8"/>
  <c r="AN28" i="5"/>
  <c r="CA28" i="5"/>
  <c r="BX28" i="5"/>
  <c r="CB28" i="5"/>
  <c r="CD28" i="5"/>
  <c r="R34" i="8"/>
  <c r="W34" i="8"/>
  <c r="AN29" i="5"/>
  <c r="CA29" i="5"/>
  <c r="BX29" i="5"/>
  <c r="CB29" i="5"/>
  <c r="CD29" i="5"/>
  <c r="R35" i="8"/>
  <c r="W35" i="8"/>
  <c r="AN30" i="5"/>
  <c r="CA30" i="5"/>
  <c r="BX30" i="5"/>
  <c r="CB30" i="5"/>
  <c r="CD30" i="5"/>
  <c r="R36" i="8"/>
  <c r="W36" i="8"/>
  <c r="AN31" i="5"/>
  <c r="CA31" i="5"/>
  <c r="BX31" i="5"/>
  <c r="CB31" i="5"/>
  <c r="CD31" i="5"/>
  <c r="R37" i="8"/>
  <c r="W37" i="8"/>
  <c r="AN32" i="5"/>
  <c r="CA32" i="5"/>
  <c r="BX32" i="5"/>
  <c r="CB32" i="5"/>
  <c r="CD32" i="5"/>
  <c r="R38" i="8"/>
  <c r="W38" i="8"/>
  <c r="AN33" i="5"/>
  <c r="CA33" i="5"/>
  <c r="BX33" i="5"/>
  <c r="CB33" i="5"/>
  <c r="CD33" i="5"/>
  <c r="R39" i="8"/>
  <c r="W39" i="8"/>
  <c r="AN34" i="5"/>
  <c r="CA34" i="5"/>
  <c r="BX34" i="5"/>
  <c r="CB34" i="5"/>
  <c r="CD34" i="5"/>
  <c r="R40" i="8"/>
  <c r="W40" i="8"/>
  <c r="AN35" i="5"/>
  <c r="CA35" i="5"/>
  <c r="BX35" i="5"/>
  <c r="CB35" i="5"/>
  <c r="CD35" i="5"/>
  <c r="R41" i="8"/>
  <c r="W41" i="8"/>
  <c r="AN36" i="5"/>
  <c r="CA36" i="5"/>
  <c r="BX36" i="5"/>
  <c r="CB36" i="5"/>
  <c r="CD36" i="5"/>
  <c r="R42" i="8"/>
  <c r="W42" i="8"/>
  <c r="AN37" i="5"/>
  <c r="CA37" i="5"/>
  <c r="BX37" i="5"/>
  <c r="CB37" i="5"/>
  <c r="CD37" i="5"/>
  <c r="R43" i="8"/>
  <c r="W43" i="8"/>
  <c r="AN38" i="5"/>
  <c r="CA38" i="5"/>
  <c r="BX38" i="5"/>
  <c r="CB38" i="5"/>
  <c r="CD38" i="5"/>
  <c r="R44" i="8"/>
  <c r="W44" i="8"/>
  <c r="AN39" i="5"/>
  <c r="CA39" i="5"/>
  <c r="BX39" i="5"/>
  <c r="CB39" i="5"/>
  <c r="CD39" i="5"/>
  <c r="R45" i="8"/>
  <c r="W45" i="8"/>
  <c r="AN40" i="5"/>
  <c r="CA40" i="5"/>
  <c r="BX40" i="5"/>
  <c r="CB40" i="5"/>
  <c r="CD40" i="5"/>
  <c r="R46" i="8"/>
  <c r="W46" i="8"/>
  <c r="AN41" i="5"/>
  <c r="CA41" i="5"/>
  <c r="BX41" i="5"/>
  <c r="CB41" i="5"/>
  <c r="CD41" i="5"/>
  <c r="R47" i="8"/>
  <c r="W47" i="8"/>
  <c r="AN42" i="5"/>
  <c r="CA42" i="5"/>
  <c r="BX42" i="5"/>
  <c r="CB42" i="5"/>
  <c r="CD42" i="5"/>
  <c r="R48" i="8"/>
  <c r="W48" i="8"/>
  <c r="AN43" i="5"/>
  <c r="CA43" i="5"/>
  <c r="BX43" i="5"/>
  <c r="CB43" i="5"/>
  <c r="CD43" i="5"/>
  <c r="R49" i="8"/>
  <c r="W49" i="8"/>
  <c r="AN44" i="5"/>
  <c r="CA44" i="5"/>
  <c r="BX44" i="5"/>
  <c r="CB44" i="5"/>
  <c r="CD44" i="5"/>
  <c r="R50" i="8"/>
  <c r="W50" i="8"/>
  <c r="AN45" i="5"/>
  <c r="CA45" i="5"/>
  <c r="BX45" i="5"/>
  <c r="CB45" i="5"/>
  <c r="CD45" i="5"/>
  <c r="R51" i="8"/>
  <c r="W51" i="8"/>
  <c r="AN46" i="5"/>
  <c r="CA46" i="5"/>
  <c r="BX46" i="5"/>
  <c r="CB46" i="5"/>
  <c r="CD46" i="5"/>
  <c r="R52" i="8"/>
  <c r="W52" i="8"/>
  <c r="AN47" i="5"/>
  <c r="CA47" i="5"/>
  <c r="BX47" i="5"/>
  <c r="CB47" i="5"/>
  <c r="CD47" i="5"/>
  <c r="R53" i="8"/>
  <c r="W53" i="8"/>
  <c r="AN48" i="5"/>
  <c r="CA48" i="5"/>
  <c r="BX48" i="5"/>
  <c r="CB48" i="5"/>
  <c r="CD48" i="5"/>
  <c r="R54" i="8"/>
  <c r="W54" i="8"/>
  <c r="AN49" i="5"/>
  <c r="CA49" i="5"/>
  <c r="BX49" i="5"/>
  <c r="CB49" i="5"/>
  <c r="CD49" i="5"/>
  <c r="R55" i="8"/>
  <c r="W55" i="8"/>
  <c r="AN50" i="5"/>
  <c r="CA50" i="5"/>
  <c r="BX50" i="5"/>
  <c r="CB50" i="5"/>
  <c r="CD50" i="5"/>
  <c r="R56" i="8"/>
  <c r="W56" i="8"/>
  <c r="AN51" i="5"/>
  <c r="CA51" i="5"/>
  <c r="BX51" i="5"/>
  <c r="CB51" i="5"/>
  <c r="CD51" i="5"/>
  <c r="R57" i="8"/>
  <c r="W57" i="8"/>
  <c r="AN52" i="5"/>
  <c r="CA52" i="5"/>
  <c r="BX52" i="5"/>
  <c r="CB52" i="5"/>
  <c r="CD52" i="5"/>
  <c r="R58" i="8"/>
  <c r="W58" i="8"/>
  <c r="AN53" i="5"/>
  <c r="CA53" i="5"/>
  <c r="BX53" i="5"/>
  <c r="CB53" i="5"/>
  <c r="CD53" i="5"/>
  <c r="R59" i="8"/>
  <c r="W59" i="8"/>
  <c r="AN54" i="5"/>
  <c r="CA54" i="5"/>
  <c r="BX54" i="5"/>
  <c r="CB54" i="5"/>
  <c r="CD54" i="5"/>
  <c r="R60" i="8"/>
  <c r="W60" i="8"/>
  <c r="AN55" i="5"/>
  <c r="CA55" i="5"/>
  <c r="BX55" i="5"/>
  <c r="CB55" i="5"/>
  <c r="CD55" i="5"/>
  <c r="R61" i="8"/>
  <c r="W61" i="8"/>
  <c r="AN56" i="5"/>
  <c r="CA56" i="5"/>
  <c r="BX56" i="5"/>
  <c r="CB56" i="5"/>
  <c r="CD56" i="5"/>
  <c r="R62" i="8"/>
  <c r="W62" i="8"/>
  <c r="AN57" i="5"/>
  <c r="CA57" i="5"/>
  <c r="BX57" i="5"/>
  <c r="CB57" i="5"/>
  <c r="CD57" i="5"/>
  <c r="R63" i="8"/>
  <c r="W63" i="8"/>
  <c r="AN58" i="5"/>
  <c r="CA58" i="5"/>
  <c r="BX58" i="5"/>
  <c r="CB58" i="5"/>
  <c r="CD58" i="5"/>
  <c r="R64" i="8"/>
  <c r="W64" i="8"/>
  <c r="AN59" i="5"/>
  <c r="CA59" i="5"/>
  <c r="BX59" i="5"/>
  <c r="CB59" i="5"/>
  <c r="CD59" i="5"/>
  <c r="R65" i="8"/>
  <c r="W65" i="8"/>
  <c r="AN60" i="5"/>
  <c r="CA60" i="5"/>
  <c r="BX60" i="5"/>
  <c r="CB60" i="5"/>
  <c r="CD60" i="5"/>
  <c r="R66" i="8"/>
  <c r="W66" i="8"/>
  <c r="AN61" i="5"/>
  <c r="CA61" i="5"/>
  <c r="BX61" i="5"/>
  <c r="CB61" i="5"/>
  <c r="CD61" i="5"/>
  <c r="R67" i="8"/>
  <c r="W67" i="8"/>
  <c r="AN62" i="5"/>
  <c r="CA62" i="5"/>
  <c r="BX62" i="5"/>
  <c r="CB62" i="5"/>
  <c r="CD62" i="5"/>
  <c r="R68" i="8"/>
  <c r="W68" i="8"/>
  <c r="AN63" i="5"/>
  <c r="CA63" i="5"/>
  <c r="BX63" i="5"/>
  <c r="CB63" i="5"/>
  <c r="CD63" i="5"/>
  <c r="R69" i="8"/>
  <c r="W69" i="8"/>
  <c r="AN64" i="5"/>
  <c r="CA64" i="5"/>
  <c r="BX64" i="5"/>
  <c r="CB64" i="5"/>
  <c r="CD64" i="5"/>
  <c r="R70" i="8"/>
  <c r="W70" i="8"/>
  <c r="AN65" i="5"/>
  <c r="CA65" i="5"/>
  <c r="BX65" i="5"/>
  <c r="CB65" i="5"/>
  <c r="CD65" i="5"/>
  <c r="R71" i="8"/>
  <c r="W71" i="8"/>
  <c r="AN66" i="5"/>
  <c r="CA66" i="5"/>
  <c r="BX66" i="5"/>
  <c r="CB66" i="5"/>
  <c r="CD66" i="5"/>
  <c r="R72" i="8"/>
  <c r="W72" i="8"/>
  <c r="AN67" i="5"/>
  <c r="CA67" i="5"/>
  <c r="BX67" i="5"/>
  <c r="CB67" i="5"/>
  <c r="CD67" i="5"/>
  <c r="R73" i="8"/>
  <c r="W73" i="8"/>
  <c r="AN68" i="5"/>
  <c r="CA68" i="5"/>
  <c r="BX68" i="5"/>
  <c r="CB68" i="5"/>
  <c r="CD68" i="5"/>
  <c r="R74" i="8"/>
  <c r="W74" i="8"/>
  <c r="AN69" i="5"/>
  <c r="CA69" i="5"/>
  <c r="BX69" i="5"/>
  <c r="CB69" i="5"/>
  <c r="CD69" i="5"/>
  <c r="R75" i="8"/>
  <c r="W75" i="8"/>
  <c r="AN70" i="5"/>
  <c r="CA70" i="5"/>
  <c r="BX70" i="5"/>
  <c r="CB70" i="5"/>
  <c r="CD70" i="5"/>
  <c r="R76" i="8"/>
  <c r="W76" i="8"/>
  <c r="AN71" i="5"/>
  <c r="CA71" i="5"/>
  <c r="BX71" i="5"/>
  <c r="CB71" i="5"/>
  <c r="CD71" i="5"/>
  <c r="R77" i="8"/>
  <c r="W77" i="8"/>
  <c r="AN72" i="5"/>
  <c r="CA72" i="5"/>
  <c r="BX72" i="5"/>
  <c r="CB72" i="5"/>
  <c r="CD72" i="5"/>
  <c r="R78" i="8"/>
  <c r="W78" i="8"/>
  <c r="AN73" i="5"/>
  <c r="CA73" i="5"/>
  <c r="BX73" i="5"/>
  <c r="CB73" i="5"/>
  <c r="CD73" i="5"/>
  <c r="R79" i="8"/>
  <c r="W79" i="8"/>
  <c r="AN74" i="5"/>
  <c r="CA74" i="5"/>
  <c r="BX74" i="5"/>
  <c r="CB74" i="5"/>
  <c r="CD74" i="5"/>
  <c r="R80" i="8"/>
  <c r="W80" i="8"/>
  <c r="AN75" i="5"/>
  <c r="CA75" i="5"/>
  <c r="BX75" i="5"/>
  <c r="CB75" i="5"/>
  <c r="CD75" i="5"/>
  <c r="R81" i="8"/>
  <c r="W81" i="8"/>
  <c r="AN76" i="5"/>
  <c r="CA76" i="5"/>
  <c r="BX76" i="5"/>
  <c r="CB76" i="5"/>
  <c r="CD76" i="5"/>
  <c r="R82" i="8"/>
  <c r="W82" i="8"/>
  <c r="AN77" i="5"/>
  <c r="CA77" i="5"/>
  <c r="BX77" i="5"/>
  <c r="CB77" i="5"/>
  <c r="CD77" i="5"/>
  <c r="R83" i="8"/>
  <c r="W83" i="8"/>
  <c r="AN78" i="5"/>
  <c r="CA78" i="5"/>
  <c r="BX78" i="5"/>
  <c r="CB78" i="5"/>
  <c r="CD78" i="5"/>
  <c r="R84" i="8"/>
  <c r="W84" i="8"/>
  <c r="AN79" i="5"/>
  <c r="CA79" i="5"/>
  <c r="BX79" i="5"/>
  <c r="CB79" i="5"/>
  <c r="CD79" i="5"/>
  <c r="R85" i="8"/>
  <c r="W85" i="8"/>
  <c r="AN80" i="5"/>
  <c r="CA80" i="5"/>
  <c r="BX80" i="5"/>
  <c r="CB80" i="5"/>
  <c r="CD80" i="5"/>
  <c r="R86" i="8"/>
  <c r="W86" i="8"/>
  <c r="AN81" i="5"/>
  <c r="CA81" i="5"/>
  <c r="BX81" i="5"/>
  <c r="CB81" i="5"/>
  <c r="CD81" i="5"/>
  <c r="R87" i="8"/>
  <c r="W87" i="8"/>
  <c r="AN82" i="5"/>
  <c r="CA82" i="5"/>
  <c r="BX82" i="5"/>
  <c r="CB82" i="5"/>
  <c r="CD82" i="5"/>
  <c r="R88" i="8"/>
  <c r="W88" i="8"/>
  <c r="AN83" i="5"/>
  <c r="CA83" i="5"/>
  <c r="BX83" i="5"/>
  <c r="CB83" i="5"/>
  <c r="CD83" i="5"/>
  <c r="R89" i="8"/>
  <c r="W89" i="8"/>
  <c r="AN84" i="5"/>
  <c r="CA84" i="5"/>
  <c r="BX84" i="5"/>
  <c r="CB84" i="5"/>
  <c r="CD84" i="5"/>
  <c r="R90" i="8"/>
  <c r="W90" i="8"/>
  <c r="AN85" i="5"/>
  <c r="CA85" i="5"/>
  <c r="BX85" i="5"/>
  <c r="CB85" i="5"/>
  <c r="CD85" i="5"/>
  <c r="R91" i="8"/>
  <c r="W91" i="8"/>
  <c r="AN86" i="5"/>
  <c r="CA86" i="5"/>
  <c r="BX86" i="5"/>
  <c r="CB86" i="5"/>
  <c r="CD86" i="5"/>
  <c r="R92" i="8"/>
  <c r="W92" i="8"/>
  <c r="AN87" i="5"/>
  <c r="CA87" i="5"/>
  <c r="BX87" i="5"/>
  <c r="CB87" i="5"/>
  <c r="CD87" i="5"/>
  <c r="R93" i="8"/>
  <c r="W93" i="8"/>
  <c r="AN88" i="5"/>
  <c r="CA88" i="5"/>
  <c r="BX88" i="5"/>
  <c r="CB88" i="5"/>
  <c r="CD88" i="5"/>
  <c r="R94" i="8"/>
  <c r="W94" i="8"/>
  <c r="AN89" i="5"/>
  <c r="CA89" i="5"/>
  <c r="BX89" i="5"/>
  <c r="CB89" i="5"/>
  <c r="CD89" i="5"/>
  <c r="R95" i="8"/>
  <c r="W95" i="8"/>
  <c r="AN90" i="5"/>
  <c r="CA90" i="5"/>
  <c r="BX90" i="5"/>
  <c r="CB90" i="5"/>
  <c r="CD90" i="5"/>
  <c r="R96" i="8"/>
  <c r="W96" i="8"/>
  <c r="AN91" i="5"/>
  <c r="CA91" i="5"/>
  <c r="BX91" i="5"/>
  <c r="CB91" i="5"/>
  <c r="CD91" i="5"/>
  <c r="R97" i="8"/>
  <c r="W97" i="8"/>
  <c r="AN92" i="5"/>
  <c r="CA92" i="5"/>
  <c r="BX92" i="5"/>
  <c r="CB92" i="5"/>
  <c r="CD92" i="5"/>
  <c r="R98" i="8"/>
  <c r="W98" i="8"/>
  <c r="AN93" i="5"/>
  <c r="CA93" i="5"/>
  <c r="BX93" i="5"/>
  <c r="CB93" i="5"/>
  <c r="CD93" i="5"/>
  <c r="R99" i="8"/>
  <c r="W99" i="8"/>
  <c r="AN94" i="5"/>
  <c r="CA94" i="5"/>
  <c r="BX94" i="5"/>
  <c r="CB94" i="5"/>
  <c r="CD94" i="5"/>
  <c r="R100" i="8"/>
  <c r="W100" i="8"/>
  <c r="AN95" i="5"/>
  <c r="CA95" i="5"/>
  <c r="BX95" i="5"/>
  <c r="CB95" i="5"/>
  <c r="CD95" i="5"/>
  <c r="R101" i="8"/>
  <c r="W101" i="8"/>
  <c r="AN96" i="5"/>
  <c r="CA96" i="5"/>
  <c r="BX96" i="5"/>
  <c r="CB96" i="5"/>
  <c r="CD96" i="5"/>
  <c r="R102" i="8"/>
  <c r="W102" i="8"/>
  <c r="AN97" i="5"/>
  <c r="CA97" i="5"/>
  <c r="BX97" i="5"/>
  <c r="CB97" i="5"/>
  <c r="CD97" i="5"/>
  <c r="R103" i="8"/>
  <c r="W103" i="8"/>
  <c r="AN98" i="5"/>
  <c r="CA98" i="5"/>
  <c r="BX98" i="5"/>
  <c r="CB98" i="5"/>
  <c r="CD98" i="5"/>
  <c r="R104" i="8"/>
  <c r="W104" i="8"/>
  <c r="AN99" i="5"/>
  <c r="CA99" i="5"/>
  <c r="BX99" i="5"/>
  <c r="CB99" i="5"/>
  <c r="CD99" i="5"/>
  <c r="R105" i="8"/>
  <c r="W105" i="8"/>
  <c r="AN100" i="5"/>
  <c r="CA100" i="5"/>
  <c r="BX100" i="5"/>
  <c r="CB100" i="5"/>
  <c r="CD100" i="5"/>
  <c r="R106" i="8"/>
  <c r="W106" i="8"/>
  <c r="AN101" i="5"/>
  <c r="CA101" i="5"/>
  <c r="BX101" i="5"/>
  <c r="CB101" i="5"/>
  <c r="CD101" i="5"/>
  <c r="R107" i="8"/>
  <c r="W107" i="8"/>
  <c r="AN102" i="5"/>
  <c r="CA102" i="5"/>
  <c r="BX102" i="5"/>
  <c r="CB102" i="5"/>
  <c r="CD102" i="5"/>
  <c r="R108" i="8"/>
  <c r="W108" i="8"/>
  <c r="AN103" i="5"/>
  <c r="CA103" i="5"/>
  <c r="BX103" i="5"/>
  <c r="CB103" i="5"/>
  <c r="CD103" i="5"/>
  <c r="R109" i="8"/>
  <c r="W109" i="8"/>
  <c r="AN104" i="5"/>
  <c r="CA104" i="5"/>
  <c r="BX104" i="5"/>
  <c r="CB104" i="5"/>
  <c r="CD104" i="5"/>
  <c r="R110" i="8"/>
  <c r="W110" i="8"/>
  <c r="AN105" i="5"/>
  <c r="CA105" i="5"/>
  <c r="BX105" i="5"/>
  <c r="CB105" i="5"/>
  <c r="CD105" i="5"/>
  <c r="R111" i="8"/>
  <c r="W111" i="8"/>
  <c r="AN106" i="5"/>
  <c r="CA106" i="5"/>
  <c r="BX106" i="5"/>
  <c r="CB106" i="5"/>
  <c r="CD106" i="5"/>
  <c r="R112" i="8"/>
  <c r="W112" i="8"/>
  <c r="AN107" i="5"/>
  <c r="CA107" i="5"/>
  <c r="BX107" i="5"/>
  <c r="CB107" i="5"/>
  <c r="CD107" i="5"/>
  <c r="R113" i="8"/>
  <c r="W113" i="8"/>
  <c r="AN108" i="5"/>
  <c r="CA108" i="5"/>
  <c r="BX108" i="5"/>
  <c r="CB108" i="5"/>
  <c r="CD108" i="5"/>
  <c r="R114" i="8"/>
  <c r="W114" i="8"/>
  <c r="AN109" i="5"/>
  <c r="CA109" i="5"/>
  <c r="BX109" i="5"/>
  <c r="CB109" i="5"/>
  <c r="CD109" i="5"/>
  <c r="R115" i="8"/>
  <c r="W115" i="8"/>
  <c r="AN110" i="5"/>
  <c r="CA110" i="5"/>
  <c r="BX110" i="5"/>
  <c r="CB110" i="5"/>
  <c r="CD110" i="5"/>
  <c r="R116" i="8"/>
  <c r="W116" i="8"/>
  <c r="AN111" i="5"/>
  <c r="CA111" i="5"/>
  <c r="BX111" i="5"/>
  <c r="CB111" i="5"/>
  <c r="CD111" i="5"/>
  <c r="R117" i="8"/>
  <c r="W117" i="8"/>
  <c r="AN112" i="5"/>
  <c r="CA112" i="5"/>
  <c r="BX112" i="5"/>
  <c r="CB112" i="5"/>
  <c r="CD112" i="5"/>
  <c r="R118" i="8"/>
  <c r="W118" i="8"/>
  <c r="AN113" i="5"/>
  <c r="CA113" i="5"/>
  <c r="BX113" i="5"/>
  <c r="CB113" i="5"/>
  <c r="CD113" i="5"/>
  <c r="R119" i="8"/>
  <c r="W119" i="8"/>
  <c r="AN114" i="5"/>
  <c r="CA114" i="5"/>
  <c r="BX114" i="5"/>
  <c r="CB114" i="5"/>
  <c r="CD114" i="5"/>
  <c r="R120" i="8"/>
  <c r="W120" i="8"/>
  <c r="AN115" i="5"/>
  <c r="CA115" i="5"/>
  <c r="BX115" i="5"/>
  <c r="CB115" i="5"/>
  <c r="CD115" i="5"/>
  <c r="R121" i="8"/>
  <c r="W121" i="8"/>
  <c r="AN116" i="5"/>
  <c r="CA116" i="5"/>
  <c r="BX116" i="5"/>
  <c r="CB116" i="5"/>
  <c r="CD116" i="5"/>
  <c r="R122" i="8"/>
  <c r="W122" i="8"/>
  <c r="AN117" i="5"/>
  <c r="CA117" i="5"/>
  <c r="BX117" i="5"/>
  <c r="CB117" i="5"/>
  <c r="CD117" i="5"/>
  <c r="R123" i="8"/>
  <c r="W123" i="8"/>
  <c r="AN118" i="5"/>
  <c r="CA118" i="5"/>
  <c r="BX118" i="5"/>
  <c r="CB118" i="5"/>
  <c r="CD118" i="5"/>
  <c r="R124" i="8"/>
  <c r="W124" i="8"/>
  <c r="AN119" i="5"/>
  <c r="CA119" i="5"/>
  <c r="BX119" i="5"/>
  <c r="CB119" i="5"/>
  <c r="CD119" i="5"/>
  <c r="R125" i="8"/>
  <c r="W125" i="8"/>
  <c r="AN120" i="5"/>
  <c r="CA120" i="5"/>
  <c r="BX120" i="5"/>
  <c r="CB120" i="5"/>
  <c r="CD120" i="5"/>
  <c r="R126" i="8"/>
  <c r="W126" i="8"/>
  <c r="AN121" i="5"/>
  <c r="CA121" i="5"/>
  <c r="BX121" i="5"/>
  <c r="CB121" i="5"/>
  <c r="CD121" i="5"/>
  <c r="R127" i="8"/>
  <c r="W127" i="8"/>
  <c r="AN122" i="5"/>
  <c r="CA122" i="5"/>
  <c r="BX122" i="5"/>
  <c r="CB122" i="5"/>
  <c r="CD122" i="5"/>
  <c r="R128" i="8"/>
  <c r="W128" i="8"/>
  <c r="AN123" i="5"/>
  <c r="CA123" i="5"/>
  <c r="BX123" i="5"/>
  <c r="CB123" i="5"/>
  <c r="CD123" i="5"/>
  <c r="R129" i="8"/>
  <c r="W129" i="8"/>
  <c r="AN124" i="5"/>
  <c r="CA124" i="5"/>
  <c r="BX124" i="5"/>
  <c r="CB124" i="5"/>
  <c r="CD124" i="5"/>
  <c r="R130" i="8"/>
  <c r="W130" i="8"/>
  <c r="AN125" i="5"/>
  <c r="CA125" i="5"/>
  <c r="BX125" i="5"/>
  <c r="CB125" i="5"/>
  <c r="CD125" i="5"/>
  <c r="R131" i="8"/>
  <c r="W131" i="8"/>
  <c r="AN126" i="5"/>
  <c r="CA126" i="5"/>
  <c r="BX126" i="5"/>
  <c r="CB126" i="5"/>
  <c r="CD126" i="5"/>
  <c r="R132" i="8"/>
  <c r="W132" i="8"/>
  <c r="AN127" i="5"/>
  <c r="CA127" i="5"/>
  <c r="BX127" i="5"/>
  <c r="CB127" i="5"/>
  <c r="CD127" i="5"/>
  <c r="R133" i="8"/>
  <c r="W133" i="8"/>
  <c r="AN128" i="5"/>
  <c r="CA128" i="5"/>
  <c r="BX128" i="5"/>
  <c r="CB128" i="5"/>
  <c r="CD128" i="5"/>
  <c r="R134" i="8"/>
  <c r="W134" i="8"/>
  <c r="AN129" i="5"/>
  <c r="CA129" i="5"/>
  <c r="BX129" i="5"/>
  <c r="CB129" i="5"/>
  <c r="CD129" i="5"/>
  <c r="R135" i="8"/>
  <c r="W135" i="8"/>
  <c r="AN130" i="5"/>
  <c r="CA130" i="5"/>
  <c r="BX130" i="5"/>
  <c r="CB130" i="5"/>
  <c r="CD130" i="5"/>
  <c r="R136" i="8"/>
  <c r="W136" i="8"/>
  <c r="AN131" i="5"/>
  <c r="CA131" i="5"/>
  <c r="BX131" i="5"/>
  <c r="CB131" i="5"/>
  <c r="CD131" i="5"/>
  <c r="R137" i="8"/>
  <c r="W137" i="8"/>
  <c r="AN132" i="5"/>
  <c r="CA132" i="5"/>
  <c r="BX132" i="5"/>
  <c r="CB132" i="5"/>
  <c r="CD132" i="5"/>
  <c r="R138" i="8"/>
  <c r="W138" i="8"/>
  <c r="AN133" i="5"/>
  <c r="CA133" i="5"/>
  <c r="BX133" i="5"/>
  <c r="CB133" i="5"/>
  <c r="CD133" i="5"/>
  <c r="R139" i="8"/>
  <c r="W139" i="8"/>
  <c r="AN134" i="5"/>
  <c r="CA134" i="5"/>
  <c r="BX134" i="5"/>
  <c r="CB134" i="5"/>
  <c r="CD134" i="5"/>
  <c r="R140" i="8"/>
  <c r="W140" i="8"/>
  <c r="AN135" i="5"/>
  <c r="CA135" i="5"/>
  <c r="BX135" i="5"/>
  <c r="CB135" i="5"/>
  <c r="CD135" i="5"/>
  <c r="R141" i="8"/>
  <c r="W141" i="8"/>
  <c r="AN136" i="5"/>
  <c r="CA136" i="5"/>
  <c r="BX136" i="5"/>
  <c r="CB136" i="5"/>
  <c r="CD136" i="5"/>
  <c r="R142" i="8"/>
  <c r="W142" i="8"/>
  <c r="AN137" i="5"/>
  <c r="CA137" i="5"/>
  <c r="BX137" i="5"/>
  <c r="CB137" i="5"/>
  <c r="CD137" i="5"/>
  <c r="R143" i="8"/>
  <c r="W143" i="8"/>
  <c r="AN138" i="5"/>
  <c r="CA138" i="5"/>
  <c r="BX138" i="5"/>
  <c r="CB138" i="5"/>
  <c r="CD138" i="5"/>
  <c r="R144" i="8"/>
  <c r="W144" i="8"/>
  <c r="AN139" i="5"/>
  <c r="CA139" i="5"/>
  <c r="BX139" i="5"/>
  <c r="CB139" i="5"/>
  <c r="CD139" i="5"/>
  <c r="R145" i="8"/>
  <c r="W145" i="8"/>
  <c r="AN140" i="5"/>
  <c r="CA140" i="5"/>
  <c r="BX140" i="5"/>
  <c r="CB140" i="5"/>
  <c r="CD140" i="5"/>
  <c r="R146" i="8"/>
  <c r="W146" i="8"/>
  <c r="AN141" i="5"/>
  <c r="CA141" i="5"/>
  <c r="BX141" i="5"/>
  <c r="CB141" i="5"/>
  <c r="CD141" i="5"/>
  <c r="R147" i="8"/>
  <c r="W147" i="8"/>
  <c r="AN142" i="5"/>
  <c r="CA142" i="5"/>
  <c r="BX142" i="5"/>
  <c r="CB142" i="5"/>
  <c r="CD142" i="5"/>
  <c r="R148" i="8"/>
  <c r="W148" i="8"/>
  <c r="AN143" i="5"/>
  <c r="CA143" i="5"/>
  <c r="BX143" i="5"/>
  <c r="CB143" i="5"/>
  <c r="CD143" i="5"/>
  <c r="R149" i="8"/>
  <c r="W149" i="8"/>
  <c r="AN144" i="5"/>
  <c r="CA144" i="5"/>
  <c r="BX144" i="5"/>
  <c r="CB144" i="5"/>
  <c r="CD144" i="5"/>
  <c r="R150" i="8"/>
  <c r="W150" i="8"/>
  <c r="AN145" i="5"/>
  <c r="CA145" i="5"/>
  <c r="BX145" i="5"/>
  <c r="CB145" i="5"/>
  <c r="CD145" i="5"/>
  <c r="R151" i="8"/>
  <c r="W151" i="8"/>
  <c r="AN146" i="5"/>
  <c r="CA146" i="5"/>
  <c r="BX146" i="5"/>
  <c r="CB146" i="5"/>
  <c r="CD146" i="5"/>
  <c r="R152" i="8"/>
  <c r="W152" i="8"/>
  <c r="AN147" i="5"/>
  <c r="CA147" i="5"/>
  <c r="BX147" i="5"/>
  <c r="CB147" i="5"/>
  <c r="CD147" i="5"/>
  <c r="R153" i="8"/>
  <c r="W153" i="8"/>
  <c r="AN148" i="5"/>
  <c r="CA148" i="5"/>
  <c r="BX148" i="5"/>
  <c r="CB148" i="5"/>
  <c r="CD148" i="5"/>
  <c r="R154" i="8"/>
  <c r="W154" i="8"/>
  <c r="AN149" i="5"/>
  <c r="CA149" i="5"/>
  <c r="BX149" i="5"/>
  <c r="CB149" i="5"/>
  <c r="CD149" i="5"/>
  <c r="R155" i="8"/>
  <c r="W155" i="8"/>
  <c r="AN150" i="5"/>
  <c r="CA150" i="5"/>
  <c r="BX150" i="5"/>
  <c r="CB150" i="5"/>
  <c r="CD150" i="5"/>
  <c r="R156" i="8"/>
  <c r="W156" i="8"/>
  <c r="AN151" i="5"/>
  <c r="CA151" i="5"/>
  <c r="BX151" i="5"/>
  <c r="CB151" i="5"/>
  <c r="CD151" i="5"/>
  <c r="R157" i="8"/>
  <c r="W157" i="8"/>
  <c r="AN152" i="5"/>
  <c r="CA152" i="5"/>
  <c r="BX152" i="5"/>
  <c r="CB152" i="5"/>
  <c r="CD152" i="5"/>
  <c r="R158" i="8"/>
  <c r="W158" i="8"/>
  <c r="AN153" i="5"/>
  <c r="CA153" i="5"/>
  <c r="BX153" i="5"/>
  <c r="CB153" i="5"/>
  <c r="CD153" i="5"/>
  <c r="R159" i="8"/>
  <c r="W159" i="8"/>
  <c r="AN154" i="5"/>
  <c r="CA154" i="5"/>
  <c r="BX154" i="5"/>
  <c r="CB154" i="5"/>
  <c r="CD154" i="5"/>
  <c r="R160" i="8"/>
  <c r="W160" i="8"/>
  <c r="AN155" i="5"/>
  <c r="CA155" i="5"/>
  <c r="BX155" i="5"/>
  <c r="CB155" i="5"/>
  <c r="CD155" i="5"/>
  <c r="R161" i="8"/>
  <c r="W161" i="8"/>
  <c r="AN156" i="5"/>
  <c r="CA156" i="5"/>
  <c r="BX156" i="5"/>
  <c r="CB156" i="5"/>
  <c r="CD156" i="5"/>
  <c r="R162" i="8"/>
  <c r="W162" i="8"/>
  <c r="AN157" i="5"/>
  <c r="CA157" i="5"/>
  <c r="BX157" i="5"/>
  <c r="CB157" i="5"/>
  <c r="CD157" i="5"/>
  <c r="R163" i="8"/>
  <c r="W163" i="8"/>
  <c r="AN158" i="5"/>
  <c r="CA158" i="5"/>
  <c r="BX158" i="5"/>
  <c r="CB158" i="5"/>
  <c r="CD158" i="5"/>
  <c r="R164" i="8"/>
  <c r="W164" i="8"/>
  <c r="AN159" i="5"/>
  <c r="CA159" i="5"/>
  <c r="BX159" i="5"/>
  <c r="CB159" i="5"/>
  <c r="CD159" i="5"/>
  <c r="R165" i="8"/>
  <c r="W165" i="8"/>
  <c r="AN160" i="5"/>
  <c r="CA160" i="5"/>
  <c r="BX160" i="5"/>
  <c r="CB160" i="5"/>
  <c r="CD160" i="5"/>
  <c r="R166" i="8"/>
  <c r="W166" i="8"/>
  <c r="AN161" i="5"/>
  <c r="CA161" i="5"/>
  <c r="BX161" i="5"/>
  <c r="CB161" i="5"/>
  <c r="CD161" i="5"/>
  <c r="R167" i="8"/>
  <c r="W167" i="8"/>
  <c r="AN162" i="5"/>
  <c r="CA162" i="5"/>
  <c r="BX162" i="5"/>
  <c r="CB162" i="5"/>
  <c r="CD162" i="5"/>
  <c r="R168" i="8"/>
  <c r="W168" i="8"/>
  <c r="AN163" i="5"/>
  <c r="CA163" i="5"/>
  <c r="BX163" i="5"/>
  <c r="CB163" i="5"/>
  <c r="CD163" i="5"/>
  <c r="R169" i="8"/>
  <c r="W169" i="8"/>
  <c r="AN164" i="5"/>
  <c r="CA164" i="5"/>
  <c r="BX164" i="5"/>
  <c r="CB164" i="5"/>
  <c r="CD164" i="5"/>
  <c r="R170" i="8"/>
  <c r="W170" i="8"/>
  <c r="AN165" i="5"/>
  <c r="CA165" i="5"/>
  <c r="BX165" i="5"/>
  <c r="CB165" i="5"/>
  <c r="CD165" i="5"/>
  <c r="R171" i="8"/>
  <c r="W171" i="8"/>
  <c r="AN166" i="5"/>
  <c r="CA166" i="5"/>
  <c r="BX166" i="5"/>
  <c r="CB166" i="5"/>
  <c r="CD166" i="5"/>
  <c r="R172" i="8"/>
  <c r="W172" i="8"/>
  <c r="AN167" i="5"/>
  <c r="CA167" i="5"/>
  <c r="BX167" i="5"/>
  <c r="CB167" i="5"/>
  <c r="CD167" i="5"/>
  <c r="R173" i="8"/>
  <c r="W173" i="8"/>
  <c r="AN168" i="5"/>
  <c r="CA168" i="5"/>
  <c r="BX168" i="5"/>
  <c r="CB168" i="5"/>
  <c r="CD168" i="5"/>
  <c r="R174" i="8"/>
  <c r="W174" i="8"/>
  <c r="AN169" i="5"/>
  <c r="CA169" i="5"/>
  <c r="BX169" i="5"/>
  <c r="CB169" i="5"/>
  <c r="CD169" i="5"/>
  <c r="R175" i="8"/>
  <c r="W175" i="8"/>
  <c r="AN170" i="5"/>
  <c r="CA170" i="5"/>
  <c r="BX170" i="5"/>
  <c r="CB170" i="5"/>
  <c r="CD170" i="5"/>
  <c r="R176" i="8"/>
  <c r="W176" i="8"/>
  <c r="AN171" i="5"/>
  <c r="CA171" i="5"/>
  <c r="BX171" i="5"/>
  <c r="CB171" i="5"/>
  <c r="CD171" i="5"/>
  <c r="R177" i="8"/>
  <c r="W177" i="8"/>
  <c r="AN172" i="5"/>
  <c r="CA172" i="5"/>
  <c r="BX172" i="5"/>
  <c r="CB172" i="5"/>
  <c r="CD172" i="5"/>
  <c r="R178" i="8"/>
  <c r="W178" i="8"/>
  <c r="AN173" i="5"/>
  <c r="CA173" i="5"/>
  <c r="BX173" i="5"/>
  <c r="CB173" i="5"/>
  <c r="CD173" i="5"/>
  <c r="R179" i="8"/>
  <c r="W179" i="8"/>
  <c r="AN174" i="5"/>
  <c r="CA174" i="5"/>
  <c r="BX174" i="5"/>
  <c r="CB174" i="5"/>
  <c r="CD174" i="5"/>
  <c r="R180" i="8"/>
  <c r="W180" i="8"/>
  <c r="AN175" i="5"/>
  <c r="CA175" i="5"/>
  <c r="BX175" i="5"/>
  <c r="CB175" i="5"/>
  <c r="CD175" i="5"/>
  <c r="R181" i="8"/>
  <c r="W181" i="8"/>
  <c r="AN176" i="5"/>
  <c r="CA176" i="5"/>
  <c r="BX176" i="5"/>
  <c r="CB176" i="5"/>
  <c r="CD176" i="5"/>
  <c r="R182" i="8"/>
  <c r="W182" i="8"/>
  <c r="AN177" i="5"/>
  <c r="CA177" i="5"/>
  <c r="BX177" i="5"/>
  <c r="CB177" i="5"/>
  <c r="CD177" i="5"/>
  <c r="R183" i="8"/>
  <c r="W183" i="8"/>
  <c r="AN178" i="5"/>
  <c r="CA178" i="5"/>
  <c r="BX178" i="5"/>
  <c r="CB178" i="5"/>
  <c r="CD178" i="5"/>
  <c r="R184" i="8"/>
  <c r="W184" i="8"/>
  <c r="AN179" i="5"/>
  <c r="CA179" i="5"/>
  <c r="BX179" i="5"/>
  <c r="CB179" i="5"/>
  <c r="CD179" i="5"/>
  <c r="R185" i="8"/>
  <c r="W185" i="8"/>
  <c r="AN180" i="5"/>
  <c r="CA180" i="5"/>
  <c r="BX180" i="5"/>
  <c r="CB180" i="5"/>
  <c r="CD180" i="5"/>
  <c r="R186" i="8"/>
  <c r="W186" i="8"/>
  <c r="AN181" i="5"/>
  <c r="CA181" i="5"/>
  <c r="BX181" i="5"/>
  <c r="CB181" i="5"/>
  <c r="CD181" i="5"/>
  <c r="R187" i="8"/>
  <c r="W187" i="8"/>
  <c r="AN182" i="5"/>
  <c r="CA182" i="5"/>
  <c r="BX182" i="5"/>
  <c r="CB182" i="5"/>
  <c r="CD182" i="5"/>
  <c r="R188" i="8"/>
  <c r="W188" i="8"/>
  <c r="AN183" i="5"/>
  <c r="CA183" i="5"/>
  <c r="BX183" i="5"/>
  <c r="CB183" i="5"/>
  <c r="CD183" i="5"/>
  <c r="R189" i="8"/>
  <c r="W189" i="8"/>
  <c r="AN184" i="5"/>
  <c r="CA184" i="5"/>
  <c r="BX184" i="5"/>
  <c r="CB184" i="5"/>
  <c r="CD184" i="5"/>
  <c r="R190" i="8"/>
  <c r="W190" i="8"/>
  <c r="AN185" i="5"/>
  <c r="CA185" i="5"/>
  <c r="BX185" i="5"/>
  <c r="CB185" i="5"/>
  <c r="CD185" i="5"/>
  <c r="R191" i="8"/>
  <c r="W191" i="8"/>
  <c r="AN186" i="5"/>
  <c r="CA186" i="5"/>
  <c r="BX186" i="5"/>
  <c r="CB186" i="5"/>
  <c r="CD186" i="5"/>
  <c r="R192" i="8"/>
  <c r="W192" i="8"/>
  <c r="AN187" i="5"/>
  <c r="CA187" i="5"/>
  <c r="BX187" i="5"/>
  <c r="CB187" i="5"/>
  <c r="CD187" i="5"/>
  <c r="R193" i="8"/>
  <c r="W193" i="8"/>
  <c r="AN188" i="5"/>
  <c r="CA188" i="5"/>
  <c r="BX188" i="5"/>
  <c r="CB188" i="5"/>
  <c r="CD188" i="5"/>
  <c r="R194" i="8"/>
  <c r="W194" i="8"/>
  <c r="AN189" i="5"/>
  <c r="CA189" i="5"/>
  <c r="BX189" i="5"/>
  <c r="CB189" i="5"/>
  <c r="CD189" i="5"/>
  <c r="R195" i="8"/>
  <c r="W195" i="8"/>
  <c r="AN190" i="5"/>
  <c r="CA190" i="5"/>
  <c r="BX190" i="5"/>
  <c r="CB190" i="5"/>
  <c r="CD190" i="5"/>
  <c r="R196" i="8"/>
  <c r="W196" i="8"/>
  <c r="AN191" i="5"/>
  <c r="CA191" i="5"/>
  <c r="BX191" i="5"/>
  <c r="CB191" i="5"/>
  <c r="CD191" i="5"/>
  <c r="R197" i="8"/>
  <c r="W197" i="8"/>
  <c r="AN192" i="5"/>
  <c r="CA192" i="5"/>
  <c r="BX192" i="5"/>
  <c r="CB192" i="5"/>
  <c r="CD192" i="5"/>
  <c r="R198" i="8"/>
  <c r="W198" i="8"/>
  <c r="AN193" i="5"/>
  <c r="CA193" i="5"/>
  <c r="BX193" i="5"/>
  <c r="CB193" i="5"/>
  <c r="CD193" i="5"/>
  <c r="R199" i="8"/>
  <c r="W199" i="8"/>
  <c r="AN194" i="5"/>
  <c r="CA194" i="5"/>
  <c r="BX194" i="5"/>
  <c r="CB194" i="5"/>
  <c r="CD194" i="5"/>
  <c r="R200" i="8"/>
  <c r="W200" i="8"/>
  <c r="AN195" i="5"/>
  <c r="CA195" i="5"/>
  <c r="BX195" i="5"/>
  <c r="CB195" i="5"/>
  <c r="CD195" i="5"/>
  <c r="R201" i="8"/>
  <c r="W201" i="8"/>
  <c r="AN196" i="5"/>
  <c r="CA196" i="5"/>
  <c r="BX196" i="5"/>
  <c r="CB196" i="5"/>
  <c r="CD196" i="5"/>
  <c r="R202" i="8"/>
  <c r="W202" i="8"/>
  <c r="AN197" i="5"/>
  <c r="CA197" i="5"/>
  <c r="BX197" i="5"/>
  <c r="CB197" i="5"/>
  <c r="CD197" i="5"/>
  <c r="R203" i="8"/>
  <c r="W203" i="8"/>
  <c r="AN198" i="5"/>
  <c r="CA198" i="5"/>
  <c r="BX198" i="5"/>
  <c r="CB198" i="5"/>
  <c r="CD198" i="5"/>
  <c r="R204" i="8"/>
  <c r="W204" i="8"/>
  <c r="AN199" i="5"/>
  <c r="CA199" i="5"/>
  <c r="BX199" i="5"/>
  <c r="CB199" i="5"/>
  <c r="CD199" i="5"/>
  <c r="R205" i="8"/>
  <c r="W205" i="8"/>
  <c r="AN200" i="5"/>
  <c r="CA200" i="5"/>
  <c r="BX200" i="5"/>
  <c r="CB200" i="5"/>
  <c r="CD200" i="5"/>
  <c r="R206" i="8"/>
  <c r="W206" i="8"/>
  <c r="AN201" i="5"/>
  <c r="CA201" i="5"/>
  <c r="BX201" i="5"/>
  <c r="CB201" i="5"/>
  <c r="CD201" i="5"/>
  <c r="R207" i="8"/>
  <c r="W207" i="8"/>
  <c r="AN202" i="5"/>
  <c r="CA202" i="5"/>
  <c r="BX202" i="5"/>
  <c r="CB202" i="5"/>
  <c r="CD202" i="5"/>
  <c r="R208" i="8"/>
  <c r="W208" i="8"/>
  <c r="AN203" i="5"/>
  <c r="CA203" i="5"/>
  <c r="BX203" i="5"/>
  <c r="CB203" i="5"/>
  <c r="CD203" i="5"/>
  <c r="R209" i="8"/>
  <c r="W209" i="8"/>
  <c r="AN204" i="5"/>
  <c r="CA204" i="5"/>
  <c r="BX204" i="5"/>
  <c r="CB204" i="5"/>
  <c r="CD204" i="5"/>
  <c r="R210" i="8"/>
  <c r="W210" i="8"/>
  <c r="AN205" i="5"/>
  <c r="CA205" i="5"/>
  <c r="BX205" i="5"/>
  <c r="CB205" i="5"/>
  <c r="CD205" i="5"/>
  <c r="R211" i="8"/>
  <c r="W211" i="8"/>
  <c r="AN206" i="5"/>
  <c r="CA206" i="5"/>
  <c r="BX206" i="5"/>
  <c r="CB206" i="5"/>
  <c r="CD206" i="5"/>
  <c r="R212" i="8"/>
  <c r="W212" i="8"/>
  <c r="AN207" i="5"/>
  <c r="CA207" i="5"/>
  <c r="BX207" i="5"/>
  <c r="CB207" i="5"/>
  <c r="CD207" i="5"/>
  <c r="R213" i="8"/>
  <c r="W213" i="8"/>
  <c r="AN208" i="5"/>
  <c r="CA208" i="5"/>
  <c r="BX208" i="5"/>
  <c r="CB208" i="5"/>
  <c r="CD208" i="5"/>
  <c r="R214" i="8"/>
  <c r="W214" i="8"/>
  <c r="AN209" i="5"/>
  <c r="CA209" i="5"/>
  <c r="BX209" i="5"/>
  <c r="CB209" i="5"/>
  <c r="CD209" i="5"/>
  <c r="R215" i="8"/>
  <c r="W215" i="8"/>
  <c r="AN210" i="5"/>
  <c r="CA210" i="5"/>
  <c r="BX210" i="5"/>
  <c r="CB210" i="5"/>
  <c r="CD210" i="5"/>
  <c r="R216" i="8"/>
  <c r="W216" i="8"/>
  <c r="AN211" i="5"/>
  <c r="CA211" i="5"/>
  <c r="BX211" i="5"/>
  <c r="CB211" i="5"/>
  <c r="CD211" i="5"/>
  <c r="R217" i="8"/>
  <c r="W217" i="8"/>
  <c r="AN212" i="5"/>
  <c r="CA212" i="5"/>
  <c r="BX212" i="5"/>
  <c r="CB212" i="5"/>
  <c r="CD212" i="5"/>
  <c r="R218" i="8"/>
  <c r="W218" i="8"/>
  <c r="AN213" i="5"/>
  <c r="CA213" i="5"/>
  <c r="BX213" i="5"/>
  <c r="CB213" i="5"/>
  <c r="CD213" i="5"/>
  <c r="R219" i="8"/>
  <c r="W219" i="8"/>
  <c r="AN214" i="5"/>
  <c r="CA214" i="5"/>
  <c r="BX214" i="5"/>
  <c r="CB214" i="5"/>
  <c r="CD214" i="5"/>
  <c r="R220" i="8"/>
  <c r="W220" i="8"/>
  <c r="AN215" i="5"/>
  <c r="CA215" i="5"/>
  <c r="BX215" i="5"/>
  <c r="CB215" i="5"/>
  <c r="CD215" i="5"/>
  <c r="R221" i="8"/>
  <c r="W221" i="8"/>
  <c r="AN216" i="5"/>
  <c r="CA216" i="5"/>
  <c r="BX216" i="5"/>
  <c r="CB216" i="5"/>
  <c r="CD216" i="5"/>
  <c r="R222" i="8"/>
  <c r="W222" i="8"/>
  <c r="AN217" i="5"/>
  <c r="CA217" i="5"/>
  <c r="BX217" i="5"/>
  <c r="CB217" i="5"/>
  <c r="CD217" i="5"/>
  <c r="R223" i="8"/>
  <c r="W223" i="8"/>
  <c r="AN218" i="5"/>
  <c r="CA218" i="5"/>
  <c r="BX218" i="5"/>
  <c r="CB218" i="5"/>
  <c r="CD218" i="5"/>
  <c r="R224" i="8"/>
  <c r="W224" i="8"/>
  <c r="AN219" i="5"/>
  <c r="CA219" i="5"/>
  <c r="BX219" i="5"/>
  <c r="CB219" i="5"/>
  <c r="CD219" i="5"/>
  <c r="R225" i="8"/>
  <c r="W225" i="8"/>
  <c r="AN220" i="5"/>
  <c r="CA220" i="5"/>
  <c r="BX220" i="5"/>
  <c r="CB220" i="5"/>
  <c r="CD220" i="5"/>
  <c r="R226" i="8"/>
  <c r="W226" i="8"/>
  <c r="AN221" i="5"/>
  <c r="CA221" i="5"/>
  <c r="BX221" i="5"/>
  <c r="CB221" i="5"/>
  <c r="CD221" i="5"/>
  <c r="R227" i="8"/>
  <c r="W227" i="8"/>
  <c r="AN222" i="5"/>
  <c r="CA222" i="5"/>
  <c r="BX222" i="5"/>
  <c r="CB222" i="5"/>
  <c r="CD222" i="5"/>
  <c r="R228" i="8"/>
  <c r="W228" i="8"/>
  <c r="AN223" i="5"/>
  <c r="CA223" i="5"/>
  <c r="BX223" i="5"/>
  <c r="CB223" i="5"/>
  <c r="CD223" i="5"/>
  <c r="R229" i="8"/>
  <c r="W229" i="8"/>
  <c r="AN224" i="5"/>
  <c r="CA224" i="5"/>
  <c r="BX224" i="5"/>
  <c r="CB224" i="5"/>
  <c r="CD224" i="5"/>
  <c r="R230" i="8"/>
  <c r="W230" i="8"/>
  <c r="AN225" i="5"/>
  <c r="CA225" i="5"/>
  <c r="BX225" i="5"/>
  <c r="CB225" i="5"/>
  <c r="CD225" i="5"/>
  <c r="R231" i="8"/>
  <c r="W231" i="8"/>
  <c r="AN226" i="5"/>
  <c r="CA226" i="5"/>
  <c r="BX226" i="5"/>
  <c r="CB226" i="5"/>
  <c r="CD226" i="5"/>
  <c r="R232" i="8"/>
  <c r="W232" i="8"/>
  <c r="AN227" i="5"/>
  <c r="CA227" i="5"/>
  <c r="BX227" i="5"/>
  <c r="CB227" i="5"/>
  <c r="CD227" i="5"/>
  <c r="R233" i="8"/>
  <c r="W233" i="8"/>
  <c r="AN228" i="5"/>
  <c r="CA228" i="5"/>
  <c r="BX228" i="5"/>
  <c r="CB228" i="5"/>
  <c r="CD228" i="5"/>
  <c r="R234" i="8"/>
  <c r="W234" i="8"/>
  <c r="AN229" i="5"/>
  <c r="CA229" i="5"/>
  <c r="BX229" i="5"/>
  <c r="CB229" i="5"/>
  <c r="CD229" i="5"/>
  <c r="R235" i="8"/>
  <c r="W235" i="8"/>
  <c r="AN230" i="5"/>
  <c r="CA230" i="5"/>
  <c r="BX230" i="5"/>
  <c r="CB230" i="5"/>
  <c r="CD230" i="5"/>
  <c r="R236" i="8"/>
  <c r="W236" i="8"/>
  <c r="AN231" i="5"/>
  <c r="CA231" i="5"/>
  <c r="BX231" i="5"/>
  <c r="CB231" i="5"/>
  <c r="CD231" i="5"/>
  <c r="R237" i="8"/>
  <c r="W237" i="8"/>
  <c r="AN232" i="5"/>
  <c r="CA232" i="5"/>
  <c r="BX232" i="5"/>
  <c r="CB232" i="5"/>
  <c r="CD232" i="5"/>
  <c r="R238" i="8"/>
  <c r="W238" i="8"/>
  <c r="AN233" i="5"/>
  <c r="CA233" i="5"/>
  <c r="BX233" i="5"/>
  <c r="CB233" i="5"/>
  <c r="CD233" i="5"/>
  <c r="R239" i="8"/>
  <c r="W239" i="8"/>
  <c r="AN234" i="5"/>
  <c r="CA234" i="5"/>
  <c r="BX234" i="5"/>
  <c r="CB234" i="5"/>
  <c r="CD234" i="5"/>
  <c r="R240" i="8"/>
  <c r="W240" i="8"/>
  <c r="AN235" i="5"/>
  <c r="CA235" i="5"/>
  <c r="BX235" i="5"/>
  <c r="CB235" i="5"/>
  <c r="CD235" i="5"/>
  <c r="R241" i="8"/>
  <c r="W241" i="8"/>
  <c r="AN236" i="5"/>
  <c r="CA236" i="5"/>
  <c r="BX236" i="5"/>
  <c r="CB236" i="5"/>
  <c r="CD236" i="5"/>
  <c r="R242" i="8"/>
  <c r="W242" i="8"/>
  <c r="AN237" i="5"/>
  <c r="CA237" i="5"/>
  <c r="BX237" i="5"/>
  <c r="CB237" i="5"/>
  <c r="CD237" i="5"/>
  <c r="R243" i="8"/>
  <c r="W243" i="8"/>
  <c r="AN238" i="5"/>
  <c r="CA238" i="5"/>
  <c r="BX238" i="5"/>
  <c r="CB238" i="5"/>
  <c r="CD238" i="5"/>
  <c r="R244" i="8"/>
  <c r="W244" i="8"/>
  <c r="AN239" i="5"/>
  <c r="CA239" i="5"/>
  <c r="BX239" i="5"/>
  <c r="CB239" i="5"/>
  <c r="CD239" i="5"/>
  <c r="R245" i="8"/>
  <c r="W245" i="8"/>
  <c r="AN240" i="5"/>
  <c r="CA240" i="5"/>
  <c r="BX240" i="5"/>
  <c r="CB240" i="5"/>
  <c r="CD240" i="5"/>
  <c r="R246" i="8"/>
  <c r="W246" i="8"/>
  <c r="AN241" i="5"/>
  <c r="CA241" i="5"/>
  <c r="BX241" i="5"/>
  <c r="CB241" i="5"/>
  <c r="CD241" i="5"/>
  <c r="R247" i="8"/>
  <c r="W247" i="8"/>
  <c r="AN242" i="5"/>
  <c r="CA242" i="5"/>
  <c r="BX242" i="5"/>
  <c r="CB242" i="5"/>
  <c r="CD242" i="5"/>
  <c r="R248" i="8"/>
  <c r="W248" i="8"/>
  <c r="AN243" i="5"/>
  <c r="CA243" i="5"/>
  <c r="BX243" i="5"/>
  <c r="CB243" i="5"/>
  <c r="CD243" i="5"/>
  <c r="R249" i="8"/>
  <c r="W249" i="8"/>
  <c r="AN244" i="5"/>
  <c r="CA244" i="5"/>
  <c r="BX244" i="5"/>
  <c r="CB244" i="5"/>
  <c r="CD244" i="5"/>
  <c r="R250" i="8"/>
  <c r="W250" i="8"/>
  <c r="AN245" i="5"/>
  <c r="CA245" i="5"/>
  <c r="BX245" i="5"/>
  <c r="CB245" i="5"/>
  <c r="CD245" i="5"/>
  <c r="R251" i="8"/>
  <c r="W251" i="8"/>
  <c r="AN246" i="5"/>
  <c r="CA246" i="5"/>
  <c r="BX246" i="5"/>
  <c r="CB246" i="5"/>
  <c r="CD246" i="5"/>
  <c r="R252" i="8"/>
  <c r="W252" i="8"/>
  <c r="AN247" i="5"/>
  <c r="CA247" i="5"/>
  <c r="BX247" i="5"/>
  <c r="CB247" i="5"/>
  <c r="CD247" i="5"/>
  <c r="R253" i="8"/>
  <c r="W253" i="8"/>
  <c r="AN248" i="5"/>
  <c r="CA248" i="5"/>
  <c r="BX248" i="5"/>
  <c r="CB248" i="5"/>
  <c r="CD248" i="5"/>
  <c r="R254" i="8"/>
  <c r="W254" i="8"/>
  <c r="AN249" i="5"/>
  <c r="CA249" i="5"/>
  <c r="BX249" i="5"/>
  <c r="CB249" i="5"/>
  <c r="CD249" i="5"/>
  <c r="R255" i="8"/>
  <c r="W255" i="8"/>
  <c r="AN250" i="5"/>
  <c r="CA250" i="5"/>
  <c r="BX250" i="5"/>
  <c r="CB250" i="5"/>
  <c r="CD250" i="5"/>
  <c r="R256" i="8"/>
  <c r="W256" i="8"/>
  <c r="AN251" i="5"/>
  <c r="CA251" i="5"/>
  <c r="BX251" i="5"/>
  <c r="CB251" i="5"/>
  <c r="CD251" i="5"/>
  <c r="R257" i="8"/>
  <c r="W257" i="8"/>
  <c r="AN252" i="5"/>
  <c r="CA252" i="5"/>
  <c r="BX252" i="5"/>
  <c r="CB252" i="5"/>
  <c r="CD252" i="5"/>
  <c r="R258" i="8"/>
  <c r="W258" i="8"/>
  <c r="AN253" i="5"/>
  <c r="CA253" i="5"/>
  <c r="BX253" i="5"/>
  <c r="CB253" i="5"/>
  <c r="CD253" i="5"/>
  <c r="R259" i="8"/>
  <c r="W259" i="8"/>
  <c r="AN254" i="5"/>
  <c r="CA254" i="5"/>
  <c r="BX254" i="5"/>
  <c r="CB254" i="5"/>
  <c r="CD254" i="5"/>
  <c r="R260" i="8"/>
  <c r="W260" i="8"/>
  <c r="AN255" i="5"/>
  <c r="CA255" i="5"/>
  <c r="BX255" i="5"/>
  <c r="CB255" i="5"/>
  <c r="CD255" i="5"/>
  <c r="R261" i="8"/>
  <c r="W261" i="8"/>
  <c r="AN256" i="5"/>
  <c r="CA256" i="5"/>
  <c r="BX256" i="5"/>
  <c r="CB256" i="5"/>
  <c r="CD256" i="5"/>
  <c r="R262" i="8"/>
  <c r="W262" i="8"/>
  <c r="AN257" i="5"/>
  <c r="CA257" i="5"/>
  <c r="BX257" i="5"/>
  <c r="CB257" i="5"/>
  <c r="CD257" i="5"/>
  <c r="R263" i="8"/>
  <c r="W263" i="8"/>
  <c r="AN258" i="5"/>
  <c r="CA258" i="5"/>
  <c r="BX258" i="5"/>
  <c r="CB258" i="5"/>
  <c r="CD258" i="5"/>
  <c r="R264" i="8"/>
  <c r="W264" i="8"/>
  <c r="AN259" i="5"/>
  <c r="CA259" i="5"/>
  <c r="BX259" i="5"/>
  <c r="CB259" i="5"/>
  <c r="CD259" i="5"/>
  <c r="R265" i="8"/>
  <c r="W265" i="8"/>
  <c r="AN260" i="5"/>
  <c r="CA260" i="5"/>
  <c r="BX260" i="5"/>
  <c r="CB260" i="5"/>
  <c r="CD260" i="5"/>
  <c r="R266" i="8"/>
  <c r="W266" i="8"/>
  <c r="AN261" i="5"/>
  <c r="CA261" i="5"/>
  <c r="BX261" i="5"/>
  <c r="CB261" i="5"/>
  <c r="CD261" i="5"/>
  <c r="R267" i="8"/>
  <c r="W267" i="8"/>
  <c r="AN262" i="5"/>
  <c r="CA262" i="5"/>
  <c r="BX262" i="5"/>
  <c r="CB262" i="5"/>
  <c r="CD262" i="5"/>
  <c r="R268" i="8"/>
  <c r="W268" i="8"/>
  <c r="AN263" i="5"/>
  <c r="CA263" i="5"/>
  <c r="BX263" i="5"/>
  <c r="CB263" i="5"/>
  <c r="CD263" i="5"/>
  <c r="R269" i="8"/>
  <c r="W269" i="8"/>
  <c r="AN264" i="5"/>
  <c r="CA264" i="5"/>
  <c r="BX264" i="5"/>
  <c r="CB264" i="5"/>
  <c r="CD264" i="5"/>
  <c r="R270" i="8"/>
  <c r="W270" i="8"/>
  <c r="AN265" i="5"/>
  <c r="CA265" i="5"/>
  <c r="BX265" i="5"/>
  <c r="CB265" i="5"/>
  <c r="CD265" i="5"/>
  <c r="R271" i="8"/>
  <c r="W271" i="8"/>
  <c r="AN266" i="5"/>
  <c r="CA266" i="5"/>
  <c r="BX266" i="5"/>
  <c r="CB266" i="5"/>
  <c r="CD266" i="5"/>
  <c r="R272" i="8"/>
  <c r="W272" i="8"/>
  <c r="AN267" i="5"/>
  <c r="CA267" i="5"/>
  <c r="BX267" i="5"/>
  <c r="CB267" i="5"/>
  <c r="CD267" i="5"/>
  <c r="R273" i="8"/>
  <c r="W273" i="8"/>
  <c r="AN268" i="5"/>
  <c r="CA268" i="5"/>
  <c r="BX268" i="5"/>
  <c r="CB268" i="5"/>
  <c r="CD268" i="5"/>
  <c r="R274" i="8"/>
  <c r="W274" i="8"/>
  <c r="AN269" i="5"/>
  <c r="CA269" i="5"/>
  <c r="BX269" i="5"/>
  <c r="CB269" i="5"/>
  <c r="CD269" i="5"/>
  <c r="R275" i="8"/>
  <c r="W275" i="8"/>
  <c r="AN270" i="5"/>
  <c r="CA270" i="5"/>
  <c r="BX270" i="5"/>
  <c r="CB270" i="5"/>
  <c r="CD270" i="5"/>
  <c r="R276" i="8"/>
  <c r="W276" i="8"/>
  <c r="AN271" i="5"/>
  <c r="CA271" i="5"/>
  <c r="BX271" i="5"/>
  <c r="CB271" i="5"/>
  <c r="CD271" i="5"/>
  <c r="R277" i="8"/>
  <c r="W277" i="8"/>
  <c r="AN272" i="5"/>
  <c r="CA272" i="5"/>
  <c r="BX272" i="5"/>
  <c r="CB272" i="5"/>
  <c r="CD272" i="5"/>
  <c r="R278" i="8"/>
  <c r="W278" i="8"/>
  <c r="AN273" i="5"/>
  <c r="CA273" i="5"/>
  <c r="BX273" i="5"/>
  <c r="CB273" i="5"/>
  <c r="CD273" i="5"/>
  <c r="R279" i="8"/>
  <c r="W279" i="8"/>
  <c r="AN274" i="5"/>
  <c r="CA274" i="5"/>
  <c r="BX274" i="5"/>
  <c r="CB274" i="5"/>
  <c r="CD274" i="5"/>
  <c r="R280" i="8"/>
  <c r="W280" i="8"/>
  <c r="AN275" i="5"/>
  <c r="CA275" i="5"/>
  <c r="BX275" i="5"/>
  <c r="CB275" i="5"/>
  <c r="CD275" i="5"/>
  <c r="R281" i="8"/>
  <c r="W281" i="8"/>
  <c r="AN276" i="5"/>
  <c r="CA276" i="5"/>
  <c r="BX276" i="5"/>
  <c r="CB276" i="5"/>
  <c r="CD276" i="5"/>
  <c r="R282" i="8"/>
  <c r="W282" i="8"/>
  <c r="AN277" i="5"/>
  <c r="CA277" i="5"/>
  <c r="BX277" i="5"/>
  <c r="CB277" i="5"/>
  <c r="CD277" i="5"/>
  <c r="R283" i="8"/>
  <c r="W283" i="8"/>
  <c r="AN278" i="5"/>
  <c r="CA278" i="5"/>
  <c r="BX278" i="5"/>
  <c r="CB278" i="5"/>
  <c r="CD278" i="5"/>
  <c r="R284" i="8"/>
  <c r="W284" i="8"/>
  <c r="AN279" i="5"/>
  <c r="CA279" i="5"/>
  <c r="BX279" i="5"/>
  <c r="CB279" i="5"/>
  <c r="CD279" i="5"/>
  <c r="R285" i="8"/>
  <c r="W285" i="8"/>
  <c r="AN280" i="5"/>
  <c r="CA280" i="5"/>
  <c r="BX280" i="5"/>
  <c r="CB280" i="5"/>
  <c r="CD280" i="5"/>
  <c r="R286" i="8"/>
  <c r="W286" i="8"/>
  <c r="AN281" i="5"/>
  <c r="CA281" i="5"/>
  <c r="BX281" i="5"/>
  <c r="CB281" i="5"/>
  <c r="CD281" i="5"/>
  <c r="R287" i="8"/>
  <c r="W287" i="8"/>
  <c r="AN282" i="5"/>
  <c r="CA282" i="5"/>
  <c r="BX282" i="5"/>
  <c r="CB282" i="5"/>
  <c r="CD282" i="5"/>
  <c r="R288" i="8"/>
  <c r="W288" i="8"/>
  <c r="AN283" i="5"/>
  <c r="CA283" i="5"/>
  <c r="BX283" i="5"/>
  <c r="CB283" i="5"/>
  <c r="CD283" i="5"/>
  <c r="R289" i="8"/>
  <c r="W289" i="8"/>
  <c r="AN284" i="5"/>
  <c r="CA284" i="5"/>
  <c r="BX284" i="5"/>
  <c r="CB284" i="5"/>
  <c r="CD284" i="5"/>
  <c r="R290" i="8"/>
  <c r="W290" i="8"/>
  <c r="AN285" i="5"/>
  <c r="CA285" i="5"/>
  <c r="BX285" i="5"/>
  <c r="CB285" i="5"/>
  <c r="CD285" i="5"/>
  <c r="R291" i="8"/>
  <c r="W291" i="8"/>
  <c r="AN286" i="5"/>
  <c r="CA286" i="5"/>
  <c r="BX286" i="5"/>
  <c r="CB286" i="5"/>
  <c r="CD286" i="5"/>
  <c r="R292" i="8"/>
  <c r="W292" i="8"/>
  <c r="AN287" i="5"/>
  <c r="CA287" i="5"/>
  <c r="BX287" i="5"/>
  <c r="CB287" i="5"/>
  <c r="CD287" i="5"/>
  <c r="R293" i="8"/>
  <c r="W293" i="8"/>
  <c r="AN288" i="5"/>
  <c r="CA288" i="5"/>
  <c r="BX288" i="5"/>
  <c r="CB288" i="5"/>
  <c r="CD288" i="5"/>
  <c r="R294" i="8"/>
  <c r="W294" i="8"/>
  <c r="AN289" i="5"/>
  <c r="CA289" i="5"/>
  <c r="BX289" i="5"/>
  <c r="CB289" i="5"/>
  <c r="CD289" i="5"/>
  <c r="R295" i="8"/>
  <c r="W295" i="8"/>
  <c r="AN290" i="5"/>
  <c r="CA290" i="5"/>
  <c r="BX290" i="5"/>
  <c r="CB290" i="5"/>
  <c r="CD290" i="5"/>
  <c r="R296" i="8"/>
  <c r="W296" i="8"/>
  <c r="AN291" i="5"/>
  <c r="CA291" i="5"/>
  <c r="BX291" i="5"/>
  <c r="CB291" i="5"/>
  <c r="CD291" i="5"/>
  <c r="R297" i="8"/>
  <c r="W297" i="8"/>
  <c r="AN292" i="5"/>
  <c r="CA292" i="5"/>
  <c r="BX292" i="5"/>
  <c r="CB292" i="5"/>
  <c r="CD292" i="5"/>
  <c r="R298" i="8"/>
  <c r="W298" i="8"/>
  <c r="AN293" i="5"/>
  <c r="CA293" i="5"/>
  <c r="BX293" i="5"/>
  <c r="CB293" i="5"/>
  <c r="CD293" i="5"/>
  <c r="R299" i="8"/>
  <c r="W299" i="8"/>
  <c r="AN294" i="5"/>
  <c r="CA294" i="5"/>
  <c r="BX294" i="5"/>
  <c r="CB294" i="5"/>
  <c r="CD294" i="5"/>
  <c r="R300" i="8"/>
  <c r="W300" i="8"/>
  <c r="AN295" i="5"/>
  <c r="CA295" i="5"/>
  <c r="BX295" i="5"/>
  <c r="CB295" i="5"/>
  <c r="CD295" i="5"/>
  <c r="R301" i="8"/>
  <c r="W301" i="8"/>
  <c r="AN296" i="5"/>
  <c r="CA296" i="5"/>
  <c r="BX296" i="5"/>
  <c r="CB296" i="5"/>
  <c r="CD296" i="5"/>
  <c r="R302" i="8"/>
  <c r="W302" i="8"/>
  <c r="AN297" i="5"/>
  <c r="CA297" i="5"/>
  <c r="BX297" i="5"/>
  <c r="CB297" i="5"/>
  <c r="CD297" i="5"/>
  <c r="R303" i="8"/>
  <c r="W303" i="8"/>
  <c r="AN298" i="5"/>
  <c r="CA298" i="5"/>
  <c r="BX298" i="5"/>
  <c r="CB298" i="5"/>
  <c r="CD298" i="5"/>
  <c r="R304" i="8"/>
  <c r="W304" i="8"/>
  <c r="AN299" i="5"/>
  <c r="CA299" i="5"/>
  <c r="BX299" i="5"/>
  <c r="CB299" i="5"/>
  <c r="CD299" i="5"/>
  <c r="R305" i="8"/>
  <c r="W305" i="8"/>
  <c r="AN300" i="5"/>
  <c r="CA300" i="5"/>
  <c r="BX300" i="5"/>
  <c r="CB300" i="5"/>
  <c r="CD300" i="5"/>
  <c r="R306" i="8"/>
  <c r="W306" i="8"/>
  <c r="AN301" i="5"/>
  <c r="CA301" i="5"/>
  <c r="BX301" i="5"/>
  <c r="CB301" i="5"/>
  <c r="CD301" i="5"/>
  <c r="R307" i="8"/>
  <c r="W307" i="8"/>
  <c r="AN302" i="5"/>
  <c r="CA302" i="5"/>
  <c r="BX302" i="5"/>
  <c r="CB302" i="5"/>
  <c r="CD302" i="5"/>
  <c r="R308" i="8"/>
  <c r="W308" i="8"/>
  <c r="AN303" i="5"/>
  <c r="CA303" i="5"/>
  <c r="BX303" i="5"/>
  <c r="CB303" i="5"/>
  <c r="CD303" i="5"/>
  <c r="R309" i="8"/>
  <c r="W309" i="8"/>
  <c r="AN304" i="5"/>
  <c r="CA304" i="5"/>
  <c r="BX304" i="5"/>
  <c r="CB304" i="5"/>
  <c r="CD304" i="5"/>
  <c r="R310" i="8"/>
  <c r="W310" i="8"/>
  <c r="AN305" i="5"/>
  <c r="CA305" i="5"/>
  <c r="BX305" i="5"/>
  <c r="CB305" i="5"/>
  <c r="CD305" i="5"/>
  <c r="R311" i="8"/>
  <c r="W311" i="8"/>
  <c r="AN306" i="5"/>
  <c r="CA306" i="5"/>
  <c r="BX306" i="5"/>
  <c r="CB306" i="5"/>
  <c r="CD306" i="5"/>
  <c r="R312" i="8"/>
  <c r="W312" i="8"/>
  <c r="AN307" i="5"/>
  <c r="CA307" i="5"/>
  <c r="BX307" i="5"/>
  <c r="CB307" i="5"/>
  <c r="CD307" i="5"/>
  <c r="R313" i="8"/>
  <c r="W313" i="8"/>
  <c r="AN308" i="5"/>
  <c r="CA308" i="5"/>
  <c r="BX308" i="5"/>
  <c r="CB308" i="5"/>
  <c r="CD308" i="5"/>
  <c r="R314" i="8"/>
  <c r="W314" i="8"/>
  <c r="AN309" i="5"/>
  <c r="CA309" i="5"/>
  <c r="BX309" i="5"/>
  <c r="CB309" i="5"/>
  <c r="CD309" i="5"/>
  <c r="R315" i="8"/>
  <c r="W315" i="8"/>
  <c r="AN310" i="5"/>
  <c r="CA310" i="5"/>
  <c r="BX310" i="5"/>
  <c r="CB310" i="5"/>
  <c r="CD310" i="5"/>
  <c r="R316" i="8"/>
  <c r="W316" i="8"/>
  <c r="AN311" i="5"/>
  <c r="CA311" i="5"/>
  <c r="BX311" i="5"/>
  <c r="CB311" i="5"/>
  <c r="CD311" i="5"/>
  <c r="R317" i="8"/>
  <c r="W317" i="8"/>
  <c r="AN312" i="5"/>
  <c r="CA312" i="5"/>
  <c r="BX312" i="5"/>
  <c r="CB312" i="5"/>
  <c r="CD312" i="5"/>
  <c r="R318" i="8"/>
  <c r="W318" i="8"/>
  <c r="AN313" i="5"/>
  <c r="CA313" i="5"/>
  <c r="BX313" i="5"/>
  <c r="CB313" i="5"/>
  <c r="CD313" i="5"/>
  <c r="R319" i="8"/>
  <c r="W319" i="8"/>
  <c r="AN314" i="5"/>
  <c r="CA314" i="5"/>
  <c r="BX314" i="5"/>
  <c r="CB314" i="5"/>
  <c r="CD314" i="5"/>
  <c r="R320" i="8"/>
  <c r="W320" i="8"/>
  <c r="AN315" i="5"/>
  <c r="CA315" i="5"/>
  <c r="BX315" i="5"/>
  <c r="CB315" i="5"/>
  <c r="CD315" i="5"/>
  <c r="R321" i="8"/>
  <c r="W321" i="8"/>
  <c r="AN316" i="5"/>
  <c r="CA316" i="5"/>
  <c r="BX316" i="5"/>
  <c r="CB316" i="5"/>
  <c r="CD316" i="5"/>
  <c r="R322" i="8"/>
  <c r="W322" i="8"/>
  <c r="AN317" i="5"/>
  <c r="CA317" i="5"/>
  <c r="BX317" i="5"/>
  <c r="CB317" i="5"/>
  <c r="CD317" i="5"/>
  <c r="R323" i="8"/>
  <c r="W323" i="8"/>
  <c r="AN318" i="5"/>
  <c r="CA318" i="5"/>
  <c r="BX318" i="5"/>
  <c r="CB318" i="5"/>
  <c r="CD318" i="5"/>
  <c r="R324" i="8"/>
  <c r="W324" i="8"/>
  <c r="AN319" i="5"/>
  <c r="CA319" i="5"/>
  <c r="BX319" i="5"/>
  <c r="CB319" i="5"/>
  <c r="CD319" i="5"/>
  <c r="R325" i="8"/>
  <c r="W325" i="8"/>
  <c r="AN320" i="5"/>
  <c r="CA320" i="5"/>
  <c r="BX320" i="5"/>
  <c r="CB320" i="5"/>
  <c r="CD320" i="5"/>
  <c r="R326" i="8"/>
  <c r="W326" i="8"/>
  <c r="AN321" i="5"/>
  <c r="CA321" i="5"/>
  <c r="BX321" i="5"/>
  <c r="CB321" i="5"/>
  <c r="CD321" i="5"/>
  <c r="R327" i="8"/>
  <c r="W327" i="8"/>
  <c r="AN322" i="5"/>
  <c r="CA322" i="5"/>
  <c r="BX322" i="5"/>
  <c r="CB322" i="5"/>
  <c r="CD322" i="5"/>
  <c r="R328" i="8"/>
  <c r="W328" i="8"/>
  <c r="AN323" i="5"/>
  <c r="CA323" i="5"/>
  <c r="BX323" i="5"/>
  <c r="CB323" i="5"/>
  <c r="CD323" i="5"/>
  <c r="R329" i="8"/>
  <c r="W329" i="8"/>
  <c r="AN324" i="5"/>
  <c r="CA324" i="5"/>
  <c r="BX324" i="5"/>
  <c r="CB324" i="5"/>
  <c r="CD324" i="5"/>
  <c r="R330" i="8"/>
  <c r="W330" i="8"/>
  <c r="AN325" i="5"/>
  <c r="CA325" i="5"/>
  <c r="BX325" i="5"/>
  <c r="CB325" i="5"/>
  <c r="CD325" i="5"/>
  <c r="R331" i="8"/>
  <c r="W331" i="8"/>
  <c r="AN326" i="5"/>
  <c r="CA326" i="5"/>
  <c r="BX326" i="5"/>
  <c r="CB326" i="5"/>
  <c r="CD326" i="5"/>
  <c r="R332" i="8"/>
  <c r="W332" i="8"/>
  <c r="AN327" i="5"/>
  <c r="CA327" i="5"/>
  <c r="BX327" i="5"/>
  <c r="CB327" i="5"/>
  <c r="CD327" i="5"/>
  <c r="R333" i="8"/>
  <c r="W333" i="8"/>
  <c r="AN328" i="5"/>
  <c r="CA328" i="5"/>
  <c r="BX328" i="5"/>
  <c r="CB328" i="5"/>
  <c r="CD328" i="5"/>
  <c r="R334" i="8"/>
  <c r="W334" i="8"/>
  <c r="AN329" i="5"/>
  <c r="CA329" i="5"/>
  <c r="BX329" i="5"/>
  <c r="CB329" i="5"/>
  <c r="CD329" i="5"/>
  <c r="R335" i="8"/>
  <c r="W335" i="8"/>
  <c r="AN330" i="5"/>
  <c r="CA330" i="5"/>
  <c r="BX330" i="5"/>
  <c r="CB330" i="5"/>
  <c r="CD330" i="5"/>
  <c r="R336" i="8"/>
  <c r="W336" i="8"/>
  <c r="AN331" i="5"/>
  <c r="CA331" i="5"/>
  <c r="BX331" i="5"/>
  <c r="CB331" i="5"/>
  <c r="CD331" i="5"/>
  <c r="R337" i="8"/>
  <c r="W337" i="8"/>
  <c r="AN332" i="5"/>
  <c r="CA332" i="5"/>
  <c r="BX332" i="5"/>
  <c r="CB332" i="5"/>
  <c r="CD332" i="5"/>
  <c r="R338" i="8"/>
  <c r="W338" i="8"/>
  <c r="AN333" i="5"/>
  <c r="CA333" i="5"/>
  <c r="BX333" i="5"/>
  <c r="CB333" i="5"/>
  <c r="CD333" i="5"/>
  <c r="R339" i="8"/>
  <c r="W339" i="8"/>
  <c r="AN334" i="5"/>
  <c r="CA334" i="5"/>
  <c r="BX334" i="5"/>
  <c r="CB334" i="5"/>
  <c r="CD334" i="5"/>
  <c r="R340" i="8"/>
  <c r="W340" i="8"/>
  <c r="AN335" i="5"/>
  <c r="CA335" i="5"/>
  <c r="BX335" i="5"/>
  <c r="CB335" i="5"/>
  <c r="CD335" i="5"/>
  <c r="R341" i="8"/>
  <c r="W341" i="8"/>
  <c r="AN336" i="5"/>
  <c r="CA336" i="5"/>
  <c r="BX336" i="5"/>
  <c r="CB336" i="5"/>
  <c r="CD336" i="5"/>
  <c r="R342" i="8"/>
  <c r="W342" i="8"/>
  <c r="AN337" i="5"/>
  <c r="CA337" i="5"/>
  <c r="BX337" i="5"/>
  <c r="CB337" i="5"/>
  <c r="CD337" i="5"/>
  <c r="R343" i="8"/>
  <c r="W343" i="8"/>
  <c r="AN338" i="5"/>
  <c r="CA338" i="5"/>
  <c r="BX338" i="5"/>
  <c r="CB338" i="5"/>
  <c r="CD338" i="5"/>
  <c r="R344" i="8"/>
  <c r="W344" i="8"/>
  <c r="AN339" i="5"/>
  <c r="CA339" i="5"/>
  <c r="BX339" i="5"/>
  <c r="CB339" i="5"/>
  <c r="CD339" i="5"/>
  <c r="R345" i="8"/>
  <c r="W345" i="8"/>
  <c r="AN340" i="5"/>
  <c r="CA340" i="5"/>
  <c r="BX340" i="5"/>
  <c r="CB340" i="5"/>
  <c r="CD340" i="5"/>
  <c r="R346" i="8"/>
  <c r="W346" i="8"/>
  <c r="AN341" i="5"/>
  <c r="CA341" i="5"/>
  <c r="BX341" i="5"/>
  <c r="CB341" i="5"/>
  <c r="CD341" i="5"/>
  <c r="R347" i="8"/>
  <c r="W347" i="8"/>
  <c r="AN342" i="5"/>
  <c r="CA342" i="5"/>
  <c r="BX342" i="5"/>
  <c r="CB342" i="5"/>
  <c r="CD342" i="5"/>
  <c r="R348" i="8"/>
  <c r="W348" i="8"/>
  <c r="AN343" i="5"/>
  <c r="CA343" i="5"/>
  <c r="BX343" i="5"/>
  <c r="CB343" i="5"/>
  <c r="CD343" i="5"/>
  <c r="R349" i="8"/>
  <c r="W349" i="8"/>
  <c r="AN344" i="5"/>
  <c r="CA344" i="5"/>
  <c r="BX344" i="5"/>
  <c r="CB344" i="5"/>
  <c r="CD344" i="5"/>
  <c r="R350" i="8"/>
  <c r="W350" i="8"/>
  <c r="AN345" i="5"/>
  <c r="CA345" i="5"/>
  <c r="BX345" i="5"/>
  <c r="CB345" i="5"/>
  <c r="CD345" i="5"/>
  <c r="R351" i="8"/>
  <c r="W351" i="8"/>
  <c r="AN346" i="5"/>
  <c r="CA346" i="5"/>
  <c r="BX346" i="5"/>
  <c r="CB346" i="5"/>
  <c r="CD346" i="5"/>
  <c r="R352" i="8"/>
  <c r="W352" i="8"/>
  <c r="AN347" i="5"/>
  <c r="CA347" i="5"/>
  <c r="BX347" i="5"/>
  <c r="CB347" i="5"/>
  <c r="CD347" i="5"/>
  <c r="R353" i="8"/>
  <c r="W353" i="8"/>
  <c r="AN348" i="5"/>
  <c r="CA348" i="5"/>
  <c r="BX348" i="5"/>
  <c r="CB348" i="5"/>
  <c r="CD348" i="5"/>
  <c r="R354" i="8"/>
  <c r="W354" i="8"/>
  <c r="AN349" i="5"/>
  <c r="CA349" i="5"/>
  <c r="BX349" i="5"/>
  <c r="CB349" i="5"/>
  <c r="CD349" i="5"/>
  <c r="R355" i="8"/>
  <c r="W355" i="8"/>
  <c r="AN350" i="5"/>
  <c r="CA350" i="5"/>
  <c r="BX350" i="5"/>
  <c r="CB350" i="5"/>
  <c r="CD350" i="5"/>
  <c r="R356" i="8"/>
  <c r="W356" i="8"/>
  <c r="AN351" i="5"/>
  <c r="CA351" i="5"/>
  <c r="BX351" i="5"/>
  <c r="CB351" i="5"/>
  <c r="CD351" i="5"/>
  <c r="R357" i="8"/>
  <c r="W357" i="8"/>
  <c r="AN352" i="5"/>
  <c r="CA352" i="5"/>
  <c r="BX352" i="5"/>
  <c r="CB352" i="5"/>
  <c r="CD352" i="5"/>
  <c r="R358" i="8"/>
  <c r="W358" i="8"/>
  <c r="AN353" i="5"/>
  <c r="CA353" i="5"/>
  <c r="BX353" i="5"/>
  <c r="CB353" i="5"/>
  <c r="CD353" i="5"/>
  <c r="R359" i="8"/>
  <c r="W359" i="8"/>
  <c r="AN354" i="5"/>
  <c r="CA354" i="5"/>
  <c r="BX354" i="5"/>
  <c r="CB354" i="5"/>
  <c r="CD354" i="5"/>
  <c r="R360" i="8"/>
  <c r="W360" i="8"/>
  <c r="AN355" i="5"/>
  <c r="CA355" i="5"/>
  <c r="BX355" i="5"/>
  <c r="CB355" i="5"/>
  <c r="CD355" i="5"/>
  <c r="R361" i="8"/>
  <c r="W361" i="8"/>
  <c r="AN356" i="5"/>
  <c r="CA356" i="5"/>
  <c r="BX356" i="5"/>
  <c r="CB356" i="5"/>
  <c r="CD356" i="5"/>
  <c r="R362" i="8"/>
  <c r="W362" i="8"/>
  <c r="AN357" i="5"/>
  <c r="CA357" i="5"/>
  <c r="BX357" i="5"/>
  <c r="CB357" i="5"/>
  <c r="CD357" i="5"/>
  <c r="R363" i="8"/>
  <c r="W363" i="8"/>
  <c r="AN358" i="5"/>
  <c r="CA358" i="5"/>
  <c r="BX358" i="5"/>
  <c r="CB358" i="5"/>
  <c r="CD358" i="5"/>
  <c r="R364" i="8"/>
  <c r="W364" i="8"/>
  <c r="AN359" i="5"/>
  <c r="CA359" i="5"/>
  <c r="BX359" i="5"/>
  <c r="CB359" i="5"/>
  <c r="CD359" i="5"/>
  <c r="R365" i="8"/>
  <c r="W365" i="8"/>
  <c r="AN360" i="5"/>
  <c r="CA360" i="5"/>
  <c r="BX360" i="5"/>
  <c r="CB360" i="5"/>
  <c r="CD360" i="5"/>
  <c r="R366" i="8"/>
  <c r="W366" i="8"/>
  <c r="AN361" i="5"/>
  <c r="CA361" i="5"/>
  <c r="BX361" i="5"/>
  <c r="CB361" i="5"/>
  <c r="CD361" i="5"/>
  <c r="R367" i="8"/>
  <c r="W367" i="8"/>
  <c r="AN362" i="5"/>
  <c r="CA362" i="5"/>
  <c r="BX362" i="5"/>
  <c r="CB362" i="5"/>
  <c r="CD362" i="5"/>
  <c r="R368" i="8"/>
  <c r="W368" i="8"/>
  <c r="AN363" i="5"/>
  <c r="CA363" i="5"/>
  <c r="BX363" i="5"/>
  <c r="CB363" i="5"/>
  <c r="CD363" i="5"/>
  <c r="R369" i="8"/>
  <c r="W369" i="8"/>
  <c r="AN364" i="5"/>
  <c r="CA364" i="5"/>
  <c r="BX364" i="5"/>
  <c r="CB364" i="5"/>
  <c r="CD364" i="5"/>
  <c r="R370" i="8"/>
  <c r="W370" i="8"/>
  <c r="AN365" i="5"/>
  <c r="CA365" i="5"/>
  <c r="BX365" i="5"/>
  <c r="CB365" i="5"/>
  <c r="CD365" i="5"/>
  <c r="R371" i="8"/>
  <c r="W371" i="8"/>
  <c r="AN366" i="5"/>
  <c r="CA366" i="5"/>
  <c r="BX366" i="5"/>
  <c r="CB366" i="5"/>
  <c r="CD366" i="5"/>
  <c r="R372" i="8"/>
  <c r="W372" i="8"/>
  <c r="AN367" i="5"/>
  <c r="CA367" i="5"/>
  <c r="BX367" i="5"/>
  <c r="CB367" i="5"/>
  <c r="CD367" i="5"/>
  <c r="R373" i="8"/>
  <c r="W373" i="8"/>
  <c r="AN368" i="5"/>
  <c r="CA368" i="5"/>
  <c r="BX368" i="5"/>
  <c r="CB368" i="5"/>
  <c r="CD368" i="5"/>
  <c r="R374" i="8"/>
  <c r="W374" i="8"/>
  <c r="AN369" i="5"/>
  <c r="CA369" i="5"/>
  <c r="BX369" i="5"/>
  <c r="CB369" i="5"/>
  <c r="CD369" i="5"/>
  <c r="R375" i="8"/>
  <c r="W375" i="8"/>
  <c r="AN370" i="5"/>
  <c r="CA370" i="5"/>
  <c r="BX370" i="5"/>
  <c r="CB370" i="5"/>
  <c r="CD370" i="5"/>
  <c r="R376" i="8"/>
  <c r="W376" i="8"/>
  <c r="AN371" i="5"/>
  <c r="CA371" i="5"/>
  <c r="BX371" i="5"/>
  <c r="CB371" i="5"/>
  <c r="CD371" i="5"/>
  <c r="R377" i="8"/>
  <c r="W377" i="8"/>
  <c r="AN372" i="5"/>
  <c r="CA372" i="5"/>
  <c r="BX372" i="5"/>
  <c r="CB372" i="5"/>
  <c r="CD372" i="5"/>
  <c r="R378" i="8"/>
  <c r="W378" i="8"/>
  <c r="AN373" i="5"/>
  <c r="CA373" i="5"/>
  <c r="BX373" i="5"/>
  <c r="CB373" i="5"/>
  <c r="CD373" i="5"/>
  <c r="R379" i="8"/>
  <c r="W379" i="8"/>
  <c r="AN374" i="5"/>
  <c r="CA374" i="5"/>
  <c r="BX374" i="5"/>
  <c r="CB374" i="5"/>
  <c r="CD374" i="5"/>
  <c r="R380" i="8"/>
  <c r="W380" i="8"/>
  <c r="AN375" i="5"/>
  <c r="CA375" i="5"/>
  <c r="BX375" i="5"/>
  <c r="CB375" i="5"/>
  <c r="CD375" i="5"/>
  <c r="R381" i="8"/>
  <c r="W381" i="8"/>
  <c r="AN376" i="5"/>
  <c r="CA376" i="5"/>
  <c r="BX376" i="5"/>
  <c r="CB376" i="5"/>
  <c r="CD376" i="5"/>
  <c r="R382" i="8"/>
  <c r="W382" i="8"/>
  <c r="AN377" i="5"/>
  <c r="CA377" i="5"/>
  <c r="BX377" i="5"/>
  <c r="CB377" i="5"/>
  <c r="CD377" i="5"/>
  <c r="R383" i="8"/>
  <c r="W383" i="8"/>
  <c r="AN378" i="5"/>
  <c r="CA378" i="5"/>
  <c r="BX378" i="5"/>
  <c r="CB378" i="5"/>
  <c r="CD378" i="5"/>
  <c r="R384" i="8"/>
  <c r="W384" i="8"/>
  <c r="AN379" i="5"/>
  <c r="CA379" i="5"/>
  <c r="BX379" i="5"/>
  <c r="CB379" i="5"/>
  <c r="CD379" i="5"/>
  <c r="R385" i="8"/>
  <c r="W385" i="8"/>
  <c r="AN380" i="5"/>
  <c r="CA380" i="5"/>
  <c r="BX380" i="5"/>
  <c r="CB380" i="5"/>
  <c r="CD380" i="5"/>
  <c r="R386" i="8"/>
  <c r="W386" i="8"/>
  <c r="AN381" i="5"/>
  <c r="CA381" i="5"/>
  <c r="BX381" i="5"/>
  <c r="CB381" i="5"/>
  <c r="CD381" i="5"/>
  <c r="R387" i="8"/>
  <c r="W387" i="8"/>
  <c r="AN382" i="5"/>
  <c r="CA382" i="5"/>
  <c r="BX382" i="5"/>
  <c r="CB382" i="5"/>
  <c r="CD382" i="5"/>
  <c r="R388" i="8"/>
  <c r="W388" i="8"/>
  <c r="AN383" i="5"/>
  <c r="CA383" i="5"/>
  <c r="BX383" i="5"/>
  <c r="CB383" i="5"/>
  <c r="CD383" i="5"/>
  <c r="R389" i="8"/>
  <c r="W389" i="8"/>
  <c r="AN384" i="5"/>
  <c r="CA384" i="5"/>
  <c r="BX384" i="5"/>
  <c r="CB384" i="5"/>
  <c r="CD384" i="5"/>
  <c r="R390" i="8"/>
  <c r="W390" i="8"/>
  <c r="AN385" i="5"/>
  <c r="CA385" i="5"/>
  <c r="BX385" i="5"/>
  <c r="CB385" i="5"/>
  <c r="CD385" i="5"/>
  <c r="R391" i="8"/>
  <c r="W391" i="8"/>
  <c r="AN386" i="5"/>
  <c r="CA386" i="5"/>
  <c r="BX386" i="5"/>
  <c r="CB386" i="5"/>
  <c r="CD386" i="5"/>
  <c r="R392" i="8"/>
  <c r="W392" i="8"/>
  <c r="AN387" i="5"/>
  <c r="CA387" i="5"/>
  <c r="BX387" i="5"/>
  <c r="CB387" i="5"/>
  <c r="CD387" i="5"/>
  <c r="R393" i="8"/>
  <c r="W393" i="8"/>
  <c r="AN388" i="5"/>
  <c r="CA388" i="5"/>
  <c r="BX388" i="5"/>
  <c r="CB388" i="5"/>
  <c r="CD388" i="5"/>
  <c r="R394" i="8"/>
  <c r="W394" i="8"/>
  <c r="AN389" i="5"/>
  <c r="CA389" i="5"/>
  <c r="BX389" i="5"/>
  <c r="CB389" i="5"/>
  <c r="CD389" i="5"/>
  <c r="R395" i="8"/>
  <c r="W395" i="8"/>
  <c r="AN390" i="5"/>
  <c r="CA390" i="5"/>
  <c r="BX390" i="5"/>
  <c r="CB390" i="5"/>
  <c r="CD390" i="5"/>
  <c r="R396" i="8"/>
  <c r="W396" i="8"/>
  <c r="AN391" i="5"/>
  <c r="CA391" i="5"/>
  <c r="BX391" i="5"/>
  <c r="CB391" i="5"/>
  <c r="CD391" i="5"/>
  <c r="R397" i="8"/>
  <c r="W397" i="8"/>
  <c r="AN392" i="5"/>
  <c r="CA392" i="5"/>
  <c r="BX392" i="5"/>
  <c r="CB392" i="5"/>
  <c r="CD392" i="5"/>
  <c r="R398" i="8"/>
  <c r="W398" i="8"/>
  <c r="AN393" i="5"/>
  <c r="CA393" i="5"/>
  <c r="BX393" i="5"/>
  <c r="CB393" i="5"/>
  <c r="CD393" i="5"/>
  <c r="R399" i="8"/>
  <c r="W399" i="8"/>
  <c r="AN394" i="5"/>
  <c r="CA394" i="5"/>
  <c r="BX394" i="5"/>
  <c r="CB394" i="5"/>
  <c r="CD394" i="5"/>
  <c r="R400" i="8"/>
  <c r="W400" i="8"/>
  <c r="AN395" i="5"/>
  <c r="CA395" i="5"/>
  <c r="BX395" i="5"/>
  <c r="CB395" i="5"/>
  <c r="CD395" i="5"/>
  <c r="R401" i="8"/>
  <c r="W401" i="8"/>
  <c r="AN396" i="5"/>
  <c r="CA396" i="5"/>
  <c r="BX396" i="5"/>
  <c r="CB396" i="5"/>
  <c r="CD396" i="5"/>
  <c r="R402" i="8"/>
  <c r="W402" i="8"/>
  <c r="AN397" i="5"/>
  <c r="CA397" i="5"/>
  <c r="BX397" i="5"/>
  <c r="CB397" i="5"/>
  <c r="CD397" i="5"/>
  <c r="R403" i="8"/>
  <c r="W403" i="8"/>
  <c r="AN398" i="5"/>
  <c r="CA398" i="5"/>
  <c r="BX398" i="5"/>
  <c r="CB398" i="5"/>
  <c r="CD398" i="5"/>
  <c r="R404" i="8"/>
  <c r="W404" i="8"/>
  <c r="AN399" i="5"/>
  <c r="CA399" i="5"/>
  <c r="BX399" i="5"/>
  <c r="CB399" i="5"/>
  <c r="CD399" i="5"/>
  <c r="R405" i="8"/>
  <c r="W405" i="8"/>
  <c r="AN400" i="5"/>
  <c r="CA400" i="5"/>
  <c r="BX400" i="5"/>
  <c r="CB400" i="5"/>
  <c r="CD400" i="5"/>
  <c r="R406" i="8"/>
  <c r="W406" i="8"/>
  <c r="AN401" i="5"/>
  <c r="CA401" i="5"/>
  <c r="BX401" i="5"/>
  <c r="CB401" i="5"/>
  <c r="CD401" i="5"/>
  <c r="R407" i="8"/>
  <c r="W407" i="8"/>
  <c r="AN402" i="5"/>
  <c r="CA402" i="5"/>
  <c r="BX402" i="5"/>
  <c r="CB402" i="5"/>
  <c r="CD402" i="5"/>
  <c r="R408" i="8"/>
  <c r="W408" i="8"/>
  <c r="AN403" i="5"/>
  <c r="CA403" i="5"/>
  <c r="BX403" i="5"/>
  <c r="CB403" i="5"/>
  <c r="CD403" i="5"/>
  <c r="R409" i="8"/>
  <c r="W409" i="8"/>
  <c r="AN404" i="5"/>
  <c r="CA404" i="5"/>
  <c r="BX404" i="5"/>
  <c r="CB404" i="5"/>
  <c r="CD404" i="5"/>
  <c r="R410" i="8"/>
  <c r="W410" i="8"/>
  <c r="AN405" i="5"/>
  <c r="CA405" i="5"/>
  <c r="BX405" i="5"/>
  <c r="CB405" i="5"/>
  <c r="CD405" i="5"/>
  <c r="R411" i="8"/>
  <c r="W411" i="8"/>
  <c r="AN406" i="5"/>
  <c r="CA406" i="5"/>
  <c r="BX406" i="5"/>
  <c r="CB406" i="5"/>
  <c r="CD406" i="5"/>
  <c r="R412" i="8"/>
  <c r="W412" i="8"/>
  <c r="AN407" i="5"/>
  <c r="CA407" i="5"/>
  <c r="BX407" i="5"/>
  <c r="CB407" i="5"/>
  <c r="CD407" i="5"/>
  <c r="R413" i="8"/>
  <c r="W413" i="8"/>
  <c r="AN408" i="5"/>
  <c r="CA408" i="5"/>
  <c r="BX408" i="5"/>
  <c r="CB408" i="5"/>
  <c r="CD408" i="5"/>
  <c r="R414" i="8"/>
  <c r="W414" i="8"/>
  <c r="AN409" i="5"/>
  <c r="CA409" i="5"/>
  <c r="BX409" i="5"/>
  <c r="CB409" i="5"/>
  <c r="CD409" i="5"/>
  <c r="R415" i="8"/>
  <c r="W415" i="8"/>
  <c r="AN410" i="5"/>
  <c r="CA410" i="5"/>
  <c r="BX410" i="5"/>
  <c r="CB410" i="5"/>
  <c r="CD410" i="5"/>
  <c r="R416" i="8"/>
  <c r="W416" i="8"/>
  <c r="AN411" i="5"/>
  <c r="CA411" i="5"/>
  <c r="BX411" i="5"/>
  <c r="CB411" i="5"/>
  <c r="CD411" i="5"/>
  <c r="R417" i="8"/>
  <c r="W417" i="8"/>
  <c r="AN412" i="5"/>
  <c r="CA412" i="5"/>
  <c r="BX412" i="5"/>
  <c r="CB412" i="5"/>
  <c r="CD412" i="5"/>
  <c r="R418" i="8"/>
  <c r="W418" i="8"/>
  <c r="AN413" i="5"/>
  <c r="CA413" i="5"/>
  <c r="BX413" i="5"/>
  <c r="CB413" i="5"/>
  <c r="CD413" i="5"/>
  <c r="R419" i="8"/>
  <c r="W419" i="8"/>
  <c r="AN414" i="5"/>
  <c r="CA414" i="5"/>
  <c r="BX414" i="5"/>
  <c r="CB414" i="5"/>
  <c r="CD414" i="5"/>
  <c r="R420" i="8"/>
  <c r="W420" i="8"/>
  <c r="AN415" i="5"/>
  <c r="CA415" i="5"/>
  <c r="BX415" i="5"/>
  <c r="CB415" i="5"/>
  <c r="CD415" i="5"/>
  <c r="R421" i="8"/>
  <c r="W421" i="8"/>
  <c r="AN416" i="5"/>
  <c r="CA416" i="5"/>
  <c r="BX416" i="5"/>
  <c r="CB416" i="5"/>
  <c r="CD416" i="5"/>
  <c r="R422" i="8"/>
  <c r="W422" i="8"/>
  <c r="AN417" i="5"/>
  <c r="CA417" i="5"/>
  <c r="BX417" i="5"/>
  <c r="CB417" i="5"/>
  <c r="CD417" i="5"/>
  <c r="R423" i="8"/>
  <c r="W423" i="8"/>
  <c r="AN418" i="5"/>
  <c r="CA418" i="5"/>
  <c r="BX418" i="5"/>
  <c r="CB418" i="5"/>
  <c r="CD418" i="5"/>
  <c r="R424" i="8"/>
  <c r="W424" i="8"/>
  <c r="AN419" i="5"/>
  <c r="CA419" i="5"/>
  <c r="BX419" i="5"/>
  <c r="CB419" i="5"/>
  <c r="CD419" i="5"/>
  <c r="R425" i="8"/>
  <c r="W425" i="8"/>
  <c r="AN420" i="5"/>
  <c r="CA420" i="5"/>
  <c r="BX420" i="5"/>
  <c r="CB420" i="5"/>
  <c r="CD420" i="5"/>
  <c r="R426" i="8"/>
  <c r="W426" i="8"/>
  <c r="AN421" i="5"/>
  <c r="CA421" i="5"/>
  <c r="BX421" i="5"/>
  <c r="CB421" i="5"/>
  <c r="CD421" i="5"/>
  <c r="R427" i="8"/>
  <c r="W427" i="8"/>
  <c r="AN422" i="5"/>
  <c r="CA422" i="5"/>
  <c r="BX422" i="5"/>
  <c r="CB422" i="5"/>
  <c r="CD422" i="5"/>
  <c r="R428" i="8"/>
  <c r="W428" i="8"/>
  <c r="AN423" i="5"/>
  <c r="CA423" i="5"/>
  <c r="BX423" i="5"/>
  <c r="CB423" i="5"/>
  <c r="CD423" i="5"/>
  <c r="R429" i="8"/>
  <c r="W429" i="8"/>
  <c r="AN424" i="5"/>
  <c r="CA424" i="5"/>
  <c r="BX424" i="5"/>
  <c r="CB424" i="5"/>
  <c r="CD424" i="5"/>
  <c r="R430" i="8"/>
  <c r="W430" i="8"/>
  <c r="AN425" i="5"/>
  <c r="CA425" i="5"/>
  <c r="BX425" i="5"/>
  <c r="CB425" i="5"/>
  <c r="CD425" i="5"/>
  <c r="R431" i="8"/>
  <c r="W431" i="8"/>
  <c r="AN426" i="5"/>
  <c r="CA426" i="5"/>
  <c r="BX426" i="5"/>
  <c r="CB426" i="5"/>
  <c r="CD426" i="5"/>
  <c r="R432" i="8"/>
  <c r="W432" i="8"/>
  <c r="AN427" i="5"/>
  <c r="CA427" i="5"/>
  <c r="BX427" i="5"/>
  <c r="CB427" i="5"/>
  <c r="CD427" i="5"/>
  <c r="R433" i="8"/>
  <c r="W433" i="8"/>
  <c r="AN428" i="5"/>
  <c r="CA428" i="5"/>
  <c r="BX428" i="5"/>
  <c r="CB428" i="5"/>
  <c r="CD428" i="5"/>
  <c r="R434" i="8"/>
  <c r="W434" i="8"/>
  <c r="AN429" i="5"/>
  <c r="CA429" i="5"/>
  <c r="BX429" i="5"/>
  <c r="CB429" i="5"/>
  <c r="CD429" i="5"/>
  <c r="R435" i="8"/>
  <c r="W435" i="8"/>
  <c r="AN430" i="5"/>
  <c r="CA430" i="5"/>
  <c r="BX430" i="5"/>
  <c r="CB430" i="5"/>
  <c r="CD430" i="5"/>
  <c r="R436" i="8"/>
  <c r="W436" i="8"/>
  <c r="AN431" i="5"/>
  <c r="CA431" i="5"/>
  <c r="BX431" i="5"/>
  <c r="CB431" i="5"/>
  <c r="CD431" i="5"/>
  <c r="R437" i="8"/>
  <c r="W437" i="8"/>
  <c r="AN432" i="5"/>
  <c r="CA432" i="5"/>
  <c r="BX432" i="5"/>
  <c r="CB432" i="5"/>
  <c r="CD432" i="5"/>
  <c r="R438" i="8"/>
  <c r="W438" i="8"/>
  <c r="AN433" i="5"/>
  <c r="CA433" i="5"/>
  <c r="BX433" i="5"/>
  <c r="CB433" i="5"/>
  <c r="CD433" i="5"/>
  <c r="R439" i="8"/>
  <c r="W439" i="8"/>
  <c r="AN434" i="5"/>
  <c r="CA434" i="5"/>
  <c r="BX434" i="5"/>
  <c r="CB434" i="5"/>
  <c r="CD434" i="5"/>
  <c r="R440" i="8"/>
  <c r="W440" i="8"/>
  <c r="AN435" i="5"/>
  <c r="CA435" i="5"/>
  <c r="BX435" i="5"/>
  <c r="CB435" i="5"/>
  <c r="CD435" i="5"/>
  <c r="R441" i="8"/>
  <c r="W441" i="8"/>
  <c r="AN436" i="5"/>
  <c r="CA436" i="5"/>
  <c r="BX436" i="5"/>
  <c r="CB436" i="5"/>
  <c r="CD436" i="5"/>
  <c r="R442" i="8"/>
  <c r="W442" i="8"/>
  <c r="AN437" i="5"/>
  <c r="CA437" i="5"/>
  <c r="BX437" i="5"/>
  <c r="CB437" i="5"/>
  <c r="CD437" i="5"/>
  <c r="R443" i="8"/>
  <c r="W443" i="8"/>
  <c r="AN438" i="5"/>
  <c r="CA438" i="5"/>
  <c r="BX438" i="5"/>
  <c r="CB438" i="5"/>
  <c r="CD438" i="5"/>
  <c r="R444" i="8"/>
  <c r="W444" i="8"/>
  <c r="AN439" i="5"/>
  <c r="CA439" i="5"/>
  <c r="BX439" i="5"/>
  <c r="CB439" i="5"/>
  <c r="CD439" i="5"/>
  <c r="R445" i="8"/>
  <c r="W445" i="8"/>
  <c r="AN440" i="5"/>
  <c r="CA440" i="5"/>
  <c r="BX440" i="5"/>
  <c r="CB440" i="5"/>
  <c r="CD440" i="5"/>
  <c r="R446" i="8"/>
  <c r="W446" i="8"/>
  <c r="AN441" i="5"/>
  <c r="CA441" i="5"/>
  <c r="BX441" i="5"/>
  <c r="CB441" i="5"/>
  <c r="CD441" i="5"/>
  <c r="R447" i="8"/>
  <c r="W447" i="8"/>
  <c r="AN442" i="5"/>
  <c r="CA442" i="5"/>
  <c r="BX442" i="5"/>
  <c r="CB442" i="5"/>
  <c r="CD442" i="5"/>
  <c r="R448" i="8"/>
  <c r="W448" i="8"/>
  <c r="AN443" i="5"/>
  <c r="CA443" i="5"/>
  <c r="BX443" i="5"/>
  <c r="CB443" i="5"/>
  <c r="CD443" i="5"/>
  <c r="R449" i="8"/>
  <c r="W449" i="8"/>
  <c r="AN444" i="5"/>
  <c r="CA444" i="5"/>
  <c r="BX444" i="5"/>
  <c r="CB444" i="5"/>
  <c r="CD444" i="5"/>
  <c r="R450" i="8"/>
  <c r="W450" i="8"/>
  <c r="AN445" i="5"/>
  <c r="CA445" i="5"/>
  <c r="BX445" i="5"/>
  <c r="CB445" i="5"/>
  <c r="CD445" i="5"/>
  <c r="R451" i="8"/>
  <c r="W451" i="8"/>
  <c r="AN446" i="5"/>
  <c r="CA446" i="5"/>
  <c r="BX446" i="5"/>
  <c r="CB446" i="5"/>
  <c r="CD446" i="5"/>
  <c r="R452" i="8"/>
  <c r="W452" i="8"/>
  <c r="AN447" i="5"/>
  <c r="CA447" i="5"/>
  <c r="BX447" i="5"/>
  <c r="CB447" i="5"/>
  <c r="CD447" i="5"/>
  <c r="R453" i="8"/>
  <c r="W453" i="8"/>
  <c r="AN448" i="5"/>
  <c r="CA448" i="5"/>
  <c r="BX448" i="5"/>
  <c r="CB448" i="5"/>
  <c r="CD448" i="5"/>
  <c r="R454" i="8"/>
  <c r="W454" i="8"/>
  <c r="AN449" i="5"/>
  <c r="CA449" i="5"/>
  <c r="BX449" i="5"/>
  <c r="CB449" i="5"/>
  <c r="CD449" i="5"/>
  <c r="R455" i="8"/>
  <c r="W455" i="8"/>
  <c r="AN450" i="5"/>
  <c r="CA450" i="5"/>
  <c r="BX450" i="5"/>
  <c r="CB450" i="5"/>
  <c r="CD450" i="5"/>
  <c r="R456" i="8"/>
  <c r="W456" i="8"/>
  <c r="AN451" i="5"/>
  <c r="CA451" i="5"/>
  <c r="BX451" i="5"/>
  <c r="CB451" i="5"/>
  <c r="CD451" i="5"/>
  <c r="R457" i="8"/>
  <c r="W457" i="8"/>
  <c r="AN452" i="5"/>
  <c r="CA452" i="5"/>
  <c r="BX452" i="5"/>
  <c r="CB452" i="5"/>
  <c r="CD452" i="5"/>
  <c r="R458" i="8"/>
  <c r="W458" i="8"/>
  <c r="AN453" i="5"/>
  <c r="CA453" i="5"/>
  <c r="BX453" i="5"/>
  <c r="CB453" i="5"/>
  <c r="CD453" i="5"/>
  <c r="R459" i="8"/>
  <c r="W459" i="8"/>
  <c r="AN454" i="5"/>
  <c r="CA454" i="5"/>
  <c r="BX454" i="5"/>
  <c r="CB454" i="5"/>
  <c r="CD454" i="5"/>
  <c r="R460" i="8"/>
  <c r="W460" i="8"/>
  <c r="AN455" i="5"/>
  <c r="CA455" i="5"/>
  <c r="BX455" i="5"/>
  <c r="CB455" i="5"/>
  <c r="CD455" i="5"/>
  <c r="R461" i="8"/>
  <c r="W461" i="8"/>
  <c r="AN456" i="5"/>
  <c r="CA456" i="5"/>
  <c r="BX456" i="5"/>
  <c r="CB456" i="5"/>
  <c r="CD456" i="5"/>
  <c r="R462" i="8"/>
  <c r="W462" i="8"/>
  <c r="AN457" i="5"/>
  <c r="CA457" i="5"/>
  <c r="BX457" i="5"/>
  <c r="CB457" i="5"/>
  <c r="CD457" i="5"/>
  <c r="R463" i="8"/>
  <c r="W463" i="8"/>
  <c r="AN458" i="5"/>
  <c r="CA458" i="5"/>
  <c r="BX458" i="5"/>
  <c r="CB458" i="5"/>
  <c r="CD458" i="5"/>
  <c r="R464" i="8"/>
  <c r="W464" i="8"/>
  <c r="AN459" i="5"/>
  <c r="CA459" i="5"/>
  <c r="BX459" i="5"/>
  <c r="CB459" i="5"/>
  <c r="CD459" i="5"/>
  <c r="R465" i="8"/>
  <c r="W465" i="8"/>
  <c r="AN460" i="5"/>
  <c r="CA460" i="5"/>
  <c r="BX460" i="5"/>
  <c r="CB460" i="5"/>
  <c r="CD460" i="5"/>
  <c r="R466" i="8"/>
  <c r="W466" i="8"/>
  <c r="AN461" i="5"/>
  <c r="CA461" i="5"/>
  <c r="BX461" i="5"/>
  <c r="CB461" i="5"/>
  <c r="CD461" i="5"/>
  <c r="R467" i="8"/>
  <c r="W467" i="8"/>
  <c r="AN462" i="5"/>
  <c r="CA462" i="5"/>
  <c r="BX462" i="5"/>
  <c r="CB462" i="5"/>
  <c r="CD462" i="5"/>
  <c r="R468" i="8"/>
  <c r="W468" i="8"/>
  <c r="AN463" i="5"/>
  <c r="CA463" i="5"/>
  <c r="BX463" i="5"/>
  <c r="CB463" i="5"/>
  <c r="CD463" i="5"/>
  <c r="R469" i="8"/>
  <c r="W469" i="8"/>
  <c r="AN464" i="5"/>
  <c r="CA464" i="5"/>
  <c r="BX464" i="5"/>
  <c r="CB464" i="5"/>
  <c r="CD464" i="5"/>
  <c r="R470" i="8"/>
  <c r="W470" i="8"/>
  <c r="AN465" i="5"/>
  <c r="CA465" i="5"/>
  <c r="BX465" i="5"/>
  <c r="CB465" i="5"/>
  <c r="CD465" i="5"/>
  <c r="R471" i="8"/>
  <c r="W471" i="8"/>
  <c r="AN466" i="5"/>
  <c r="CA466" i="5"/>
  <c r="BX466" i="5"/>
  <c r="CB466" i="5"/>
  <c r="CD466" i="5"/>
  <c r="R472" i="8"/>
  <c r="W472" i="8"/>
  <c r="AN467" i="5"/>
  <c r="CA467" i="5"/>
  <c r="BX467" i="5"/>
  <c r="CB467" i="5"/>
  <c r="CD467" i="5"/>
  <c r="R473" i="8"/>
  <c r="W473" i="8"/>
  <c r="AN468" i="5"/>
  <c r="CA468" i="5"/>
  <c r="BX468" i="5"/>
  <c r="CB468" i="5"/>
  <c r="CD468" i="5"/>
  <c r="R474" i="8"/>
  <c r="W474" i="8"/>
  <c r="AN469" i="5"/>
  <c r="CA469" i="5"/>
  <c r="BX469" i="5"/>
  <c r="CB469" i="5"/>
  <c r="CD469" i="5"/>
  <c r="R475" i="8"/>
  <c r="W475" i="8"/>
  <c r="AN470" i="5"/>
  <c r="CA470" i="5"/>
  <c r="BX470" i="5"/>
  <c r="CB470" i="5"/>
  <c r="CD470" i="5"/>
  <c r="R476" i="8"/>
  <c r="W476" i="8"/>
  <c r="AN471" i="5"/>
  <c r="CA471" i="5"/>
  <c r="BX471" i="5"/>
  <c r="CB471" i="5"/>
  <c r="CD471" i="5"/>
  <c r="R477" i="8"/>
  <c r="W477" i="8"/>
  <c r="AN472" i="5"/>
  <c r="CA472" i="5"/>
  <c r="BX472" i="5"/>
  <c r="CB472" i="5"/>
  <c r="CD472" i="5"/>
  <c r="R478" i="8"/>
  <c r="W478" i="8"/>
  <c r="AN473" i="5"/>
  <c r="CA473" i="5"/>
  <c r="BX473" i="5"/>
  <c r="CB473" i="5"/>
  <c r="CD473" i="5"/>
  <c r="R479" i="8"/>
  <c r="W479" i="8"/>
  <c r="AN474" i="5"/>
  <c r="CA474" i="5"/>
  <c r="BX474" i="5"/>
  <c r="CB474" i="5"/>
  <c r="CD474" i="5"/>
  <c r="R480" i="8"/>
  <c r="W480" i="8"/>
  <c r="AN475" i="5"/>
  <c r="CA475" i="5"/>
  <c r="BX475" i="5"/>
  <c r="CB475" i="5"/>
  <c r="CD475" i="5"/>
  <c r="R481" i="8"/>
  <c r="W481" i="8"/>
  <c r="AN476" i="5"/>
  <c r="CA476" i="5"/>
  <c r="BX476" i="5"/>
  <c r="CB476" i="5"/>
  <c r="CD476" i="5"/>
  <c r="R482" i="8"/>
  <c r="W482" i="8"/>
  <c r="AN477" i="5"/>
  <c r="CA477" i="5"/>
  <c r="BX477" i="5"/>
  <c r="CB477" i="5"/>
  <c r="CD477" i="5"/>
  <c r="R483" i="8"/>
  <c r="W483" i="8"/>
  <c r="AN478" i="5"/>
  <c r="CA478" i="5"/>
  <c r="BX478" i="5"/>
  <c r="CB478" i="5"/>
  <c r="CD478" i="5"/>
  <c r="R484" i="8"/>
  <c r="W484" i="8"/>
  <c r="AN479" i="5"/>
  <c r="CA479" i="5"/>
  <c r="BX479" i="5"/>
  <c r="CB479" i="5"/>
  <c r="CD479" i="5"/>
  <c r="R485" i="8"/>
  <c r="W485" i="8"/>
  <c r="AN480" i="5"/>
  <c r="CA480" i="5"/>
  <c r="BX480" i="5"/>
  <c r="CB480" i="5"/>
  <c r="CD480" i="5"/>
  <c r="R486" i="8"/>
  <c r="W486" i="8"/>
  <c r="AN481" i="5"/>
  <c r="CA481" i="5"/>
  <c r="BX481" i="5"/>
  <c r="CB481" i="5"/>
  <c r="CD481" i="5"/>
  <c r="R487" i="8"/>
  <c r="W487" i="8"/>
  <c r="AN482" i="5"/>
  <c r="CA482" i="5"/>
  <c r="BX482" i="5"/>
  <c r="CB482" i="5"/>
  <c r="CD482" i="5"/>
  <c r="R488" i="8"/>
  <c r="W488" i="8"/>
  <c r="AN483" i="5"/>
  <c r="CA483" i="5"/>
  <c r="BX483" i="5"/>
  <c r="CB483" i="5"/>
  <c r="CD483" i="5"/>
  <c r="R489" i="8"/>
  <c r="W489" i="8"/>
  <c r="AN484" i="5"/>
  <c r="CA484" i="5"/>
  <c r="BX484" i="5"/>
  <c r="CB484" i="5"/>
  <c r="CD484" i="5"/>
  <c r="R490" i="8"/>
  <c r="W490" i="8"/>
  <c r="AN485" i="5"/>
  <c r="CA485" i="5"/>
  <c r="BX485" i="5"/>
  <c r="CB485" i="5"/>
  <c r="CD485" i="5"/>
  <c r="R491" i="8"/>
  <c r="W491" i="8"/>
  <c r="AN486" i="5"/>
  <c r="CA486" i="5"/>
  <c r="BX486" i="5"/>
  <c r="CB486" i="5"/>
  <c r="CD486" i="5"/>
  <c r="R492" i="8"/>
  <c r="W492" i="8"/>
  <c r="AN487" i="5"/>
  <c r="CA487" i="5"/>
  <c r="BX487" i="5"/>
  <c r="CB487" i="5"/>
  <c r="CD487" i="5"/>
  <c r="R493" i="8"/>
  <c r="W493" i="8"/>
  <c r="AN488" i="5"/>
  <c r="CA488" i="5"/>
  <c r="BX488" i="5"/>
  <c r="CB488" i="5"/>
  <c r="CD488" i="5"/>
  <c r="R494" i="8"/>
  <c r="W494" i="8"/>
  <c r="AN489" i="5"/>
  <c r="CA489" i="5"/>
  <c r="BX489" i="5"/>
  <c r="CB489" i="5"/>
  <c r="CD489" i="5"/>
  <c r="R495" i="8"/>
  <c r="W495" i="8"/>
  <c r="AN490" i="5"/>
  <c r="CA490" i="5"/>
  <c r="BX490" i="5"/>
  <c r="CB490" i="5"/>
  <c r="CD490" i="5"/>
  <c r="R496" i="8"/>
  <c r="W496" i="8"/>
  <c r="AN491" i="5"/>
  <c r="CA491" i="5"/>
  <c r="BX491" i="5"/>
  <c r="CB491" i="5"/>
  <c r="CD491" i="5"/>
  <c r="R497" i="8"/>
  <c r="W497" i="8"/>
  <c r="AN492" i="5"/>
  <c r="CA492" i="5"/>
  <c r="BX492" i="5"/>
  <c r="CB492" i="5"/>
  <c r="CD492" i="5"/>
  <c r="R498" i="8"/>
  <c r="W498" i="8"/>
  <c r="AN493" i="5"/>
  <c r="CA493" i="5"/>
  <c r="BX493" i="5"/>
  <c r="CB493" i="5"/>
  <c r="CD493" i="5"/>
  <c r="R499" i="8"/>
  <c r="W499" i="8"/>
  <c r="W500" i="8"/>
  <c r="W501" i="8"/>
  <c r="W502" i="8"/>
  <c r="W503" i="8"/>
  <c r="W504" i="8"/>
  <c r="W505" i="8"/>
  <c r="W506" i="8"/>
  <c r="W507" i="8"/>
  <c r="W508" i="8"/>
  <c r="W509" i="8"/>
  <c r="W510" i="8"/>
  <c r="W511" i="8"/>
  <c r="W512" i="8"/>
  <c r="W513" i="8"/>
  <c r="W514" i="8"/>
  <c r="W515" i="8"/>
  <c r="W516" i="8"/>
  <c r="W517" i="8"/>
  <c r="W518" i="8"/>
  <c r="W519" i="8"/>
  <c r="W520" i="8"/>
  <c r="W521" i="8"/>
  <c r="W522" i="8"/>
  <c r="W523" i="8"/>
  <c r="W524" i="8"/>
  <c r="W525" i="8"/>
  <c r="W526" i="8"/>
  <c r="W527" i="8"/>
  <c r="W528" i="8"/>
  <c r="W529" i="8"/>
  <c r="W530" i="8"/>
  <c r="W531" i="8"/>
  <c r="W532" i="8"/>
  <c r="W533" i="8"/>
  <c r="W534" i="8"/>
  <c r="W535" i="8"/>
  <c r="W536" i="8"/>
  <c r="W537" i="8"/>
  <c r="W538" i="8"/>
  <c r="W539" i="8"/>
  <c r="W540" i="8"/>
  <c r="W541" i="8"/>
  <c r="W542" i="8"/>
  <c r="W543" i="8"/>
  <c r="W544" i="8"/>
  <c r="W545" i="8"/>
  <c r="W546" i="8"/>
  <c r="W547" i="8"/>
  <c r="W548" i="8"/>
  <c r="W549" i="8"/>
  <c r="W550" i="8"/>
  <c r="W551" i="8"/>
  <c r="W552" i="8"/>
  <c r="W553" i="8"/>
  <c r="W554" i="8"/>
  <c r="W555" i="8"/>
  <c r="W556" i="8"/>
  <c r="W557" i="8"/>
  <c r="W558" i="8"/>
  <c r="W559" i="8"/>
  <c r="W560" i="8"/>
  <c r="W561" i="8"/>
  <c r="W562" i="8"/>
  <c r="W563" i="8"/>
  <c r="W564" i="8"/>
  <c r="W565" i="8"/>
  <c r="W566" i="8"/>
  <c r="W567" i="8"/>
  <c r="W568" i="8"/>
  <c r="W569" i="8"/>
  <c r="W570" i="8"/>
  <c r="W571" i="8"/>
  <c r="W572" i="8"/>
  <c r="W573" i="8"/>
  <c r="W574" i="8"/>
  <c r="W575" i="8"/>
  <c r="W576" i="8"/>
  <c r="W577" i="8"/>
  <c r="W578" i="8"/>
  <c r="W579" i="8"/>
  <c r="W580" i="8"/>
  <c r="W581" i="8"/>
  <c r="W582" i="8"/>
  <c r="W583" i="8"/>
  <c r="W584" i="8"/>
  <c r="W585" i="8"/>
  <c r="W586" i="8"/>
  <c r="W587" i="8"/>
  <c r="W588" i="8"/>
  <c r="W589" i="8"/>
  <c r="W590" i="8"/>
  <c r="W591" i="8"/>
  <c r="W592" i="8"/>
  <c r="W593" i="8"/>
  <c r="W594" i="8"/>
  <c r="W595" i="8"/>
  <c r="W596" i="8"/>
  <c r="W597" i="8"/>
  <c r="K15" i="15"/>
  <c r="L15" i="15"/>
  <c r="L31" i="16"/>
  <c r="K27" i="16"/>
  <c r="L27" i="16"/>
  <c r="L29" i="16"/>
  <c r="L34" i="16"/>
  <c r="K31" i="16"/>
  <c r="E31" i="16"/>
  <c r="X19" i="8"/>
  <c r="X20" i="8"/>
  <c r="X21" i="8"/>
  <c r="X22" i="8"/>
  <c r="X23" i="8"/>
  <c r="X24" i="8"/>
  <c r="X25" i="8"/>
  <c r="X26" i="8"/>
  <c r="X27" i="8"/>
  <c r="X28" i="8"/>
  <c r="X29" i="8"/>
  <c r="X30" i="8"/>
  <c r="X31" i="8"/>
  <c r="X32" i="8"/>
  <c r="X33" i="8"/>
  <c r="X34" i="8"/>
  <c r="X35" i="8"/>
  <c r="X36" i="8"/>
  <c r="X37" i="8"/>
  <c r="X38" i="8"/>
  <c r="X39" i="8"/>
  <c r="X40" i="8"/>
  <c r="X41" i="8"/>
  <c r="X42" i="8"/>
  <c r="X43" i="8"/>
  <c r="X44" i="8"/>
  <c r="X45" i="8"/>
  <c r="X46" i="8"/>
  <c r="X47" i="8"/>
  <c r="X48" i="8"/>
  <c r="X49" i="8"/>
  <c r="X50" i="8"/>
  <c r="X51" i="8"/>
  <c r="X52" i="8"/>
  <c r="X53" i="8"/>
  <c r="X54" i="8"/>
  <c r="X55" i="8"/>
  <c r="X56" i="8"/>
  <c r="X57" i="8"/>
  <c r="X58" i="8"/>
  <c r="X59" i="8"/>
  <c r="X60" i="8"/>
  <c r="X61" i="8"/>
  <c r="X62" i="8"/>
  <c r="X63" i="8"/>
  <c r="X64" i="8"/>
  <c r="X65" i="8"/>
  <c r="X66" i="8"/>
  <c r="X67" i="8"/>
  <c r="X68" i="8"/>
  <c r="X69" i="8"/>
  <c r="X70" i="8"/>
  <c r="X71" i="8"/>
  <c r="X72" i="8"/>
  <c r="X73" i="8"/>
  <c r="X74" i="8"/>
  <c r="X75" i="8"/>
  <c r="X76" i="8"/>
  <c r="X77" i="8"/>
  <c r="X78" i="8"/>
  <c r="X79" i="8"/>
  <c r="X80" i="8"/>
  <c r="X81" i="8"/>
  <c r="X82" i="8"/>
  <c r="X83" i="8"/>
  <c r="X84" i="8"/>
  <c r="X85" i="8"/>
  <c r="X86" i="8"/>
  <c r="X87" i="8"/>
  <c r="X88" i="8"/>
  <c r="X89" i="8"/>
  <c r="X90" i="8"/>
  <c r="X91" i="8"/>
  <c r="X92" i="8"/>
  <c r="X93" i="8"/>
  <c r="X94" i="8"/>
  <c r="X95" i="8"/>
  <c r="X96" i="8"/>
  <c r="X97" i="8"/>
  <c r="X98" i="8"/>
  <c r="X99" i="8"/>
  <c r="X100" i="8"/>
  <c r="X101" i="8"/>
  <c r="X102" i="8"/>
  <c r="X103" i="8"/>
  <c r="X104" i="8"/>
  <c r="X105" i="8"/>
  <c r="X106" i="8"/>
  <c r="X107" i="8"/>
  <c r="X108" i="8"/>
  <c r="X109" i="8"/>
  <c r="X110" i="8"/>
  <c r="X111" i="8"/>
  <c r="X112" i="8"/>
  <c r="X113" i="8"/>
  <c r="X114" i="8"/>
  <c r="X115" i="8"/>
  <c r="X116" i="8"/>
  <c r="X117" i="8"/>
  <c r="X118" i="8"/>
  <c r="X119" i="8"/>
  <c r="X120" i="8"/>
  <c r="X121" i="8"/>
  <c r="X122" i="8"/>
  <c r="X123" i="8"/>
  <c r="X124" i="8"/>
  <c r="X125" i="8"/>
  <c r="X126" i="8"/>
  <c r="X127" i="8"/>
  <c r="X128" i="8"/>
  <c r="X129" i="8"/>
  <c r="X130" i="8"/>
  <c r="X131" i="8"/>
  <c r="X132" i="8"/>
  <c r="X133" i="8"/>
  <c r="X134" i="8"/>
  <c r="X135" i="8"/>
  <c r="X136" i="8"/>
  <c r="X137" i="8"/>
  <c r="X138" i="8"/>
  <c r="X139" i="8"/>
  <c r="X140" i="8"/>
  <c r="X141" i="8"/>
  <c r="X142" i="8"/>
  <c r="X143" i="8"/>
  <c r="X144" i="8"/>
  <c r="X145" i="8"/>
  <c r="X146" i="8"/>
  <c r="X147" i="8"/>
  <c r="X148" i="8"/>
  <c r="X149" i="8"/>
  <c r="X150" i="8"/>
  <c r="X151" i="8"/>
  <c r="X152" i="8"/>
  <c r="X153" i="8"/>
  <c r="X154" i="8"/>
  <c r="X155" i="8"/>
  <c r="X156" i="8"/>
  <c r="X157" i="8"/>
  <c r="X158" i="8"/>
  <c r="X159" i="8"/>
  <c r="X160" i="8"/>
  <c r="X161" i="8"/>
  <c r="X162" i="8"/>
  <c r="X163" i="8"/>
  <c r="X164" i="8"/>
  <c r="X165" i="8"/>
  <c r="X166" i="8"/>
  <c r="X167" i="8"/>
  <c r="X168" i="8"/>
  <c r="X169" i="8"/>
  <c r="X170" i="8"/>
  <c r="X171" i="8"/>
  <c r="X172" i="8"/>
  <c r="X173" i="8"/>
  <c r="X174" i="8"/>
  <c r="X175" i="8"/>
  <c r="X176" i="8"/>
  <c r="X177" i="8"/>
  <c r="X178" i="8"/>
  <c r="X179" i="8"/>
  <c r="X180" i="8"/>
  <c r="X181" i="8"/>
  <c r="X182" i="8"/>
  <c r="X183" i="8"/>
  <c r="X184" i="8"/>
  <c r="X185" i="8"/>
  <c r="X186" i="8"/>
  <c r="X187" i="8"/>
  <c r="X188" i="8"/>
  <c r="X189" i="8"/>
  <c r="X190" i="8"/>
  <c r="X191" i="8"/>
  <c r="X192" i="8"/>
  <c r="X193" i="8"/>
  <c r="X194" i="8"/>
  <c r="X195" i="8"/>
  <c r="X196" i="8"/>
  <c r="X197" i="8"/>
  <c r="X198" i="8"/>
  <c r="X199" i="8"/>
  <c r="X200" i="8"/>
  <c r="X201" i="8"/>
  <c r="X202" i="8"/>
  <c r="X203" i="8"/>
  <c r="X204" i="8"/>
  <c r="X205" i="8"/>
  <c r="X206" i="8"/>
  <c r="X207" i="8"/>
  <c r="X208" i="8"/>
  <c r="X209" i="8"/>
  <c r="X210" i="8"/>
  <c r="X211" i="8"/>
  <c r="X212" i="8"/>
  <c r="X213" i="8"/>
  <c r="X214" i="8"/>
  <c r="X215" i="8"/>
  <c r="X216" i="8"/>
  <c r="X217" i="8"/>
  <c r="X218" i="8"/>
  <c r="X219" i="8"/>
  <c r="X220" i="8"/>
  <c r="X221" i="8"/>
  <c r="X222" i="8"/>
  <c r="X223" i="8"/>
  <c r="X224" i="8"/>
  <c r="X225" i="8"/>
  <c r="X226" i="8"/>
  <c r="X227" i="8"/>
  <c r="X228" i="8"/>
  <c r="X229" i="8"/>
  <c r="X230" i="8"/>
  <c r="X231" i="8"/>
  <c r="X232" i="8"/>
  <c r="X233" i="8"/>
  <c r="X234" i="8"/>
  <c r="X235" i="8"/>
  <c r="X236" i="8"/>
  <c r="X237" i="8"/>
  <c r="X238" i="8"/>
  <c r="X239" i="8"/>
  <c r="X240" i="8"/>
  <c r="X241" i="8"/>
  <c r="X242" i="8"/>
  <c r="X243" i="8"/>
  <c r="X244" i="8"/>
  <c r="X245" i="8"/>
  <c r="X246" i="8"/>
  <c r="X247" i="8"/>
  <c r="X248" i="8"/>
  <c r="X249" i="8"/>
  <c r="X250" i="8"/>
  <c r="X251" i="8"/>
  <c r="X252" i="8"/>
  <c r="X253" i="8"/>
  <c r="X254" i="8"/>
  <c r="X255" i="8"/>
  <c r="X256" i="8"/>
  <c r="X257" i="8"/>
  <c r="X258" i="8"/>
  <c r="X259" i="8"/>
  <c r="X260" i="8"/>
  <c r="X261" i="8"/>
  <c r="X262" i="8"/>
  <c r="X263" i="8"/>
  <c r="X264" i="8"/>
  <c r="X265" i="8"/>
  <c r="X266" i="8"/>
  <c r="X267" i="8"/>
  <c r="X268" i="8"/>
  <c r="X269" i="8"/>
  <c r="X270" i="8"/>
  <c r="X271" i="8"/>
  <c r="X272" i="8"/>
  <c r="X273" i="8"/>
  <c r="X274" i="8"/>
  <c r="X275" i="8"/>
  <c r="X276" i="8"/>
  <c r="X277" i="8"/>
  <c r="X278" i="8"/>
  <c r="X279" i="8"/>
  <c r="X280" i="8"/>
  <c r="X281" i="8"/>
  <c r="X282" i="8"/>
  <c r="X283" i="8"/>
  <c r="X284" i="8"/>
  <c r="X285" i="8"/>
  <c r="X286" i="8"/>
  <c r="X287" i="8"/>
  <c r="X288" i="8"/>
  <c r="X289" i="8"/>
  <c r="X290" i="8"/>
  <c r="X291" i="8"/>
  <c r="X292" i="8"/>
  <c r="X293" i="8"/>
  <c r="X294" i="8"/>
  <c r="X295" i="8"/>
  <c r="X296" i="8"/>
  <c r="X297" i="8"/>
  <c r="X298" i="8"/>
  <c r="X299" i="8"/>
  <c r="X300" i="8"/>
  <c r="X301" i="8"/>
  <c r="X302" i="8"/>
  <c r="X303" i="8"/>
  <c r="X304" i="8"/>
  <c r="X305" i="8"/>
  <c r="X306" i="8"/>
  <c r="X307" i="8"/>
  <c r="X308" i="8"/>
  <c r="X309" i="8"/>
  <c r="X310" i="8"/>
  <c r="X311" i="8"/>
  <c r="X312" i="8"/>
  <c r="X313" i="8"/>
  <c r="X314" i="8"/>
  <c r="X315" i="8"/>
  <c r="X316" i="8"/>
  <c r="X317" i="8"/>
  <c r="X318" i="8"/>
  <c r="X319" i="8"/>
  <c r="X320" i="8"/>
  <c r="X321" i="8"/>
  <c r="X322" i="8"/>
  <c r="X323" i="8"/>
  <c r="X324" i="8"/>
  <c r="X325" i="8"/>
  <c r="X326" i="8"/>
  <c r="X327" i="8"/>
  <c r="X328" i="8"/>
  <c r="X329" i="8"/>
  <c r="X330" i="8"/>
  <c r="X331" i="8"/>
  <c r="X332" i="8"/>
  <c r="X333" i="8"/>
  <c r="X334" i="8"/>
  <c r="X335" i="8"/>
  <c r="X336" i="8"/>
  <c r="X337" i="8"/>
  <c r="X338" i="8"/>
  <c r="X339" i="8"/>
  <c r="X340" i="8"/>
  <c r="X341" i="8"/>
  <c r="X342" i="8"/>
  <c r="X343" i="8"/>
  <c r="X344" i="8"/>
  <c r="X345" i="8"/>
  <c r="X346" i="8"/>
  <c r="X347" i="8"/>
  <c r="X348" i="8"/>
  <c r="X349" i="8"/>
  <c r="X350" i="8"/>
  <c r="X351" i="8"/>
  <c r="X352" i="8"/>
  <c r="X353" i="8"/>
  <c r="X354" i="8"/>
  <c r="X355" i="8"/>
  <c r="X356" i="8"/>
  <c r="X357" i="8"/>
  <c r="X358" i="8"/>
  <c r="X359" i="8"/>
  <c r="X360" i="8"/>
  <c r="X361" i="8"/>
  <c r="X362" i="8"/>
  <c r="X363" i="8"/>
  <c r="X364" i="8"/>
  <c r="X365" i="8"/>
  <c r="X366" i="8"/>
  <c r="X367" i="8"/>
  <c r="X368" i="8"/>
  <c r="X369" i="8"/>
  <c r="X370" i="8"/>
  <c r="X371" i="8"/>
  <c r="X372" i="8"/>
  <c r="X373" i="8"/>
  <c r="X374" i="8"/>
  <c r="X375" i="8"/>
  <c r="X376" i="8"/>
  <c r="X377" i="8"/>
  <c r="X378" i="8"/>
  <c r="X379" i="8"/>
  <c r="X380" i="8"/>
  <c r="X381" i="8"/>
  <c r="X382" i="8"/>
  <c r="X383" i="8"/>
  <c r="X384" i="8"/>
  <c r="X385" i="8"/>
  <c r="X386" i="8"/>
  <c r="X387" i="8"/>
  <c r="X388" i="8"/>
  <c r="X389" i="8"/>
  <c r="X390" i="8"/>
  <c r="X391" i="8"/>
  <c r="X392" i="8"/>
  <c r="X393" i="8"/>
  <c r="X394" i="8"/>
  <c r="X395" i="8"/>
  <c r="X396" i="8"/>
  <c r="X397" i="8"/>
  <c r="X398" i="8"/>
  <c r="X399" i="8"/>
  <c r="X400" i="8"/>
  <c r="X401" i="8"/>
  <c r="X402" i="8"/>
  <c r="X403" i="8"/>
  <c r="X404" i="8"/>
  <c r="X405" i="8"/>
  <c r="X406" i="8"/>
  <c r="X407" i="8"/>
  <c r="X408" i="8"/>
  <c r="X409" i="8"/>
  <c r="X410" i="8"/>
  <c r="X411" i="8"/>
  <c r="X412" i="8"/>
  <c r="X413" i="8"/>
  <c r="X414" i="8"/>
  <c r="X415" i="8"/>
  <c r="X416" i="8"/>
  <c r="X417" i="8"/>
  <c r="X418" i="8"/>
  <c r="X419" i="8"/>
  <c r="X420" i="8"/>
  <c r="X421" i="8"/>
  <c r="X422" i="8"/>
  <c r="X423" i="8"/>
  <c r="X424" i="8"/>
  <c r="X425" i="8"/>
  <c r="X426" i="8"/>
  <c r="X427" i="8"/>
  <c r="X428" i="8"/>
  <c r="X429" i="8"/>
  <c r="X430" i="8"/>
  <c r="X431" i="8"/>
  <c r="X432" i="8"/>
  <c r="X433" i="8"/>
  <c r="X434" i="8"/>
  <c r="X435" i="8"/>
  <c r="X436" i="8"/>
  <c r="X437" i="8"/>
  <c r="X438" i="8"/>
  <c r="X439" i="8"/>
  <c r="X440" i="8"/>
  <c r="X441" i="8"/>
  <c r="X442" i="8"/>
  <c r="X443" i="8"/>
  <c r="X444" i="8"/>
  <c r="X445" i="8"/>
  <c r="X446" i="8"/>
  <c r="X447" i="8"/>
  <c r="X448" i="8"/>
  <c r="X449" i="8"/>
  <c r="X450" i="8"/>
  <c r="X451" i="8"/>
  <c r="X452" i="8"/>
  <c r="X453" i="8"/>
  <c r="X454" i="8"/>
  <c r="X455" i="8"/>
  <c r="X456" i="8"/>
  <c r="X457" i="8"/>
  <c r="X458" i="8"/>
  <c r="X459" i="8"/>
  <c r="X460" i="8"/>
  <c r="X461" i="8"/>
  <c r="X462" i="8"/>
  <c r="X463" i="8"/>
  <c r="X464" i="8"/>
  <c r="X465" i="8"/>
  <c r="X466" i="8"/>
  <c r="X467" i="8"/>
  <c r="X468" i="8"/>
  <c r="X469" i="8"/>
  <c r="X470" i="8"/>
  <c r="X471" i="8"/>
  <c r="X472" i="8"/>
  <c r="X473" i="8"/>
  <c r="X474" i="8"/>
  <c r="X475" i="8"/>
  <c r="X476" i="8"/>
  <c r="X477" i="8"/>
  <c r="X478" i="8"/>
  <c r="X479" i="8"/>
  <c r="X480" i="8"/>
  <c r="X481" i="8"/>
  <c r="X482" i="8"/>
  <c r="X483" i="8"/>
  <c r="X484" i="8"/>
  <c r="X485" i="8"/>
  <c r="X486" i="8"/>
  <c r="X487" i="8"/>
  <c r="X488" i="8"/>
  <c r="X489" i="8"/>
  <c r="X490" i="8"/>
  <c r="X491" i="8"/>
  <c r="X492" i="8"/>
  <c r="X493" i="8"/>
  <c r="X494" i="8"/>
  <c r="X495" i="8"/>
  <c r="X496" i="8"/>
  <c r="X497" i="8"/>
  <c r="X498" i="8"/>
  <c r="X499" i="8"/>
  <c r="X500" i="8"/>
  <c r="X501" i="8"/>
  <c r="X502" i="8"/>
  <c r="X503" i="8"/>
  <c r="X504" i="8"/>
  <c r="X505" i="8"/>
  <c r="X506" i="8"/>
  <c r="X507" i="8"/>
  <c r="X508" i="8"/>
  <c r="X509" i="8"/>
  <c r="X510" i="8"/>
  <c r="X511" i="8"/>
  <c r="X512" i="8"/>
  <c r="X513" i="8"/>
  <c r="X514" i="8"/>
  <c r="X515" i="8"/>
  <c r="X516" i="8"/>
  <c r="X517" i="8"/>
  <c r="X518" i="8"/>
  <c r="X519" i="8"/>
  <c r="X520" i="8"/>
  <c r="X521" i="8"/>
  <c r="X522" i="8"/>
  <c r="X523" i="8"/>
  <c r="X524" i="8"/>
  <c r="X525" i="8"/>
  <c r="X526" i="8"/>
  <c r="X527" i="8"/>
  <c r="X528" i="8"/>
  <c r="X529" i="8"/>
  <c r="X530" i="8"/>
  <c r="X531" i="8"/>
  <c r="X532" i="8"/>
  <c r="X533" i="8"/>
  <c r="X534" i="8"/>
  <c r="X535" i="8"/>
  <c r="X536" i="8"/>
  <c r="X537" i="8"/>
  <c r="X538" i="8"/>
  <c r="X539" i="8"/>
  <c r="X540" i="8"/>
  <c r="X541" i="8"/>
  <c r="X542" i="8"/>
  <c r="X543" i="8"/>
  <c r="X544" i="8"/>
  <c r="X545" i="8"/>
  <c r="X546" i="8"/>
  <c r="X547" i="8"/>
  <c r="X548" i="8"/>
  <c r="X549" i="8"/>
  <c r="X550" i="8"/>
  <c r="X551" i="8"/>
  <c r="X552" i="8"/>
  <c r="X553" i="8"/>
  <c r="X554" i="8"/>
  <c r="X555" i="8"/>
  <c r="X556" i="8"/>
  <c r="X557" i="8"/>
  <c r="X558" i="8"/>
  <c r="X559" i="8"/>
  <c r="X560" i="8"/>
  <c r="X561" i="8"/>
  <c r="X562" i="8"/>
  <c r="X563" i="8"/>
  <c r="X564" i="8"/>
  <c r="X565" i="8"/>
  <c r="X566" i="8"/>
  <c r="X567" i="8"/>
  <c r="X568" i="8"/>
  <c r="X569" i="8"/>
  <c r="X570" i="8"/>
  <c r="X571" i="8"/>
  <c r="X572" i="8"/>
  <c r="X573" i="8"/>
  <c r="X574" i="8"/>
  <c r="X575" i="8"/>
  <c r="X576" i="8"/>
  <c r="X577" i="8"/>
  <c r="X578" i="8"/>
  <c r="X579" i="8"/>
  <c r="X580" i="8"/>
  <c r="X581" i="8"/>
  <c r="X582" i="8"/>
  <c r="X583" i="8"/>
  <c r="X584" i="8"/>
  <c r="X585" i="8"/>
  <c r="X586" i="8"/>
  <c r="X587" i="8"/>
  <c r="X588" i="8"/>
  <c r="X589" i="8"/>
  <c r="X590" i="8"/>
  <c r="X591" i="8"/>
  <c r="X592" i="8"/>
  <c r="X593" i="8"/>
  <c r="X594" i="8"/>
  <c r="X595" i="8"/>
  <c r="X596" i="8"/>
  <c r="X597" i="8"/>
  <c r="K20" i="15"/>
  <c r="L20" i="15"/>
  <c r="L21" i="16"/>
  <c r="L22" i="16"/>
  <c r="K21" i="16"/>
  <c r="K22" i="16"/>
  <c r="K19" i="8"/>
  <c r="K20" i="8"/>
  <c r="K23" i="8"/>
  <c r="K24" i="8"/>
  <c r="K25" i="8"/>
  <c r="K26" i="8"/>
  <c r="K27" i="8"/>
  <c r="K29" i="8"/>
  <c r="K30" i="8"/>
  <c r="K31" i="8"/>
  <c r="K32" i="8"/>
  <c r="K33" i="8"/>
  <c r="K34" i="8"/>
  <c r="K36" i="8"/>
  <c r="K37" i="8"/>
  <c r="K38" i="8"/>
  <c r="K39" i="8"/>
  <c r="K40" i="8"/>
  <c r="K41" i="8"/>
  <c r="K43" i="8"/>
  <c r="K44" i="8"/>
  <c r="K45" i="8"/>
  <c r="K46" i="8"/>
  <c r="K47" i="8"/>
  <c r="K48" i="8"/>
  <c r="K50" i="8"/>
  <c r="K51" i="8"/>
  <c r="K52" i="8"/>
  <c r="K53" i="8"/>
  <c r="K54" i="8"/>
  <c r="K55" i="8"/>
  <c r="K58" i="8"/>
  <c r="K59" i="8"/>
  <c r="K60" i="8"/>
  <c r="K61" i="8"/>
  <c r="K62" i="8"/>
  <c r="K64" i="8"/>
  <c r="K65" i="8"/>
  <c r="K66" i="8"/>
  <c r="K67" i="8"/>
  <c r="K68" i="8"/>
  <c r="K69" i="8"/>
  <c r="K71" i="8"/>
  <c r="K72" i="8"/>
  <c r="K73" i="8"/>
  <c r="K74" i="8"/>
  <c r="K75" i="8"/>
  <c r="K76" i="8"/>
  <c r="K78" i="8"/>
  <c r="K79" i="8"/>
  <c r="K80" i="8"/>
  <c r="K81" i="8"/>
  <c r="K82" i="8"/>
  <c r="K83" i="8"/>
  <c r="K85" i="8"/>
  <c r="K86" i="8"/>
  <c r="K87" i="8"/>
  <c r="K88" i="8"/>
  <c r="K89" i="8"/>
  <c r="K90" i="8"/>
  <c r="K92" i="8"/>
  <c r="K93" i="8"/>
  <c r="K94" i="8"/>
  <c r="K95" i="8"/>
  <c r="K96" i="8"/>
  <c r="K97" i="8"/>
  <c r="K99" i="8"/>
  <c r="K100" i="8"/>
  <c r="K101" i="8"/>
  <c r="K102" i="8"/>
  <c r="K103" i="8"/>
  <c r="K104" i="8"/>
  <c r="K106" i="8"/>
  <c r="K107" i="8"/>
  <c r="K108" i="8"/>
  <c r="K109" i="8"/>
  <c r="K110" i="8"/>
  <c r="K111" i="8"/>
  <c r="K113" i="8"/>
  <c r="K114" i="8"/>
  <c r="K115" i="8"/>
  <c r="K116" i="8"/>
  <c r="K117" i="8"/>
  <c r="K118" i="8"/>
  <c r="K120" i="8"/>
  <c r="K121" i="8"/>
  <c r="K122" i="8"/>
  <c r="K123" i="8"/>
  <c r="K124" i="8"/>
  <c r="K125" i="8"/>
  <c r="K127" i="8"/>
  <c r="K128" i="8"/>
  <c r="K129" i="8"/>
  <c r="K130" i="8"/>
  <c r="K131" i="8"/>
  <c r="K132" i="8"/>
  <c r="K136" i="8"/>
  <c r="K137" i="8"/>
  <c r="K138" i="8"/>
  <c r="K139" i="8"/>
  <c r="K142" i="8"/>
  <c r="K143" i="8"/>
  <c r="K144" i="8"/>
  <c r="K145" i="8"/>
  <c r="K146" i="8"/>
  <c r="K148" i="8"/>
  <c r="K149" i="8"/>
  <c r="K150" i="8"/>
  <c r="K151" i="8"/>
  <c r="K152" i="8"/>
  <c r="K153" i="8"/>
  <c r="K155" i="8"/>
  <c r="K156" i="8"/>
  <c r="K157" i="8"/>
  <c r="K158" i="8"/>
  <c r="K159" i="8"/>
  <c r="K160" i="8"/>
  <c r="K162" i="8"/>
  <c r="K163" i="8"/>
  <c r="K164" i="8"/>
  <c r="K165" i="8"/>
  <c r="K166" i="8"/>
  <c r="K167" i="8"/>
  <c r="E20" i="15"/>
  <c r="F20" i="15"/>
  <c r="F21" i="16"/>
  <c r="F22" i="16"/>
  <c r="E21" i="16"/>
  <c r="E22" i="16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5" i="8"/>
  <c r="AB56" i="8"/>
  <c r="AB57" i="8"/>
  <c r="AB58" i="8"/>
  <c r="AB59" i="8"/>
  <c r="AB60" i="8"/>
  <c r="AB61" i="8"/>
  <c r="AB62" i="8"/>
  <c r="AB63" i="8"/>
  <c r="AB64" i="8"/>
  <c r="AB65" i="8"/>
  <c r="AB66" i="8"/>
  <c r="AB67" i="8"/>
  <c r="AB68" i="8"/>
  <c r="AB69" i="8"/>
  <c r="AB70" i="8"/>
  <c r="AB71" i="8"/>
  <c r="AB72" i="8"/>
  <c r="AB73" i="8"/>
  <c r="AB74" i="8"/>
  <c r="AB75" i="8"/>
  <c r="AB76" i="8"/>
  <c r="AB77" i="8"/>
  <c r="AB78" i="8"/>
  <c r="AB79" i="8"/>
  <c r="AB80" i="8"/>
  <c r="AB81" i="8"/>
  <c r="AB82" i="8"/>
  <c r="AB83" i="8"/>
  <c r="AB84" i="8"/>
  <c r="AB85" i="8"/>
  <c r="AB86" i="8"/>
  <c r="AB87" i="8"/>
  <c r="AB88" i="8"/>
  <c r="AB89" i="8"/>
  <c r="AB90" i="8"/>
  <c r="AB91" i="8"/>
  <c r="AB92" i="8"/>
  <c r="AB93" i="8"/>
  <c r="AB94" i="8"/>
  <c r="AB95" i="8"/>
  <c r="AB96" i="8"/>
  <c r="AB97" i="8"/>
  <c r="AB98" i="8"/>
  <c r="AB99" i="8"/>
  <c r="AB100" i="8"/>
  <c r="AB101" i="8"/>
  <c r="AB102" i="8"/>
  <c r="AB103" i="8"/>
  <c r="AB104" i="8"/>
  <c r="AB105" i="8"/>
  <c r="AB106" i="8"/>
  <c r="AB107" i="8"/>
  <c r="AB108" i="8"/>
  <c r="AB109" i="8"/>
  <c r="AB110" i="8"/>
  <c r="AB111" i="8"/>
  <c r="AB112" i="8"/>
  <c r="AB113" i="8"/>
  <c r="AB114" i="8"/>
  <c r="AB115" i="8"/>
  <c r="AB116" i="8"/>
  <c r="AB117" i="8"/>
  <c r="AB118" i="8"/>
  <c r="AB119" i="8"/>
  <c r="AB120" i="8"/>
  <c r="AB121" i="8"/>
  <c r="AB122" i="8"/>
  <c r="AB123" i="8"/>
  <c r="AB124" i="8"/>
  <c r="AB125" i="8"/>
  <c r="AB126" i="8"/>
  <c r="AB127" i="8"/>
  <c r="AB128" i="8"/>
  <c r="AB129" i="8"/>
  <c r="AB130" i="8"/>
  <c r="AB131" i="8"/>
  <c r="AB132" i="8"/>
  <c r="AB133" i="8"/>
  <c r="AB134" i="8"/>
  <c r="AB135" i="8"/>
  <c r="AB136" i="8"/>
  <c r="AB137" i="8"/>
  <c r="AB138" i="8"/>
  <c r="AB139" i="8"/>
  <c r="AB140" i="8"/>
  <c r="AB141" i="8"/>
  <c r="AB142" i="8"/>
  <c r="AB143" i="8"/>
  <c r="AB144" i="8"/>
  <c r="AB145" i="8"/>
  <c r="AB146" i="8"/>
  <c r="AB147" i="8"/>
  <c r="AB148" i="8"/>
  <c r="AB149" i="8"/>
  <c r="AB150" i="8"/>
  <c r="AB151" i="8"/>
  <c r="AB152" i="8"/>
  <c r="AB153" i="8"/>
  <c r="AB154" i="8"/>
  <c r="AB155" i="8"/>
  <c r="AB156" i="8"/>
  <c r="AB157" i="8"/>
  <c r="AB158" i="8"/>
  <c r="AB159" i="8"/>
  <c r="AB160" i="8"/>
  <c r="AB161" i="8"/>
  <c r="AB162" i="8"/>
  <c r="AB163" i="8"/>
  <c r="AB164" i="8"/>
  <c r="AB165" i="8"/>
  <c r="AB166" i="8"/>
  <c r="AB167" i="8"/>
  <c r="AB168" i="8"/>
  <c r="AB169" i="8"/>
  <c r="AB170" i="8"/>
  <c r="AB171" i="8"/>
  <c r="AB172" i="8"/>
  <c r="AB173" i="8"/>
  <c r="AB174" i="8"/>
  <c r="AB175" i="8"/>
  <c r="AB176" i="8"/>
  <c r="AB177" i="8"/>
  <c r="AB178" i="8"/>
  <c r="AB179" i="8"/>
  <c r="AB180" i="8"/>
  <c r="AB181" i="8"/>
  <c r="AB182" i="8"/>
  <c r="AB183" i="8"/>
  <c r="AB184" i="8"/>
  <c r="AB185" i="8"/>
  <c r="AB186" i="8"/>
  <c r="AB187" i="8"/>
  <c r="AB188" i="8"/>
  <c r="AB189" i="8"/>
  <c r="AB190" i="8"/>
  <c r="AB191" i="8"/>
  <c r="AB192" i="8"/>
  <c r="AB193" i="8"/>
  <c r="AB194" i="8"/>
  <c r="AB195" i="8"/>
  <c r="AB196" i="8"/>
  <c r="AB197" i="8"/>
  <c r="AB198" i="8"/>
  <c r="AB199" i="8"/>
  <c r="AB200" i="8"/>
  <c r="AB201" i="8"/>
  <c r="AB202" i="8"/>
  <c r="AB203" i="8"/>
  <c r="AB204" i="8"/>
  <c r="AB205" i="8"/>
  <c r="AB206" i="8"/>
  <c r="AB207" i="8"/>
  <c r="AB208" i="8"/>
  <c r="AB209" i="8"/>
  <c r="AB210" i="8"/>
  <c r="AB211" i="8"/>
  <c r="AB212" i="8"/>
  <c r="AB213" i="8"/>
  <c r="AB214" i="8"/>
  <c r="AB215" i="8"/>
  <c r="AB216" i="8"/>
  <c r="AB217" i="8"/>
  <c r="AB218" i="8"/>
  <c r="AB219" i="8"/>
  <c r="AB220" i="8"/>
  <c r="AB221" i="8"/>
  <c r="AB222" i="8"/>
  <c r="AB223" i="8"/>
  <c r="AB224" i="8"/>
  <c r="AB225" i="8"/>
  <c r="AB226" i="8"/>
  <c r="AB227" i="8"/>
  <c r="AB228" i="8"/>
  <c r="AB229" i="8"/>
  <c r="AB230" i="8"/>
  <c r="AB231" i="8"/>
  <c r="AB232" i="8"/>
  <c r="AB233" i="8"/>
  <c r="AB234" i="8"/>
  <c r="AB235" i="8"/>
  <c r="AB236" i="8"/>
  <c r="AB237" i="8"/>
  <c r="AB238" i="8"/>
  <c r="AB239" i="8"/>
  <c r="AB240" i="8"/>
  <c r="AB241" i="8"/>
  <c r="AB242" i="8"/>
  <c r="AB243" i="8"/>
  <c r="AB244" i="8"/>
  <c r="AB245" i="8"/>
  <c r="AB246" i="8"/>
  <c r="AB247" i="8"/>
  <c r="AB248" i="8"/>
  <c r="AB249" i="8"/>
  <c r="AB250" i="8"/>
  <c r="AB251" i="8"/>
  <c r="AB252" i="8"/>
  <c r="AB253" i="8"/>
  <c r="AB254" i="8"/>
  <c r="AB255" i="8"/>
  <c r="AB256" i="8"/>
  <c r="AB257" i="8"/>
  <c r="AB258" i="8"/>
  <c r="AB259" i="8"/>
  <c r="AB260" i="8"/>
  <c r="AB261" i="8"/>
  <c r="AB262" i="8"/>
  <c r="AB263" i="8"/>
  <c r="AB264" i="8"/>
  <c r="AB265" i="8"/>
  <c r="AB266" i="8"/>
  <c r="AB267" i="8"/>
  <c r="AB268" i="8"/>
  <c r="AB269" i="8"/>
  <c r="AB270" i="8"/>
  <c r="AB271" i="8"/>
  <c r="AB272" i="8"/>
  <c r="AB273" i="8"/>
  <c r="AB274" i="8"/>
  <c r="AB275" i="8"/>
  <c r="AB276" i="8"/>
  <c r="AB277" i="8"/>
  <c r="AB278" i="8"/>
  <c r="AB279" i="8"/>
  <c r="AB280" i="8"/>
  <c r="AB281" i="8"/>
  <c r="AB282" i="8"/>
  <c r="AB283" i="8"/>
  <c r="AB284" i="8"/>
  <c r="AB285" i="8"/>
  <c r="AB286" i="8"/>
  <c r="AB287" i="8"/>
  <c r="AB288" i="8"/>
  <c r="AB289" i="8"/>
  <c r="AB290" i="8"/>
  <c r="AB291" i="8"/>
  <c r="AB292" i="8"/>
  <c r="AB293" i="8"/>
  <c r="AB294" i="8"/>
  <c r="AB295" i="8"/>
  <c r="AB296" i="8"/>
  <c r="AB297" i="8"/>
  <c r="AB298" i="8"/>
  <c r="AB299" i="8"/>
  <c r="AB300" i="8"/>
  <c r="AB301" i="8"/>
  <c r="AB302" i="8"/>
  <c r="AB303" i="8"/>
  <c r="AB304" i="8"/>
  <c r="AB305" i="8"/>
  <c r="AB306" i="8"/>
  <c r="AB307" i="8"/>
  <c r="AB308" i="8"/>
  <c r="AB309" i="8"/>
  <c r="AB310" i="8"/>
  <c r="AB311" i="8"/>
  <c r="AB312" i="8"/>
  <c r="AB313" i="8"/>
  <c r="AB314" i="8"/>
  <c r="AB315" i="8"/>
  <c r="AB316" i="8"/>
  <c r="AB317" i="8"/>
  <c r="AB318" i="8"/>
  <c r="AB319" i="8"/>
  <c r="AB320" i="8"/>
  <c r="AB321" i="8"/>
  <c r="AB322" i="8"/>
  <c r="AB323" i="8"/>
  <c r="AB324" i="8"/>
  <c r="AB325" i="8"/>
  <c r="AB326" i="8"/>
  <c r="AB327" i="8"/>
  <c r="AB328" i="8"/>
  <c r="AB329" i="8"/>
  <c r="AB330" i="8"/>
  <c r="AB331" i="8"/>
  <c r="AB332" i="8"/>
  <c r="AB333" i="8"/>
  <c r="AB334" i="8"/>
  <c r="AB335" i="8"/>
  <c r="AB336" i="8"/>
  <c r="AB337" i="8"/>
  <c r="AB338" i="8"/>
  <c r="AB339" i="8"/>
  <c r="AB340" i="8"/>
  <c r="AB341" i="8"/>
  <c r="AB342" i="8"/>
  <c r="AB343" i="8"/>
  <c r="AB344" i="8"/>
  <c r="AB345" i="8"/>
  <c r="AB346" i="8"/>
  <c r="AB347" i="8"/>
  <c r="AB348" i="8"/>
  <c r="AB349" i="8"/>
  <c r="AB350" i="8"/>
  <c r="AB351" i="8"/>
  <c r="AB352" i="8"/>
  <c r="AB353" i="8"/>
  <c r="AB354" i="8"/>
  <c r="AB355" i="8"/>
  <c r="AB356" i="8"/>
  <c r="AB357" i="8"/>
  <c r="AB358" i="8"/>
  <c r="AB359" i="8"/>
  <c r="AB360" i="8"/>
  <c r="AB361" i="8"/>
  <c r="AB362" i="8"/>
  <c r="AB363" i="8"/>
  <c r="AB364" i="8"/>
  <c r="AB365" i="8"/>
  <c r="AB366" i="8"/>
  <c r="AB367" i="8"/>
  <c r="AB368" i="8"/>
  <c r="AB369" i="8"/>
  <c r="AB370" i="8"/>
  <c r="AB371" i="8"/>
  <c r="AB372" i="8"/>
  <c r="AB373" i="8"/>
  <c r="AB374" i="8"/>
  <c r="AB375" i="8"/>
  <c r="AB376" i="8"/>
  <c r="AB377" i="8"/>
  <c r="AB378" i="8"/>
  <c r="AB379" i="8"/>
  <c r="AB380" i="8"/>
  <c r="AB381" i="8"/>
  <c r="AB382" i="8"/>
  <c r="AB383" i="8"/>
  <c r="AB384" i="8"/>
  <c r="AB385" i="8"/>
  <c r="AB386" i="8"/>
  <c r="AB387" i="8"/>
  <c r="AB388" i="8"/>
  <c r="AB389" i="8"/>
  <c r="AB390" i="8"/>
  <c r="AB391" i="8"/>
  <c r="AB392" i="8"/>
  <c r="AB393" i="8"/>
  <c r="AB394" i="8"/>
  <c r="AB395" i="8"/>
  <c r="AB396" i="8"/>
  <c r="AB397" i="8"/>
  <c r="AB398" i="8"/>
  <c r="AB399" i="8"/>
  <c r="AB400" i="8"/>
  <c r="AB401" i="8"/>
  <c r="AB402" i="8"/>
  <c r="AB403" i="8"/>
  <c r="AB404" i="8"/>
  <c r="AB405" i="8"/>
  <c r="AB406" i="8"/>
  <c r="AB407" i="8"/>
  <c r="AB408" i="8"/>
  <c r="AB409" i="8"/>
  <c r="AB410" i="8"/>
  <c r="AB411" i="8"/>
  <c r="AB412" i="8"/>
  <c r="AB413" i="8"/>
  <c r="AB414" i="8"/>
  <c r="AB415" i="8"/>
  <c r="AB416" i="8"/>
  <c r="AB417" i="8"/>
  <c r="AB418" i="8"/>
  <c r="AB419" i="8"/>
  <c r="AB420" i="8"/>
  <c r="AB421" i="8"/>
  <c r="AB422" i="8"/>
  <c r="AB423" i="8"/>
  <c r="AB424" i="8"/>
  <c r="AB425" i="8"/>
  <c r="AB426" i="8"/>
  <c r="AB427" i="8"/>
  <c r="AB428" i="8"/>
  <c r="AB429" i="8"/>
  <c r="AB430" i="8"/>
  <c r="AB431" i="8"/>
  <c r="AB432" i="8"/>
  <c r="AB433" i="8"/>
  <c r="AB434" i="8"/>
  <c r="AB435" i="8"/>
  <c r="AB436" i="8"/>
  <c r="AB437" i="8"/>
  <c r="AB438" i="8"/>
  <c r="AB439" i="8"/>
  <c r="AB440" i="8"/>
  <c r="AB441" i="8"/>
  <c r="AB442" i="8"/>
  <c r="AB443" i="8"/>
  <c r="AB444" i="8"/>
  <c r="AB445" i="8"/>
  <c r="AB446" i="8"/>
  <c r="AB447" i="8"/>
  <c r="AB448" i="8"/>
  <c r="AB449" i="8"/>
  <c r="AB450" i="8"/>
  <c r="AB451" i="8"/>
  <c r="AB452" i="8"/>
  <c r="AB453" i="8"/>
  <c r="AB454" i="8"/>
  <c r="AB455" i="8"/>
  <c r="AB456" i="8"/>
  <c r="AB457" i="8"/>
  <c r="AB458" i="8"/>
  <c r="AB459" i="8"/>
  <c r="AB460" i="8"/>
  <c r="AB461" i="8"/>
  <c r="AB462" i="8"/>
  <c r="AB463" i="8"/>
  <c r="AB464" i="8"/>
  <c r="AB465" i="8"/>
  <c r="AB466" i="8"/>
  <c r="AB467" i="8"/>
  <c r="AB468" i="8"/>
  <c r="AB469" i="8"/>
  <c r="AB470" i="8"/>
  <c r="AB471" i="8"/>
  <c r="AB472" i="8"/>
  <c r="AB473" i="8"/>
  <c r="AB474" i="8"/>
  <c r="AB475" i="8"/>
  <c r="AB476" i="8"/>
  <c r="AB477" i="8"/>
  <c r="AB478" i="8"/>
  <c r="AB479" i="8"/>
  <c r="AB480" i="8"/>
  <c r="AB481" i="8"/>
  <c r="AB482" i="8"/>
  <c r="AB483" i="8"/>
  <c r="AB484" i="8"/>
  <c r="AB485" i="8"/>
  <c r="AB486" i="8"/>
  <c r="AB487" i="8"/>
  <c r="AB488" i="8"/>
  <c r="AB489" i="8"/>
  <c r="AB490" i="8"/>
  <c r="AB491" i="8"/>
  <c r="AB492" i="8"/>
  <c r="AB493" i="8"/>
  <c r="AB494" i="8"/>
  <c r="AB495" i="8"/>
  <c r="AB496" i="8"/>
  <c r="AB497" i="8"/>
  <c r="AB498" i="8"/>
  <c r="AB499" i="8"/>
  <c r="AB500" i="8"/>
  <c r="AB501" i="8"/>
  <c r="AB502" i="8"/>
  <c r="AB503" i="8"/>
  <c r="AB504" i="8"/>
  <c r="AB505" i="8"/>
  <c r="AB506" i="8"/>
  <c r="AB507" i="8"/>
  <c r="AB508" i="8"/>
  <c r="AB509" i="8"/>
  <c r="AB510" i="8"/>
  <c r="AB511" i="8"/>
  <c r="AB512" i="8"/>
  <c r="AB513" i="8"/>
  <c r="AB514" i="8"/>
  <c r="AB515" i="8"/>
  <c r="AB516" i="8"/>
  <c r="AB517" i="8"/>
  <c r="AB518" i="8"/>
  <c r="AB519" i="8"/>
  <c r="AB520" i="8"/>
  <c r="AB521" i="8"/>
  <c r="AB522" i="8"/>
  <c r="AB523" i="8"/>
  <c r="AB524" i="8"/>
  <c r="AB525" i="8"/>
  <c r="AB526" i="8"/>
  <c r="AB527" i="8"/>
  <c r="AB528" i="8"/>
  <c r="AB529" i="8"/>
  <c r="AB530" i="8"/>
  <c r="AB531" i="8"/>
  <c r="AB532" i="8"/>
  <c r="AB533" i="8"/>
  <c r="AB534" i="8"/>
  <c r="AB535" i="8"/>
  <c r="AB536" i="8"/>
  <c r="AB537" i="8"/>
  <c r="AB538" i="8"/>
  <c r="AB539" i="8"/>
  <c r="AB540" i="8"/>
  <c r="AB541" i="8"/>
  <c r="AB542" i="8"/>
  <c r="AB543" i="8"/>
  <c r="AB544" i="8"/>
  <c r="AB545" i="8"/>
  <c r="AB546" i="8"/>
  <c r="AB547" i="8"/>
  <c r="AB548" i="8"/>
  <c r="AB549" i="8"/>
  <c r="AB550" i="8"/>
  <c r="AB551" i="8"/>
  <c r="AB552" i="8"/>
  <c r="AB553" i="8"/>
  <c r="AB554" i="8"/>
  <c r="AB555" i="8"/>
  <c r="AB556" i="8"/>
  <c r="AB557" i="8"/>
  <c r="AB558" i="8"/>
  <c r="AB559" i="8"/>
  <c r="AB560" i="8"/>
  <c r="AB561" i="8"/>
  <c r="AB562" i="8"/>
  <c r="AB563" i="8"/>
  <c r="AB564" i="8"/>
  <c r="AB565" i="8"/>
  <c r="AB566" i="8"/>
  <c r="AB567" i="8"/>
  <c r="AB568" i="8"/>
  <c r="AB569" i="8"/>
  <c r="AB570" i="8"/>
  <c r="AB571" i="8"/>
  <c r="AB572" i="8"/>
  <c r="AB573" i="8"/>
  <c r="AB574" i="8"/>
  <c r="AB575" i="8"/>
  <c r="AB576" i="8"/>
  <c r="AB577" i="8"/>
  <c r="AB578" i="8"/>
  <c r="AB579" i="8"/>
  <c r="AB580" i="8"/>
  <c r="AB581" i="8"/>
  <c r="AB582" i="8"/>
  <c r="AB583" i="8"/>
  <c r="AB584" i="8"/>
  <c r="AB585" i="8"/>
  <c r="AB586" i="8"/>
  <c r="AB587" i="8"/>
  <c r="AB588" i="8"/>
  <c r="AB589" i="8"/>
  <c r="AB590" i="8"/>
  <c r="AB591" i="8"/>
  <c r="AB592" i="8"/>
  <c r="AB593" i="8"/>
  <c r="AB594" i="8"/>
  <c r="AB595" i="8"/>
  <c r="AB596" i="8"/>
  <c r="AB597" i="8"/>
  <c r="K14" i="16"/>
  <c r="L14" i="16"/>
  <c r="K16" i="16"/>
  <c r="L16" i="16"/>
  <c r="L17" i="16"/>
  <c r="L19" i="16"/>
  <c r="O19" i="8"/>
  <c r="O20" i="8"/>
  <c r="O23" i="8"/>
  <c r="O24" i="8"/>
  <c r="O25" i="8"/>
  <c r="O26" i="8"/>
  <c r="O27" i="8"/>
  <c r="O29" i="8"/>
  <c r="O30" i="8"/>
  <c r="O31" i="8"/>
  <c r="O32" i="8"/>
  <c r="O33" i="8"/>
  <c r="O34" i="8"/>
  <c r="O36" i="8"/>
  <c r="O37" i="8"/>
  <c r="O38" i="8"/>
  <c r="O39" i="8"/>
  <c r="O40" i="8"/>
  <c r="O41" i="8"/>
  <c r="O43" i="8"/>
  <c r="O44" i="8"/>
  <c r="O45" i="8"/>
  <c r="O46" i="8"/>
  <c r="O47" i="8"/>
  <c r="O48" i="8"/>
  <c r="O50" i="8"/>
  <c r="O51" i="8"/>
  <c r="O52" i="8"/>
  <c r="O53" i="8"/>
  <c r="O54" i="8"/>
  <c r="O55" i="8"/>
  <c r="O58" i="8"/>
  <c r="O59" i="8"/>
  <c r="O60" i="8"/>
  <c r="O61" i="8"/>
  <c r="O62" i="8"/>
  <c r="O64" i="8"/>
  <c r="O65" i="8"/>
  <c r="O66" i="8"/>
  <c r="O67" i="8"/>
  <c r="O68" i="8"/>
  <c r="O69" i="8"/>
  <c r="O71" i="8"/>
  <c r="O72" i="8"/>
  <c r="O73" i="8"/>
  <c r="O74" i="8"/>
  <c r="O75" i="8"/>
  <c r="O76" i="8"/>
  <c r="O78" i="8"/>
  <c r="O79" i="8"/>
  <c r="O80" i="8"/>
  <c r="O81" i="8"/>
  <c r="O82" i="8"/>
  <c r="O83" i="8"/>
  <c r="O85" i="8"/>
  <c r="O86" i="8"/>
  <c r="O87" i="8"/>
  <c r="O88" i="8"/>
  <c r="O89" i="8"/>
  <c r="O90" i="8"/>
  <c r="O92" i="8"/>
  <c r="O93" i="8"/>
  <c r="O94" i="8"/>
  <c r="O95" i="8"/>
  <c r="O96" i="8"/>
  <c r="O97" i="8"/>
  <c r="O99" i="8"/>
  <c r="O100" i="8"/>
  <c r="O101" i="8"/>
  <c r="O102" i="8"/>
  <c r="O103" i="8"/>
  <c r="O104" i="8"/>
  <c r="O106" i="8"/>
  <c r="O107" i="8"/>
  <c r="O108" i="8"/>
  <c r="O109" i="8"/>
  <c r="O110" i="8"/>
  <c r="O111" i="8"/>
  <c r="O113" i="8"/>
  <c r="O114" i="8"/>
  <c r="O115" i="8"/>
  <c r="O116" i="8"/>
  <c r="O117" i="8"/>
  <c r="O118" i="8"/>
  <c r="O120" i="8"/>
  <c r="O121" i="8"/>
  <c r="O122" i="8"/>
  <c r="O123" i="8"/>
  <c r="O124" i="8"/>
  <c r="O125" i="8"/>
  <c r="O127" i="8"/>
  <c r="O128" i="8"/>
  <c r="O129" i="8"/>
  <c r="O130" i="8"/>
  <c r="O131" i="8"/>
  <c r="O132" i="8"/>
  <c r="O136" i="8"/>
  <c r="O137" i="8"/>
  <c r="O138" i="8"/>
  <c r="O139" i="8"/>
  <c r="O142" i="8"/>
  <c r="O143" i="8"/>
  <c r="O144" i="8"/>
  <c r="O145" i="8"/>
  <c r="O146" i="8"/>
  <c r="O148" i="8"/>
  <c r="O149" i="8"/>
  <c r="O150" i="8"/>
  <c r="O151" i="8"/>
  <c r="O152" i="8"/>
  <c r="O153" i="8"/>
  <c r="O155" i="8"/>
  <c r="O156" i="8"/>
  <c r="O157" i="8"/>
  <c r="O158" i="8"/>
  <c r="O159" i="8"/>
  <c r="O160" i="8"/>
  <c r="O162" i="8"/>
  <c r="O163" i="8"/>
  <c r="O164" i="8"/>
  <c r="O165" i="8"/>
  <c r="O166" i="8"/>
  <c r="O167" i="8"/>
  <c r="E14" i="16"/>
  <c r="F14" i="16"/>
  <c r="E16" i="16"/>
  <c r="F16" i="16"/>
  <c r="F17" i="16"/>
  <c r="F19" i="16"/>
  <c r="K17" i="16"/>
  <c r="E17" i="16"/>
  <c r="R14" i="8"/>
  <c r="J8" i="16"/>
  <c r="K17" i="15"/>
  <c r="L17" i="15"/>
  <c r="L18" i="15"/>
  <c r="L37" i="15"/>
  <c r="E17" i="15"/>
  <c r="F17" i="15"/>
  <c r="F18" i="15"/>
  <c r="F37" i="15"/>
  <c r="L36" i="15"/>
  <c r="F36" i="15"/>
  <c r="Y19" i="8"/>
  <c r="Y20" i="8"/>
  <c r="Y21" i="8"/>
  <c r="Y22" i="8"/>
  <c r="Y23" i="8"/>
  <c r="Y24" i="8"/>
  <c r="Y25" i="8"/>
  <c r="Y26" i="8"/>
  <c r="Y27" i="8"/>
  <c r="Y28" i="8"/>
  <c r="Y29" i="8"/>
  <c r="Y30" i="8"/>
  <c r="Y31" i="8"/>
  <c r="Y32" i="8"/>
  <c r="Y33" i="8"/>
  <c r="Y34" i="8"/>
  <c r="Y35" i="8"/>
  <c r="Y36" i="8"/>
  <c r="Y37" i="8"/>
  <c r="Y38" i="8"/>
  <c r="Y39" i="8"/>
  <c r="Y40" i="8"/>
  <c r="Y41" i="8"/>
  <c r="Y42" i="8"/>
  <c r="Y43" i="8"/>
  <c r="Y44" i="8"/>
  <c r="Y45" i="8"/>
  <c r="Y46" i="8"/>
  <c r="Y47" i="8"/>
  <c r="Y48" i="8"/>
  <c r="Y49" i="8"/>
  <c r="Y50" i="8"/>
  <c r="Y51" i="8"/>
  <c r="Y52" i="8"/>
  <c r="Y53" i="8"/>
  <c r="Y54" i="8"/>
  <c r="Y55" i="8"/>
  <c r="Y56" i="8"/>
  <c r="Y57" i="8"/>
  <c r="Y58" i="8"/>
  <c r="Y59" i="8"/>
  <c r="Y60" i="8"/>
  <c r="Y61" i="8"/>
  <c r="Y62" i="8"/>
  <c r="Y63" i="8"/>
  <c r="Y64" i="8"/>
  <c r="Y65" i="8"/>
  <c r="Y66" i="8"/>
  <c r="Y67" i="8"/>
  <c r="Y68" i="8"/>
  <c r="Y69" i="8"/>
  <c r="Y70" i="8"/>
  <c r="Y71" i="8"/>
  <c r="Y72" i="8"/>
  <c r="Y73" i="8"/>
  <c r="Y74" i="8"/>
  <c r="Y75" i="8"/>
  <c r="Y76" i="8"/>
  <c r="Y77" i="8"/>
  <c r="Y78" i="8"/>
  <c r="Y79" i="8"/>
  <c r="Y80" i="8"/>
  <c r="Y81" i="8"/>
  <c r="Y82" i="8"/>
  <c r="Y83" i="8"/>
  <c r="Y84" i="8"/>
  <c r="Y85" i="8"/>
  <c r="Y86" i="8"/>
  <c r="Y87" i="8"/>
  <c r="Y88" i="8"/>
  <c r="Y89" i="8"/>
  <c r="Y90" i="8"/>
  <c r="Y91" i="8"/>
  <c r="Y92" i="8"/>
  <c r="Y93" i="8"/>
  <c r="Y94" i="8"/>
  <c r="Y95" i="8"/>
  <c r="Y96" i="8"/>
  <c r="Y97" i="8"/>
  <c r="Y98" i="8"/>
  <c r="Y99" i="8"/>
  <c r="Y100" i="8"/>
  <c r="Y101" i="8"/>
  <c r="Y102" i="8"/>
  <c r="Y103" i="8"/>
  <c r="Y104" i="8"/>
  <c r="Y105" i="8"/>
  <c r="Y106" i="8"/>
  <c r="Y107" i="8"/>
  <c r="Y108" i="8"/>
  <c r="Y109" i="8"/>
  <c r="Y110" i="8"/>
  <c r="Y111" i="8"/>
  <c r="Y112" i="8"/>
  <c r="Y113" i="8"/>
  <c r="Y114" i="8"/>
  <c r="Y115" i="8"/>
  <c r="Y116" i="8"/>
  <c r="Y117" i="8"/>
  <c r="Y118" i="8"/>
  <c r="Y119" i="8"/>
  <c r="Y120" i="8"/>
  <c r="Y121" i="8"/>
  <c r="Y122" i="8"/>
  <c r="Y123" i="8"/>
  <c r="Y124" i="8"/>
  <c r="Y125" i="8"/>
  <c r="Y126" i="8"/>
  <c r="Y127" i="8"/>
  <c r="Y128" i="8"/>
  <c r="Y129" i="8"/>
  <c r="Y130" i="8"/>
  <c r="Y131" i="8"/>
  <c r="Y132" i="8"/>
  <c r="Y133" i="8"/>
  <c r="Y134" i="8"/>
  <c r="Y135" i="8"/>
  <c r="Y136" i="8"/>
  <c r="Y137" i="8"/>
  <c r="Y138" i="8"/>
  <c r="Y139" i="8"/>
  <c r="Y140" i="8"/>
  <c r="Y141" i="8"/>
  <c r="Y142" i="8"/>
  <c r="Y143" i="8"/>
  <c r="Y144" i="8"/>
  <c r="Y145" i="8"/>
  <c r="Y146" i="8"/>
  <c r="Y147" i="8"/>
  <c r="Y148" i="8"/>
  <c r="Y149" i="8"/>
  <c r="Y150" i="8"/>
  <c r="Y151" i="8"/>
  <c r="Y152" i="8"/>
  <c r="Y153" i="8"/>
  <c r="Y154" i="8"/>
  <c r="Y155" i="8"/>
  <c r="Y156" i="8"/>
  <c r="Y157" i="8"/>
  <c r="Y158" i="8"/>
  <c r="Y159" i="8"/>
  <c r="Y160" i="8"/>
  <c r="Y161" i="8"/>
  <c r="Y162" i="8"/>
  <c r="Y163" i="8"/>
  <c r="Y164" i="8"/>
  <c r="Y165" i="8"/>
  <c r="Y166" i="8"/>
  <c r="Y167" i="8"/>
  <c r="Y168" i="8"/>
  <c r="Y169" i="8"/>
  <c r="Y170" i="8"/>
  <c r="Y171" i="8"/>
  <c r="Y172" i="8"/>
  <c r="Y173" i="8"/>
  <c r="Y174" i="8"/>
  <c r="Y175" i="8"/>
  <c r="Y176" i="8"/>
  <c r="Y177" i="8"/>
  <c r="Y178" i="8"/>
  <c r="Y179" i="8"/>
  <c r="Y180" i="8"/>
  <c r="Y181" i="8"/>
  <c r="Y182" i="8"/>
  <c r="Y183" i="8"/>
  <c r="Y184" i="8"/>
  <c r="Y185" i="8"/>
  <c r="Y186" i="8"/>
  <c r="Y187" i="8"/>
  <c r="Y188" i="8"/>
  <c r="Y189" i="8"/>
  <c r="Y190" i="8"/>
  <c r="Y191" i="8"/>
  <c r="Y192" i="8"/>
  <c r="Y193" i="8"/>
  <c r="Y194" i="8"/>
  <c r="Y195" i="8"/>
  <c r="Y196" i="8"/>
  <c r="Y197" i="8"/>
  <c r="Y198" i="8"/>
  <c r="Y199" i="8"/>
  <c r="Y200" i="8"/>
  <c r="Y201" i="8"/>
  <c r="Y202" i="8"/>
  <c r="Y203" i="8"/>
  <c r="Y204" i="8"/>
  <c r="Y205" i="8"/>
  <c r="Y206" i="8"/>
  <c r="Y207" i="8"/>
  <c r="Y208" i="8"/>
  <c r="Y209" i="8"/>
  <c r="Y210" i="8"/>
  <c r="Y211" i="8"/>
  <c r="Y212" i="8"/>
  <c r="Y213" i="8"/>
  <c r="Y214" i="8"/>
  <c r="Y215" i="8"/>
  <c r="Y216" i="8"/>
  <c r="Y217" i="8"/>
  <c r="Y218" i="8"/>
  <c r="Y219" i="8"/>
  <c r="Y220" i="8"/>
  <c r="Y221" i="8"/>
  <c r="Y222" i="8"/>
  <c r="Y223" i="8"/>
  <c r="Y224" i="8"/>
  <c r="Y225" i="8"/>
  <c r="Y226" i="8"/>
  <c r="Y227" i="8"/>
  <c r="Y228" i="8"/>
  <c r="Y229" i="8"/>
  <c r="Y230" i="8"/>
  <c r="Y231" i="8"/>
  <c r="Y232" i="8"/>
  <c r="Y233" i="8"/>
  <c r="Y234" i="8"/>
  <c r="Y235" i="8"/>
  <c r="Y236" i="8"/>
  <c r="Y237" i="8"/>
  <c r="Y238" i="8"/>
  <c r="Y239" i="8"/>
  <c r="Y240" i="8"/>
  <c r="Y241" i="8"/>
  <c r="Y242" i="8"/>
  <c r="Y243" i="8"/>
  <c r="Y244" i="8"/>
  <c r="Y245" i="8"/>
  <c r="Y246" i="8"/>
  <c r="Y247" i="8"/>
  <c r="Y248" i="8"/>
  <c r="Y249" i="8"/>
  <c r="Y250" i="8"/>
  <c r="Y251" i="8"/>
  <c r="Y252" i="8"/>
  <c r="Y253" i="8"/>
  <c r="Y254" i="8"/>
  <c r="Y255" i="8"/>
  <c r="Y256" i="8"/>
  <c r="Y257" i="8"/>
  <c r="Y258" i="8"/>
  <c r="Y259" i="8"/>
  <c r="Y260" i="8"/>
  <c r="Y261" i="8"/>
  <c r="Y262" i="8"/>
  <c r="Y263" i="8"/>
  <c r="Y264" i="8"/>
  <c r="Y265" i="8"/>
  <c r="Y266" i="8"/>
  <c r="Y267" i="8"/>
  <c r="Y268" i="8"/>
  <c r="Y269" i="8"/>
  <c r="Y270" i="8"/>
  <c r="Y271" i="8"/>
  <c r="Y272" i="8"/>
  <c r="Y273" i="8"/>
  <c r="Y274" i="8"/>
  <c r="Y275" i="8"/>
  <c r="Y276" i="8"/>
  <c r="Y277" i="8"/>
  <c r="Y278" i="8"/>
  <c r="Y279" i="8"/>
  <c r="Y280" i="8"/>
  <c r="Y281" i="8"/>
  <c r="Y282" i="8"/>
  <c r="Y283" i="8"/>
  <c r="Y284" i="8"/>
  <c r="Y285" i="8"/>
  <c r="Y286" i="8"/>
  <c r="Y287" i="8"/>
  <c r="Y288" i="8"/>
  <c r="Y289" i="8"/>
  <c r="Y290" i="8"/>
  <c r="Y291" i="8"/>
  <c r="Y292" i="8"/>
  <c r="Y293" i="8"/>
  <c r="Y294" i="8"/>
  <c r="Y295" i="8"/>
  <c r="Y296" i="8"/>
  <c r="Y297" i="8"/>
  <c r="Y298" i="8"/>
  <c r="Y299" i="8"/>
  <c r="Y300" i="8"/>
  <c r="Y301" i="8"/>
  <c r="Y302" i="8"/>
  <c r="Y303" i="8"/>
  <c r="Y304" i="8"/>
  <c r="Y305" i="8"/>
  <c r="Y306" i="8"/>
  <c r="Y307" i="8"/>
  <c r="Y308" i="8"/>
  <c r="Y309" i="8"/>
  <c r="Y310" i="8"/>
  <c r="Y311" i="8"/>
  <c r="Y312" i="8"/>
  <c r="Y313" i="8"/>
  <c r="Y314" i="8"/>
  <c r="Y315" i="8"/>
  <c r="Y316" i="8"/>
  <c r="Y317" i="8"/>
  <c r="Y318" i="8"/>
  <c r="Y319" i="8"/>
  <c r="Y320" i="8"/>
  <c r="Y321" i="8"/>
  <c r="Y322" i="8"/>
  <c r="Y323" i="8"/>
  <c r="Y324" i="8"/>
  <c r="Y325" i="8"/>
  <c r="Y326" i="8"/>
  <c r="Y327" i="8"/>
  <c r="Y328" i="8"/>
  <c r="Y329" i="8"/>
  <c r="Y330" i="8"/>
  <c r="Y331" i="8"/>
  <c r="Y332" i="8"/>
  <c r="Y333" i="8"/>
  <c r="Y334" i="8"/>
  <c r="Y335" i="8"/>
  <c r="Y336" i="8"/>
  <c r="Y337" i="8"/>
  <c r="Y338" i="8"/>
  <c r="Y339" i="8"/>
  <c r="Y340" i="8"/>
  <c r="Y341" i="8"/>
  <c r="Y342" i="8"/>
  <c r="Y343" i="8"/>
  <c r="Y344" i="8"/>
  <c r="Y345" i="8"/>
  <c r="Y346" i="8"/>
  <c r="Y347" i="8"/>
  <c r="Y348" i="8"/>
  <c r="Y349" i="8"/>
  <c r="Y350" i="8"/>
  <c r="Y351" i="8"/>
  <c r="Y352" i="8"/>
  <c r="Y353" i="8"/>
  <c r="Y354" i="8"/>
  <c r="Y355" i="8"/>
  <c r="Y356" i="8"/>
  <c r="Y357" i="8"/>
  <c r="Y358" i="8"/>
  <c r="Y359" i="8"/>
  <c r="Y360" i="8"/>
  <c r="Y361" i="8"/>
  <c r="Y362" i="8"/>
  <c r="Y363" i="8"/>
  <c r="Y364" i="8"/>
  <c r="Y365" i="8"/>
  <c r="Y366" i="8"/>
  <c r="Y367" i="8"/>
  <c r="Y368" i="8"/>
  <c r="Y369" i="8"/>
  <c r="Y370" i="8"/>
  <c r="Y371" i="8"/>
  <c r="Y372" i="8"/>
  <c r="Y373" i="8"/>
  <c r="Y374" i="8"/>
  <c r="Y375" i="8"/>
  <c r="Y376" i="8"/>
  <c r="Y377" i="8"/>
  <c r="Y378" i="8"/>
  <c r="Y379" i="8"/>
  <c r="Y380" i="8"/>
  <c r="Y381" i="8"/>
  <c r="Y382" i="8"/>
  <c r="Y383" i="8"/>
  <c r="Y384" i="8"/>
  <c r="Y385" i="8"/>
  <c r="Y386" i="8"/>
  <c r="Y387" i="8"/>
  <c r="Y388" i="8"/>
  <c r="Y389" i="8"/>
  <c r="Y390" i="8"/>
  <c r="Y391" i="8"/>
  <c r="Y392" i="8"/>
  <c r="Y393" i="8"/>
  <c r="Y394" i="8"/>
  <c r="Y395" i="8"/>
  <c r="Y396" i="8"/>
  <c r="Y397" i="8"/>
  <c r="Y398" i="8"/>
  <c r="Y399" i="8"/>
  <c r="Y400" i="8"/>
  <c r="Y401" i="8"/>
  <c r="Y402" i="8"/>
  <c r="Y403" i="8"/>
  <c r="Y404" i="8"/>
  <c r="Y405" i="8"/>
  <c r="Y406" i="8"/>
  <c r="Y407" i="8"/>
  <c r="Y408" i="8"/>
  <c r="Y409" i="8"/>
  <c r="Y410" i="8"/>
  <c r="Y411" i="8"/>
  <c r="Y412" i="8"/>
  <c r="Y413" i="8"/>
  <c r="Y414" i="8"/>
  <c r="Y415" i="8"/>
  <c r="Y416" i="8"/>
  <c r="Y417" i="8"/>
  <c r="Y418" i="8"/>
  <c r="Y419" i="8"/>
  <c r="Y420" i="8"/>
  <c r="Y421" i="8"/>
  <c r="Y422" i="8"/>
  <c r="Y423" i="8"/>
  <c r="Y424" i="8"/>
  <c r="Y425" i="8"/>
  <c r="Y426" i="8"/>
  <c r="Y427" i="8"/>
  <c r="Y428" i="8"/>
  <c r="Y429" i="8"/>
  <c r="Y430" i="8"/>
  <c r="Y431" i="8"/>
  <c r="Y432" i="8"/>
  <c r="Y433" i="8"/>
  <c r="Y434" i="8"/>
  <c r="Y435" i="8"/>
  <c r="Y436" i="8"/>
  <c r="Y437" i="8"/>
  <c r="Y438" i="8"/>
  <c r="Y439" i="8"/>
  <c r="Y440" i="8"/>
  <c r="Y441" i="8"/>
  <c r="Y442" i="8"/>
  <c r="Y443" i="8"/>
  <c r="Y444" i="8"/>
  <c r="Y445" i="8"/>
  <c r="Y446" i="8"/>
  <c r="Y447" i="8"/>
  <c r="Y448" i="8"/>
  <c r="Y449" i="8"/>
  <c r="Y450" i="8"/>
  <c r="Y451" i="8"/>
  <c r="Y452" i="8"/>
  <c r="Y453" i="8"/>
  <c r="Y454" i="8"/>
  <c r="Y455" i="8"/>
  <c r="Y456" i="8"/>
  <c r="Y457" i="8"/>
  <c r="Y458" i="8"/>
  <c r="Y459" i="8"/>
  <c r="Y460" i="8"/>
  <c r="Y461" i="8"/>
  <c r="Y462" i="8"/>
  <c r="Y463" i="8"/>
  <c r="Y464" i="8"/>
  <c r="Y465" i="8"/>
  <c r="Y466" i="8"/>
  <c r="Y467" i="8"/>
  <c r="Y468" i="8"/>
  <c r="Y469" i="8"/>
  <c r="Y470" i="8"/>
  <c r="Y471" i="8"/>
  <c r="Y472" i="8"/>
  <c r="Y473" i="8"/>
  <c r="Y474" i="8"/>
  <c r="Y475" i="8"/>
  <c r="Y476" i="8"/>
  <c r="Y477" i="8"/>
  <c r="Y478" i="8"/>
  <c r="Y479" i="8"/>
  <c r="Y480" i="8"/>
  <c r="Y481" i="8"/>
  <c r="Y482" i="8"/>
  <c r="Y483" i="8"/>
  <c r="Y484" i="8"/>
  <c r="Y485" i="8"/>
  <c r="Y486" i="8"/>
  <c r="Y487" i="8"/>
  <c r="Y488" i="8"/>
  <c r="Y489" i="8"/>
  <c r="Y490" i="8"/>
  <c r="Y491" i="8"/>
  <c r="Y492" i="8"/>
  <c r="Y493" i="8"/>
  <c r="Y494" i="8"/>
  <c r="Y495" i="8"/>
  <c r="Y496" i="8"/>
  <c r="Y497" i="8"/>
  <c r="Y498" i="8"/>
  <c r="Y499" i="8"/>
  <c r="Y500" i="8"/>
  <c r="Y501" i="8"/>
  <c r="Y502" i="8"/>
  <c r="Y503" i="8"/>
  <c r="Y504" i="8"/>
  <c r="Y505" i="8"/>
  <c r="Y506" i="8"/>
  <c r="Y507" i="8"/>
  <c r="Y508" i="8"/>
  <c r="Y509" i="8"/>
  <c r="Y510" i="8"/>
  <c r="Y511" i="8"/>
  <c r="Y512" i="8"/>
  <c r="Y513" i="8"/>
  <c r="Y514" i="8"/>
  <c r="Y515" i="8"/>
  <c r="Y516" i="8"/>
  <c r="Y517" i="8"/>
  <c r="Y518" i="8"/>
  <c r="Y519" i="8"/>
  <c r="Y520" i="8"/>
  <c r="Y521" i="8"/>
  <c r="Y522" i="8"/>
  <c r="Y523" i="8"/>
  <c r="Y524" i="8"/>
  <c r="Y525" i="8"/>
  <c r="Y526" i="8"/>
  <c r="Y527" i="8"/>
  <c r="Y528" i="8"/>
  <c r="Y529" i="8"/>
  <c r="Y530" i="8"/>
  <c r="Y531" i="8"/>
  <c r="Y532" i="8"/>
  <c r="Y533" i="8"/>
  <c r="Y534" i="8"/>
  <c r="Y535" i="8"/>
  <c r="Y536" i="8"/>
  <c r="Y537" i="8"/>
  <c r="Y538" i="8"/>
  <c r="Y539" i="8"/>
  <c r="Y540" i="8"/>
  <c r="Y541" i="8"/>
  <c r="Y542" i="8"/>
  <c r="Y543" i="8"/>
  <c r="Y544" i="8"/>
  <c r="Y545" i="8"/>
  <c r="Y546" i="8"/>
  <c r="Y547" i="8"/>
  <c r="Y548" i="8"/>
  <c r="Y549" i="8"/>
  <c r="Y550" i="8"/>
  <c r="Y551" i="8"/>
  <c r="Y552" i="8"/>
  <c r="Y553" i="8"/>
  <c r="Y554" i="8"/>
  <c r="Y555" i="8"/>
  <c r="Y556" i="8"/>
  <c r="Y557" i="8"/>
  <c r="Y558" i="8"/>
  <c r="Y559" i="8"/>
  <c r="Y560" i="8"/>
  <c r="Y561" i="8"/>
  <c r="Y562" i="8"/>
  <c r="Y563" i="8"/>
  <c r="Y564" i="8"/>
  <c r="Y565" i="8"/>
  <c r="Y566" i="8"/>
  <c r="Y567" i="8"/>
  <c r="Y568" i="8"/>
  <c r="Y569" i="8"/>
  <c r="Y570" i="8"/>
  <c r="Y571" i="8"/>
  <c r="Y572" i="8"/>
  <c r="Y573" i="8"/>
  <c r="Y574" i="8"/>
  <c r="Y575" i="8"/>
  <c r="Y576" i="8"/>
  <c r="Y577" i="8"/>
  <c r="Y578" i="8"/>
  <c r="Y579" i="8"/>
  <c r="Y580" i="8"/>
  <c r="Y581" i="8"/>
  <c r="Y582" i="8"/>
  <c r="Y583" i="8"/>
  <c r="Y584" i="8"/>
  <c r="Y585" i="8"/>
  <c r="Y586" i="8"/>
  <c r="Y587" i="8"/>
  <c r="Y588" i="8"/>
  <c r="Y589" i="8"/>
  <c r="Y590" i="8"/>
  <c r="Y591" i="8"/>
  <c r="Y592" i="8"/>
  <c r="Y593" i="8"/>
  <c r="Y594" i="8"/>
  <c r="Y595" i="8"/>
  <c r="Y596" i="8"/>
  <c r="Y597" i="8"/>
  <c r="L31" i="15"/>
  <c r="L19" i="8"/>
  <c r="L20" i="8"/>
  <c r="L21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126" i="8"/>
  <c r="L127" i="8"/>
  <c r="L128" i="8"/>
  <c r="L129" i="8"/>
  <c r="L130" i="8"/>
  <c r="L131" i="8"/>
  <c r="L132" i="8"/>
  <c r="L133" i="8"/>
  <c r="L136" i="8"/>
  <c r="L137" i="8"/>
  <c r="L138" i="8"/>
  <c r="L139" i="8"/>
  <c r="L140" i="8"/>
  <c r="L142" i="8"/>
  <c r="L143" i="8"/>
  <c r="L144" i="8"/>
  <c r="L145" i="8"/>
  <c r="L146" i="8"/>
  <c r="L147" i="8"/>
  <c r="L148" i="8"/>
  <c r="L149" i="8"/>
  <c r="L150" i="8"/>
  <c r="L151" i="8"/>
  <c r="L152" i="8"/>
  <c r="L153" i="8"/>
  <c r="L154" i="8"/>
  <c r="L155" i="8"/>
  <c r="L156" i="8"/>
  <c r="L157" i="8"/>
  <c r="L158" i="8"/>
  <c r="L159" i="8"/>
  <c r="L160" i="8"/>
  <c r="L161" i="8"/>
  <c r="L162" i="8"/>
  <c r="L163" i="8"/>
  <c r="L164" i="8"/>
  <c r="L165" i="8"/>
  <c r="L166" i="8"/>
  <c r="L167" i="8"/>
  <c r="L168" i="8"/>
  <c r="F31" i="15"/>
  <c r="J8" i="15"/>
  <c r="L28" i="15"/>
  <c r="L27" i="15"/>
  <c r="L29" i="15"/>
  <c r="F28" i="15"/>
  <c r="F27" i="15"/>
  <c r="F29" i="15"/>
  <c r="L23" i="15"/>
  <c r="L24" i="15"/>
  <c r="L25" i="15"/>
  <c r="F23" i="15"/>
  <c r="F24" i="15"/>
  <c r="F25" i="15"/>
  <c r="L21" i="15"/>
  <c r="K21" i="15"/>
  <c r="F21" i="15"/>
  <c r="E21" i="15"/>
  <c r="K18" i="15"/>
  <c r="E18" i="15"/>
  <c r="K14" i="15"/>
  <c r="L14" i="15"/>
  <c r="W601" i="8"/>
  <c r="AB601" i="8"/>
  <c r="X601" i="8"/>
  <c r="W600" i="8"/>
  <c r="X600" i="8"/>
  <c r="Y601" i="8"/>
  <c r="S601" i="8"/>
  <c r="AB600" i="8"/>
  <c r="W599" i="8"/>
  <c r="X599" i="8"/>
  <c r="Y600" i="8"/>
  <c r="S600" i="8"/>
  <c r="AB599" i="8"/>
  <c r="W598" i="8"/>
  <c r="X598" i="8"/>
  <c r="Y599" i="8"/>
  <c r="S599" i="8"/>
  <c r="AB598" i="8"/>
  <c r="Y598" i="8"/>
  <c r="S598" i="8"/>
  <c r="S597" i="8"/>
  <c r="S596" i="8"/>
  <c r="S595" i="8"/>
  <c r="S594" i="8"/>
  <c r="S593" i="8"/>
  <c r="S592" i="8"/>
  <c r="S591" i="8"/>
  <c r="S590" i="8"/>
  <c r="S589" i="8"/>
  <c r="S588" i="8"/>
  <c r="S587" i="8"/>
  <c r="S586" i="8"/>
  <c r="S585" i="8"/>
  <c r="S584" i="8"/>
  <c r="S583" i="8"/>
  <c r="S582" i="8"/>
  <c r="S581" i="8"/>
  <c r="S580" i="8"/>
  <c r="S579" i="8"/>
  <c r="S578" i="8"/>
  <c r="S577" i="8"/>
  <c r="S576" i="8"/>
  <c r="S575" i="8"/>
  <c r="S574" i="8"/>
  <c r="S573" i="8"/>
  <c r="S572" i="8"/>
  <c r="S571" i="8"/>
  <c r="S570" i="8"/>
  <c r="S569" i="8"/>
  <c r="S568" i="8"/>
  <c r="S567" i="8"/>
  <c r="S566" i="8"/>
  <c r="S565" i="8"/>
  <c r="S564" i="8"/>
  <c r="S563" i="8"/>
  <c r="S562" i="8"/>
  <c r="S561" i="8"/>
  <c r="S560" i="8"/>
  <c r="S559" i="8"/>
  <c r="S558" i="8"/>
  <c r="S557" i="8"/>
  <c r="S556" i="8"/>
  <c r="S555" i="8"/>
  <c r="S554" i="8"/>
  <c r="S553" i="8"/>
  <c r="S552" i="8"/>
  <c r="S551" i="8"/>
  <c r="S550" i="8"/>
  <c r="S549" i="8"/>
  <c r="S548" i="8"/>
  <c r="S547" i="8"/>
  <c r="S546" i="8"/>
  <c r="S545" i="8"/>
  <c r="S544" i="8"/>
  <c r="S543" i="8"/>
  <c r="S542" i="8"/>
  <c r="S541" i="8"/>
  <c r="S540" i="8"/>
  <c r="S539" i="8"/>
  <c r="S538" i="8"/>
  <c r="S537" i="8"/>
  <c r="S536" i="8"/>
  <c r="S535" i="8"/>
  <c r="S534" i="8"/>
  <c r="S533" i="8"/>
  <c r="S532" i="8"/>
  <c r="S531" i="8"/>
  <c r="S530" i="8"/>
  <c r="S529" i="8"/>
  <c r="S528" i="8"/>
  <c r="S527" i="8"/>
  <c r="S526" i="8"/>
  <c r="S525" i="8"/>
  <c r="S524" i="8"/>
  <c r="S523" i="8"/>
  <c r="S522" i="8"/>
  <c r="S521" i="8"/>
  <c r="S520" i="8"/>
  <c r="S519" i="8"/>
  <c r="S518" i="8"/>
  <c r="S517" i="8"/>
  <c r="S516" i="8"/>
  <c r="S515" i="8"/>
  <c r="S514" i="8"/>
  <c r="S513" i="8"/>
  <c r="S512" i="8"/>
  <c r="S511" i="8"/>
  <c r="S510" i="8"/>
  <c r="S509" i="8"/>
  <c r="S508" i="8"/>
  <c r="S507" i="8"/>
  <c r="S506" i="8"/>
  <c r="S505" i="8"/>
  <c r="S504" i="8"/>
  <c r="S503" i="8"/>
  <c r="S502" i="8"/>
  <c r="S501" i="8"/>
  <c r="S500" i="8"/>
  <c r="S499" i="8"/>
  <c r="S498" i="8"/>
  <c r="S497" i="8"/>
  <c r="S496" i="8"/>
  <c r="S495" i="8"/>
  <c r="S494" i="8"/>
  <c r="S493" i="8"/>
  <c r="S492" i="8"/>
  <c r="S491" i="8"/>
  <c r="S490" i="8"/>
  <c r="S489" i="8"/>
  <c r="S488" i="8"/>
  <c r="S487" i="8"/>
  <c r="S486" i="8"/>
  <c r="S485" i="8"/>
  <c r="S484" i="8"/>
  <c r="S483" i="8"/>
  <c r="S482" i="8"/>
  <c r="S481" i="8"/>
  <c r="S480" i="8"/>
  <c r="S479" i="8"/>
  <c r="S478" i="8"/>
  <c r="S477" i="8"/>
  <c r="S476" i="8"/>
  <c r="S475" i="8"/>
  <c r="S474" i="8"/>
  <c r="S473" i="8"/>
  <c r="S472" i="8"/>
  <c r="S471" i="8"/>
  <c r="S470" i="8"/>
  <c r="S469" i="8"/>
  <c r="S468" i="8"/>
  <c r="S467" i="8"/>
  <c r="S466" i="8"/>
  <c r="S465" i="8"/>
  <c r="S464" i="8"/>
  <c r="S463" i="8"/>
  <c r="S462" i="8"/>
  <c r="S461" i="8"/>
  <c r="S460" i="8"/>
  <c r="S459" i="8"/>
  <c r="S458" i="8"/>
  <c r="S457" i="8"/>
  <c r="S456" i="8"/>
  <c r="S455" i="8"/>
  <c r="S454" i="8"/>
  <c r="S453" i="8"/>
  <c r="S452" i="8"/>
  <c r="S451" i="8"/>
  <c r="S450" i="8"/>
  <c r="S449" i="8"/>
  <c r="S448" i="8"/>
  <c r="S447" i="8"/>
  <c r="S446" i="8"/>
  <c r="S445" i="8"/>
  <c r="S444" i="8"/>
  <c r="S443" i="8"/>
  <c r="S442" i="8"/>
  <c r="S441" i="8"/>
  <c r="S440" i="8"/>
  <c r="S439" i="8"/>
  <c r="S438" i="8"/>
  <c r="S437" i="8"/>
  <c r="S436" i="8"/>
  <c r="S435" i="8"/>
  <c r="S434" i="8"/>
  <c r="S433" i="8"/>
  <c r="S432" i="8"/>
  <c r="S431" i="8"/>
  <c r="S430" i="8"/>
  <c r="S429" i="8"/>
  <c r="S428" i="8"/>
  <c r="S427" i="8"/>
  <c r="S426" i="8"/>
  <c r="S425" i="8"/>
  <c r="S424" i="8"/>
  <c r="S423" i="8"/>
  <c r="S422" i="8"/>
  <c r="S421" i="8"/>
  <c r="S420" i="8"/>
  <c r="S419" i="8"/>
  <c r="S418" i="8"/>
  <c r="S417" i="8"/>
  <c r="S416" i="8"/>
  <c r="S415" i="8"/>
  <c r="S414" i="8"/>
  <c r="S413" i="8"/>
  <c r="S412" i="8"/>
  <c r="S411" i="8"/>
  <c r="S410" i="8"/>
  <c r="S409" i="8"/>
  <c r="S408" i="8"/>
  <c r="S407" i="8"/>
  <c r="S406" i="8"/>
  <c r="S405" i="8"/>
  <c r="S404" i="8"/>
  <c r="S403" i="8"/>
  <c r="S402" i="8"/>
  <c r="S401" i="8"/>
  <c r="S400" i="8"/>
  <c r="S399" i="8"/>
  <c r="J18" i="8"/>
  <c r="J397" i="8"/>
  <c r="J396" i="8"/>
  <c r="J398" i="8"/>
  <c r="J399" i="8"/>
  <c r="S398" i="8"/>
  <c r="E397" i="8"/>
  <c r="E398" i="8"/>
  <c r="S396" i="8"/>
  <c r="S395" i="8"/>
  <c r="S394" i="8"/>
  <c r="J394" i="8"/>
  <c r="S393" i="8"/>
  <c r="S392" i="8"/>
  <c r="S391" i="8"/>
  <c r="S390" i="8"/>
  <c r="S389" i="8"/>
  <c r="S388" i="8"/>
  <c r="S387" i="8"/>
  <c r="S386" i="8"/>
  <c r="S385" i="8"/>
  <c r="S384" i="8"/>
  <c r="S383" i="8"/>
  <c r="F383" i="8"/>
  <c r="S382" i="8"/>
  <c r="F382" i="8"/>
  <c r="S381" i="8"/>
  <c r="F381" i="8"/>
  <c r="S380" i="8"/>
  <c r="F380" i="8"/>
  <c r="S379" i="8"/>
  <c r="F379" i="8"/>
  <c r="S378" i="8"/>
  <c r="F378" i="8"/>
  <c r="S377" i="8"/>
  <c r="F377" i="8"/>
  <c r="S376" i="8"/>
  <c r="F376" i="8"/>
  <c r="S375" i="8"/>
  <c r="F375" i="8"/>
  <c r="S374" i="8"/>
  <c r="F374" i="8"/>
  <c r="S373" i="8"/>
  <c r="F373" i="8"/>
  <c r="S372" i="8"/>
  <c r="F372" i="8"/>
  <c r="S371" i="8"/>
  <c r="F371" i="8"/>
  <c r="S370" i="8"/>
  <c r="F370" i="8"/>
  <c r="S369" i="8"/>
  <c r="F369" i="8"/>
  <c r="S368" i="8"/>
  <c r="F368" i="8"/>
  <c r="S367" i="8"/>
  <c r="F367" i="8"/>
  <c r="S366" i="8"/>
  <c r="F366" i="8"/>
  <c r="S365" i="8"/>
  <c r="F365" i="8"/>
  <c r="S364" i="8"/>
  <c r="F364" i="8"/>
  <c r="S363" i="8"/>
  <c r="F363" i="8"/>
  <c r="S362" i="8"/>
  <c r="F362" i="8"/>
  <c r="S361" i="8"/>
  <c r="F361" i="8"/>
  <c r="S360" i="8"/>
  <c r="F360" i="8"/>
  <c r="S359" i="8"/>
  <c r="F359" i="8"/>
  <c r="S358" i="8"/>
  <c r="F358" i="8"/>
  <c r="S357" i="8"/>
  <c r="F357" i="8"/>
  <c r="S356" i="8"/>
  <c r="F356" i="8"/>
  <c r="S355" i="8"/>
  <c r="F355" i="8"/>
  <c r="S354" i="8"/>
  <c r="F354" i="8"/>
  <c r="S353" i="8"/>
  <c r="F353" i="8"/>
  <c r="S352" i="8"/>
  <c r="F352" i="8"/>
  <c r="S351" i="8"/>
  <c r="F351" i="8"/>
  <c r="S350" i="8"/>
  <c r="F350" i="8"/>
  <c r="S349" i="8"/>
  <c r="F349" i="8"/>
  <c r="S348" i="8"/>
  <c r="F348" i="8"/>
  <c r="S347" i="8"/>
  <c r="F347" i="8"/>
  <c r="S346" i="8"/>
  <c r="F346" i="8"/>
  <c r="S345" i="8"/>
  <c r="F345" i="8"/>
  <c r="S344" i="8"/>
  <c r="F344" i="8"/>
  <c r="S343" i="8"/>
  <c r="F343" i="8"/>
  <c r="S342" i="8"/>
  <c r="F342" i="8"/>
  <c r="S341" i="8"/>
  <c r="F341" i="8"/>
  <c r="S340" i="8"/>
  <c r="F340" i="8"/>
  <c r="S339" i="8"/>
  <c r="F339" i="8"/>
  <c r="S338" i="8"/>
  <c r="F338" i="8"/>
  <c r="S337" i="8"/>
  <c r="F337" i="8"/>
  <c r="S336" i="8"/>
  <c r="F336" i="8"/>
  <c r="S335" i="8"/>
  <c r="F335" i="8"/>
  <c r="S334" i="8"/>
  <c r="F334" i="8"/>
  <c r="S333" i="8"/>
  <c r="F333" i="8"/>
  <c r="S332" i="8"/>
  <c r="F332" i="8"/>
  <c r="S331" i="8"/>
  <c r="F331" i="8"/>
  <c r="S330" i="8"/>
  <c r="F330" i="8"/>
  <c r="S329" i="8"/>
  <c r="F329" i="8"/>
  <c r="S328" i="8"/>
  <c r="F328" i="8"/>
  <c r="S327" i="8"/>
  <c r="F327" i="8"/>
  <c r="S326" i="8"/>
  <c r="F326" i="8"/>
  <c r="S325" i="8"/>
  <c r="F325" i="8"/>
  <c r="S324" i="8"/>
  <c r="F324" i="8"/>
  <c r="S323" i="8"/>
  <c r="F323" i="8"/>
  <c r="S322" i="8"/>
  <c r="F322" i="8"/>
  <c r="S321" i="8"/>
  <c r="F321" i="8"/>
  <c r="S320" i="8"/>
  <c r="F320" i="8"/>
  <c r="S319" i="8"/>
  <c r="F319" i="8"/>
  <c r="S318" i="8"/>
  <c r="F318" i="8"/>
  <c r="S317" i="8"/>
  <c r="F317" i="8"/>
  <c r="S316" i="8"/>
  <c r="F316" i="8"/>
  <c r="S315" i="8"/>
  <c r="F315" i="8"/>
  <c r="S314" i="8"/>
  <c r="F314" i="8"/>
  <c r="S313" i="8"/>
  <c r="F313" i="8"/>
  <c r="S312" i="8"/>
  <c r="F312" i="8"/>
  <c r="S311" i="8"/>
  <c r="F311" i="8"/>
  <c r="S310" i="8"/>
  <c r="F310" i="8"/>
  <c r="S309" i="8"/>
  <c r="F309" i="8"/>
  <c r="S308" i="8"/>
  <c r="F308" i="8"/>
  <c r="S307" i="8"/>
  <c r="F307" i="8"/>
  <c r="S306" i="8"/>
  <c r="F306" i="8"/>
  <c r="S305" i="8"/>
  <c r="F305" i="8"/>
  <c r="S304" i="8"/>
  <c r="F304" i="8"/>
  <c r="S303" i="8"/>
  <c r="F303" i="8"/>
  <c r="S302" i="8"/>
  <c r="F302" i="8"/>
  <c r="S301" i="8"/>
  <c r="F301" i="8"/>
  <c r="S300" i="8"/>
  <c r="F300" i="8"/>
  <c r="S299" i="8"/>
  <c r="F299" i="8"/>
  <c r="S298" i="8"/>
  <c r="F298" i="8"/>
  <c r="S297" i="8"/>
  <c r="F297" i="8"/>
  <c r="S296" i="8"/>
  <c r="F296" i="8"/>
  <c r="S295" i="8"/>
  <c r="F295" i="8"/>
  <c r="S294" i="8"/>
  <c r="F294" i="8"/>
  <c r="S293" i="8"/>
  <c r="F293" i="8"/>
  <c r="S292" i="8"/>
  <c r="F292" i="8"/>
  <c r="S291" i="8"/>
  <c r="F291" i="8"/>
  <c r="S290" i="8"/>
  <c r="F290" i="8"/>
  <c r="S289" i="8"/>
  <c r="F289" i="8"/>
  <c r="S288" i="8"/>
  <c r="F288" i="8"/>
  <c r="S287" i="8"/>
  <c r="F287" i="8"/>
  <c r="S286" i="8"/>
  <c r="F286" i="8"/>
  <c r="S285" i="8"/>
  <c r="F285" i="8"/>
  <c r="S284" i="8"/>
  <c r="F284" i="8"/>
  <c r="S283" i="8"/>
  <c r="F283" i="8"/>
  <c r="S282" i="8"/>
  <c r="F282" i="8"/>
  <c r="S281" i="8"/>
  <c r="F281" i="8"/>
  <c r="S280" i="8"/>
  <c r="F280" i="8"/>
  <c r="S279" i="8"/>
  <c r="F279" i="8"/>
  <c r="S278" i="8"/>
  <c r="F278" i="8"/>
  <c r="S277" i="8"/>
  <c r="F277" i="8"/>
  <c r="S276" i="8"/>
  <c r="F276" i="8"/>
  <c r="S275" i="8"/>
  <c r="F275" i="8"/>
  <c r="S274" i="8"/>
  <c r="F274" i="8"/>
  <c r="S273" i="8"/>
  <c r="F273" i="8"/>
  <c r="S272" i="8"/>
  <c r="F272" i="8"/>
  <c r="S271" i="8"/>
  <c r="F271" i="8"/>
  <c r="S270" i="8"/>
  <c r="F270" i="8"/>
  <c r="S269" i="8"/>
  <c r="F269" i="8"/>
  <c r="S268" i="8"/>
  <c r="F268" i="8"/>
  <c r="S267" i="8"/>
  <c r="F267" i="8"/>
  <c r="S266" i="8"/>
  <c r="F266" i="8"/>
  <c r="S265" i="8"/>
  <c r="F265" i="8"/>
  <c r="S264" i="8"/>
  <c r="F264" i="8"/>
  <c r="S263" i="8"/>
  <c r="F263" i="8"/>
  <c r="S262" i="8"/>
  <c r="F262" i="8"/>
  <c r="S261" i="8"/>
  <c r="F261" i="8"/>
  <c r="S260" i="8"/>
  <c r="F260" i="8"/>
  <c r="S259" i="8"/>
  <c r="F259" i="8"/>
  <c r="S258" i="8"/>
  <c r="F258" i="8"/>
  <c r="S257" i="8"/>
  <c r="F257" i="8"/>
  <c r="S256" i="8"/>
  <c r="F256" i="8"/>
  <c r="S255" i="8"/>
  <c r="F255" i="8"/>
  <c r="S254" i="8"/>
  <c r="F254" i="8"/>
  <c r="S253" i="8"/>
  <c r="F253" i="8"/>
  <c r="S252" i="8"/>
  <c r="F252" i="8"/>
  <c r="S251" i="8"/>
  <c r="F251" i="8"/>
  <c r="S250" i="8"/>
  <c r="F250" i="8"/>
  <c r="S249" i="8"/>
  <c r="F249" i="8"/>
  <c r="S248" i="8"/>
  <c r="F248" i="8"/>
  <c r="S247" i="8"/>
  <c r="F247" i="8"/>
  <c r="S246" i="8"/>
  <c r="F246" i="8"/>
  <c r="S245" i="8"/>
  <c r="F245" i="8"/>
  <c r="S244" i="8"/>
  <c r="F244" i="8"/>
  <c r="S243" i="8"/>
  <c r="F243" i="8"/>
  <c r="S242" i="8"/>
  <c r="F242" i="8"/>
  <c r="S241" i="8"/>
  <c r="F241" i="8"/>
  <c r="S240" i="8"/>
  <c r="F240" i="8"/>
  <c r="S239" i="8"/>
  <c r="F239" i="8"/>
  <c r="S238" i="8"/>
  <c r="F238" i="8"/>
  <c r="S237" i="8"/>
  <c r="F237" i="8"/>
  <c r="S236" i="8"/>
  <c r="F236" i="8"/>
  <c r="S235" i="8"/>
  <c r="F235" i="8"/>
  <c r="S234" i="8"/>
  <c r="F234" i="8"/>
  <c r="S233" i="8"/>
  <c r="F233" i="8"/>
  <c r="S232" i="8"/>
  <c r="F232" i="8"/>
  <c r="S231" i="8"/>
  <c r="F231" i="8"/>
  <c r="S230" i="8"/>
  <c r="F230" i="8"/>
  <c r="S229" i="8"/>
  <c r="F229" i="8"/>
  <c r="S228" i="8"/>
  <c r="F228" i="8"/>
  <c r="S227" i="8"/>
  <c r="F227" i="8"/>
  <c r="S226" i="8"/>
  <c r="F226" i="8"/>
  <c r="S225" i="8"/>
  <c r="F225" i="8"/>
  <c r="S224" i="8"/>
  <c r="F224" i="8"/>
  <c r="S223" i="8"/>
  <c r="F223" i="8"/>
  <c r="S222" i="8"/>
  <c r="F222" i="8"/>
  <c r="S221" i="8"/>
  <c r="F221" i="8"/>
  <c r="S220" i="8"/>
  <c r="F220" i="8"/>
  <c r="S219" i="8"/>
  <c r="F219" i="8"/>
  <c r="S218" i="8"/>
  <c r="F218" i="8"/>
  <c r="S217" i="8"/>
  <c r="F217" i="8"/>
  <c r="S216" i="8"/>
  <c r="F216" i="8"/>
  <c r="S215" i="8"/>
  <c r="F215" i="8"/>
  <c r="S214" i="8"/>
  <c r="F214" i="8"/>
  <c r="S213" i="8"/>
  <c r="F213" i="8"/>
  <c r="S212" i="8"/>
  <c r="F212" i="8"/>
  <c r="S211" i="8"/>
  <c r="F211" i="8"/>
  <c r="S210" i="8"/>
  <c r="F210" i="8"/>
  <c r="S209" i="8"/>
  <c r="F209" i="8"/>
  <c r="S208" i="8"/>
  <c r="F208" i="8"/>
  <c r="S207" i="8"/>
  <c r="F207" i="8"/>
  <c r="S206" i="8"/>
  <c r="F206" i="8"/>
  <c r="S205" i="8"/>
  <c r="F205" i="8"/>
  <c r="S204" i="8"/>
  <c r="F204" i="8"/>
  <c r="S203" i="8"/>
  <c r="F203" i="8"/>
  <c r="S202" i="8"/>
  <c r="F202" i="8"/>
  <c r="S201" i="8"/>
  <c r="F201" i="8"/>
  <c r="S200" i="8"/>
  <c r="F200" i="8"/>
  <c r="S199" i="8"/>
  <c r="F199" i="8"/>
  <c r="S198" i="8"/>
  <c r="F198" i="8"/>
  <c r="S197" i="8"/>
  <c r="F197" i="8"/>
  <c r="S196" i="8"/>
  <c r="F196" i="8"/>
  <c r="S195" i="8"/>
  <c r="F195" i="8"/>
  <c r="S194" i="8"/>
  <c r="F194" i="8"/>
  <c r="S193" i="8"/>
  <c r="F193" i="8"/>
  <c r="S192" i="8"/>
  <c r="F192" i="8"/>
  <c r="S191" i="8"/>
  <c r="F191" i="8"/>
  <c r="S190" i="8"/>
  <c r="F190" i="8"/>
  <c r="S189" i="8"/>
  <c r="F189" i="8"/>
  <c r="S188" i="8"/>
  <c r="F188" i="8"/>
  <c r="S187" i="8"/>
  <c r="F187" i="8"/>
  <c r="S186" i="8"/>
  <c r="F186" i="8"/>
  <c r="S185" i="8"/>
  <c r="F185" i="8"/>
  <c r="S184" i="8"/>
  <c r="F184" i="8"/>
  <c r="S183" i="8"/>
  <c r="F183" i="8"/>
  <c r="S182" i="8"/>
  <c r="F182" i="8"/>
  <c r="S181" i="8"/>
  <c r="F181" i="8"/>
  <c r="S180" i="8"/>
  <c r="F180" i="8"/>
  <c r="S179" i="8"/>
  <c r="F179" i="8"/>
  <c r="S178" i="8"/>
  <c r="F178" i="8"/>
  <c r="S177" i="8"/>
  <c r="F177" i="8"/>
  <c r="S176" i="8"/>
  <c r="F176" i="8"/>
  <c r="S175" i="8"/>
  <c r="F175" i="8"/>
  <c r="S174" i="8"/>
  <c r="F174" i="8"/>
  <c r="S173" i="8"/>
  <c r="F173" i="8"/>
  <c r="S172" i="8"/>
  <c r="F172" i="8"/>
  <c r="S171" i="8"/>
  <c r="F171" i="8"/>
  <c r="S170" i="8"/>
  <c r="F170" i="8"/>
  <c r="S169" i="8"/>
  <c r="F169" i="8"/>
  <c r="S168" i="8"/>
  <c r="F168" i="8"/>
  <c r="S167" i="8"/>
  <c r="F167" i="8"/>
  <c r="S166" i="8"/>
  <c r="F166" i="8"/>
  <c r="S165" i="8"/>
  <c r="F165" i="8"/>
  <c r="S164" i="8"/>
  <c r="F164" i="8"/>
  <c r="S163" i="8"/>
  <c r="F163" i="8"/>
  <c r="S162" i="8"/>
  <c r="F162" i="8"/>
  <c r="S161" i="8"/>
  <c r="F161" i="8"/>
  <c r="S160" i="8"/>
  <c r="F160" i="8"/>
  <c r="S159" i="8"/>
  <c r="F159" i="8"/>
  <c r="S158" i="8"/>
  <c r="F158" i="8"/>
  <c r="S157" i="8"/>
  <c r="F157" i="8"/>
  <c r="S156" i="8"/>
  <c r="F156" i="8"/>
  <c r="S155" i="8"/>
  <c r="F155" i="8"/>
  <c r="S154" i="8"/>
  <c r="F154" i="8"/>
  <c r="S153" i="8"/>
  <c r="F153" i="8"/>
  <c r="S152" i="8"/>
  <c r="F152" i="8"/>
  <c r="S151" i="8"/>
  <c r="F151" i="8"/>
  <c r="S150" i="8"/>
  <c r="F150" i="8"/>
  <c r="S149" i="8"/>
  <c r="F149" i="8"/>
  <c r="S148" i="8"/>
  <c r="F148" i="8"/>
  <c r="S147" i="8"/>
  <c r="F147" i="8"/>
  <c r="S146" i="8"/>
  <c r="F146" i="8"/>
  <c r="S145" i="8"/>
  <c r="F145" i="8"/>
  <c r="S144" i="8"/>
  <c r="F144" i="8"/>
  <c r="S143" i="8"/>
  <c r="F143" i="8"/>
  <c r="S142" i="8"/>
  <c r="F142" i="8"/>
  <c r="S141" i="8"/>
  <c r="F141" i="8"/>
  <c r="S140" i="8"/>
  <c r="F140" i="8"/>
  <c r="S139" i="8"/>
  <c r="F139" i="8"/>
  <c r="S138" i="8"/>
  <c r="F138" i="8"/>
  <c r="S137" i="8"/>
  <c r="F137" i="8"/>
  <c r="S136" i="8"/>
  <c r="F136" i="8"/>
  <c r="S135" i="8"/>
  <c r="F135" i="8"/>
  <c r="S134" i="8"/>
  <c r="F134" i="8"/>
  <c r="S133" i="8"/>
  <c r="F133" i="8"/>
  <c r="S132" i="8"/>
  <c r="F132" i="8"/>
  <c r="S131" i="8"/>
  <c r="F131" i="8"/>
  <c r="S130" i="8"/>
  <c r="F130" i="8"/>
  <c r="S129" i="8"/>
  <c r="F129" i="8"/>
  <c r="S128" i="8"/>
  <c r="F128" i="8"/>
  <c r="S127" i="8"/>
  <c r="F127" i="8"/>
  <c r="S126" i="8"/>
  <c r="F126" i="8"/>
  <c r="S125" i="8"/>
  <c r="F125" i="8"/>
  <c r="S124" i="8"/>
  <c r="F124" i="8"/>
  <c r="S123" i="8"/>
  <c r="F123" i="8"/>
  <c r="S122" i="8"/>
  <c r="F122" i="8"/>
  <c r="S121" i="8"/>
  <c r="F121" i="8"/>
  <c r="S120" i="8"/>
  <c r="F120" i="8"/>
  <c r="S119" i="8"/>
  <c r="F119" i="8"/>
  <c r="S118" i="8"/>
  <c r="F118" i="8"/>
  <c r="S117" i="8"/>
  <c r="F117" i="8"/>
  <c r="S116" i="8"/>
  <c r="F116" i="8"/>
  <c r="S115" i="8"/>
  <c r="F115" i="8"/>
  <c r="S114" i="8"/>
  <c r="F114" i="8"/>
  <c r="S113" i="8"/>
  <c r="F113" i="8"/>
  <c r="S112" i="8"/>
  <c r="F112" i="8"/>
  <c r="S111" i="8"/>
  <c r="F111" i="8"/>
  <c r="S110" i="8"/>
  <c r="F110" i="8"/>
  <c r="S109" i="8"/>
  <c r="F109" i="8"/>
  <c r="S108" i="8"/>
  <c r="F108" i="8"/>
  <c r="S107" i="8"/>
  <c r="F107" i="8"/>
  <c r="S106" i="8"/>
  <c r="F106" i="8"/>
  <c r="S105" i="8"/>
  <c r="F105" i="8"/>
  <c r="S104" i="8"/>
  <c r="F104" i="8"/>
  <c r="S103" i="8"/>
  <c r="F103" i="8"/>
  <c r="S102" i="8"/>
  <c r="F102" i="8"/>
  <c r="S101" i="8"/>
  <c r="F101" i="8"/>
  <c r="S100" i="8"/>
  <c r="F100" i="8"/>
  <c r="S99" i="8"/>
  <c r="F99" i="8"/>
  <c r="S98" i="8"/>
  <c r="F98" i="8"/>
  <c r="S97" i="8"/>
  <c r="F97" i="8"/>
  <c r="S96" i="8"/>
  <c r="F96" i="8"/>
  <c r="S95" i="8"/>
  <c r="F95" i="8"/>
  <c r="S94" i="8"/>
  <c r="F94" i="8"/>
  <c r="S93" i="8"/>
  <c r="F93" i="8"/>
  <c r="S92" i="8"/>
  <c r="F92" i="8"/>
  <c r="S91" i="8"/>
  <c r="F91" i="8"/>
  <c r="S90" i="8"/>
  <c r="F90" i="8"/>
  <c r="S89" i="8"/>
  <c r="F89" i="8"/>
  <c r="S88" i="8"/>
  <c r="F88" i="8"/>
  <c r="S87" i="8"/>
  <c r="F87" i="8"/>
  <c r="S86" i="8"/>
  <c r="F86" i="8"/>
  <c r="S85" i="8"/>
  <c r="F85" i="8"/>
  <c r="S84" i="8"/>
  <c r="F84" i="8"/>
  <c r="S83" i="8"/>
  <c r="F83" i="8"/>
  <c r="S82" i="8"/>
  <c r="F82" i="8"/>
  <c r="S81" i="8"/>
  <c r="F81" i="8"/>
  <c r="S80" i="8"/>
  <c r="F80" i="8"/>
  <c r="S79" i="8"/>
  <c r="F79" i="8"/>
  <c r="S78" i="8"/>
  <c r="F78" i="8"/>
  <c r="S77" i="8"/>
  <c r="F77" i="8"/>
  <c r="S76" i="8"/>
  <c r="F76" i="8"/>
  <c r="S75" i="8"/>
  <c r="F75" i="8"/>
  <c r="S74" i="8"/>
  <c r="F74" i="8"/>
  <c r="S73" i="8"/>
  <c r="F73" i="8"/>
  <c r="S72" i="8"/>
  <c r="F72" i="8"/>
  <c r="S71" i="8"/>
  <c r="F71" i="8"/>
  <c r="S70" i="8"/>
  <c r="F70" i="8"/>
  <c r="S69" i="8"/>
  <c r="F69" i="8"/>
  <c r="S68" i="8"/>
  <c r="F68" i="8"/>
  <c r="S67" i="8"/>
  <c r="F67" i="8"/>
  <c r="S66" i="8"/>
  <c r="F66" i="8"/>
  <c r="S65" i="8"/>
  <c r="F65" i="8"/>
  <c r="S64" i="8"/>
  <c r="F64" i="8"/>
  <c r="S63" i="8"/>
  <c r="F63" i="8"/>
  <c r="S62" i="8"/>
  <c r="F62" i="8"/>
  <c r="S61" i="8"/>
  <c r="F61" i="8"/>
  <c r="S60" i="8"/>
  <c r="F60" i="8"/>
  <c r="S59" i="8"/>
  <c r="F59" i="8"/>
  <c r="S58" i="8"/>
  <c r="F58" i="8"/>
  <c r="S57" i="8"/>
  <c r="F57" i="8"/>
  <c r="S56" i="8"/>
  <c r="F56" i="8"/>
  <c r="S55" i="8"/>
  <c r="F55" i="8"/>
  <c r="S54" i="8"/>
  <c r="F54" i="8"/>
  <c r="S53" i="8"/>
  <c r="F53" i="8"/>
  <c r="S52" i="8"/>
  <c r="F52" i="8"/>
  <c r="S51" i="8"/>
  <c r="F51" i="8"/>
  <c r="S50" i="8"/>
  <c r="F50" i="8"/>
  <c r="S49" i="8"/>
  <c r="F49" i="8"/>
  <c r="S48" i="8"/>
  <c r="F48" i="8"/>
  <c r="S47" i="8"/>
  <c r="F47" i="8"/>
  <c r="S46" i="8"/>
  <c r="F46" i="8"/>
  <c r="S45" i="8"/>
  <c r="F45" i="8"/>
  <c r="S44" i="8"/>
  <c r="F44" i="8"/>
  <c r="S43" i="8"/>
  <c r="F43" i="8"/>
  <c r="S42" i="8"/>
  <c r="F42" i="8"/>
  <c r="S41" i="8"/>
  <c r="F41" i="8"/>
  <c r="S40" i="8"/>
  <c r="F40" i="8"/>
  <c r="S39" i="8"/>
  <c r="F39" i="8"/>
  <c r="S38" i="8"/>
  <c r="F38" i="8"/>
  <c r="S37" i="8"/>
  <c r="F37" i="8"/>
  <c r="S36" i="8"/>
  <c r="F36" i="8"/>
  <c r="S35" i="8"/>
  <c r="F35" i="8"/>
  <c r="S34" i="8"/>
  <c r="F34" i="8"/>
  <c r="S33" i="8"/>
  <c r="F33" i="8"/>
  <c r="S32" i="8"/>
  <c r="F32" i="8"/>
  <c r="S31" i="8"/>
  <c r="F31" i="8"/>
  <c r="S30" i="8"/>
  <c r="F30" i="8"/>
  <c r="S29" i="8"/>
  <c r="F29" i="8"/>
  <c r="S28" i="8"/>
  <c r="F28" i="8"/>
  <c r="S27" i="8"/>
  <c r="F27" i="8"/>
  <c r="S26" i="8"/>
  <c r="F26" i="8"/>
  <c r="S25" i="8"/>
  <c r="F25" i="8"/>
  <c r="S24" i="8"/>
  <c r="F24" i="8"/>
  <c r="S23" i="8"/>
  <c r="F23" i="8"/>
  <c r="S22" i="8"/>
  <c r="F22" i="8"/>
  <c r="S21" i="8"/>
  <c r="F21" i="8"/>
  <c r="S20" i="8"/>
  <c r="F20" i="8"/>
  <c r="S19" i="8"/>
  <c r="F19" i="8"/>
  <c r="F18" i="8"/>
  <c r="S11" i="8"/>
  <c r="CB9" i="5"/>
  <c r="M8" i="4"/>
  <c r="E10" i="17"/>
  <c r="E11" i="17"/>
  <c r="F4" i="17"/>
  <c r="F5" i="17"/>
  <c r="F6" i="17"/>
  <c r="F7" i="17"/>
  <c r="F8" i="17"/>
  <c r="F9" i="17"/>
  <c r="F10" i="17"/>
  <c r="F11" i="17"/>
  <c r="BD595" i="5"/>
  <c r="BD594" i="5"/>
  <c r="BD593" i="5"/>
  <c r="BD592" i="5"/>
  <c r="BD591" i="5"/>
  <c r="BD590" i="5"/>
  <c r="BD589" i="5"/>
  <c r="BD588" i="5"/>
  <c r="BD587" i="5"/>
  <c r="BD586" i="5"/>
  <c r="BD585" i="5"/>
  <c r="BD584" i="5"/>
  <c r="BD583" i="5"/>
  <c r="BD582" i="5"/>
  <c r="BD581" i="5"/>
  <c r="BD580" i="5"/>
  <c r="BD579" i="5"/>
  <c r="BD578" i="5"/>
  <c r="BD577" i="5"/>
  <c r="BD576" i="5"/>
  <c r="BD575" i="5"/>
  <c r="BD574" i="5"/>
  <c r="BD573" i="5"/>
  <c r="BD572" i="5"/>
  <c r="BD571" i="5"/>
  <c r="BD570" i="5"/>
  <c r="BD569" i="5"/>
  <c r="BD568" i="5"/>
  <c r="BD567" i="5"/>
  <c r="BD566" i="5"/>
  <c r="BD565" i="5"/>
  <c r="BD564" i="5"/>
  <c r="BD563" i="5"/>
  <c r="BD562" i="5"/>
  <c r="BD561" i="5"/>
  <c r="BD560" i="5"/>
  <c r="BD559" i="5"/>
  <c r="BD558" i="5"/>
  <c r="BD557" i="5"/>
  <c r="BD556" i="5"/>
  <c r="BD555" i="5"/>
  <c r="BD554" i="5"/>
  <c r="BD553" i="5"/>
  <c r="BD552" i="5"/>
  <c r="BD551" i="5"/>
  <c r="BD550" i="5"/>
  <c r="BD549" i="5"/>
  <c r="BD548" i="5"/>
  <c r="BD547" i="5"/>
  <c r="BD546" i="5"/>
  <c r="BD545" i="5"/>
  <c r="BD544" i="5"/>
  <c r="BD543" i="5"/>
  <c r="BD542" i="5"/>
  <c r="BD541" i="5"/>
  <c r="BD540" i="5"/>
  <c r="BD539" i="5"/>
  <c r="BD538" i="5"/>
  <c r="BD537" i="5"/>
  <c r="BD536" i="5"/>
  <c r="BD535" i="5"/>
  <c r="BD534" i="5"/>
  <c r="BD533" i="5"/>
  <c r="BD532" i="5"/>
  <c r="BD531" i="5"/>
  <c r="BD530" i="5"/>
  <c r="BD529" i="5"/>
  <c r="BD528" i="5"/>
  <c r="BD527" i="5"/>
  <c r="BD526" i="5"/>
  <c r="BD525" i="5"/>
  <c r="BD524" i="5"/>
  <c r="BD523" i="5"/>
  <c r="BD522" i="5"/>
  <c r="BD521" i="5"/>
  <c r="BD520" i="5"/>
  <c r="BD519" i="5"/>
  <c r="BD518" i="5"/>
  <c r="BD517" i="5"/>
  <c r="BD516" i="5"/>
  <c r="BD515" i="5"/>
  <c r="BD514" i="5"/>
  <c r="BD513" i="5"/>
  <c r="BD512" i="5"/>
  <c r="BD511" i="5"/>
  <c r="BD510" i="5"/>
  <c r="BD509" i="5"/>
  <c r="BD508" i="5"/>
  <c r="BD507" i="5"/>
  <c r="BD506" i="5"/>
  <c r="BD505" i="5"/>
  <c r="BD504" i="5"/>
  <c r="BD503" i="5"/>
  <c r="BD502" i="5"/>
  <c r="BD501" i="5"/>
  <c r="BD500" i="5"/>
  <c r="BD499" i="5"/>
  <c r="BD498" i="5"/>
  <c r="BD497" i="5"/>
  <c r="BD496" i="5"/>
  <c r="BD495" i="5"/>
  <c r="BD494" i="5"/>
  <c r="BD493" i="5"/>
  <c r="BD492" i="5"/>
  <c r="BD491" i="5"/>
  <c r="BD490" i="5"/>
  <c r="BD489" i="5"/>
  <c r="BD488" i="5"/>
  <c r="BD487" i="5"/>
  <c r="BD486" i="5"/>
  <c r="BD485" i="5"/>
  <c r="BD484" i="5"/>
  <c r="BD483" i="5"/>
  <c r="BD482" i="5"/>
  <c r="BD481" i="5"/>
  <c r="BD480" i="5"/>
  <c r="BD479" i="5"/>
  <c r="BD478" i="5"/>
  <c r="BD477" i="5"/>
  <c r="BD476" i="5"/>
  <c r="BD475" i="5"/>
  <c r="BD474" i="5"/>
  <c r="BD473" i="5"/>
  <c r="BD472" i="5"/>
  <c r="BD471" i="5"/>
  <c r="BD470" i="5"/>
  <c r="BD469" i="5"/>
  <c r="BD468" i="5"/>
  <c r="BD467" i="5"/>
  <c r="BD466" i="5"/>
  <c r="BD465" i="5"/>
  <c r="BD464" i="5"/>
  <c r="BD463" i="5"/>
  <c r="BD462" i="5"/>
  <c r="BD461" i="5"/>
  <c r="BD460" i="5"/>
  <c r="BD459" i="5"/>
  <c r="BD458" i="5"/>
  <c r="BD457" i="5"/>
  <c r="BD456" i="5"/>
  <c r="BD455" i="5"/>
  <c r="BD454" i="5"/>
  <c r="BD453" i="5"/>
  <c r="BD452" i="5"/>
  <c r="BD451" i="5"/>
  <c r="BD450" i="5"/>
  <c r="BD449" i="5"/>
  <c r="BD448" i="5"/>
  <c r="BD447" i="5"/>
  <c r="BD446" i="5"/>
  <c r="BD445" i="5"/>
  <c r="BD444" i="5"/>
  <c r="BD443" i="5"/>
  <c r="BD442" i="5"/>
  <c r="BD441" i="5"/>
  <c r="BD440" i="5"/>
  <c r="BD439" i="5"/>
  <c r="BD438" i="5"/>
  <c r="BD437" i="5"/>
  <c r="BD436" i="5"/>
  <c r="BD435" i="5"/>
  <c r="BD434" i="5"/>
  <c r="BD433" i="5"/>
  <c r="BD432" i="5"/>
  <c r="BD431" i="5"/>
  <c r="BD430" i="5"/>
  <c r="BD429" i="5"/>
  <c r="BD428" i="5"/>
  <c r="BD427" i="5"/>
  <c r="BD426" i="5"/>
  <c r="BD425" i="5"/>
  <c r="BD424" i="5"/>
  <c r="BD423" i="5"/>
  <c r="BD422" i="5"/>
  <c r="BD421" i="5"/>
  <c r="BD420" i="5"/>
  <c r="BD419" i="5"/>
  <c r="BD418" i="5"/>
  <c r="BD417" i="5"/>
  <c r="BD416" i="5"/>
  <c r="BD415" i="5"/>
  <c r="BD414" i="5"/>
  <c r="BD413" i="5"/>
  <c r="BD412" i="5"/>
  <c r="BD411" i="5"/>
  <c r="BD410" i="5"/>
  <c r="BD409" i="5"/>
  <c r="BD408" i="5"/>
  <c r="BD407" i="5"/>
  <c r="BD406" i="5"/>
  <c r="BD405" i="5"/>
  <c r="BD404" i="5"/>
  <c r="BD403" i="5"/>
  <c r="BD402" i="5"/>
  <c r="BD401" i="5"/>
  <c r="BD400" i="5"/>
  <c r="BD399" i="5"/>
  <c r="BD398" i="5"/>
  <c r="BD397" i="5"/>
  <c r="BD396" i="5"/>
  <c r="BD395" i="5"/>
  <c r="BD394" i="5"/>
  <c r="BD393" i="5"/>
  <c r="BD392" i="5"/>
  <c r="BD391" i="5"/>
  <c r="BD390" i="5"/>
  <c r="BD389" i="5"/>
  <c r="BD388" i="5"/>
  <c r="BD387" i="5"/>
  <c r="BD386" i="5"/>
  <c r="BD385" i="5"/>
  <c r="BD384" i="5"/>
  <c r="BD383" i="5"/>
  <c r="BD382" i="5"/>
  <c r="BD381" i="5"/>
  <c r="BD380" i="5"/>
  <c r="BD379" i="5"/>
  <c r="BD378" i="5"/>
  <c r="BD377" i="5"/>
  <c r="BD376" i="5"/>
  <c r="BD375" i="5"/>
  <c r="BD374" i="5"/>
  <c r="BD373" i="5"/>
  <c r="BD372" i="5"/>
  <c r="BD371" i="5"/>
  <c r="BD370" i="5"/>
  <c r="BD369" i="5"/>
  <c r="BD368" i="5"/>
  <c r="BD367" i="5"/>
  <c r="BD366" i="5"/>
  <c r="BD365" i="5"/>
  <c r="BD364" i="5"/>
  <c r="BD363" i="5"/>
  <c r="BD362" i="5"/>
  <c r="BD361" i="5"/>
  <c r="BD360" i="5"/>
  <c r="BD359" i="5"/>
  <c r="BD358" i="5"/>
  <c r="BD357" i="5"/>
  <c r="BD356" i="5"/>
  <c r="BD355" i="5"/>
  <c r="BD354" i="5"/>
  <c r="BD353" i="5"/>
  <c r="BD352" i="5"/>
  <c r="BD351" i="5"/>
  <c r="BD350" i="5"/>
  <c r="BD349" i="5"/>
  <c r="BD348" i="5"/>
  <c r="BD347" i="5"/>
  <c r="BD346" i="5"/>
  <c r="BD345" i="5"/>
  <c r="BD344" i="5"/>
  <c r="BD343" i="5"/>
  <c r="BD342" i="5"/>
  <c r="BD341" i="5"/>
  <c r="BD340" i="5"/>
  <c r="BD339" i="5"/>
  <c r="BD338" i="5"/>
  <c r="BD337" i="5"/>
  <c r="BD336" i="5"/>
  <c r="BD335" i="5"/>
  <c r="BD334" i="5"/>
  <c r="BD333" i="5"/>
  <c r="BD332" i="5"/>
  <c r="BD331" i="5"/>
  <c r="BD330" i="5"/>
  <c r="BD329" i="5"/>
  <c r="BD328" i="5"/>
  <c r="BD327" i="5"/>
  <c r="BD326" i="5"/>
  <c r="BD325" i="5"/>
  <c r="BD324" i="5"/>
  <c r="BD323" i="5"/>
  <c r="BD322" i="5"/>
  <c r="BD321" i="5"/>
  <c r="BD320" i="5"/>
  <c r="BD319" i="5"/>
  <c r="BD318" i="5"/>
  <c r="BD317" i="5"/>
  <c r="BD316" i="5"/>
  <c r="BD315" i="5"/>
  <c r="BD314" i="5"/>
  <c r="BD313" i="5"/>
  <c r="BD312" i="5"/>
  <c r="BD311" i="5"/>
  <c r="BD310" i="5"/>
  <c r="BD309" i="5"/>
  <c r="BD308" i="5"/>
  <c r="BD307" i="5"/>
  <c r="BD306" i="5"/>
  <c r="BD305" i="5"/>
  <c r="BD304" i="5"/>
  <c r="BD303" i="5"/>
  <c r="BD302" i="5"/>
  <c r="BD301" i="5"/>
  <c r="BD300" i="5"/>
  <c r="BD299" i="5"/>
  <c r="BD298" i="5"/>
  <c r="BD297" i="5"/>
  <c r="BD296" i="5"/>
  <c r="BD295" i="5"/>
  <c r="BD294" i="5"/>
  <c r="BD293" i="5"/>
  <c r="BD292" i="5"/>
  <c r="BD291" i="5"/>
  <c r="BD290" i="5"/>
  <c r="BD289" i="5"/>
  <c r="BD288" i="5"/>
  <c r="BD287" i="5"/>
  <c r="BD286" i="5"/>
  <c r="BD285" i="5"/>
  <c r="BD284" i="5"/>
  <c r="BD283" i="5"/>
  <c r="BD282" i="5"/>
  <c r="BD281" i="5"/>
  <c r="BD280" i="5"/>
  <c r="BD279" i="5"/>
  <c r="BD278" i="5"/>
  <c r="BD277" i="5"/>
  <c r="BD276" i="5"/>
  <c r="BD275" i="5"/>
  <c r="BD274" i="5"/>
  <c r="BD273" i="5"/>
  <c r="BD272" i="5"/>
  <c r="BD271" i="5"/>
  <c r="BD270" i="5"/>
  <c r="BD269" i="5"/>
  <c r="BD268" i="5"/>
  <c r="BD267" i="5"/>
  <c r="BD266" i="5"/>
  <c r="BD265" i="5"/>
  <c r="BD264" i="5"/>
  <c r="BD263" i="5"/>
  <c r="BD262" i="5"/>
  <c r="BD261" i="5"/>
  <c r="BD260" i="5"/>
  <c r="BD259" i="5"/>
  <c r="BD258" i="5"/>
  <c r="BD257" i="5"/>
  <c r="BD256" i="5"/>
  <c r="BD255" i="5"/>
  <c r="BD254" i="5"/>
  <c r="BD253" i="5"/>
  <c r="BD252" i="5"/>
  <c r="BD251" i="5"/>
  <c r="BD250" i="5"/>
  <c r="BD249" i="5"/>
  <c r="BD248" i="5"/>
  <c r="BD247" i="5"/>
  <c r="BD246" i="5"/>
  <c r="BD245" i="5"/>
  <c r="BD244" i="5"/>
  <c r="BD243" i="5"/>
  <c r="BD242" i="5"/>
  <c r="BD241" i="5"/>
  <c r="BD240" i="5"/>
  <c r="BD239" i="5"/>
  <c r="BD238" i="5"/>
  <c r="BD237" i="5"/>
  <c r="BD236" i="5"/>
  <c r="BD235" i="5"/>
  <c r="BD234" i="5"/>
  <c r="BD233" i="5"/>
  <c r="BD232" i="5"/>
  <c r="BD231" i="5"/>
  <c r="BD230" i="5"/>
  <c r="BD229" i="5"/>
  <c r="BD228" i="5"/>
  <c r="BD227" i="5"/>
  <c r="BD226" i="5"/>
  <c r="BD225" i="5"/>
  <c r="BD224" i="5"/>
  <c r="BD223" i="5"/>
  <c r="BD222" i="5"/>
  <c r="BD221" i="5"/>
  <c r="BD220" i="5"/>
  <c r="BD219" i="5"/>
  <c r="BD218" i="5"/>
  <c r="BD217" i="5"/>
  <c r="BD216" i="5"/>
  <c r="BD215" i="5"/>
  <c r="BD214" i="5"/>
  <c r="BD213" i="5"/>
  <c r="BD212" i="5"/>
  <c r="BD211" i="5"/>
  <c r="BD210" i="5"/>
  <c r="BD209" i="5"/>
  <c r="BD208" i="5"/>
  <c r="BD207" i="5"/>
  <c r="BD206" i="5"/>
  <c r="BD205" i="5"/>
  <c r="BD204" i="5"/>
  <c r="BD203" i="5"/>
  <c r="BD202" i="5"/>
  <c r="BD201" i="5"/>
  <c r="BD200" i="5"/>
  <c r="BD199" i="5"/>
  <c r="BD198" i="5"/>
  <c r="BD197" i="5"/>
  <c r="BD196" i="5"/>
  <c r="BD195" i="5"/>
  <c r="BD194" i="5"/>
  <c r="BD193" i="5"/>
  <c r="BD192" i="5"/>
  <c r="BD191" i="5"/>
  <c r="BD190" i="5"/>
  <c r="BD189" i="5"/>
  <c r="BD188" i="5"/>
  <c r="BD187" i="5"/>
  <c r="BD186" i="5"/>
  <c r="BD185" i="5"/>
  <c r="BD184" i="5"/>
  <c r="BD183" i="5"/>
  <c r="BD182" i="5"/>
  <c r="BD181" i="5"/>
  <c r="BD180" i="5"/>
  <c r="BD179" i="5"/>
  <c r="BD178" i="5"/>
  <c r="BD177" i="5"/>
  <c r="BD176" i="5"/>
  <c r="BD175" i="5"/>
  <c r="BD174" i="5"/>
  <c r="BD173" i="5"/>
  <c r="BD172" i="5"/>
  <c r="BD171" i="5"/>
  <c r="BD170" i="5"/>
  <c r="BD169" i="5"/>
  <c r="BD168" i="5"/>
  <c r="BD167" i="5"/>
  <c r="BD166" i="5"/>
  <c r="BD165" i="5"/>
  <c r="BD164" i="5"/>
  <c r="BD163" i="5"/>
  <c r="BD162" i="5"/>
  <c r="BD161" i="5"/>
  <c r="BD160" i="5"/>
  <c r="BD159" i="5"/>
  <c r="BD158" i="5"/>
  <c r="BD157" i="5"/>
  <c r="BD156" i="5"/>
  <c r="BD155" i="5"/>
  <c r="BD154" i="5"/>
  <c r="BD153" i="5"/>
  <c r="BD152" i="5"/>
  <c r="BD151" i="5"/>
  <c r="BD150" i="5"/>
  <c r="BD149" i="5"/>
  <c r="BD148" i="5"/>
  <c r="BD147" i="5"/>
  <c r="BD146" i="5"/>
  <c r="BD145" i="5"/>
  <c r="BD144" i="5"/>
  <c r="BD143" i="5"/>
  <c r="BD142" i="5"/>
  <c r="BD141" i="5"/>
  <c r="BD140" i="5"/>
  <c r="BD139" i="5"/>
  <c r="BD138" i="5"/>
  <c r="BD137" i="5"/>
  <c r="BD136" i="5"/>
  <c r="BD135" i="5"/>
  <c r="BD134" i="5"/>
  <c r="BD133" i="5"/>
  <c r="BD132" i="5"/>
  <c r="BD131" i="5"/>
  <c r="BD130" i="5"/>
  <c r="BD129" i="5"/>
  <c r="BD128" i="5"/>
  <c r="BD127" i="5"/>
  <c r="BD126" i="5"/>
  <c r="BD125" i="5"/>
  <c r="BD124" i="5"/>
  <c r="BD123" i="5"/>
  <c r="BD122" i="5"/>
  <c r="BD121" i="5"/>
  <c r="BD120" i="5"/>
  <c r="BD119" i="5"/>
  <c r="BD118" i="5"/>
  <c r="BD117" i="5"/>
  <c r="BD116" i="5"/>
  <c r="BD115" i="5"/>
  <c r="BD114" i="5"/>
  <c r="BD113" i="5"/>
  <c r="BD112" i="5"/>
  <c r="BD111" i="5"/>
  <c r="BD110" i="5"/>
  <c r="BD109" i="5"/>
  <c r="BD108" i="5"/>
  <c r="BD107" i="5"/>
  <c r="BD106" i="5"/>
  <c r="BD105" i="5"/>
  <c r="BD104" i="5"/>
  <c r="BD103" i="5"/>
  <c r="BD102" i="5"/>
  <c r="BD101" i="5"/>
  <c r="BD100" i="5"/>
  <c r="BD99" i="5"/>
  <c r="BD98" i="5"/>
  <c r="BD97" i="5"/>
  <c r="BD96" i="5"/>
  <c r="BD95" i="5"/>
  <c r="BD94" i="5"/>
  <c r="BD93" i="5"/>
  <c r="BD92" i="5"/>
  <c r="BD91" i="5"/>
  <c r="BD90" i="5"/>
  <c r="BD89" i="5"/>
  <c r="BD88" i="5"/>
  <c r="BD87" i="5"/>
  <c r="BD86" i="5"/>
  <c r="BD85" i="5"/>
  <c r="BD84" i="5"/>
  <c r="BD83" i="5"/>
  <c r="BD82" i="5"/>
  <c r="BD81" i="5"/>
  <c r="BD80" i="5"/>
  <c r="BD79" i="5"/>
  <c r="BD78" i="5"/>
  <c r="BD77" i="5"/>
  <c r="BD76" i="5"/>
  <c r="BD75" i="5"/>
  <c r="BD74" i="5"/>
  <c r="BD73" i="5"/>
  <c r="BD72" i="5"/>
  <c r="BD71" i="5"/>
  <c r="BD70" i="5"/>
  <c r="BD69" i="5"/>
  <c r="BD68" i="5"/>
  <c r="BD67" i="5"/>
  <c r="BD66" i="5"/>
  <c r="BD65" i="5"/>
  <c r="BD64" i="5"/>
  <c r="BD63" i="5"/>
  <c r="BD62" i="5"/>
  <c r="BD61" i="5"/>
  <c r="BD60" i="5"/>
  <c r="BD59" i="5"/>
  <c r="BD58" i="5"/>
  <c r="BD57" i="5"/>
  <c r="BD56" i="5"/>
  <c r="BD55" i="5"/>
  <c r="BD54" i="5"/>
  <c r="BD53" i="5"/>
  <c r="BD52" i="5"/>
  <c r="BD51" i="5"/>
  <c r="BD50" i="5"/>
  <c r="BD49" i="5"/>
  <c r="BD48" i="5"/>
  <c r="BD47" i="5"/>
  <c r="BD46" i="5"/>
  <c r="BD45" i="5"/>
  <c r="BD44" i="5"/>
  <c r="BD43" i="5"/>
  <c r="BD42" i="5"/>
  <c r="BD41" i="5"/>
  <c r="BD40" i="5"/>
  <c r="BD39" i="5"/>
  <c r="BD38" i="5"/>
  <c r="BD37" i="5"/>
  <c r="BD36" i="5"/>
  <c r="BD35" i="5"/>
  <c r="BD34" i="5"/>
  <c r="BD33" i="5"/>
  <c r="BD32" i="5"/>
  <c r="BD31" i="5"/>
  <c r="BD30" i="5"/>
  <c r="BD29" i="5"/>
  <c r="BD28" i="5"/>
  <c r="BD27" i="5"/>
  <c r="BD26" i="5"/>
  <c r="BD25" i="5"/>
  <c r="BD24" i="5"/>
  <c r="BD23" i="5"/>
  <c r="BD22" i="5"/>
  <c r="BD21" i="5"/>
  <c r="BD20" i="5"/>
  <c r="BD19" i="5"/>
  <c r="BD18" i="5"/>
  <c r="BD17" i="5"/>
  <c r="BD16" i="5"/>
  <c r="BD15" i="5"/>
  <c r="BD14" i="5"/>
  <c r="BD13" i="5"/>
  <c r="S397" i="8"/>
  <c r="E12" i="8"/>
  <c r="F11" i="8"/>
  <c r="Q9" i="4"/>
  <c r="R9" i="4"/>
  <c r="R24" i="4"/>
  <c r="T24" i="4"/>
  <c r="Q24" i="4"/>
  <c r="M24" i="4"/>
  <c r="T9" i="4"/>
</calcChain>
</file>

<file path=xl/comments1.xml><?xml version="1.0" encoding="utf-8"?>
<comments xmlns="http://schemas.openxmlformats.org/spreadsheetml/2006/main">
  <authors>
    <author>Robert Moss</author>
  </authors>
  <commentList>
    <comment ref="D17" authorId="0" shapeId="0">
      <text>
        <r>
          <rPr>
            <b/>
            <sz val="10"/>
            <color indexed="81"/>
            <rFont val="Calibri"/>
            <family val="2"/>
          </rPr>
          <t>RNW was purchased on Jan-10-16, but other formulas would not work since the date is on the weekend.</t>
        </r>
      </text>
    </comment>
  </commentList>
</comments>
</file>

<file path=xl/comments2.xml><?xml version="1.0" encoding="utf-8"?>
<comments xmlns="http://schemas.openxmlformats.org/spreadsheetml/2006/main">
  <authors>
    <author>Cheema</author>
  </authors>
  <commentList>
    <comment ref="E13" authorId="0" shapeId="0">
      <text>
        <r>
          <rPr>
            <sz val="9"/>
            <color indexed="81"/>
            <rFont val="Tahoma"/>
            <family val="2"/>
          </rPr>
          <t xml:space="preserve">This is an array formula.
Everytime you click on it, must press CTRL+SHIFT+ENTER for it to work
</t>
        </r>
      </text>
    </comment>
    <comment ref="G13" authorId="0" shapeId="0">
      <text>
        <r>
          <rPr>
            <sz val="9"/>
            <color indexed="81"/>
            <rFont val="Tahoma"/>
            <family val="2"/>
          </rPr>
          <t xml:space="preserve">This is an array formula.
Everytime you click on it, must press CTRL+SHIFT+ENTER for it to work
</t>
        </r>
      </text>
    </comment>
    <comment ref="R13" authorId="0" shapeId="0">
      <text>
        <r>
          <rPr>
            <sz val="9"/>
            <color indexed="81"/>
            <rFont val="Tahoma"/>
            <family val="2"/>
          </rPr>
          <t xml:space="preserve">This is an array formula.
Everytime you click on it, must press CTRL+SHIFT+ENTER for it to work
</t>
        </r>
      </text>
    </comment>
    <comment ref="T13" authorId="0" shapeId="0">
      <text>
        <r>
          <rPr>
            <sz val="9"/>
            <color indexed="81"/>
            <rFont val="Tahoma"/>
            <family val="2"/>
          </rPr>
          <t xml:space="preserve">This is an array formula.
Everytime you click on it, must press CTRL+SHIFT+ENTER for it to work
</t>
        </r>
      </text>
    </comment>
  </commentList>
</comments>
</file>

<file path=xl/sharedStrings.xml><?xml version="1.0" encoding="utf-8"?>
<sst xmlns="http://schemas.openxmlformats.org/spreadsheetml/2006/main" count="947" uniqueCount="175">
  <si>
    <t>Symbol</t>
  </si>
  <si>
    <t>Name</t>
  </si>
  <si>
    <t>Type</t>
  </si>
  <si>
    <t>Date</t>
  </si>
  <si>
    <t>Shares</t>
  </si>
  <si>
    <t>Price</t>
  </si>
  <si>
    <t>Cash value</t>
  </si>
  <si>
    <t>Commission</t>
  </si>
  <si>
    <t>BB</t>
  </si>
  <si>
    <t>BlackBerry Ltd</t>
  </si>
  <si>
    <t>Buy</t>
  </si>
  <si>
    <t>TGL</t>
  </si>
  <si>
    <t>TransGlobe Energy Corporation</t>
  </si>
  <si>
    <t>Sell</t>
  </si>
  <si>
    <t>ZCN</t>
  </si>
  <si>
    <t>BMO SP TSX CAPPED COMP IDX ETF</t>
  </si>
  <si>
    <t>QBR.B</t>
  </si>
  <si>
    <t>Quebecor, Inc.</t>
  </si>
  <si>
    <t>AVO</t>
  </si>
  <si>
    <t>Avigilon Corp</t>
  </si>
  <si>
    <t>RNW</t>
  </si>
  <si>
    <t>TransAlta Renewables Inc</t>
  </si>
  <si>
    <t>GS</t>
  </si>
  <si>
    <t>Gluskin Sheff + Associates Inc</t>
  </si>
  <si>
    <t>KDX</t>
  </si>
  <si>
    <t>Klondex Mines Ltd</t>
  </si>
  <si>
    <t>HGN</t>
  </si>
  <si>
    <t>Halogen Software Inc</t>
  </si>
  <si>
    <t>Cash</t>
  </si>
  <si>
    <t>Deposit Cash</t>
  </si>
  <si>
    <t>TransGlobe Energy Corp.</t>
  </si>
  <si>
    <t>Dividend (paid to cash)</t>
  </si>
  <si>
    <t>BMO SP TSX CAPPED COMP...</t>
  </si>
  <si>
    <t>Dividend (scheduled)</t>
  </si>
  <si>
    <t>Gluskin Sheff +...</t>
  </si>
  <si>
    <t>Bloomberg Ticker</t>
  </si>
  <si>
    <t>Last Price</t>
  </si>
  <si>
    <t>Shares Held</t>
  </si>
  <si>
    <t>PX_LAST</t>
  </si>
  <si>
    <t>Identifier</t>
  </si>
  <si>
    <t>Start Date</t>
  </si>
  <si>
    <t>End Date</t>
  </si>
  <si>
    <t>Total</t>
  </si>
  <si>
    <t>Portfolio Value</t>
  </si>
  <si>
    <t>Return</t>
  </si>
  <si>
    <t>Portfolio</t>
  </si>
  <si>
    <t>TOT_RETURN_INDEX_GROSS_DVDS</t>
  </si>
  <si>
    <t>Index</t>
  </si>
  <si>
    <t>Historical Prices</t>
  </si>
  <si>
    <t>Shares Owned</t>
  </si>
  <si>
    <t>Note: Establishment of Portfolio</t>
  </si>
  <si>
    <t>Returns Since ESTABLISHMENT</t>
  </si>
  <si>
    <t>S&amp;P TSX</t>
  </si>
  <si>
    <t>ANNUAL Returns - Fiscal Year</t>
  </si>
  <si>
    <t>Start Year</t>
  </si>
  <si>
    <t>&lt; Input Starting School Year Here</t>
  </si>
  <si>
    <t>Labels</t>
  </si>
  <si>
    <t>S&amp;P/TSX Values (Benchmark)</t>
  </si>
  <si>
    <t>* Dividends are added to "Cash" account</t>
  </si>
  <si>
    <t>Daily</t>
  </si>
  <si>
    <t>Annualized</t>
  </si>
  <si>
    <t>Range</t>
  </si>
  <si>
    <t>Compounded Portfolio Return</t>
  </si>
  <si>
    <t>Average Portfolio Return</t>
  </si>
  <si>
    <t>Portfolio Variance</t>
  </si>
  <si>
    <t>Portfolio Volatility</t>
  </si>
  <si>
    <t>Portfolio Downside Variance</t>
  </si>
  <si>
    <t>Portfolio Downside Volatility</t>
  </si>
  <si>
    <t>Best Day</t>
  </si>
  <si>
    <t>Worst Day</t>
  </si>
  <si>
    <t>No Of Up Days</t>
  </si>
  <si>
    <t>No Of Down Days</t>
  </si>
  <si>
    <t>Up/Down Ratio</t>
  </si>
  <si>
    <t>Maximum Drawdown</t>
  </si>
  <si>
    <t>Risk Free Return:</t>
  </si>
  <si>
    <t>Sharpe Ratio - Using:</t>
  </si>
  <si>
    <t>3-Month Treasury Rate</t>
  </si>
  <si>
    <t>Portfolio Analysis</t>
  </si>
  <si>
    <t>Down</t>
  </si>
  <si>
    <t>Drawdown</t>
  </si>
  <si>
    <t>Benchmark</t>
  </si>
  <si>
    <t>Daily Return</t>
  </si>
  <si>
    <t>Excess</t>
  </si>
  <si>
    <t>Days in Year</t>
  </si>
  <si>
    <t>Average Excess Return</t>
  </si>
  <si>
    <t>Variance Of Excess Returns</t>
  </si>
  <si>
    <t>Volatility Of Excess Returns</t>
  </si>
  <si>
    <t>Information Ratio</t>
  </si>
  <si>
    <t>Market Variance</t>
  </si>
  <si>
    <t>Market Volatility</t>
  </si>
  <si>
    <t>Beta Of The Portfolio</t>
  </si>
  <si>
    <t>Average Market Return</t>
  </si>
  <si>
    <t>Alpha Of The Portfolio</t>
  </si>
  <si>
    <t>Total Value</t>
  </si>
  <si>
    <t>with Dividends</t>
  </si>
  <si>
    <t>Total Market Value of Holdings</t>
  </si>
  <si>
    <t>Total Portfolio Value</t>
  </si>
  <si>
    <t>Top</t>
  </si>
  <si>
    <t>Bottom</t>
  </si>
  <si>
    <t>Days</t>
  </si>
  <si>
    <t>Returns!</t>
  </si>
  <si>
    <t>Sheet Input</t>
  </si>
  <si>
    <t>Column</t>
  </si>
  <si>
    <t>R</t>
  </si>
  <si>
    <t>W</t>
  </si>
  <si>
    <t>X</t>
  </si>
  <si>
    <t>Canada 10-Year Bond Yield</t>
  </si>
  <si>
    <t>Since Establishment</t>
  </si>
  <si>
    <t>AB</t>
  </si>
  <si>
    <t>Days for Annualized</t>
  </si>
  <si>
    <t>AA</t>
  </si>
  <si>
    <t>Columns</t>
  </si>
  <si>
    <t>Returns Summary</t>
  </si>
  <si>
    <t>Portfolio Risk Metrics</t>
  </si>
  <si>
    <t>Cash Account</t>
  </si>
  <si>
    <t>Dividends</t>
  </si>
  <si>
    <t xml:space="preserve">Average </t>
  </si>
  <si>
    <t>Current Cash:</t>
  </si>
  <si>
    <t>Cost Basis</t>
  </si>
  <si>
    <t>Cost</t>
  </si>
  <si>
    <t>Average</t>
  </si>
  <si>
    <t>Unrealized</t>
  </si>
  <si>
    <t>Realized</t>
  </si>
  <si>
    <t>Gain (Loss)</t>
  </si>
  <si>
    <t>Value</t>
  </si>
  <si>
    <t>Market</t>
  </si>
  <si>
    <t>Gain (Loss) %</t>
  </si>
  <si>
    <t>Totals</t>
  </si>
  <si>
    <t>Cumulative</t>
  </si>
  <si>
    <t>Original</t>
  </si>
  <si>
    <t>Investment</t>
  </si>
  <si>
    <t>Industry</t>
  </si>
  <si>
    <t>Return %</t>
  </si>
  <si>
    <t>FI</t>
  </si>
  <si>
    <t>Financial Institutions</t>
  </si>
  <si>
    <t>Energy, Utilities &amp; Industrials</t>
  </si>
  <si>
    <t>Metals &amp; Mining</t>
  </si>
  <si>
    <t>Consumers &amp; Health Care</t>
  </si>
  <si>
    <t>Technology, Media &amp; Telecommunications</t>
  </si>
  <si>
    <t>EUI</t>
  </si>
  <si>
    <t>MM</t>
  </si>
  <si>
    <t>TMT</t>
  </si>
  <si>
    <t>ETF</t>
  </si>
  <si>
    <t>Exchange Traded Funds</t>
  </si>
  <si>
    <t>Holdings</t>
  </si>
  <si>
    <t>Number of</t>
  </si>
  <si>
    <t>Y</t>
  </si>
  <si>
    <t>% of</t>
  </si>
  <si>
    <t>Covariance (Market &amp; Portfolio)</t>
  </si>
  <si>
    <t>Andrew Peller Ltd.</t>
  </si>
  <si>
    <t>ADW.A</t>
  </si>
  <si>
    <t>Alaris Royalty Corp.</t>
  </si>
  <si>
    <t>AD</t>
  </si>
  <si>
    <t>BSM Technologies Inc</t>
  </si>
  <si>
    <t>GPS</t>
  </si>
  <si>
    <t>Hudbay Minerals Inc</t>
  </si>
  <si>
    <t>HBM</t>
  </si>
  <si>
    <t>Fortis Inc</t>
  </si>
  <si>
    <t>FTS</t>
  </si>
  <si>
    <t>CHR</t>
  </si>
  <si>
    <t>Weekdays</t>
  </si>
  <si>
    <t>Sum of returns</t>
  </si>
  <si>
    <t>Returns / Weekdays</t>
  </si>
  <si>
    <t>Annualized above</t>
  </si>
  <si>
    <t>Returns if 366 days</t>
  </si>
  <si>
    <t>Overall simple return</t>
  </si>
  <si>
    <t>Daily return</t>
  </si>
  <si>
    <t>Starting value</t>
  </si>
  <si>
    <t>Ending value</t>
  </si>
  <si>
    <t>BMO SP TSX CAPPED COMP…</t>
  </si>
  <si>
    <t>Quebecor</t>
  </si>
  <si>
    <t>RR: Why is quebecor recorded as transalta renewables, also quebecor stock split 2 for 1</t>
  </si>
  <si>
    <t>Stock Split (2 for 1)</t>
  </si>
  <si>
    <t>Hecla Mining</t>
  </si>
  <si>
    <t>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</si>
</sst>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7" formatCode="&quot;$&quot;#,##0.00_);\(&quot;$&quot;#,##0.00\)"/>
    <numFmt numFmtId="8" formatCode="&quot;$&quot;#,##0.00_);[Red]\(&quot;$&quot;#,##0.00\)"/>
    <numFmt numFmtId="164" formatCode="mmm\-dd\-yy"/>
    <numFmt numFmtId="165" formatCode="0.0%;\(0.0%\)"/>
    <numFmt numFmtId="166" formatCode="0.0%"/>
    <numFmt numFmtId="167" formatCode="0.00%;\(0.00%\)"/>
    <numFmt numFmtId="168" formatCode="#,##0&quot; Days&quot;"/>
    <numFmt numFmtId="169" formatCode="0.000%;\(0.000%\)"/>
    <numFmt numFmtId="170" formatCode="#0.00;\(#0.00\)"/>
    <numFmt numFmtId="171" formatCode="0.00;\(0.00\)"/>
    <numFmt numFmtId="172" formatCode="&quot;$&quot;#,##0.00;[Red]&quot;$&quot;#,##0.00"/>
    <numFmt numFmtId="173" formatCode="&quot;$&quot;#,##0.00"/>
    <numFmt numFmtId="174" formatCode="&quot;$&quot;#,###.00"/>
    <numFmt numFmtId="175" formatCode="&quot;$&quot;.00"/>
    <numFmt numFmtId="176" formatCode="0.000000%;\(0.000000%\)"/>
    <numFmt numFmtId="177" formatCode="0.0000%"/>
    <numFmt numFmtId="179" formatCode="[$-409]d\-mmm\-yy;@"/>
  </numFmts>
  <fonts count="26" x14ac:knownFonts="1">
    <font>
      <sz val="8"/>
      <color theme="1"/>
      <name val="Verdana"/>
      <family val="2"/>
    </font>
    <font>
      <sz val="8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8"/>
      <color rgb="FF006100"/>
      <name val="Verdana"/>
      <family val="2"/>
    </font>
    <font>
      <sz val="8"/>
      <color rgb="FF9C0006"/>
      <name val="Verdana"/>
      <family val="2"/>
    </font>
    <font>
      <sz val="8"/>
      <color rgb="FF9C6500"/>
      <name val="Verdana"/>
      <family val="2"/>
    </font>
    <font>
      <sz val="8"/>
      <color rgb="FF3F3F76"/>
      <name val="Verdana"/>
      <family val="2"/>
    </font>
    <font>
      <b/>
      <sz val="8"/>
      <color rgb="FF3F3F3F"/>
      <name val="Verdana"/>
      <family val="2"/>
    </font>
    <font>
      <b/>
      <sz val="8"/>
      <color rgb="FFFA7D00"/>
      <name val="Verdana"/>
      <family val="2"/>
    </font>
    <font>
      <sz val="8"/>
      <color rgb="FFFA7D00"/>
      <name val="Verdana"/>
      <family val="2"/>
    </font>
    <font>
      <b/>
      <sz val="8"/>
      <color theme="0"/>
      <name val="Verdana"/>
      <family val="2"/>
    </font>
    <font>
      <sz val="8"/>
      <color rgb="FFFF0000"/>
      <name val="Verdana"/>
      <family val="2"/>
    </font>
    <font>
      <i/>
      <sz val="8"/>
      <color rgb="FF7F7F7F"/>
      <name val="Verdana"/>
      <family val="2"/>
    </font>
    <font>
      <b/>
      <sz val="8"/>
      <color theme="1"/>
      <name val="Verdana"/>
      <family val="2"/>
    </font>
    <font>
      <sz val="8"/>
      <color theme="0"/>
      <name val="Verdana"/>
      <family val="2"/>
    </font>
    <font>
      <b/>
      <u val="singleAccounting"/>
      <sz val="8"/>
      <color theme="1"/>
      <name val="Verdana"/>
      <family val="2"/>
    </font>
    <font>
      <i/>
      <sz val="8"/>
      <color theme="1"/>
      <name val="Verdana"/>
      <family val="2"/>
    </font>
    <font>
      <u val="singleAccounting"/>
      <sz val="8"/>
      <color theme="1"/>
      <name val="Verdana"/>
      <family val="2"/>
    </font>
    <font>
      <sz val="8"/>
      <color theme="3"/>
      <name val="Verdana"/>
      <family val="2"/>
    </font>
    <font>
      <sz val="8"/>
      <color rgb="FF000000"/>
      <name val="Verdana"/>
      <family val="2"/>
    </font>
    <font>
      <b/>
      <sz val="10"/>
      <color indexed="81"/>
      <name val="Calibri"/>
      <family val="2"/>
    </font>
    <font>
      <sz val="9"/>
      <color indexed="81"/>
      <name val="Tahoma"/>
      <family val="2"/>
    </font>
    <font>
      <sz val="10"/>
      <color theme="1"/>
      <name val="Verdan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93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8" fontId="0" fillId="0" borderId="0" xfId="0" applyNumberFormat="1"/>
    <xf numFmtId="0" fontId="0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0" fontId="13" fillId="33" borderId="0" xfId="0" applyFont="1" applyFill="1" applyAlignment="1">
      <alignment horizontal="centerContinuous" vertical="center"/>
    </xf>
    <xf numFmtId="0" fontId="17" fillId="33" borderId="0" xfId="0" applyFont="1" applyFill="1" applyAlignment="1">
      <alignment horizontal="centerContinuous"/>
    </xf>
    <xf numFmtId="0" fontId="19" fillId="0" borderId="0" xfId="0" applyFont="1" applyAlignment="1">
      <alignment horizontal="left"/>
    </xf>
    <xf numFmtId="0" fontId="19" fillId="0" borderId="0" xfId="0" applyFont="1"/>
    <xf numFmtId="0" fontId="13" fillId="35" borderId="0" xfId="0" applyFont="1" applyFill="1" applyAlignment="1">
      <alignment horizontal="centerContinuous" vertical="center"/>
    </xf>
    <xf numFmtId="0" fontId="17" fillId="35" borderId="0" xfId="0" applyFont="1" applyFill="1" applyAlignment="1">
      <alignment horizontal="centerContinuous"/>
    </xf>
    <xf numFmtId="0" fontId="20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36" borderId="0" xfId="0" applyFill="1"/>
    <xf numFmtId="167" fontId="0" fillId="36" borderId="0" xfId="0" applyNumberFormat="1" applyFill="1" applyAlignment="1">
      <alignment horizontal="center"/>
    </xf>
    <xf numFmtId="170" fontId="0" fillId="36" borderId="0" xfId="0" applyNumberFormat="1" applyFill="1" applyAlignment="1">
      <alignment horizontal="center"/>
    </xf>
    <xf numFmtId="166" fontId="0" fillId="36" borderId="0" xfId="0" applyNumberFormat="1" applyFill="1" applyAlignment="1">
      <alignment horizontal="left"/>
    </xf>
    <xf numFmtId="0" fontId="0" fillId="0" borderId="0" xfId="0" applyFont="1"/>
    <xf numFmtId="0" fontId="0" fillId="36" borderId="0" xfId="0" applyFont="1" applyFill="1"/>
    <xf numFmtId="0" fontId="0" fillId="0" borderId="0" xfId="0" applyAlignment="1">
      <alignment horizontal="left"/>
    </xf>
    <xf numFmtId="0" fontId="13" fillId="33" borderId="0" xfId="18" applyFont="1" applyFill="1" applyBorder="1" applyAlignment="1">
      <alignment horizontal="centerContinuous" vertical="center"/>
    </xf>
    <xf numFmtId="0" fontId="17" fillId="33" borderId="0" xfId="18" applyFont="1" applyFill="1" applyBorder="1" applyAlignment="1">
      <alignment horizontal="centerContinuous" vertical="center"/>
    </xf>
    <xf numFmtId="0" fontId="0" fillId="0" borderId="0" xfId="0" applyBorder="1"/>
    <xf numFmtId="0" fontId="13" fillId="35" borderId="0" xfId="18" applyFont="1" applyFill="1" applyBorder="1" applyAlignment="1">
      <alignment horizontal="centerContinuous" vertical="center"/>
    </xf>
    <xf numFmtId="0" fontId="17" fillId="35" borderId="0" xfId="18" applyFont="1" applyFill="1" applyBorder="1" applyAlignment="1">
      <alignment horizontal="centerContinuous" vertical="center"/>
    </xf>
    <xf numFmtId="0" fontId="13" fillId="35" borderId="0" xfId="18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Continuous"/>
    </xf>
    <xf numFmtId="0" fontId="20" fillId="0" borderId="0" xfId="0" applyFont="1" applyAlignment="1">
      <alignment horizontal="centerContinuous"/>
    </xf>
    <xf numFmtId="0" fontId="0" fillId="35" borderId="0" xfId="0" applyFill="1" applyAlignment="1">
      <alignment horizontal="centerContinuous"/>
    </xf>
    <xf numFmtId="0" fontId="13" fillId="35" borderId="0" xfId="0" applyFont="1" applyFill="1" applyAlignment="1">
      <alignment horizontal="centerContinuous"/>
    </xf>
    <xf numFmtId="3" fontId="0" fillId="0" borderId="0" xfId="0" applyNumberFormat="1" applyAlignment="1">
      <alignment horizontal="center"/>
    </xf>
    <xf numFmtId="8" fontId="0" fillId="0" borderId="0" xfId="0" applyNumberFormat="1" applyAlignment="1">
      <alignment horizontal="right"/>
    </xf>
    <xf numFmtId="172" fontId="0" fillId="0" borderId="0" xfId="0" applyNumberFormat="1"/>
    <xf numFmtId="0" fontId="17" fillId="33" borderId="0" xfId="0" applyFont="1" applyFill="1"/>
    <xf numFmtId="0" fontId="13" fillId="33" borderId="0" xfId="0" applyFont="1" applyFill="1" applyAlignment="1">
      <alignment horizontal="center"/>
    </xf>
    <xf numFmtId="0" fontId="13" fillId="33" borderId="0" xfId="0" applyFont="1" applyFill="1"/>
    <xf numFmtId="0" fontId="17" fillId="33" borderId="0" xfId="0" applyFont="1" applyFill="1" applyAlignment="1">
      <alignment horizontal="center"/>
    </xf>
    <xf numFmtId="3" fontId="0" fillId="0" borderId="0" xfId="0" applyNumberFormat="1" applyAlignment="1">
      <alignment horizontal="right"/>
    </xf>
    <xf numFmtId="0" fontId="16" fillId="37" borderId="0" xfId="0" applyFont="1" applyFill="1"/>
    <xf numFmtId="0" fontId="0" fillId="37" borderId="0" xfId="0" applyFill="1" applyAlignment="1">
      <alignment horizontal="center"/>
    </xf>
    <xf numFmtId="0" fontId="0" fillId="37" borderId="0" xfId="0" applyFill="1"/>
    <xf numFmtId="8" fontId="0" fillId="37" borderId="0" xfId="0" applyNumberFormat="1" applyFill="1"/>
    <xf numFmtId="165" fontId="0" fillId="37" borderId="0" xfId="0" applyNumberFormat="1" applyFill="1" applyAlignment="1">
      <alignment horizontal="center"/>
    </xf>
    <xf numFmtId="0" fontId="0" fillId="0" borderId="0" xfId="0" applyAlignment="1">
      <alignment horizontal="right"/>
    </xf>
    <xf numFmtId="0" fontId="21" fillId="34" borderId="10" xfId="0" applyFont="1" applyFill="1" applyBorder="1" applyAlignment="1">
      <alignment horizontal="center"/>
    </xf>
    <xf numFmtId="0" fontId="13" fillId="33" borderId="0" xfId="0" applyFont="1" applyFill="1" applyAlignment="1">
      <alignment horizontal="left"/>
    </xf>
    <xf numFmtId="0" fontId="16" fillId="36" borderId="0" xfId="0" applyFont="1" applyFill="1"/>
    <xf numFmtId="167" fontId="16" fillId="36" borderId="0" xfId="0" applyNumberFormat="1" applyFont="1" applyFill="1" applyAlignment="1">
      <alignment horizontal="center"/>
    </xf>
    <xf numFmtId="167" fontId="0" fillId="36" borderId="0" xfId="0" applyNumberFormat="1" applyFont="1" applyFill="1" applyAlignment="1">
      <alignment horizontal="center"/>
    </xf>
    <xf numFmtId="170" fontId="0" fillId="36" borderId="0" xfId="0" applyNumberFormat="1" applyFont="1" applyFill="1" applyAlignment="1">
      <alignment horizontal="center"/>
    </xf>
    <xf numFmtId="167" fontId="16" fillId="0" borderId="0" xfId="0" applyNumberFormat="1" applyFont="1" applyAlignment="1">
      <alignment horizontal="center"/>
    </xf>
    <xf numFmtId="2" fontId="16" fillId="0" borderId="0" xfId="0" applyNumberFormat="1" applyFont="1" applyAlignment="1">
      <alignment horizontal="center"/>
    </xf>
    <xf numFmtId="169" fontId="16" fillId="36" borderId="0" xfId="0" applyNumberFormat="1" applyFont="1" applyFill="1" applyAlignment="1">
      <alignment horizontal="center"/>
    </xf>
    <xf numFmtId="0" fontId="16" fillId="0" borderId="0" xfId="0" applyFont="1" applyAlignment="1"/>
    <xf numFmtId="171" fontId="16" fillId="36" borderId="0" xfId="0" applyNumberFormat="1" applyFont="1" applyFill="1" applyAlignment="1">
      <alignment horizontal="center"/>
    </xf>
    <xf numFmtId="0" fontId="22" fillId="0" borderId="0" xfId="0" applyFont="1"/>
    <xf numFmtId="174" fontId="22" fillId="0" borderId="0" xfId="0" applyNumberFormat="1" applyFont="1"/>
    <xf numFmtId="7" fontId="22" fillId="0" borderId="0" xfId="0" applyNumberFormat="1" applyFont="1"/>
    <xf numFmtId="15" fontId="22" fillId="0" borderId="0" xfId="0" applyNumberFormat="1" applyFont="1"/>
    <xf numFmtId="4" fontId="0" fillId="0" borderId="0" xfId="0" applyNumberFormat="1"/>
    <xf numFmtId="14" fontId="0" fillId="0" borderId="0" xfId="0" applyNumberFormat="1"/>
    <xf numFmtId="0" fontId="20" fillId="0" borderId="0" xfId="0" applyFont="1" applyFill="1" applyAlignment="1">
      <alignment horizontal="center"/>
    </xf>
    <xf numFmtId="8" fontId="0" fillId="0" borderId="0" xfId="0" applyNumberFormat="1" applyFill="1" applyAlignment="1">
      <alignment horizontal="center"/>
    </xf>
    <xf numFmtId="3" fontId="0" fillId="0" borderId="0" xfId="0" applyNumberFormat="1" applyFont="1"/>
    <xf numFmtId="4" fontId="0" fillId="0" borderId="0" xfId="0" applyNumberFormat="1" applyFont="1"/>
    <xf numFmtId="7" fontId="0" fillId="0" borderId="0" xfId="0" applyNumberFormat="1" applyFont="1"/>
    <xf numFmtId="164" fontId="0" fillId="0" borderId="0" xfId="0" applyNumberFormat="1" applyFont="1"/>
    <xf numFmtId="15" fontId="0" fillId="0" borderId="0" xfId="0" applyNumberFormat="1" applyFont="1" applyBorder="1"/>
    <xf numFmtId="173" fontId="0" fillId="0" borderId="0" xfId="0" applyNumberFormat="1" applyFont="1"/>
    <xf numFmtId="15" fontId="0" fillId="0" borderId="0" xfId="0" applyNumberFormat="1" applyFont="1"/>
    <xf numFmtId="174" fontId="0" fillId="0" borderId="0" xfId="0" applyNumberFormat="1" applyFont="1"/>
    <xf numFmtId="175" fontId="0" fillId="0" borderId="0" xfId="0" applyNumberFormat="1" applyFont="1"/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76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42" applyNumberFormat="1" applyFont="1"/>
    <xf numFmtId="177" fontId="0" fillId="0" borderId="0" xfId="42" applyNumberFormat="1" applyFont="1"/>
    <xf numFmtId="173" fontId="0" fillId="0" borderId="0" xfId="0" applyNumberFormat="1"/>
    <xf numFmtId="14" fontId="0" fillId="0" borderId="0" xfId="0" applyNumberFormat="1" applyAlignment="1">
      <alignment horizontal="right"/>
    </xf>
    <xf numFmtId="0" fontId="25" fillId="0" borderId="0" xfId="0" applyFont="1"/>
    <xf numFmtId="8" fontId="0" fillId="0" borderId="0" xfId="0" applyNumberFormat="1" applyFont="1"/>
    <xf numFmtId="179" fontId="0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9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617282945204997"/>
          <c:y val="0.14054855377614703"/>
          <c:w val="0.53830830369948712"/>
          <c:h val="0.74925519078929004"/>
        </c:manualLayout>
      </c:layout>
      <c:pieChart>
        <c:varyColors val="1"/>
        <c:ser>
          <c:idx val="2"/>
          <c:order val="0"/>
          <c:tx>
            <c:strRef>
              <c:f>'Industry Breakdown'!$F$2:$F$3</c:f>
              <c:strCache>
                <c:ptCount val="2"/>
                <c:pt idx="0">
                  <c:v>% of</c:v>
                </c:pt>
                <c:pt idx="1">
                  <c:v>Portfolio</c:v>
                </c:pt>
              </c:strCache>
            </c:strRef>
          </c:tx>
          <c:dPt>
            <c:idx val="0"/>
            <c:bubble3D val="0"/>
            <c:spPr>
              <a:solidFill>
                <a:schemeClr val="accent2">
                  <a:tint val="4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C5-402E-89FD-4CFB2F4E738C}"/>
              </c:ext>
            </c:extLst>
          </c:dPt>
          <c:dPt>
            <c:idx val="1"/>
            <c:bubble3D val="0"/>
            <c:spPr>
              <a:solidFill>
                <a:schemeClr val="accent2">
                  <a:tint val="6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C5-402E-89FD-4CFB2F4E738C}"/>
              </c:ext>
            </c:extLst>
          </c:dPt>
          <c:dPt>
            <c:idx val="2"/>
            <c:bubble3D val="0"/>
            <c:spPr>
              <a:solidFill>
                <a:schemeClr val="accent2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EC5-402E-89FD-4CFB2F4E738C}"/>
              </c:ext>
            </c:extLst>
          </c:dPt>
          <c:dPt>
            <c:idx val="3"/>
            <c:bubble3D val="0"/>
            <c:spPr>
              <a:solidFill>
                <a:schemeClr val="accent2">
                  <a:tint val="9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EC5-402E-89FD-4CFB2F4E738C}"/>
              </c:ext>
            </c:extLst>
          </c:dPt>
          <c:dPt>
            <c:idx val="4"/>
            <c:bubble3D val="0"/>
            <c:spPr>
              <a:solidFill>
                <a:schemeClr val="accent2">
                  <a:shade val="9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EC5-402E-89FD-4CFB2F4E738C}"/>
              </c:ext>
            </c:extLst>
          </c:dPt>
          <c:dPt>
            <c:idx val="5"/>
            <c:bubble3D val="0"/>
            <c:spPr>
              <a:solidFill>
                <a:schemeClr val="accent2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EC5-402E-89FD-4CFB2F4E738C}"/>
              </c:ext>
            </c:extLst>
          </c:dPt>
          <c:dPt>
            <c:idx val="6"/>
            <c:bubble3D val="0"/>
            <c:spPr>
              <a:solidFill>
                <a:schemeClr val="accent2">
                  <a:shade val="61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EC5-402E-89FD-4CFB2F4E738C}"/>
              </c:ext>
            </c:extLst>
          </c:dPt>
          <c:dPt>
            <c:idx val="7"/>
            <c:bubble3D val="0"/>
            <c:spPr>
              <a:solidFill>
                <a:schemeClr val="accent2">
                  <a:shade val="4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EC5-402E-89FD-4CFB2F4E738C}"/>
              </c:ext>
            </c:extLst>
          </c:dPt>
          <c:dLbls>
            <c:dLbl>
              <c:idx val="5"/>
              <c:layout>
                <c:manualLayout>
                  <c:x val="-2.935779250975612E-2"/>
                  <c:y val="8.2384809784297214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EC5-402E-89FD-4CFB2F4E738C}"/>
                </c:ext>
              </c:extLst>
            </c:dLbl>
            <c:dLbl>
              <c:idx val="6"/>
              <c:layout>
                <c:manualLayout>
                  <c:x val="-6.6055033146951173E-2"/>
                  <c:y val="-0.11273710812588046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DEC5-402E-89FD-4CFB2F4E738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'Industry Breakdown'!$B$4:$B$10</c:f>
              <c:strCache>
                <c:ptCount val="7"/>
                <c:pt idx="0">
                  <c:v>FI</c:v>
                </c:pt>
                <c:pt idx="1">
                  <c:v>EUI</c:v>
                </c:pt>
                <c:pt idx="2">
                  <c:v>MM</c:v>
                </c:pt>
                <c:pt idx="3">
                  <c:v>CHR</c:v>
                </c:pt>
                <c:pt idx="4">
                  <c:v>TMT</c:v>
                </c:pt>
                <c:pt idx="5">
                  <c:v>ETF</c:v>
                </c:pt>
                <c:pt idx="6">
                  <c:v>Cash</c:v>
                </c:pt>
              </c:strCache>
            </c:strRef>
          </c:cat>
          <c:val>
            <c:numRef>
              <c:f>'Industry Breakdown'!$F$4:$F$10</c:f>
              <c:numCache>
                <c:formatCode>0.0%;\(0.0%\)</c:formatCode>
                <c:ptCount val="7"/>
                <c:pt idx="0">
                  <c:v>0.10127924738998408</c:v>
                </c:pt>
                <c:pt idx="1">
                  <c:v>0.12609836097000804</c:v>
                </c:pt>
                <c:pt idx="2">
                  <c:v>0.13514714280810583</c:v>
                </c:pt>
                <c:pt idx="3">
                  <c:v>4.1950713385215034E-2</c:v>
                </c:pt>
                <c:pt idx="4">
                  <c:v>0.25320019076339323</c:v>
                </c:pt>
                <c:pt idx="5">
                  <c:v>0</c:v>
                </c:pt>
                <c:pt idx="6">
                  <c:v>0.34232434468329387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EC5-402E-89FD-4CFB2F4E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Annual</a:t>
            </a:r>
            <a:r>
              <a:rPr lang="en-US" baseline="0"/>
              <a:t> Portfolio Returns </a:t>
            </a:r>
            <a:r>
              <a:rPr lang="en-US"/>
              <a:t>vs. S&amp;P/TSX</a:t>
            </a:r>
          </a:p>
        </c:rich>
      </c:tx>
      <c:layout>
        <c:manualLayout>
          <c:xMode val="edge"/>
          <c:yMode val="edge"/>
          <c:x val="0.28240337703141105"/>
          <c:y val="4.384272527846180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6224342318293554E-2"/>
          <c:y val="0.13550353594582101"/>
          <c:w val="0.83285561888197912"/>
          <c:h val="0.71083324449047414"/>
        </c:manualLayout>
      </c:layout>
      <c:lineChart>
        <c:grouping val="standard"/>
        <c:varyColors val="0"/>
        <c:ser>
          <c:idx val="1"/>
          <c:order val="0"/>
          <c:tx>
            <c:strRef>
              <c:f>Returns!$F$16:$F$17</c:f>
              <c:strCache>
                <c:ptCount val="2"/>
                <c:pt idx="0">
                  <c:v>Portfolio</c:v>
                </c:pt>
                <c:pt idx="1">
                  <c:v>Return</c:v>
                </c:pt>
              </c:strCache>
            </c:strRef>
          </c:tx>
          <c:spPr>
            <a:ln>
              <a:solidFill>
                <a:srgbClr val="800000"/>
              </a:solidFill>
            </a:ln>
          </c:spPr>
          <c:marker>
            <c:symbol val="none"/>
          </c:marker>
          <c:cat>
            <c:strRef>
              <c:f>Returns!$D$18:$D$383</c:f>
              <c:strCache>
                <c:ptCount val="365"/>
                <c:pt idx="0">
                  <c:v>9/1/2016</c:v>
                </c:pt>
                <c:pt idx="1">
                  <c:v>9/2/2016</c:v>
                </c:pt>
                <c:pt idx="2">
                  <c:v>9/3/2016</c:v>
                </c:pt>
                <c:pt idx="3">
                  <c:v>9/4/2016</c:v>
                </c:pt>
                <c:pt idx="4">
                  <c:v>9/5/2016</c:v>
                </c:pt>
                <c:pt idx="5">
                  <c:v>9/6/2016</c:v>
                </c:pt>
                <c:pt idx="6">
                  <c:v>9/7/2016</c:v>
                </c:pt>
                <c:pt idx="7">
                  <c:v>9/8/2016</c:v>
                </c:pt>
                <c:pt idx="8">
                  <c:v>9/9/2016</c:v>
                </c:pt>
                <c:pt idx="9">
                  <c:v>9/10/2016</c:v>
                </c:pt>
                <c:pt idx="10">
                  <c:v>9/11/2016</c:v>
                </c:pt>
                <c:pt idx="11">
                  <c:v>9/12/2016</c:v>
                </c:pt>
                <c:pt idx="12">
                  <c:v>9/13/2016</c:v>
                </c:pt>
                <c:pt idx="13">
                  <c:v>9/14/2016</c:v>
                </c:pt>
                <c:pt idx="14">
                  <c:v>9/15/2016</c:v>
                </c:pt>
                <c:pt idx="15">
                  <c:v>9/16/2016</c:v>
                </c:pt>
                <c:pt idx="16">
                  <c:v>9/17/2016</c:v>
                </c:pt>
                <c:pt idx="17">
                  <c:v>9/18/2016</c:v>
                </c:pt>
                <c:pt idx="18">
                  <c:v>9/19/2016</c:v>
                </c:pt>
                <c:pt idx="19">
                  <c:v>9/20/2016</c:v>
                </c:pt>
                <c:pt idx="20">
                  <c:v>9/21/2016</c:v>
                </c:pt>
                <c:pt idx="21">
                  <c:v>9/22/2016</c:v>
                </c:pt>
                <c:pt idx="22">
                  <c:v>9/23/2016</c:v>
                </c:pt>
                <c:pt idx="23">
                  <c:v>9/24/2016</c:v>
                </c:pt>
                <c:pt idx="24">
                  <c:v>9/25/2016</c:v>
                </c:pt>
                <c:pt idx="25">
                  <c:v>9/26/2016</c:v>
                </c:pt>
                <c:pt idx="26">
                  <c:v>9/27/2016</c:v>
                </c:pt>
                <c:pt idx="27">
                  <c:v>9/28/2016</c:v>
                </c:pt>
                <c:pt idx="28">
                  <c:v>9/29/2016</c:v>
                </c:pt>
                <c:pt idx="29">
                  <c:v>9/30/2016</c:v>
                </c:pt>
                <c:pt idx="30">
                  <c:v>10/1/2016</c:v>
                </c:pt>
                <c:pt idx="31">
                  <c:v>10/2/2016</c:v>
                </c:pt>
                <c:pt idx="32">
                  <c:v>10/3/2016</c:v>
                </c:pt>
                <c:pt idx="33">
                  <c:v>10/4/2016</c:v>
                </c:pt>
                <c:pt idx="34">
                  <c:v>10/5/2016</c:v>
                </c:pt>
                <c:pt idx="35">
                  <c:v>10/6/2016</c:v>
                </c:pt>
                <c:pt idx="36">
                  <c:v>10/7/2016</c:v>
                </c:pt>
                <c:pt idx="37">
                  <c:v>10/8/2016</c:v>
                </c:pt>
                <c:pt idx="38">
                  <c:v>10/9/2016</c:v>
                </c:pt>
                <c:pt idx="39">
                  <c:v>10/10/2016</c:v>
                </c:pt>
                <c:pt idx="40">
                  <c:v>10/11/2016</c:v>
                </c:pt>
                <c:pt idx="41">
                  <c:v>10/12/2016</c:v>
                </c:pt>
                <c:pt idx="42">
                  <c:v>10/13/2016</c:v>
                </c:pt>
                <c:pt idx="43">
                  <c:v>10/14/2016</c:v>
                </c:pt>
                <c:pt idx="44">
                  <c:v>10/15/2016</c:v>
                </c:pt>
                <c:pt idx="45">
                  <c:v>10/16/2016</c:v>
                </c:pt>
                <c:pt idx="46">
                  <c:v>10/17/2016</c:v>
                </c:pt>
                <c:pt idx="47">
                  <c:v>10/18/2016</c:v>
                </c:pt>
                <c:pt idx="48">
                  <c:v>10/19/2016</c:v>
                </c:pt>
                <c:pt idx="49">
                  <c:v>10/20/2016</c:v>
                </c:pt>
                <c:pt idx="50">
                  <c:v>10/21/2016</c:v>
                </c:pt>
                <c:pt idx="51">
                  <c:v>10/22/2016</c:v>
                </c:pt>
                <c:pt idx="52">
                  <c:v>10/23/2016</c:v>
                </c:pt>
                <c:pt idx="53">
                  <c:v>10/24/2016</c:v>
                </c:pt>
                <c:pt idx="54">
                  <c:v>10/25/2016</c:v>
                </c:pt>
                <c:pt idx="55">
                  <c:v>10/26/2016</c:v>
                </c:pt>
                <c:pt idx="56">
                  <c:v>10/27/2016</c:v>
                </c:pt>
                <c:pt idx="57">
                  <c:v>10/28/2016</c:v>
                </c:pt>
                <c:pt idx="58">
                  <c:v>10/29/2016</c:v>
                </c:pt>
                <c:pt idx="59">
                  <c:v>10/30/2016</c:v>
                </c:pt>
                <c:pt idx="60">
                  <c:v>10/31/2016</c:v>
                </c:pt>
                <c:pt idx="61">
                  <c:v>11/1/2016</c:v>
                </c:pt>
                <c:pt idx="62">
                  <c:v>11/2/2016</c:v>
                </c:pt>
                <c:pt idx="63">
                  <c:v>11/3/2016</c:v>
                </c:pt>
                <c:pt idx="64">
                  <c:v>11/4/2016</c:v>
                </c:pt>
                <c:pt idx="65">
                  <c:v>11/5/2016</c:v>
                </c:pt>
                <c:pt idx="66">
                  <c:v>11/6/2016</c:v>
                </c:pt>
                <c:pt idx="67">
                  <c:v>11/7/2016</c:v>
                </c:pt>
                <c:pt idx="68">
                  <c:v>11/8/2016</c:v>
                </c:pt>
                <c:pt idx="69">
                  <c:v>11/9/2016</c:v>
                </c:pt>
                <c:pt idx="70">
                  <c:v>11/10/2016</c:v>
                </c:pt>
                <c:pt idx="71">
                  <c:v>11/11/2016</c:v>
                </c:pt>
                <c:pt idx="72">
                  <c:v>11/12/2016</c:v>
                </c:pt>
                <c:pt idx="73">
                  <c:v>11/13/2016</c:v>
                </c:pt>
                <c:pt idx="74">
                  <c:v>11/14/2016</c:v>
                </c:pt>
                <c:pt idx="75">
                  <c:v>11/15/2016</c:v>
                </c:pt>
                <c:pt idx="76">
                  <c:v>11/16/2016</c:v>
                </c:pt>
                <c:pt idx="77">
                  <c:v>11/17/2016</c:v>
                </c:pt>
                <c:pt idx="78">
                  <c:v>11/18/2016</c:v>
                </c:pt>
                <c:pt idx="79">
                  <c:v>11/19/2016</c:v>
                </c:pt>
                <c:pt idx="80">
                  <c:v>11/20/2016</c:v>
                </c:pt>
                <c:pt idx="81">
                  <c:v>11/21/2016</c:v>
                </c:pt>
                <c:pt idx="82">
                  <c:v>11/22/2016</c:v>
                </c:pt>
                <c:pt idx="83">
                  <c:v>11/23/2016</c:v>
                </c:pt>
                <c:pt idx="84">
                  <c:v>11/24/2016</c:v>
                </c:pt>
                <c:pt idx="85">
                  <c:v>11/25/2016</c:v>
                </c:pt>
                <c:pt idx="86">
                  <c:v>11/26/2016</c:v>
                </c:pt>
                <c:pt idx="87">
                  <c:v>11/27/2016</c:v>
                </c:pt>
                <c:pt idx="88">
                  <c:v>11/28/2016</c:v>
                </c:pt>
                <c:pt idx="89">
                  <c:v>11/29/2016</c:v>
                </c:pt>
                <c:pt idx="90">
                  <c:v>11/30/2016</c:v>
                </c:pt>
                <c:pt idx="91">
                  <c:v>12/1/2016</c:v>
                </c:pt>
                <c:pt idx="92">
                  <c:v>12/2/2016</c:v>
                </c:pt>
                <c:pt idx="93">
                  <c:v>12/3/2016</c:v>
                </c:pt>
                <c:pt idx="94">
                  <c:v>12/4/2016</c:v>
                </c:pt>
                <c:pt idx="95">
                  <c:v>12/5/2016</c:v>
                </c:pt>
                <c:pt idx="96">
                  <c:v>12/6/2016</c:v>
                </c:pt>
                <c:pt idx="97">
                  <c:v>12/7/2016</c:v>
                </c:pt>
                <c:pt idx="98">
                  <c:v>12/8/2016</c:v>
                </c:pt>
                <c:pt idx="99">
                  <c:v>12/9/2016</c:v>
                </c:pt>
                <c:pt idx="100">
                  <c:v>12/10/2016</c:v>
                </c:pt>
                <c:pt idx="101">
                  <c:v>12/11/2016</c:v>
                </c:pt>
                <c:pt idx="102">
                  <c:v>12/12/2016</c:v>
                </c:pt>
                <c:pt idx="103">
                  <c:v>12/13/2016</c:v>
                </c:pt>
                <c:pt idx="104">
                  <c:v>12/14/2016</c:v>
                </c:pt>
                <c:pt idx="105">
                  <c:v>12/15/2016</c:v>
                </c:pt>
                <c:pt idx="106">
                  <c:v>12/16/2016</c:v>
                </c:pt>
                <c:pt idx="107">
                  <c:v>12/17/2016</c:v>
                </c:pt>
                <c:pt idx="108">
                  <c:v>12/18/2016</c:v>
                </c:pt>
                <c:pt idx="109">
                  <c:v>12/19/2016</c:v>
                </c:pt>
                <c:pt idx="110">
                  <c:v>12/20/2016</c:v>
                </c:pt>
                <c:pt idx="111">
                  <c:v>12/21/2016</c:v>
                </c:pt>
                <c:pt idx="112">
                  <c:v>12/22/2016</c:v>
                </c:pt>
                <c:pt idx="113">
                  <c:v>12/23/2016</c:v>
                </c:pt>
                <c:pt idx="114">
                  <c:v>12/24/2016</c:v>
                </c:pt>
                <c:pt idx="115">
                  <c:v>12/25/2016</c:v>
                </c:pt>
                <c:pt idx="116">
                  <c:v>12/26/2016</c:v>
                </c:pt>
                <c:pt idx="117">
                  <c:v>12/27/2016</c:v>
                </c:pt>
                <c:pt idx="118">
                  <c:v>12/28/2016</c:v>
                </c:pt>
                <c:pt idx="119">
                  <c:v>12/29/2016</c:v>
                </c:pt>
                <c:pt idx="120">
                  <c:v>12/30/2016</c:v>
                </c:pt>
                <c:pt idx="121">
                  <c:v>12/31/2016</c:v>
                </c:pt>
                <c:pt idx="122">
                  <c:v>1/1/2017</c:v>
                </c:pt>
                <c:pt idx="123">
                  <c:v>1/2/2017</c:v>
                </c:pt>
                <c:pt idx="124">
                  <c:v>1/3/2017</c:v>
                </c:pt>
                <c:pt idx="125">
                  <c:v>1/4/2017</c:v>
                </c:pt>
                <c:pt idx="126">
                  <c:v>1/5/2017</c:v>
                </c:pt>
                <c:pt idx="127">
                  <c:v>1/6/2017</c:v>
                </c:pt>
                <c:pt idx="128">
                  <c:v>1/7/2017</c:v>
                </c:pt>
                <c:pt idx="129">
                  <c:v>1/8/2017</c:v>
                </c:pt>
                <c:pt idx="130">
                  <c:v>1/9/2017</c:v>
                </c:pt>
                <c:pt idx="131">
                  <c:v>1/10/2017</c:v>
                </c:pt>
                <c:pt idx="132">
                  <c:v>1/11/2017</c:v>
                </c:pt>
                <c:pt idx="133">
                  <c:v>1/12/2017</c:v>
                </c:pt>
                <c:pt idx="134">
                  <c:v>1/13/2017</c:v>
                </c:pt>
                <c:pt idx="135">
                  <c:v>1/14/2017</c:v>
                </c:pt>
                <c:pt idx="136">
                  <c:v>1/15/2017</c:v>
                </c:pt>
                <c:pt idx="137">
                  <c:v>1/16/2017</c:v>
                </c:pt>
                <c:pt idx="138">
                  <c:v>1/17/2017</c:v>
                </c:pt>
                <c:pt idx="139">
                  <c:v>1/18/2017</c:v>
                </c:pt>
                <c:pt idx="140">
                  <c:v>1/19/2017</c:v>
                </c:pt>
                <c:pt idx="141">
                  <c:v>1/20/2017</c:v>
                </c:pt>
                <c:pt idx="142">
                  <c:v>1/21/2017</c:v>
                </c:pt>
                <c:pt idx="143">
                  <c:v>1/22/2017</c:v>
                </c:pt>
                <c:pt idx="144">
                  <c:v>1/23/2017</c:v>
                </c:pt>
                <c:pt idx="145">
                  <c:v>1/24/2017</c:v>
                </c:pt>
                <c:pt idx="146">
                  <c:v>1/25/2017</c:v>
                </c:pt>
                <c:pt idx="147">
                  <c:v>1/26/2017</c:v>
                </c:pt>
                <c:pt idx="148">
                  <c:v>1/27/2017</c:v>
                </c:pt>
                <c:pt idx="149">
                  <c:v>1/28/2017</c:v>
                </c:pt>
                <c:pt idx="150">
                  <c:v>1/29/2017</c:v>
                </c:pt>
                <c:pt idx="151">
                  <c:v>1/30/2017</c:v>
                </c:pt>
                <c:pt idx="152">
                  <c:v>1/31/2017</c:v>
                </c:pt>
                <c:pt idx="153">
                  <c:v>2/1/2017</c:v>
                </c:pt>
                <c:pt idx="154">
                  <c:v>2/2/2017</c:v>
                </c:pt>
                <c:pt idx="155">
                  <c:v>2/3/2017</c:v>
                </c:pt>
                <c:pt idx="156">
                  <c:v>2/4/2017</c:v>
                </c:pt>
                <c:pt idx="157">
                  <c:v>2/5/2017</c:v>
                </c:pt>
                <c:pt idx="158">
                  <c:v>2/6/2017</c:v>
                </c:pt>
                <c:pt idx="159">
                  <c:v>2/7/2017</c:v>
                </c:pt>
                <c:pt idx="160">
                  <c:v>2/8/2017</c:v>
                </c:pt>
                <c:pt idx="161">
                  <c:v>2/9/2017</c:v>
                </c:pt>
                <c:pt idx="162">
                  <c:v>2/10/2017</c:v>
                </c:pt>
                <c:pt idx="163">
                  <c:v>2/11/2017</c:v>
                </c:pt>
                <c:pt idx="164">
                  <c:v>2/12/2017</c:v>
                </c:pt>
                <c:pt idx="165">
                  <c:v>2/13/2017</c:v>
                </c:pt>
                <c:pt idx="166">
                  <c:v>2/14/2017</c:v>
                </c:pt>
                <c:pt idx="167">
                  <c:v>2/15/2017</c:v>
                </c:pt>
                <c:pt idx="168">
                  <c:v>2/16/2017</c:v>
                </c:pt>
                <c:pt idx="169">
                  <c:v>2/17/2017</c:v>
                </c:pt>
                <c:pt idx="170">
                  <c:v>2/18/2017</c:v>
                </c:pt>
                <c:pt idx="171">
                  <c:v>2/19/2017</c:v>
                </c:pt>
                <c:pt idx="172">
                  <c:v>2/20/2017</c:v>
                </c:pt>
                <c:pt idx="173">
                  <c:v>2/21/2017</c:v>
                </c:pt>
                <c:pt idx="174">
                  <c:v>2/22/2017</c:v>
                </c:pt>
                <c:pt idx="175">
                  <c:v>2/23/2017</c:v>
                </c:pt>
                <c:pt idx="176">
                  <c:v>2/24/2017</c:v>
                </c:pt>
                <c:pt idx="177">
                  <c:v>2/25/2017</c:v>
                </c:pt>
                <c:pt idx="178">
                  <c:v>2/26/2017</c:v>
                </c:pt>
                <c:pt idx="179">
                  <c:v>2/27/2017</c:v>
                </c:pt>
                <c:pt idx="180">
                  <c:v>2/28/2017</c:v>
                </c:pt>
                <c:pt idx="181">
                  <c:v>3/1/2017</c:v>
                </c:pt>
                <c:pt idx="182">
                  <c:v>3/2/2017</c:v>
                </c:pt>
                <c:pt idx="183">
                  <c:v>3/3/2017</c:v>
                </c:pt>
                <c:pt idx="184">
                  <c:v>3/4/2017</c:v>
                </c:pt>
                <c:pt idx="185">
                  <c:v>3/5/2017</c:v>
                </c:pt>
                <c:pt idx="186">
                  <c:v>3/6/2017</c:v>
                </c:pt>
                <c:pt idx="187">
                  <c:v>3/7/2017</c:v>
                </c:pt>
                <c:pt idx="188">
                  <c:v>3/8/2017</c:v>
                </c:pt>
                <c:pt idx="189">
                  <c:v>3/9/2017</c:v>
                </c:pt>
                <c:pt idx="190">
                  <c:v>3/10/2017</c:v>
                </c:pt>
                <c:pt idx="191">
                  <c:v>3/11/2017</c:v>
                </c:pt>
                <c:pt idx="192">
                  <c:v>3/12/2017</c:v>
                </c:pt>
                <c:pt idx="193">
                  <c:v>3/13/2017</c:v>
                </c:pt>
                <c:pt idx="194">
                  <c:v>3/14/2017</c:v>
                </c:pt>
                <c:pt idx="195">
                  <c:v>3/15/2017</c:v>
                </c:pt>
                <c:pt idx="196">
                  <c:v>3/16/2017</c:v>
                </c:pt>
                <c:pt idx="197">
                  <c:v>3/17/2017</c:v>
                </c:pt>
                <c:pt idx="198">
                  <c:v>3/18/2017</c:v>
                </c:pt>
                <c:pt idx="199">
                  <c:v>3/19/2017</c:v>
                </c:pt>
                <c:pt idx="200">
                  <c:v>3/20/2017</c:v>
                </c:pt>
                <c:pt idx="201">
                  <c:v>3/21/2017</c:v>
                </c:pt>
                <c:pt idx="202">
                  <c:v>3/22/2017</c:v>
                </c:pt>
                <c:pt idx="203">
                  <c:v>3/23/2017</c:v>
                </c:pt>
                <c:pt idx="204">
                  <c:v>3/24/2017</c:v>
                </c:pt>
                <c:pt idx="205">
                  <c:v>3/25/2017</c:v>
                </c:pt>
                <c:pt idx="206">
                  <c:v>3/26/2017</c:v>
                </c:pt>
                <c:pt idx="207">
                  <c:v>3/27/2017</c:v>
                </c:pt>
                <c:pt idx="208">
                  <c:v>3/28/2017</c:v>
                </c:pt>
                <c:pt idx="209">
                  <c:v>3/29/2017</c:v>
                </c:pt>
                <c:pt idx="210">
                  <c:v>3/30/2017</c:v>
                </c:pt>
                <c:pt idx="211">
                  <c:v>3/31/2017</c:v>
                </c:pt>
                <c:pt idx="212">
                  <c:v>4/1/2017</c:v>
                </c:pt>
                <c:pt idx="213">
                  <c:v>4/2/2017</c:v>
                </c:pt>
                <c:pt idx="214">
                  <c:v>4/3/2017</c:v>
                </c:pt>
                <c:pt idx="215">
                  <c:v>4/4/2017</c:v>
                </c:pt>
                <c:pt idx="216">
                  <c:v>4/5/2017</c:v>
                </c:pt>
                <c:pt idx="217">
                  <c:v>4/6/2017</c:v>
                </c:pt>
                <c:pt idx="218">
                  <c:v>4/7/2017</c:v>
                </c:pt>
                <c:pt idx="219">
                  <c:v>4/8/2017</c:v>
                </c:pt>
                <c:pt idx="220">
                  <c:v>4/9/2017</c:v>
                </c:pt>
                <c:pt idx="221">
                  <c:v>4/10/2017</c:v>
                </c:pt>
                <c:pt idx="222">
                  <c:v>4/11/2017</c:v>
                </c:pt>
                <c:pt idx="223">
                  <c:v>4/12/2017</c:v>
                </c:pt>
                <c:pt idx="224">
                  <c:v>4/13/2017</c:v>
                </c:pt>
                <c:pt idx="225">
                  <c:v>4/14/2017</c:v>
                </c:pt>
                <c:pt idx="226">
                  <c:v>4/15/2017</c:v>
                </c:pt>
                <c:pt idx="227">
                  <c:v>4/16/2017</c:v>
                </c:pt>
                <c:pt idx="228">
                  <c:v>4/17/2017</c:v>
                </c:pt>
                <c:pt idx="229">
                  <c:v>4/18/2017</c:v>
                </c:pt>
                <c:pt idx="230">
                  <c:v>4/19/2017</c:v>
                </c:pt>
                <c:pt idx="231">
                  <c:v>4/20/2017</c:v>
                </c:pt>
                <c:pt idx="232">
                  <c:v>4/21/2017</c:v>
                </c:pt>
                <c:pt idx="233">
                  <c:v>4/22/2017</c:v>
                </c:pt>
                <c:pt idx="234">
                  <c:v>4/23/2017</c:v>
                </c:pt>
                <c:pt idx="235">
                  <c:v>4/24/2017</c:v>
                </c:pt>
                <c:pt idx="236">
                  <c:v>4/25/2017</c:v>
                </c:pt>
                <c:pt idx="237">
                  <c:v>4/26/2017</c:v>
                </c:pt>
                <c:pt idx="238">
                  <c:v>4/27/2017</c:v>
                </c:pt>
                <c:pt idx="239">
                  <c:v>4/28/2017</c:v>
                </c:pt>
                <c:pt idx="240">
                  <c:v>4/29/2017</c:v>
                </c:pt>
                <c:pt idx="241">
                  <c:v>4/30/2017</c:v>
                </c:pt>
                <c:pt idx="242">
                  <c:v>5/1/2017</c:v>
                </c:pt>
                <c:pt idx="243">
                  <c:v>5/2/2017</c:v>
                </c:pt>
                <c:pt idx="244">
                  <c:v>5/3/2017</c:v>
                </c:pt>
                <c:pt idx="245">
                  <c:v>5/4/2017</c:v>
                </c:pt>
                <c:pt idx="246">
                  <c:v>5/5/2017</c:v>
                </c:pt>
                <c:pt idx="247">
                  <c:v>5/6/2017</c:v>
                </c:pt>
                <c:pt idx="248">
                  <c:v>5/7/2017</c:v>
                </c:pt>
                <c:pt idx="249">
                  <c:v>5/8/2017</c:v>
                </c:pt>
                <c:pt idx="250">
                  <c:v>5/9/2017</c:v>
                </c:pt>
                <c:pt idx="251">
                  <c:v>5/10/2017</c:v>
                </c:pt>
                <c:pt idx="252">
                  <c:v>5/11/2017</c:v>
                </c:pt>
                <c:pt idx="253">
                  <c:v>5/12/2017</c:v>
                </c:pt>
                <c:pt idx="254">
                  <c:v>5/13/2017</c:v>
                </c:pt>
                <c:pt idx="255">
                  <c:v>5/14/2017</c:v>
                </c:pt>
                <c:pt idx="256">
                  <c:v>5/15/2017</c:v>
                </c:pt>
                <c:pt idx="257">
                  <c:v>5/16/2017</c:v>
                </c:pt>
                <c:pt idx="258">
                  <c:v>5/17/2017</c:v>
                </c:pt>
                <c:pt idx="259">
                  <c:v>5/18/2017</c:v>
                </c:pt>
                <c:pt idx="260">
                  <c:v>5/19/2017</c:v>
                </c:pt>
                <c:pt idx="261">
                  <c:v>5/20/2017</c:v>
                </c:pt>
                <c:pt idx="262">
                  <c:v>5/21/2017</c:v>
                </c:pt>
                <c:pt idx="263">
                  <c:v>5/22/2017</c:v>
                </c:pt>
                <c:pt idx="264">
                  <c:v>5/23/2017</c:v>
                </c:pt>
                <c:pt idx="265">
                  <c:v>5/24/2017</c:v>
                </c:pt>
                <c:pt idx="266">
                  <c:v>5/25/2017</c:v>
                </c:pt>
                <c:pt idx="267">
                  <c:v>5/26/2017</c:v>
                </c:pt>
                <c:pt idx="268">
                  <c:v>5/27/2017</c:v>
                </c:pt>
                <c:pt idx="269">
                  <c:v>5/28/2017</c:v>
                </c:pt>
                <c:pt idx="270">
                  <c:v>5/29/2017</c:v>
                </c:pt>
                <c:pt idx="271">
                  <c:v>5/30/2017</c:v>
                </c:pt>
                <c:pt idx="272">
                  <c:v>5/31/2017</c:v>
                </c:pt>
                <c:pt idx="273">
                  <c:v>6/1/2017</c:v>
                </c:pt>
                <c:pt idx="274">
                  <c:v>6/2/2017</c:v>
                </c:pt>
                <c:pt idx="275">
                  <c:v>6/3/2017</c:v>
                </c:pt>
                <c:pt idx="276">
                  <c:v>6/4/2017</c:v>
                </c:pt>
                <c:pt idx="277">
                  <c:v>6/5/2017</c:v>
                </c:pt>
                <c:pt idx="278">
                  <c:v>6/6/2017</c:v>
                </c:pt>
                <c:pt idx="279">
                  <c:v>6/7/2017</c:v>
                </c:pt>
                <c:pt idx="280">
                  <c:v>6/8/2017</c:v>
                </c:pt>
                <c:pt idx="281">
                  <c:v>6/9/2017</c:v>
                </c:pt>
                <c:pt idx="282">
                  <c:v>6/10/2017</c:v>
                </c:pt>
                <c:pt idx="283">
                  <c:v>6/11/2017</c:v>
                </c:pt>
                <c:pt idx="284">
                  <c:v>6/12/2017</c:v>
                </c:pt>
                <c:pt idx="285">
                  <c:v>6/13/2017</c:v>
                </c:pt>
                <c:pt idx="286">
                  <c:v>6/14/2017</c:v>
                </c:pt>
                <c:pt idx="287">
                  <c:v>6/15/2017</c:v>
                </c:pt>
                <c:pt idx="288">
                  <c:v>6/16/2017</c:v>
                </c:pt>
                <c:pt idx="289">
                  <c:v>6/17/2017</c:v>
                </c:pt>
                <c:pt idx="290">
                  <c:v>6/18/2017</c:v>
                </c:pt>
                <c:pt idx="291">
                  <c:v>6/19/2017</c:v>
                </c:pt>
                <c:pt idx="292">
                  <c:v>6/20/2017</c:v>
                </c:pt>
                <c:pt idx="293">
                  <c:v>6/21/2017</c:v>
                </c:pt>
                <c:pt idx="294">
                  <c:v>6/22/2017</c:v>
                </c:pt>
                <c:pt idx="295">
                  <c:v>6/23/2017</c:v>
                </c:pt>
                <c:pt idx="296">
                  <c:v>6/24/2017</c:v>
                </c:pt>
                <c:pt idx="297">
                  <c:v>6/25/2017</c:v>
                </c:pt>
                <c:pt idx="298">
                  <c:v>6/26/2017</c:v>
                </c:pt>
                <c:pt idx="299">
                  <c:v>6/27/2017</c:v>
                </c:pt>
                <c:pt idx="300">
                  <c:v>6/28/2017</c:v>
                </c:pt>
                <c:pt idx="301">
                  <c:v>6/29/2017</c:v>
                </c:pt>
                <c:pt idx="302">
                  <c:v>6/30/2017</c:v>
                </c:pt>
                <c:pt idx="303">
                  <c:v>7/1/2017</c:v>
                </c:pt>
                <c:pt idx="304">
                  <c:v>7/2/2017</c:v>
                </c:pt>
                <c:pt idx="305">
                  <c:v>7/3/2017</c:v>
                </c:pt>
                <c:pt idx="306">
                  <c:v>7/4/2017</c:v>
                </c:pt>
                <c:pt idx="307">
                  <c:v>7/5/2017</c:v>
                </c:pt>
                <c:pt idx="308">
                  <c:v>7/6/2017</c:v>
                </c:pt>
                <c:pt idx="309">
                  <c:v>7/7/2017</c:v>
                </c:pt>
                <c:pt idx="310">
                  <c:v>7/8/2017</c:v>
                </c:pt>
                <c:pt idx="311">
                  <c:v>7/9/2017</c:v>
                </c:pt>
                <c:pt idx="312">
                  <c:v>7/10/2017</c:v>
                </c:pt>
                <c:pt idx="313">
                  <c:v>7/11/2017</c:v>
                </c:pt>
                <c:pt idx="314">
                  <c:v>7/12/2017</c:v>
                </c:pt>
                <c:pt idx="315">
                  <c:v>7/13/2017</c:v>
                </c:pt>
                <c:pt idx="316">
                  <c:v>7/14/2017</c:v>
                </c:pt>
                <c:pt idx="317">
                  <c:v>7/15/2017</c:v>
                </c:pt>
                <c:pt idx="318">
                  <c:v>7/16/2017</c:v>
                </c:pt>
                <c:pt idx="319">
                  <c:v>7/17/2017</c:v>
                </c:pt>
                <c:pt idx="320">
                  <c:v>7/18/2017</c:v>
                </c:pt>
                <c:pt idx="321">
                  <c:v>7/19/2017</c:v>
                </c:pt>
                <c:pt idx="322">
                  <c:v>7/20/2017</c:v>
                </c:pt>
                <c:pt idx="323">
                  <c:v>7/21/2017</c:v>
                </c:pt>
                <c:pt idx="324">
                  <c:v>7/22/2017</c:v>
                </c:pt>
                <c:pt idx="325">
                  <c:v>7/23/2017</c:v>
                </c:pt>
                <c:pt idx="326">
                  <c:v>7/24/2017</c:v>
                </c:pt>
                <c:pt idx="327">
                  <c:v>7/25/2017</c:v>
                </c:pt>
                <c:pt idx="328">
                  <c:v>7/26/2017</c:v>
                </c:pt>
                <c:pt idx="329">
                  <c:v>7/27/2017</c:v>
                </c:pt>
                <c:pt idx="330">
                  <c:v>7/28/2017</c:v>
                </c:pt>
                <c:pt idx="331">
                  <c:v>7/29/2017</c:v>
                </c:pt>
                <c:pt idx="332">
                  <c:v>7/30/2017</c:v>
                </c:pt>
                <c:pt idx="333">
                  <c:v>7/31/2017</c:v>
                </c:pt>
                <c:pt idx="334">
                  <c:v>8/1/2017</c:v>
                </c:pt>
                <c:pt idx="335">
                  <c:v>8/2/2017</c:v>
                </c:pt>
                <c:pt idx="336">
                  <c:v>8/3/2017</c:v>
                </c:pt>
                <c:pt idx="337">
                  <c:v>8/4/2017</c:v>
                </c:pt>
                <c:pt idx="338">
                  <c:v>8/5/2017</c:v>
                </c:pt>
                <c:pt idx="339">
                  <c:v>8/6/2017</c:v>
                </c:pt>
                <c:pt idx="340">
                  <c:v>8/7/2017</c:v>
                </c:pt>
                <c:pt idx="341">
                  <c:v>8/8/2017</c:v>
                </c:pt>
                <c:pt idx="342">
                  <c:v>8/9/2017</c:v>
                </c:pt>
                <c:pt idx="343">
                  <c:v>8/10/2017</c:v>
                </c:pt>
                <c:pt idx="344">
                  <c:v>8/11/2017</c:v>
                </c:pt>
                <c:pt idx="345">
                  <c:v>8/12/2017</c:v>
                </c:pt>
                <c:pt idx="346">
                  <c:v>8/13/2017</c:v>
                </c:pt>
                <c:pt idx="347">
                  <c:v>8/14/2017</c:v>
                </c:pt>
                <c:pt idx="348">
                  <c:v>8/15/2017</c:v>
                </c:pt>
                <c:pt idx="349">
                  <c:v>8/16/2017</c:v>
                </c:pt>
                <c:pt idx="350">
                  <c:v>8/17/2017</c:v>
                </c:pt>
                <c:pt idx="351">
                  <c:v>8/18/2017</c:v>
                </c:pt>
                <c:pt idx="352">
                  <c:v>8/19/2017</c:v>
                </c:pt>
                <c:pt idx="353">
                  <c:v>8/20/2017</c:v>
                </c:pt>
                <c:pt idx="354">
                  <c:v>8/21/2017</c:v>
                </c:pt>
                <c:pt idx="355">
                  <c:v>8/22/2017</c:v>
                </c:pt>
                <c:pt idx="356">
                  <c:v>8/23/2017</c:v>
                </c:pt>
                <c:pt idx="357">
                  <c:v>8/24/2017</c:v>
                </c:pt>
                <c:pt idx="358">
                  <c:v>8/25/2017</c:v>
                </c:pt>
                <c:pt idx="359">
                  <c:v>8/26/2017</c:v>
                </c:pt>
                <c:pt idx="360">
                  <c:v>8/27/2017</c:v>
                </c:pt>
                <c:pt idx="361">
                  <c:v>8/28/2017</c:v>
                </c:pt>
                <c:pt idx="362">
                  <c:v>8/29/2017</c:v>
                </c:pt>
                <c:pt idx="363">
                  <c:v>8/30/2017</c:v>
                </c:pt>
                <c:pt idx="364">
                  <c:v>8/31/2017</c:v>
                </c:pt>
              </c:strCache>
            </c:strRef>
          </c:cat>
          <c:val>
            <c:numRef>
              <c:f>Returns!$F$18:$F$383</c:f>
              <c:numCache>
                <c:formatCode>0.0%;\(0.0%\)</c:formatCode>
                <c:ptCount val="366"/>
                <c:pt idx="0">
                  <c:v>0</c:v>
                </c:pt>
                <c:pt idx="1">
                  <c:v>4.0444000244150846E-3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9.8552846266881655E-3</c:v>
                </c:pt>
                <c:pt idx="6">
                  <c:v>6.9137416455409273E-3</c:v>
                </c:pt>
                <c:pt idx="7">
                  <c:v>6.3665481695120985E-3</c:v>
                </c:pt>
                <c:pt idx="8">
                  <c:v>3.3028878539329565E-3</c:v>
                </c:pt>
                <c:pt idx="9">
                  <c:v>0</c:v>
                </c:pt>
                <c:pt idx="10">
                  <c:v>0</c:v>
                </c:pt>
                <c:pt idx="11">
                  <c:v>8.0978823257045196E-3</c:v>
                </c:pt>
                <c:pt idx="12">
                  <c:v>-6.4489648067422856E-4</c:v>
                </c:pt>
                <c:pt idx="13">
                  <c:v>6.3055123450461714E-4</c:v>
                </c:pt>
                <c:pt idx="14">
                  <c:v>3.7195761382156078E-3</c:v>
                </c:pt>
                <c:pt idx="15">
                  <c:v>1.4334464392338209E-3</c:v>
                </c:pt>
                <c:pt idx="16">
                  <c:v>0</c:v>
                </c:pt>
                <c:pt idx="17">
                  <c:v>0</c:v>
                </c:pt>
                <c:pt idx="18">
                  <c:v>2.9612699789054453E-3</c:v>
                </c:pt>
                <c:pt idx="19">
                  <c:v>7.1342289928795211E-3</c:v>
                </c:pt>
                <c:pt idx="20">
                  <c:v>1.5231215882835825E-2</c:v>
                </c:pt>
                <c:pt idx="21">
                  <c:v>1.355619367068428E-2</c:v>
                </c:pt>
                <c:pt idx="22">
                  <c:v>9.1481644986153299E-3</c:v>
                </c:pt>
                <c:pt idx="23">
                  <c:v>0</c:v>
                </c:pt>
                <c:pt idx="24">
                  <c:v>0</c:v>
                </c:pt>
                <c:pt idx="25">
                  <c:v>7.5485507683992203E-3</c:v>
                </c:pt>
                <c:pt idx="26">
                  <c:v>3.9551488367808307E-3</c:v>
                </c:pt>
                <c:pt idx="27">
                  <c:v>1.1419784483636786E-2</c:v>
                </c:pt>
                <c:pt idx="28">
                  <c:v>1.2617518426683461E-2</c:v>
                </c:pt>
                <c:pt idx="29">
                  <c:v>1.0937534769518864E-2</c:v>
                </c:pt>
                <c:pt idx="30">
                  <c:v>0</c:v>
                </c:pt>
                <c:pt idx="31">
                  <c:v>0</c:v>
                </c:pt>
                <c:pt idx="32">
                  <c:v>6.6766037618364305E-3</c:v>
                </c:pt>
                <c:pt idx="33">
                  <c:v>-8.994508637938825E-3</c:v>
                </c:pt>
                <c:pt idx="34">
                  <c:v>-3.2965311738306635E-3</c:v>
                </c:pt>
                <c:pt idx="35">
                  <c:v>-5.1557390371220757E-3</c:v>
                </c:pt>
                <c:pt idx="36">
                  <c:v>-6.3147801050381647E-3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-9.1180970453854648E-3</c:v>
                </c:pt>
                <c:pt idx="41">
                  <c:v>-3.8874913563267111E-3</c:v>
                </c:pt>
                <c:pt idx="42">
                  <c:v>-1.6815945278012556E-3</c:v>
                </c:pt>
                <c:pt idx="43">
                  <c:v>-4.3810226471617808E-3</c:v>
                </c:pt>
                <c:pt idx="44">
                  <c:v>0</c:v>
                </c:pt>
                <c:pt idx="45">
                  <c:v>0</c:v>
                </c:pt>
                <c:pt idx="46">
                  <c:v>-4.7403390838649528E-3</c:v>
                </c:pt>
                <c:pt idx="47">
                  <c:v>3.0583425236874184E-4</c:v>
                </c:pt>
                <c:pt idx="48">
                  <c:v>3.1949211454520565E-3</c:v>
                </c:pt>
                <c:pt idx="49">
                  <c:v>3.5508111698534517E-3</c:v>
                </c:pt>
                <c:pt idx="50">
                  <c:v>3.1360416764596444E-3</c:v>
                </c:pt>
                <c:pt idx="51">
                  <c:v>0</c:v>
                </c:pt>
                <c:pt idx="52">
                  <c:v>0</c:v>
                </c:pt>
                <c:pt idx="53">
                  <c:v>9.6190540569596195E-4</c:v>
                </c:pt>
                <c:pt idx="54">
                  <c:v>1.4707961607423048E-3</c:v>
                </c:pt>
                <c:pt idx="55">
                  <c:v>3.2581407366929493E-3</c:v>
                </c:pt>
                <c:pt idx="56">
                  <c:v>-1.847606488092679E-3</c:v>
                </c:pt>
                <c:pt idx="57">
                  <c:v>8.2886649626612297E-4</c:v>
                </c:pt>
                <c:pt idx="58">
                  <c:v>0</c:v>
                </c:pt>
                <c:pt idx="59">
                  <c:v>0</c:v>
                </c:pt>
                <c:pt idx="60">
                  <c:v>-4.1683996013386349E-4</c:v>
                </c:pt>
                <c:pt idx="61">
                  <c:v>-5.4868830550258707E-4</c:v>
                </c:pt>
                <c:pt idx="62">
                  <c:v>-7.0393000116339977E-3</c:v>
                </c:pt>
                <c:pt idx="63">
                  <c:v>-8.8948895835345709E-3</c:v>
                </c:pt>
                <c:pt idx="64">
                  <c:v>-1.8327025996614177E-2</c:v>
                </c:pt>
                <c:pt idx="65">
                  <c:v>0</c:v>
                </c:pt>
                <c:pt idx="66">
                  <c:v>0</c:v>
                </c:pt>
                <c:pt idx="67">
                  <c:v>-1.921997645373108E-2</c:v>
                </c:pt>
                <c:pt idx="68">
                  <c:v>-1.930291390563077E-2</c:v>
                </c:pt>
                <c:pt idx="69">
                  <c:v>-2.2721413479172337E-2</c:v>
                </c:pt>
                <c:pt idx="70">
                  <c:v>-2.5158341867825951E-2</c:v>
                </c:pt>
                <c:pt idx="71">
                  <c:v>-3.8107073754368948E-2</c:v>
                </c:pt>
                <c:pt idx="72">
                  <c:v>0</c:v>
                </c:pt>
                <c:pt idx="73">
                  <c:v>0</c:v>
                </c:pt>
                <c:pt idx="74">
                  <c:v>-2.9478755393065659E-2</c:v>
                </c:pt>
                <c:pt idx="75">
                  <c:v>-2.2329505008655604E-2</c:v>
                </c:pt>
                <c:pt idx="76">
                  <c:v>-1.9588128465623078E-2</c:v>
                </c:pt>
                <c:pt idx="77">
                  <c:v>-1.1726467572546362E-2</c:v>
                </c:pt>
                <c:pt idx="78">
                  <c:v>-8.0925151934749806E-3</c:v>
                </c:pt>
                <c:pt idx="79">
                  <c:v>0</c:v>
                </c:pt>
                <c:pt idx="80">
                  <c:v>0</c:v>
                </c:pt>
                <c:pt idx="81">
                  <c:v>-6.3575353345936003E-3</c:v>
                </c:pt>
                <c:pt idx="82">
                  <c:v>-1.0913223688955309E-3</c:v>
                </c:pt>
                <c:pt idx="83">
                  <c:v>1.0657914855534134E-3</c:v>
                </c:pt>
                <c:pt idx="84">
                  <c:v>5.2137970808716627E-3</c:v>
                </c:pt>
                <c:pt idx="85">
                  <c:v>6.3255171106266772E-3</c:v>
                </c:pt>
                <c:pt idx="86">
                  <c:v>0</c:v>
                </c:pt>
                <c:pt idx="87">
                  <c:v>0</c:v>
                </c:pt>
                <c:pt idx="88">
                  <c:v>7.7796362374142891E-3</c:v>
                </c:pt>
                <c:pt idx="89">
                  <c:v>5.3679600505691649E-3</c:v>
                </c:pt>
                <c:pt idx="90">
                  <c:v>3.5641321471724385E-3</c:v>
                </c:pt>
                <c:pt idx="91">
                  <c:v>2.8473906533565962E-3</c:v>
                </c:pt>
                <c:pt idx="92">
                  <c:v>6.5060771606961776E-3</c:v>
                </c:pt>
                <c:pt idx="93">
                  <c:v>0</c:v>
                </c:pt>
                <c:pt idx="94">
                  <c:v>0</c:v>
                </c:pt>
                <c:pt idx="95">
                  <c:v>7.5566791320884619E-3</c:v>
                </c:pt>
                <c:pt idx="96">
                  <c:v>4.7877450970512658E-3</c:v>
                </c:pt>
                <c:pt idx="97">
                  <c:v>6.2472139955789263E-3</c:v>
                </c:pt>
                <c:pt idx="98">
                  <c:v>8.8348588400091188E-3</c:v>
                </c:pt>
                <c:pt idx="99">
                  <c:v>6.6028390440957541E-3</c:v>
                </c:pt>
                <c:pt idx="100">
                  <c:v>0</c:v>
                </c:pt>
                <c:pt idx="101">
                  <c:v>0</c:v>
                </c:pt>
                <c:pt idx="102">
                  <c:v>2.1669874041376769E-3</c:v>
                </c:pt>
                <c:pt idx="103">
                  <c:v>1.5377062264594343E-3</c:v>
                </c:pt>
                <c:pt idx="104">
                  <c:v>-5.6927090125529212E-3</c:v>
                </c:pt>
                <c:pt idx="105">
                  <c:v>-5.5769054138555818E-3</c:v>
                </c:pt>
                <c:pt idx="106">
                  <c:v>-4.5971068262650183E-3</c:v>
                </c:pt>
                <c:pt idx="107">
                  <c:v>0</c:v>
                </c:pt>
                <c:pt idx="108">
                  <c:v>0</c:v>
                </c:pt>
                <c:pt idx="109">
                  <c:v>-7.5134222757724523E-3</c:v>
                </c:pt>
                <c:pt idx="110">
                  <c:v>-5.1584536693750627E-3</c:v>
                </c:pt>
                <c:pt idx="111">
                  <c:v>-4.6151069122231103E-3</c:v>
                </c:pt>
                <c:pt idx="112">
                  <c:v>-2.6020759793348169E-3</c:v>
                </c:pt>
                <c:pt idx="113">
                  <c:v>-3.6617602276017847E-3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3.0143777249034276E-3</c:v>
                </c:pt>
                <c:pt idx="119">
                  <c:v>8.9220516218746493E-3</c:v>
                </c:pt>
                <c:pt idx="120">
                  <c:v>8.1607302197390652E-3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1.7142617782178071E-2</c:v>
                </c:pt>
                <c:pt idx="125">
                  <c:v>2.4615147882977251E-2</c:v>
                </c:pt>
                <c:pt idx="126">
                  <c:v>2.7569711230870597E-2</c:v>
                </c:pt>
                <c:pt idx="127">
                  <c:v>2.0901346391627662E-2</c:v>
                </c:pt>
                <c:pt idx="128">
                  <c:v>0</c:v>
                </c:pt>
                <c:pt idx="129">
                  <c:v>0</c:v>
                </c:pt>
                <c:pt idx="130">
                  <c:v>2.0919812469658794E-2</c:v>
                </c:pt>
                <c:pt idx="131">
                  <c:v>2.8084011148803656E-2</c:v>
                </c:pt>
                <c:pt idx="132">
                  <c:v>3.0938779096273183E-2</c:v>
                </c:pt>
                <c:pt idx="133">
                  <c:v>3.6806670062146996E-2</c:v>
                </c:pt>
                <c:pt idx="134">
                  <c:v>4.247455905769626E-2</c:v>
                </c:pt>
                <c:pt idx="135">
                  <c:v>0</c:v>
                </c:pt>
                <c:pt idx="136">
                  <c:v>0</c:v>
                </c:pt>
                <c:pt idx="137">
                  <c:v>3.9640632834120781E-2</c:v>
                </c:pt>
                <c:pt idx="138">
                  <c:v>4.3625440695784556E-2</c:v>
                </c:pt>
                <c:pt idx="139">
                  <c:v>3.9759707514428921E-2</c:v>
                </c:pt>
                <c:pt idx="140">
                  <c:v>3.828864363667206E-2</c:v>
                </c:pt>
                <c:pt idx="141">
                  <c:v>3.9416317042103577E-2</c:v>
                </c:pt>
                <c:pt idx="142">
                  <c:v>0</c:v>
                </c:pt>
                <c:pt idx="143">
                  <c:v>0</c:v>
                </c:pt>
                <c:pt idx="144">
                  <c:v>4.0289823751546106E-2</c:v>
                </c:pt>
                <c:pt idx="145">
                  <c:v>5.0780520549657426E-2</c:v>
                </c:pt>
                <c:pt idx="146">
                  <c:v>5.3318185459980461E-2</c:v>
                </c:pt>
                <c:pt idx="147">
                  <c:v>4.9969365407006139E-2</c:v>
                </c:pt>
                <c:pt idx="148">
                  <c:v>5.3794799411144734E-2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77-4697-9B51-107AF9B370A9}"/>
            </c:ext>
          </c:extLst>
        </c:ser>
        <c:ser>
          <c:idx val="3"/>
          <c:order val="1"/>
          <c:tx>
            <c:strRef>
              <c:f>Returns!$H$16:$H$17</c:f>
              <c:strCache>
                <c:ptCount val="2"/>
                <c:pt idx="0">
                  <c:v>Index</c:v>
                </c:pt>
                <c:pt idx="1">
                  <c:v>Return</c:v>
                </c:pt>
              </c:strCache>
            </c:strRef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strRef>
              <c:f>Returns!$D$18:$D$383</c:f>
              <c:strCache>
                <c:ptCount val="365"/>
                <c:pt idx="0">
                  <c:v>9/1/2016</c:v>
                </c:pt>
                <c:pt idx="1">
                  <c:v>9/2/2016</c:v>
                </c:pt>
                <c:pt idx="2">
                  <c:v>9/3/2016</c:v>
                </c:pt>
                <c:pt idx="3">
                  <c:v>9/4/2016</c:v>
                </c:pt>
                <c:pt idx="4">
                  <c:v>9/5/2016</c:v>
                </c:pt>
                <c:pt idx="5">
                  <c:v>9/6/2016</c:v>
                </c:pt>
                <c:pt idx="6">
                  <c:v>9/7/2016</c:v>
                </c:pt>
                <c:pt idx="7">
                  <c:v>9/8/2016</c:v>
                </c:pt>
                <c:pt idx="8">
                  <c:v>9/9/2016</c:v>
                </c:pt>
                <c:pt idx="9">
                  <c:v>9/10/2016</c:v>
                </c:pt>
                <c:pt idx="10">
                  <c:v>9/11/2016</c:v>
                </c:pt>
                <c:pt idx="11">
                  <c:v>9/12/2016</c:v>
                </c:pt>
                <c:pt idx="12">
                  <c:v>9/13/2016</c:v>
                </c:pt>
                <c:pt idx="13">
                  <c:v>9/14/2016</c:v>
                </c:pt>
                <c:pt idx="14">
                  <c:v>9/15/2016</c:v>
                </c:pt>
                <c:pt idx="15">
                  <c:v>9/16/2016</c:v>
                </c:pt>
                <c:pt idx="16">
                  <c:v>9/17/2016</c:v>
                </c:pt>
                <c:pt idx="17">
                  <c:v>9/18/2016</c:v>
                </c:pt>
                <c:pt idx="18">
                  <c:v>9/19/2016</c:v>
                </c:pt>
                <c:pt idx="19">
                  <c:v>9/20/2016</c:v>
                </c:pt>
                <c:pt idx="20">
                  <c:v>9/21/2016</c:v>
                </c:pt>
                <c:pt idx="21">
                  <c:v>9/22/2016</c:v>
                </c:pt>
                <c:pt idx="22">
                  <c:v>9/23/2016</c:v>
                </c:pt>
                <c:pt idx="23">
                  <c:v>9/24/2016</c:v>
                </c:pt>
                <c:pt idx="24">
                  <c:v>9/25/2016</c:v>
                </c:pt>
                <c:pt idx="25">
                  <c:v>9/26/2016</c:v>
                </c:pt>
                <c:pt idx="26">
                  <c:v>9/27/2016</c:v>
                </c:pt>
                <c:pt idx="27">
                  <c:v>9/28/2016</c:v>
                </c:pt>
                <c:pt idx="28">
                  <c:v>9/29/2016</c:v>
                </c:pt>
                <c:pt idx="29">
                  <c:v>9/30/2016</c:v>
                </c:pt>
                <c:pt idx="30">
                  <c:v>10/1/2016</c:v>
                </c:pt>
                <c:pt idx="31">
                  <c:v>10/2/2016</c:v>
                </c:pt>
                <c:pt idx="32">
                  <c:v>10/3/2016</c:v>
                </c:pt>
                <c:pt idx="33">
                  <c:v>10/4/2016</c:v>
                </c:pt>
                <c:pt idx="34">
                  <c:v>10/5/2016</c:v>
                </c:pt>
                <c:pt idx="35">
                  <c:v>10/6/2016</c:v>
                </c:pt>
                <c:pt idx="36">
                  <c:v>10/7/2016</c:v>
                </c:pt>
                <c:pt idx="37">
                  <c:v>10/8/2016</c:v>
                </c:pt>
                <c:pt idx="38">
                  <c:v>10/9/2016</c:v>
                </c:pt>
                <c:pt idx="39">
                  <c:v>10/10/2016</c:v>
                </c:pt>
                <c:pt idx="40">
                  <c:v>10/11/2016</c:v>
                </c:pt>
                <c:pt idx="41">
                  <c:v>10/12/2016</c:v>
                </c:pt>
                <c:pt idx="42">
                  <c:v>10/13/2016</c:v>
                </c:pt>
                <c:pt idx="43">
                  <c:v>10/14/2016</c:v>
                </c:pt>
                <c:pt idx="44">
                  <c:v>10/15/2016</c:v>
                </c:pt>
                <c:pt idx="45">
                  <c:v>10/16/2016</c:v>
                </c:pt>
                <c:pt idx="46">
                  <c:v>10/17/2016</c:v>
                </c:pt>
                <c:pt idx="47">
                  <c:v>10/18/2016</c:v>
                </c:pt>
                <c:pt idx="48">
                  <c:v>10/19/2016</c:v>
                </c:pt>
                <c:pt idx="49">
                  <c:v>10/20/2016</c:v>
                </c:pt>
                <c:pt idx="50">
                  <c:v>10/21/2016</c:v>
                </c:pt>
                <c:pt idx="51">
                  <c:v>10/22/2016</c:v>
                </c:pt>
                <c:pt idx="52">
                  <c:v>10/23/2016</c:v>
                </c:pt>
                <c:pt idx="53">
                  <c:v>10/24/2016</c:v>
                </c:pt>
                <c:pt idx="54">
                  <c:v>10/25/2016</c:v>
                </c:pt>
                <c:pt idx="55">
                  <c:v>10/26/2016</c:v>
                </c:pt>
                <c:pt idx="56">
                  <c:v>10/27/2016</c:v>
                </c:pt>
                <c:pt idx="57">
                  <c:v>10/28/2016</c:v>
                </c:pt>
                <c:pt idx="58">
                  <c:v>10/29/2016</c:v>
                </c:pt>
                <c:pt idx="59">
                  <c:v>10/30/2016</c:v>
                </c:pt>
                <c:pt idx="60">
                  <c:v>10/31/2016</c:v>
                </c:pt>
                <c:pt idx="61">
                  <c:v>11/1/2016</c:v>
                </c:pt>
                <c:pt idx="62">
                  <c:v>11/2/2016</c:v>
                </c:pt>
                <c:pt idx="63">
                  <c:v>11/3/2016</c:v>
                </c:pt>
                <c:pt idx="64">
                  <c:v>11/4/2016</c:v>
                </c:pt>
                <c:pt idx="65">
                  <c:v>11/5/2016</c:v>
                </c:pt>
                <c:pt idx="66">
                  <c:v>11/6/2016</c:v>
                </c:pt>
                <c:pt idx="67">
                  <c:v>11/7/2016</c:v>
                </c:pt>
                <c:pt idx="68">
                  <c:v>11/8/2016</c:v>
                </c:pt>
                <c:pt idx="69">
                  <c:v>11/9/2016</c:v>
                </c:pt>
                <c:pt idx="70">
                  <c:v>11/10/2016</c:v>
                </c:pt>
                <c:pt idx="71">
                  <c:v>11/11/2016</c:v>
                </c:pt>
                <c:pt idx="72">
                  <c:v>11/12/2016</c:v>
                </c:pt>
                <c:pt idx="73">
                  <c:v>11/13/2016</c:v>
                </c:pt>
                <c:pt idx="74">
                  <c:v>11/14/2016</c:v>
                </c:pt>
                <c:pt idx="75">
                  <c:v>11/15/2016</c:v>
                </c:pt>
                <c:pt idx="76">
                  <c:v>11/16/2016</c:v>
                </c:pt>
                <c:pt idx="77">
                  <c:v>11/17/2016</c:v>
                </c:pt>
                <c:pt idx="78">
                  <c:v>11/18/2016</c:v>
                </c:pt>
                <c:pt idx="79">
                  <c:v>11/19/2016</c:v>
                </c:pt>
                <c:pt idx="80">
                  <c:v>11/20/2016</c:v>
                </c:pt>
                <c:pt idx="81">
                  <c:v>11/21/2016</c:v>
                </c:pt>
                <c:pt idx="82">
                  <c:v>11/22/2016</c:v>
                </c:pt>
                <c:pt idx="83">
                  <c:v>11/23/2016</c:v>
                </c:pt>
                <c:pt idx="84">
                  <c:v>11/24/2016</c:v>
                </c:pt>
                <c:pt idx="85">
                  <c:v>11/25/2016</c:v>
                </c:pt>
                <c:pt idx="86">
                  <c:v>11/26/2016</c:v>
                </c:pt>
                <c:pt idx="87">
                  <c:v>11/27/2016</c:v>
                </c:pt>
                <c:pt idx="88">
                  <c:v>11/28/2016</c:v>
                </c:pt>
                <c:pt idx="89">
                  <c:v>11/29/2016</c:v>
                </c:pt>
                <c:pt idx="90">
                  <c:v>11/30/2016</c:v>
                </c:pt>
                <c:pt idx="91">
                  <c:v>12/1/2016</c:v>
                </c:pt>
                <c:pt idx="92">
                  <c:v>12/2/2016</c:v>
                </c:pt>
                <c:pt idx="93">
                  <c:v>12/3/2016</c:v>
                </c:pt>
                <c:pt idx="94">
                  <c:v>12/4/2016</c:v>
                </c:pt>
                <c:pt idx="95">
                  <c:v>12/5/2016</c:v>
                </c:pt>
                <c:pt idx="96">
                  <c:v>12/6/2016</c:v>
                </c:pt>
                <c:pt idx="97">
                  <c:v>12/7/2016</c:v>
                </c:pt>
                <c:pt idx="98">
                  <c:v>12/8/2016</c:v>
                </c:pt>
                <c:pt idx="99">
                  <c:v>12/9/2016</c:v>
                </c:pt>
                <c:pt idx="100">
                  <c:v>12/10/2016</c:v>
                </c:pt>
                <c:pt idx="101">
                  <c:v>12/11/2016</c:v>
                </c:pt>
                <c:pt idx="102">
                  <c:v>12/12/2016</c:v>
                </c:pt>
                <c:pt idx="103">
                  <c:v>12/13/2016</c:v>
                </c:pt>
                <c:pt idx="104">
                  <c:v>12/14/2016</c:v>
                </c:pt>
                <c:pt idx="105">
                  <c:v>12/15/2016</c:v>
                </c:pt>
                <c:pt idx="106">
                  <c:v>12/16/2016</c:v>
                </c:pt>
                <c:pt idx="107">
                  <c:v>12/17/2016</c:v>
                </c:pt>
                <c:pt idx="108">
                  <c:v>12/18/2016</c:v>
                </c:pt>
                <c:pt idx="109">
                  <c:v>12/19/2016</c:v>
                </c:pt>
                <c:pt idx="110">
                  <c:v>12/20/2016</c:v>
                </c:pt>
                <c:pt idx="111">
                  <c:v>12/21/2016</c:v>
                </c:pt>
                <c:pt idx="112">
                  <c:v>12/22/2016</c:v>
                </c:pt>
                <c:pt idx="113">
                  <c:v>12/23/2016</c:v>
                </c:pt>
                <c:pt idx="114">
                  <c:v>12/24/2016</c:v>
                </c:pt>
                <c:pt idx="115">
                  <c:v>12/25/2016</c:v>
                </c:pt>
                <c:pt idx="116">
                  <c:v>12/26/2016</c:v>
                </c:pt>
                <c:pt idx="117">
                  <c:v>12/27/2016</c:v>
                </c:pt>
                <c:pt idx="118">
                  <c:v>12/28/2016</c:v>
                </c:pt>
                <c:pt idx="119">
                  <c:v>12/29/2016</c:v>
                </c:pt>
                <c:pt idx="120">
                  <c:v>12/30/2016</c:v>
                </c:pt>
                <c:pt idx="121">
                  <c:v>12/31/2016</c:v>
                </c:pt>
                <c:pt idx="122">
                  <c:v>1/1/2017</c:v>
                </c:pt>
                <c:pt idx="123">
                  <c:v>1/2/2017</c:v>
                </c:pt>
                <c:pt idx="124">
                  <c:v>1/3/2017</c:v>
                </c:pt>
                <c:pt idx="125">
                  <c:v>1/4/2017</c:v>
                </c:pt>
                <c:pt idx="126">
                  <c:v>1/5/2017</c:v>
                </c:pt>
                <c:pt idx="127">
                  <c:v>1/6/2017</c:v>
                </c:pt>
                <c:pt idx="128">
                  <c:v>1/7/2017</c:v>
                </c:pt>
                <c:pt idx="129">
                  <c:v>1/8/2017</c:v>
                </c:pt>
                <c:pt idx="130">
                  <c:v>1/9/2017</c:v>
                </c:pt>
                <c:pt idx="131">
                  <c:v>1/10/2017</c:v>
                </c:pt>
                <c:pt idx="132">
                  <c:v>1/11/2017</c:v>
                </c:pt>
                <c:pt idx="133">
                  <c:v>1/12/2017</c:v>
                </c:pt>
                <c:pt idx="134">
                  <c:v>1/13/2017</c:v>
                </c:pt>
                <c:pt idx="135">
                  <c:v>1/14/2017</c:v>
                </c:pt>
                <c:pt idx="136">
                  <c:v>1/15/2017</c:v>
                </c:pt>
                <c:pt idx="137">
                  <c:v>1/16/2017</c:v>
                </c:pt>
                <c:pt idx="138">
                  <c:v>1/17/2017</c:v>
                </c:pt>
                <c:pt idx="139">
                  <c:v>1/18/2017</c:v>
                </c:pt>
                <c:pt idx="140">
                  <c:v>1/19/2017</c:v>
                </c:pt>
                <c:pt idx="141">
                  <c:v>1/20/2017</c:v>
                </c:pt>
                <c:pt idx="142">
                  <c:v>1/21/2017</c:v>
                </c:pt>
                <c:pt idx="143">
                  <c:v>1/22/2017</c:v>
                </c:pt>
                <c:pt idx="144">
                  <c:v>1/23/2017</c:v>
                </c:pt>
                <c:pt idx="145">
                  <c:v>1/24/2017</c:v>
                </c:pt>
                <c:pt idx="146">
                  <c:v>1/25/2017</c:v>
                </c:pt>
                <c:pt idx="147">
                  <c:v>1/26/2017</c:v>
                </c:pt>
                <c:pt idx="148">
                  <c:v>1/27/2017</c:v>
                </c:pt>
                <c:pt idx="149">
                  <c:v>1/28/2017</c:v>
                </c:pt>
                <c:pt idx="150">
                  <c:v>1/29/2017</c:v>
                </c:pt>
                <c:pt idx="151">
                  <c:v>1/30/2017</c:v>
                </c:pt>
                <c:pt idx="152">
                  <c:v>1/31/2017</c:v>
                </c:pt>
                <c:pt idx="153">
                  <c:v>2/1/2017</c:v>
                </c:pt>
                <c:pt idx="154">
                  <c:v>2/2/2017</c:v>
                </c:pt>
                <c:pt idx="155">
                  <c:v>2/3/2017</c:v>
                </c:pt>
                <c:pt idx="156">
                  <c:v>2/4/2017</c:v>
                </c:pt>
                <c:pt idx="157">
                  <c:v>2/5/2017</c:v>
                </c:pt>
                <c:pt idx="158">
                  <c:v>2/6/2017</c:v>
                </c:pt>
                <c:pt idx="159">
                  <c:v>2/7/2017</c:v>
                </c:pt>
                <c:pt idx="160">
                  <c:v>2/8/2017</c:v>
                </c:pt>
                <c:pt idx="161">
                  <c:v>2/9/2017</c:v>
                </c:pt>
                <c:pt idx="162">
                  <c:v>2/10/2017</c:v>
                </c:pt>
                <c:pt idx="163">
                  <c:v>2/11/2017</c:v>
                </c:pt>
                <c:pt idx="164">
                  <c:v>2/12/2017</c:v>
                </c:pt>
                <c:pt idx="165">
                  <c:v>2/13/2017</c:v>
                </c:pt>
                <c:pt idx="166">
                  <c:v>2/14/2017</c:v>
                </c:pt>
                <c:pt idx="167">
                  <c:v>2/15/2017</c:v>
                </c:pt>
                <c:pt idx="168">
                  <c:v>2/16/2017</c:v>
                </c:pt>
                <c:pt idx="169">
                  <c:v>2/17/2017</c:v>
                </c:pt>
                <c:pt idx="170">
                  <c:v>2/18/2017</c:v>
                </c:pt>
                <c:pt idx="171">
                  <c:v>2/19/2017</c:v>
                </c:pt>
                <c:pt idx="172">
                  <c:v>2/20/2017</c:v>
                </c:pt>
                <c:pt idx="173">
                  <c:v>2/21/2017</c:v>
                </c:pt>
                <c:pt idx="174">
                  <c:v>2/22/2017</c:v>
                </c:pt>
                <c:pt idx="175">
                  <c:v>2/23/2017</c:v>
                </c:pt>
                <c:pt idx="176">
                  <c:v>2/24/2017</c:v>
                </c:pt>
                <c:pt idx="177">
                  <c:v>2/25/2017</c:v>
                </c:pt>
                <c:pt idx="178">
                  <c:v>2/26/2017</c:v>
                </c:pt>
                <c:pt idx="179">
                  <c:v>2/27/2017</c:v>
                </c:pt>
                <c:pt idx="180">
                  <c:v>2/28/2017</c:v>
                </c:pt>
                <c:pt idx="181">
                  <c:v>3/1/2017</c:v>
                </c:pt>
                <c:pt idx="182">
                  <c:v>3/2/2017</c:v>
                </c:pt>
                <c:pt idx="183">
                  <c:v>3/3/2017</c:v>
                </c:pt>
                <c:pt idx="184">
                  <c:v>3/4/2017</c:v>
                </c:pt>
                <c:pt idx="185">
                  <c:v>3/5/2017</c:v>
                </c:pt>
                <c:pt idx="186">
                  <c:v>3/6/2017</c:v>
                </c:pt>
                <c:pt idx="187">
                  <c:v>3/7/2017</c:v>
                </c:pt>
                <c:pt idx="188">
                  <c:v>3/8/2017</c:v>
                </c:pt>
                <c:pt idx="189">
                  <c:v>3/9/2017</c:v>
                </c:pt>
                <c:pt idx="190">
                  <c:v>3/10/2017</c:v>
                </c:pt>
                <c:pt idx="191">
                  <c:v>3/11/2017</c:v>
                </c:pt>
                <c:pt idx="192">
                  <c:v>3/12/2017</c:v>
                </c:pt>
                <c:pt idx="193">
                  <c:v>3/13/2017</c:v>
                </c:pt>
                <c:pt idx="194">
                  <c:v>3/14/2017</c:v>
                </c:pt>
                <c:pt idx="195">
                  <c:v>3/15/2017</c:v>
                </c:pt>
                <c:pt idx="196">
                  <c:v>3/16/2017</c:v>
                </c:pt>
                <c:pt idx="197">
                  <c:v>3/17/2017</c:v>
                </c:pt>
                <c:pt idx="198">
                  <c:v>3/18/2017</c:v>
                </c:pt>
                <c:pt idx="199">
                  <c:v>3/19/2017</c:v>
                </c:pt>
                <c:pt idx="200">
                  <c:v>3/20/2017</c:v>
                </c:pt>
                <c:pt idx="201">
                  <c:v>3/21/2017</c:v>
                </c:pt>
                <c:pt idx="202">
                  <c:v>3/22/2017</c:v>
                </c:pt>
                <c:pt idx="203">
                  <c:v>3/23/2017</c:v>
                </c:pt>
                <c:pt idx="204">
                  <c:v>3/24/2017</c:v>
                </c:pt>
                <c:pt idx="205">
                  <c:v>3/25/2017</c:v>
                </c:pt>
                <c:pt idx="206">
                  <c:v>3/26/2017</c:v>
                </c:pt>
                <c:pt idx="207">
                  <c:v>3/27/2017</c:v>
                </c:pt>
                <c:pt idx="208">
                  <c:v>3/28/2017</c:v>
                </c:pt>
                <c:pt idx="209">
                  <c:v>3/29/2017</c:v>
                </c:pt>
                <c:pt idx="210">
                  <c:v>3/30/2017</c:v>
                </c:pt>
                <c:pt idx="211">
                  <c:v>3/31/2017</c:v>
                </c:pt>
                <c:pt idx="212">
                  <c:v>4/1/2017</c:v>
                </c:pt>
                <c:pt idx="213">
                  <c:v>4/2/2017</c:v>
                </c:pt>
                <c:pt idx="214">
                  <c:v>4/3/2017</c:v>
                </c:pt>
                <c:pt idx="215">
                  <c:v>4/4/2017</c:v>
                </c:pt>
                <c:pt idx="216">
                  <c:v>4/5/2017</c:v>
                </c:pt>
                <c:pt idx="217">
                  <c:v>4/6/2017</c:v>
                </c:pt>
                <c:pt idx="218">
                  <c:v>4/7/2017</c:v>
                </c:pt>
                <c:pt idx="219">
                  <c:v>4/8/2017</c:v>
                </c:pt>
                <c:pt idx="220">
                  <c:v>4/9/2017</c:v>
                </c:pt>
                <c:pt idx="221">
                  <c:v>4/10/2017</c:v>
                </c:pt>
                <c:pt idx="222">
                  <c:v>4/11/2017</c:v>
                </c:pt>
                <c:pt idx="223">
                  <c:v>4/12/2017</c:v>
                </c:pt>
                <c:pt idx="224">
                  <c:v>4/13/2017</c:v>
                </c:pt>
                <c:pt idx="225">
                  <c:v>4/14/2017</c:v>
                </c:pt>
                <c:pt idx="226">
                  <c:v>4/15/2017</c:v>
                </c:pt>
                <c:pt idx="227">
                  <c:v>4/16/2017</c:v>
                </c:pt>
                <c:pt idx="228">
                  <c:v>4/17/2017</c:v>
                </c:pt>
                <c:pt idx="229">
                  <c:v>4/18/2017</c:v>
                </c:pt>
                <c:pt idx="230">
                  <c:v>4/19/2017</c:v>
                </c:pt>
                <c:pt idx="231">
                  <c:v>4/20/2017</c:v>
                </c:pt>
                <c:pt idx="232">
                  <c:v>4/21/2017</c:v>
                </c:pt>
                <c:pt idx="233">
                  <c:v>4/22/2017</c:v>
                </c:pt>
                <c:pt idx="234">
                  <c:v>4/23/2017</c:v>
                </c:pt>
                <c:pt idx="235">
                  <c:v>4/24/2017</c:v>
                </c:pt>
                <c:pt idx="236">
                  <c:v>4/25/2017</c:v>
                </c:pt>
                <c:pt idx="237">
                  <c:v>4/26/2017</c:v>
                </c:pt>
                <c:pt idx="238">
                  <c:v>4/27/2017</c:v>
                </c:pt>
                <c:pt idx="239">
                  <c:v>4/28/2017</c:v>
                </c:pt>
                <c:pt idx="240">
                  <c:v>4/29/2017</c:v>
                </c:pt>
                <c:pt idx="241">
                  <c:v>4/30/2017</c:v>
                </c:pt>
                <c:pt idx="242">
                  <c:v>5/1/2017</c:v>
                </c:pt>
                <c:pt idx="243">
                  <c:v>5/2/2017</c:v>
                </c:pt>
                <c:pt idx="244">
                  <c:v>5/3/2017</c:v>
                </c:pt>
                <c:pt idx="245">
                  <c:v>5/4/2017</c:v>
                </c:pt>
                <c:pt idx="246">
                  <c:v>5/5/2017</c:v>
                </c:pt>
                <c:pt idx="247">
                  <c:v>5/6/2017</c:v>
                </c:pt>
                <c:pt idx="248">
                  <c:v>5/7/2017</c:v>
                </c:pt>
                <c:pt idx="249">
                  <c:v>5/8/2017</c:v>
                </c:pt>
                <c:pt idx="250">
                  <c:v>5/9/2017</c:v>
                </c:pt>
                <c:pt idx="251">
                  <c:v>5/10/2017</c:v>
                </c:pt>
                <c:pt idx="252">
                  <c:v>5/11/2017</c:v>
                </c:pt>
                <c:pt idx="253">
                  <c:v>5/12/2017</c:v>
                </c:pt>
                <c:pt idx="254">
                  <c:v>5/13/2017</c:v>
                </c:pt>
                <c:pt idx="255">
                  <c:v>5/14/2017</c:v>
                </c:pt>
                <c:pt idx="256">
                  <c:v>5/15/2017</c:v>
                </c:pt>
                <c:pt idx="257">
                  <c:v>5/16/2017</c:v>
                </c:pt>
                <c:pt idx="258">
                  <c:v>5/17/2017</c:v>
                </c:pt>
                <c:pt idx="259">
                  <c:v>5/18/2017</c:v>
                </c:pt>
                <c:pt idx="260">
                  <c:v>5/19/2017</c:v>
                </c:pt>
                <c:pt idx="261">
                  <c:v>5/20/2017</c:v>
                </c:pt>
                <c:pt idx="262">
                  <c:v>5/21/2017</c:v>
                </c:pt>
                <c:pt idx="263">
                  <c:v>5/22/2017</c:v>
                </c:pt>
                <c:pt idx="264">
                  <c:v>5/23/2017</c:v>
                </c:pt>
                <c:pt idx="265">
                  <c:v>5/24/2017</c:v>
                </c:pt>
                <c:pt idx="266">
                  <c:v>5/25/2017</c:v>
                </c:pt>
                <c:pt idx="267">
                  <c:v>5/26/2017</c:v>
                </c:pt>
                <c:pt idx="268">
                  <c:v>5/27/2017</c:v>
                </c:pt>
                <c:pt idx="269">
                  <c:v>5/28/2017</c:v>
                </c:pt>
                <c:pt idx="270">
                  <c:v>5/29/2017</c:v>
                </c:pt>
                <c:pt idx="271">
                  <c:v>5/30/2017</c:v>
                </c:pt>
                <c:pt idx="272">
                  <c:v>5/31/2017</c:v>
                </c:pt>
                <c:pt idx="273">
                  <c:v>6/1/2017</c:v>
                </c:pt>
                <c:pt idx="274">
                  <c:v>6/2/2017</c:v>
                </c:pt>
                <c:pt idx="275">
                  <c:v>6/3/2017</c:v>
                </c:pt>
                <c:pt idx="276">
                  <c:v>6/4/2017</c:v>
                </c:pt>
                <c:pt idx="277">
                  <c:v>6/5/2017</c:v>
                </c:pt>
                <c:pt idx="278">
                  <c:v>6/6/2017</c:v>
                </c:pt>
                <c:pt idx="279">
                  <c:v>6/7/2017</c:v>
                </c:pt>
                <c:pt idx="280">
                  <c:v>6/8/2017</c:v>
                </c:pt>
                <c:pt idx="281">
                  <c:v>6/9/2017</c:v>
                </c:pt>
                <c:pt idx="282">
                  <c:v>6/10/2017</c:v>
                </c:pt>
                <c:pt idx="283">
                  <c:v>6/11/2017</c:v>
                </c:pt>
                <c:pt idx="284">
                  <c:v>6/12/2017</c:v>
                </c:pt>
                <c:pt idx="285">
                  <c:v>6/13/2017</c:v>
                </c:pt>
                <c:pt idx="286">
                  <c:v>6/14/2017</c:v>
                </c:pt>
                <c:pt idx="287">
                  <c:v>6/15/2017</c:v>
                </c:pt>
                <c:pt idx="288">
                  <c:v>6/16/2017</c:v>
                </c:pt>
                <c:pt idx="289">
                  <c:v>6/17/2017</c:v>
                </c:pt>
                <c:pt idx="290">
                  <c:v>6/18/2017</c:v>
                </c:pt>
                <c:pt idx="291">
                  <c:v>6/19/2017</c:v>
                </c:pt>
                <c:pt idx="292">
                  <c:v>6/20/2017</c:v>
                </c:pt>
                <c:pt idx="293">
                  <c:v>6/21/2017</c:v>
                </c:pt>
                <c:pt idx="294">
                  <c:v>6/22/2017</c:v>
                </c:pt>
                <c:pt idx="295">
                  <c:v>6/23/2017</c:v>
                </c:pt>
                <c:pt idx="296">
                  <c:v>6/24/2017</c:v>
                </c:pt>
                <c:pt idx="297">
                  <c:v>6/25/2017</c:v>
                </c:pt>
                <c:pt idx="298">
                  <c:v>6/26/2017</c:v>
                </c:pt>
                <c:pt idx="299">
                  <c:v>6/27/2017</c:v>
                </c:pt>
                <c:pt idx="300">
                  <c:v>6/28/2017</c:v>
                </c:pt>
                <c:pt idx="301">
                  <c:v>6/29/2017</c:v>
                </c:pt>
                <c:pt idx="302">
                  <c:v>6/30/2017</c:v>
                </c:pt>
                <c:pt idx="303">
                  <c:v>7/1/2017</c:v>
                </c:pt>
                <c:pt idx="304">
                  <c:v>7/2/2017</c:v>
                </c:pt>
                <c:pt idx="305">
                  <c:v>7/3/2017</c:v>
                </c:pt>
                <c:pt idx="306">
                  <c:v>7/4/2017</c:v>
                </c:pt>
                <c:pt idx="307">
                  <c:v>7/5/2017</c:v>
                </c:pt>
                <c:pt idx="308">
                  <c:v>7/6/2017</c:v>
                </c:pt>
                <c:pt idx="309">
                  <c:v>7/7/2017</c:v>
                </c:pt>
                <c:pt idx="310">
                  <c:v>7/8/2017</c:v>
                </c:pt>
                <c:pt idx="311">
                  <c:v>7/9/2017</c:v>
                </c:pt>
                <c:pt idx="312">
                  <c:v>7/10/2017</c:v>
                </c:pt>
                <c:pt idx="313">
                  <c:v>7/11/2017</c:v>
                </c:pt>
                <c:pt idx="314">
                  <c:v>7/12/2017</c:v>
                </c:pt>
                <c:pt idx="315">
                  <c:v>7/13/2017</c:v>
                </c:pt>
                <c:pt idx="316">
                  <c:v>7/14/2017</c:v>
                </c:pt>
                <c:pt idx="317">
                  <c:v>7/15/2017</c:v>
                </c:pt>
                <c:pt idx="318">
                  <c:v>7/16/2017</c:v>
                </c:pt>
                <c:pt idx="319">
                  <c:v>7/17/2017</c:v>
                </c:pt>
                <c:pt idx="320">
                  <c:v>7/18/2017</c:v>
                </c:pt>
                <c:pt idx="321">
                  <c:v>7/19/2017</c:v>
                </c:pt>
                <c:pt idx="322">
                  <c:v>7/20/2017</c:v>
                </c:pt>
                <c:pt idx="323">
                  <c:v>7/21/2017</c:v>
                </c:pt>
                <c:pt idx="324">
                  <c:v>7/22/2017</c:v>
                </c:pt>
                <c:pt idx="325">
                  <c:v>7/23/2017</c:v>
                </c:pt>
                <c:pt idx="326">
                  <c:v>7/24/2017</c:v>
                </c:pt>
                <c:pt idx="327">
                  <c:v>7/25/2017</c:v>
                </c:pt>
                <c:pt idx="328">
                  <c:v>7/26/2017</c:v>
                </c:pt>
                <c:pt idx="329">
                  <c:v>7/27/2017</c:v>
                </c:pt>
                <c:pt idx="330">
                  <c:v>7/28/2017</c:v>
                </c:pt>
                <c:pt idx="331">
                  <c:v>7/29/2017</c:v>
                </c:pt>
                <c:pt idx="332">
                  <c:v>7/30/2017</c:v>
                </c:pt>
                <c:pt idx="333">
                  <c:v>7/31/2017</c:v>
                </c:pt>
                <c:pt idx="334">
                  <c:v>8/1/2017</c:v>
                </c:pt>
                <c:pt idx="335">
                  <c:v>8/2/2017</c:v>
                </c:pt>
                <c:pt idx="336">
                  <c:v>8/3/2017</c:v>
                </c:pt>
                <c:pt idx="337">
                  <c:v>8/4/2017</c:v>
                </c:pt>
                <c:pt idx="338">
                  <c:v>8/5/2017</c:v>
                </c:pt>
                <c:pt idx="339">
                  <c:v>8/6/2017</c:v>
                </c:pt>
                <c:pt idx="340">
                  <c:v>8/7/2017</c:v>
                </c:pt>
                <c:pt idx="341">
                  <c:v>8/8/2017</c:v>
                </c:pt>
                <c:pt idx="342">
                  <c:v>8/9/2017</c:v>
                </c:pt>
                <c:pt idx="343">
                  <c:v>8/10/2017</c:v>
                </c:pt>
                <c:pt idx="344">
                  <c:v>8/11/2017</c:v>
                </c:pt>
                <c:pt idx="345">
                  <c:v>8/12/2017</c:v>
                </c:pt>
                <c:pt idx="346">
                  <c:v>8/13/2017</c:v>
                </c:pt>
                <c:pt idx="347">
                  <c:v>8/14/2017</c:v>
                </c:pt>
                <c:pt idx="348">
                  <c:v>8/15/2017</c:v>
                </c:pt>
                <c:pt idx="349">
                  <c:v>8/16/2017</c:v>
                </c:pt>
                <c:pt idx="350">
                  <c:v>8/17/2017</c:v>
                </c:pt>
                <c:pt idx="351">
                  <c:v>8/18/2017</c:v>
                </c:pt>
                <c:pt idx="352">
                  <c:v>8/19/2017</c:v>
                </c:pt>
                <c:pt idx="353">
                  <c:v>8/20/2017</c:v>
                </c:pt>
                <c:pt idx="354">
                  <c:v>8/21/2017</c:v>
                </c:pt>
                <c:pt idx="355">
                  <c:v>8/22/2017</c:v>
                </c:pt>
                <c:pt idx="356">
                  <c:v>8/23/2017</c:v>
                </c:pt>
                <c:pt idx="357">
                  <c:v>8/24/2017</c:v>
                </c:pt>
                <c:pt idx="358">
                  <c:v>8/25/2017</c:v>
                </c:pt>
                <c:pt idx="359">
                  <c:v>8/26/2017</c:v>
                </c:pt>
                <c:pt idx="360">
                  <c:v>8/27/2017</c:v>
                </c:pt>
                <c:pt idx="361">
                  <c:v>8/28/2017</c:v>
                </c:pt>
                <c:pt idx="362">
                  <c:v>8/29/2017</c:v>
                </c:pt>
                <c:pt idx="363">
                  <c:v>8/30/2017</c:v>
                </c:pt>
                <c:pt idx="364">
                  <c:v>8/31/2017</c:v>
                </c:pt>
              </c:strCache>
            </c:strRef>
          </c:cat>
          <c:val>
            <c:numRef>
              <c:f>Returns!$H$18:$H$383</c:f>
              <c:numCache>
                <c:formatCode>0.0%;\(0.0%\)</c:formatCode>
                <c:ptCount val="366"/>
                <c:pt idx="0">
                  <c:v>0</c:v>
                </c:pt>
                <c:pt idx="1">
                  <c:v>7.6137810799583594E-3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8.791942195193414E-3</c:v>
                </c:pt>
                <c:pt idx="6">
                  <c:v>7.688693058383711E-3</c:v>
                </c:pt>
                <c:pt idx="7">
                  <c:v>8.1313547490788896E-3</c:v>
                </c:pt>
                <c:pt idx="8">
                  <c:v>-9.7998488140071949E-3</c:v>
                </c:pt>
                <c:pt idx="9">
                  <c:v>0</c:v>
                </c:pt>
                <c:pt idx="10">
                  <c:v>0</c:v>
                </c:pt>
                <c:pt idx="11">
                  <c:v>-5.9112361157457327E-3</c:v>
                </c:pt>
                <c:pt idx="12">
                  <c:v>-2.2800482160733826E-2</c:v>
                </c:pt>
                <c:pt idx="13">
                  <c:v>-2.1615510865641951E-2</c:v>
                </c:pt>
                <c:pt idx="14">
                  <c:v>-1.2271944102043686E-2</c:v>
                </c:pt>
                <c:pt idx="15">
                  <c:v>-1.5881339426174201E-2</c:v>
                </c:pt>
                <c:pt idx="16">
                  <c:v>0</c:v>
                </c:pt>
                <c:pt idx="17">
                  <c:v>0</c:v>
                </c:pt>
                <c:pt idx="18">
                  <c:v>-1.2782707591307396E-2</c:v>
                </c:pt>
                <c:pt idx="19">
                  <c:v>-1.1025681188240211E-2</c:v>
                </c:pt>
                <c:pt idx="20">
                  <c:v>1.8319383814926482E-3</c:v>
                </c:pt>
                <c:pt idx="21">
                  <c:v>7.7159337778112125E-3</c:v>
                </c:pt>
                <c:pt idx="22">
                  <c:v>9.5342517995899989E-4</c:v>
                </c:pt>
                <c:pt idx="23">
                  <c:v>0</c:v>
                </c:pt>
                <c:pt idx="24">
                  <c:v>0</c:v>
                </c:pt>
                <c:pt idx="25">
                  <c:v>-4.3857558278114217E-3</c:v>
                </c:pt>
                <c:pt idx="26">
                  <c:v>-8.5740164397741792E-3</c:v>
                </c:pt>
                <c:pt idx="27">
                  <c:v>3.2348354320037576E-3</c:v>
                </c:pt>
                <c:pt idx="28">
                  <c:v>4.8147971587930716E-3</c:v>
                </c:pt>
                <c:pt idx="29">
                  <c:v>2.8602755398769997E-3</c:v>
                </c:pt>
                <c:pt idx="30">
                  <c:v>0</c:v>
                </c:pt>
                <c:pt idx="31">
                  <c:v>0</c:v>
                </c:pt>
                <c:pt idx="32">
                  <c:v>3.4731917269947843E-4</c:v>
                </c:pt>
                <c:pt idx="33">
                  <c:v>-1.1093782986808631E-2</c:v>
                </c:pt>
                <c:pt idx="34">
                  <c:v>-4.9918618350710542E-3</c:v>
                </c:pt>
                <c:pt idx="35">
                  <c:v>-6.0201989934554057E-3</c:v>
                </c:pt>
                <c:pt idx="36">
                  <c:v>-8.0087715116556879E-3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-9.1460715477494903E-3</c:v>
                </c:pt>
                <c:pt idx="41">
                  <c:v>-4.419806727095632E-3</c:v>
                </c:pt>
                <c:pt idx="42">
                  <c:v>-2.737692302453687E-3</c:v>
                </c:pt>
                <c:pt idx="43">
                  <c:v>-6.7352678784246001E-3</c:v>
                </c:pt>
                <c:pt idx="44">
                  <c:v>0</c:v>
                </c:pt>
                <c:pt idx="45">
                  <c:v>0</c:v>
                </c:pt>
                <c:pt idx="46">
                  <c:v>-5.9520971948868739E-3</c:v>
                </c:pt>
                <c:pt idx="47">
                  <c:v>4.6581630220854375E-3</c:v>
                </c:pt>
                <c:pt idx="48">
                  <c:v>1.0664741655827203E-2</c:v>
                </c:pt>
                <c:pt idx="49">
                  <c:v>1.1168694965234094E-2</c:v>
                </c:pt>
                <c:pt idx="50">
                  <c:v>1.7372768814824413E-2</c:v>
                </c:pt>
                <c:pt idx="51">
                  <c:v>0</c:v>
                </c:pt>
                <c:pt idx="52">
                  <c:v>0</c:v>
                </c:pt>
                <c:pt idx="53">
                  <c:v>1.628314003772835E-2</c:v>
                </c:pt>
                <c:pt idx="54">
                  <c:v>1.2714605792738976E-2</c:v>
                </c:pt>
                <c:pt idx="55">
                  <c:v>8.424192482923587E-3</c:v>
                </c:pt>
                <c:pt idx="56">
                  <c:v>1.0208459605418163E-2</c:v>
                </c:pt>
                <c:pt idx="57">
                  <c:v>6.9055223748459849E-3</c:v>
                </c:pt>
                <c:pt idx="58">
                  <c:v>0</c:v>
                </c:pt>
                <c:pt idx="59">
                  <c:v>0</c:v>
                </c:pt>
                <c:pt idx="60">
                  <c:v>7.0417259719828262E-3</c:v>
                </c:pt>
                <c:pt idx="61">
                  <c:v>6.4288097848663739E-3</c:v>
                </c:pt>
                <c:pt idx="62">
                  <c:v>-6.0746804323101866E-3</c:v>
                </c:pt>
                <c:pt idx="63">
                  <c:v>-6.844230756134273E-3</c:v>
                </c:pt>
                <c:pt idx="64">
                  <c:v>-1.1890574030060108E-2</c:v>
                </c:pt>
                <c:pt idx="65">
                  <c:v>0</c:v>
                </c:pt>
                <c:pt idx="66">
                  <c:v>0</c:v>
                </c:pt>
                <c:pt idx="67">
                  <c:v>-2.1383964750508744E-3</c:v>
                </c:pt>
                <c:pt idx="68">
                  <c:v>-1.845558741206399E-3</c:v>
                </c:pt>
                <c:pt idx="69">
                  <c:v>5.1757366912059677E-3</c:v>
                </c:pt>
                <c:pt idx="70">
                  <c:v>4.1133486335374059E-3</c:v>
                </c:pt>
                <c:pt idx="71">
                  <c:v>-8.7510811160522728E-3</c:v>
                </c:pt>
                <c:pt idx="72">
                  <c:v>0</c:v>
                </c:pt>
                <c:pt idx="73">
                  <c:v>0</c:v>
                </c:pt>
                <c:pt idx="74">
                  <c:v>-5.8158935977499215E-3</c:v>
                </c:pt>
                <c:pt idx="75">
                  <c:v>4.9169498566457026E-3</c:v>
                </c:pt>
                <c:pt idx="76">
                  <c:v>3.3574186694271813E-3</c:v>
                </c:pt>
                <c:pt idx="77">
                  <c:v>9.6840757564407021E-3</c:v>
                </c:pt>
                <c:pt idx="78">
                  <c:v>1.2265133922186866E-2</c:v>
                </c:pt>
                <c:pt idx="79">
                  <c:v>0</c:v>
                </c:pt>
                <c:pt idx="80">
                  <c:v>0</c:v>
                </c:pt>
                <c:pt idx="81">
                  <c:v>2.4244240290385966E-2</c:v>
                </c:pt>
                <c:pt idx="82">
                  <c:v>2.8364399103780302E-2</c:v>
                </c:pt>
                <c:pt idx="83">
                  <c:v>2.7036414031694544E-2</c:v>
                </c:pt>
                <c:pt idx="84">
                  <c:v>2.6648233779854147E-2</c:v>
                </c:pt>
                <c:pt idx="85">
                  <c:v>2.6661854139567787E-2</c:v>
                </c:pt>
                <c:pt idx="86">
                  <c:v>0</c:v>
                </c:pt>
                <c:pt idx="87">
                  <c:v>0</c:v>
                </c:pt>
                <c:pt idx="88">
                  <c:v>2.2575746225457882E-2</c:v>
                </c:pt>
                <c:pt idx="89">
                  <c:v>2.1513358167789098E-2</c:v>
                </c:pt>
                <c:pt idx="90">
                  <c:v>2.7172617628831608E-2</c:v>
                </c:pt>
                <c:pt idx="91">
                  <c:v>2.339977798813675E-2</c:v>
                </c:pt>
                <c:pt idx="92">
                  <c:v>2.5102322952349265E-2</c:v>
                </c:pt>
                <c:pt idx="93">
                  <c:v>0</c:v>
                </c:pt>
                <c:pt idx="94">
                  <c:v>0</c:v>
                </c:pt>
                <c:pt idx="95">
                  <c:v>2.8010269751224115E-2</c:v>
                </c:pt>
                <c:pt idx="96">
                  <c:v>3.0094184787420319E-2</c:v>
                </c:pt>
                <c:pt idx="97">
                  <c:v>3.7721586227092319E-2</c:v>
                </c:pt>
                <c:pt idx="98">
                  <c:v>4.163062946492424E-2</c:v>
                </c:pt>
                <c:pt idx="99">
                  <c:v>4.2788360040588724E-2</c:v>
                </c:pt>
                <c:pt idx="100">
                  <c:v>0</c:v>
                </c:pt>
                <c:pt idx="101">
                  <c:v>0</c:v>
                </c:pt>
                <c:pt idx="102">
                  <c:v>4.1119865975660419E-2</c:v>
                </c:pt>
                <c:pt idx="103">
                  <c:v>4.7766601515945917E-2</c:v>
                </c:pt>
                <c:pt idx="104">
                  <c:v>3.4956653205211241E-2</c:v>
                </c:pt>
                <c:pt idx="105">
                  <c:v>3.6393601155006561E-2</c:v>
                </c:pt>
                <c:pt idx="106">
                  <c:v>3.870225212647882E-2</c:v>
                </c:pt>
                <c:pt idx="107">
                  <c:v>0</c:v>
                </c:pt>
                <c:pt idx="108">
                  <c:v>0</c:v>
                </c:pt>
                <c:pt idx="109">
                  <c:v>3.9907653961141154E-2</c:v>
                </c:pt>
                <c:pt idx="110">
                  <c:v>4.1480805508073537E-2</c:v>
                </c:pt>
                <c:pt idx="111">
                  <c:v>4.2359318709607185E-2</c:v>
                </c:pt>
                <c:pt idx="112">
                  <c:v>4.4354701407664177E-2</c:v>
                </c:pt>
                <c:pt idx="113">
                  <c:v>4.3877988817684788E-2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4.6118537990588404E-2</c:v>
                </c:pt>
                <c:pt idx="119">
                  <c:v>5.0272747703266951E-2</c:v>
                </c:pt>
                <c:pt idx="120">
                  <c:v>4.111305579580371E-2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4.8972003350608473E-2</c:v>
                </c:pt>
                <c:pt idx="125">
                  <c:v>5.6721988027703896E-2</c:v>
                </c:pt>
                <c:pt idx="126">
                  <c:v>6.1475493567785255E-2</c:v>
                </c:pt>
                <c:pt idx="127">
                  <c:v>5.5312280797335855E-2</c:v>
                </c:pt>
                <c:pt idx="128">
                  <c:v>0</c:v>
                </c:pt>
                <c:pt idx="129">
                  <c:v>0</c:v>
                </c:pt>
                <c:pt idx="130">
                  <c:v>4.8018578170649473E-2</c:v>
                </c:pt>
                <c:pt idx="131">
                  <c:v>5.0558775257254496E-2</c:v>
                </c:pt>
                <c:pt idx="132">
                  <c:v>5.4999012523920809E-2</c:v>
                </c:pt>
                <c:pt idx="133">
                  <c:v>5.0007150688849755E-2</c:v>
                </c:pt>
                <c:pt idx="134">
                  <c:v>5.5394002955618138E-2</c:v>
                </c:pt>
                <c:pt idx="135">
                  <c:v>0</c:v>
                </c:pt>
                <c:pt idx="136">
                  <c:v>0</c:v>
                </c:pt>
                <c:pt idx="137">
                  <c:v>5.4168170581385011E-2</c:v>
                </c:pt>
                <c:pt idx="138">
                  <c:v>5.1587112415638847E-2</c:v>
                </c:pt>
                <c:pt idx="139">
                  <c:v>4.8624684177909216E-2</c:v>
                </c:pt>
                <c:pt idx="140">
                  <c:v>4.9435095580874222E-2</c:v>
                </c:pt>
                <c:pt idx="141">
                  <c:v>5.8839953963184088E-2</c:v>
                </c:pt>
                <c:pt idx="142">
                  <c:v>0</c:v>
                </c:pt>
                <c:pt idx="143">
                  <c:v>0</c:v>
                </c:pt>
                <c:pt idx="144">
                  <c:v>5.4222652020240014E-2</c:v>
                </c:pt>
                <c:pt idx="145">
                  <c:v>6.3116746913286059E-2</c:v>
                </c:pt>
                <c:pt idx="146">
                  <c:v>6.5370916445903315E-2</c:v>
                </c:pt>
                <c:pt idx="147">
                  <c:v>6.5370916445903315E-2</c:v>
                </c:pt>
                <c:pt idx="148">
                  <c:v>6.3443635546414745E-2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77-4697-9B51-107AF9B370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099712"/>
        <c:axId val="156101248"/>
      </c:lineChart>
      <c:dateAx>
        <c:axId val="15609971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>
            <a:solidFill>
              <a:sysClr val="windowText" lastClr="000000"/>
            </a:solidFill>
          </a:ln>
        </c:spPr>
        <c:crossAx val="156101248"/>
        <c:crosses val="autoZero"/>
        <c:auto val="1"/>
        <c:lblOffset val="100"/>
        <c:baseTimeUnit val="days"/>
        <c:majorUnit val="2"/>
      </c:dateAx>
      <c:valAx>
        <c:axId val="156101248"/>
        <c:scaling>
          <c:orientation val="minMax"/>
        </c:scaling>
        <c:delete val="0"/>
        <c:axPos val="l"/>
        <c:numFmt formatCode="0.0%;\(0.0%\)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156099712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343291080590854"/>
          <c:y val="0.93582580707392315"/>
          <c:w val="0.30923226372029505"/>
          <c:h val="4.6507967935342717E-2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>
          <a:latin typeface="Verdana" panose="020B0604030504040204" pitchFamily="34" charset="0"/>
          <a:ea typeface="Verdana" panose="020B0604030504040204" pitchFamily="34" charset="0"/>
          <a:cs typeface="Verdana" panose="020B0604030504040204" pitchFamily="34" charset="0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/>
              <a:t>Returns - Portfolio </a:t>
            </a:r>
            <a:r>
              <a:rPr lang="en-US" baseline="0"/>
              <a:t>Since Establishment</a:t>
            </a:r>
            <a:r>
              <a:rPr lang="en-US"/>
              <a:t> vs. S&amp;P/TSX</a:t>
            </a:r>
          </a:p>
        </c:rich>
      </c:tx>
      <c:layout>
        <c:manualLayout>
          <c:xMode val="edge"/>
          <c:yMode val="edge"/>
          <c:x val="0.36833708836252516"/>
          <c:y val="4.580284276156448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6224342318293554E-2"/>
          <c:y val="0.13550353594582101"/>
          <c:w val="0.82616385793612801"/>
          <c:h val="0.71083324449047414"/>
        </c:manualLayout>
      </c:layout>
      <c:lineChart>
        <c:grouping val="standard"/>
        <c:varyColors val="0"/>
        <c:ser>
          <c:idx val="1"/>
          <c:order val="0"/>
          <c:tx>
            <c:strRef>
              <c:f>Returns!$S$16:$S$17</c:f>
              <c:strCache>
                <c:ptCount val="2"/>
                <c:pt idx="0">
                  <c:v>Portfolio</c:v>
                </c:pt>
                <c:pt idx="1">
                  <c:v>Return</c:v>
                </c:pt>
              </c:strCache>
            </c:strRef>
          </c:tx>
          <c:spPr>
            <a:ln>
              <a:solidFill>
                <a:srgbClr val="800000"/>
              </a:solidFill>
            </a:ln>
          </c:spPr>
          <c:marker>
            <c:symbol val="none"/>
          </c:marker>
          <c:cat>
            <c:numRef>
              <c:f>Returns!$Q$18:$Q$601</c:f>
              <c:numCache>
                <c:formatCode>m/d/yyyy</c:formatCode>
                <c:ptCount val="584"/>
                <c:pt idx="0">
                  <c:v>41913</c:v>
                </c:pt>
                <c:pt idx="1">
                  <c:v>41914</c:v>
                </c:pt>
                <c:pt idx="2">
                  <c:v>41915</c:v>
                </c:pt>
                <c:pt idx="3">
                  <c:v>41918</c:v>
                </c:pt>
                <c:pt idx="4">
                  <c:v>41919</c:v>
                </c:pt>
                <c:pt idx="5">
                  <c:v>41920</c:v>
                </c:pt>
                <c:pt idx="6">
                  <c:v>41921</c:v>
                </c:pt>
                <c:pt idx="7">
                  <c:v>41922</c:v>
                </c:pt>
                <c:pt idx="8">
                  <c:v>41926</c:v>
                </c:pt>
                <c:pt idx="9">
                  <c:v>41927</c:v>
                </c:pt>
                <c:pt idx="10">
                  <c:v>41928</c:v>
                </c:pt>
                <c:pt idx="11">
                  <c:v>41929</c:v>
                </c:pt>
                <c:pt idx="12">
                  <c:v>41932</c:v>
                </c:pt>
                <c:pt idx="13">
                  <c:v>41933</c:v>
                </c:pt>
                <c:pt idx="14">
                  <c:v>41934</c:v>
                </c:pt>
                <c:pt idx="15">
                  <c:v>41935</c:v>
                </c:pt>
                <c:pt idx="16">
                  <c:v>41936</c:v>
                </c:pt>
                <c:pt idx="17">
                  <c:v>41939</c:v>
                </c:pt>
                <c:pt idx="18">
                  <c:v>41940</c:v>
                </c:pt>
                <c:pt idx="19">
                  <c:v>41941</c:v>
                </c:pt>
                <c:pt idx="20">
                  <c:v>41942</c:v>
                </c:pt>
                <c:pt idx="21">
                  <c:v>41943</c:v>
                </c:pt>
                <c:pt idx="22">
                  <c:v>41946</c:v>
                </c:pt>
                <c:pt idx="23">
                  <c:v>41947</c:v>
                </c:pt>
                <c:pt idx="24">
                  <c:v>41948</c:v>
                </c:pt>
                <c:pt idx="25">
                  <c:v>41949</c:v>
                </c:pt>
                <c:pt idx="26">
                  <c:v>41950</c:v>
                </c:pt>
                <c:pt idx="27">
                  <c:v>41953</c:v>
                </c:pt>
                <c:pt idx="28">
                  <c:v>41954</c:v>
                </c:pt>
                <c:pt idx="29">
                  <c:v>41955</c:v>
                </c:pt>
                <c:pt idx="30">
                  <c:v>41956</c:v>
                </c:pt>
                <c:pt idx="31">
                  <c:v>41957</c:v>
                </c:pt>
                <c:pt idx="32">
                  <c:v>41960</c:v>
                </c:pt>
                <c:pt idx="33">
                  <c:v>41961</c:v>
                </c:pt>
                <c:pt idx="34">
                  <c:v>41962</c:v>
                </c:pt>
                <c:pt idx="35">
                  <c:v>41963</c:v>
                </c:pt>
                <c:pt idx="36">
                  <c:v>41964</c:v>
                </c:pt>
                <c:pt idx="37">
                  <c:v>41967</c:v>
                </c:pt>
                <c:pt idx="38">
                  <c:v>41968</c:v>
                </c:pt>
                <c:pt idx="39">
                  <c:v>41969</c:v>
                </c:pt>
                <c:pt idx="40">
                  <c:v>41970</c:v>
                </c:pt>
                <c:pt idx="41">
                  <c:v>41971</c:v>
                </c:pt>
                <c:pt idx="42">
                  <c:v>41974</c:v>
                </c:pt>
                <c:pt idx="43">
                  <c:v>41975</c:v>
                </c:pt>
                <c:pt idx="44">
                  <c:v>41976</c:v>
                </c:pt>
                <c:pt idx="45">
                  <c:v>41977</c:v>
                </c:pt>
                <c:pt idx="46">
                  <c:v>41978</c:v>
                </c:pt>
                <c:pt idx="47">
                  <c:v>41981</c:v>
                </c:pt>
                <c:pt idx="48">
                  <c:v>41982</c:v>
                </c:pt>
                <c:pt idx="49">
                  <c:v>41983</c:v>
                </c:pt>
                <c:pt idx="50">
                  <c:v>41984</c:v>
                </c:pt>
                <c:pt idx="51">
                  <c:v>41985</c:v>
                </c:pt>
                <c:pt idx="52">
                  <c:v>41988</c:v>
                </c:pt>
                <c:pt idx="53">
                  <c:v>41989</c:v>
                </c:pt>
                <c:pt idx="54">
                  <c:v>41990</c:v>
                </c:pt>
                <c:pt idx="55">
                  <c:v>41991</c:v>
                </c:pt>
                <c:pt idx="56">
                  <c:v>41992</c:v>
                </c:pt>
                <c:pt idx="57">
                  <c:v>41995</c:v>
                </c:pt>
                <c:pt idx="58">
                  <c:v>41996</c:v>
                </c:pt>
                <c:pt idx="59">
                  <c:v>41997</c:v>
                </c:pt>
                <c:pt idx="60">
                  <c:v>42002</c:v>
                </c:pt>
                <c:pt idx="61">
                  <c:v>42003</c:v>
                </c:pt>
                <c:pt idx="62">
                  <c:v>42004</c:v>
                </c:pt>
                <c:pt idx="63">
                  <c:v>42006</c:v>
                </c:pt>
                <c:pt idx="64">
                  <c:v>42009</c:v>
                </c:pt>
                <c:pt idx="65">
                  <c:v>42010</c:v>
                </c:pt>
                <c:pt idx="66">
                  <c:v>42011</c:v>
                </c:pt>
                <c:pt idx="67">
                  <c:v>42012</c:v>
                </c:pt>
                <c:pt idx="68">
                  <c:v>42013</c:v>
                </c:pt>
                <c:pt idx="69">
                  <c:v>42016</c:v>
                </c:pt>
                <c:pt idx="70">
                  <c:v>42017</c:v>
                </c:pt>
                <c:pt idx="71">
                  <c:v>42018</c:v>
                </c:pt>
                <c:pt idx="72">
                  <c:v>42019</c:v>
                </c:pt>
                <c:pt idx="73">
                  <c:v>42020</c:v>
                </c:pt>
                <c:pt idx="74">
                  <c:v>42023</c:v>
                </c:pt>
                <c:pt idx="75">
                  <c:v>42024</c:v>
                </c:pt>
                <c:pt idx="76">
                  <c:v>42025</c:v>
                </c:pt>
                <c:pt idx="77">
                  <c:v>42026</c:v>
                </c:pt>
                <c:pt idx="78">
                  <c:v>42027</c:v>
                </c:pt>
                <c:pt idx="79">
                  <c:v>42030</c:v>
                </c:pt>
                <c:pt idx="80">
                  <c:v>42031</c:v>
                </c:pt>
                <c:pt idx="81">
                  <c:v>42032</c:v>
                </c:pt>
                <c:pt idx="82">
                  <c:v>42033</c:v>
                </c:pt>
                <c:pt idx="83">
                  <c:v>42034</c:v>
                </c:pt>
                <c:pt idx="84">
                  <c:v>42037</c:v>
                </c:pt>
                <c:pt idx="85">
                  <c:v>42038</c:v>
                </c:pt>
                <c:pt idx="86">
                  <c:v>42039</c:v>
                </c:pt>
                <c:pt idx="87">
                  <c:v>42040</c:v>
                </c:pt>
                <c:pt idx="88">
                  <c:v>42041</c:v>
                </c:pt>
                <c:pt idx="89">
                  <c:v>42044</c:v>
                </c:pt>
                <c:pt idx="90">
                  <c:v>42045</c:v>
                </c:pt>
                <c:pt idx="91">
                  <c:v>42046</c:v>
                </c:pt>
                <c:pt idx="92">
                  <c:v>42047</c:v>
                </c:pt>
                <c:pt idx="93">
                  <c:v>42048</c:v>
                </c:pt>
                <c:pt idx="94">
                  <c:v>42052</c:v>
                </c:pt>
                <c:pt idx="95">
                  <c:v>42053</c:v>
                </c:pt>
                <c:pt idx="96">
                  <c:v>42054</c:v>
                </c:pt>
                <c:pt idx="97">
                  <c:v>42055</c:v>
                </c:pt>
                <c:pt idx="98">
                  <c:v>42058</c:v>
                </c:pt>
                <c:pt idx="99">
                  <c:v>42059</c:v>
                </c:pt>
                <c:pt idx="100">
                  <c:v>42060</c:v>
                </c:pt>
                <c:pt idx="101">
                  <c:v>42061</c:v>
                </c:pt>
                <c:pt idx="102">
                  <c:v>42062</c:v>
                </c:pt>
                <c:pt idx="103">
                  <c:v>42065</c:v>
                </c:pt>
                <c:pt idx="104">
                  <c:v>42066</c:v>
                </c:pt>
                <c:pt idx="105">
                  <c:v>42067</c:v>
                </c:pt>
                <c:pt idx="106">
                  <c:v>42068</c:v>
                </c:pt>
                <c:pt idx="107">
                  <c:v>42069</c:v>
                </c:pt>
                <c:pt idx="108">
                  <c:v>42072</c:v>
                </c:pt>
                <c:pt idx="109">
                  <c:v>42073</c:v>
                </c:pt>
                <c:pt idx="110">
                  <c:v>42074</c:v>
                </c:pt>
                <c:pt idx="111">
                  <c:v>42075</c:v>
                </c:pt>
                <c:pt idx="112">
                  <c:v>42076</c:v>
                </c:pt>
                <c:pt idx="113">
                  <c:v>42079</c:v>
                </c:pt>
                <c:pt idx="114">
                  <c:v>42080</c:v>
                </c:pt>
                <c:pt idx="115">
                  <c:v>42081</c:v>
                </c:pt>
                <c:pt idx="116">
                  <c:v>42082</c:v>
                </c:pt>
                <c:pt idx="117">
                  <c:v>42083</c:v>
                </c:pt>
                <c:pt idx="118">
                  <c:v>42086</c:v>
                </c:pt>
                <c:pt idx="119">
                  <c:v>42087</c:v>
                </c:pt>
                <c:pt idx="120">
                  <c:v>42088</c:v>
                </c:pt>
                <c:pt idx="121">
                  <c:v>42089</c:v>
                </c:pt>
                <c:pt idx="122">
                  <c:v>42090</c:v>
                </c:pt>
                <c:pt idx="123">
                  <c:v>42093</c:v>
                </c:pt>
                <c:pt idx="124">
                  <c:v>42094</c:v>
                </c:pt>
                <c:pt idx="125">
                  <c:v>42095</c:v>
                </c:pt>
                <c:pt idx="126">
                  <c:v>42096</c:v>
                </c:pt>
                <c:pt idx="127">
                  <c:v>42100</c:v>
                </c:pt>
                <c:pt idx="128">
                  <c:v>42101</c:v>
                </c:pt>
                <c:pt idx="129">
                  <c:v>42102</c:v>
                </c:pt>
                <c:pt idx="130">
                  <c:v>42103</c:v>
                </c:pt>
                <c:pt idx="131">
                  <c:v>42104</c:v>
                </c:pt>
                <c:pt idx="132">
                  <c:v>42107</c:v>
                </c:pt>
                <c:pt idx="133">
                  <c:v>42108</c:v>
                </c:pt>
                <c:pt idx="134">
                  <c:v>42109</c:v>
                </c:pt>
                <c:pt idx="135">
                  <c:v>42110</c:v>
                </c:pt>
                <c:pt idx="136">
                  <c:v>42111</c:v>
                </c:pt>
                <c:pt idx="137">
                  <c:v>42114</c:v>
                </c:pt>
                <c:pt idx="138">
                  <c:v>42115</c:v>
                </c:pt>
                <c:pt idx="139">
                  <c:v>42116</c:v>
                </c:pt>
                <c:pt idx="140">
                  <c:v>42117</c:v>
                </c:pt>
                <c:pt idx="141">
                  <c:v>42118</c:v>
                </c:pt>
                <c:pt idx="142">
                  <c:v>42121</c:v>
                </c:pt>
                <c:pt idx="143">
                  <c:v>42122</c:v>
                </c:pt>
                <c:pt idx="144">
                  <c:v>42123</c:v>
                </c:pt>
                <c:pt idx="145">
                  <c:v>42124</c:v>
                </c:pt>
                <c:pt idx="146">
                  <c:v>42125</c:v>
                </c:pt>
                <c:pt idx="147">
                  <c:v>42128</c:v>
                </c:pt>
                <c:pt idx="148">
                  <c:v>42129</c:v>
                </c:pt>
                <c:pt idx="149">
                  <c:v>42130</c:v>
                </c:pt>
                <c:pt idx="150">
                  <c:v>42131</c:v>
                </c:pt>
                <c:pt idx="151">
                  <c:v>42132</c:v>
                </c:pt>
                <c:pt idx="152">
                  <c:v>42135</c:v>
                </c:pt>
                <c:pt idx="153">
                  <c:v>42136</c:v>
                </c:pt>
                <c:pt idx="154">
                  <c:v>42137</c:v>
                </c:pt>
                <c:pt idx="155">
                  <c:v>42138</c:v>
                </c:pt>
                <c:pt idx="156">
                  <c:v>42139</c:v>
                </c:pt>
                <c:pt idx="157">
                  <c:v>42143</c:v>
                </c:pt>
                <c:pt idx="158">
                  <c:v>42144</c:v>
                </c:pt>
                <c:pt idx="159">
                  <c:v>42145</c:v>
                </c:pt>
                <c:pt idx="160">
                  <c:v>42146</c:v>
                </c:pt>
                <c:pt idx="161">
                  <c:v>42149</c:v>
                </c:pt>
                <c:pt idx="162">
                  <c:v>42150</c:v>
                </c:pt>
                <c:pt idx="163">
                  <c:v>42151</c:v>
                </c:pt>
                <c:pt idx="164">
                  <c:v>42152</c:v>
                </c:pt>
                <c:pt idx="165">
                  <c:v>42153</c:v>
                </c:pt>
                <c:pt idx="166">
                  <c:v>42156</c:v>
                </c:pt>
                <c:pt idx="167">
                  <c:v>42157</c:v>
                </c:pt>
                <c:pt idx="168">
                  <c:v>42158</c:v>
                </c:pt>
                <c:pt idx="169">
                  <c:v>42159</c:v>
                </c:pt>
                <c:pt idx="170">
                  <c:v>42160</c:v>
                </c:pt>
                <c:pt idx="171">
                  <c:v>42163</c:v>
                </c:pt>
                <c:pt idx="172">
                  <c:v>42164</c:v>
                </c:pt>
                <c:pt idx="173">
                  <c:v>42165</c:v>
                </c:pt>
                <c:pt idx="174">
                  <c:v>42166</c:v>
                </c:pt>
                <c:pt idx="175">
                  <c:v>42167</c:v>
                </c:pt>
                <c:pt idx="176">
                  <c:v>42170</c:v>
                </c:pt>
                <c:pt idx="177">
                  <c:v>42171</c:v>
                </c:pt>
                <c:pt idx="178">
                  <c:v>42172</c:v>
                </c:pt>
                <c:pt idx="179">
                  <c:v>42173</c:v>
                </c:pt>
                <c:pt idx="180">
                  <c:v>42174</c:v>
                </c:pt>
                <c:pt idx="181">
                  <c:v>42177</c:v>
                </c:pt>
                <c:pt idx="182">
                  <c:v>42178</c:v>
                </c:pt>
                <c:pt idx="183">
                  <c:v>42179</c:v>
                </c:pt>
                <c:pt idx="184">
                  <c:v>42180</c:v>
                </c:pt>
                <c:pt idx="185">
                  <c:v>42181</c:v>
                </c:pt>
                <c:pt idx="186">
                  <c:v>42184</c:v>
                </c:pt>
                <c:pt idx="187">
                  <c:v>42185</c:v>
                </c:pt>
                <c:pt idx="188">
                  <c:v>42187</c:v>
                </c:pt>
                <c:pt idx="189">
                  <c:v>42188</c:v>
                </c:pt>
                <c:pt idx="190">
                  <c:v>42191</c:v>
                </c:pt>
                <c:pt idx="191">
                  <c:v>42192</c:v>
                </c:pt>
                <c:pt idx="192">
                  <c:v>42193</c:v>
                </c:pt>
                <c:pt idx="193">
                  <c:v>42194</c:v>
                </c:pt>
                <c:pt idx="194">
                  <c:v>42195</c:v>
                </c:pt>
                <c:pt idx="195">
                  <c:v>42198</c:v>
                </c:pt>
                <c:pt idx="196">
                  <c:v>42199</c:v>
                </c:pt>
                <c:pt idx="197">
                  <c:v>42200</c:v>
                </c:pt>
                <c:pt idx="198">
                  <c:v>42201</c:v>
                </c:pt>
                <c:pt idx="199">
                  <c:v>42202</c:v>
                </c:pt>
                <c:pt idx="200">
                  <c:v>42205</c:v>
                </c:pt>
                <c:pt idx="201">
                  <c:v>42206</c:v>
                </c:pt>
                <c:pt idx="202">
                  <c:v>42207</c:v>
                </c:pt>
                <c:pt idx="203">
                  <c:v>42208</c:v>
                </c:pt>
                <c:pt idx="204">
                  <c:v>42209</c:v>
                </c:pt>
                <c:pt idx="205">
                  <c:v>42212</c:v>
                </c:pt>
                <c:pt idx="206">
                  <c:v>42213</c:v>
                </c:pt>
                <c:pt idx="207">
                  <c:v>42214</c:v>
                </c:pt>
                <c:pt idx="208">
                  <c:v>42215</c:v>
                </c:pt>
                <c:pt idx="209">
                  <c:v>42216</c:v>
                </c:pt>
                <c:pt idx="210">
                  <c:v>42220</c:v>
                </c:pt>
                <c:pt idx="211">
                  <c:v>42221</c:v>
                </c:pt>
                <c:pt idx="212">
                  <c:v>42222</c:v>
                </c:pt>
                <c:pt idx="213">
                  <c:v>42223</c:v>
                </c:pt>
                <c:pt idx="214">
                  <c:v>42226</c:v>
                </c:pt>
                <c:pt idx="215">
                  <c:v>42227</c:v>
                </c:pt>
                <c:pt idx="216">
                  <c:v>42228</c:v>
                </c:pt>
                <c:pt idx="217">
                  <c:v>42229</c:v>
                </c:pt>
                <c:pt idx="218">
                  <c:v>42230</c:v>
                </c:pt>
                <c:pt idx="219">
                  <c:v>42233</c:v>
                </c:pt>
                <c:pt idx="220">
                  <c:v>42234</c:v>
                </c:pt>
                <c:pt idx="221">
                  <c:v>42235</c:v>
                </c:pt>
                <c:pt idx="222">
                  <c:v>42236</c:v>
                </c:pt>
                <c:pt idx="223">
                  <c:v>42237</c:v>
                </c:pt>
                <c:pt idx="224">
                  <c:v>42240</c:v>
                </c:pt>
                <c:pt idx="225">
                  <c:v>42241</c:v>
                </c:pt>
                <c:pt idx="226">
                  <c:v>42242</c:v>
                </c:pt>
                <c:pt idx="227">
                  <c:v>42243</c:v>
                </c:pt>
                <c:pt idx="228">
                  <c:v>42244</c:v>
                </c:pt>
                <c:pt idx="229">
                  <c:v>42247</c:v>
                </c:pt>
                <c:pt idx="230">
                  <c:v>42248</c:v>
                </c:pt>
                <c:pt idx="231">
                  <c:v>42249</c:v>
                </c:pt>
                <c:pt idx="232">
                  <c:v>42250</c:v>
                </c:pt>
                <c:pt idx="233">
                  <c:v>42251</c:v>
                </c:pt>
                <c:pt idx="234">
                  <c:v>42255</c:v>
                </c:pt>
                <c:pt idx="235">
                  <c:v>42256</c:v>
                </c:pt>
                <c:pt idx="236">
                  <c:v>42257</c:v>
                </c:pt>
                <c:pt idx="237">
                  <c:v>42258</c:v>
                </c:pt>
                <c:pt idx="238">
                  <c:v>42261</c:v>
                </c:pt>
                <c:pt idx="239">
                  <c:v>42262</c:v>
                </c:pt>
                <c:pt idx="240">
                  <c:v>42263</c:v>
                </c:pt>
                <c:pt idx="241">
                  <c:v>42264</c:v>
                </c:pt>
                <c:pt idx="242">
                  <c:v>42265</c:v>
                </c:pt>
                <c:pt idx="243">
                  <c:v>42268</c:v>
                </c:pt>
                <c:pt idx="244">
                  <c:v>42269</c:v>
                </c:pt>
                <c:pt idx="245">
                  <c:v>42270</c:v>
                </c:pt>
                <c:pt idx="246">
                  <c:v>42271</c:v>
                </c:pt>
                <c:pt idx="247">
                  <c:v>42272</c:v>
                </c:pt>
                <c:pt idx="248">
                  <c:v>42275</c:v>
                </c:pt>
                <c:pt idx="249">
                  <c:v>42276</c:v>
                </c:pt>
                <c:pt idx="250">
                  <c:v>42277</c:v>
                </c:pt>
                <c:pt idx="251">
                  <c:v>42278</c:v>
                </c:pt>
                <c:pt idx="252">
                  <c:v>42279</c:v>
                </c:pt>
                <c:pt idx="253">
                  <c:v>42282</c:v>
                </c:pt>
                <c:pt idx="254">
                  <c:v>42283</c:v>
                </c:pt>
                <c:pt idx="255">
                  <c:v>42284</c:v>
                </c:pt>
                <c:pt idx="256">
                  <c:v>42285</c:v>
                </c:pt>
                <c:pt idx="257">
                  <c:v>42286</c:v>
                </c:pt>
                <c:pt idx="258">
                  <c:v>42290</c:v>
                </c:pt>
                <c:pt idx="259">
                  <c:v>42291</c:v>
                </c:pt>
                <c:pt idx="260">
                  <c:v>42292</c:v>
                </c:pt>
                <c:pt idx="261">
                  <c:v>42293</c:v>
                </c:pt>
                <c:pt idx="262">
                  <c:v>42296</c:v>
                </c:pt>
                <c:pt idx="263">
                  <c:v>42297</c:v>
                </c:pt>
                <c:pt idx="264">
                  <c:v>42298</c:v>
                </c:pt>
                <c:pt idx="265">
                  <c:v>42299</c:v>
                </c:pt>
                <c:pt idx="266">
                  <c:v>42300</c:v>
                </c:pt>
                <c:pt idx="267">
                  <c:v>42303</c:v>
                </c:pt>
                <c:pt idx="268">
                  <c:v>42304</c:v>
                </c:pt>
                <c:pt idx="269">
                  <c:v>42305</c:v>
                </c:pt>
                <c:pt idx="270">
                  <c:v>42306</c:v>
                </c:pt>
                <c:pt idx="271">
                  <c:v>42307</c:v>
                </c:pt>
                <c:pt idx="272">
                  <c:v>42310</c:v>
                </c:pt>
                <c:pt idx="273">
                  <c:v>42311</c:v>
                </c:pt>
                <c:pt idx="274">
                  <c:v>42312</c:v>
                </c:pt>
                <c:pt idx="275">
                  <c:v>42313</c:v>
                </c:pt>
                <c:pt idx="276">
                  <c:v>42314</c:v>
                </c:pt>
                <c:pt idx="277">
                  <c:v>42317</c:v>
                </c:pt>
                <c:pt idx="278">
                  <c:v>42318</c:v>
                </c:pt>
                <c:pt idx="279">
                  <c:v>42319</c:v>
                </c:pt>
                <c:pt idx="280">
                  <c:v>42320</c:v>
                </c:pt>
                <c:pt idx="281">
                  <c:v>42321</c:v>
                </c:pt>
                <c:pt idx="282">
                  <c:v>42324</c:v>
                </c:pt>
                <c:pt idx="283">
                  <c:v>42325</c:v>
                </c:pt>
                <c:pt idx="284">
                  <c:v>42326</c:v>
                </c:pt>
                <c:pt idx="285">
                  <c:v>42327</c:v>
                </c:pt>
                <c:pt idx="286">
                  <c:v>42328</c:v>
                </c:pt>
                <c:pt idx="287">
                  <c:v>42331</c:v>
                </c:pt>
                <c:pt idx="288">
                  <c:v>42332</c:v>
                </c:pt>
                <c:pt idx="289">
                  <c:v>42333</c:v>
                </c:pt>
                <c:pt idx="290">
                  <c:v>42334</c:v>
                </c:pt>
                <c:pt idx="291">
                  <c:v>42335</c:v>
                </c:pt>
                <c:pt idx="292">
                  <c:v>42338</c:v>
                </c:pt>
                <c:pt idx="293">
                  <c:v>42339</c:v>
                </c:pt>
                <c:pt idx="294">
                  <c:v>42340</c:v>
                </c:pt>
                <c:pt idx="295">
                  <c:v>42341</c:v>
                </c:pt>
                <c:pt idx="296">
                  <c:v>42342</c:v>
                </c:pt>
                <c:pt idx="297">
                  <c:v>42345</c:v>
                </c:pt>
                <c:pt idx="298">
                  <c:v>42346</c:v>
                </c:pt>
                <c:pt idx="299">
                  <c:v>42347</c:v>
                </c:pt>
                <c:pt idx="300">
                  <c:v>42348</c:v>
                </c:pt>
                <c:pt idx="301">
                  <c:v>42349</c:v>
                </c:pt>
                <c:pt idx="302">
                  <c:v>42352</c:v>
                </c:pt>
                <c:pt idx="303">
                  <c:v>42353</c:v>
                </c:pt>
                <c:pt idx="304">
                  <c:v>42354</c:v>
                </c:pt>
                <c:pt idx="305">
                  <c:v>42355</c:v>
                </c:pt>
                <c:pt idx="306">
                  <c:v>42356</c:v>
                </c:pt>
                <c:pt idx="307">
                  <c:v>42359</c:v>
                </c:pt>
                <c:pt idx="308">
                  <c:v>42360</c:v>
                </c:pt>
                <c:pt idx="309">
                  <c:v>42361</c:v>
                </c:pt>
                <c:pt idx="310">
                  <c:v>42362</c:v>
                </c:pt>
                <c:pt idx="311">
                  <c:v>42367</c:v>
                </c:pt>
                <c:pt idx="312">
                  <c:v>42368</c:v>
                </c:pt>
                <c:pt idx="313">
                  <c:v>42369</c:v>
                </c:pt>
                <c:pt idx="314">
                  <c:v>42373</c:v>
                </c:pt>
                <c:pt idx="315">
                  <c:v>42374</c:v>
                </c:pt>
                <c:pt idx="316">
                  <c:v>42375</c:v>
                </c:pt>
                <c:pt idx="317">
                  <c:v>42376</c:v>
                </c:pt>
                <c:pt idx="318">
                  <c:v>42377</c:v>
                </c:pt>
                <c:pt idx="319">
                  <c:v>42380</c:v>
                </c:pt>
                <c:pt idx="320">
                  <c:v>42381</c:v>
                </c:pt>
                <c:pt idx="321">
                  <c:v>42382</c:v>
                </c:pt>
                <c:pt idx="322">
                  <c:v>42383</c:v>
                </c:pt>
                <c:pt idx="323">
                  <c:v>42384</c:v>
                </c:pt>
                <c:pt idx="324">
                  <c:v>42387</c:v>
                </c:pt>
                <c:pt idx="325">
                  <c:v>42388</c:v>
                </c:pt>
                <c:pt idx="326">
                  <c:v>42389</c:v>
                </c:pt>
                <c:pt idx="327">
                  <c:v>42390</c:v>
                </c:pt>
                <c:pt idx="328">
                  <c:v>42391</c:v>
                </c:pt>
                <c:pt idx="329">
                  <c:v>42394</c:v>
                </c:pt>
                <c:pt idx="330">
                  <c:v>42395</c:v>
                </c:pt>
                <c:pt idx="331">
                  <c:v>42396</c:v>
                </c:pt>
                <c:pt idx="332">
                  <c:v>42397</c:v>
                </c:pt>
                <c:pt idx="333">
                  <c:v>42398</c:v>
                </c:pt>
                <c:pt idx="334">
                  <c:v>42401</c:v>
                </c:pt>
                <c:pt idx="335">
                  <c:v>42402</c:v>
                </c:pt>
                <c:pt idx="336">
                  <c:v>42403</c:v>
                </c:pt>
                <c:pt idx="337">
                  <c:v>42404</c:v>
                </c:pt>
                <c:pt idx="338">
                  <c:v>42405</c:v>
                </c:pt>
                <c:pt idx="339">
                  <c:v>42408</c:v>
                </c:pt>
                <c:pt idx="340">
                  <c:v>42409</c:v>
                </c:pt>
                <c:pt idx="341">
                  <c:v>42410</c:v>
                </c:pt>
                <c:pt idx="342">
                  <c:v>42411</c:v>
                </c:pt>
                <c:pt idx="343">
                  <c:v>42412</c:v>
                </c:pt>
                <c:pt idx="344">
                  <c:v>42416</c:v>
                </c:pt>
                <c:pt idx="345">
                  <c:v>42417</c:v>
                </c:pt>
                <c:pt idx="346">
                  <c:v>42418</c:v>
                </c:pt>
                <c:pt idx="347">
                  <c:v>42419</c:v>
                </c:pt>
                <c:pt idx="348">
                  <c:v>42422</c:v>
                </c:pt>
                <c:pt idx="349">
                  <c:v>42423</c:v>
                </c:pt>
                <c:pt idx="350">
                  <c:v>42424</c:v>
                </c:pt>
                <c:pt idx="351">
                  <c:v>42425</c:v>
                </c:pt>
                <c:pt idx="352">
                  <c:v>42426</c:v>
                </c:pt>
                <c:pt idx="353">
                  <c:v>42429</c:v>
                </c:pt>
                <c:pt idx="354">
                  <c:v>42430</c:v>
                </c:pt>
                <c:pt idx="355">
                  <c:v>42431</c:v>
                </c:pt>
                <c:pt idx="356">
                  <c:v>42432</c:v>
                </c:pt>
                <c:pt idx="357">
                  <c:v>42433</c:v>
                </c:pt>
                <c:pt idx="358">
                  <c:v>42436</c:v>
                </c:pt>
                <c:pt idx="359">
                  <c:v>42437</c:v>
                </c:pt>
                <c:pt idx="360">
                  <c:v>42438</c:v>
                </c:pt>
                <c:pt idx="361">
                  <c:v>42439</c:v>
                </c:pt>
                <c:pt idx="362">
                  <c:v>42440</c:v>
                </c:pt>
                <c:pt idx="363">
                  <c:v>42443</c:v>
                </c:pt>
                <c:pt idx="364">
                  <c:v>42444</c:v>
                </c:pt>
                <c:pt idx="365">
                  <c:v>42445</c:v>
                </c:pt>
                <c:pt idx="366">
                  <c:v>42446</c:v>
                </c:pt>
                <c:pt idx="367">
                  <c:v>42447</c:v>
                </c:pt>
                <c:pt idx="368">
                  <c:v>42450</c:v>
                </c:pt>
                <c:pt idx="369">
                  <c:v>42451</c:v>
                </c:pt>
                <c:pt idx="370">
                  <c:v>42452</c:v>
                </c:pt>
                <c:pt idx="371">
                  <c:v>42453</c:v>
                </c:pt>
                <c:pt idx="372">
                  <c:v>42457</c:v>
                </c:pt>
                <c:pt idx="373">
                  <c:v>42458</c:v>
                </c:pt>
                <c:pt idx="374">
                  <c:v>42459</c:v>
                </c:pt>
                <c:pt idx="375">
                  <c:v>42460</c:v>
                </c:pt>
                <c:pt idx="376">
                  <c:v>42461</c:v>
                </c:pt>
                <c:pt idx="377">
                  <c:v>42464</c:v>
                </c:pt>
                <c:pt idx="378">
                  <c:v>42465</c:v>
                </c:pt>
                <c:pt idx="379">
                  <c:v>42466</c:v>
                </c:pt>
                <c:pt idx="380">
                  <c:v>42467</c:v>
                </c:pt>
                <c:pt idx="381">
                  <c:v>42468</c:v>
                </c:pt>
                <c:pt idx="382">
                  <c:v>42471</c:v>
                </c:pt>
                <c:pt idx="383">
                  <c:v>42472</c:v>
                </c:pt>
                <c:pt idx="384">
                  <c:v>42473</c:v>
                </c:pt>
                <c:pt idx="385">
                  <c:v>42474</c:v>
                </c:pt>
                <c:pt idx="386">
                  <c:v>42475</c:v>
                </c:pt>
                <c:pt idx="387">
                  <c:v>42478</c:v>
                </c:pt>
                <c:pt idx="388">
                  <c:v>42479</c:v>
                </c:pt>
                <c:pt idx="389">
                  <c:v>42480</c:v>
                </c:pt>
                <c:pt idx="390">
                  <c:v>42481</c:v>
                </c:pt>
                <c:pt idx="391">
                  <c:v>42482</c:v>
                </c:pt>
                <c:pt idx="392">
                  <c:v>42485</c:v>
                </c:pt>
                <c:pt idx="393">
                  <c:v>42486</c:v>
                </c:pt>
                <c:pt idx="394">
                  <c:v>42487</c:v>
                </c:pt>
                <c:pt idx="395">
                  <c:v>42488</c:v>
                </c:pt>
                <c:pt idx="396">
                  <c:v>42489</c:v>
                </c:pt>
                <c:pt idx="397">
                  <c:v>42492</c:v>
                </c:pt>
                <c:pt idx="398">
                  <c:v>42493</c:v>
                </c:pt>
                <c:pt idx="399">
                  <c:v>42494</c:v>
                </c:pt>
                <c:pt idx="400">
                  <c:v>42495</c:v>
                </c:pt>
                <c:pt idx="401">
                  <c:v>42496</c:v>
                </c:pt>
                <c:pt idx="402">
                  <c:v>42499</c:v>
                </c:pt>
                <c:pt idx="403">
                  <c:v>42500</c:v>
                </c:pt>
                <c:pt idx="404">
                  <c:v>42501</c:v>
                </c:pt>
                <c:pt idx="405">
                  <c:v>42502</c:v>
                </c:pt>
                <c:pt idx="406">
                  <c:v>42503</c:v>
                </c:pt>
                <c:pt idx="407">
                  <c:v>42506</c:v>
                </c:pt>
                <c:pt idx="408">
                  <c:v>42507</c:v>
                </c:pt>
                <c:pt idx="409">
                  <c:v>42508</c:v>
                </c:pt>
                <c:pt idx="410">
                  <c:v>42509</c:v>
                </c:pt>
                <c:pt idx="411">
                  <c:v>42510</c:v>
                </c:pt>
                <c:pt idx="412">
                  <c:v>42514</c:v>
                </c:pt>
                <c:pt idx="413">
                  <c:v>42515</c:v>
                </c:pt>
                <c:pt idx="414">
                  <c:v>42516</c:v>
                </c:pt>
                <c:pt idx="415">
                  <c:v>42517</c:v>
                </c:pt>
                <c:pt idx="416">
                  <c:v>42520</c:v>
                </c:pt>
                <c:pt idx="417">
                  <c:v>42521</c:v>
                </c:pt>
                <c:pt idx="418">
                  <c:v>42522</c:v>
                </c:pt>
                <c:pt idx="419">
                  <c:v>42523</c:v>
                </c:pt>
                <c:pt idx="420">
                  <c:v>42524</c:v>
                </c:pt>
                <c:pt idx="421">
                  <c:v>42527</c:v>
                </c:pt>
                <c:pt idx="422">
                  <c:v>42528</c:v>
                </c:pt>
                <c:pt idx="423">
                  <c:v>42529</c:v>
                </c:pt>
                <c:pt idx="424">
                  <c:v>42530</c:v>
                </c:pt>
                <c:pt idx="425">
                  <c:v>42531</c:v>
                </c:pt>
                <c:pt idx="426">
                  <c:v>42534</c:v>
                </c:pt>
                <c:pt idx="427">
                  <c:v>42535</c:v>
                </c:pt>
                <c:pt idx="428">
                  <c:v>42536</c:v>
                </c:pt>
                <c:pt idx="429">
                  <c:v>42537</c:v>
                </c:pt>
                <c:pt idx="430">
                  <c:v>42538</c:v>
                </c:pt>
                <c:pt idx="431">
                  <c:v>42541</c:v>
                </c:pt>
                <c:pt idx="432">
                  <c:v>42542</c:v>
                </c:pt>
                <c:pt idx="433">
                  <c:v>42543</c:v>
                </c:pt>
                <c:pt idx="434">
                  <c:v>42544</c:v>
                </c:pt>
                <c:pt idx="435">
                  <c:v>42545</c:v>
                </c:pt>
                <c:pt idx="436">
                  <c:v>42548</c:v>
                </c:pt>
                <c:pt idx="437">
                  <c:v>42549</c:v>
                </c:pt>
                <c:pt idx="438">
                  <c:v>42550</c:v>
                </c:pt>
                <c:pt idx="439">
                  <c:v>42551</c:v>
                </c:pt>
                <c:pt idx="440">
                  <c:v>42555</c:v>
                </c:pt>
                <c:pt idx="441">
                  <c:v>42556</c:v>
                </c:pt>
                <c:pt idx="442">
                  <c:v>42557</c:v>
                </c:pt>
                <c:pt idx="443">
                  <c:v>42558</c:v>
                </c:pt>
                <c:pt idx="444">
                  <c:v>42559</c:v>
                </c:pt>
                <c:pt idx="445">
                  <c:v>42562</c:v>
                </c:pt>
                <c:pt idx="446">
                  <c:v>42563</c:v>
                </c:pt>
                <c:pt idx="447">
                  <c:v>42564</c:v>
                </c:pt>
                <c:pt idx="448">
                  <c:v>42565</c:v>
                </c:pt>
                <c:pt idx="449">
                  <c:v>42566</c:v>
                </c:pt>
                <c:pt idx="450">
                  <c:v>42569</c:v>
                </c:pt>
                <c:pt idx="451">
                  <c:v>42570</c:v>
                </c:pt>
                <c:pt idx="452">
                  <c:v>42571</c:v>
                </c:pt>
                <c:pt idx="453">
                  <c:v>42572</c:v>
                </c:pt>
                <c:pt idx="454">
                  <c:v>42573</c:v>
                </c:pt>
                <c:pt idx="455">
                  <c:v>42576</c:v>
                </c:pt>
                <c:pt idx="456">
                  <c:v>42577</c:v>
                </c:pt>
                <c:pt idx="457">
                  <c:v>42578</c:v>
                </c:pt>
                <c:pt idx="458">
                  <c:v>42579</c:v>
                </c:pt>
                <c:pt idx="459">
                  <c:v>42580</c:v>
                </c:pt>
                <c:pt idx="460">
                  <c:v>42584</c:v>
                </c:pt>
                <c:pt idx="461">
                  <c:v>42585</c:v>
                </c:pt>
                <c:pt idx="462">
                  <c:v>42586</c:v>
                </c:pt>
                <c:pt idx="463">
                  <c:v>42587</c:v>
                </c:pt>
                <c:pt idx="464">
                  <c:v>42590</c:v>
                </c:pt>
                <c:pt idx="465">
                  <c:v>42591</c:v>
                </c:pt>
                <c:pt idx="466">
                  <c:v>42592</c:v>
                </c:pt>
                <c:pt idx="467">
                  <c:v>42593</c:v>
                </c:pt>
                <c:pt idx="468">
                  <c:v>42594</c:v>
                </c:pt>
                <c:pt idx="469">
                  <c:v>42597</c:v>
                </c:pt>
                <c:pt idx="470">
                  <c:v>42598</c:v>
                </c:pt>
                <c:pt idx="471">
                  <c:v>42599</c:v>
                </c:pt>
                <c:pt idx="472">
                  <c:v>42600</c:v>
                </c:pt>
                <c:pt idx="473">
                  <c:v>42601</c:v>
                </c:pt>
                <c:pt idx="474">
                  <c:v>42604</c:v>
                </c:pt>
                <c:pt idx="475">
                  <c:v>42605</c:v>
                </c:pt>
                <c:pt idx="476">
                  <c:v>42606</c:v>
                </c:pt>
                <c:pt idx="477">
                  <c:v>42607</c:v>
                </c:pt>
                <c:pt idx="478">
                  <c:v>42608</c:v>
                </c:pt>
                <c:pt idx="479">
                  <c:v>42611</c:v>
                </c:pt>
                <c:pt idx="480">
                  <c:v>42612</c:v>
                </c:pt>
                <c:pt idx="481">
                  <c:v>42613</c:v>
                </c:pt>
                <c:pt idx="482">
                  <c:v>42614</c:v>
                </c:pt>
                <c:pt idx="483">
                  <c:v>42615</c:v>
                </c:pt>
                <c:pt idx="484">
                  <c:v>42619</c:v>
                </c:pt>
                <c:pt idx="485">
                  <c:v>42620</c:v>
                </c:pt>
                <c:pt idx="486">
                  <c:v>42621</c:v>
                </c:pt>
                <c:pt idx="487">
                  <c:v>42622</c:v>
                </c:pt>
                <c:pt idx="488">
                  <c:v>42625</c:v>
                </c:pt>
                <c:pt idx="489">
                  <c:v>42626</c:v>
                </c:pt>
                <c:pt idx="490">
                  <c:v>42627</c:v>
                </c:pt>
                <c:pt idx="491">
                  <c:v>42628</c:v>
                </c:pt>
                <c:pt idx="492">
                  <c:v>42629</c:v>
                </c:pt>
                <c:pt idx="493">
                  <c:v>42632</c:v>
                </c:pt>
                <c:pt idx="494">
                  <c:v>42633</c:v>
                </c:pt>
                <c:pt idx="495">
                  <c:v>42634</c:v>
                </c:pt>
                <c:pt idx="496">
                  <c:v>42635</c:v>
                </c:pt>
                <c:pt idx="497">
                  <c:v>42636</c:v>
                </c:pt>
                <c:pt idx="498">
                  <c:v>42639</c:v>
                </c:pt>
                <c:pt idx="499">
                  <c:v>42640</c:v>
                </c:pt>
                <c:pt idx="500">
                  <c:v>42641</c:v>
                </c:pt>
                <c:pt idx="501">
                  <c:v>42642</c:v>
                </c:pt>
                <c:pt idx="502">
                  <c:v>42643</c:v>
                </c:pt>
                <c:pt idx="503">
                  <c:v>42646</c:v>
                </c:pt>
                <c:pt idx="504">
                  <c:v>42647</c:v>
                </c:pt>
                <c:pt idx="505">
                  <c:v>42648</c:v>
                </c:pt>
                <c:pt idx="506">
                  <c:v>42649</c:v>
                </c:pt>
                <c:pt idx="507">
                  <c:v>42650</c:v>
                </c:pt>
                <c:pt idx="508">
                  <c:v>42654</c:v>
                </c:pt>
                <c:pt idx="509">
                  <c:v>42655</c:v>
                </c:pt>
                <c:pt idx="510">
                  <c:v>42656</c:v>
                </c:pt>
                <c:pt idx="511">
                  <c:v>42657</c:v>
                </c:pt>
                <c:pt idx="512">
                  <c:v>42660</c:v>
                </c:pt>
                <c:pt idx="513">
                  <c:v>42661</c:v>
                </c:pt>
                <c:pt idx="514">
                  <c:v>42662</c:v>
                </c:pt>
                <c:pt idx="515">
                  <c:v>42663</c:v>
                </c:pt>
                <c:pt idx="516">
                  <c:v>42664</c:v>
                </c:pt>
                <c:pt idx="517">
                  <c:v>42667</c:v>
                </c:pt>
                <c:pt idx="518">
                  <c:v>42668</c:v>
                </c:pt>
                <c:pt idx="519">
                  <c:v>42669</c:v>
                </c:pt>
                <c:pt idx="520">
                  <c:v>42670</c:v>
                </c:pt>
                <c:pt idx="521">
                  <c:v>42671</c:v>
                </c:pt>
                <c:pt idx="522">
                  <c:v>42674</c:v>
                </c:pt>
                <c:pt idx="523">
                  <c:v>42675</c:v>
                </c:pt>
                <c:pt idx="524">
                  <c:v>42676</c:v>
                </c:pt>
                <c:pt idx="525">
                  <c:v>42677</c:v>
                </c:pt>
                <c:pt idx="526">
                  <c:v>42678</c:v>
                </c:pt>
                <c:pt idx="527">
                  <c:v>42681</c:v>
                </c:pt>
                <c:pt idx="528">
                  <c:v>42682</c:v>
                </c:pt>
                <c:pt idx="529">
                  <c:v>42683</c:v>
                </c:pt>
                <c:pt idx="530">
                  <c:v>42684</c:v>
                </c:pt>
                <c:pt idx="531">
                  <c:v>42685</c:v>
                </c:pt>
                <c:pt idx="532">
                  <c:v>42688</c:v>
                </c:pt>
                <c:pt idx="533">
                  <c:v>42689</c:v>
                </c:pt>
                <c:pt idx="534">
                  <c:v>42690</c:v>
                </c:pt>
                <c:pt idx="535">
                  <c:v>42691</c:v>
                </c:pt>
                <c:pt idx="536">
                  <c:v>42692</c:v>
                </c:pt>
                <c:pt idx="537">
                  <c:v>42695</c:v>
                </c:pt>
                <c:pt idx="538">
                  <c:v>42696</c:v>
                </c:pt>
                <c:pt idx="539">
                  <c:v>42697</c:v>
                </c:pt>
                <c:pt idx="540">
                  <c:v>42698</c:v>
                </c:pt>
                <c:pt idx="541">
                  <c:v>42699</c:v>
                </c:pt>
                <c:pt idx="542">
                  <c:v>42702</c:v>
                </c:pt>
                <c:pt idx="543">
                  <c:v>42703</c:v>
                </c:pt>
                <c:pt idx="544">
                  <c:v>42704</c:v>
                </c:pt>
                <c:pt idx="545">
                  <c:v>42705</c:v>
                </c:pt>
                <c:pt idx="546">
                  <c:v>42706</c:v>
                </c:pt>
                <c:pt idx="547">
                  <c:v>42709</c:v>
                </c:pt>
                <c:pt idx="548">
                  <c:v>42710</c:v>
                </c:pt>
                <c:pt idx="549">
                  <c:v>42711</c:v>
                </c:pt>
                <c:pt idx="550">
                  <c:v>42712</c:v>
                </c:pt>
                <c:pt idx="551">
                  <c:v>42713</c:v>
                </c:pt>
                <c:pt idx="552">
                  <c:v>42716</c:v>
                </c:pt>
                <c:pt idx="553">
                  <c:v>42717</c:v>
                </c:pt>
                <c:pt idx="554">
                  <c:v>42718</c:v>
                </c:pt>
                <c:pt idx="555">
                  <c:v>42719</c:v>
                </c:pt>
                <c:pt idx="556">
                  <c:v>42720</c:v>
                </c:pt>
                <c:pt idx="557">
                  <c:v>42723</c:v>
                </c:pt>
                <c:pt idx="558">
                  <c:v>42724</c:v>
                </c:pt>
                <c:pt idx="559">
                  <c:v>42725</c:v>
                </c:pt>
                <c:pt idx="560">
                  <c:v>42726</c:v>
                </c:pt>
                <c:pt idx="561">
                  <c:v>42727</c:v>
                </c:pt>
                <c:pt idx="562">
                  <c:v>42732</c:v>
                </c:pt>
                <c:pt idx="563">
                  <c:v>42733</c:v>
                </c:pt>
                <c:pt idx="564">
                  <c:v>42734</c:v>
                </c:pt>
                <c:pt idx="565">
                  <c:v>42738</c:v>
                </c:pt>
                <c:pt idx="566">
                  <c:v>42739</c:v>
                </c:pt>
                <c:pt idx="567">
                  <c:v>42740</c:v>
                </c:pt>
                <c:pt idx="568">
                  <c:v>42741</c:v>
                </c:pt>
                <c:pt idx="569">
                  <c:v>42744</c:v>
                </c:pt>
                <c:pt idx="570">
                  <c:v>42745</c:v>
                </c:pt>
                <c:pt idx="571">
                  <c:v>42746</c:v>
                </c:pt>
                <c:pt idx="572">
                  <c:v>42747</c:v>
                </c:pt>
                <c:pt idx="573">
                  <c:v>42748</c:v>
                </c:pt>
                <c:pt idx="574">
                  <c:v>42751</c:v>
                </c:pt>
                <c:pt idx="575">
                  <c:v>42752</c:v>
                </c:pt>
                <c:pt idx="576">
                  <c:v>42753</c:v>
                </c:pt>
                <c:pt idx="577">
                  <c:v>42754</c:v>
                </c:pt>
                <c:pt idx="578">
                  <c:v>42755</c:v>
                </c:pt>
                <c:pt idx="579">
                  <c:v>42758</c:v>
                </c:pt>
                <c:pt idx="580">
                  <c:v>42759</c:v>
                </c:pt>
                <c:pt idx="581">
                  <c:v>42760</c:v>
                </c:pt>
                <c:pt idx="582">
                  <c:v>42761</c:v>
                </c:pt>
                <c:pt idx="583">
                  <c:v>42762</c:v>
                </c:pt>
              </c:numCache>
            </c:numRef>
          </c:cat>
          <c:val>
            <c:numRef>
              <c:f>Returns!$S$18:$S$601</c:f>
              <c:numCache>
                <c:formatCode>0.0%;\(0.0%\)</c:formatCode>
                <c:ptCount val="5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-9.9999999999544897E-6</c:v>
                </c:pt>
                <c:pt idx="12">
                  <c:v>3.9674999999999017E-3</c:v>
                </c:pt>
                <c:pt idx="13">
                  <c:v>2.6262500000000522E-3</c:v>
                </c:pt>
                <c:pt idx="14">
                  <c:v>1.4237500000000569E-3</c:v>
                </c:pt>
                <c:pt idx="15">
                  <c:v>3.6899999999999711E-3</c:v>
                </c:pt>
                <c:pt idx="16">
                  <c:v>3.1812499999999133E-3</c:v>
                </c:pt>
                <c:pt idx="17">
                  <c:v>3.9674999999999017E-3</c:v>
                </c:pt>
                <c:pt idx="18">
                  <c:v>5.1237500000000935E-3</c:v>
                </c:pt>
                <c:pt idx="19">
                  <c:v>4.3837499999999086E-3</c:v>
                </c:pt>
                <c:pt idx="20">
                  <c:v>4.1987500000000288E-3</c:v>
                </c:pt>
                <c:pt idx="21">
                  <c:v>4.75374999999989E-3</c:v>
                </c:pt>
                <c:pt idx="22">
                  <c:v>3.782500000000022E-3</c:v>
                </c:pt>
                <c:pt idx="23">
                  <c:v>4.1525000000000034E-3</c:v>
                </c:pt>
                <c:pt idx="24">
                  <c:v>3.3199999999999896E-3</c:v>
                </c:pt>
                <c:pt idx="25">
                  <c:v>4.3375000000001052E-3</c:v>
                </c:pt>
                <c:pt idx="26">
                  <c:v>5.2162499999999223E-3</c:v>
                </c:pt>
                <c:pt idx="27">
                  <c:v>8.4074999999999012E-3</c:v>
                </c:pt>
                <c:pt idx="28">
                  <c:v>7.7137499999999637E-3</c:v>
                </c:pt>
                <c:pt idx="29">
                  <c:v>9.0087500000000098E-3</c:v>
                </c:pt>
                <c:pt idx="30">
                  <c:v>1.354125000000006E-2</c:v>
                </c:pt>
                <c:pt idx="31">
                  <c:v>8.4537499999999266E-3</c:v>
                </c:pt>
                <c:pt idx="32">
                  <c:v>7.2049999999999059E-3</c:v>
                </c:pt>
                <c:pt idx="33">
                  <c:v>6.2800000000000633E-3</c:v>
                </c:pt>
                <c:pt idx="34">
                  <c:v>3.4587500000000659E-3</c:v>
                </c:pt>
                <c:pt idx="35">
                  <c:v>2.6162499999999866E-3</c:v>
                </c:pt>
                <c:pt idx="36">
                  <c:v>9.763750000000071E-3</c:v>
                </c:pt>
                <c:pt idx="37">
                  <c:v>8.1237499999999851E-3</c:v>
                </c:pt>
                <c:pt idx="38">
                  <c:v>6.1800000000000743E-3</c:v>
                </c:pt>
                <c:pt idx="39">
                  <c:v>4.9200000000000355E-3</c:v>
                </c:pt>
                <c:pt idx="40">
                  <c:v>3.7249999999999783E-3</c:v>
                </c:pt>
                <c:pt idx="41">
                  <c:v>2.8999999999990145E-4</c:v>
                </c:pt>
                <c:pt idx="42">
                  <c:v>-8.5250000000003379E-4</c:v>
                </c:pt>
                <c:pt idx="43">
                  <c:v>4.9250000000000682E-4</c:v>
                </c:pt>
                <c:pt idx="44">
                  <c:v>4.129999999999967E-3</c:v>
                </c:pt>
                <c:pt idx="45">
                  <c:v>3.1924999999999315E-3</c:v>
                </c:pt>
                <c:pt idx="46">
                  <c:v>4.3437500000000906E-3</c:v>
                </c:pt>
                <c:pt idx="47">
                  <c:v>1.1037499999999589E-3</c:v>
                </c:pt>
                <c:pt idx="48">
                  <c:v>4.23749999999945E-4</c:v>
                </c:pt>
                <c:pt idx="49">
                  <c:v>-3.1162500000000426E-3</c:v>
                </c:pt>
                <c:pt idx="50">
                  <c:v>-2.982499999999999E-3</c:v>
                </c:pt>
                <c:pt idx="51">
                  <c:v>-5.3050000000000042E-3</c:v>
                </c:pt>
                <c:pt idx="52">
                  <c:v>-6.2662500000000287E-3</c:v>
                </c:pt>
                <c:pt idx="53">
                  <c:v>-4.206249999999967E-3</c:v>
                </c:pt>
                <c:pt idx="54">
                  <c:v>1.0943750000000918E-3</c:v>
                </c:pt>
                <c:pt idx="55">
                  <c:v>1.8000000000000238E-3</c:v>
                </c:pt>
                <c:pt idx="56">
                  <c:v>6.9025000000000336E-3</c:v>
                </c:pt>
                <c:pt idx="57">
                  <c:v>9.7225000000000783E-3</c:v>
                </c:pt>
                <c:pt idx="58">
                  <c:v>1.0666250000000099E-2</c:v>
                </c:pt>
                <c:pt idx="59">
                  <c:v>1.0129999999999972E-2</c:v>
                </c:pt>
                <c:pt idx="60">
                  <c:v>1.245750000000001E-2</c:v>
                </c:pt>
                <c:pt idx="61">
                  <c:v>1.4248749999999921E-2</c:v>
                </c:pt>
                <c:pt idx="62">
                  <c:v>1.9781250000000083E-2</c:v>
                </c:pt>
                <c:pt idx="63">
                  <c:v>1.9406250000000069E-2</c:v>
                </c:pt>
                <c:pt idx="64">
                  <c:v>1.4364999999999961E-2</c:v>
                </c:pt>
                <c:pt idx="65">
                  <c:v>1.0995000000000088E-2</c:v>
                </c:pt>
                <c:pt idx="66">
                  <c:v>1.0930000000000106E-2</c:v>
                </c:pt>
                <c:pt idx="67">
                  <c:v>1.0462500000000041E-2</c:v>
                </c:pt>
                <c:pt idx="68">
                  <c:v>5.2600000000000424E-3</c:v>
                </c:pt>
                <c:pt idx="69">
                  <c:v>-7.500000000049134E-6</c:v>
                </c:pt>
                <c:pt idx="70">
                  <c:v>-2.8662499999999591E-3</c:v>
                </c:pt>
                <c:pt idx="71">
                  <c:v>1.3640000000000096E-2</c:v>
                </c:pt>
                <c:pt idx="72">
                  <c:v>-2.5212500000000304E-3</c:v>
                </c:pt>
                <c:pt idx="73">
                  <c:v>2.4224999999999941E-3</c:v>
                </c:pt>
                <c:pt idx="74">
                  <c:v>3.3950000000000369E-3</c:v>
                </c:pt>
                <c:pt idx="75">
                  <c:v>1.4600000000000168E-3</c:v>
                </c:pt>
                <c:pt idx="76">
                  <c:v>3.3900000000000041E-3</c:v>
                </c:pt>
                <c:pt idx="77">
                  <c:v>7.1362500000000662E-3</c:v>
                </c:pt>
                <c:pt idx="78">
                  <c:v>6.9174999999999098E-3</c:v>
                </c:pt>
                <c:pt idx="79">
                  <c:v>5.9462500000000418E-3</c:v>
                </c:pt>
                <c:pt idx="80">
                  <c:v>7.2425000000000406E-3</c:v>
                </c:pt>
                <c:pt idx="81">
                  <c:v>2.4112499999999759E-3</c:v>
                </c:pt>
                <c:pt idx="82">
                  <c:v>3.8175000000000292E-3</c:v>
                </c:pt>
                <c:pt idx="83">
                  <c:v>6.5675000000000594E-3</c:v>
                </c:pt>
                <c:pt idx="84">
                  <c:v>8.3087500000000869E-3</c:v>
                </c:pt>
                <c:pt idx="85">
                  <c:v>9.7464499999999621E-3</c:v>
                </c:pt>
                <c:pt idx="86">
                  <c:v>7.8564400000000756E-3</c:v>
                </c:pt>
                <c:pt idx="87">
                  <c:v>8.4829100000001212E-3</c:v>
                </c:pt>
                <c:pt idx="88">
                  <c:v>9.5139500000001043E-3</c:v>
                </c:pt>
                <c:pt idx="89">
                  <c:v>1.0054820000000131E-2</c:v>
                </c:pt>
                <c:pt idx="90">
                  <c:v>8.4954999999999892E-3</c:v>
                </c:pt>
                <c:pt idx="91">
                  <c:v>8.2613500000001672E-3</c:v>
                </c:pt>
                <c:pt idx="92">
                  <c:v>9.0706700000000584E-3</c:v>
                </c:pt>
                <c:pt idx="93">
                  <c:v>1.0593510000000084E-2</c:v>
                </c:pt>
                <c:pt idx="94">
                  <c:v>1.08716900000001E-2</c:v>
                </c:pt>
                <c:pt idx="95">
                  <c:v>1.0372190000000003E-2</c:v>
                </c:pt>
                <c:pt idx="96">
                  <c:v>1.0821270000000105E-2</c:v>
                </c:pt>
                <c:pt idx="97">
                  <c:v>9.7868199999999739E-3</c:v>
                </c:pt>
                <c:pt idx="98">
                  <c:v>7.3039299999999585E-3</c:v>
                </c:pt>
                <c:pt idx="99">
                  <c:v>6.3998400000000455E-3</c:v>
                </c:pt>
                <c:pt idx="100">
                  <c:v>8.7960499999999442E-3</c:v>
                </c:pt>
                <c:pt idx="101">
                  <c:v>9.5485500000001E-3</c:v>
                </c:pt>
                <c:pt idx="102">
                  <c:v>9.4327700000000902E-3</c:v>
                </c:pt>
                <c:pt idx="103">
                  <c:v>1.2154690000000024E-2</c:v>
                </c:pt>
                <c:pt idx="104">
                  <c:v>1.2383320000000086E-2</c:v>
                </c:pt>
                <c:pt idx="105">
                  <c:v>1.3323940000000034E-2</c:v>
                </c:pt>
                <c:pt idx="106">
                  <c:v>1.2819440000000126E-2</c:v>
                </c:pt>
                <c:pt idx="107">
                  <c:v>1.1889269999999952E-2</c:v>
                </c:pt>
                <c:pt idx="108">
                  <c:v>7.0635900000000085E-3</c:v>
                </c:pt>
                <c:pt idx="109">
                  <c:v>7.4594599999999733E-3</c:v>
                </c:pt>
                <c:pt idx="110">
                  <c:v>9.0332300000000032E-3</c:v>
                </c:pt>
                <c:pt idx="111">
                  <c:v>9.5374500000000584E-3</c:v>
                </c:pt>
                <c:pt idx="112">
                  <c:v>7.9546300000001846E-3</c:v>
                </c:pt>
                <c:pt idx="113">
                  <c:v>6.1266700000000007E-3</c:v>
                </c:pt>
                <c:pt idx="114">
                  <c:v>7.8820100000001059E-3</c:v>
                </c:pt>
                <c:pt idx="115">
                  <c:v>8.0647000000000357E-3</c:v>
                </c:pt>
                <c:pt idx="116">
                  <c:v>1.0576029999999959E-2</c:v>
                </c:pt>
                <c:pt idx="117">
                  <c:v>1.1760339999999925E-2</c:v>
                </c:pt>
                <c:pt idx="118">
                  <c:v>9.9415700000000662E-3</c:v>
                </c:pt>
                <c:pt idx="119">
                  <c:v>1.0428029999999922E-2</c:v>
                </c:pt>
                <c:pt idx="120">
                  <c:v>1.2668300000000077E-2</c:v>
                </c:pt>
                <c:pt idx="121">
                  <c:v>1.5691690000000147E-2</c:v>
                </c:pt>
                <c:pt idx="122">
                  <c:v>1.6036300000000114E-2</c:v>
                </c:pt>
                <c:pt idx="123">
                  <c:v>1.2163580000000174E-2</c:v>
                </c:pt>
                <c:pt idx="124">
                  <c:v>1.3153020000000071E-2</c:v>
                </c:pt>
                <c:pt idx="125">
                  <c:v>1.5098999999999974E-2</c:v>
                </c:pt>
                <c:pt idx="126">
                  <c:v>1.6408919999999938E-2</c:v>
                </c:pt>
                <c:pt idx="127">
                  <c:v>2.1524940000000159E-2</c:v>
                </c:pt>
                <c:pt idx="128">
                  <c:v>2.1746030000000083E-2</c:v>
                </c:pt>
                <c:pt idx="129">
                  <c:v>2.2933490000000001E-2</c:v>
                </c:pt>
                <c:pt idx="130">
                  <c:v>2.5070539999999975E-2</c:v>
                </c:pt>
                <c:pt idx="131">
                  <c:v>2.7507860000000051E-2</c:v>
                </c:pt>
                <c:pt idx="132">
                  <c:v>2.8448049999999947E-2</c:v>
                </c:pt>
                <c:pt idx="133">
                  <c:v>2.6115059999999968E-2</c:v>
                </c:pt>
                <c:pt idx="134">
                  <c:v>2.9983599999999999E-2</c:v>
                </c:pt>
                <c:pt idx="135">
                  <c:v>2.9279970000000155E-2</c:v>
                </c:pt>
                <c:pt idx="136">
                  <c:v>2.7363930000000147E-2</c:v>
                </c:pt>
                <c:pt idx="137">
                  <c:v>2.9304470000000027E-2</c:v>
                </c:pt>
                <c:pt idx="138">
                  <c:v>2.8152350000000048E-2</c:v>
                </c:pt>
                <c:pt idx="139">
                  <c:v>2.6385890000000023E-2</c:v>
                </c:pt>
                <c:pt idx="140">
                  <c:v>3.012908000000003E-2</c:v>
                </c:pt>
                <c:pt idx="141">
                  <c:v>3.0557930000000066E-2</c:v>
                </c:pt>
                <c:pt idx="142">
                  <c:v>2.8132230000000202E-2</c:v>
                </c:pt>
                <c:pt idx="143">
                  <c:v>2.849024E-2</c:v>
                </c:pt>
                <c:pt idx="144">
                  <c:v>2.8384370000000159E-2</c:v>
                </c:pt>
                <c:pt idx="145">
                  <c:v>2.7702870000000157E-2</c:v>
                </c:pt>
                <c:pt idx="146">
                  <c:v>3.0486150000000212E-2</c:v>
                </c:pt>
                <c:pt idx="147">
                  <c:v>3.0022570000000082E-2</c:v>
                </c:pt>
                <c:pt idx="148">
                  <c:v>2.6159470000000073E-2</c:v>
                </c:pt>
                <c:pt idx="149">
                  <c:v>1.3630420000000143E-2</c:v>
                </c:pt>
                <c:pt idx="150">
                  <c:v>1.035746999999998E-2</c:v>
                </c:pt>
                <c:pt idx="151">
                  <c:v>1.3366110000000209E-2</c:v>
                </c:pt>
                <c:pt idx="152">
                  <c:v>1.3911390000000079E-2</c:v>
                </c:pt>
                <c:pt idx="153">
                  <c:v>9.2843200000001236E-3</c:v>
                </c:pt>
                <c:pt idx="154">
                  <c:v>9.2877700000000285E-3</c:v>
                </c:pt>
                <c:pt idx="155">
                  <c:v>9.3210299999999524E-3</c:v>
                </c:pt>
                <c:pt idx="156">
                  <c:v>1.1062789999999989E-2</c:v>
                </c:pt>
                <c:pt idx="157">
                  <c:v>1.1593259999999939E-2</c:v>
                </c:pt>
                <c:pt idx="158">
                  <c:v>1.1863729999999961E-2</c:v>
                </c:pt>
                <c:pt idx="159">
                  <c:v>1.4992340000000048E-2</c:v>
                </c:pt>
                <c:pt idx="160">
                  <c:v>1.6905429999999999E-2</c:v>
                </c:pt>
                <c:pt idx="161">
                  <c:v>1.7075920000000133E-2</c:v>
                </c:pt>
                <c:pt idx="162">
                  <c:v>1.7702380000000018E-2</c:v>
                </c:pt>
                <c:pt idx="163">
                  <c:v>1.7739380000000082E-2</c:v>
                </c:pt>
                <c:pt idx="164">
                  <c:v>1.4789110000000161E-2</c:v>
                </c:pt>
                <c:pt idx="165">
                  <c:v>1.4036069999999956E-2</c:v>
                </c:pt>
                <c:pt idx="166">
                  <c:v>1.3607680000000011E-2</c:v>
                </c:pt>
                <c:pt idx="167">
                  <c:v>1.4171900000000015E-2</c:v>
                </c:pt>
                <c:pt idx="168">
                  <c:v>1.5189810000000081E-2</c:v>
                </c:pt>
                <c:pt idx="169">
                  <c:v>1.4031200000000021E-2</c:v>
                </c:pt>
                <c:pt idx="170">
                  <c:v>1.4385590000000059E-2</c:v>
                </c:pt>
                <c:pt idx="171">
                  <c:v>1.2041250000000003E-2</c:v>
                </c:pt>
                <c:pt idx="172">
                  <c:v>1.1332830000000182E-2</c:v>
                </c:pt>
                <c:pt idx="173">
                  <c:v>1.0367360000000048E-2</c:v>
                </c:pt>
                <c:pt idx="174">
                  <c:v>9.3138400000001287E-3</c:v>
                </c:pt>
                <c:pt idx="175">
                  <c:v>9.6409600000000317E-3</c:v>
                </c:pt>
                <c:pt idx="176">
                  <c:v>9.0642899999999749E-3</c:v>
                </c:pt>
                <c:pt idx="177">
                  <c:v>1.0997300000000099E-2</c:v>
                </c:pt>
                <c:pt idx="178">
                  <c:v>8.8199799999999495E-3</c:v>
                </c:pt>
                <c:pt idx="179">
                  <c:v>7.5252599999999781E-3</c:v>
                </c:pt>
                <c:pt idx="180">
                  <c:v>4.7398800000000296E-3</c:v>
                </c:pt>
                <c:pt idx="181">
                  <c:v>5.1981000000000943E-3</c:v>
                </c:pt>
                <c:pt idx="182">
                  <c:v>7.5578800000000168E-3</c:v>
                </c:pt>
                <c:pt idx="183">
                  <c:v>7.9635099999999515E-3</c:v>
                </c:pt>
                <c:pt idx="184">
                  <c:v>5.4993899999999929E-3</c:v>
                </c:pt>
                <c:pt idx="185">
                  <c:v>2.9693799999999104E-3</c:v>
                </c:pt>
                <c:pt idx="186">
                  <c:v>3.2310000000013162E-4</c:v>
                </c:pt>
                <c:pt idx="187">
                  <c:v>8.744800000000108E-4</c:v>
                </c:pt>
                <c:pt idx="188">
                  <c:v>5.5469999999946396E-5</c:v>
                </c:pt>
                <c:pt idx="189">
                  <c:v>-1.2256699999999565E-3</c:v>
                </c:pt>
                <c:pt idx="190">
                  <c:v>-3.1624399999999886E-3</c:v>
                </c:pt>
                <c:pt idx="191">
                  <c:v>-2.2100800000000032E-3</c:v>
                </c:pt>
                <c:pt idx="192">
                  <c:v>-4.4395399999999086E-3</c:v>
                </c:pt>
                <c:pt idx="193">
                  <c:v>-5.1642100000000024E-3</c:v>
                </c:pt>
                <c:pt idx="194">
                  <c:v>-6.562389999999918E-3</c:v>
                </c:pt>
                <c:pt idx="195">
                  <c:v>-3.5100599999999815E-3</c:v>
                </c:pt>
                <c:pt idx="196">
                  <c:v>-2.1661499999998668E-3</c:v>
                </c:pt>
                <c:pt idx="197">
                  <c:v>-2.7974499999999791E-3</c:v>
                </c:pt>
                <c:pt idx="198">
                  <c:v>-4.598549999999979E-3</c:v>
                </c:pt>
                <c:pt idx="199">
                  <c:v>-5.7590100000000088E-3</c:v>
                </c:pt>
                <c:pt idx="200">
                  <c:v>-8.6234599999999162E-3</c:v>
                </c:pt>
                <c:pt idx="201">
                  <c:v>-6.6636899999998889E-3</c:v>
                </c:pt>
                <c:pt idx="202">
                  <c:v>-9.0179299999999518E-3</c:v>
                </c:pt>
                <c:pt idx="203">
                  <c:v>-1.1916569999999904E-2</c:v>
                </c:pt>
                <c:pt idx="204">
                  <c:v>-1.5481949999999967E-2</c:v>
                </c:pt>
                <c:pt idx="205">
                  <c:v>-1.9392049999999994E-2</c:v>
                </c:pt>
                <c:pt idx="206">
                  <c:v>-1.4334500000000028E-2</c:v>
                </c:pt>
                <c:pt idx="207">
                  <c:v>-1.0949129999999863E-2</c:v>
                </c:pt>
                <c:pt idx="208">
                  <c:v>-1.3965749999999999E-2</c:v>
                </c:pt>
                <c:pt idx="209">
                  <c:v>-1.2587129999999891E-2</c:v>
                </c:pt>
                <c:pt idx="210">
                  <c:v>-1.2787919999999953E-2</c:v>
                </c:pt>
                <c:pt idx="211">
                  <c:v>-1.4765990000000007E-2</c:v>
                </c:pt>
                <c:pt idx="212">
                  <c:v>-1.3389259999999958E-2</c:v>
                </c:pt>
                <c:pt idx="213">
                  <c:v>-1.7131849999999949E-2</c:v>
                </c:pt>
                <c:pt idx="214">
                  <c:v>-1.3818719999999951E-2</c:v>
                </c:pt>
                <c:pt idx="215">
                  <c:v>-1.6414729999999933E-2</c:v>
                </c:pt>
                <c:pt idx="216">
                  <c:v>-1.5011479999999966E-2</c:v>
                </c:pt>
                <c:pt idx="217">
                  <c:v>-1.7889530000000042E-2</c:v>
                </c:pt>
                <c:pt idx="218">
                  <c:v>-1.7608210000000013E-2</c:v>
                </c:pt>
                <c:pt idx="219">
                  <c:v>-2.007428E-2</c:v>
                </c:pt>
                <c:pt idx="220">
                  <c:v>-2.0819050000000061E-2</c:v>
                </c:pt>
                <c:pt idx="221">
                  <c:v>-2.2500819999999977E-2</c:v>
                </c:pt>
                <c:pt idx="222">
                  <c:v>-2.5393050000000028E-2</c:v>
                </c:pt>
                <c:pt idx="223">
                  <c:v>-2.742789000000001E-2</c:v>
                </c:pt>
                <c:pt idx="224">
                  <c:v>-3.0919099999999977E-2</c:v>
                </c:pt>
                <c:pt idx="225">
                  <c:v>-3.3308439999999995E-2</c:v>
                </c:pt>
                <c:pt idx="226">
                  <c:v>-2.9636529999999994E-2</c:v>
                </c:pt>
                <c:pt idx="227">
                  <c:v>-2.6212279999999977E-2</c:v>
                </c:pt>
                <c:pt idx="228">
                  <c:v>-1.9857060000000093E-2</c:v>
                </c:pt>
                <c:pt idx="229">
                  <c:v>-1.7052509999999965E-2</c:v>
                </c:pt>
                <c:pt idx="230">
                  <c:v>-2.3800510000000052E-2</c:v>
                </c:pt>
                <c:pt idx="231">
                  <c:v>-2.9683829999999967E-2</c:v>
                </c:pt>
                <c:pt idx="232">
                  <c:v>-3.157957999999994E-2</c:v>
                </c:pt>
                <c:pt idx="233">
                  <c:v>-3.1126540000000036E-2</c:v>
                </c:pt>
                <c:pt idx="234">
                  <c:v>-3.0232559999999964E-2</c:v>
                </c:pt>
                <c:pt idx="235">
                  <c:v>-3.2835009999999998E-2</c:v>
                </c:pt>
                <c:pt idx="236">
                  <c:v>-3.1002329999999967E-2</c:v>
                </c:pt>
                <c:pt idx="237">
                  <c:v>-3.1064159999999896E-2</c:v>
                </c:pt>
                <c:pt idx="238">
                  <c:v>-3.1769130000000034E-2</c:v>
                </c:pt>
                <c:pt idx="239">
                  <c:v>-3.0421110000000029E-2</c:v>
                </c:pt>
                <c:pt idx="240">
                  <c:v>-2.7174750000000025E-2</c:v>
                </c:pt>
                <c:pt idx="241">
                  <c:v>-2.7412529999999991E-2</c:v>
                </c:pt>
                <c:pt idx="242">
                  <c:v>-2.8438359999999996E-2</c:v>
                </c:pt>
                <c:pt idx="243">
                  <c:v>-2.6461150000000044E-2</c:v>
                </c:pt>
                <c:pt idx="244">
                  <c:v>-2.6886899999999936E-2</c:v>
                </c:pt>
                <c:pt idx="245">
                  <c:v>-3.0426960000000003E-2</c:v>
                </c:pt>
                <c:pt idx="246">
                  <c:v>-3.3385030000000038E-2</c:v>
                </c:pt>
                <c:pt idx="247">
                  <c:v>-3.7409290000000039E-2</c:v>
                </c:pt>
                <c:pt idx="248">
                  <c:v>-3.8170270000000062E-2</c:v>
                </c:pt>
                <c:pt idx="249">
                  <c:v>-3.9808310000000069E-2</c:v>
                </c:pt>
                <c:pt idx="250">
                  <c:v>-3.8477839999999985E-2</c:v>
                </c:pt>
                <c:pt idx="251">
                  <c:v>-3.9789779999999997E-2</c:v>
                </c:pt>
                <c:pt idx="252">
                  <c:v>-3.6761480000000013E-2</c:v>
                </c:pt>
                <c:pt idx="253">
                  <c:v>-3.3796229999999983E-2</c:v>
                </c:pt>
                <c:pt idx="254">
                  <c:v>-3.0085040000000007E-2</c:v>
                </c:pt>
                <c:pt idx="255">
                  <c:v>-2.7051689999999962E-2</c:v>
                </c:pt>
                <c:pt idx="256">
                  <c:v>-2.4933019999999972E-2</c:v>
                </c:pt>
                <c:pt idx="257">
                  <c:v>-2.3860040000000082E-2</c:v>
                </c:pt>
                <c:pt idx="258">
                  <c:v>-2.8239279999999978E-2</c:v>
                </c:pt>
                <c:pt idx="259">
                  <c:v>-2.8205900000000006E-2</c:v>
                </c:pt>
                <c:pt idx="260">
                  <c:v>-2.7620189999999933E-2</c:v>
                </c:pt>
                <c:pt idx="261">
                  <c:v>-2.8393099999999949E-2</c:v>
                </c:pt>
                <c:pt idx="262">
                  <c:v>-2.7811770000000013E-2</c:v>
                </c:pt>
                <c:pt idx="263">
                  <c:v>-2.5872360000000039E-2</c:v>
                </c:pt>
                <c:pt idx="264">
                  <c:v>-2.6618380000000053E-2</c:v>
                </c:pt>
                <c:pt idx="265">
                  <c:v>-2.450816999999994E-2</c:v>
                </c:pt>
                <c:pt idx="266">
                  <c:v>-2.051358999999997E-2</c:v>
                </c:pt>
                <c:pt idx="267">
                  <c:v>-2.288755000000009E-2</c:v>
                </c:pt>
                <c:pt idx="268">
                  <c:v>-2.6786250000000011E-2</c:v>
                </c:pt>
                <c:pt idx="269">
                  <c:v>-2.1374050000000033E-2</c:v>
                </c:pt>
                <c:pt idx="270">
                  <c:v>-2.0817390000000047E-2</c:v>
                </c:pt>
                <c:pt idx="271">
                  <c:v>-2.0956770000000069E-2</c:v>
                </c:pt>
                <c:pt idx="272">
                  <c:v>-2.0523760000000002E-2</c:v>
                </c:pt>
                <c:pt idx="273">
                  <c:v>-1.8137939999999908E-2</c:v>
                </c:pt>
                <c:pt idx="274">
                  <c:v>-2.0797869999999996E-2</c:v>
                </c:pt>
                <c:pt idx="275">
                  <c:v>-1.9901530000000056E-2</c:v>
                </c:pt>
                <c:pt idx="276">
                  <c:v>-1.4750379999999952E-2</c:v>
                </c:pt>
                <c:pt idx="277">
                  <c:v>-1.0642510000000049E-2</c:v>
                </c:pt>
                <c:pt idx="278">
                  <c:v>-1.9668350000000001E-2</c:v>
                </c:pt>
                <c:pt idx="279">
                  <c:v>-2.3191210000000018E-2</c:v>
                </c:pt>
                <c:pt idx="280">
                  <c:v>-2.674774000000002E-2</c:v>
                </c:pt>
                <c:pt idx="281">
                  <c:v>-3.022159999999996E-2</c:v>
                </c:pt>
                <c:pt idx="282">
                  <c:v>-2.8883939999999941E-2</c:v>
                </c:pt>
                <c:pt idx="283">
                  <c:v>-2.8628010000000037E-2</c:v>
                </c:pt>
                <c:pt idx="284">
                  <c:v>-2.5869660000000017E-2</c:v>
                </c:pt>
                <c:pt idx="285">
                  <c:v>-2.4084550000000093E-2</c:v>
                </c:pt>
                <c:pt idx="286">
                  <c:v>-2.4698050000000027E-2</c:v>
                </c:pt>
                <c:pt idx="287">
                  <c:v>-2.3863100000000026E-2</c:v>
                </c:pt>
                <c:pt idx="288">
                  <c:v>-2.3358600000000007E-2</c:v>
                </c:pt>
                <c:pt idx="289">
                  <c:v>-2.1836889999999998E-2</c:v>
                </c:pt>
                <c:pt idx="290">
                  <c:v>-2.336080000000007E-2</c:v>
                </c:pt>
                <c:pt idx="291">
                  <c:v>-2.4094770000000043E-2</c:v>
                </c:pt>
                <c:pt idx="292">
                  <c:v>-2.3048410000000019E-2</c:v>
                </c:pt>
                <c:pt idx="293">
                  <c:v>-2.0349660000000047E-2</c:v>
                </c:pt>
                <c:pt idx="294">
                  <c:v>-2.2407050000000095E-2</c:v>
                </c:pt>
                <c:pt idx="295">
                  <c:v>-2.2006390000000042E-2</c:v>
                </c:pt>
                <c:pt idx="296">
                  <c:v>-2.2624820000000101E-2</c:v>
                </c:pt>
                <c:pt idx="297">
                  <c:v>-2.8118399999999988E-2</c:v>
                </c:pt>
                <c:pt idx="298">
                  <c:v>-2.8886639999999963E-2</c:v>
                </c:pt>
                <c:pt idx="299">
                  <c:v>-3.1056780000000006E-2</c:v>
                </c:pt>
                <c:pt idx="300">
                  <c:v>-2.6787899999999976E-2</c:v>
                </c:pt>
                <c:pt idx="301">
                  <c:v>-2.8059715000000041E-2</c:v>
                </c:pt>
                <c:pt idx="302">
                  <c:v>-3.0888165000000023E-2</c:v>
                </c:pt>
                <c:pt idx="303">
                  <c:v>-2.6941894999999993E-2</c:v>
                </c:pt>
                <c:pt idx="304">
                  <c:v>-2.4211685000000038E-2</c:v>
                </c:pt>
                <c:pt idx="305">
                  <c:v>-2.4257945000000114E-2</c:v>
                </c:pt>
                <c:pt idx="306">
                  <c:v>-1.65534650000001E-2</c:v>
                </c:pt>
                <c:pt idx="307">
                  <c:v>-1.6001904999999983E-2</c:v>
                </c:pt>
                <c:pt idx="308">
                  <c:v>-1.3572134999999985E-2</c:v>
                </c:pt>
                <c:pt idx="309">
                  <c:v>-1.2293114999999966E-2</c:v>
                </c:pt>
                <c:pt idx="310">
                  <c:v>-1.3138784999999875E-2</c:v>
                </c:pt>
                <c:pt idx="311">
                  <c:v>-1.2708355000000005E-2</c:v>
                </c:pt>
                <c:pt idx="312">
                  <c:v>-1.0867465000000021E-2</c:v>
                </c:pt>
                <c:pt idx="313">
                  <c:v>-1.162245499999992E-2</c:v>
                </c:pt>
                <c:pt idx="314">
                  <c:v>-1.2034655000000005E-2</c:v>
                </c:pt>
                <c:pt idx="315">
                  <c:v>-1.4955495000000152E-2</c:v>
                </c:pt>
                <c:pt idx="316">
                  <c:v>-1.5653554999999986E-2</c:v>
                </c:pt>
                <c:pt idx="317">
                  <c:v>-2.5728535000000052E-2</c:v>
                </c:pt>
                <c:pt idx="318">
                  <c:v>-2.6078975000000115E-2</c:v>
                </c:pt>
                <c:pt idx="319">
                  <c:v>-2.9707985000000048E-2</c:v>
                </c:pt>
                <c:pt idx="320">
                  <c:v>-3.0281455000000124E-2</c:v>
                </c:pt>
                <c:pt idx="321">
                  <c:v>-3.4846354999999996E-2</c:v>
                </c:pt>
                <c:pt idx="322">
                  <c:v>-3.130487500000001E-2</c:v>
                </c:pt>
                <c:pt idx="323">
                  <c:v>-3.5179524999999989E-2</c:v>
                </c:pt>
                <c:pt idx="324">
                  <c:v>-3.9623945000000105E-2</c:v>
                </c:pt>
                <c:pt idx="325">
                  <c:v>-4.0189225000000106E-2</c:v>
                </c:pt>
                <c:pt idx="326">
                  <c:v>-4.0893084999999996E-2</c:v>
                </c:pt>
                <c:pt idx="327">
                  <c:v>-3.916662500000001E-2</c:v>
                </c:pt>
                <c:pt idx="328">
                  <c:v>-3.2586905000000055E-2</c:v>
                </c:pt>
                <c:pt idx="329">
                  <c:v>-3.6129464999999916E-2</c:v>
                </c:pt>
                <c:pt idx="330">
                  <c:v>-3.1612055000000083E-2</c:v>
                </c:pt>
                <c:pt idx="331">
                  <c:v>-2.8148284999999995E-2</c:v>
                </c:pt>
                <c:pt idx="332">
                  <c:v>-2.5425478000000057E-2</c:v>
                </c:pt>
                <c:pt idx="333">
                  <c:v>-1.9280897999999991E-2</c:v>
                </c:pt>
                <c:pt idx="334">
                  <c:v>-2.389336799999997E-2</c:v>
                </c:pt>
                <c:pt idx="335">
                  <c:v>-2.8577287999999923E-2</c:v>
                </c:pt>
                <c:pt idx="336">
                  <c:v>-2.7710758000000002E-2</c:v>
                </c:pt>
                <c:pt idx="337">
                  <c:v>-1.9461767999999879E-2</c:v>
                </c:pt>
                <c:pt idx="338">
                  <c:v>-1.8544817999999963E-2</c:v>
                </c:pt>
                <c:pt idx="339">
                  <c:v>-1.5842307999999972E-2</c:v>
                </c:pt>
                <c:pt idx="340">
                  <c:v>-2.1453697999999966E-2</c:v>
                </c:pt>
                <c:pt idx="341">
                  <c:v>-1.8791947999999947E-2</c:v>
                </c:pt>
                <c:pt idx="342">
                  <c:v>-1.4370557999999978E-2</c:v>
                </c:pt>
                <c:pt idx="343">
                  <c:v>-1.4338477999999988E-2</c:v>
                </c:pt>
                <c:pt idx="344">
                  <c:v>-1.253126800000004E-2</c:v>
                </c:pt>
                <c:pt idx="345">
                  <c:v>-9.9189799999999106E-4</c:v>
                </c:pt>
                <c:pt idx="346">
                  <c:v>5.6233319999998699E-3</c:v>
                </c:pt>
                <c:pt idx="347">
                  <c:v>1.5868420000000327E-3</c:v>
                </c:pt>
                <c:pt idx="348">
                  <c:v>3.4105419999999054E-3</c:v>
                </c:pt>
                <c:pt idx="349">
                  <c:v>1.9228519999998639E-3</c:v>
                </c:pt>
                <c:pt idx="350">
                  <c:v>1.3465719999998793E-3</c:v>
                </c:pt>
                <c:pt idx="351">
                  <c:v>2.92728199999992E-3</c:v>
                </c:pt>
                <c:pt idx="352">
                  <c:v>-8.2280800000011922E-4</c:v>
                </c:pt>
                <c:pt idx="353">
                  <c:v>3.9014419999998662E-3</c:v>
                </c:pt>
                <c:pt idx="354">
                  <c:v>-1.7389680000000629E-3</c:v>
                </c:pt>
                <c:pt idx="355">
                  <c:v>6.7802519999999866E-3</c:v>
                </c:pt>
                <c:pt idx="356">
                  <c:v>1.6445712000000112E-2</c:v>
                </c:pt>
                <c:pt idx="357">
                  <c:v>2.0954421999999973E-2</c:v>
                </c:pt>
                <c:pt idx="358">
                  <c:v>2.9543662000000026E-2</c:v>
                </c:pt>
                <c:pt idx="359">
                  <c:v>2.644850200000004E-2</c:v>
                </c:pt>
                <c:pt idx="360">
                  <c:v>2.7311662000000014E-2</c:v>
                </c:pt>
                <c:pt idx="361">
                  <c:v>3.6538312000000017E-2</c:v>
                </c:pt>
                <c:pt idx="362">
                  <c:v>3.5850201999999998E-2</c:v>
                </c:pt>
                <c:pt idx="363">
                  <c:v>3.7775402000000069E-2</c:v>
                </c:pt>
                <c:pt idx="364">
                  <c:v>3.3821491999999953E-2</c:v>
                </c:pt>
                <c:pt idx="365">
                  <c:v>3.604295199999985E-2</c:v>
                </c:pt>
                <c:pt idx="366">
                  <c:v>3.1732842000000039E-2</c:v>
                </c:pt>
                <c:pt idx="367">
                  <c:v>3.4330911999999936E-2</c:v>
                </c:pt>
                <c:pt idx="368">
                  <c:v>3.2991631999999882E-2</c:v>
                </c:pt>
                <c:pt idx="369">
                  <c:v>3.4469161999999942E-2</c:v>
                </c:pt>
                <c:pt idx="370">
                  <c:v>3.3586652000000106E-2</c:v>
                </c:pt>
                <c:pt idx="371">
                  <c:v>3.1231462000000043E-2</c:v>
                </c:pt>
                <c:pt idx="372">
                  <c:v>3.0010291999999827E-2</c:v>
                </c:pt>
                <c:pt idx="373">
                  <c:v>3.3113901999999973E-2</c:v>
                </c:pt>
                <c:pt idx="374">
                  <c:v>3.8885318999999807E-2</c:v>
                </c:pt>
                <c:pt idx="375">
                  <c:v>3.6755839000000012E-2</c:v>
                </c:pt>
                <c:pt idx="376">
                  <c:v>3.2757178999999859E-2</c:v>
                </c:pt>
                <c:pt idx="377">
                  <c:v>3.0225568999999952E-2</c:v>
                </c:pt>
                <c:pt idx="378">
                  <c:v>3.0061043999999981E-2</c:v>
                </c:pt>
                <c:pt idx="379">
                  <c:v>2.898898899999991E-2</c:v>
                </c:pt>
                <c:pt idx="380">
                  <c:v>2.874113899999986E-2</c:v>
                </c:pt>
                <c:pt idx="381">
                  <c:v>2.8178708999999857E-2</c:v>
                </c:pt>
                <c:pt idx="382">
                  <c:v>2.7132818999999975E-2</c:v>
                </c:pt>
                <c:pt idx="383">
                  <c:v>2.6244849000000015E-2</c:v>
                </c:pt>
                <c:pt idx="384">
                  <c:v>2.753843899999997E-2</c:v>
                </c:pt>
                <c:pt idx="385">
                  <c:v>2.5079728999999773E-2</c:v>
                </c:pt>
                <c:pt idx="386">
                  <c:v>2.9844828999999962E-2</c:v>
                </c:pt>
                <c:pt idx="387">
                  <c:v>3.5026088999999816E-2</c:v>
                </c:pt>
                <c:pt idx="388">
                  <c:v>3.9446539000000058E-2</c:v>
                </c:pt>
                <c:pt idx="389">
                  <c:v>4.2229558999999917E-2</c:v>
                </c:pt>
                <c:pt idx="390">
                  <c:v>3.9342798999999928E-2</c:v>
                </c:pt>
                <c:pt idx="391">
                  <c:v>4.1856888999999953E-2</c:v>
                </c:pt>
                <c:pt idx="392">
                  <c:v>3.9978128999999862E-2</c:v>
                </c:pt>
                <c:pt idx="393">
                  <c:v>3.8748639000000029E-2</c:v>
                </c:pt>
                <c:pt idx="394">
                  <c:v>4.1536838999999937E-2</c:v>
                </c:pt>
                <c:pt idx="395">
                  <c:v>3.9110715999999934E-2</c:v>
                </c:pt>
                <c:pt idx="396">
                  <c:v>4.1096416000000024E-2</c:v>
                </c:pt>
                <c:pt idx="397">
                  <c:v>3.8427156000000018E-2</c:v>
                </c:pt>
                <c:pt idx="398">
                  <c:v>3.647064599999994E-2</c:v>
                </c:pt>
                <c:pt idx="399">
                  <c:v>3.6663056000000083E-2</c:v>
                </c:pt>
                <c:pt idx="400">
                  <c:v>3.4365925999999991E-2</c:v>
                </c:pt>
                <c:pt idx="401">
                  <c:v>4.0032555999999886E-2</c:v>
                </c:pt>
                <c:pt idx="402">
                  <c:v>3.4078056000000023E-2</c:v>
                </c:pt>
                <c:pt idx="403">
                  <c:v>4.0427846000000045E-2</c:v>
                </c:pt>
                <c:pt idx="404">
                  <c:v>3.9618705999999948E-2</c:v>
                </c:pt>
                <c:pt idx="405">
                  <c:v>4.1909345999999958E-2</c:v>
                </c:pt>
                <c:pt idx="406">
                  <c:v>3.9367396000000054E-2</c:v>
                </c:pt>
                <c:pt idx="407">
                  <c:v>4.2986946000000081E-2</c:v>
                </c:pt>
                <c:pt idx="408">
                  <c:v>4.4213325999999942E-2</c:v>
                </c:pt>
                <c:pt idx="409">
                  <c:v>3.9264385999999929E-2</c:v>
                </c:pt>
                <c:pt idx="410">
                  <c:v>3.9362976000000049E-2</c:v>
                </c:pt>
                <c:pt idx="411">
                  <c:v>4.0978766000000055E-2</c:v>
                </c:pt>
                <c:pt idx="412">
                  <c:v>3.9201505999999942E-2</c:v>
                </c:pt>
                <c:pt idx="413">
                  <c:v>4.3208146000000003E-2</c:v>
                </c:pt>
                <c:pt idx="414">
                  <c:v>4.235929599999988E-2</c:v>
                </c:pt>
                <c:pt idx="415">
                  <c:v>4.2850542999999908E-2</c:v>
                </c:pt>
                <c:pt idx="416">
                  <c:v>4.3718039999999903E-2</c:v>
                </c:pt>
                <c:pt idx="417">
                  <c:v>4.7879059999999862E-2</c:v>
                </c:pt>
                <c:pt idx="418">
                  <c:v>4.4140569999999935E-2</c:v>
                </c:pt>
                <c:pt idx="419">
                  <c:v>4.409372999999972E-2</c:v>
                </c:pt>
                <c:pt idx="420">
                  <c:v>4.8746170000000033E-2</c:v>
                </c:pt>
                <c:pt idx="421">
                  <c:v>4.913122999999997E-2</c:v>
                </c:pt>
                <c:pt idx="422">
                  <c:v>4.7653249999999758E-2</c:v>
                </c:pt>
                <c:pt idx="423">
                  <c:v>4.8509669999999838E-2</c:v>
                </c:pt>
                <c:pt idx="424">
                  <c:v>5.0039849999999886E-2</c:v>
                </c:pt>
                <c:pt idx="425">
                  <c:v>4.5487849999999774E-2</c:v>
                </c:pt>
                <c:pt idx="426">
                  <c:v>3.8116559999999744E-2</c:v>
                </c:pt>
                <c:pt idx="427">
                  <c:v>3.39064699999998E-2</c:v>
                </c:pt>
                <c:pt idx="428">
                  <c:v>3.636728999999983E-2</c:v>
                </c:pt>
                <c:pt idx="429">
                  <c:v>3.623944999999984E-2</c:v>
                </c:pt>
                <c:pt idx="430">
                  <c:v>3.4400049999999904E-2</c:v>
                </c:pt>
                <c:pt idx="431">
                  <c:v>3.7348169999999792E-2</c:v>
                </c:pt>
                <c:pt idx="432">
                  <c:v>3.6193079999999878E-2</c:v>
                </c:pt>
                <c:pt idx="433">
                  <c:v>3.2886339999999903E-2</c:v>
                </c:pt>
                <c:pt idx="434">
                  <c:v>3.5750019999999827E-2</c:v>
                </c:pt>
                <c:pt idx="435">
                  <c:v>3.2982459999999936E-2</c:v>
                </c:pt>
                <c:pt idx="436">
                  <c:v>3.4369929999999993E-2</c:v>
                </c:pt>
                <c:pt idx="437">
                  <c:v>3.7015329999999791E-2</c:v>
                </c:pt>
                <c:pt idx="438">
                  <c:v>4.0165336999999912E-2</c:v>
                </c:pt>
                <c:pt idx="439">
                  <c:v>4.2687776999999816E-2</c:v>
                </c:pt>
                <c:pt idx="440">
                  <c:v>5.1452406999999978E-2</c:v>
                </c:pt>
                <c:pt idx="441">
                  <c:v>5.0043316999999865E-2</c:v>
                </c:pt>
                <c:pt idx="442">
                  <c:v>5.1476466999999859E-2</c:v>
                </c:pt>
                <c:pt idx="443">
                  <c:v>5.3935106999999816E-2</c:v>
                </c:pt>
                <c:pt idx="444">
                  <c:v>5.5981736999999976E-2</c:v>
                </c:pt>
                <c:pt idx="445">
                  <c:v>6.1125486999999978E-2</c:v>
                </c:pt>
                <c:pt idx="446">
                  <c:v>6.4485856999999758E-2</c:v>
                </c:pt>
                <c:pt idx="447">
                  <c:v>6.2678566999999852E-2</c:v>
                </c:pt>
                <c:pt idx="448">
                  <c:v>6.4714056999999992E-2</c:v>
                </c:pt>
                <c:pt idx="449">
                  <c:v>6.2047057000000017E-2</c:v>
                </c:pt>
                <c:pt idx="450">
                  <c:v>6.6017247000000001E-2</c:v>
                </c:pt>
                <c:pt idx="451">
                  <c:v>6.4217386999999793E-2</c:v>
                </c:pt>
                <c:pt idx="452">
                  <c:v>6.077013699999978E-2</c:v>
                </c:pt>
                <c:pt idx="453">
                  <c:v>6.5773756999999655E-2</c:v>
                </c:pt>
                <c:pt idx="454">
                  <c:v>6.7609577000000032E-2</c:v>
                </c:pt>
                <c:pt idx="455">
                  <c:v>6.5910376999999798E-2</c:v>
                </c:pt>
                <c:pt idx="456">
                  <c:v>6.8131386999999766E-2</c:v>
                </c:pt>
                <c:pt idx="457">
                  <c:v>7.501391699999993E-2</c:v>
                </c:pt>
                <c:pt idx="458">
                  <c:v>7.4986313999999776E-2</c:v>
                </c:pt>
                <c:pt idx="459">
                  <c:v>7.9646860999999847E-2</c:v>
                </c:pt>
                <c:pt idx="460">
                  <c:v>8.456093099999995E-2</c:v>
                </c:pt>
                <c:pt idx="461">
                  <c:v>8.5838630999999888E-2</c:v>
                </c:pt>
                <c:pt idx="462">
                  <c:v>8.6853260999999904E-2</c:v>
                </c:pt>
                <c:pt idx="463">
                  <c:v>8.8353260999999961E-2</c:v>
                </c:pt>
                <c:pt idx="464">
                  <c:v>9.1472760999999903E-2</c:v>
                </c:pt>
                <c:pt idx="465">
                  <c:v>9.1191950999999882E-2</c:v>
                </c:pt>
                <c:pt idx="466">
                  <c:v>9.5243801000000072E-2</c:v>
                </c:pt>
                <c:pt idx="467">
                  <c:v>0.10062340099999978</c:v>
                </c:pt>
                <c:pt idx="468">
                  <c:v>0.10134052100000002</c:v>
                </c:pt>
                <c:pt idx="469">
                  <c:v>0.1023835009999996</c:v>
                </c:pt>
                <c:pt idx="470">
                  <c:v>9.4979530999999895E-2</c:v>
                </c:pt>
                <c:pt idx="471">
                  <c:v>9.2459960999999646E-2</c:v>
                </c:pt>
                <c:pt idx="472">
                  <c:v>9.6043450999999891E-2</c:v>
                </c:pt>
                <c:pt idx="473">
                  <c:v>9.7265920999999755E-2</c:v>
                </c:pt>
                <c:pt idx="474">
                  <c:v>0.10003166099999983</c:v>
                </c:pt>
                <c:pt idx="475">
                  <c:v>0.10112060099999987</c:v>
                </c:pt>
                <c:pt idx="476">
                  <c:v>9.2689600999999788E-2</c:v>
                </c:pt>
                <c:pt idx="477">
                  <c:v>9.9270150999999807E-2</c:v>
                </c:pt>
                <c:pt idx="478">
                  <c:v>9.9729770999999801E-2</c:v>
                </c:pt>
                <c:pt idx="479">
                  <c:v>0.1000022909999998</c:v>
                </c:pt>
                <c:pt idx="480">
                  <c:v>9.4000848000000081E-2</c:v>
                </c:pt>
                <c:pt idx="481">
                  <c:v>9.1386667999999727E-2</c:v>
                </c:pt>
                <c:pt idx="482">
                  <c:v>9.4439217999999769E-2</c:v>
                </c:pt>
                <c:pt idx="483">
                  <c:v>9.8865567999999904E-2</c:v>
                </c:pt>
                <c:pt idx="484">
                  <c:v>0.10522522799999989</c:v>
                </c:pt>
                <c:pt idx="485">
                  <c:v>0.10200588799999988</c:v>
                </c:pt>
                <c:pt idx="486">
                  <c:v>0.10140701799999996</c:v>
                </c:pt>
                <c:pt idx="487">
                  <c:v>9.805402799999996E-2</c:v>
                </c:pt>
                <c:pt idx="488">
                  <c:v>0.10330185800000002</c:v>
                </c:pt>
                <c:pt idx="489">
                  <c:v>9.3733417999999791E-2</c:v>
                </c:pt>
                <c:pt idx="490">
                  <c:v>9.5129317999999907E-2</c:v>
                </c:pt>
                <c:pt idx="491">
                  <c:v>9.8510067999999951E-2</c:v>
                </c:pt>
                <c:pt idx="492">
                  <c:v>9.6008037999999907E-2</c:v>
                </c:pt>
                <c:pt idx="493">
                  <c:v>9.7680148000000022E-2</c:v>
                </c:pt>
                <c:pt idx="494">
                  <c:v>0.10224719799999993</c:v>
                </c:pt>
                <c:pt idx="495">
                  <c:v>0.11110885799999992</c:v>
                </c:pt>
                <c:pt idx="496">
                  <c:v>0.10927564800000011</c:v>
                </c:pt>
                <c:pt idx="497">
                  <c:v>0.10445132799999968</c:v>
                </c:pt>
                <c:pt idx="498">
                  <c:v>0.10270064800000012</c:v>
                </c:pt>
                <c:pt idx="499">
                  <c:v>9.8767887999999804E-2</c:v>
                </c:pt>
                <c:pt idx="500">
                  <c:v>0.10693747799999986</c:v>
                </c:pt>
                <c:pt idx="501">
                  <c:v>0.10824832499999992</c:v>
                </c:pt>
                <c:pt idx="502">
                  <c:v>0.10640968499999981</c:v>
                </c:pt>
                <c:pt idx="503">
                  <c:v>0.10174635499999996</c:v>
                </c:pt>
                <c:pt idx="504">
                  <c:v>8.4595274999999859E-2</c:v>
                </c:pt>
                <c:pt idx="505">
                  <c:v>9.0831364999999886E-2</c:v>
                </c:pt>
                <c:pt idx="506">
                  <c:v>8.8796574999999933E-2</c:v>
                </c:pt>
                <c:pt idx="507">
                  <c:v>8.7528075000000038E-2</c:v>
                </c:pt>
                <c:pt idx="508">
                  <c:v>8.446001500000011E-2</c:v>
                </c:pt>
                <c:pt idx="509">
                  <c:v>9.0184594999999979E-2</c:v>
                </c:pt>
                <c:pt idx="510">
                  <c:v>9.259881499999989E-2</c:v>
                </c:pt>
                <c:pt idx="511">
                  <c:v>8.9644454999999734E-2</c:v>
                </c:pt>
                <c:pt idx="512">
                  <c:v>8.9251204999999834E-2</c:v>
                </c:pt>
                <c:pt idx="513">
                  <c:v>9.4773935000000087E-2</c:v>
                </c:pt>
                <c:pt idx="514">
                  <c:v>9.7935864999999955E-2</c:v>
                </c:pt>
                <c:pt idx="515">
                  <c:v>9.8325364999999998E-2</c:v>
                </c:pt>
                <c:pt idx="516">
                  <c:v>9.7871424999999901E-2</c:v>
                </c:pt>
                <c:pt idx="517">
                  <c:v>9.5491964999999901E-2</c:v>
                </c:pt>
                <c:pt idx="518">
                  <c:v>9.6048915000000123E-2</c:v>
                </c:pt>
                <c:pt idx="519">
                  <c:v>9.8005055000000008E-2</c:v>
                </c:pt>
                <c:pt idx="520">
                  <c:v>9.24171250000001E-2</c:v>
                </c:pt>
                <c:pt idx="521">
                  <c:v>9.5346361999999685E-2</c:v>
                </c:pt>
                <c:pt idx="522">
                  <c:v>9.398301199999981E-2</c:v>
                </c:pt>
                <c:pt idx="523">
                  <c:v>9.3838711999999935E-2</c:v>
                </c:pt>
                <c:pt idx="524">
                  <c:v>8.6735131999999826E-2</c:v>
                </c:pt>
                <c:pt idx="525">
                  <c:v>8.4704302000000009E-2</c:v>
                </c:pt>
                <c:pt idx="526">
                  <c:v>7.4381401999999763E-2</c:v>
                </c:pt>
                <c:pt idx="527">
                  <c:v>7.3404121999999905E-2</c:v>
                </c:pt>
                <c:pt idx="528">
                  <c:v>7.3313351999999998E-2</c:v>
                </c:pt>
                <c:pt idx="529">
                  <c:v>6.957201199999985E-2</c:v>
                </c:pt>
                <c:pt idx="530">
                  <c:v>6.6904941999999856E-2</c:v>
                </c:pt>
                <c:pt idx="531">
                  <c:v>5.2733342000000016E-2</c:v>
                </c:pt>
                <c:pt idx="532">
                  <c:v>6.2176511999999962E-2</c:v>
                </c:pt>
                <c:pt idx="533">
                  <c:v>7.0000931999999905E-2</c:v>
                </c:pt>
                <c:pt idx="534">
                  <c:v>7.300120199999971E-2</c:v>
                </c:pt>
                <c:pt idx="535">
                  <c:v>8.1605311999999985E-2</c:v>
                </c:pt>
                <c:pt idx="536">
                  <c:v>8.5582452000000142E-2</c:v>
                </c:pt>
                <c:pt idx="537">
                  <c:v>8.7481281999999938E-2</c:v>
                </c:pt>
                <c:pt idx="538">
                  <c:v>9.3244831999999889E-2</c:v>
                </c:pt>
                <c:pt idx="539">
                  <c:v>9.5605662000000091E-2</c:v>
                </c:pt>
                <c:pt idx="540">
                  <c:v>0.10014540199999966</c:v>
                </c:pt>
                <c:pt idx="541">
                  <c:v>0.10136211199999967</c:v>
                </c:pt>
                <c:pt idx="542">
                  <c:v>0.10295355699999997</c:v>
                </c:pt>
                <c:pt idx="543">
                  <c:v>0.10031412400000006</c:v>
                </c:pt>
                <c:pt idx="544">
                  <c:v>9.8339943999999901E-2</c:v>
                </c:pt>
                <c:pt idx="545">
                  <c:v>9.7555513999999954E-2</c:v>
                </c:pt>
                <c:pt idx="546">
                  <c:v>0.10155972399999991</c:v>
                </c:pt>
                <c:pt idx="547">
                  <c:v>0.10270954399999965</c:v>
                </c:pt>
                <c:pt idx="548">
                  <c:v>9.9679113999999958E-2</c:v>
                </c:pt>
                <c:pt idx="549">
                  <c:v>0.10127641399999998</c:v>
                </c:pt>
                <c:pt idx="550">
                  <c:v>0.10410843399999981</c:v>
                </c:pt>
                <c:pt idx="551">
                  <c:v>0.10166562399999979</c:v>
                </c:pt>
                <c:pt idx="552">
                  <c:v>9.6810854000000113E-2</c:v>
                </c:pt>
                <c:pt idx="553">
                  <c:v>9.6122143999999965E-2</c:v>
                </c:pt>
                <c:pt idx="554">
                  <c:v>8.8208893999999871E-2</c:v>
                </c:pt>
                <c:pt idx="555">
                  <c:v>8.8335633999999885E-2</c:v>
                </c:pt>
                <c:pt idx="556">
                  <c:v>8.940796399999984E-2</c:v>
                </c:pt>
                <c:pt idx="557">
                  <c:v>8.621623399999967E-2</c:v>
                </c:pt>
                <c:pt idx="558">
                  <c:v>8.8793603999999915E-2</c:v>
                </c:pt>
                <c:pt idx="559">
                  <c:v>8.9388263999999884E-2</c:v>
                </c:pt>
                <c:pt idx="560">
                  <c:v>9.1591404000000098E-2</c:v>
                </c:pt>
                <c:pt idx="561">
                  <c:v>9.0431643999999922E-2</c:v>
                </c:pt>
                <c:pt idx="562">
                  <c:v>9.7738271199999893E-2</c:v>
                </c:pt>
                <c:pt idx="563">
                  <c:v>0.10420386120000003</c:v>
                </c:pt>
                <c:pt idx="564">
                  <c:v>0.10337064119999995</c:v>
                </c:pt>
                <c:pt idx="565">
                  <c:v>0.11320077119999983</c:v>
                </c:pt>
                <c:pt idx="566">
                  <c:v>0.12137900119999978</c:v>
                </c:pt>
                <c:pt idx="567">
                  <c:v>0.12461259119999957</c:v>
                </c:pt>
                <c:pt idx="568">
                  <c:v>0.11731447120000005</c:v>
                </c:pt>
                <c:pt idx="569">
                  <c:v>0.11733468120000001</c:v>
                </c:pt>
                <c:pt idx="570">
                  <c:v>0.12517546119999978</c:v>
                </c:pt>
                <c:pt idx="571">
                  <c:v>0.12829983119999988</c:v>
                </c:pt>
                <c:pt idx="572">
                  <c:v>0.13472188119999995</c:v>
                </c:pt>
                <c:pt idx="573">
                  <c:v>0.14092504119999982</c:v>
                </c:pt>
                <c:pt idx="574">
                  <c:v>0.1378234812000001</c:v>
                </c:pt>
                <c:pt idx="575">
                  <c:v>0.14218461119999959</c:v>
                </c:pt>
                <c:pt idx="576">
                  <c:v>0.13795380120000011</c:v>
                </c:pt>
                <c:pt idx="577">
                  <c:v>0.13634381119999994</c:v>
                </c:pt>
                <c:pt idx="578">
                  <c:v>0.13757798119999975</c:v>
                </c:pt>
                <c:pt idx="579">
                  <c:v>0.13853398119999971</c:v>
                </c:pt>
                <c:pt idx="580">
                  <c:v>0.15001541120000006</c:v>
                </c:pt>
                <c:pt idx="581">
                  <c:v>0.1527927311999997</c:v>
                </c:pt>
                <c:pt idx="582">
                  <c:v>0.14912765119999993</c:v>
                </c:pt>
                <c:pt idx="583">
                  <c:v>0.15331435620000011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42-40FD-915C-299E11B08D7D}"/>
            </c:ext>
          </c:extLst>
        </c:ser>
        <c:ser>
          <c:idx val="3"/>
          <c:order val="1"/>
          <c:tx>
            <c:strRef>
              <c:f>Returns!$U$16:$U$17</c:f>
              <c:strCache>
                <c:ptCount val="2"/>
                <c:pt idx="0">
                  <c:v>Index</c:v>
                </c:pt>
                <c:pt idx="1">
                  <c:v>Return</c:v>
                </c:pt>
              </c:strCache>
            </c:strRef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Returns!$Q$18:$Q$601</c:f>
              <c:numCache>
                <c:formatCode>m/d/yyyy</c:formatCode>
                <c:ptCount val="584"/>
                <c:pt idx="0">
                  <c:v>41913</c:v>
                </c:pt>
                <c:pt idx="1">
                  <c:v>41914</c:v>
                </c:pt>
                <c:pt idx="2">
                  <c:v>41915</c:v>
                </c:pt>
                <c:pt idx="3">
                  <c:v>41918</c:v>
                </c:pt>
                <c:pt idx="4">
                  <c:v>41919</c:v>
                </c:pt>
                <c:pt idx="5">
                  <c:v>41920</c:v>
                </c:pt>
                <c:pt idx="6">
                  <c:v>41921</c:v>
                </c:pt>
                <c:pt idx="7">
                  <c:v>41922</c:v>
                </c:pt>
                <c:pt idx="8">
                  <c:v>41926</c:v>
                </c:pt>
                <c:pt idx="9">
                  <c:v>41927</c:v>
                </c:pt>
                <c:pt idx="10">
                  <c:v>41928</c:v>
                </c:pt>
                <c:pt idx="11">
                  <c:v>41929</c:v>
                </c:pt>
                <c:pt idx="12">
                  <c:v>41932</c:v>
                </c:pt>
                <c:pt idx="13">
                  <c:v>41933</c:v>
                </c:pt>
                <c:pt idx="14">
                  <c:v>41934</c:v>
                </c:pt>
                <c:pt idx="15">
                  <c:v>41935</c:v>
                </c:pt>
                <c:pt idx="16">
                  <c:v>41936</c:v>
                </c:pt>
                <c:pt idx="17">
                  <c:v>41939</c:v>
                </c:pt>
                <c:pt idx="18">
                  <c:v>41940</c:v>
                </c:pt>
                <c:pt idx="19">
                  <c:v>41941</c:v>
                </c:pt>
                <c:pt idx="20">
                  <c:v>41942</c:v>
                </c:pt>
                <c:pt idx="21">
                  <c:v>41943</c:v>
                </c:pt>
                <c:pt idx="22">
                  <c:v>41946</c:v>
                </c:pt>
                <c:pt idx="23">
                  <c:v>41947</c:v>
                </c:pt>
                <c:pt idx="24">
                  <c:v>41948</c:v>
                </c:pt>
                <c:pt idx="25">
                  <c:v>41949</c:v>
                </c:pt>
                <c:pt idx="26">
                  <c:v>41950</c:v>
                </c:pt>
                <c:pt idx="27">
                  <c:v>41953</c:v>
                </c:pt>
                <c:pt idx="28">
                  <c:v>41954</c:v>
                </c:pt>
                <c:pt idx="29">
                  <c:v>41955</c:v>
                </c:pt>
                <c:pt idx="30">
                  <c:v>41956</c:v>
                </c:pt>
                <c:pt idx="31">
                  <c:v>41957</c:v>
                </c:pt>
                <c:pt idx="32">
                  <c:v>41960</c:v>
                </c:pt>
                <c:pt idx="33">
                  <c:v>41961</c:v>
                </c:pt>
                <c:pt idx="34">
                  <c:v>41962</c:v>
                </c:pt>
                <c:pt idx="35">
                  <c:v>41963</c:v>
                </c:pt>
                <c:pt idx="36">
                  <c:v>41964</c:v>
                </c:pt>
                <c:pt idx="37">
                  <c:v>41967</c:v>
                </c:pt>
                <c:pt idx="38">
                  <c:v>41968</c:v>
                </c:pt>
                <c:pt idx="39">
                  <c:v>41969</c:v>
                </c:pt>
                <c:pt idx="40">
                  <c:v>41970</c:v>
                </c:pt>
                <c:pt idx="41">
                  <c:v>41971</c:v>
                </c:pt>
                <c:pt idx="42">
                  <c:v>41974</c:v>
                </c:pt>
                <c:pt idx="43">
                  <c:v>41975</c:v>
                </c:pt>
                <c:pt idx="44">
                  <c:v>41976</c:v>
                </c:pt>
                <c:pt idx="45">
                  <c:v>41977</c:v>
                </c:pt>
                <c:pt idx="46">
                  <c:v>41978</c:v>
                </c:pt>
                <c:pt idx="47">
                  <c:v>41981</c:v>
                </c:pt>
                <c:pt idx="48">
                  <c:v>41982</c:v>
                </c:pt>
                <c:pt idx="49">
                  <c:v>41983</c:v>
                </c:pt>
                <c:pt idx="50">
                  <c:v>41984</c:v>
                </c:pt>
                <c:pt idx="51">
                  <c:v>41985</c:v>
                </c:pt>
                <c:pt idx="52">
                  <c:v>41988</c:v>
                </c:pt>
                <c:pt idx="53">
                  <c:v>41989</c:v>
                </c:pt>
                <c:pt idx="54">
                  <c:v>41990</c:v>
                </c:pt>
                <c:pt idx="55">
                  <c:v>41991</c:v>
                </c:pt>
                <c:pt idx="56">
                  <c:v>41992</c:v>
                </c:pt>
                <c:pt idx="57">
                  <c:v>41995</c:v>
                </c:pt>
                <c:pt idx="58">
                  <c:v>41996</c:v>
                </c:pt>
                <c:pt idx="59">
                  <c:v>41997</c:v>
                </c:pt>
                <c:pt idx="60">
                  <c:v>42002</c:v>
                </c:pt>
                <c:pt idx="61">
                  <c:v>42003</c:v>
                </c:pt>
                <c:pt idx="62">
                  <c:v>42004</c:v>
                </c:pt>
                <c:pt idx="63">
                  <c:v>42006</c:v>
                </c:pt>
                <c:pt idx="64">
                  <c:v>42009</c:v>
                </c:pt>
                <c:pt idx="65">
                  <c:v>42010</c:v>
                </c:pt>
                <c:pt idx="66">
                  <c:v>42011</c:v>
                </c:pt>
                <c:pt idx="67">
                  <c:v>42012</c:v>
                </c:pt>
                <c:pt idx="68">
                  <c:v>42013</c:v>
                </c:pt>
                <c:pt idx="69">
                  <c:v>42016</c:v>
                </c:pt>
                <c:pt idx="70">
                  <c:v>42017</c:v>
                </c:pt>
                <c:pt idx="71">
                  <c:v>42018</c:v>
                </c:pt>
                <c:pt idx="72">
                  <c:v>42019</c:v>
                </c:pt>
                <c:pt idx="73">
                  <c:v>42020</c:v>
                </c:pt>
                <c:pt idx="74">
                  <c:v>42023</c:v>
                </c:pt>
                <c:pt idx="75">
                  <c:v>42024</c:v>
                </c:pt>
                <c:pt idx="76">
                  <c:v>42025</c:v>
                </c:pt>
                <c:pt idx="77">
                  <c:v>42026</c:v>
                </c:pt>
                <c:pt idx="78">
                  <c:v>42027</c:v>
                </c:pt>
                <c:pt idx="79">
                  <c:v>42030</c:v>
                </c:pt>
                <c:pt idx="80">
                  <c:v>42031</c:v>
                </c:pt>
                <c:pt idx="81">
                  <c:v>42032</c:v>
                </c:pt>
                <c:pt idx="82">
                  <c:v>42033</c:v>
                </c:pt>
                <c:pt idx="83">
                  <c:v>42034</c:v>
                </c:pt>
                <c:pt idx="84">
                  <c:v>42037</c:v>
                </c:pt>
                <c:pt idx="85">
                  <c:v>42038</c:v>
                </c:pt>
                <c:pt idx="86">
                  <c:v>42039</c:v>
                </c:pt>
                <c:pt idx="87">
                  <c:v>42040</c:v>
                </c:pt>
                <c:pt idx="88">
                  <c:v>42041</c:v>
                </c:pt>
                <c:pt idx="89">
                  <c:v>42044</c:v>
                </c:pt>
                <c:pt idx="90">
                  <c:v>42045</c:v>
                </c:pt>
                <c:pt idx="91">
                  <c:v>42046</c:v>
                </c:pt>
                <c:pt idx="92">
                  <c:v>42047</c:v>
                </c:pt>
                <c:pt idx="93">
                  <c:v>42048</c:v>
                </c:pt>
                <c:pt idx="94">
                  <c:v>42052</c:v>
                </c:pt>
                <c:pt idx="95">
                  <c:v>42053</c:v>
                </c:pt>
                <c:pt idx="96">
                  <c:v>42054</c:v>
                </c:pt>
                <c:pt idx="97">
                  <c:v>42055</c:v>
                </c:pt>
                <c:pt idx="98">
                  <c:v>42058</c:v>
                </c:pt>
                <c:pt idx="99">
                  <c:v>42059</c:v>
                </c:pt>
                <c:pt idx="100">
                  <c:v>42060</c:v>
                </c:pt>
                <c:pt idx="101">
                  <c:v>42061</c:v>
                </c:pt>
                <c:pt idx="102">
                  <c:v>42062</c:v>
                </c:pt>
                <c:pt idx="103">
                  <c:v>42065</c:v>
                </c:pt>
                <c:pt idx="104">
                  <c:v>42066</c:v>
                </c:pt>
                <c:pt idx="105">
                  <c:v>42067</c:v>
                </c:pt>
                <c:pt idx="106">
                  <c:v>42068</c:v>
                </c:pt>
                <c:pt idx="107">
                  <c:v>42069</c:v>
                </c:pt>
                <c:pt idx="108">
                  <c:v>42072</c:v>
                </c:pt>
                <c:pt idx="109">
                  <c:v>42073</c:v>
                </c:pt>
                <c:pt idx="110">
                  <c:v>42074</c:v>
                </c:pt>
                <c:pt idx="111">
                  <c:v>42075</c:v>
                </c:pt>
                <c:pt idx="112">
                  <c:v>42076</c:v>
                </c:pt>
                <c:pt idx="113">
                  <c:v>42079</c:v>
                </c:pt>
                <c:pt idx="114">
                  <c:v>42080</c:v>
                </c:pt>
                <c:pt idx="115">
                  <c:v>42081</c:v>
                </c:pt>
                <c:pt idx="116">
                  <c:v>42082</c:v>
                </c:pt>
                <c:pt idx="117">
                  <c:v>42083</c:v>
                </c:pt>
                <c:pt idx="118">
                  <c:v>42086</c:v>
                </c:pt>
                <c:pt idx="119">
                  <c:v>42087</c:v>
                </c:pt>
                <c:pt idx="120">
                  <c:v>42088</c:v>
                </c:pt>
                <c:pt idx="121">
                  <c:v>42089</c:v>
                </c:pt>
                <c:pt idx="122">
                  <c:v>42090</c:v>
                </c:pt>
                <c:pt idx="123">
                  <c:v>42093</c:v>
                </c:pt>
                <c:pt idx="124">
                  <c:v>42094</c:v>
                </c:pt>
                <c:pt idx="125">
                  <c:v>42095</c:v>
                </c:pt>
                <c:pt idx="126">
                  <c:v>42096</c:v>
                </c:pt>
                <c:pt idx="127">
                  <c:v>42100</c:v>
                </c:pt>
                <c:pt idx="128">
                  <c:v>42101</c:v>
                </c:pt>
                <c:pt idx="129">
                  <c:v>42102</c:v>
                </c:pt>
                <c:pt idx="130">
                  <c:v>42103</c:v>
                </c:pt>
                <c:pt idx="131">
                  <c:v>42104</c:v>
                </c:pt>
                <c:pt idx="132">
                  <c:v>42107</c:v>
                </c:pt>
                <c:pt idx="133">
                  <c:v>42108</c:v>
                </c:pt>
                <c:pt idx="134">
                  <c:v>42109</c:v>
                </c:pt>
                <c:pt idx="135">
                  <c:v>42110</c:v>
                </c:pt>
                <c:pt idx="136">
                  <c:v>42111</c:v>
                </c:pt>
                <c:pt idx="137">
                  <c:v>42114</c:v>
                </c:pt>
                <c:pt idx="138">
                  <c:v>42115</c:v>
                </c:pt>
                <c:pt idx="139">
                  <c:v>42116</c:v>
                </c:pt>
                <c:pt idx="140">
                  <c:v>42117</c:v>
                </c:pt>
                <c:pt idx="141">
                  <c:v>42118</c:v>
                </c:pt>
                <c:pt idx="142">
                  <c:v>42121</c:v>
                </c:pt>
                <c:pt idx="143">
                  <c:v>42122</c:v>
                </c:pt>
                <c:pt idx="144">
                  <c:v>42123</c:v>
                </c:pt>
                <c:pt idx="145">
                  <c:v>42124</c:v>
                </c:pt>
                <c:pt idx="146">
                  <c:v>42125</c:v>
                </c:pt>
                <c:pt idx="147">
                  <c:v>42128</c:v>
                </c:pt>
                <c:pt idx="148">
                  <c:v>42129</c:v>
                </c:pt>
                <c:pt idx="149">
                  <c:v>42130</c:v>
                </c:pt>
                <c:pt idx="150">
                  <c:v>42131</c:v>
                </c:pt>
                <c:pt idx="151">
                  <c:v>42132</c:v>
                </c:pt>
                <c:pt idx="152">
                  <c:v>42135</c:v>
                </c:pt>
                <c:pt idx="153">
                  <c:v>42136</c:v>
                </c:pt>
                <c:pt idx="154">
                  <c:v>42137</c:v>
                </c:pt>
                <c:pt idx="155">
                  <c:v>42138</c:v>
                </c:pt>
                <c:pt idx="156">
                  <c:v>42139</c:v>
                </c:pt>
                <c:pt idx="157">
                  <c:v>42143</c:v>
                </c:pt>
                <c:pt idx="158">
                  <c:v>42144</c:v>
                </c:pt>
                <c:pt idx="159">
                  <c:v>42145</c:v>
                </c:pt>
                <c:pt idx="160">
                  <c:v>42146</c:v>
                </c:pt>
                <c:pt idx="161">
                  <c:v>42149</c:v>
                </c:pt>
                <c:pt idx="162">
                  <c:v>42150</c:v>
                </c:pt>
                <c:pt idx="163">
                  <c:v>42151</c:v>
                </c:pt>
                <c:pt idx="164">
                  <c:v>42152</c:v>
                </c:pt>
                <c:pt idx="165">
                  <c:v>42153</c:v>
                </c:pt>
                <c:pt idx="166">
                  <c:v>42156</c:v>
                </c:pt>
                <c:pt idx="167">
                  <c:v>42157</c:v>
                </c:pt>
                <c:pt idx="168">
                  <c:v>42158</c:v>
                </c:pt>
                <c:pt idx="169">
                  <c:v>42159</c:v>
                </c:pt>
                <c:pt idx="170">
                  <c:v>42160</c:v>
                </c:pt>
                <c:pt idx="171">
                  <c:v>42163</c:v>
                </c:pt>
                <c:pt idx="172">
                  <c:v>42164</c:v>
                </c:pt>
                <c:pt idx="173">
                  <c:v>42165</c:v>
                </c:pt>
                <c:pt idx="174">
                  <c:v>42166</c:v>
                </c:pt>
                <c:pt idx="175">
                  <c:v>42167</c:v>
                </c:pt>
                <c:pt idx="176">
                  <c:v>42170</c:v>
                </c:pt>
                <c:pt idx="177">
                  <c:v>42171</c:v>
                </c:pt>
                <c:pt idx="178">
                  <c:v>42172</c:v>
                </c:pt>
                <c:pt idx="179">
                  <c:v>42173</c:v>
                </c:pt>
                <c:pt idx="180">
                  <c:v>42174</c:v>
                </c:pt>
                <c:pt idx="181">
                  <c:v>42177</c:v>
                </c:pt>
                <c:pt idx="182">
                  <c:v>42178</c:v>
                </c:pt>
                <c:pt idx="183">
                  <c:v>42179</c:v>
                </c:pt>
                <c:pt idx="184">
                  <c:v>42180</c:v>
                </c:pt>
                <c:pt idx="185">
                  <c:v>42181</c:v>
                </c:pt>
                <c:pt idx="186">
                  <c:v>42184</c:v>
                </c:pt>
                <c:pt idx="187">
                  <c:v>42185</c:v>
                </c:pt>
                <c:pt idx="188">
                  <c:v>42187</c:v>
                </c:pt>
                <c:pt idx="189">
                  <c:v>42188</c:v>
                </c:pt>
                <c:pt idx="190">
                  <c:v>42191</c:v>
                </c:pt>
                <c:pt idx="191">
                  <c:v>42192</c:v>
                </c:pt>
                <c:pt idx="192">
                  <c:v>42193</c:v>
                </c:pt>
                <c:pt idx="193">
                  <c:v>42194</c:v>
                </c:pt>
                <c:pt idx="194">
                  <c:v>42195</c:v>
                </c:pt>
                <c:pt idx="195">
                  <c:v>42198</c:v>
                </c:pt>
                <c:pt idx="196">
                  <c:v>42199</c:v>
                </c:pt>
                <c:pt idx="197">
                  <c:v>42200</c:v>
                </c:pt>
                <c:pt idx="198">
                  <c:v>42201</c:v>
                </c:pt>
                <c:pt idx="199">
                  <c:v>42202</c:v>
                </c:pt>
                <c:pt idx="200">
                  <c:v>42205</c:v>
                </c:pt>
                <c:pt idx="201">
                  <c:v>42206</c:v>
                </c:pt>
                <c:pt idx="202">
                  <c:v>42207</c:v>
                </c:pt>
                <c:pt idx="203">
                  <c:v>42208</c:v>
                </c:pt>
                <c:pt idx="204">
                  <c:v>42209</c:v>
                </c:pt>
                <c:pt idx="205">
                  <c:v>42212</c:v>
                </c:pt>
                <c:pt idx="206">
                  <c:v>42213</c:v>
                </c:pt>
                <c:pt idx="207">
                  <c:v>42214</c:v>
                </c:pt>
                <c:pt idx="208">
                  <c:v>42215</c:v>
                </c:pt>
                <c:pt idx="209">
                  <c:v>42216</c:v>
                </c:pt>
                <c:pt idx="210">
                  <c:v>42220</c:v>
                </c:pt>
                <c:pt idx="211">
                  <c:v>42221</c:v>
                </c:pt>
                <c:pt idx="212">
                  <c:v>42222</c:v>
                </c:pt>
                <c:pt idx="213">
                  <c:v>42223</c:v>
                </c:pt>
                <c:pt idx="214">
                  <c:v>42226</c:v>
                </c:pt>
                <c:pt idx="215">
                  <c:v>42227</c:v>
                </c:pt>
                <c:pt idx="216">
                  <c:v>42228</c:v>
                </c:pt>
                <c:pt idx="217">
                  <c:v>42229</c:v>
                </c:pt>
                <c:pt idx="218">
                  <c:v>42230</c:v>
                </c:pt>
                <c:pt idx="219">
                  <c:v>42233</c:v>
                </c:pt>
                <c:pt idx="220">
                  <c:v>42234</c:v>
                </c:pt>
                <c:pt idx="221">
                  <c:v>42235</c:v>
                </c:pt>
                <c:pt idx="222">
                  <c:v>42236</c:v>
                </c:pt>
                <c:pt idx="223">
                  <c:v>42237</c:v>
                </c:pt>
                <c:pt idx="224">
                  <c:v>42240</c:v>
                </c:pt>
                <c:pt idx="225">
                  <c:v>42241</c:v>
                </c:pt>
                <c:pt idx="226">
                  <c:v>42242</c:v>
                </c:pt>
                <c:pt idx="227">
                  <c:v>42243</c:v>
                </c:pt>
                <c:pt idx="228">
                  <c:v>42244</c:v>
                </c:pt>
                <c:pt idx="229">
                  <c:v>42247</c:v>
                </c:pt>
                <c:pt idx="230">
                  <c:v>42248</c:v>
                </c:pt>
                <c:pt idx="231">
                  <c:v>42249</c:v>
                </c:pt>
                <c:pt idx="232">
                  <c:v>42250</c:v>
                </c:pt>
                <c:pt idx="233">
                  <c:v>42251</c:v>
                </c:pt>
                <c:pt idx="234">
                  <c:v>42255</c:v>
                </c:pt>
                <c:pt idx="235">
                  <c:v>42256</c:v>
                </c:pt>
                <c:pt idx="236">
                  <c:v>42257</c:v>
                </c:pt>
                <c:pt idx="237">
                  <c:v>42258</c:v>
                </c:pt>
                <c:pt idx="238">
                  <c:v>42261</c:v>
                </c:pt>
                <c:pt idx="239">
                  <c:v>42262</c:v>
                </c:pt>
                <c:pt idx="240">
                  <c:v>42263</c:v>
                </c:pt>
                <c:pt idx="241">
                  <c:v>42264</c:v>
                </c:pt>
                <c:pt idx="242">
                  <c:v>42265</c:v>
                </c:pt>
                <c:pt idx="243">
                  <c:v>42268</c:v>
                </c:pt>
                <c:pt idx="244">
                  <c:v>42269</c:v>
                </c:pt>
                <c:pt idx="245">
                  <c:v>42270</c:v>
                </c:pt>
                <c:pt idx="246">
                  <c:v>42271</c:v>
                </c:pt>
                <c:pt idx="247">
                  <c:v>42272</c:v>
                </c:pt>
                <c:pt idx="248">
                  <c:v>42275</c:v>
                </c:pt>
                <c:pt idx="249">
                  <c:v>42276</c:v>
                </c:pt>
                <c:pt idx="250">
                  <c:v>42277</c:v>
                </c:pt>
                <c:pt idx="251">
                  <c:v>42278</c:v>
                </c:pt>
                <c:pt idx="252">
                  <c:v>42279</c:v>
                </c:pt>
                <c:pt idx="253">
                  <c:v>42282</c:v>
                </c:pt>
                <c:pt idx="254">
                  <c:v>42283</c:v>
                </c:pt>
                <c:pt idx="255">
                  <c:v>42284</c:v>
                </c:pt>
                <c:pt idx="256">
                  <c:v>42285</c:v>
                </c:pt>
                <c:pt idx="257">
                  <c:v>42286</c:v>
                </c:pt>
                <c:pt idx="258">
                  <c:v>42290</c:v>
                </c:pt>
                <c:pt idx="259">
                  <c:v>42291</c:v>
                </c:pt>
                <c:pt idx="260">
                  <c:v>42292</c:v>
                </c:pt>
                <c:pt idx="261">
                  <c:v>42293</c:v>
                </c:pt>
                <c:pt idx="262">
                  <c:v>42296</c:v>
                </c:pt>
                <c:pt idx="263">
                  <c:v>42297</c:v>
                </c:pt>
                <c:pt idx="264">
                  <c:v>42298</c:v>
                </c:pt>
                <c:pt idx="265">
                  <c:v>42299</c:v>
                </c:pt>
                <c:pt idx="266">
                  <c:v>42300</c:v>
                </c:pt>
                <c:pt idx="267">
                  <c:v>42303</c:v>
                </c:pt>
                <c:pt idx="268">
                  <c:v>42304</c:v>
                </c:pt>
                <c:pt idx="269">
                  <c:v>42305</c:v>
                </c:pt>
                <c:pt idx="270">
                  <c:v>42306</c:v>
                </c:pt>
                <c:pt idx="271">
                  <c:v>42307</c:v>
                </c:pt>
                <c:pt idx="272">
                  <c:v>42310</c:v>
                </c:pt>
                <c:pt idx="273">
                  <c:v>42311</c:v>
                </c:pt>
                <c:pt idx="274">
                  <c:v>42312</c:v>
                </c:pt>
                <c:pt idx="275">
                  <c:v>42313</c:v>
                </c:pt>
                <c:pt idx="276">
                  <c:v>42314</c:v>
                </c:pt>
                <c:pt idx="277">
                  <c:v>42317</c:v>
                </c:pt>
                <c:pt idx="278">
                  <c:v>42318</c:v>
                </c:pt>
                <c:pt idx="279">
                  <c:v>42319</c:v>
                </c:pt>
                <c:pt idx="280">
                  <c:v>42320</c:v>
                </c:pt>
                <c:pt idx="281">
                  <c:v>42321</c:v>
                </c:pt>
                <c:pt idx="282">
                  <c:v>42324</c:v>
                </c:pt>
                <c:pt idx="283">
                  <c:v>42325</c:v>
                </c:pt>
                <c:pt idx="284">
                  <c:v>42326</c:v>
                </c:pt>
                <c:pt idx="285">
                  <c:v>42327</c:v>
                </c:pt>
                <c:pt idx="286">
                  <c:v>42328</c:v>
                </c:pt>
                <c:pt idx="287">
                  <c:v>42331</c:v>
                </c:pt>
                <c:pt idx="288">
                  <c:v>42332</c:v>
                </c:pt>
                <c:pt idx="289">
                  <c:v>42333</c:v>
                </c:pt>
                <c:pt idx="290">
                  <c:v>42334</c:v>
                </c:pt>
                <c:pt idx="291">
                  <c:v>42335</c:v>
                </c:pt>
                <c:pt idx="292">
                  <c:v>42338</c:v>
                </c:pt>
                <c:pt idx="293">
                  <c:v>42339</c:v>
                </c:pt>
                <c:pt idx="294">
                  <c:v>42340</c:v>
                </c:pt>
                <c:pt idx="295">
                  <c:v>42341</c:v>
                </c:pt>
                <c:pt idx="296">
                  <c:v>42342</c:v>
                </c:pt>
                <c:pt idx="297">
                  <c:v>42345</c:v>
                </c:pt>
                <c:pt idx="298">
                  <c:v>42346</c:v>
                </c:pt>
                <c:pt idx="299">
                  <c:v>42347</c:v>
                </c:pt>
                <c:pt idx="300">
                  <c:v>42348</c:v>
                </c:pt>
                <c:pt idx="301">
                  <c:v>42349</c:v>
                </c:pt>
                <c:pt idx="302">
                  <c:v>42352</c:v>
                </c:pt>
                <c:pt idx="303">
                  <c:v>42353</c:v>
                </c:pt>
                <c:pt idx="304">
                  <c:v>42354</c:v>
                </c:pt>
                <c:pt idx="305">
                  <c:v>42355</c:v>
                </c:pt>
                <c:pt idx="306">
                  <c:v>42356</c:v>
                </c:pt>
                <c:pt idx="307">
                  <c:v>42359</c:v>
                </c:pt>
                <c:pt idx="308">
                  <c:v>42360</c:v>
                </c:pt>
                <c:pt idx="309">
                  <c:v>42361</c:v>
                </c:pt>
                <c:pt idx="310">
                  <c:v>42362</c:v>
                </c:pt>
                <c:pt idx="311">
                  <c:v>42367</c:v>
                </c:pt>
                <c:pt idx="312">
                  <c:v>42368</c:v>
                </c:pt>
                <c:pt idx="313">
                  <c:v>42369</c:v>
                </c:pt>
                <c:pt idx="314">
                  <c:v>42373</c:v>
                </c:pt>
                <c:pt idx="315">
                  <c:v>42374</c:v>
                </c:pt>
                <c:pt idx="316">
                  <c:v>42375</c:v>
                </c:pt>
                <c:pt idx="317">
                  <c:v>42376</c:v>
                </c:pt>
                <c:pt idx="318">
                  <c:v>42377</c:v>
                </c:pt>
                <c:pt idx="319">
                  <c:v>42380</c:v>
                </c:pt>
                <c:pt idx="320">
                  <c:v>42381</c:v>
                </c:pt>
                <c:pt idx="321">
                  <c:v>42382</c:v>
                </c:pt>
                <c:pt idx="322">
                  <c:v>42383</c:v>
                </c:pt>
                <c:pt idx="323">
                  <c:v>42384</c:v>
                </c:pt>
                <c:pt idx="324">
                  <c:v>42387</c:v>
                </c:pt>
                <c:pt idx="325">
                  <c:v>42388</c:v>
                </c:pt>
                <c:pt idx="326">
                  <c:v>42389</c:v>
                </c:pt>
                <c:pt idx="327">
                  <c:v>42390</c:v>
                </c:pt>
                <c:pt idx="328">
                  <c:v>42391</c:v>
                </c:pt>
                <c:pt idx="329">
                  <c:v>42394</c:v>
                </c:pt>
                <c:pt idx="330">
                  <c:v>42395</c:v>
                </c:pt>
                <c:pt idx="331">
                  <c:v>42396</c:v>
                </c:pt>
                <c:pt idx="332">
                  <c:v>42397</c:v>
                </c:pt>
                <c:pt idx="333">
                  <c:v>42398</c:v>
                </c:pt>
                <c:pt idx="334">
                  <c:v>42401</c:v>
                </c:pt>
                <c:pt idx="335">
                  <c:v>42402</c:v>
                </c:pt>
                <c:pt idx="336">
                  <c:v>42403</c:v>
                </c:pt>
                <c:pt idx="337">
                  <c:v>42404</c:v>
                </c:pt>
                <c:pt idx="338">
                  <c:v>42405</c:v>
                </c:pt>
                <c:pt idx="339">
                  <c:v>42408</c:v>
                </c:pt>
                <c:pt idx="340">
                  <c:v>42409</c:v>
                </c:pt>
                <c:pt idx="341">
                  <c:v>42410</c:v>
                </c:pt>
                <c:pt idx="342">
                  <c:v>42411</c:v>
                </c:pt>
                <c:pt idx="343">
                  <c:v>42412</c:v>
                </c:pt>
                <c:pt idx="344">
                  <c:v>42416</c:v>
                </c:pt>
                <c:pt idx="345">
                  <c:v>42417</c:v>
                </c:pt>
                <c:pt idx="346">
                  <c:v>42418</c:v>
                </c:pt>
                <c:pt idx="347">
                  <c:v>42419</c:v>
                </c:pt>
                <c:pt idx="348">
                  <c:v>42422</c:v>
                </c:pt>
                <c:pt idx="349">
                  <c:v>42423</c:v>
                </c:pt>
                <c:pt idx="350">
                  <c:v>42424</c:v>
                </c:pt>
                <c:pt idx="351">
                  <c:v>42425</c:v>
                </c:pt>
                <c:pt idx="352">
                  <c:v>42426</c:v>
                </c:pt>
                <c:pt idx="353">
                  <c:v>42429</c:v>
                </c:pt>
                <c:pt idx="354">
                  <c:v>42430</c:v>
                </c:pt>
                <c:pt idx="355">
                  <c:v>42431</c:v>
                </c:pt>
                <c:pt idx="356">
                  <c:v>42432</c:v>
                </c:pt>
                <c:pt idx="357">
                  <c:v>42433</c:v>
                </c:pt>
                <c:pt idx="358">
                  <c:v>42436</c:v>
                </c:pt>
                <c:pt idx="359">
                  <c:v>42437</c:v>
                </c:pt>
                <c:pt idx="360">
                  <c:v>42438</c:v>
                </c:pt>
                <c:pt idx="361">
                  <c:v>42439</c:v>
                </c:pt>
                <c:pt idx="362">
                  <c:v>42440</c:v>
                </c:pt>
                <c:pt idx="363">
                  <c:v>42443</c:v>
                </c:pt>
                <c:pt idx="364">
                  <c:v>42444</c:v>
                </c:pt>
                <c:pt idx="365">
                  <c:v>42445</c:v>
                </c:pt>
                <c:pt idx="366">
                  <c:v>42446</c:v>
                </c:pt>
                <c:pt idx="367">
                  <c:v>42447</c:v>
                </c:pt>
                <c:pt idx="368">
                  <c:v>42450</c:v>
                </c:pt>
                <c:pt idx="369">
                  <c:v>42451</c:v>
                </c:pt>
                <c:pt idx="370">
                  <c:v>42452</c:v>
                </c:pt>
                <c:pt idx="371">
                  <c:v>42453</c:v>
                </c:pt>
                <c:pt idx="372">
                  <c:v>42457</c:v>
                </c:pt>
                <c:pt idx="373">
                  <c:v>42458</c:v>
                </c:pt>
                <c:pt idx="374">
                  <c:v>42459</c:v>
                </c:pt>
                <c:pt idx="375">
                  <c:v>42460</c:v>
                </c:pt>
                <c:pt idx="376">
                  <c:v>42461</c:v>
                </c:pt>
                <c:pt idx="377">
                  <c:v>42464</c:v>
                </c:pt>
                <c:pt idx="378">
                  <c:v>42465</c:v>
                </c:pt>
                <c:pt idx="379">
                  <c:v>42466</c:v>
                </c:pt>
                <c:pt idx="380">
                  <c:v>42467</c:v>
                </c:pt>
                <c:pt idx="381">
                  <c:v>42468</c:v>
                </c:pt>
                <c:pt idx="382">
                  <c:v>42471</c:v>
                </c:pt>
                <c:pt idx="383">
                  <c:v>42472</c:v>
                </c:pt>
                <c:pt idx="384">
                  <c:v>42473</c:v>
                </c:pt>
                <c:pt idx="385">
                  <c:v>42474</c:v>
                </c:pt>
                <c:pt idx="386">
                  <c:v>42475</c:v>
                </c:pt>
                <c:pt idx="387">
                  <c:v>42478</c:v>
                </c:pt>
                <c:pt idx="388">
                  <c:v>42479</c:v>
                </c:pt>
                <c:pt idx="389">
                  <c:v>42480</c:v>
                </c:pt>
                <c:pt idx="390">
                  <c:v>42481</c:v>
                </c:pt>
                <c:pt idx="391">
                  <c:v>42482</c:v>
                </c:pt>
                <c:pt idx="392">
                  <c:v>42485</c:v>
                </c:pt>
                <c:pt idx="393">
                  <c:v>42486</c:v>
                </c:pt>
                <c:pt idx="394">
                  <c:v>42487</c:v>
                </c:pt>
                <c:pt idx="395">
                  <c:v>42488</c:v>
                </c:pt>
                <c:pt idx="396">
                  <c:v>42489</c:v>
                </c:pt>
                <c:pt idx="397">
                  <c:v>42492</c:v>
                </c:pt>
                <c:pt idx="398">
                  <c:v>42493</c:v>
                </c:pt>
                <c:pt idx="399">
                  <c:v>42494</c:v>
                </c:pt>
                <c:pt idx="400">
                  <c:v>42495</c:v>
                </c:pt>
                <c:pt idx="401">
                  <c:v>42496</c:v>
                </c:pt>
                <c:pt idx="402">
                  <c:v>42499</c:v>
                </c:pt>
                <c:pt idx="403">
                  <c:v>42500</c:v>
                </c:pt>
                <c:pt idx="404">
                  <c:v>42501</c:v>
                </c:pt>
                <c:pt idx="405">
                  <c:v>42502</c:v>
                </c:pt>
                <c:pt idx="406">
                  <c:v>42503</c:v>
                </c:pt>
                <c:pt idx="407">
                  <c:v>42506</c:v>
                </c:pt>
                <c:pt idx="408">
                  <c:v>42507</c:v>
                </c:pt>
                <c:pt idx="409">
                  <c:v>42508</c:v>
                </c:pt>
                <c:pt idx="410">
                  <c:v>42509</c:v>
                </c:pt>
                <c:pt idx="411">
                  <c:v>42510</c:v>
                </c:pt>
                <c:pt idx="412">
                  <c:v>42514</c:v>
                </c:pt>
                <c:pt idx="413">
                  <c:v>42515</c:v>
                </c:pt>
                <c:pt idx="414">
                  <c:v>42516</c:v>
                </c:pt>
                <c:pt idx="415">
                  <c:v>42517</c:v>
                </c:pt>
                <c:pt idx="416">
                  <c:v>42520</c:v>
                </c:pt>
                <c:pt idx="417">
                  <c:v>42521</c:v>
                </c:pt>
                <c:pt idx="418">
                  <c:v>42522</c:v>
                </c:pt>
                <c:pt idx="419">
                  <c:v>42523</c:v>
                </c:pt>
                <c:pt idx="420">
                  <c:v>42524</c:v>
                </c:pt>
                <c:pt idx="421">
                  <c:v>42527</c:v>
                </c:pt>
                <c:pt idx="422">
                  <c:v>42528</c:v>
                </c:pt>
                <c:pt idx="423">
                  <c:v>42529</c:v>
                </c:pt>
                <c:pt idx="424">
                  <c:v>42530</c:v>
                </c:pt>
                <c:pt idx="425">
                  <c:v>42531</c:v>
                </c:pt>
                <c:pt idx="426">
                  <c:v>42534</c:v>
                </c:pt>
                <c:pt idx="427">
                  <c:v>42535</c:v>
                </c:pt>
                <c:pt idx="428">
                  <c:v>42536</c:v>
                </c:pt>
                <c:pt idx="429">
                  <c:v>42537</c:v>
                </c:pt>
                <c:pt idx="430">
                  <c:v>42538</c:v>
                </c:pt>
                <c:pt idx="431">
                  <c:v>42541</c:v>
                </c:pt>
                <c:pt idx="432">
                  <c:v>42542</c:v>
                </c:pt>
                <c:pt idx="433">
                  <c:v>42543</c:v>
                </c:pt>
                <c:pt idx="434">
                  <c:v>42544</c:v>
                </c:pt>
                <c:pt idx="435">
                  <c:v>42545</c:v>
                </c:pt>
                <c:pt idx="436">
                  <c:v>42548</c:v>
                </c:pt>
                <c:pt idx="437">
                  <c:v>42549</c:v>
                </c:pt>
                <c:pt idx="438">
                  <c:v>42550</c:v>
                </c:pt>
                <c:pt idx="439">
                  <c:v>42551</c:v>
                </c:pt>
                <c:pt idx="440">
                  <c:v>42555</c:v>
                </c:pt>
                <c:pt idx="441">
                  <c:v>42556</c:v>
                </c:pt>
                <c:pt idx="442">
                  <c:v>42557</c:v>
                </c:pt>
                <c:pt idx="443">
                  <c:v>42558</c:v>
                </c:pt>
                <c:pt idx="444">
                  <c:v>42559</c:v>
                </c:pt>
                <c:pt idx="445">
                  <c:v>42562</c:v>
                </c:pt>
                <c:pt idx="446">
                  <c:v>42563</c:v>
                </c:pt>
                <c:pt idx="447">
                  <c:v>42564</c:v>
                </c:pt>
                <c:pt idx="448">
                  <c:v>42565</c:v>
                </c:pt>
                <c:pt idx="449">
                  <c:v>42566</c:v>
                </c:pt>
                <c:pt idx="450">
                  <c:v>42569</c:v>
                </c:pt>
                <c:pt idx="451">
                  <c:v>42570</c:v>
                </c:pt>
                <c:pt idx="452">
                  <c:v>42571</c:v>
                </c:pt>
                <c:pt idx="453">
                  <c:v>42572</c:v>
                </c:pt>
                <c:pt idx="454">
                  <c:v>42573</c:v>
                </c:pt>
                <c:pt idx="455">
                  <c:v>42576</c:v>
                </c:pt>
                <c:pt idx="456">
                  <c:v>42577</c:v>
                </c:pt>
                <c:pt idx="457">
                  <c:v>42578</c:v>
                </c:pt>
                <c:pt idx="458">
                  <c:v>42579</c:v>
                </c:pt>
                <c:pt idx="459">
                  <c:v>42580</c:v>
                </c:pt>
                <c:pt idx="460">
                  <c:v>42584</c:v>
                </c:pt>
                <c:pt idx="461">
                  <c:v>42585</c:v>
                </c:pt>
                <c:pt idx="462">
                  <c:v>42586</c:v>
                </c:pt>
                <c:pt idx="463">
                  <c:v>42587</c:v>
                </c:pt>
                <c:pt idx="464">
                  <c:v>42590</c:v>
                </c:pt>
                <c:pt idx="465">
                  <c:v>42591</c:v>
                </c:pt>
                <c:pt idx="466">
                  <c:v>42592</c:v>
                </c:pt>
                <c:pt idx="467">
                  <c:v>42593</c:v>
                </c:pt>
                <c:pt idx="468">
                  <c:v>42594</c:v>
                </c:pt>
                <c:pt idx="469">
                  <c:v>42597</c:v>
                </c:pt>
                <c:pt idx="470">
                  <c:v>42598</c:v>
                </c:pt>
                <c:pt idx="471">
                  <c:v>42599</c:v>
                </c:pt>
                <c:pt idx="472">
                  <c:v>42600</c:v>
                </c:pt>
                <c:pt idx="473">
                  <c:v>42601</c:v>
                </c:pt>
                <c:pt idx="474">
                  <c:v>42604</c:v>
                </c:pt>
                <c:pt idx="475">
                  <c:v>42605</c:v>
                </c:pt>
                <c:pt idx="476">
                  <c:v>42606</c:v>
                </c:pt>
                <c:pt idx="477">
                  <c:v>42607</c:v>
                </c:pt>
                <c:pt idx="478">
                  <c:v>42608</c:v>
                </c:pt>
                <c:pt idx="479">
                  <c:v>42611</c:v>
                </c:pt>
                <c:pt idx="480">
                  <c:v>42612</c:v>
                </c:pt>
                <c:pt idx="481">
                  <c:v>42613</c:v>
                </c:pt>
                <c:pt idx="482">
                  <c:v>42614</c:v>
                </c:pt>
                <c:pt idx="483">
                  <c:v>42615</c:v>
                </c:pt>
                <c:pt idx="484">
                  <c:v>42619</c:v>
                </c:pt>
                <c:pt idx="485">
                  <c:v>42620</c:v>
                </c:pt>
                <c:pt idx="486">
                  <c:v>42621</c:v>
                </c:pt>
                <c:pt idx="487">
                  <c:v>42622</c:v>
                </c:pt>
                <c:pt idx="488">
                  <c:v>42625</c:v>
                </c:pt>
                <c:pt idx="489">
                  <c:v>42626</c:v>
                </c:pt>
                <c:pt idx="490">
                  <c:v>42627</c:v>
                </c:pt>
                <c:pt idx="491">
                  <c:v>42628</c:v>
                </c:pt>
                <c:pt idx="492">
                  <c:v>42629</c:v>
                </c:pt>
                <c:pt idx="493">
                  <c:v>42632</c:v>
                </c:pt>
                <c:pt idx="494">
                  <c:v>42633</c:v>
                </c:pt>
                <c:pt idx="495">
                  <c:v>42634</c:v>
                </c:pt>
                <c:pt idx="496">
                  <c:v>42635</c:v>
                </c:pt>
                <c:pt idx="497">
                  <c:v>42636</c:v>
                </c:pt>
                <c:pt idx="498">
                  <c:v>42639</c:v>
                </c:pt>
                <c:pt idx="499">
                  <c:v>42640</c:v>
                </c:pt>
                <c:pt idx="500">
                  <c:v>42641</c:v>
                </c:pt>
                <c:pt idx="501">
                  <c:v>42642</c:v>
                </c:pt>
                <c:pt idx="502">
                  <c:v>42643</c:v>
                </c:pt>
                <c:pt idx="503">
                  <c:v>42646</c:v>
                </c:pt>
                <c:pt idx="504">
                  <c:v>42647</c:v>
                </c:pt>
                <c:pt idx="505">
                  <c:v>42648</c:v>
                </c:pt>
                <c:pt idx="506">
                  <c:v>42649</c:v>
                </c:pt>
                <c:pt idx="507">
                  <c:v>42650</c:v>
                </c:pt>
                <c:pt idx="508">
                  <c:v>42654</c:v>
                </c:pt>
                <c:pt idx="509">
                  <c:v>42655</c:v>
                </c:pt>
                <c:pt idx="510">
                  <c:v>42656</c:v>
                </c:pt>
                <c:pt idx="511">
                  <c:v>42657</c:v>
                </c:pt>
                <c:pt idx="512">
                  <c:v>42660</c:v>
                </c:pt>
                <c:pt idx="513">
                  <c:v>42661</c:v>
                </c:pt>
                <c:pt idx="514">
                  <c:v>42662</c:v>
                </c:pt>
                <c:pt idx="515">
                  <c:v>42663</c:v>
                </c:pt>
                <c:pt idx="516">
                  <c:v>42664</c:v>
                </c:pt>
                <c:pt idx="517">
                  <c:v>42667</c:v>
                </c:pt>
                <c:pt idx="518">
                  <c:v>42668</c:v>
                </c:pt>
                <c:pt idx="519">
                  <c:v>42669</c:v>
                </c:pt>
                <c:pt idx="520">
                  <c:v>42670</c:v>
                </c:pt>
                <c:pt idx="521">
                  <c:v>42671</c:v>
                </c:pt>
                <c:pt idx="522">
                  <c:v>42674</c:v>
                </c:pt>
                <c:pt idx="523">
                  <c:v>42675</c:v>
                </c:pt>
                <c:pt idx="524">
                  <c:v>42676</c:v>
                </c:pt>
                <c:pt idx="525">
                  <c:v>42677</c:v>
                </c:pt>
                <c:pt idx="526">
                  <c:v>42678</c:v>
                </c:pt>
                <c:pt idx="527">
                  <c:v>42681</c:v>
                </c:pt>
                <c:pt idx="528">
                  <c:v>42682</c:v>
                </c:pt>
                <c:pt idx="529">
                  <c:v>42683</c:v>
                </c:pt>
                <c:pt idx="530">
                  <c:v>42684</c:v>
                </c:pt>
                <c:pt idx="531">
                  <c:v>42685</c:v>
                </c:pt>
                <c:pt idx="532">
                  <c:v>42688</c:v>
                </c:pt>
                <c:pt idx="533">
                  <c:v>42689</c:v>
                </c:pt>
                <c:pt idx="534">
                  <c:v>42690</c:v>
                </c:pt>
                <c:pt idx="535">
                  <c:v>42691</c:v>
                </c:pt>
                <c:pt idx="536">
                  <c:v>42692</c:v>
                </c:pt>
                <c:pt idx="537">
                  <c:v>42695</c:v>
                </c:pt>
                <c:pt idx="538">
                  <c:v>42696</c:v>
                </c:pt>
                <c:pt idx="539">
                  <c:v>42697</c:v>
                </c:pt>
                <c:pt idx="540">
                  <c:v>42698</c:v>
                </c:pt>
                <c:pt idx="541">
                  <c:v>42699</c:v>
                </c:pt>
                <c:pt idx="542">
                  <c:v>42702</c:v>
                </c:pt>
                <c:pt idx="543">
                  <c:v>42703</c:v>
                </c:pt>
                <c:pt idx="544">
                  <c:v>42704</c:v>
                </c:pt>
                <c:pt idx="545">
                  <c:v>42705</c:v>
                </c:pt>
                <c:pt idx="546">
                  <c:v>42706</c:v>
                </c:pt>
                <c:pt idx="547">
                  <c:v>42709</c:v>
                </c:pt>
                <c:pt idx="548">
                  <c:v>42710</c:v>
                </c:pt>
                <c:pt idx="549">
                  <c:v>42711</c:v>
                </c:pt>
                <c:pt idx="550">
                  <c:v>42712</c:v>
                </c:pt>
                <c:pt idx="551">
                  <c:v>42713</c:v>
                </c:pt>
                <c:pt idx="552">
                  <c:v>42716</c:v>
                </c:pt>
                <c:pt idx="553">
                  <c:v>42717</c:v>
                </c:pt>
                <c:pt idx="554">
                  <c:v>42718</c:v>
                </c:pt>
                <c:pt idx="555">
                  <c:v>42719</c:v>
                </c:pt>
                <c:pt idx="556">
                  <c:v>42720</c:v>
                </c:pt>
                <c:pt idx="557">
                  <c:v>42723</c:v>
                </c:pt>
                <c:pt idx="558">
                  <c:v>42724</c:v>
                </c:pt>
                <c:pt idx="559">
                  <c:v>42725</c:v>
                </c:pt>
                <c:pt idx="560">
                  <c:v>42726</c:v>
                </c:pt>
                <c:pt idx="561">
                  <c:v>42727</c:v>
                </c:pt>
                <c:pt idx="562">
                  <c:v>42732</c:v>
                </c:pt>
                <c:pt idx="563">
                  <c:v>42733</c:v>
                </c:pt>
                <c:pt idx="564">
                  <c:v>42734</c:v>
                </c:pt>
                <c:pt idx="565">
                  <c:v>42738</c:v>
                </c:pt>
                <c:pt idx="566">
                  <c:v>42739</c:v>
                </c:pt>
                <c:pt idx="567">
                  <c:v>42740</c:v>
                </c:pt>
                <c:pt idx="568">
                  <c:v>42741</c:v>
                </c:pt>
                <c:pt idx="569">
                  <c:v>42744</c:v>
                </c:pt>
                <c:pt idx="570">
                  <c:v>42745</c:v>
                </c:pt>
                <c:pt idx="571">
                  <c:v>42746</c:v>
                </c:pt>
                <c:pt idx="572">
                  <c:v>42747</c:v>
                </c:pt>
                <c:pt idx="573">
                  <c:v>42748</c:v>
                </c:pt>
                <c:pt idx="574">
                  <c:v>42751</c:v>
                </c:pt>
                <c:pt idx="575">
                  <c:v>42752</c:v>
                </c:pt>
                <c:pt idx="576">
                  <c:v>42753</c:v>
                </c:pt>
                <c:pt idx="577">
                  <c:v>42754</c:v>
                </c:pt>
                <c:pt idx="578">
                  <c:v>42755</c:v>
                </c:pt>
                <c:pt idx="579">
                  <c:v>42758</c:v>
                </c:pt>
                <c:pt idx="580">
                  <c:v>42759</c:v>
                </c:pt>
                <c:pt idx="581">
                  <c:v>42760</c:v>
                </c:pt>
                <c:pt idx="582">
                  <c:v>42761</c:v>
                </c:pt>
                <c:pt idx="583">
                  <c:v>42762</c:v>
                </c:pt>
              </c:numCache>
            </c:numRef>
          </c:cat>
          <c:val>
            <c:numRef>
              <c:f>Returns!$U$18:$U$601</c:f>
              <c:numCache>
                <c:formatCode>0.0%;\(0.0%\)</c:formatCode>
                <c:ptCount val="584"/>
                <c:pt idx="0">
                  <c:v>0</c:v>
                </c:pt>
                <c:pt idx="1">
                  <c:v>-3.0259229740499105E-3</c:v>
                </c:pt>
                <c:pt idx="2">
                  <c:v>-1.0536696070353457E-3</c:v>
                </c:pt>
                <c:pt idx="3">
                  <c:v>-4.207924135788299E-3</c:v>
                </c:pt>
                <c:pt idx="4">
                  <c:v>-1.5460575195536785E-2</c:v>
                </c:pt>
                <c:pt idx="5">
                  <c:v>-9.381712078025517E-3</c:v>
                </c:pt>
                <c:pt idx="6">
                  <c:v>-2.3288800032420509E-2</c:v>
                </c:pt>
                <c:pt idx="7">
                  <c:v>-3.9039809799127356E-2</c:v>
                </c:pt>
                <c:pt idx="8">
                  <c:v>-5.1920245315898228E-2</c:v>
                </c:pt>
                <c:pt idx="9">
                  <c:v>-6.3186404960352327E-2</c:v>
                </c:pt>
                <c:pt idx="10">
                  <c:v>-5.0819295662393404E-2</c:v>
                </c:pt>
                <c:pt idx="11">
                  <c:v>-3.9019546922068882E-2</c:v>
                </c:pt>
                <c:pt idx="12">
                  <c:v>-3.1583071041647037E-2</c:v>
                </c:pt>
                <c:pt idx="13">
                  <c:v>-1.7405811393140236E-2</c:v>
                </c:pt>
                <c:pt idx="14">
                  <c:v>-3.3318924176313991E-2</c:v>
                </c:pt>
                <c:pt idx="15">
                  <c:v>-2.1519175435989579E-2</c:v>
                </c:pt>
                <c:pt idx="16">
                  <c:v>-1.7669228794899183E-2</c:v>
                </c:pt>
                <c:pt idx="17">
                  <c:v>-2.272143947478622E-2</c:v>
                </c:pt>
                <c:pt idx="18">
                  <c:v>-1.2232023450903129E-2</c:v>
                </c:pt>
                <c:pt idx="19">
                  <c:v>-1.8763424156051145E-2</c:v>
                </c:pt>
                <c:pt idx="20">
                  <c:v>-2.3417131587123552E-2</c:v>
                </c:pt>
                <c:pt idx="21">
                  <c:v>-1.2974995609710049E-2</c:v>
                </c:pt>
                <c:pt idx="22">
                  <c:v>-1.8087994920772066E-2</c:v>
                </c:pt>
                <c:pt idx="23">
                  <c:v>-2.8030313264079343E-2</c:v>
                </c:pt>
                <c:pt idx="24">
                  <c:v>-1.736528563902362E-2</c:v>
                </c:pt>
                <c:pt idx="25">
                  <c:v>-1.634538749375225E-2</c:v>
                </c:pt>
                <c:pt idx="26">
                  <c:v>-7.74041903629763E-3</c:v>
                </c:pt>
                <c:pt idx="27">
                  <c:v>-6.4571034892674239E-3</c:v>
                </c:pt>
                <c:pt idx="28">
                  <c:v>-6.4571034892674239E-3</c:v>
                </c:pt>
                <c:pt idx="29">
                  <c:v>3.4311805152174024E-3</c:v>
                </c:pt>
                <c:pt idx="30">
                  <c:v>-1.7966417658422662E-3</c:v>
                </c:pt>
                <c:pt idx="31">
                  <c:v>2.5463682170019375E-3</c:v>
                </c:pt>
                <c:pt idx="32">
                  <c:v>5.2075594040013051E-3</c:v>
                </c:pt>
                <c:pt idx="33">
                  <c:v>1.1320193983276328E-2</c:v>
                </c:pt>
                <c:pt idx="34">
                  <c:v>1.1806503032677274E-2</c:v>
                </c:pt>
                <c:pt idx="35">
                  <c:v>1.8223080767828082E-2</c:v>
                </c:pt>
                <c:pt idx="36">
                  <c:v>2.0647871722479616E-2</c:v>
                </c:pt>
                <c:pt idx="37">
                  <c:v>1.418401394085933E-2</c:v>
                </c:pt>
                <c:pt idx="38">
                  <c:v>1.8121766382536153E-2</c:v>
                </c:pt>
                <c:pt idx="39">
                  <c:v>1.5737501182001123E-2</c:v>
                </c:pt>
                <c:pt idx="40">
                  <c:v>7.9025220527644269E-3</c:v>
                </c:pt>
                <c:pt idx="41">
                  <c:v>-4.0998554581436197E-3</c:v>
                </c:pt>
                <c:pt idx="42">
                  <c:v>-1.2164480527375177E-2</c:v>
                </c:pt>
                <c:pt idx="43">
                  <c:v>-1.2515703729720218E-2</c:v>
                </c:pt>
                <c:pt idx="44">
                  <c:v>-3.4649519769812676E-3</c:v>
                </c:pt>
                <c:pt idx="45">
                  <c:v>-1.4994529023194203E-2</c:v>
                </c:pt>
                <c:pt idx="46">
                  <c:v>-2.2403987734205044E-2</c:v>
                </c:pt>
                <c:pt idx="47">
                  <c:v>-4.4659381036648682E-2</c:v>
                </c:pt>
                <c:pt idx="48">
                  <c:v>-4.1180920474961802E-2</c:v>
                </c:pt>
                <c:pt idx="49">
                  <c:v>-6.4327880367973878E-2</c:v>
                </c:pt>
                <c:pt idx="50">
                  <c:v>-6.0808894052170159E-2</c:v>
                </c:pt>
                <c:pt idx="51">
                  <c:v>-7.2561362746025093E-2</c:v>
                </c:pt>
                <c:pt idx="52">
                  <c:v>-7.4317478757750521E-2</c:v>
                </c:pt>
                <c:pt idx="53">
                  <c:v>-6.3753765517986616E-2</c:v>
                </c:pt>
                <c:pt idx="54">
                  <c:v>-3.9951639266754047E-2</c:v>
                </c:pt>
                <c:pt idx="55">
                  <c:v>-3.097518472989591E-2</c:v>
                </c:pt>
                <c:pt idx="56">
                  <c:v>-2.2768719521255809E-2</c:v>
                </c:pt>
                <c:pt idx="57">
                  <c:v>-2.5193510475907455E-2</c:v>
                </c:pt>
                <c:pt idx="58">
                  <c:v>-1.4278574033798508E-2</c:v>
                </c:pt>
                <c:pt idx="59">
                  <c:v>-1.3245167303821637E-2</c:v>
                </c:pt>
                <c:pt idx="60">
                  <c:v>-9.5573236791981486E-3</c:v>
                </c:pt>
                <c:pt idx="61">
                  <c:v>-1.1171599551514921E-2</c:v>
                </c:pt>
                <c:pt idx="62">
                  <c:v>-1.1684925770327093E-2</c:v>
                </c:pt>
                <c:pt idx="63">
                  <c:v>-3.4919691463924929E-3</c:v>
                </c:pt>
                <c:pt idx="64">
                  <c:v>-2.7874964539965075E-2</c:v>
                </c:pt>
                <c:pt idx="65">
                  <c:v>-3.7729477082686036E-2</c:v>
                </c:pt>
                <c:pt idx="66">
                  <c:v>-3.5149337403920122E-2</c:v>
                </c:pt>
                <c:pt idx="67">
                  <c:v>-2.3484674510651393E-2</c:v>
                </c:pt>
                <c:pt idx="68">
                  <c:v>-2.8401799343482748E-2</c:v>
                </c:pt>
                <c:pt idx="69">
                  <c:v>-3.650019587447817E-2</c:v>
                </c:pt>
                <c:pt idx="70">
                  <c:v>-4.1755035324948953E-2</c:v>
                </c:pt>
                <c:pt idx="71">
                  <c:v>-4.8698447863617322E-2</c:v>
                </c:pt>
                <c:pt idx="72">
                  <c:v>-5.1575776405905938E-2</c:v>
                </c:pt>
                <c:pt idx="73">
                  <c:v>-3.3501290069839373E-2</c:v>
                </c:pt>
                <c:pt idx="74">
                  <c:v>-3.3291907006902877E-2</c:v>
                </c:pt>
                <c:pt idx="75">
                  <c:v>-3.3568832993367326E-2</c:v>
                </c:pt>
                <c:pt idx="76">
                  <c:v>-1.6548016264335996E-2</c:v>
                </c:pt>
                <c:pt idx="77">
                  <c:v>-2.7962770340551613E-3</c:v>
                </c:pt>
                <c:pt idx="78">
                  <c:v>-1.7561160117254282E-3</c:v>
                </c:pt>
                <c:pt idx="79">
                  <c:v>-5.133262188120602E-4</c:v>
                </c:pt>
                <c:pt idx="80">
                  <c:v>1.924973320545309E-3</c:v>
                </c:pt>
                <c:pt idx="81">
                  <c:v>-1.3677442014400132E-2</c:v>
                </c:pt>
                <c:pt idx="82">
                  <c:v>-1.1353965445040304E-2</c:v>
                </c:pt>
                <c:pt idx="83">
                  <c:v>-8.9089116133302948E-3</c:v>
                </c:pt>
                <c:pt idx="84">
                  <c:v>6.4233320275035588E-3</c:v>
                </c:pt>
                <c:pt idx="85">
                  <c:v>1.7392302808434845E-2</c:v>
                </c:pt>
                <c:pt idx="86">
                  <c:v>1.2853418347359868E-2</c:v>
                </c:pt>
                <c:pt idx="87">
                  <c:v>2.1579964067164781E-2</c:v>
                </c:pt>
                <c:pt idx="88">
                  <c:v>1.8810704202520734E-2</c:v>
                </c:pt>
                <c:pt idx="89">
                  <c:v>1.9945425317789534E-2</c:v>
                </c:pt>
                <c:pt idx="90">
                  <c:v>2.0742431815418794E-2</c:v>
                </c:pt>
                <c:pt idx="91">
                  <c:v>2.3376605833006936E-2</c:v>
                </c:pt>
                <c:pt idx="92">
                  <c:v>2.8577410944655268E-2</c:v>
                </c:pt>
                <c:pt idx="93">
                  <c:v>3.102921906871825E-2</c:v>
                </c:pt>
                <c:pt idx="94">
                  <c:v>3.2366568954570685E-2</c:v>
                </c:pt>
                <c:pt idx="95">
                  <c:v>2.7516987045267172E-2</c:v>
                </c:pt>
                <c:pt idx="96">
                  <c:v>2.5321842030610497E-2</c:v>
                </c:pt>
                <c:pt idx="97">
                  <c:v>2.4774744350034572E-2</c:v>
                </c:pt>
                <c:pt idx="98">
                  <c:v>2.6672700501168434E-2</c:v>
                </c:pt>
                <c:pt idx="99">
                  <c:v>2.4288435300633626E-2</c:v>
                </c:pt>
                <c:pt idx="100">
                  <c:v>2.8584165237008241E-2</c:v>
                </c:pt>
                <c:pt idx="101">
                  <c:v>2.943520607345973E-2</c:v>
                </c:pt>
                <c:pt idx="102">
                  <c:v>2.8969159901117036E-2</c:v>
                </c:pt>
                <c:pt idx="103">
                  <c:v>3.0981939022248772E-2</c:v>
                </c:pt>
                <c:pt idx="104">
                  <c:v>2.2187850378915908E-2</c:v>
                </c:pt>
                <c:pt idx="105">
                  <c:v>1.8736406986640031E-2</c:v>
                </c:pt>
                <c:pt idx="106">
                  <c:v>2.0107528334256441E-2</c:v>
                </c:pt>
                <c:pt idx="107">
                  <c:v>9.9355640509544152E-3</c:v>
                </c:pt>
                <c:pt idx="108">
                  <c:v>3.3163575452199723E-3</c:v>
                </c:pt>
                <c:pt idx="109">
                  <c:v>-1.105002228916474E-2</c:v>
                </c:pt>
                <c:pt idx="110">
                  <c:v>-4.4713415375470245E-3</c:v>
                </c:pt>
                <c:pt idx="111">
                  <c:v>-2.3437394464180805E-3</c:v>
                </c:pt>
                <c:pt idx="112">
                  <c:v>-4.9914220487119465E-3</c:v>
                </c:pt>
                <c:pt idx="113">
                  <c:v>3.8769638105016213E-3</c:v>
                </c:pt>
                <c:pt idx="114">
                  <c:v>6.2882461804476542E-3</c:v>
                </c:pt>
                <c:pt idx="115">
                  <c:v>1.059073040917502E-2</c:v>
                </c:pt>
                <c:pt idx="116">
                  <c:v>4.6266902616611816E-3</c:v>
                </c:pt>
                <c:pt idx="117">
                  <c:v>9.2533805233225852E-3</c:v>
                </c:pt>
                <c:pt idx="118">
                  <c:v>1.0253015791535702E-2</c:v>
                </c:pt>
                <c:pt idx="119">
                  <c:v>1.8635092601348102E-2</c:v>
                </c:pt>
                <c:pt idx="120">
                  <c:v>8.3753225174598711E-3</c:v>
                </c:pt>
                <c:pt idx="121">
                  <c:v>4.3497642751968435E-3</c:v>
                </c:pt>
                <c:pt idx="122">
                  <c:v>4.7280046469522219E-4</c:v>
                </c:pt>
                <c:pt idx="123">
                  <c:v>6.9569211233739825E-3</c:v>
                </c:pt>
                <c:pt idx="124">
                  <c:v>6.5516635822064906E-3</c:v>
                </c:pt>
                <c:pt idx="125">
                  <c:v>9.2668891080283089E-3</c:v>
                </c:pt>
                <c:pt idx="126">
                  <c:v>1.4940494684371863E-2</c:v>
                </c:pt>
                <c:pt idx="127">
                  <c:v>1.9945425317789534E-2</c:v>
                </c:pt>
                <c:pt idx="128">
                  <c:v>2.5895956880597648E-2</c:v>
                </c:pt>
                <c:pt idx="129">
                  <c:v>2.7571021384089622E-2</c:v>
                </c:pt>
                <c:pt idx="130">
                  <c:v>3.5183108865684209E-2</c:v>
                </c:pt>
                <c:pt idx="131">
                  <c:v>3.9377524416766896E-2</c:v>
                </c:pt>
                <c:pt idx="132">
                  <c:v>3.905331838383308E-2</c:v>
                </c:pt>
                <c:pt idx="133">
                  <c:v>3.9438313047941875E-2</c:v>
                </c:pt>
                <c:pt idx="134">
                  <c:v>4.3598957137260808E-2</c:v>
                </c:pt>
                <c:pt idx="135">
                  <c:v>3.9269455739122217E-2</c:v>
                </c:pt>
                <c:pt idx="136">
                  <c:v>3.7499831142691287E-2</c:v>
                </c:pt>
                <c:pt idx="137">
                  <c:v>4.1012063166142143E-2</c:v>
                </c:pt>
                <c:pt idx="138">
                  <c:v>3.6540721628594897E-2</c:v>
                </c:pt>
                <c:pt idx="139">
                  <c:v>3.3730936009834123E-2</c:v>
                </c:pt>
                <c:pt idx="140">
                  <c:v>3.9647696110878483E-2</c:v>
                </c:pt>
                <c:pt idx="141">
                  <c:v>4.0721628594972081E-2</c:v>
                </c:pt>
                <c:pt idx="142">
                  <c:v>3.6385372904480739E-2</c:v>
                </c:pt>
                <c:pt idx="143">
                  <c:v>3.6520458751536644E-2</c:v>
                </c:pt>
                <c:pt idx="144">
                  <c:v>3.6601510259770098E-2</c:v>
                </c:pt>
                <c:pt idx="145">
                  <c:v>2.8307239250543681E-2</c:v>
                </c:pt>
                <c:pt idx="146">
                  <c:v>3.60949383333109E-2</c:v>
                </c:pt>
                <c:pt idx="147">
                  <c:v>3.7965877315033758E-2</c:v>
                </c:pt>
                <c:pt idx="148">
                  <c:v>2.488956732003178E-2</c:v>
                </c:pt>
                <c:pt idx="149">
                  <c:v>1.4758128790846481E-2</c:v>
                </c:pt>
                <c:pt idx="150">
                  <c:v>1.9141664527807301E-2</c:v>
                </c:pt>
                <c:pt idx="151">
                  <c:v>2.4626149918273166E-2</c:v>
                </c:pt>
                <c:pt idx="152">
                  <c:v>2.3450903048887639E-2</c:v>
                </c:pt>
                <c:pt idx="153">
                  <c:v>1.6061707214935161E-2</c:v>
                </c:pt>
                <c:pt idx="154">
                  <c:v>1.184027449444125E-2</c:v>
                </c:pt>
                <c:pt idx="155">
                  <c:v>1.5041809069663792E-2</c:v>
                </c:pt>
                <c:pt idx="156">
                  <c:v>2.0445242951895981E-2</c:v>
                </c:pt>
                <c:pt idx="157">
                  <c:v>2.1316546665405944E-2</c:v>
                </c:pt>
                <c:pt idx="158">
                  <c:v>1.8060977751360952E-2</c:v>
                </c:pt>
                <c:pt idx="159">
                  <c:v>2.6895592148810543E-2</c:v>
                </c:pt>
                <c:pt idx="160">
                  <c:v>2.670647196293241E-2</c:v>
                </c:pt>
                <c:pt idx="161">
                  <c:v>2.580139678765847E-2</c:v>
                </c:pt>
                <c:pt idx="162">
                  <c:v>1.6575033433747111E-2</c:v>
                </c:pt>
                <c:pt idx="163">
                  <c:v>2.0607345968362889E-2</c:v>
                </c:pt>
                <c:pt idx="164">
                  <c:v>2.0370945736015278E-2</c:v>
                </c:pt>
                <c:pt idx="165">
                  <c:v>1.4096208140273125E-2</c:v>
                </c:pt>
                <c:pt idx="166">
                  <c:v>1.8148783551947378E-2</c:v>
                </c:pt>
                <c:pt idx="167">
                  <c:v>2.0215597011901121E-2</c:v>
                </c:pt>
                <c:pt idx="168">
                  <c:v>2.3592743188296295E-2</c:v>
                </c:pt>
                <c:pt idx="169">
                  <c:v>1.4454185634970917E-2</c:v>
                </c:pt>
                <c:pt idx="170">
                  <c:v>1.0253015791535702E-2</c:v>
                </c:pt>
                <c:pt idx="171">
                  <c:v>-4.1944155510826864E-3</c:v>
                </c:pt>
                <c:pt idx="172">
                  <c:v>8.3077795939323629E-4</c:v>
                </c:pt>
                <c:pt idx="173">
                  <c:v>5.6465884069325512E-3</c:v>
                </c:pt>
                <c:pt idx="174">
                  <c:v>1.722344549961452E-3</c:v>
                </c:pt>
                <c:pt idx="175">
                  <c:v>-4.3362556904912308E-3</c:v>
                </c:pt>
                <c:pt idx="176">
                  <c:v>-3.3298661299254739E-3</c:v>
                </c:pt>
                <c:pt idx="177">
                  <c:v>-3.5324949005092199E-3</c:v>
                </c:pt>
                <c:pt idx="178">
                  <c:v>-4.890107663420129E-3</c:v>
                </c:pt>
                <c:pt idx="179">
                  <c:v>-2.3504937387709424E-3</c:v>
                </c:pt>
                <c:pt idx="180">
                  <c:v>-1.0286787253299456E-2</c:v>
                </c:pt>
                <c:pt idx="181">
                  <c:v>-1.0063895605657569E-3</c:v>
                </c:pt>
                <c:pt idx="182">
                  <c:v>6.7205208910261494E-3</c:v>
                </c:pt>
                <c:pt idx="183">
                  <c:v>9.5978494333148756E-3</c:v>
                </c:pt>
                <c:pt idx="184">
                  <c:v>6.2207032569197018E-3</c:v>
                </c:pt>
                <c:pt idx="185">
                  <c:v>1.8236589352538246E-4</c:v>
                </c:pt>
                <c:pt idx="186">
                  <c:v>-2.1289529495994608E-2</c:v>
                </c:pt>
                <c:pt idx="187">
                  <c:v>-1.702757102138408E-2</c:v>
                </c:pt>
                <c:pt idx="188">
                  <c:v>-1.1306685398570715E-2</c:v>
                </c:pt>
                <c:pt idx="189">
                  <c:v>-8.3077795939319188E-3</c:v>
                </c:pt>
                <c:pt idx="190">
                  <c:v>-1.4305591203209622E-2</c:v>
                </c:pt>
                <c:pt idx="191">
                  <c:v>-1.2218514866197405E-2</c:v>
                </c:pt>
                <c:pt idx="192">
                  <c:v>-2.6564631823523754E-2</c:v>
                </c:pt>
                <c:pt idx="193">
                  <c:v>-3.5588366406851479E-2</c:v>
                </c:pt>
                <c:pt idx="194">
                  <c:v>-2.6632174747051707E-2</c:v>
                </c:pt>
                <c:pt idx="195">
                  <c:v>-1.8385183784294878E-2</c:v>
                </c:pt>
                <c:pt idx="196">
                  <c:v>-1.3913842246747854E-2</c:v>
                </c:pt>
                <c:pt idx="197">
                  <c:v>-9.6653923568428279E-3</c:v>
                </c:pt>
                <c:pt idx="198">
                  <c:v>-5.0184392181230608E-3</c:v>
                </c:pt>
                <c:pt idx="199">
                  <c:v>-1.0982479365636899E-2</c:v>
                </c:pt>
                <c:pt idx="200">
                  <c:v>-2.5652802355897175E-2</c:v>
                </c:pt>
                <c:pt idx="201">
                  <c:v>-2.8989422778175511E-2</c:v>
                </c:pt>
                <c:pt idx="202">
                  <c:v>-3.3656638793953531E-2</c:v>
                </c:pt>
                <c:pt idx="203">
                  <c:v>-3.6473178705067055E-2</c:v>
                </c:pt>
                <c:pt idx="204">
                  <c:v>-4.1822578248476794E-2</c:v>
                </c:pt>
                <c:pt idx="205">
                  <c:v>-5.4304510516433147E-2</c:v>
                </c:pt>
                <c:pt idx="206">
                  <c:v>-4.9171248328312656E-2</c:v>
                </c:pt>
                <c:pt idx="207">
                  <c:v>-3.4014616288651434E-2</c:v>
                </c:pt>
                <c:pt idx="208">
                  <c:v>-2.8543639482891403E-2</c:v>
                </c:pt>
                <c:pt idx="209">
                  <c:v>-2.2741702351844473E-2</c:v>
                </c:pt>
                <c:pt idx="210">
                  <c:v>-2.1228740864819517E-2</c:v>
                </c:pt>
                <c:pt idx="211">
                  <c:v>-2.0424980074837507E-2</c:v>
                </c:pt>
                <c:pt idx="212">
                  <c:v>-2.6983397949396859E-2</c:v>
                </c:pt>
                <c:pt idx="213">
                  <c:v>-3.3953827657476232E-2</c:v>
                </c:pt>
                <c:pt idx="214">
                  <c:v>-2.2897051075958741E-2</c:v>
                </c:pt>
                <c:pt idx="215">
                  <c:v>-2.6389020222351234E-2</c:v>
                </c:pt>
                <c:pt idx="216">
                  <c:v>-3.1468248071649496E-2</c:v>
                </c:pt>
                <c:pt idx="217">
                  <c:v>-3.8296837640320436E-2</c:v>
                </c:pt>
                <c:pt idx="218">
                  <c:v>-3.5628892160968317E-2</c:v>
                </c:pt>
                <c:pt idx="219">
                  <c:v>-3.741202534210486E-2</c:v>
                </c:pt>
                <c:pt idx="220">
                  <c:v>-4.1302497737312094E-2</c:v>
                </c:pt>
                <c:pt idx="221">
                  <c:v>-5.1926999608250979E-2</c:v>
                </c:pt>
                <c:pt idx="222">
                  <c:v>-7.2162859497210463E-2</c:v>
                </c:pt>
                <c:pt idx="223">
                  <c:v>-8.9946911262106966E-2</c:v>
                </c:pt>
                <c:pt idx="224">
                  <c:v>-0.11838248206735369</c:v>
                </c:pt>
                <c:pt idx="225">
                  <c:v>-0.11174976697691386</c:v>
                </c:pt>
                <c:pt idx="226">
                  <c:v>-9.6167614519026778E-2</c:v>
                </c:pt>
                <c:pt idx="227">
                  <c:v>-7.01568346684317E-2</c:v>
                </c:pt>
                <c:pt idx="228">
                  <c:v>-6.3510610993286143E-2</c:v>
                </c:pt>
                <c:pt idx="229">
                  <c:v>-6.3915868534453635E-2</c:v>
                </c:pt>
                <c:pt idx="230">
                  <c:v>-8.9393059289178289E-2</c:v>
                </c:pt>
                <c:pt idx="231">
                  <c:v>-8.5110837937509287E-2</c:v>
                </c:pt>
                <c:pt idx="232">
                  <c:v>-8.1659394545233521E-2</c:v>
                </c:pt>
                <c:pt idx="233">
                  <c:v>-8.9636213813878762E-2</c:v>
                </c:pt>
                <c:pt idx="234">
                  <c:v>-7.9342672268226333E-2</c:v>
                </c:pt>
                <c:pt idx="235">
                  <c:v>-8.6015913112783227E-2</c:v>
                </c:pt>
                <c:pt idx="236">
                  <c:v>-8.3449282018722926E-2</c:v>
                </c:pt>
                <c:pt idx="237">
                  <c:v>-9.0770934929147451E-2</c:v>
                </c:pt>
                <c:pt idx="238">
                  <c:v>-9.8079079254866475E-2</c:v>
                </c:pt>
                <c:pt idx="239">
                  <c:v>-9.0689883420913886E-2</c:v>
                </c:pt>
                <c:pt idx="240">
                  <c:v>-7.0352709146662695E-2</c:v>
                </c:pt>
                <c:pt idx="241">
                  <c:v>-6.8772204736109677E-2</c:v>
                </c:pt>
                <c:pt idx="242">
                  <c:v>-7.8248476907074482E-2</c:v>
                </c:pt>
                <c:pt idx="243">
                  <c:v>-6.9299039539627461E-2</c:v>
                </c:pt>
                <c:pt idx="244">
                  <c:v>-8.877166439272155E-2</c:v>
                </c:pt>
                <c:pt idx="245">
                  <c:v>-9.6025774379618123E-2</c:v>
                </c:pt>
                <c:pt idx="246">
                  <c:v>-9.9065205938373757E-2</c:v>
                </c:pt>
                <c:pt idx="247">
                  <c:v>-9.6370243289610524E-2</c:v>
                </c:pt>
                <c:pt idx="248">
                  <c:v>-0.12163129668904582</c:v>
                </c:pt>
                <c:pt idx="249">
                  <c:v>-0.1194429059667419</c:v>
                </c:pt>
                <c:pt idx="250">
                  <c:v>-0.10120631661420831</c:v>
                </c:pt>
                <c:pt idx="251">
                  <c:v>-0.10560336093587475</c:v>
                </c:pt>
                <c:pt idx="252">
                  <c:v>-9.8997663014845916E-2</c:v>
                </c:pt>
                <c:pt idx="253">
                  <c:v>-8.4644791765166705E-2</c:v>
                </c:pt>
                <c:pt idx="254">
                  <c:v>-7.8221459737663257E-2</c:v>
                </c:pt>
                <c:pt idx="255">
                  <c:v>-6.3287719345644144E-2</c:v>
                </c:pt>
                <c:pt idx="256">
                  <c:v>-5.5837734880516465E-2</c:v>
                </c:pt>
                <c:pt idx="257">
                  <c:v>-5.6803598686965606E-2</c:v>
                </c:pt>
                <c:pt idx="258">
                  <c:v>-6.4888486633255416E-2</c:v>
                </c:pt>
                <c:pt idx="259">
                  <c:v>-6.2821673173301673E-2</c:v>
                </c:pt>
                <c:pt idx="260">
                  <c:v>-6.5948910532643512E-2</c:v>
                </c:pt>
                <c:pt idx="261">
                  <c:v>-6.5334269928539523E-2</c:v>
                </c:pt>
                <c:pt idx="262">
                  <c:v>-7.0717440933713349E-2</c:v>
                </c:pt>
                <c:pt idx="263">
                  <c:v>-6.5077606819133549E-2</c:v>
                </c:pt>
                <c:pt idx="264">
                  <c:v>-7.4378267388925612E-2</c:v>
                </c:pt>
                <c:pt idx="265">
                  <c:v>-6.2632552987423429E-2</c:v>
                </c:pt>
                <c:pt idx="266">
                  <c:v>-5.7526307968714052E-2</c:v>
                </c:pt>
                <c:pt idx="267">
                  <c:v>-6.8522295919056564E-2</c:v>
                </c:pt>
                <c:pt idx="268">
                  <c:v>-7.4688964837153926E-2</c:v>
                </c:pt>
                <c:pt idx="269">
                  <c:v>-6.3638942547989186E-2</c:v>
                </c:pt>
                <c:pt idx="270">
                  <c:v>-6.8454752995528612E-2</c:v>
                </c:pt>
                <c:pt idx="271">
                  <c:v>-8.6198279006308387E-2</c:v>
                </c:pt>
                <c:pt idx="272">
                  <c:v>-7.9862752779391255E-2</c:v>
                </c:pt>
                <c:pt idx="273">
                  <c:v>-7.396625555540548E-2</c:v>
                </c:pt>
                <c:pt idx="274">
                  <c:v>-7.7242087346508725E-2</c:v>
                </c:pt>
                <c:pt idx="275">
                  <c:v>-8.4199008469882597E-2</c:v>
                </c:pt>
                <c:pt idx="276">
                  <c:v>-8.4570494549286113E-2</c:v>
                </c:pt>
                <c:pt idx="277">
                  <c:v>-8.9345779242708701E-2</c:v>
                </c:pt>
                <c:pt idx="278">
                  <c:v>-9.4141326813189763E-2</c:v>
                </c:pt>
                <c:pt idx="279">
                  <c:v>-9.8849068583084509E-2</c:v>
                </c:pt>
                <c:pt idx="280">
                  <c:v>-0.11335053426452502</c:v>
                </c:pt>
                <c:pt idx="281">
                  <c:v>-0.11684925770327048</c:v>
                </c:pt>
                <c:pt idx="282">
                  <c:v>-0.10049711591716537</c:v>
                </c:pt>
                <c:pt idx="283">
                  <c:v>-0.10300295838005058</c:v>
                </c:pt>
                <c:pt idx="284">
                  <c:v>-9.492482472611341E-2</c:v>
                </c:pt>
                <c:pt idx="285">
                  <c:v>-8.9940156969754326E-2</c:v>
                </c:pt>
                <c:pt idx="286">
                  <c:v>-9.2662136787928673E-2</c:v>
                </c:pt>
                <c:pt idx="287">
                  <c:v>-9.611358018020455E-2</c:v>
                </c:pt>
                <c:pt idx="288">
                  <c:v>-9.4397989922595849E-2</c:v>
                </c:pt>
                <c:pt idx="289">
                  <c:v>-9.469517878611855E-2</c:v>
                </c:pt>
                <c:pt idx="290">
                  <c:v>-9.3222743053210211E-2</c:v>
                </c:pt>
                <c:pt idx="291">
                  <c:v>-9.7072689694300607E-2</c:v>
                </c:pt>
                <c:pt idx="292">
                  <c:v>-9.0210328663865913E-2</c:v>
                </c:pt>
                <c:pt idx="293">
                  <c:v>-7.897794048117579E-2</c:v>
                </c:pt>
                <c:pt idx="294">
                  <c:v>-9.0615586205033294E-2</c:v>
                </c:pt>
                <c:pt idx="295">
                  <c:v>-0.10001080686776442</c:v>
                </c:pt>
                <c:pt idx="296">
                  <c:v>-9.770759317546307E-2</c:v>
                </c:pt>
                <c:pt idx="297">
                  <c:v>-0.11905115701028002</c:v>
                </c:pt>
                <c:pt idx="298">
                  <c:v>-0.12717657071068666</c:v>
                </c:pt>
                <c:pt idx="299">
                  <c:v>-0.1261566725654153</c:v>
                </c:pt>
                <c:pt idx="300">
                  <c:v>-0.12082078160671106</c:v>
                </c:pt>
                <c:pt idx="301">
                  <c:v>-0.13612600807813369</c:v>
                </c:pt>
                <c:pt idx="302">
                  <c:v>-0.14250881435152041</c:v>
                </c:pt>
                <c:pt idx="303">
                  <c:v>-0.12737244518891755</c:v>
                </c:pt>
                <c:pt idx="304">
                  <c:v>-0.11072311453928962</c:v>
                </c:pt>
                <c:pt idx="305">
                  <c:v>-0.12127331919434803</c:v>
                </c:pt>
                <c:pt idx="306">
                  <c:v>-0.12030070109554625</c:v>
                </c:pt>
                <c:pt idx="307">
                  <c:v>-0.11961851756791442</c:v>
                </c:pt>
                <c:pt idx="308">
                  <c:v>-0.11634268577681117</c:v>
                </c:pt>
                <c:pt idx="309">
                  <c:v>-0.10269901522417502</c:v>
                </c:pt>
                <c:pt idx="310">
                  <c:v>-0.10101719642833018</c:v>
                </c:pt>
                <c:pt idx="311">
                  <c:v>-0.10533994353411591</c:v>
                </c:pt>
                <c:pt idx="312">
                  <c:v>-0.11233063611925387</c:v>
                </c:pt>
                <c:pt idx="313">
                  <c:v>-0.12126656490199517</c:v>
                </c:pt>
                <c:pt idx="314">
                  <c:v>-0.12685911897010538</c:v>
                </c:pt>
                <c:pt idx="315">
                  <c:v>-0.12733867372715357</c:v>
                </c:pt>
                <c:pt idx="316">
                  <c:v>-0.14039472084509708</c:v>
                </c:pt>
                <c:pt idx="317">
                  <c:v>-0.15921217933997045</c:v>
                </c:pt>
                <c:pt idx="318">
                  <c:v>-0.15939454523349583</c:v>
                </c:pt>
                <c:pt idx="319">
                  <c:v>-0.16791846218271711</c:v>
                </c:pt>
                <c:pt idx="320">
                  <c:v>-0.16423061855809362</c:v>
                </c:pt>
                <c:pt idx="321">
                  <c:v>-0.17797560349602171</c:v>
                </c:pt>
                <c:pt idx="322">
                  <c:v>-0.16679049535980117</c:v>
                </c:pt>
                <c:pt idx="323">
                  <c:v>-0.18452051278587545</c:v>
                </c:pt>
                <c:pt idx="324">
                  <c:v>-0.1933888986450889</c:v>
                </c:pt>
                <c:pt idx="325">
                  <c:v>-0.18933632323341476</c:v>
                </c:pt>
                <c:pt idx="326">
                  <c:v>-0.20008240236670405</c:v>
                </c:pt>
                <c:pt idx="327">
                  <c:v>-0.18706012671052452</c:v>
                </c:pt>
                <c:pt idx="328">
                  <c:v>-0.16317019465870553</c:v>
                </c:pt>
                <c:pt idx="329">
                  <c:v>-0.17981277101598059</c:v>
                </c:pt>
                <c:pt idx="330">
                  <c:v>-0.16710794710038235</c:v>
                </c:pt>
                <c:pt idx="331">
                  <c:v>-0.1639672011563349</c:v>
                </c:pt>
                <c:pt idx="332">
                  <c:v>-0.14950626122901101</c:v>
                </c:pt>
                <c:pt idx="333">
                  <c:v>-0.1339578802328879</c:v>
                </c:pt>
                <c:pt idx="334">
                  <c:v>-0.14393397003795916</c:v>
                </c:pt>
                <c:pt idx="335">
                  <c:v>-0.15961068258878519</c:v>
                </c:pt>
                <c:pt idx="336">
                  <c:v>-0.1494319640131303</c:v>
                </c:pt>
                <c:pt idx="337">
                  <c:v>-0.13717292339281606</c:v>
                </c:pt>
                <c:pt idx="338">
                  <c:v>-0.13788212408985911</c:v>
                </c:pt>
                <c:pt idx="339">
                  <c:v>-0.15332243640833754</c:v>
                </c:pt>
                <c:pt idx="340">
                  <c:v>-0.17039053318383823</c:v>
                </c:pt>
                <c:pt idx="341">
                  <c:v>-0.17694219676604472</c:v>
                </c:pt>
                <c:pt idx="342">
                  <c:v>-0.18358166614883764</c:v>
                </c:pt>
                <c:pt idx="343">
                  <c:v>-0.16373755521633993</c:v>
                </c:pt>
                <c:pt idx="344">
                  <c:v>-0.1519985951071906</c:v>
                </c:pt>
                <c:pt idx="345">
                  <c:v>-0.13091169438177952</c:v>
                </c:pt>
                <c:pt idx="346">
                  <c:v>-0.12657543869128829</c:v>
                </c:pt>
                <c:pt idx="347">
                  <c:v>-0.13454550366758078</c:v>
                </c:pt>
                <c:pt idx="348">
                  <c:v>-0.13237062152998225</c:v>
                </c:pt>
                <c:pt idx="349">
                  <c:v>-0.13792264984397584</c:v>
                </c:pt>
                <c:pt idx="350">
                  <c:v>-0.13948289137747039</c:v>
                </c:pt>
                <c:pt idx="351">
                  <c:v>-0.1385845704945492</c:v>
                </c:pt>
                <c:pt idx="352">
                  <c:v>-0.13559917327461601</c:v>
                </c:pt>
                <c:pt idx="353">
                  <c:v>-0.13137098626176935</c:v>
                </c:pt>
                <c:pt idx="354">
                  <c:v>-0.12315101246842364</c:v>
                </c:pt>
                <c:pt idx="355">
                  <c:v>-0.12073297580612474</c:v>
                </c:pt>
                <c:pt idx="356">
                  <c:v>-0.11358693449687274</c:v>
                </c:pt>
                <c:pt idx="357">
                  <c:v>-0.10758912288759503</c:v>
                </c:pt>
                <c:pt idx="358">
                  <c:v>-9.6032528671970985E-2</c:v>
                </c:pt>
                <c:pt idx="359">
                  <c:v>-0.10092939062774386</c:v>
                </c:pt>
                <c:pt idx="360">
                  <c:v>-9.5404379483161605E-2</c:v>
                </c:pt>
                <c:pt idx="361">
                  <c:v>-9.6336471827846548E-2</c:v>
                </c:pt>
                <c:pt idx="362">
                  <c:v>-8.6684588055709333E-2</c:v>
                </c:pt>
                <c:pt idx="363">
                  <c:v>-8.9690248152700991E-2</c:v>
                </c:pt>
                <c:pt idx="364">
                  <c:v>-9.4904561849055047E-2</c:v>
                </c:pt>
                <c:pt idx="365">
                  <c:v>-8.9649722398584264E-2</c:v>
                </c:pt>
                <c:pt idx="366">
                  <c:v>-7.9977575749388796E-2</c:v>
                </c:pt>
                <c:pt idx="367">
                  <c:v>-8.8366406851554169E-2</c:v>
                </c:pt>
                <c:pt idx="368">
                  <c:v>-8.404365974576844E-2</c:v>
                </c:pt>
                <c:pt idx="369">
                  <c:v>-8.8609561376254642E-2</c:v>
                </c:pt>
                <c:pt idx="370">
                  <c:v>-9.6309454658435434E-2</c:v>
                </c:pt>
                <c:pt idx="371">
                  <c:v>-9.7754873221932437E-2</c:v>
                </c:pt>
                <c:pt idx="372">
                  <c:v>-9.5586745376686766E-2</c:v>
                </c:pt>
                <c:pt idx="373">
                  <c:v>-9.315520012968237E-2</c:v>
                </c:pt>
                <c:pt idx="374">
                  <c:v>-8.7900360679211587E-2</c:v>
                </c:pt>
                <c:pt idx="375">
                  <c:v>-8.8548772745079551E-2</c:v>
                </c:pt>
                <c:pt idx="376">
                  <c:v>-9.2196090615586201E-2</c:v>
                </c:pt>
                <c:pt idx="377">
                  <c:v>-9.9234063247193527E-2</c:v>
                </c:pt>
                <c:pt idx="378">
                  <c:v>-0.10136166533832247</c:v>
                </c:pt>
                <c:pt idx="379">
                  <c:v>-9.8470828211328243E-2</c:v>
                </c:pt>
                <c:pt idx="380">
                  <c:v>-0.10394855930944114</c:v>
                </c:pt>
                <c:pt idx="381">
                  <c:v>-9.5147716373755409E-2</c:v>
                </c:pt>
                <c:pt idx="382">
                  <c:v>-9.3384846069677341E-2</c:v>
                </c:pt>
                <c:pt idx="383">
                  <c:v>-8.2672538398152029E-2</c:v>
                </c:pt>
                <c:pt idx="384">
                  <c:v>-7.6593675280640872E-2</c:v>
                </c:pt>
                <c:pt idx="385">
                  <c:v>-7.6803058343577368E-2</c:v>
                </c:pt>
                <c:pt idx="386">
                  <c:v>-7.8903643265294976E-2</c:v>
                </c:pt>
                <c:pt idx="387">
                  <c:v>-7.3324597781890377E-2</c:v>
                </c:pt>
                <c:pt idx="388">
                  <c:v>-6.3362016561524848E-2</c:v>
                </c:pt>
                <c:pt idx="389">
                  <c:v>-6.0390127926297166E-2</c:v>
                </c:pt>
                <c:pt idx="390">
                  <c:v>-6.2423169924486932E-2</c:v>
                </c:pt>
                <c:pt idx="391">
                  <c:v>-6.2909478973887878E-2</c:v>
                </c:pt>
                <c:pt idx="392">
                  <c:v>-6.8177827009064274E-2</c:v>
                </c:pt>
                <c:pt idx="393">
                  <c:v>-6.7272751833790334E-2</c:v>
                </c:pt>
                <c:pt idx="394">
                  <c:v>-6.1984140921555575E-2</c:v>
                </c:pt>
                <c:pt idx="395">
                  <c:v>-6.2071946722141891E-2</c:v>
                </c:pt>
                <c:pt idx="396">
                  <c:v>-5.7674902400475458E-2</c:v>
                </c:pt>
                <c:pt idx="397">
                  <c:v>-6.3476839531522278E-2</c:v>
                </c:pt>
                <c:pt idx="398">
                  <c:v>-7.414186715657789E-2</c:v>
                </c:pt>
                <c:pt idx="399">
                  <c:v>-7.9254866467640128E-2</c:v>
                </c:pt>
                <c:pt idx="400">
                  <c:v>-7.9254866467640128E-2</c:v>
                </c:pt>
                <c:pt idx="401">
                  <c:v>-7.4560633282450994E-2</c:v>
                </c:pt>
                <c:pt idx="402">
                  <c:v>-8.3861293852243168E-2</c:v>
                </c:pt>
                <c:pt idx="403">
                  <c:v>-6.9582719818444549E-2</c:v>
                </c:pt>
                <c:pt idx="404">
                  <c:v>-6.8704661812581835E-2</c:v>
                </c:pt>
                <c:pt idx="405">
                  <c:v>-6.8731678981993061E-2</c:v>
                </c:pt>
                <c:pt idx="406">
                  <c:v>-7.1379361584286816E-2</c:v>
                </c:pt>
                <c:pt idx="407">
                  <c:v>-6.1592391965093807E-2</c:v>
                </c:pt>
                <c:pt idx="408">
                  <c:v>-5.9998378969835287E-2</c:v>
                </c:pt>
                <c:pt idx="409">
                  <c:v>-6.6151539303227147E-2</c:v>
                </c:pt>
                <c:pt idx="410">
                  <c:v>-6.6739162737920021E-2</c:v>
                </c:pt>
                <c:pt idx="411">
                  <c:v>-5.9829521661015517E-2</c:v>
                </c:pt>
                <c:pt idx="412">
                  <c:v>-5.7580342307536392E-2</c:v>
                </c:pt>
                <c:pt idx="413">
                  <c:v>-5.0772015615923816E-2</c:v>
                </c:pt>
                <c:pt idx="414">
                  <c:v>-5.1075958771799379E-2</c:v>
                </c:pt>
                <c:pt idx="415">
                  <c:v>-4.7293555054236935E-2</c:v>
                </c:pt>
                <c:pt idx="416">
                  <c:v>-4.8543099139503054E-2</c:v>
                </c:pt>
                <c:pt idx="417">
                  <c:v>-4.9954746241236303E-2</c:v>
                </c:pt>
                <c:pt idx="418">
                  <c:v>-5.011009496535046E-2</c:v>
                </c:pt>
                <c:pt idx="419">
                  <c:v>-4.5145690086049628E-2</c:v>
                </c:pt>
                <c:pt idx="420">
                  <c:v>-3.9080335553244083E-2</c:v>
                </c:pt>
                <c:pt idx="421">
                  <c:v>-3.5743715130965636E-2</c:v>
                </c:pt>
                <c:pt idx="422">
                  <c:v>-2.9705377767571206E-2</c:v>
                </c:pt>
                <c:pt idx="423">
                  <c:v>-3.325138125278615E-2</c:v>
                </c:pt>
                <c:pt idx="424">
                  <c:v>-3.8188768962675756E-2</c:v>
                </c:pt>
                <c:pt idx="425">
                  <c:v>-5.1866210977075888E-2</c:v>
                </c:pt>
                <c:pt idx="426">
                  <c:v>-5.4811082442892456E-2</c:v>
                </c:pt>
                <c:pt idx="427">
                  <c:v>-6.2220541153903186E-2</c:v>
                </c:pt>
                <c:pt idx="428">
                  <c:v>-5.956610425925668E-2</c:v>
                </c:pt>
                <c:pt idx="429">
                  <c:v>-6.2342118416253478E-2</c:v>
                </c:pt>
                <c:pt idx="430">
                  <c:v>-6.1031785699812269E-2</c:v>
                </c:pt>
                <c:pt idx="431">
                  <c:v>-5.3379172464100844E-2</c:v>
                </c:pt>
                <c:pt idx="432">
                  <c:v>-5.3568292649979088E-2</c:v>
                </c:pt>
                <c:pt idx="433">
                  <c:v>-5.4142407499966239E-2</c:v>
                </c:pt>
                <c:pt idx="434">
                  <c:v>-4.5523930457805895E-2</c:v>
                </c:pt>
                <c:pt idx="435">
                  <c:v>-6.1700460642738486E-2</c:v>
                </c:pt>
                <c:pt idx="436">
                  <c:v>-7.5350885487727504E-2</c:v>
                </c:pt>
                <c:pt idx="437">
                  <c:v>-6.5023572480311209E-2</c:v>
                </c:pt>
                <c:pt idx="438">
                  <c:v>-6.5023572480311209E-2</c:v>
                </c:pt>
                <c:pt idx="439">
                  <c:v>-5.0042552041822508E-2</c:v>
                </c:pt>
                <c:pt idx="440">
                  <c:v>-3.6912207707998412E-2</c:v>
                </c:pt>
                <c:pt idx="441">
                  <c:v>-3.9566644602644918E-2</c:v>
                </c:pt>
                <c:pt idx="442">
                  <c:v>-3.8789900982074021E-2</c:v>
                </c:pt>
                <c:pt idx="443">
                  <c:v>-4.5314547394869398E-2</c:v>
                </c:pt>
                <c:pt idx="444">
                  <c:v>-3.6851419076823322E-2</c:v>
                </c:pt>
                <c:pt idx="445">
                  <c:v>-2.9955286584624541E-2</c:v>
                </c:pt>
                <c:pt idx="446">
                  <c:v>-2.2133816040093457E-2</c:v>
                </c:pt>
                <c:pt idx="447">
                  <c:v>-2.1046374971294246E-2</c:v>
                </c:pt>
                <c:pt idx="448">
                  <c:v>-1.964823645426661E-2</c:v>
                </c:pt>
                <c:pt idx="449">
                  <c:v>-2.1816364299512392E-2</c:v>
                </c:pt>
                <c:pt idx="450">
                  <c:v>-1.8439218123117218E-2</c:v>
                </c:pt>
                <c:pt idx="451">
                  <c:v>-1.896605292663478E-2</c:v>
                </c:pt>
                <c:pt idx="452">
                  <c:v>-1.8358166614883764E-2</c:v>
                </c:pt>
                <c:pt idx="453">
                  <c:v>-1.6183284477285342E-2</c:v>
                </c:pt>
                <c:pt idx="454">
                  <c:v>-1.3826036446161427E-2</c:v>
                </c:pt>
                <c:pt idx="455">
                  <c:v>-2.0755940400124184E-2</c:v>
                </c:pt>
                <c:pt idx="456">
                  <c:v>-1.725046266902619E-2</c:v>
                </c:pt>
                <c:pt idx="457">
                  <c:v>-1.7486862901373801E-2</c:v>
                </c:pt>
                <c:pt idx="458">
                  <c:v>-1.7068096775500807E-2</c:v>
                </c:pt>
                <c:pt idx="459">
                  <c:v>-1.5041809069663681E-2</c:v>
                </c:pt>
                <c:pt idx="460">
                  <c:v>-2.2181096086562935E-2</c:v>
                </c:pt>
                <c:pt idx="461">
                  <c:v>-1.9810339470733629E-2</c:v>
                </c:pt>
                <c:pt idx="462">
                  <c:v>-1.8682372647817691E-2</c:v>
                </c:pt>
                <c:pt idx="463">
                  <c:v>-1.0577221824469518E-2</c:v>
                </c:pt>
                <c:pt idx="464">
                  <c:v>-3.3636375916894501E-3</c:v>
                </c:pt>
                <c:pt idx="465">
                  <c:v>-2.836802788170889E-4</c:v>
                </c:pt>
                <c:pt idx="466">
                  <c:v>-2.0533048752482408E-3</c:v>
                </c:pt>
                <c:pt idx="467">
                  <c:v>-6.2814918880949033E-4</c:v>
                </c:pt>
                <c:pt idx="468">
                  <c:v>-3.9107352722654865E-3</c:v>
                </c:pt>
                <c:pt idx="469">
                  <c:v>-1.9182190281924472E-3</c:v>
                </c:pt>
                <c:pt idx="470">
                  <c:v>-6.8893781998460302E-3</c:v>
                </c:pt>
                <c:pt idx="471">
                  <c:v>-7.2811271563077984E-3</c:v>
                </c:pt>
                <c:pt idx="472">
                  <c:v>-7.4094587110107302E-3</c:v>
                </c:pt>
                <c:pt idx="473">
                  <c:v>-7.9633106839396284E-3</c:v>
                </c:pt>
                <c:pt idx="474">
                  <c:v>-3.8634552257958976E-3</c:v>
                </c:pt>
                <c:pt idx="475">
                  <c:v>-2.7422426952328216E-3</c:v>
                </c:pt>
                <c:pt idx="476">
                  <c:v>-1.2103691896199975E-2</c:v>
                </c:pt>
                <c:pt idx="477">
                  <c:v>-1.1799748740324412E-2</c:v>
                </c:pt>
                <c:pt idx="478">
                  <c:v>-1.1178353843867783E-2</c:v>
                </c:pt>
                <c:pt idx="479">
                  <c:v>-8.3347967633430331E-3</c:v>
                </c:pt>
                <c:pt idx="480">
                  <c:v>-8.138922285112149E-3</c:v>
                </c:pt>
                <c:pt idx="481">
                  <c:v>-1.400840233968681E-2</c:v>
                </c:pt>
                <c:pt idx="482">
                  <c:v>-8.2064652086401013E-3</c:v>
                </c:pt>
                <c:pt idx="483">
                  <c:v>-6.5516635822060465E-4</c:v>
                </c:pt>
                <c:pt idx="484">
                  <c:v>5.1332621881217122E-4</c:v>
                </c:pt>
                <c:pt idx="485">
                  <c:v>-5.8086914234001252E-4</c:v>
                </c:pt>
                <c:pt idx="486">
                  <c:v>-1.4184013940865547E-4</c:v>
                </c:pt>
                <c:pt idx="487">
                  <c:v>-1.7925891904305158E-2</c:v>
                </c:pt>
                <c:pt idx="488">
                  <c:v>-1.40691909708619E-2</c:v>
                </c:pt>
                <c:pt idx="489">
                  <c:v>-3.0819836005781642E-2</c:v>
                </c:pt>
                <c:pt idx="490">
                  <c:v>-2.9644589136396116E-2</c:v>
                </c:pt>
                <c:pt idx="491">
                  <c:v>-2.0377700028367918E-2</c:v>
                </c:pt>
                <c:pt idx="492">
                  <c:v>-2.3957474975346726E-2</c:v>
                </c:pt>
                <c:pt idx="493">
                  <c:v>-2.0884271954827227E-2</c:v>
                </c:pt>
                <c:pt idx="494">
                  <c:v>-1.9141664527807412E-2</c:v>
                </c:pt>
                <c:pt idx="495">
                  <c:v>-6.3895605657395826E-3</c:v>
                </c:pt>
                <c:pt idx="496">
                  <c:v>-5.5385197292867616E-4</c:v>
                </c:pt>
                <c:pt idx="497">
                  <c:v>-7.2608642792494349E-3</c:v>
                </c:pt>
                <c:pt idx="498">
                  <c:v>-1.2556229483836945E-2</c:v>
                </c:pt>
                <c:pt idx="499">
                  <c:v>-1.6710119280802904E-2</c:v>
                </c:pt>
                <c:pt idx="500">
                  <c:v>-4.9981763410646973E-3</c:v>
                </c:pt>
                <c:pt idx="501">
                  <c:v>-3.4311805152174024E-3</c:v>
                </c:pt>
                <c:pt idx="502">
                  <c:v>-5.3696624204682131E-3</c:v>
                </c:pt>
                <c:pt idx="503">
                  <c:v>-7.8619962986478109E-3</c:v>
                </c:pt>
                <c:pt idx="504">
                  <c:v>-1.9209207451335253E-2</c:v>
                </c:pt>
                <c:pt idx="505">
                  <c:v>-1.315736150323521E-2</c:v>
                </c:pt>
                <c:pt idx="506">
                  <c:v>-1.4177259648506579E-2</c:v>
                </c:pt>
                <c:pt idx="507">
                  <c:v>-1.6149513015521366E-2</c:v>
                </c:pt>
                <c:pt idx="508">
                  <c:v>-1.7277479838437304E-2</c:v>
                </c:pt>
                <c:pt idx="509">
                  <c:v>-1.2590000945600921E-2</c:v>
                </c:pt>
                <c:pt idx="510">
                  <c:v>-1.0921690734461698E-2</c:v>
                </c:pt>
                <c:pt idx="511">
                  <c:v>-1.4886460345549524E-2</c:v>
                </c:pt>
                <c:pt idx="512">
                  <c:v>-1.4109716724978738E-2</c:v>
                </c:pt>
                <c:pt idx="513">
                  <c:v>-3.5865292393316706E-3</c:v>
                </c:pt>
                <c:pt idx="514">
                  <c:v>2.3707566158293059E-3</c:v>
                </c:pt>
                <c:pt idx="515">
                  <c:v>2.8705742499357534E-3</c:v>
                </c:pt>
                <c:pt idx="516">
                  <c:v>9.0237345833277249E-3</c:v>
                </c:pt>
                <c:pt idx="517">
                  <c:v>7.9430478068813759E-3</c:v>
                </c:pt>
                <c:pt idx="518">
                  <c:v>4.4037986140192942E-3</c:v>
                </c:pt>
                <c:pt idx="519">
                  <c:v>1.485944317614063E-4</c:v>
                </c:pt>
                <c:pt idx="520">
                  <c:v>1.9182190281923361E-3</c:v>
                </c:pt>
                <c:pt idx="521">
                  <c:v>-1.3576127629109092E-3</c:v>
                </c:pt>
                <c:pt idx="522">
                  <c:v>-1.2225269158550045E-3</c:v>
                </c:pt>
                <c:pt idx="523">
                  <c:v>-1.8304132276061313E-3</c:v>
                </c:pt>
                <c:pt idx="524">
                  <c:v>-1.4231293987328919E-2</c:v>
                </c:pt>
                <c:pt idx="525">
                  <c:v>-1.4994529023194203E-2</c:v>
                </c:pt>
                <c:pt idx="526">
                  <c:v>-1.9999459656611762E-2</c:v>
                </c:pt>
                <c:pt idx="527">
                  <c:v>-1.0327313007416183E-2</c:v>
                </c:pt>
                <c:pt idx="528">
                  <c:v>-1.0036878436246233E-2</c:v>
                </c:pt>
                <c:pt idx="529">
                  <c:v>-3.0732030205194993E-3</c:v>
                </c:pt>
                <c:pt idx="530">
                  <c:v>-4.1268726275548451E-3</c:v>
                </c:pt>
                <c:pt idx="531">
                  <c:v>-1.6885730881975536E-2</c:v>
                </c:pt>
                <c:pt idx="532">
                  <c:v>-1.3974630877922944E-2</c:v>
                </c:pt>
                <c:pt idx="533">
                  <c:v>-3.3298661299254739E-3</c:v>
                </c:pt>
                <c:pt idx="534">
                  <c:v>-4.8765990787144053E-3</c:v>
                </c:pt>
                <c:pt idx="535">
                  <c:v>1.3981385170276361E-3</c:v>
                </c:pt>
                <c:pt idx="536">
                  <c:v>3.9580153187350753E-3</c:v>
                </c:pt>
                <c:pt idx="537">
                  <c:v>1.5838815567293052E-2</c:v>
                </c:pt>
                <c:pt idx="538">
                  <c:v>1.9925162440731059E-2</c:v>
                </c:pt>
                <c:pt idx="539">
                  <c:v>1.8608075431937099E-2</c:v>
                </c:pt>
                <c:pt idx="540">
                  <c:v>1.8223080767828082E-2</c:v>
                </c:pt>
                <c:pt idx="541">
                  <c:v>1.8236589352533583E-2</c:v>
                </c:pt>
                <c:pt idx="542">
                  <c:v>1.418401394085933E-2</c:v>
                </c:pt>
                <c:pt idx="543">
                  <c:v>1.3130344333824207E-2</c:v>
                </c:pt>
                <c:pt idx="544">
                  <c:v>1.8743161278992782E-2</c:v>
                </c:pt>
                <c:pt idx="545">
                  <c:v>1.5001283315547065E-2</c:v>
                </c:pt>
                <c:pt idx="546">
                  <c:v>1.6689856403744541E-2</c:v>
                </c:pt>
                <c:pt idx="547">
                  <c:v>1.9573939238386018E-2</c:v>
                </c:pt>
                <c:pt idx="548">
                  <c:v>2.164075269833976E-2</c:v>
                </c:pt>
                <c:pt idx="549">
                  <c:v>2.920556013346487E-2</c:v>
                </c:pt>
                <c:pt idx="550">
                  <c:v>3.3082523943966491E-2</c:v>
                </c:pt>
                <c:pt idx="551">
                  <c:v>3.4230753643940792E-2</c:v>
                </c:pt>
                <c:pt idx="552">
                  <c:v>3.2575952017507293E-2</c:v>
                </c:pt>
                <c:pt idx="553">
                  <c:v>3.9168141353830288E-2</c:v>
                </c:pt>
                <c:pt idx="554">
                  <c:v>2.6463317438232048E-2</c:v>
                </c:pt>
                <c:pt idx="555">
                  <c:v>2.7888473124670687E-2</c:v>
                </c:pt>
                <c:pt idx="556">
                  <c:v>3.0178178232266761E-2</c:v>
                </c:pt>
                <c:pt idx="557">
                  <c:v>3.137368797871054E-2</c:v>
                </c:pt>
                <c:pt idx="558">
                  <c:v>3.2933929512205085E-2</c:v>
                </c:pt>
                <c:pt idx="559">
                  <c:v>3.3805233225715048E-2</c:v>
                </c:pt>
                <c:pt idx="560">
                  <c:v>3.5784240885082585E-2</c:v>
                </c:pt>
                <c:pt idx="561">
                  <c:v>3.5311440420387141E-2</c:v>
                </c:pt>
                <c:pt idx="562">
                  <c:v>3.7533602604455263E-2</c:v>
                </c:pt>
                <c:pt idx="563">
                  <c:v>4.1653720939657246E-2</c:v>
                </c:pt>
                <c:pt idx="564">
                  <c:v>3.256919772515432E-2</c:v>
                </c:pt>
                <c:pt idx="565">
                  <c:v>4.0363651100274289E-2</c:v>
                </c:pt>
                <c:pt idx="566">
                  <c:v>4.8050035797749358E-2</c:v>
                </c:pt>
                <c:pt idx="567">
                  <c:v>5.2764531859997188E-2</c:v>
                </c:pt>
                <c:pt idx="568">
                  <c:v>4.6651897280721943E-2</c:v>
                </c:pt>
                <c:pt idx="569">
                  <c:v>3.9418050170883623E-2</c:v>
                </c:pt>
                <c:pt idx="570">
                  <c:v>4.1937401218474335E-2</c:v>
                </c:pt>
                <c:pt idx="571">
                  <c:v>4.6341199832493629E-2</c:v>
                </c:pt>
                <c:pt idx="572">
                  <c:v>4.139030353789841E-2</c:v>
                </c:pt>
                <c:pt idx="573">
                  <c:v>4.6732948788955397E-2</c:v>
                </c:pt>
                <c:pt idx="574">
                  <c:v>4.5517176165453144E-2</c:v>
                </c:pt>
                <c:pt idx="575">
                  <c:v>4.2957299363745705E-2</c:v>
                </c:pt>
                <c:pt idx="576">
                  <c:v>4.0019182190281999E-2</c:v>
                </c:pt>
                <c:pt idx="577">
                  <c:v>4.082294298026401E-2</c:v>
                </c:pt>
                <c:pt idx="578">
                  <c:v>5.0150620719467298E-2</c:v>
                </c:pt>
                <c:pt idx="579">
                  <c:v>4.5571210504275594E-2</c:v>
                </c:pt>
                <c:pt idx="580">
                  <c:v>5.4392316317019462E-2</c:v>
                </c:pt>
                <c:pt idx="581">
                  <c:v>5.6627987085793086E-2</c:v>
                </c:pt>
                <c:pt idx="582">
                  <c:v>5.6627987085793086E-2</c:v>
                </c:pt>
                <c:pt idx="583">
                  <c:v>5.47165223499535E-2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42-40FD-915C-299E11B08D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161536"/>
        <c:axId val="156163072"/>
      </c:lineChart>
      <c:dateAx>
        <c:axId val="156161536"/>
        <c:scaling>
          <c:orientation val="minMax"/>
        </c:scaling>
        <c:delete val="0"/>
        <c:axPos val="b"/>
        <c:majorGridlines/>
        <c:numFmt formatCode="mmm\-yy" sourceLinked="0"/>
        <c:majorTickMark val="out"/>
        <c:minorTickMark val="none"/>
        <c:tickLblPos val="low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sz="1800"/>
            </a:pPr>
            <a:endParaRPr lang="en-US"/>
          </a:p>
        </c:txPr>
        <c:crossAx val="156163072"/>
        <c:crosses val="autoZero"/>
        <c:auto val="1"/>
        <c:lblOffset val="100"/>
        <c:baseTimeUnit val="days"/>
        <c:majorUnit val="3"/>
      </c:dateAx>
      <c:valAx>
        <c:axId val="156163072"/>
        <c:scaling>
          <c:orientation val="minMax"/>
        </c:scaling>
        <c:delete val="0"/>
        <c:axPos val="l"/>
        <c:numFmt formatCode="0.0%;\(0.0%\)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sz="2000"/>
            </a:pPr>
            <a:endParaRPr lang="en-US"/>
          </a:p>
        </c:txPr>
        <c:crossAx val="156161536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2000"/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>
          <a:latin typeface="Verdana" panose="020B0604030504040204" pitchFamily="34" charset="0"/>
          <a:ea typeface="Verdana" panose="020B0604030504040204" pitchFamily="34" charset="0"/>
          <a:cs typeface="Verdana" panose="020B0604030504040204" pitchFamily="34" charset="0"/>
        </a:defRPr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8">
    <tabColor rgb="FFC00000"/>
  </sheetPr>
  <sheetViews>
    <sheetView workbookViewId="0"/>
  </sheetViews>
  <pageMargins left="0.25" right="0.25" top="1.5" bottom="1.5" header="0.3" footer="0.3"/>
  <pageSetup orientation="landscape" r:id="rId1"/>
  <drawing r:id="rId2"/>
</chartsheet>
</file>

<file path=xl/ctrlProps/ctrlProp1.xml><?xml version="1.0" encoding="utf-8"?>
<formControlPr xmlns="http://schemas.microsoft.com/office/spreadsheetml/2009/9/main" objectType="Spin" dx="22" fmlaLink="$E$4" max="30000" min="2014" page="10" val="2016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114299</xdr:colOff>
      <xdr:row>13</xdr:row>
      <xdr:rowOff>4762</xdr:rowOff>
    </xdr:from>
    <xdr:to>
      <xdr:col>5</xdr:col>
      <xdr:colOff>0</xdr:colOff>
      <xdr:row>35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876300</xdr:colOff>
          <xdr:row>3</xdr:row>
          <xdr:rowOff>0</xdr:rowOff>
        </xdr:from>
        <xdr:to>
          <xdr:col>4</xdr:col>
          <xdr:colOff>1038225</xdr:colOff>
          <xdr:row>4</xdr:row>
          <xdr:rowOff>0</xdr:rowOff>
        </xdr:to>
        <xdr:sp macro="" textlink="">
          <xdr:nvSpPr>
            <xdr:cNvPr id="7169" name="Spinner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7210425" cy="72104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0.90966</cdr:x>
      <cdr:y>0.24213</cdr:y>
    </cdr:from>
    <cdr:to>
      <cdr:x>1</cdr:x>
      <cdr:y>0.30508</cdr:y>
    </cdr:to>
    <cdr:sp macro="" textlink="Returns!$F$11">
      <cdr:nvSpPr>
        <cdr:cNvPr id="2" name="TextBox 1"/>
        <cdr:cNvSpPr txBox="1"/>
      </cdr:nvSpPr>
      <cdr:spPr>
        <a:xfrm xmlns:a="http://schemas.openxmlformats.org/drawingml/2006/main">
          <a:off x="8632019" y="1190602"/>
          <a:ext cx="857262" cy="3095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CC7165B3-E3BB-46CB-BE01-139B7E436BCE}" type="TxLink">
            <a:rPr lang="en-US" sz="1000" b="1" i="0" u="none" strike="noStrike">
              <a:solidFill>
                <a:srgbClr val="800000"/>
              </a:solidFill>
              <a:latin typeface="Verdana"/>
              <a:ea typeface="Verdana"/>
              <a:cs typeface="Verdana"/>
            </a:rPr>
            <a:pPr algn="ctr"/>
            <a:t>5.4%</a:t>
          </a:fld>
          <a:endParaRPr lang="en-CA" sz="1100" b="1">
            <a:solidFill>
              <a:srgbClr val="800000"/>
            </a:solidFill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cdr:txBody>
    </cdr:sp>
  </cdr:relSizeAnchor>
  <cdr:relSizeAnchor xmlns:cdr="http://schemas.openxmlformats.org/drawingml/2006/chartDrawing">
    <cdr:from>
      <cdr:x>0.90966</cdr:x>
      <cdr:y>0.53091</cdr:y>
    </cdr:from>
    <cdr:to>
      <cdr:x>1</cdr:x>
      <cdr:y>0.59386</cdr:y>
    </cdr:to>
    <cdr:sp macro="" textlink="Returns!$H$11">
      <cdr:nvSpPr>
        <cdr:cNvPr id="3" name="TextBox 1"/>
        <cdr:cNvSpPr txBox="1"/>
      </cdr:nvSpPr>
      <cdr:spPr>
        <a:xfrm xmlns:a="http://schemas.openxmlformats.org/drawingml/2006/main">
          <a:off x="8632019" y="2610651"/>
          <a:ext cx="857262" cy="3095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EEACCBE-77FE-4618-9FEC-4EBA20D534D7}" type="TxLink">
            <a:rPr lang="en-US" sz="1000" b="1" i="0" u="none" strike="noStrike">
              <a:solidFill>
                <a:schemeClr val="accent2">
                  <a:lumMod val="75000"/>
                </a:schemeClr>
              </a:solidFill>
              <a:latin typeface="Verdana"/>
              <a:ea typeface="Verdana"/>
              <a:cs typeface="Verdana"/>
            </a:rPr>
            <a:pPr algn="ctr"/>
            <a:t>6.3%</a:t>
          </a:fld>
          <a:endParaRPr lang="en-CA" sz="1100" b="1">
            <a:solidFill>
              <a:schemeClr val="accent2">
                <a:lumMod val="75000"/>
              </a:schemeClr>
            </a:solidFill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387660" y="560780"/>
    <xdr:ext cx="12581793" cy="83632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0.90966</cdr:x>
      <cdr:y>0.12897</cdr:y>
    </cdr:from>
    <cdr:to>
      <cdr:x>1</cdr:x>
      <cdr:y>0.19192</cdr:y>
    </cdr:to>
    <cdr:sp macro="" textlink="Returns!$S$11">
      <cdr:nvSpPr>
        <cdr:cNvPr id="2" name="TextBox 1"/>
        <cdr:cNvSpPr txBox="1"/>
      </cdr:nvSpPr>
      <cdr:spPr>
        <a:xfrm xmlns:a="http://schemas.openxmlformats.org/drawingml/2006/main">
          <a:off x="11445154" y="1078620"/>
          <a:ext cx="1136639" cy="5264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B064F3F-6478-41E1-8F34-CB901F089635}" type="TxLink">
            <a:rPr lang="en-US" sz="1400" b="1" i="0" u="none" strike="noStrike">
              <a:solidFill>
                <a:srgbClr val="800000"/>
              </a:solidFill>
              <a:latin typeface="Verdana"/>
              <a:ea typeface="Verdana"/>
              <a:cs typeface="Verdana"/>
            </a:rPr>
            <a:pPr algn="ctr"/>
            <a:t>15.3%</a:t>
          </a:fld>
          <a:r>
            <a:rPr lang="en-US" sz="1400" b="1" i="0" u="none" strike="noStrike">
              <a:solidFill>
                <a:srgbClr val="800000"/>
              </a:solidFill>
              <a:latin typeface="Verdana"/>
              <a:ea typeface="Verdana"/>
              <a:cs typeface="Verdana"/>
            </a:rPr>
            <a:t>, Portfolio</a:t>
          </a:r>
          <a:endParaRPr lang="en-CA" sz="1800" b="1">
            <a:solidFill>
              <a:srgbClr val="800000"/>
            </a:solidFill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cdr:txBody>
    </cdr:sp>
  </cdr:relSizeAnchor>
  <cdr:relSizeAnchor xmlns:cdr="http://schemas.openxmlformats.org/drawingml/2006/chartDrawing">
    <cdr:from>
      <cdr:x>0.90966</cdr:x>
      <cdr:y>0.28183</cdr:y>
    </cdr:from>
    <cdr:to>
      <cdr:x>1</cdr:x>
      <cdr:y>0.34478</cdr:y>
    </cdr:to>
    <cdr:sp macro="" textlink="Returns!$U$11">
      <cdr:nvSpPr>
        <cdr:cNvPr id="3" name="TextBox 1"/>
        <cdr:cNvSpPr txBox="1"/>
      </cdr:nvSpPr>
      <cdr:spPr>
        <a:xfrm xmlns:a="http://schemas.openxmlformats.org/drawingml/2006/main">
          <a:off x="11445154" y="2357025"/>
          <a:ext cx="1136639" cy="5264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EF925A3-9E5F-4DBC-B712-6DF044214794}" type="TxLink">
            <a:rPr lang="en-US" sz="1400" b="1" i="0" u="none" strike="noStrike">
              <a:solidFill>
                <a:schemeClr val="accent2">
                  <a:lumMod val="75000"/>
                </a:schemeClr>
              </a:solidFill>
              <a:latin typeface="Verdana"/>
              <a:ea typeface="Verdana"/>
              <a:cs typeface="Verdana"/>
            </a:rPr>
            <a:pPr algn="ctr"/>
            <a:t>5.5%</a:t>
          </a:fld>
          <a:r>
            <a:rPr lang="en-US" sz="1400" b="1" i="0" u="none" strike="noStrike">
              <a:solidFill>
                <a:schemeClr val="accent2">
                  <a:lumMod val="75000"/>
                </a:schemeClr>
              </a:solidFill>
              <a:latin typeface="Verdana"/>
              <a:ea typeface="Verdana"/>
              <a:cs typeface="Verdana"/>
            </a:rPr>
            <a:t>,</a:t>
          </a:r>
        </a:p>
        <a:p xmlns:a="http://schemas.openxmlformats.org/drawingml/2006/main">
          <a:pPr algn="ctr"/>
          <a:r>
            <a:rPr lang="en-US" sz="1400" b="1" i="0" u="none" strike="noStrike">
              <a:solidFill>
                <a:schemeClr val="accent2">
                  <a:lumMod val="75000"/>
                </a:schemeClr>
              </a:solidFill>
              <a:latin typeface="Verdana"/>
              <a:ea typeface="Verdana"/>
              <a:cs typeface="Verdana"/>
            </a:rPr>
            <a:t>S&amp;P TSX</a:t>
          </a:r>
          <a:endParaRPr lang="en-CA" sz="1800" b="1">
            <a:solidFill>
              <a:schemeClr val="accent2">
                <a:lumMod val="75000"/>
              </a:schemeClr>
            </a:solidFill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K166"/>
  <sheetViews>
    <sheetView tabSelected="1" workbookViewId="0">
      <selection activeCell="C170" sqref="C170"/>
    </sheetView>
  </sheetViews>
  <sheetFormatPr defaultColWidth="9" defaultRowHeight="10.5" x14ac:dyDescent="0.15"/>
  <cols>
    <col min="1" max="1" width="26.140625" style="26" bestFit="1" customWidth="1"/>
    <col min="2" max="2" width="7.140625" style="26" bestFit="1" customWidth="1"/>
    <col min="3" max="3" width="20.140625" style="26" bestFit="1" customWidth="1"/>
    <col min="4" max="4" width="10.42578125" style="26" bestFit="1" customWidth="1"/>
    <col min="5" max="5" width="9.140625" style="26" bestFit="1" customWidth="1"/>
    <col min="6" max="6" width="9" style="26" bestFit="1" customWidth="1"/>
    <col min="7" max="7" width="13.5703125" style="26" bestFit="1" customWidth="1"/>
    <col min="8" max="8" width="11" style="26" bestFit="1" customWidth="1"/>
    <col min="9" max="16384" width="9" style="26"/>
  </cols>
  <sheetData>
    <row r="1" spans="1:11" x14ac:dyDescent="0.15">
      <c r="A1" s="65" t="s">
        <v>1</v>
      </c>
      <c r="B1" s="65" t="s">
        <v>0</v>
      </c>
      <c r="C1" s="65" t="s">
        <v>2</v>
      </c>
      <c r="D1" s="65" t="s">
        <v>3</v>
      </c>
      <c r="E1" s="65" t="s">
        <v>4</v>
      </c>
      <c r="F1" s="66" t="s">
        <v>5</v>
      </c>
      <c r="G1" s="67" t="s">
        <v>6</v>
      </c>
      <c r="H1" s="66" t="s">
        <v>7</v>
      </c>
    </row>
    <row r="2" spans="1:11" x14ac:dyDescent="0.15">
      <c r="A2" s="65"/>
      <c r="B2" s="65"/>
      <c r="C2" s="65" t="s">
        <v>29</v>
      </c>
      <c r="D2" s="68">
        <v>41913</v>
      </c>
      <c r="E2" s="65"/>
      <c r="F2" s="66"/>
      <c r="G2" s="67">
        <v>1000000</v>
      </c>
      <c r="H2" s="80"/>
    </row>
    <row r="3" spans="1:11" x14ac:dyDescent="0.15">
      <c r="A3" s="26" t="s">
        <v>32</v>
      </c>
      <c r="B3" s="26" t="s">
        <v>14</v>
      </c>
      <c r="C3" s="26" t="s">
        <v>10</v>
      </c>
      <c r="D3" s="79">
        <v>41915</v>
      </c>
      <c r="E3" s="74">
        <v>42000</v>
      </c>
      <c r="F3" s="80">
        <v>19.690000000000001</v>
      </c>
      <c r="G3" s="75">
        <v>-826990</v>
      </c>
      <c r="H3" s="80">
        <v>10</v>
      </c>
    </row>
    <row r="4" spans="1:11" x14ac:dyDescent="0.15">
      <c r="A4" s="26" t="s">
        <v>9</v>
      </c>
      <c r="B4" s="26" t="s">
        <v>8</v>
      </c>
      <c r="C4" s="26" t="s">
        <v>10</v>
      </c>
      <c r="D4" s="79">
        <v>41929</v>
      </c>
      <c r="E4" s="74">
        <v>4625</v>
      </c>
      <c r="F4" s="80">
        <v>10.81</v>
      </c>
      <c r="G4" s="75">
        <v>-50006.25</v>
      </c>
      <c r="H4" s="80">
        <v>10</v>
      </c>
    </row>
    <row r="5" spans="1:11" x14ac:dyDescent="0.15">
      <c r="A5" s="26" t="s">
        <v>30</v>
      </c>
      <c r="B5" s="26" t="s">
        <v>11</v>
      </c>
      <c r="C5" s="26" t="s">
        <v>10</v>
      </c>
      <c r="D5" s="79">
        <v>41963</v>
      </c>
      <c r="E5" s="74">
        <v>12500</v>
      </c>
      <c r="F5" s="80">
        <v>4</v>
      </c>
      <c r="G5" s="75">
        <v>-50010</v>
      </c>
      <c r="H5" s="80">
        <v>10</v>
      </c>
      <c r="K5" s="26" t="s">
        <v>171</v>
      </c>
    </row>
    <row r="6" spans="1:11" x14ac:dyDescent="0.15">
      <c r="A6" s="26" t="s">
        <v>30</v>
      </c>
      <c r="B6" s="26" t="s">
        <v>11</v>
      </c>
      <c r="C6" s="26" t="s">
        <v>31</v>
      </c>
      <c r="D6" s="79">
        <v>41984</v>
      </c>
      <c r="F6" s="80">
        <v>0.05</v>
      </c>
      <c r="G6" s="75"/>
      <c r="H6" s="80"/>
    </row>
    <row r="7" spans="1:11" x14ac:dyDescent="0.15">
      <c r="A7" s="26" t="s">
        <v>32</v>
      </c>
      <c r="B7" s="26" t="s">
        <v>14</v>
      </c>
      <c r="C7" s="26" t="s">
        <v>31</v>
      </c>
      <c r="D7" s="79">
        <v>41997</v>
      </c>
      <c r="F7" s="80">
        <v>0.29145100000000002</v>
      </c>
      <c r="G7" s="75"/>
      <c r="H7" s="80"/>
    </row>
    <row r="8" spans="1:11" x14ac:dyDescent="0.15">
      <c r="A8" s="26" t="s">
        <v>32</v>
      </c>
      <c r="B8" s="26" t="s">
        <v>14</v>
      </c>
      <c r="C8" s="26" t="s">
        <v>13</v>
      </c>
      <c r="D8" s="79">
        <v>42037</v>
      </c>
      <c r="E8" s="74">
        <v>2730</v>
      </c>
      <c r="F8" s="80">
        <v>20.02</v>
      </c>
      <c r="G8" s="75">
        <v>54644.6</v>
      </c>
      <c r="H8" s="80">
        <v>10</v>
      </c>
    </row>
    <row r="9" spans="1:11" x14ac:dyDescent="0.15">
      <c r="A9" s="26" t="s">
        <v>21</v>
      </c>
      <c r="B9" s="26" t="s">
        <v>16</v>
      </c>
      <c r="C9" s="26" t="s">
        <v>10</v>
      </c>
      <c r="D9" s="79">
        <v>42037</v>
      </c>
      <c r="E9" s="74">
        <v>1892</v>
      </c>
      <c r="F9" s="80">
        <v>31.85</v>
      </c>
      <c r="G9" s="75">
        <v>-60270.2</v>
      </c>
      <c r="H9" s="80">
        <v>10</v>
      </c>
    </row>
    <row r="10" spans="1:11" x14ac:dyDescent="0.15">
      <c r="A10" s="26" t="s">
        <v>30</v>
      </c>
      <c r="B10" s="26" t="s">
        <v>11</v>
      </c>
      <c r="C10" s="26" t="s">
        <v>31</v>
      </c>
      <c r="D10" s="79">
        <v>42075</v>
      </c>
      <c r="F10" s="80">
        <v>0.05</v>
      </c>
      <c r="G10" s="75"/>
      <c r="H10" s="80"/>
    </row>
    <row r="11" spans="1:11" x14ac:dyDescent="0.15">
      <c r="A11" s="26" t="s">
        <v>19</v>
      </c>
      <c r="B11" s="26" t="s">
        <v>18</v>
      </c>
      <c r="C11" s="26" t="s">
        <v>10</v>
      </c>
      <c r="D11" s="79">
        <v>42083</v>
      </c>
      <c r="E11" s="74">
        <v>2348</v>
      </c>
      <c r="F11" s="80">
        <v>21.3</v>
      </c>
      <c r="G11" s="75">
        <v>-50022.400000000001</v>
      </c>
      <c r="H11" s="80">
        <v>10</v>
      </c>
    </row>
    <row r="12" spans="1:11" x14ac:dyDescent="0.15">
      <c r="A12" s="26" t="s">
        <v>21</v>
      </c>
      <c r="B12" s="26" t="s">
        <v>16</v>
      </c>
      <c r="C12" s="26" t="s">
        <v>31</v>
      </c>
      <c r="D12" s="79">
        <v>42088</v>
      </c>
      <c r="F12" s="80">
        <v>2.5000000000000001E-2</v>
      </c>
      <c r="G12" s="75"/>
      <c r="H12" s="80"/>
    </row>
    <row r="13" spans="1:11" x14ac:dyDescent="0.15">
      <c r="A13" s="26" t="s">
        <v>169</v>
      </c>
      <c r="B13" s="26" t="s">
        <v>14</v>
      </c>
      <c r="C13" s="26" t="s">
        <v>31</v>
      </c>
      <c r="D13" s="79">
        <v>42089</v>
      </c>
      <c r="F13" s="80">
        <v>0.14000000000000001</v>
      </c>
      <c r="G13" s="75"/>
      <c r="H13" s="80"/>
    </row>
    <row r="14" spans="1:11" x14ac:dyDescent="0.15">
      <c r="A14" s="26" t="s">
        <v>30</v>
      </c>
      <c r="B14" s="26" t="s">
        <v>11</v>
      </c>
      <c r="C14" s="26" t="s">
        <v>13</v>
      </c>
      <c r="D14" s="79">
        <v>42109</v>
      </c>
      <c r="E14" s="74">
        <v>3125</v>
      </c>
      <c r="F14" s="80">
        <v>5.39</v>
      </c>
      <c r="G14" s="75">
        <v>16833.75</v>
      </c>
      <c r="H14" s="80">
        <v>10</v>
      </c>
    </row>
    <row r="15" spans="1:11" x14ac:dyDescent="0.15">
      <c r="A15" s="26" t="s">
        <v>21</v>
      </c>
      <c r="B15" s="26" t="s">
        <v>16</v>
      </c>
      <c r="C15" s="26" t="s">
        <v>31</v>
      </c>
      <c r="D15" s="79">
        <v>42144</v>
      </c>
      <c r="F15" s="80">
        <v>3.5000000000000003E-2</v>
      </c>
      <c r="G15" s="75"/>
      <c r="H15" s="80"/>
    </row>
    <row r="16" spans="1:11" x14ac:dyDescent="0.15">
      <c r="A16" s="26" t="s">
        <v>30</v>
      </c>
      <c r="B16" s="26" t="s">
        <v>11</v>
      </c>
      <c r="C16" s="26" t="s">
        <v>31</v>
      </c>
      <c r="D16" s="79">
        <v>42166</v>
      </c>
      <c r="F16" s="80">
        <v>0.05</v>
      </c>
      <c r="G16" s="75"/>
      <c r="H16" s="80"/>
    </row>
    <row r="17" spans="1:8" x14ac:dyDescent="0.15">
      <c r="A17" s="26" t="s">
        <v>32</v>
      </c>
      <c r="B17" s="26" t="s">
        <v>14</v>
      </c>
      <c r="C17" s="26" t="s">
        <v>31</v>
      </c>
      <c r="D17" s="79">
        <v>42180</v>
      </c>
      <c r="F17" s="80">
        <v>0.14000000000000001</v>
      </c>
      <c r="G17" s="75"/>
      <c r="H17" s="80"/>
    </row>
    <row r="18" spans="1:8" x14ac:dyDescent="0.15">
      <c r="A18" s="26" t="s">
        <v>21</v>
      </c>
      <c r="B18" s="26" t="s">
        <v>16</v>
      </c>
      <c r="C18" s="26" t="s">
        <v>31</v>
      </c>
      <c r="D18" s="79">
        <v>42228</v>
      </c>
      <c r="F18" s="80">
        <v>3.5000000000000003E-2</v>
      </c>
      <c r="G18" s="75"/>
      <c r="H18" s="80"/>
    </row>
    <row r="19" spans="1:8" x14ac:dyDescent="0.15">
      <c r="A19" s="26" t="s">
        <v>30</v>
      </c>
      <c r="B19" s="26" t="s">
        <v>11</v>
      </c>
      <c r="C19" s="26" t="s">
        <v>31</v>
      </c>
      <c r="D19" s="79">
        <v>42258</v>
      </c>
      <c r="F19" s="80">
        <v>0.05</v>
      </c>
      <c r="G19" s="75"/>
      <c r="H19" s="80"/>
    </row>
    <row r="20" spans="1:8" x14ac:dyDescent="0.15">
      <c r="A20" s="26" t="s">
        <v>32</v>
      </c>
      <c r="B20" s="26" t="s">
        <v>14</v>
      </c>
      <c r="C20" s="26" t="s">
        <v>31</v>
      </c>
      <c r="D20" s="79">
        <v>42272</v>
      </c>
      <c r="F20" s="80">
        <v>0.14000000000000001</v>
      </c>
      <c r="G20" s="75"/>
      <c r="H20" s="80"/>
    </row>
    <row r="21" spans="1:8" x14ac:dyDescent="0.15">
      <c r="A21" s="26" t="s">
        <v>21</v>
      </c>
      <c r="B21" s="26" t="s">
        <v>16</v>
      </c>
      <c r="C21" s="26" t="s">
        <v>31</v>
      </c>
      <c r="D21" s="79">
        <v>42326</v>
      </c>
      <c r="F21" s="80">
        <v>3.5000000000000003E-2</v>
      </c>
      <c r="G21" s="75"/>
      <c r="H21" s="80"/>
    </row>
    <row r="22" spans="1:8" x14ac:dyDescent="0.15">
      <c r="A22" s="26" t="s">
        <v>30</v>
      </c>
      <c r="B22" s="26" t="s">
        <v>11</v>
      </c>
      <c r="C22" s="26" t="s">
        <v>31</v>
      </c>
      <c r="D22" s="79">
        <v>42349</v>
      </c>
      <c r="F22" s="80">
        <v>2.5000000000000001E-2</v>
      </c>
      <c r="G22" s="75"/>
      <c r="H22" s="80"/>
    </row>
    <row r="23" spans="1:8" x14ac:dyDescent="0.15">
      <c r="A23" s="26" t="s">
        <v>32</v>
      </c>
      <c r="B23" s="26" t="s">
        <v>14</v>
      </c>
      <c r="C23" s="26" t="s">
        <v>31</v>
      </c>
      <c r="D23" s="79">
        <v>42362</v>
      </c>
      <c r="F23" s="80">
        <v>0.16500000000000001</v>
      </c>
      <c r="G23" s="75"/>
      <c r="H23" s="80"/>
    </row>
    <row r="24" spans="1:8" x14ac:dyDescent="0.15">
      <c r="A24" s="26" t="s">
        <v>21</v>
      </c>
      <c r="B24" s="26" t="s">
        <v>20</v>
      </c>
      <c r="C24" s="26" t="s">
        <v>10</v>
      </c>
      <c r="D24" s="79">
        <v>42379</v>
      </c>
      <c r="E24" s="74">
        <v>4900</v>
      </c>
      <c r="F24" s="80">
        <v>9.82</v>
      </c>
      <c r="G24" s="75">
        <v>-48128</v>
      </c>
      <c r="H24" s="80">
        <v>10</v>
      </c>
    </row>
    <row r="25" spans="1:8" x14ac:dyDescent="0.15">
      <c r="A25" s="26" t="s">
        <v>32</v>
      </c>
      <c r="B25" s="26" t="s">
        <v>14</v>
      </c>
      <c r="C25" s="26" t="s">
        <v>13</v>
      </c>
      <c r="D25" s="79">
        <v>42391</v>
      </c>
      <c r="E25" s="74">
        <v>2950</v>
      </c>
      <c r="F25" s="80">
        <v>16.75</v>
      </c>
      <c r="G25" s="75">
        <v>49402.5</v>
      </c>
      <c r="H25" s="80">
        <v>10</v>
      </c>
    </row>
    <row r="26" spans="1:8" x14ac:dyDescent="0.15">
      <c r="A26" s="26" t="s">
        <v>34</v>
      </c>
      <c r="B26" s="26" t="s">
        <v>22</v>
      </c>
      <c r="C26" s="26" t="s">
        <v>10</v>
      </c>
      <c r="D26" s="79">
        <v>42391</v>
      </c>
      <c r="E26" s="74">
        <v>2900</v>
      </c>
      <c r="F26" s="80">
        <v>17</v>
      </c>
      <c r="G26" s="75">
        <v>-49310</v>
      </c>
      <c r="H26" s="80">
        <v>10</v>
      </c>
    </row>
    <row r="27" spans="1:8" x14ac:dyDescent="0.15">
      <c r="A27" s="26" t="s">
        <v>21</v>
      </c>
      <c r="B27" s="26" t="s">
        <v>20</v>
      </c>
      <c r="C27" s="26" t="s">
        <v>31</v>
      </c>
      <c r="D27" s="79">
        <v>42397</v>
      </c>
      <c r="F27" s="80">
        <v>7.3330000000000006E-2</v>
      </c>
      <c r="G27" s="75"/>
      <c r="H27" s="80"/>
    </row>
    <row r="28" spans="1:8" x14ac:dyDescent="0.15">
      <c r="A28" s="26" t="s">
        <v>32</v>
      </c>
      <c r="B28" s="26" t="s">
        <v>14</v>
      </c>
      <c r="C28" s="26" t="s">
        <v>13</v>
      </c>
      <c r="D28" s="79">
        <v>42398</v>
      </c>
      <c r="E28" s="74">
        <v>4725</v>
      </c>
      <c r="F28" s="80">
        <v>12.22</v>
      </c>
      <c r="G28" s="75">
        <v>57729.5</v>
      </c>
      <c r="H28" s="80">
        <v>10</v>
      </c>
    </row>
    <row r="29" spans="1:8" x14ac:dyDescent="0.15">
      <c r="A29" s="26" t="s">
        <v>25</v>
      </c>
      <c r="B29" s="26" t="s">
        <v>24</v>
      </c>
      <c r="C29" s="26" t="s">
        <v>10</v>
      </c>
      <c r="D29" s="79">
        <v>42398</v>
      </c>
      <c r="E29" s="74">
        <v>28401</v>
      </c>
      <c r="F29" s="80">
        <v>2.92</v>
      </c>
      <c r="G29" s="75">
        <v>-82940.92</v>
      </c>
      <c r="H29" s="80">
        <v>10</v>
      </c>
    </row>
    <row r="30" spans="1:8" x14ac:dyDescent="0.15">
      <c r="A30" s="26" t="s">
        <v>34</v>
      </c>
      <c r="B30" s="26" t="s">
        <v>22</v>
      </c>
      <c r="C30" s="26" t="s">
        <v>31</v>
      </c>
      <c r="D30" s="79">
        <v>42410</v>
      </c>
      <c r="F30" s="80">
        <v>0.35</v>
      </c>
      <c r="G30" s="75"/>
      <c r="H30" s="80"/>
    </row>
    <row r="31" spans="1:8" x14ac:dyDescent="0.15">
      <c r="A31" s="26" t="s">
        <v>32</v>
      </c>
      <c r="B31" s="26" t="s">
        <v>14</v>
      </c>
      <c r="C31" s="26" t="s">
        <v>13</v>
      </c>
      <c r="D31" s="79">
        <v>42417</v>
      </c>
      <c r="E31" s="74">
        <v>2738</v>
      </c>
      <c r="F31" s="80">
        <v>17.420000000000002</v>
      </c>
      <c r="G31" s="75">
        <v>47685.96</v>
      </c>
      <c r="H31" s="80">
        <v>10</v>
      </c>
    </row>
    <row r="32" spans="1:8" x14ac:dyDescent="0.15">
      <c r="A32" s="26" t="s">
        <v>27</v>
      </c>
      <c r="B32" s="26" t="s">
        <v>26</v>
      </c>
      <c r="C32" s="26" t="s">
        <v>10</v>
      </c>
      <c r="D32" s="79">
        <v>42417</v>
      </c>
      <c r="E32" s="74">
        <v>6835</v>
      </c>
      <c r="F32" s="80">
        <v>6.98</v>
      </c>
      <c r="G32" s="75">
        <v>-47718.3</v>
      </c>
      <c r="H32" s="80">
        <v>10</v>
      </c>
    </row>
    <row r="33" spans="1:8" x14ac:dyDescent="0.15">
      <c r="A33" s="26" t="s">
        <v>21</v>
      </c>
      <c r="B33" s="26" t="s">
        <v>20</v>
      </c>
      <c r="C33" s="26" t="s">
        <v>31</v>
      </c>
      <c r="D33" s="79">
        <v>42426</v>
      </c>
      <c r="F33" s="80">
        <v>7.3330000000000006E-2</v>
      </c>
      <c r="G33" s="75"/>
      <c r="H33" s="80"/>
    </row>
    <row r="34" spans="1:8" x14ac:dyDescent="0.15">
      <c r="A34" s="26" t="s">
        <v>25</v>
      </c>
      <c r="B34" s="26" t="s">
        <v>24</v>
      </c>
      <c r="C34" s="26" t="s">
        <v>13</v>
      </c>
      <c r="D34" s="79">
        <v>42439</v>
      </c>
      <c r="E34" s="74">
        <v>14200</v>
      </c>
      <c r="F34" s="80">
        <v>3.9</v>
      </c>
      <c r="G34" s="75">
        <v>55370</v>
      </c>
      <c r="H34" s="80">
        <v>10</v>
      </c>
    </row>
    <row r="35" spans="1:8" x14ac:dyDescent="0.15">
      <c r="A35" s="26" t="s">
        <v>21</v>
      </c>
      <c r="B35" s="26" t="s">
        <v>16</v>
      </c>
      <c r="C35" s="26" t="s">
        <v>31</v>
      </c>
      <c r="D35" s="79">
        <v>42451</v>
      </c>
      <c r="F35" s="80">
        <v>3.5000000000000003E-2</v>
      </c>
      <c r="G35" s="75"/>
      <c r="H35" s="80"/>
    </row>
    <row r="36" spans="1:8" x14ac:dyDescent="0.15">
      <c r="A36" s="26" t="s">
        <v>32</v>
      </c>
      <c r="B36" s="26" t="s">
        <v>14</v>
      </c>
      <c r="C36" s="26" t="s">
        <v>31</v>
      </c>
      <c r="D36" s="79">
        <v>42457</v>
      </c>
      <c r="F36" s="80">
        <v>0.16500000000000001</v>
      </c>
      <c r="G36" s="75"/>
      <c r="H36" s="80"/>
    </row>
    <row r="37" spans="1:8" x14ac:dyDescent="0.15">
      <c r="A37" s="26" t="s">
        <v>21</v>
      </c>
      <c r="B37" s="26" t="s">
        <v>20</v>
      </c>
      <c r="C37" s="26" t="s">
        <v>31</v>
      </c>
      <c r="D37" s="79">
        <v>42459</v>
      </c>
      <c r="F37" s="80">
        <v>7.3330000000000006E-2</v>
      </c>
      <c r="G37" s="75"/>
      <c r="H37" s="80"/>
    </row>
    <row r="38" spans="1:8" x14ac:dyDescent="0.15">
      <c r="A38" s="26" t="s">
        <v>21</v>
      </c>
      <c r="B38" s="26" t="s">
        <v>20</v>
      </c>
      <c r="C38" s="26" t="s">
        <v>31</v>
      </c>
      <c r="D38" s="79">
        <v>42488</v>
      </c>
      <c r="F38" s="80">
        <v>7.3330000000000006E-2</v>
      </c>
      <c r="G38" s="75"/>
      <c r="H38" s="80"/>
    </row>
    <row r="39" spans="1:8" x14ac:dyDescent="0.15">
      <c r="A39" s="26" t="s">
        <v>34</v>
      </c>
      <c r="B39" s="26" t="s">
        <v>22</v>
      </c>
      <c r="C39" s="26" t="s">
        <v>31</v>
      </c>
      <c r="D39" s="79">
        <v>42509</v>
      </c>
      <c r="F39" s="80">
        <v>0.25</v>
      </c>
      <c r="G39" s="75"/>
      <c r="H39" s="80"/>
    </row>
    <row r="40" spans="1:8" x14ac:dyDescent="0.15">
      <c r="A40" s="26" t="s">
        <v>21</v>
      </c>
      <c r="B40" s="26" t="s">
        <v>16</v>
      </c>
      <c r="C40" s="26" t="s">
        <v>31</v>
      </c>
      <c r="D40" s="79">
        <v>42515</v>
      </c>
      <c r="F40" s="80">
        <v>4.4999999999999998E-2</v>
      </c>
      <c r="G40" s="75"/>
      <c r="H40" s="80"/>
    </row>
    <row r="41" spans="1:8" x14ac:dyDescent="0.15">
      <c r="A41" s="26" t="s">
        <v>21</v>
      </c>
      <c r="B41" s="26" t="s">
        <v>20</v>
      </c>
      <c r="C41" s="26" t="s">
        <v>31</v>
      </c>
      <c r="D41" s="79">
        <v>42517</v>
      </c>
      <c r="F41" s="80">
        <v>7.3330000000000006E-2</v>
      </c>
      <c r="G41" s="75"/>
      <c r="H41" s="80"/>
    </row>
    <row r="42" spans="1:8" x14ac:dyDescent="0.15">
      <c r="A42" s="26" t="s">
        <v>21</v>
      </c>
      <c r="B42" s="26" t="s">
        <v>20</v>
      </c>
      <c r="C42" s="26" t="s">
        <v>31</v>
      </c>
      <c r="D42" s="79">
        <v>42520</v>
      </c>
      <c r="F42" s="80">
        <v>7.3330000000000006E-2</v>
      </c>
      <c r="G42" s="75"/>
      <c r="H42" s="80"/>
    </row>
    <row r="43" spans="1:8" x14ac:dyDescent="0.15">
      <c r="A43" s="26" t="s">
        <v>32</v>
      </c>
      <c r="B43" s="26" t="s">
        <v>14</v>
      </c>
      <c r="C43" s="26" t="s">
        <v>31</v>
      </c>
      <c r="D43" s="79">
        <v>42548</v>
      </c>
      <c r="F43" s="80">
        <v>0.14000000000000001</v>
      </c>
      <c r="G43" s="75"/>
      <c r="H43" s="80"/>
    </row>
    <row r="44" spans="1:8" x14ac:dyDescent="0.15">
      <c r="A44" s="26" t="s">
        <v>21</v>
      </c>
      <c r="B44" s="26" t="s">
        <v>20</v>
      </c>
      <c r="C44" s="26" t="s">
        <v>31</v>
      </c>
      <c r="D44" s="79">
        <v>42550</v>
      </c>
      <c r="F44" s="80">
        <v>7.3330000000000006E-2</v>
      </c>
      <c r="G44" s="75"/>
      <c r="H44" s="80"/>
    </row>
    <row r="45" spans="1:8" x14ac:dyDescent="0.15">
      <c r="A45" s="26" t="s">
        <v>21</v>
      </c>
      <c r="B45" s="26" t="s">
        <v>20</v>
      </c>
      <c r="C45" s="26" t="s">
        <v>31</v>
      </c>
      <c r="D45" s="79">
        <v>42579</v>
      </c>
      <c r="F45" s="80">
        <v>7.3330000000000006E-2</v>
      </c>
      <c r="G45" s="75"/>
      <c r="H45" s="80"/>
    </row>
    <row r="46" spans="1:8" x14ac:dyDescent="0.15">
      <c r="A46" s="26" t="s">
        <v>21</v>
      </c>
      <c r="B46" s="26" t="s">
        <v>20</v>
      </c>
      <c r="C46" s="26" t="s">
        <v>31</v>
      </c>
      <c r="D46" s="79">
        <v>42580</v>
      </c>
      <c r="F46" s="80">
        <v>7.3330000000000006E-2</v>
      </c>
      <c r="G46" s="75"/>
      <c r="H46" s="80"/>
    </row>
    <row r="47" spans="1:8" x14ac:dyDescent="0.15">
      <c r="A47" s="26" t="s">
        <v>21</v>
      </c>
      <c r="B47" s="26" t="s">
        <v>16</v>
      </c>
      <c r="C47" s="26" t="s">
        <v>31</v>
      </c>
      <c r="D47" s="79">
        <v>42599</v>
      </c>
      <c r="F47" s="80">
        <v>4.4999999999999998E-2</v>
      </c>
      <c r="G47" s="75"/>
      <c r="H47" s="80"/>
    </row>
    <row r="48" spans="1:8" x14ac:dyDescent="0.15">
      <c r="A48" s="26" t="s">
        <v>21</v>
      </c>
      <c r="B48" s="26" t="s">
        <v>20</v>
      </c>
      <c r="C48" s="26" t="s">
        <v>31</v>
      </c>
      <c r="D48" s="79">
        <v>42612</v>
      </c>
      <c r="F48" s="80">
        <v>7.3330000000000006E-2</v>
      </c>
      <c r="G48" s="75"/>
      <c r="H48" s="80"/>
    </row>
    <row r="49" spans="1:8" x14ac:dyDescent="0.15">
      <c r="A49" s="26" t="s">
        <v>34</v>
      </c>
      <c r="B49" s="26" t="s">
        <v>22</v>
      </c>
      <c r="C49" s="26" t="s">
        <v>31</v>
      </c>
      <c r="D49" s="79">
        <v>42636</v>
      </c>
      <c r="F49" s="80">
        <v>0.25</v>
      </c>
      <c r="G49" s="75"/>
      <c r="H49" s="80"/>
    </row>
    <row r="50" spans="1:8" x14ac:dyDescent="0.15">
      <c r="A50" s="26" t="s">
        <v>32</v>
      </c>
      <c r="B50" s="26" t="s">
        <v>14</v>
      </c>
      <c r="C50" s="26" t="s">
        <v>31</v>
      </c>
      <c r="D50" s="79">
        <v>42640</v>
      </c>
      <c r="F50" s="80">
        <v>0.14000000000000001</v>
      </c>
      <c r="G50" s="75"/>
      <c r="H50" s="80"/>
    </row>
    <row r="51" spans="1:8" x14ac:dyDescent="0.15">
      <c r="A51" s="26" t="s">
        <v>21</v>
      </c>
      <c r="B51" s="26" t="s">
        <v>20</v>
      </c>
      <c r="C51" s="26" t="s">
        <v>31</v>
      </c>
      <c r="D51" s="79">
        <v>42642</v>
      </c>
      <c r="F51" s="80">
        <v>7.3330000000000006E-2</v>
      </c>
      <c r="G51" s="75"/>
      <c r="H51" s="80"/>
    </row>
    <row r="52" spans="1:8" x14ac:dyDescent="0.15">
      <c r="A52" s="26" t="s">
        <v>32</v>
      </c>
      <c r="B52" s="26" t="s">
        <v>14</v>
      </c>
      <c r="C52" s="26" t="s">
        <v>13</v>
      </c>
      <c r="D52" s="79">
        <v>42671</v>
      </c>
      <c r="E52" s="74">
        <v>2500</v>
      </c>
      <c r="F52" s="80">
        <v>20</v>
      </c>
      <c r="G52" s="75">
        <v>49990</v>
      </c>
      <c r="H52" s="80">
        <v>10</v>
      </c>
    </row>
    <row r="53" spans="1:8" x14ac:dyDescent="0.15">
      <c r="A53" s="26" t="s">
        <v>21</v>
      </c>
      <c r="B53" s="26" t="s">
        <v>20</v>
      </c>
      <c r="C53" s="26" t="s">
        <v>31</v>
      </c>
      <c r="D53" s="79">
        <v>42671</v>
      </c>
      <c r="F53" s="80">
        <v>7.3330000000000006E-2</v>
      </c>
      <c r="G53" s="75"/>
      <c r="H53" s="80"/>
    </row>
    <row r="54" spans="1:8" x14ac:dyDescent="0.15">
      <c r="A54" s="26" t="s">
        <v>149</v>
      </c>
      <c r="B54" s="26" t="s">
        <v>150</v>
      </c>
      <c r="C54" s="26" t="s">
        <v>10</v>
      </c>
      <c r="D54" s="79">
        <v>42671</v>
      </c>
      <c r="E54" s="74">
        <v>4484</v>
      </c>
      <c r="F54" s="80">
        <v>11.15</v>
      </c>
      <c r="G54" s="75">
        <v>-50006.6</v>
      </c>
      <c r="H54" s="80">
        <v>10</v>
      </c>
    </row>
    <row r="55" spans="1:8" x14ac:dyDescent="0.15">
      <c r="A55" s="26" t="s">
        <v>32</v>
      </c>
      <c r="B55" s="26" t="s">
        <v>14</v>
      </c>
      <c r="C55" s="26" t="s">
        <v>13</v>
      </c>
      <c r="D55" s="79">
        <v>42685</v>
      </c>
      <c r="E55" s="74">
        <v>2543.23</v>
      </c>
      <c r="F55" s="80">
        <v>19.66</v>
      </c>
      <c r="G55" s="75">
        <v>49989.9</v>
      </c>
      <c r="H55" s="80">
        <v>10</v>
      </c>
    </row>
    <row r="56" spans="1:8" x14ac:dyDescent="0.15">
      <c r="A56" s="26" t="s">
        <v>151</v>
      </c>
      <c r="B56" s="26" t="s">
        <v>152</v>
      </c>
      <c r="C56" s="26" t="s">
        <v>10</v>
      </c>
      <c r="D56" s="79">
        <v>42685</v>
      </c>
      <c r="E56" s="74">
        <v>2787</v>
      </c>
      <c r="F56" s="80">
        <v>17.940000000000001</v>
      </c>
      <c r="G56" s="75">
        <v>-50008.78</v>
      </c>
      <c r="H56" s="80">
        <v>10</v>
      </c>
    </row>
    <row r="57" spans="1:8" x14ac:dyDescent="0.15">
      <c r="A57" s="26" t="s">
        <v>32</v>
      </c>
      <c r="B57" s="26" t="s">
        <v>14</v>
      </c>
      <c r="C57" s="26" t="s">
        <v>13</v>
      </c>
      <c r="D57" s="79">
        <v>42689</v>
      </c>
      <c r="E57" s="74">
        <v>2528</v>
      </c>
      <c r="F57" s="80">
        <v>19.78</v>
      </c>
      <c r="G57" s="75">
        <v>49993.84</v>
      </c>
      <c r="H57" s="80">
        <v>10</v>
      </c>
    </row>
    <row r="58" spans="1:8" x14ac:dyDescent="0.15">
      <c r="A58" s="26" t="s">
        <v>153</v>
      </c>
      <c r="B58" s="26" t="s">
        <v>154</v>
      </c>
      <c r="C58" s="26" t="s">
        <v>10</v>
      </c>
      <c r="D58" s="79">
        <v>42689</v>
      </c>
      <c r="E58" s="74">
        <v>41666</v>
      </c>
      <c r="F58" s="80">
        <v>1.2</v>
      </c>
      <c r="G58" s="75">
        <v>-50009.2</v>
      </c>
      <c r="H58" s="80">
        <v>10</v>
      </c>
    </row>
    <row r="59" spans="1:8" x14ac:dyDescent="0.15">
      <c r="A59" s="26" t="s">
        <v>21</v>
      </c>
      <c r="B59" s="26" t="s">
        <v>16</v>
      </c>
      <c r="C59" s="26" t="s">
        <v>31</v>
      </c>
      <c r="D59" s="79">
        <v>42690</v>
      </c>
      <c r="F59" s="80">
        <v>4.4999999999999998E-2</v>
      </c>
      <c r="G59" s="75"/>
      <c r="H59" s="80"/>
    </row>
    <row r="60" spans="1:8" x14ac:dyDescent="0.15">
      <c r="A60" s="26" t="s">
        <v>34</v>
      </c>
      <c r="B60" s="26" t="s">
        <v>22</v>
      </c>
      <c r="C60" s="26" t="s">
        <v>31</v>
      </c>
      <c r="D60" s="79">
        <v>42691</v>
      </c>
      <c r="F60" s="80">
        <v>0.25</v>
      </c>
      <c r="G60" s="75"/>
      <c r="H60" s="80"/>
    </row>
    <row r="61" spans="1:8" x14ac:dyDescent="0.15">
      <c r="A61" s="26" t="s">
        <v>155</v>
      </c>
      <c r="B61" s="26" t="s">
        <v>156</v>
      </c>
      <c r="C61" s="26" t="s">
        <v>10</v>
      </c>
      <c r="D61" s="79">
        <v>42696</v>
      </c>
      <c r="E61" s="74">
        <v>5973</v>
      </c>
      <c r="F61" s="80">
        <v>8.3699999999999992</v>
      </c>
      <c r="G61" s="75">
        <v>-50004.01</v>
      </c>
      <c r="H61" s="80">
        <v>10</v>
      </c>
    </row>
    <row r="62" spans="1:8" x14ac:dyDescent="0.15">
      <c r="A62" s="26" t="s">
        <v>151</v>
      </c>
      <c r="B62" s="26" t="s">
        <v>152</v>
      </c>
      <c r="C62" s="26" t="s">
        <v>31</v>
      </c>
      <c r="D62" s="79">
        <v>42702</v>
      </c>
      <c r="F62" s="80">
        <v>0.13500000000000001</v>
      </c>
      <c r="G62" s="75"/>
      <c r="H62" s="80"/>
    </row>
    <row r="63" spans="1:8" x14ac:dyDescent="0.15">
      <c r="A63" s="26" t="s">
        <v>21</v>
      </c>
      <c r="B63" s="26" t="s">
        <v>20</v>
      </c>
      <c r="C63" s="26" t="s">
        <v>31</v>
      </c>
      <c r="D63" s="79">
        <v>42703</v>
      </c>
      <c r="F63" s="80">
        <v>7.3330000000000006E-2</v>
      </c>
      <c r="G63" s="75"/>
      <c r="H63" s="80"/>
    </row>
    <row r="64" spans="1:8" x14ac:dyDescent="0.15">
      <c r="A64" s="26" t="s">
        <v>32</v>
      </c>
      <c r="B64" s="26" t="s">
        <v>14</v>
      </c>
      <c r="C64" s="26" t="s">
        <v>13</v>
      </c>
      <c r="D64" s="79">
        <v>42704</v>
      </c>
      <c r="E64" s="74">
        <v>2446</v>
      </c>
      <c r="F64" s="80">
        <v>20.440000000000001</v>
      </c>
      <c r="G64" s="75">
        <v>49986.239999999998</v>
      </c>
      <c r="H64" s="80">
        <v>10</v>
      </c>
    </row>
    <row r="65" spans="1:8" x14ac:dyDescent="0.15">
      <c r="A65" s="26" t="s">
        <v>157</v>
      </c>
      <c r="B65" s="26" t="s">
        <v>158</v>
      </c>
      <c r="C65" s="26" t="s">
        <v>10</v>
      </c>
      <c r="D65" s="79">
        <v>42704</v>
      </c>
      <c r="E65" s="74">
        <v>1246</v>
      </c>
      <c r="F65" s="80">
        <v>40.130000000000003</v>
      </c>
      <c r="G65" s="75">
        <v>-50011.98</v>
      </c>
      <c r="H65" s="80">
        <v>10</v>
      </c>
    </row>
    <row r="66" spans="1:8" x14ac:dyDescent="0.15">
      <c r="A66" s="26" t="s">
        <v>151</v>
      </c>
      <c r="B66" s="26" t="s">
        <v>152</v>
      </c>
      <c r="C66" s="26" t="s">
        <v>33</v>
      </c>
      <c r="D66" s="79">
        <v>42726</v>
      </c>
      <c r="F66" s="80">
        <v>0.17499999999999999</v>
      </c>
      <c r="G66" s="75"/>
      <c r="H66" s="80"/>
    </row>
    <row r="67" spans="1:8" x14ac:dyDescent="0.15">
      <c r="A67" s="26" t="s">
        <v>21</v>
      </c>
      <c r="B67" s="26" t="s">
        <v>14</v>
      </c>
      <c r="C67" s="26" t="s">
        <v>31</v>
      </c>
      <c r="D67" s="79">
        <v>42727</v>
      </c>
      <c r="F67" s="80">
        <v>0.14000000000000001</v>
      </c>
      <c r="G67" s="75"/>
      <c r="H67" s="80"/>
    </row>
    <row r="68" spans="1:8" x14ac:dyDescent="0.15">
      <c r="A68" s="26" t="s">
        <v>21</v>
      </c>
      <c r="B68" s="26" t="s">
        <v>20</v>
      </c>
      <c r="C68" s="26" t="s">
        <v>33</v>
      </c>
      <c r="D68" s="79">
        <v>42732</v>
      </c>
      <c r="F68" s="80">
        <v>7.3330000000000006E-2</v>
      </c>
      <c r="G68" s="75"/>
      <c r="H68" s="80"/>
    </row>
    <row r="69" spans="1:8" x14ac:dyDescent="0.15">
      <c r="A69" s="26" t="s">
        <v>149</v>
      </c>
      <c r="B69" s="26" t="s">
        <v>150</v>
      </c>
      <c r="C69" s="26" t="s">
        <v>31</v>
      </c>
      <c r="D69" s="79">
        <v>42732</v>
      </c>
      <c r="F69" s="80">
        <v>4.0800000000000003E-2</v>
      </c>
      <c r="G69" s="75"/>
      <c r="H69" s="80"/>
    </row>
    <row r="70" spans="1:8" x14ac:dyDescent="0.15">
      <c r="A70" s="26" t="s">
        <v>151</v>
      </c>
      <c r="B70" s="26" t="s">
        <v>152</v>
      </c>
      <c r="C70" s="26" t="s">
        <v>33</v>
      </c>
      <c r="D70" s="79">
        <v>42732</v>
      </c>
      <c r="F70" s="80">
        <v>0.13500000000000001</v>
      </c>
      <c r="G70" s="75"/>
      <c r="H70" s="80"/>
    </row>
    <row r="71" spans="1:8" x14ac:dyDescent="0.15">
      <c r="A71" s="26" t="s">
        <v>151</v>
      </c>
      <c r="B71" s="26" t="s">
        <v>152</v>
      </c>
      <c r="C71" s="26" t="s">
        <v>33</v>
      </c>
      <c r="D71" s="79">
        <v>42762</v>
      </c>
      <c r="F71" s="81">
        <v>0.13500000000000001</v>
      </c>
    </row>
    <row r="72" spans="1:8" x14ac:dyDescent="0.15">
      <c r="A72" s="26" t="s">
        <v>30</v>
      </c>
      <c r="B72" s="26" t="s">
        <v>11</v>
      </c>
      <c r="C72" s="26" t="s">
        <v>31</v>
      </c>
      <c r="D72" s="79">
        <v>43357</v>
      </c>
      <c r="F72" s="91">
        <v>3.5000000000000003E-2</v>
      </c>
    </row>
    <row r="73" spans="1:8" x14ac:dyDescent="0.15">
      <c r="A73" s="26" t="s">
        <v>170</v>
      </c>
      <c r="B73" s="26" t="s">
        <v>16</v>
      </c>
      <c r="C73" s="26" t="s">
        <v>31</v>
      </c>
      <c r="D73" s="92">
        <v>42850</v>
      </c>
      <c r="F73" s="80">
        <v>2.2499999999999999E-2</v>
      </c>
    </row>
    <row r="74" spans="1:8" x14ac:dyDescent="0.15">
      <c r="A74" s="26" t="s">
        <v>170</v>
      </c>
      <c r="B74" s="26" t="s">
        <v>16</v>
      </c>
      <c r="C74" s="26" t="s">
        <v>31</v>
      </c>
      <c r="D74" s="92">
        <v>42906</v>
      </c>
      <c r="F74" s="80">
        <v>2.75E-2</v>
      </c>
    </row>
    <row r="75" spans="1:8" x14ac:dyDescent="0.15">
      <c r="A75" s="26" t="s">
        <v>170</v>
      </c>
      <c r="B75" s="26" t="s">
        <v>16</v>
      </c>
      <c r="C75" s="26" t="s">
        <v>31</v>
      </c>
      <c r="D75" s="92">
        <v>42997</v>
      </c>
      <c r="F75" s="80">
        <v>2.75E-2</v>
      </c>
    </row>
    <row r="76" spans="1:8" x14ac:dyDescent="0.15">
      <c r="A76" s="26" t="s">
        <v>170</v>
      </c>
      <c r="B76" s="26" t="s">
        <v>16</v>
      </c>
      <c r="C76" s="26" t="s">
        <v>172</v>
      </c>
      <c r="D76" s="92">
        <v>43055</v>
      </c>
    </row>
    <row r="77" spans="1:8" x14ac:dyDescent="0.15">
      <c r="A77" s="26" t="s">
        <v>170</v>
      </c>
      <c r="B77" s="26" t="s">
        <v>16</v>
      </c>
      <c r="C77" s="26" t="s">
        <v>31</v>
      </c>
      <c r="D77" s="92">
        <v>43088</v>
      </c>
      <c r="F77" s="80">
        <v>2.75E-2</v>
      </c>
    </row>
    <row r="78" spans="1:8" x14ac:dyDescent="0.15">
      <c r="A78" s="26" t="s">
        <v>170</v>
      </c>
      <c r="B78" s="26" t="s">
        <v>16</v>
      </c>
      <c r="C78" s="26" t="s">
        <v>31</v>
      </c>
      <c r="D78" s="92">
        <v>42849</v>
      </c>
      <c r="F78" s="80">
        <v>2.75E-2</v>
      </c>
    </row>
    <row r="79" spans="1:8" x14ac:dyDescent="0.15">
      <c r="A79" s="26" t="s">
        <v>170</v>
      </c>
      <c r="B79" s="26" t="s">
        <v>16</v>
      </c>
      <c r="C79" s="26" t="s">
        <v>31</v>
      </c>
      <c r="D79" s="92">
        <v>43269</v>
      </c>
      <c r="F79" s="80">
        <v>5.5E-2</v>
      </c>
    </row>
    <row r="80" spans="1:8" x14ac:dyDescent="0.15">
      <c r="A80" s="26" t="s">
        <v>170</v>
      </c>
      <c r="B80" s="26" t="s">
        <v>16</v>
      </c>
      <c r="C80" s="26" t="s">
        <v>31</v>
      </c>
      <c r="D80" s="92">
        <v>43361</v>
      </c>
      <c r="F80" s="80">
        <v>5.5E-2</v>
      </c>
    </row>
    <row r="81" spans="1:6" x14ac:dyDescent="0.15">
      <c r="A81" s="26" t="s">
        <v>170</v>
      </c>
      <c r="B81" s="26" t="s">
        <v>16</v>
      </c>
      <c r="C81" s="26" t="s">
        <v>31</v>
      </c>
      <c r="D81" s="92">
        <v>43452</v>
      </c>
      <c r="F81" s="80">
        <v>5.5E-2</v>
      </c>
    </row>
    <row r="82" spans="1:6" x14ac:dyDescent="0.15">
      <c r="A82" s="26" t="s">
        <v>21</v>
      </c>
      <c r="B82" s="26" t="s">
        <v>20</v>
      </c>
      <c r="C82" s="26" t="s">
        <v>31</v>
      </c>
      <c r="D82" s="92">
        <v>42794</v>
      </c>
      <c r="F82" s="26">
        <v>7.3330000000000006E-2</v>
      </c>
    </row>
    <row r="83" spans="1:6" x14ac:dyDescent="0.15">
      <c r="A83" s="26" t="s">
        <v>21</v>
      </c>
      <c r="B83" s="26" t="s">
        <v>20</v>
      </c>
      <c r="C83" s="26" t="s">
        <v>31</v>
      </c>
      <c r="D83" s="92">
        <v>42825</v>
      </c>
      <c r="F83" s="26">
        <v>7.3330000000000006E-2</v>
      </c>
    </row>
    <row r="84" spans="1:6" x14ac:dyDescent="0.15">
      <c r="A84" s="26" t="s">
        <v>21</v>
      </c>
      <c r="B84" s="26" t="s">
        <v>20</v>
      </c>
      <c r="C84" s="26" t="s">
        <v>31</v>
      </c>
      <c r="D84" s="92">
        <v>42853</v>
      </c>
      <c r="F84" s="26">
        <v>7.3330000000000006E-2</v>
      </c>
    </row>
    <row r="85" spans="1:6" x14ac:dyDescent="0.15">
      <c r="A85" s="26" t="s">
        <v>21</v>
      </c>
      <c r="B85" s="26" t="s">
        <v>20</v>
      </c>
      <c r="C85" s="26" t="s">
        <v>31</v>
      </c>
      <c r="D85" s="92">
        <v>42886</v>
      </c>
      <c r="F85" s="26">
        <v>7.3330000000000006E-2</v>
      </c>
    </row>
    <row r="86" spans="1:6" x14ac:dyDescent="0.15">
      <c r="A86" s="26" t="s">
        <v>21</v>
      </c>
      <c r="B86" s="26" t="s">
        <v>20</v>
      </c>
      <c r="C86" s="26" t="s">
        <v>31</v>
      </c>
      <c r="D86" s="92">
        <v>42916</v>
      </c>
      <c r="F86" s="26">
        <v>7.3330000000000006E-2</v>
      </c>
    </row>
    <row r="87" spans="1:6" x14ac:dyDescent="0.15">
      <c r="A87" s="26" t="s">
        <v>21</v>
      </c>
      <c r="B87" s="26" t="s">
        <v>20</v>
      </c>
      <c r="C87" s="26" t="s">
        <v>31</v>
      </c>
      <c r="D87" s="92">
        <v>42947</v>
      </c>
      <c r="F87" s="26">
        <v>7.3330000000000006E-2</v>
      </c>
    </row>
    <row r="88" spans="1:6" x14ac:dyDescent="0.15">
      <c r="A88" s="26" t="s">
        <v>21</v>
      </c>
      <c r="B88" s="26" t="s">
        <v>20</v>
      </c>
      <c r="C88" s="26" t="s">
        <v>31</v>
      </c>
      <c r="D88" s="92">
        <v>42978</v>
      </c>
      <c r="F88" s="26">
        <v>7.3330000000000006E-2</v>
      </c>
    </row>
    <row r="89" spans="1:6" x14ac:dyDescent="0.15">
      <c r="A89" s="26" t="s">
        <v>21</v>
      </c>
      <c r="B89" s="26" t="s">
        <v>20</v>
      </c>
      <c r="C89" s="26" t="s">
        <v>31</v>
      </c>
      <c r="D89" s="92">
        <v>43007</v>
      </c>
      <c r="F89" s="26">
        <v>7.8329999999999997E-2</v>
      </c>
    </row>
    <row r="90" spans="1:6" x14ac:dyDescent="0.15">
      <c r="A90" s="26" t="s">
        <v>21</v>
      </c>
      <c r="B90" s="26" t="s">
        <v>20</v>
      </c>
      <c r="C90" s="26" t="s">
        <v>31</v>
      </c>
      <c r="D90" s="92">
        <v>43039</v>
      </c>
      <c r="F90" s="26">
        <v>7.8329999999999997E-2</v>
      </c>
    </row>
    <row r="91" spans="1:6" x14ac:dyDescent="0.15">
      <c r="A91" s="26" t="s">
        <v>21</v>
      </c>
      <c r="B91" s="26" t="s">
        <v>20</v>
      </c>
      <c r="C91" s="26" t="s">
        <v>31</v>
      </c>
      <c r="D91" s="92">
        <v>43069</v>
      </c>
      <c r="F91" s="26">
        <v>7.8329999999999997E-2</v>
      </c>
    </row>
    <row r="92" spans="1:6" x14ac:dyDescent="0.15">
      <c r="A92" s="26" t="s">
        <v>21</v>
      </c>
      <c r="B92" s="26" t="s">
        <v>20</v>
      </c>
      <c r="C92" s="26" t="s">
        <v>31</v>
      </c>
      <c r="D92" s="92">
        <v>43098</v>
      </c>
      <c r="F92" s="26">
        <v>7.8329999999999997E-2</v>
      </c>
    </row>
    <row r="93" spans="1:6" x14ac:dyDescent="0.15">
      <c r="A93" s="26" t="s">
        <v>21</v>
      </c>
      <c r="B93" s="26" t="s">
        <v>20</v>
      </c>
      <c r="C93" s="26" t="s">
        <v>31</v>
      </c>
      <c r="D93" s="92">
        <v>43131</v>
      </c>
      <c r="F93" s="26">
        <v>7.8329999999999997E-2</v>
      </c>
    </row>
    <row r="94" spans="1:6" x14ac:dyDescent="0.15">
      <c r="A94" s="26" t="s">
        <v>21</v>
      </c>
      <c r="B94" s="26" t="s">
        <v>20</v>
      </c>
      <c r="C94" s="26" t="s">
        <v>31</v>
      </c>
      <c r="D94" s="92">
        <v>43159</v>
      </c>
      <c r="F94" s="26">
        <v>7.8329999999999997E-2</v>
      </c>
    </row>
    <row r="95" spans="1:6" x14ac:dyDescent="0.15">
      <c r="A95" s="26" t="s">
        <v>21</v>
      </c>
      <c r="B95" s="26" t="s">
        <v>20</v>
      </c>
      <c r="C95" s="26" t="s">
        <v>31</v>
      </c>
      <c r="D95" s="92">
        <v>43188</v>
      </c>
      <c r="F95" s="26">
        <v>7.8329999999999997E-2</v>
      </c>
    </row>
    <row r="96" spans="1:6" x14ac:dyDescent="0.15">
      <c r="A96" s="26" t="s">
        <v>21</v>
      </c>
      <c r="B96" s="26" t="s">
        <v>20</v>
      </c>
      <c r="C96" s="26" t="s">
        <v>31</v>
      </c>
      <c r="D96" s="92">
        <v>43220</v>
      </c>
      <c r="F96" s="26">
        <v>7.8329999999999997E-2</v>
      </c>
    </row>
    <row r="97" spans="1:6" x14ac:dyDescent="0.15">
      <c r="A97" s="26" t="s">
        <v>21</v>
      </c>
      <c r="B97" s="26" t="s">
        <v>20</v>
      </c>
      <c r="C97" s="26" t="s">
        <v>31</v>
      </c>
      <c r="D97" s="92">
        <v>43251</v>
      </c>
      <c r="F97" s="26">
        <v>7.8329999999999997E-2</v>
      </c>
    </row>
    <row r="98" spans="1:6" x14ac:dyDescent="0.15">
      <c r="A98" s="26" t="s">
        <v>21</v>
      </c>
      <c r="B98" s="26" t="s">
        <v>20</v>
      </c>
      <c r="C98" s="26" t="s">
        <v>31</v>
      </c>
      <c r="D98" s="92">
        <v>43280</v>
      </c>
      <c r="F98" s="26">
        <v>7.8329999999999997E-2</v>
      </c>
    </row>
    <row r="99" spans="1:6" x14ac:dyDescent="0.15">
      <c r="A99" s="26" t="s">
        <v>21</v>
      </c>
      <c r="B99" s="26" t="s">
        <v>20</v>
      </c>
      <c r="C99" s="26" t="s">
        <v>31</v>
      </c>
      <c r="D99" s="92">
        <v>43312</v>
      </c>
      <c r="F99" s="26">
        <v>7.8329999999999997E-2</v>
      </c>
    </row>
    <row r="100" spans="1:6" x14ac:dyDescent="0.15">
      <c r="A100" s="26" t="s">
        <v>21</v>
      </c>
      <c r="B100" s="26" t="s">
        <v>20</v>
      </c>
      <c r="C100" s="26" t="s">
        <v>31</v>
      </c>
      <c r="D100" s="92">
        <v>43343</v>
      </c>
      <c r="F100" s="26">
        <v>7.8329999999999997E-2</v>
      </c>
    </row>
    <row r="101" spans="1:6" x14ac:dyDescent="0.15">
      <c r="A101" s="26" t="s">
        <v>21</v>
      </c>
      <c r="B101" s="26" t="s">
        <v>20</v>
      </c>
      <c r="C101" s="26" t="s">
        <v>31</v>
      </c>
      <c r="D101" s="92">
        <v>43371</v>
      </c>
      <c r="F101" s="26">
        <v>7.8329999999999997E-2</v>
      </c>
    </row>
    <row r="102" spans="1:6" x14ac:dyDescent="0.15">
      <c r="A102" s="26" t="s">
        <v>21</v>
      </c>
      <c r="B102" s="26" t="s">
        <v>20</v>
      </c>
      <c r="C102" s="26" t="s">
        <v>31</v>
      </c>
      <c r="D102" s="92">
        <v>43404</v>
      </c>
      <c r="F102" s="26">
        <v>7.8329999999999997E-2</v>
      </c>
    </row>
    <row r="103" spans="1:6" x14ac:dyDescent="0.15">
      <c r="A103" s="26" t="s">
        <v>21</v>
      </c>
      <c r="B103" s="26" t="s">
        <v>20</v>
      </c>
      <c r="C103" s="26" t="s">
        <v>31</v>
      </c>
      <c r="D103" s="92">
        <v>43434</v>
      </c>
      <c r="F103" s="26">
        <v>7.8329999999999997E-2</v>
      </c>
    </row>
    <row r="104" spans="1:6" x14ac:dyDescent="0.15">
      <c r="A104" s="26" t="s">
        <v>21</v>
      </c>
      <c r="B104" s="26" t="s">
        <v>20</v>
      </c>
      <c r="C104" s="26" t="s">
        <v>31</v>
      </c>
      <c r="D104" s="92">
        <v>43465</v>
      </c>
      <c r="F104" s="26">
        <v>7.8329999999999997E-2</v>
      </c>
    </row>
    <row r="105" spans="1:6" x14ac:dyDescent="0.15">
      <c r="A105" s="26" t="s">
        <v>21</v>
      </c>
      <c r="B105" s="26" t="s">
        <v>20</v>
      </c>
      <c r="C105" s="26" t="s">
        <v>31</v>
      </c>
      <c r="D105" s="92">
        <v>43496</v>
      </c>
      <c r="F105" s="26">
        <v>7.8329999999999997E-2</v>
      </c>
    </row>
    <row r="106" spans="1:6" x14ac:dyDescent="0.15">
      <c r="A106" s="26" t="s">
        <v>21</v>
      </c>
      <c r="B106" s="26" t="s">
        <v>20</v>
      </c>
      <c r="C106" s="26" t="s">
        <v>31</v>
      </c>
      <c r="D106" s="92">
        <v>43524</v>
      </c>
      <c r="F106" s="26">
        <v>7.8329999999999997E-2</v>
      </c>
    </row>
    <row r="107" spans="1:6" x14ac:dyDescent="0.15">
      <c r="A107" s="26" t="s">
        <v>21</v>
      </c>
      <c r="B107" s="26" t="s">
        <v>20</v>
      </c>
      <c r="C107" s="26" t="s">
        <v>31</v>
      </c>
      <c r="D107" s="92">
        <v>43553</v>
      </c>
      <c r="F107" s="26">
        <v>7.8329999999999997E-2</v>
      </c>
    </row>
    <row r="108" spans="1:6" x14ac:dyDescent="0.15">
      <c r="A108" s="26" t="s">
        <v>34</v>
      </c>
      <c r="B108" s="26" t="s">
        <v>22</v>
      </c>
      <c r="C108" s="26" t="s">
        <v>31</v>
      </c>
      <c r="D108" s="92">
        <v>42796</v>
      </c>
      <c r="F108" s="26">
        <v>0.25</v>
      </c>
    </row>
    <row r="109" spans="1:6" x14ac:dyDescent="0.15">
      <c r="A109" s="26" t="s">
        <v>34</v>
      </c>
      <c r="B109" s="26" t="s">
        <v>22</v>
      </c>
      <c r="C109" s="26" t="s">
        <v>31</v>
      </c>
      <c r="D109" s="92">
        <v>42888</v>
      </c>
      <c r="F109" s="26">
        <v>0.25</v>
      </c>
    </row>
    <row r="110" spans="1:6" x14ac:dyDescent="0.15">
      <c r="A110" s="26" t="s">
        <v>34</v>
      </c>
      <c r="B110" s="26" t="s">
        <v>22</v>
      </c>
      <c r="C110" s="26" t="s">
        <v>31</v>
      </c>
      <c r="D110" s="92">
        <v>43021</v>
      </c>
      <c r="F110" s="26">
        <v>0.25</v>
      </c>
    </row>
    <row r="111" spans="1:6" x14ac:dyDescent="0.15">
      <c r="A111" s="26" t="s">
        <v>34</v>
      </c>
      <c r="B111" s="26" t="s">
        <v>22</v>
      </c>
      <c r="C111" s="26" t="s">
        <v>31</v>
      </c>
      <c r="D111" s="92">
        <v>43021</v>
      </c>
      <c r="F111" s="26">
        <v>0.85</v>
      </c>
    </row>
    <row r="112" spans="1:6" x14ac:dyDescent="0.15">
      <c r="A112" s="26" t="s">
        <v>34</v>
      </c>
      <c r="B112" s="26" t="s">
        <v>22</v>
      </c>
      <c r="C112" s="26" t="s">
        <v>31</v>
      </c>
      <c r="D112" s="92">
        <v>43069</v>
      </c>
      <c r="F112" s="26">
        <v>0.25</v>
      </c>
    </row>
    <row r="113" spans="1:6" x14ac:dyDescent="0.15">
      <c r="A113" s="26" t="s">
        <v>34</v>
      </c>
      <c r="B113" s="26" t="s">
        <v>22</v>
      </c>
      <c r="C113" s="26" t="s">
        <v>31</v>
      </c>
      <c r="D113" s="92">
        <v>43160</v>
      </c>
      <c r="F113" s="26">
        <v>0.25</v>
      </c>
    </row>
    <row r="114" spans="1:6" x14ac:dyDescent="0.15">
      <c r="A114" s="26" t="s">
        <v>34</v>
      </c>
      <c r="B114" s="26" t="s">
        <v>22</v>
      </c>
      <c r="C114" s="26" t="s">
        <v>31</v>
      </c>
      <c r="D114" s="92">
        <v>43255</v>
      </c>
      <c r="F114" s="26">
        <v>0.25</v>
      </c>
    </row>
    <row r="115" spans="1:6" x14ac:dyDescent="0.15">
      <c r="A115" s="26" t="s">
        <v>34</v>
      </c>
      <c r="B115" s="26" t="s">
        <v>22</v>
      </c>
      <c r="C115" s="26" t="s">
        <v>31</v>
      </c>
      <c r="D115" s="92">
        <v>43255</v>
      </c>
      <c r="F115" s="26">
        <v>0.6</v>
      </c>
    </row>
    <row r="116" spans="1:6" x14ac:dyDescent="0.15">
      <c r="A116" s="26" t="s">
        <v>34</v>
      </c>
      <c r="B116" s="26" t="s">
        <v>22</v>
      </c>
      <c r="C116" s="26" t="s">
        <v>31</v>
      </c>
      <c r="D116" s="92">
        <v>43385</v>
      </c>
      <c r="F116" s="26">
        <v>0.25</v>
      </c>
    </row>
    <row r="117" spans="1:6" x14ac:dyDescent="0.15">
      <c r="A117" s="26" t="s">
        <v>149</v>
      </c>
      <c r="B117" s="26" t="s">
        <v>150</v>
      </c>
      <c r="C117" s="26" t="s">
        <v>31</v>
      </c>
      <c r="D117" s="92">
        <v>42832</v>
      </c>
      <c r="F117" s="26">
        <v>4.0800000000000003E-2</v>
      </c>
    </row>
    <row r="118" spans="1:6" x14ac:dyDescent="0.15">
      <c r="A118" s="26" t="s">
        <v>149</v>
      </c>
      <c r="B118" s="26" t="s">
        <v>150</v>
      </c>
      <c r="C118" s="26" t="s">
        <v>31</v>
      </c>
      <c r="D118" s="92">
        <v>42923</v>
      </c>
      <c r="F118" s="26">
        <v>4.4999999999999998E-2</v>
      </c>
    </row>
    <row r="119" spans="1:6" x14ac:dyDescent="0.15">
      <c r="A119" s="26" t="s">
        <v>149</v>
      </c>
      <c r="B119" s="26" t="s">
        <v>150</v>
      </c>
      <c r="C119" s="26" t="s">
        <v>31</v>
      </c>
      <c r="D119" s="92">
        <v>43014</v>
      </c>
      <c r="F119" s="26">
        <v>4.4999999999999998E-2</v>
      </c>
    </row>
    <row r="120" spans="1:6" x14ac:dyDescent="0.15">
      <c r="A120" s="26" t="s">
        <v>149</v>
      </c>
      <c r="B120" s="26" t="s">
        <v>150</v>
      </c>
      <c r="C120" s="26" t="s">
        <v>31</v>
      </c>
      <c r="D120" s="92">
        <v>43105</v>
      </c>
      <c r="F120" s="26">
        <v>4.4999999999999998E-2</v>
      </c>
    </row>
    <row r="121" spans="1:6" x14ac:dyDescent="0.15">
      <c r="A121" s="26" t="s">
        <v>149</v>
      </c>
      <c r="B121" s="26" t="s">
        <v>150</v>
      </c>
      <c r="C121" s="26" t="s">
        <v>31</v>
      </c>
      <c r="D121" s="92">
        <v>43196</v>
      </c>
      <c r="F121" s="26">
        <v>4.4999999999999998E-2</v>
      </c>
    </row>
    <row r="122" spans="1:6" x14ac:dyDescent="0.15">
      <c r="A122" s="26" t="s">
        <v>149</v>
      </c>
      <c r="B122" s="26" t="s">
        <v>150</v>
      </c>
      <c r="C122" s="26" t="s">
        <v>31</v>
      </c>
      <c r="D122" s="92">
        <v>43287</v>
      </c>
      <c r="F122" s="26">
        <v>5.1299999999999998E-2</v>
      </c>
    </row>
    <row r="123" spans="1:6" x14ac:dyDescent="0.15">
      <c r="A123" s="26" t="s">
        <v>149</v>
      </c>
      <c r="B123" s="26" t="s">
        <v>150</v>
      </c>
      <c r="C123" s="26" t="s">
        <v>31</v>
      </c>
      <c r="D123" s="92">
        <v>43378</v>
      </c>
      <c r="F123" s="26">
        <v>5.1299999999999998E-2</v>
      </c>
    </row>
    <row r="124" spans="1:6" x14ac:dyDescent="0.15">
      <c r="A124" s="26" t="s">
        <v>149</v>
      </c>
      <c r="B124" s="26" t="s">
        <v>150</v>
      </c>
      <c r="C124" s="26" t="s">
        <v>31</v>
      </c>
      <c r="D124" s="92">
        <v>43469</v>
      </c>
      <c r="F124" s="26">
        <v>5.1299999999999998E-2</v>
      </c>
    </row>
    <row r="125" spans="1:6" x14ac:dyDescent="0.15">
      <c r="A125" s="26" t="s">
        <v>151</v>
      </c>
      <c r="B125" s="26" t="s">
        <v>152</v>
      </c>
      <c r="C125" s="26" t="s">
        <v>31</v>
      </c>
      <c r="D125" s="92">
        <v>42781</v>
      </c>
      <c r="F125" s="26">
        <v>0.13500000000000001</v>
      </c>
    </row>
    <row r="126" spans="1:6" x14ac:dyDescent="0.15">
      <c r="A126" s="26" t="s">
        <v>151</v>
      </c>
      <c r="B126" s="26" t="s">
        <v>152</v>
      </c>
      <c r="C126" s="26" t="s">
        <v>31</v>
      </c>
      <c r="D126" s="92">
        <v>42809</v>
      </c>
      <c r="F126" s="26">
        <v>0.13500000000000001</v>
      </c>
    </row>
    <row r="127" spans="1:6" x14ac:dyDescent="0.15">
      <c r="A127" s="26" t="s">
        <v>151</v>
      </c>
      <c r="B127" s="26" t="s">
        <v>152</v>
      </c>
      <c r="C127" s="26" t="s">
        <v>31</v>
      </c>
      <c r="D127" s="92">
        <v>42842</v>
      </c>
      <c r="F127" s="26">
        <v>0.13500000000000001</v>
      </c>
    </row>
    <row r="128" spans="1:6" x14ac:dyDescent="0.15">
      <c r="A128" s="26" t="s">
        <v>151</v>
      </c>
      <c r="B128" s="26" t="s">
        <v>152</v>
      </c>
      <c r="C128" s="26" t="s">
        <v>31</v>
      </c>
      <c r="D128" s="92">
        <v>42870</v>
      </c>
      <c r="F128" s="26">
        <v>0.13500000000000001</v>
      </c>
    </row>
    <row r="129" spans="1:6" x14ac:dyDescent="0.15">
      <c r="A129" s="26" t="s">
        <v>151</v>
      </c>
      <c r="B129" s="26" t="s">
        <v>152</v>
      </c>
      <c r="C129" s="26" t="s">
        <v>31</v>
      </c>
      <c r="D129" s="92">
        <v>42901</v>
      </c>
      <c r="F129" s="26">
        <v>0.13500000000000001</v>
      </c>
    </row>
    <row r="130" spans="1:6" x14ac:dyDescent="0.15">
      <c r="A130" s="26" t="s">
        <v>151</v>
      </c>
      <c r="B130" s="26" t="s">
        <v>152</v>
      </c>
      <c r="C130" s="26" t="s">
        <v>31</v>
      </c>
      <c r="D130" s="92">
        <v>42933</v>
      </c>
      <c r="F130" s="26">
        <v>0.13500000000000001</v>
      </c>
    </row>
    <row r="131" spans="1:6" x14ac:dyDescent="0.15">
      <c r="A131" s="26" t="s">
        <v>151</v>
      </c>
      <c r="B131" s="26" t="s">
        <v>152</v>
      </c>
      <c r="C131" s="26" t="s">
        <v>31</v>
      </c>
      <c r="D131" s="92">
        <v>42962</v>
      </c>
      <c r="F131" s="26">
        <v>0.13500000000000001</v>
      </c>
    </row>
    <row r="132" spans="1:6" x14ac:dyDescent="0.15">
      <c r="A132" s="26" t="s">
        <v>151</v>
      </c>
      <c r="B132" s="26" t="s">
        <v>152</v>
      </c>
      <c r="C132" s="26" t="s">
        <v>31</v>
      </c>
      <c r="D132" s="92">
        <v>42993</v>
      </c>
      <c r="F132" s="26">
        <v>0.13500000000000001</v>
      </c>
    </row>
    <row r="133" spans="1:6" x14ac:dyDescent="0.15">
      <c r="A133" s="26" t="s">
        <v>151</v>
      </c>
      <c r="B133" s="26" t="s">
        <v>152</v>
      </c>
      <c r="C133" s="26" t="s">
        <v>31</v>
      </c>
      <c r="D133" s="92">
        <v>43024</v>
      </c>
      <c r="F133" s="26">
        <v>0.13500000000000001</v>
      </c>
    </row>
    <row r="134" spans="1:6" x14ac:dyDescent="0.15">
      <c r="A134" s="26" t="s">
        <v>151</v>
      </c>
      <c r="B134" s="26" t="s">
        <v>152</v>
      </c>
      <c r="C134" s="26" t="s">
        <v>31</v>
      </c>
      <c r="D134" s="92">
        <v>43054</v>
      </c>
      <c r="F134" s="26">
        <v>0.13500000000000001</v>
      </c>
    </row>
    <row r="135" spans="1:6" x14ac:dyDescent="0.15">
      <c r="A135" s="26" t="s">
        <v>151</v>
      </c>
      <c r="B135" s="26" t="s">
        <v>152</v>
      </c>
      <c r="C135" s="26" t="s">
        <v>31</v>
      </c>
      <c r="D135" s="92">
        <v>43084</v>
      </c>
      <c r="F135" s="26">
        <v>0.13500000000000001</v>
      </c>
    </row>
    <row r="136" spans="1:6" x14ac:dyDescent="0.15">
      <c r="A136" s="26" t="s">
        <v>151</v>
      </c>
      <c r="B136" s="26" t="s">
        <v>152</v>
      </c>
      <c r="C136" s="26" t="s">
        <v>31</v>
      </c>
      <c r="D136" s="92">
        <v>43115</v>
      </c>
      <c r="F136" s="26">
        <v>0.13500000000000001</v>
      </c>
    </row>
    <row r="137" spans="1:6" x14ac:dyDescent="0.15">
      <c r="A137" s="26" t="s">
        <v>151</v>
      </c>
      <c r="B137" s="26" t="s">
        <v>152</v>
      </c>
      <c r="C137" s="26" t="s">
        <v>31</v>
      </c>
      <c r="D137" s="92">
        <v>43146</v>
      </c>
      <c r="F137" s="26">
        <v>0.13500000000000001</v>
      </c>
    </row>
    <row r="138" spans="1:6" x14ac:dyDescent="0.15">
      <c r="A138" s="26" t="s">
        <v>151</v>
      </c>
      <c r="B138" s="26" t="s">
        <v>152</v>
      </c>
      <c r="C138" s="26" t="s">
        <v>31</v>
      </c>
      <c r="D138" s="92">
        <v>43174</v>
      </c>
      <c r="F138" s="26">
        <v>0.13500000000000001</v>
      </c>
    </row>
    <row r="139" spans="1:6" x14ac:dyDescent="0.15">
      <c r="A139" s="26" t="s">
        <v>151</v>
      </c>
      <c r="B139" s="26" t="s">
        <v>152</v>
      </c>
      <c r="C139" s="26" t="s">
        <v>31</v>
      </c>
      <c r="D139" s="92">
        <v>43206</v>
      </c>
      <c r="F139" s="26">
        <v>0.13500000000000001</v>
      </c>
    </row>
    <row r="140" spans="1:6" x14ac:dyDescent="0.15">
      <c r="A140" s="26" t="s">
        <v>151</v>
      </c>
      <c r="B140" s="26" t="s">
        <v>152</v>
      </c>
      <c r="C140" s="26" t="s">
        <v>31</v>
      </c>
      <c r="D140" s="92">
        <v>43235</v>
      </c>
      <c r="F140" s="26">
        <v>0.13500000000000001</v>
      </c>
    </row>
    <row r="141" spans="1:6" x14ac:dyDescent="0.15">
      <c r="A141" s="26" t="s">
        <v>151</v>
      </c>
      <c r="B141" s="26" t="s">
        <v>152</v>
      </c>
      <c r="C141" s="26" t="s">
        <v>31</v>
      </c>
      <c r="D141" s="92">
        <v>43266</v>
      </c>
      <c r="F141" s="26">
        <v>0.13500000000000001</v>
      </c>
    </row>
    <row r="142" spans="1:6" x14ac:dyDescent="0.15">
      <c r="A142" s="26" t="s">
        <v>151</v>
      </c>
      <c r="B142" s="26" t="s">
        <v>152</v>
      </c>
      <c r="C142" s="26" t="s">
        <v>31</v>
      </c>
      <c r="D142" s="92">
        <v>43297</v>
      </c>
      <c r="F142" s="26">
        <v>0.13500000000000001</v>
      </c>
    </row>
    <row r="143" spans="1:6" x14ac:dyDescent="0.15">
      <c r="A143" s="26" t="s">
        <v>151</v>
      </c>
      <c r="B143" s="26" t="s">
        <v>152</v>
      </c>
      <c r="C143" s="26" t="s">
        <v>31</v>
      </c>
      <c r="D143" s="92">
        <v>43327</v>
      </c>
      <c r="F143" s="26">
        <v>0.13500000000000001</v>
      </c>
    </row>
    <row r="144" spans="1:6" x14ac:dyDescent="0.15">
      <c r="A144" s="26" t="s">
        <v>151</v>
      </c>
      <c r="B144" s="26" t="s">
        <v>152</v>
      </c>
      <c r="C144" s="26" t="s">
        <v>31</v>
      </c>
      <c r="D144" s="92">
        <v>43360</v>
      </c>
      <c r="F144" s="26">
        <v>0.13500000000000001</v>
      </c>
    </row>
    <row r="145" spans="1:6" x14ac:dyDescent="0.15">
      <c r="A145" s="26" t="s">
        <v>151</v>
      </c>
      <c r="B145" s="26" t="s">
        <v>152</v>
      </c>
      <c r="C145" s="26" t="s">
        <v>31</v>
      </c>
      <c r="D145" s="92">
        <v>43388</v>
      </c>
      <c r="F145" s="26">
        <v>0.13500000000000001</v>
      </c>
    </row>
    <row r="146" spans="1:6" x14ac:dyDescent="0.15">
      <c r="A146" s="26" t="s">
        <v>151</v>
      </c>
      <c r="B146" s="26" t="s">
        <v>152</v>
      </c>
      <c r="C146" s="26" t="s">
        <v>31</v>
      </c>
      <c r="D146" s="92">
        <v>43419</v>
      </c>
      <c r="F146" s="26">
        <v>0.13500000000000001</v>
      </c>
    </row>
    <row r="147" spans="1:6" x14ac:dyDescent="0.15">
      <c r="A147" s="26" t="s">
        <v>155</v>
      </c>
      <c r="B147" s="26" t="s">
        <v>156</v>
      </c>
      <c r="C147" s="26" t="s">
        <v>31</v>
      </c>
      <c r="D147" s="92">
        <v>42825</v>
      </c>
      <c r="F147" s="26">
        <v>0.01</v>
      </c>
    </row>
    <row r="148" spans="1:6" x14ac:dyDescent="0.15">
      <c r="A148" s="26" t="s">
        <v>155</v>
      </c>
      <c r="B148" s="26" t="s">
        <v>156</v>
      </c>
      <c r="C148" s="26" t="s">
        <v>31</v>
      </c>
      <c r="D148" s="92">
        <v>43007</v>
      </c>
      <c r="F148" s="26">
        <v>0.01</v>
      </c>
    </row>
    <row r="149" spans="1:6" x14ac:dyDescent="0.15">
      <c r="A149" s="26" t="s">
        <v>155</v>
      </c>
      <c r="B149" s="26" t="s">
        <v>156</v>
      </c>
      <c r="C149" s="26" t="s">
        <v>31</v>
      </c>
      <c r="D149" s="92">
        <v>43188</v>
      </c>
      <c r="F149" s="26">
        <v>0.01</v>
      </c>
    </row>
    <row r="150" spans="1:6" x14ac:dyDescent="0.15">
      <c r="A150" s="26" t="s">
        <v>155</v>
      </c>
      <c r="B150" s="26" t="s">
        <v>156</v>
      </c>
      <c r="C150" s="26" t="s">
        <v>31</v>
      </c>
      <c r="D150" s="92">
        <v>43371</v>
      </c>
      <c r="F150" s="26">
        <v>0.01</v>
      </c>
    </row>
    <row r="151" spans="1:6" x14ac:dyDescent="0.15">
      <c r="A151" s="26" t="s">
        <v>157</v>
      </c>
      <c r="B151" s="26" t="s">
        <v>158</v>
      </c>
      <c r="C151" s="26" t="s">
        <v>31</v>
      </c>
      <c r="D151" s="92">
        <v>42795</v>
      </c>
      <c r="F151" s="26">
        <v>0.4</v>
      </c>
    </row>
    <row r="152" spans="1:6" x14ac:dyDescent="0.15">
      <c r="A152" s="26" t="s">
        <v>157</v>
      </c>
      <c r="B152" s="26" t="s">
        <v>158</v>
      </c>
      <c r="C152" s="26" t="s">
        <v>31</v>
      </c>
      <c r="D152" s="92">
        <v>42887</v>
      </c>
      <c r="F152" s="26">
        <v>0.4</v>
      </c>
    </row>
    <row r="153" spans="1:6" x14ac:dyDescent="0.15">
      <c r="A153" s="26" t="s">
        <v>157</v>
      </c>
      <c r="B153" s="26" t="s">
        <v>158</v>
      </c>
      <c r="C153" s="26" t="s">
        <v>31</v>
      </c>
      <c r="D153" s="92">
        <v>42979</v>
      </c>
      <c r="F153" s="26">
        <v>0.4</v>
      </c>
    </row>
    <row r="154" spans="1:6" x14ac:dyDescent="0.15">
      <c r="A154" s="26" t="s">
        <v>157</v>
      </c>
      <c r="B154" s="26" t="s">
        <v>158</v>
      </c>
      <c r="C154" s="26" t="s">
        <v>31</v>
      </c>
      <c r="D154" s="92">
        <v>43070</v>
      </c>
      <c r="F154" s="26">
        <v>0.42499999999999999</v>
      </c>
    </row>
    <row r="155" spans="1:6" x14ac:dyDescent="0.15">
      <c r="A155" s="26" t="s">
        <v>157</v>
      </c>
      <c r="B155" s="26" t="s">
        <v>158</v>
      </c>
      <c r="C155" s="26" t="s">
        <v>31</v>
      </c>
      <c r="D155" s="92">
        <v>43160</v>
      </c>
      <c r="F155" s="26">
        <v>0.42499999999999999</v>
      </c>
    </row>
    <row r="156" spans="1:6" x14ac:dyDescent="0.15">
      <c r="A156" s="26" t="s">
        <v>157</v>
      </c>
      <c r="B156" s="26" t="s">
        <v>158</v>
      </c>
      <c r="C156" s="26" t="s">
        <v>31</v>
      </c>
      <c r="D156" s="92">
        <v>43252</v>
      </c>
      <c r="F156" s="26">
        <v>0.42499999999999999</v>
      </c>
    </row>
    <row r="157" spans="1:6" x14ac:dyDescent="0.15">
      <c r="A157" s="26" t="s">
        <v>157</v>
      </c>
      <c r="B157" s="26" t="s">
        <v>158</v>
      </c>
      <c r="C157" s="26" t="s">
        <v>31</v>
      </c>
      <c r="D157" s="92">
        <v>43344</v>
      </c>
      <c r="F157" s="26">
        <v>0.42499999999999999</v>
      </c>
    </row>
    <row r="158" spans="1:6" x14ac:dyDescent="0.15">
      <c r="A158" s="26" t="s">
        <v>157</v>
      </c>
      <c r="B158" s="26" t="s">
        <v>158</v>
      </c>
      <c r="C158" s="26" t="s">
        <v>31</v>
      </c>
      <c r="D158" s="92">
        <v>43435</v>
      </c>
      <c r="F158" s="26">
        <v>0.45</v>
      </c>
    </row>
    <row r="159" spans="1:6" x14ac:dyDescent="0.15">
      <c r="A159" s="26" t="s">
        <v>173</v>
      </c>
      <c r="B159" s="26" t="s">
        <v>174</v>
      </c>
      <c r="C159" s="26" t="s">
        <v>31</v>
      </c>
      <c r="D159" s="92">
        <v>42807</v>
      </c>
      <c r="F159" s="26">
        <v>3.3479999999999998E-3</v>
      </c>
    </row>
    <row r="160" spans="1:6" x14ac:dyDescent="0.15">
      <c r="A160" s="26" t="s">
        <v>173</v>
      </c>
      <c r="B160" s="26" t="s">
        <v>174</v>
      </c>
      <c r="C160" s="26" t="s">
        <v>31</v>
      </c>
      <c r="D160" s="92">
        <v>42888</v>
      </c>
      <c r="F160" s="26">
        <v>3.3769999999999998E-3</v>
      </c>
    </row>
    <row r="161" spans="1:6" x14ac:dyDescent="0.15">
      <c r="A161" s="26" t="s">
        <v>173</v>
      </c>
      <c r="B161" s="26" t="s">
        <v>174</v>
      </c>
      <c r="C161" s="26" t="s">
        <v>31</v>
      </c>
      <c r="D161" s="92">
        <v>42978</v>
      </c>
      <c r="F161" s="26">
        <v>3.1440000000000001E-3</v>
      </c>
    </row>
    <row r="162" spans="1:6" x14ac:dyDescent="0.15">
      <c r="A162" s="26" t="s">
        <v>173</v>
      </c>
      <c r="B162" s="26" t="s">
        <v>174</v>
      </c>
      <c r="C162" s="26" t="s">
        <v>31</v>
      </c>
      <c r="D162" s="92">
        <v>43070</v>
      </c>
      <c r="F162" s="26">
        <v>3.1970000000000002E-3</v>
      </c>
    </row>
    <row r="163" spans="1:6" x14ac:dyDescent="0.15">
      <c r="A163" s="26" t="s">
        <v>173</v>
      </c>
      <c r="B163" s="26" t="s">
        <v>174</v>
      </c>
      <c r="C163" s="26" t="s">
        <v>31</v>
      </c>
      <c r="D163" s="92">
        <v>43172</v>
      </c>
      <c r="F163" s="26">
        <v>3.2450000000000001E-3</v>
      </c>
    </row>
    <row r="164" spans="1:6" x14ac:dyDescent="0.15">
      <c r="A164" s="26" t="s">
        <v>173</v>
      </c>
      <c r="B164" s="26" t="s">
        <v>174</v>
      </c>
      <c r="C164" s="26" t="s">
        <v>31</v>
      </c>
      <c r="D164" s="92">
        <v>43255</v>
      </c>
      <c r="F164" s="26">
        <v>3.222E-3</v>
      </c>
    </row>
    <row r="165" spans="1:6" x14ac:dyDescent="0.15">
      <c r="A165" s="26" t="s">
        <v>173</v>
      </c>
      <c r="B165" s="26" t="s">
        <v>174</v>
      </c>
      <c r="C165" s="26" t="s">
        <v>31</v>
      </c>
      <c r="D165" s="92">
        <v>43343</v>
      </c>
      <c r="F165" s="26">
        <v>3.2659999999999998E-3</v>
      </c>
    </row>
    <row r="166" spans="1:6" x14ac:dyDescent="0.15">
      <c r="A166" s="26" t="s">
        <v>173</v>
      </c>
      <c r="B166" s="26" t="s">
        <v>174</v>
      </c>
      <c r="C166" s="26" t="s">
        <v>31</v>
      </c>
      <c r="D166" s="92">
        <v>43437</v>
      </c>
      <c r="F166" s="26">
        <v>3.3110000000000001E-3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L54"/>
  <sheetViews>
    <sheetView topLeftCell="A22" workbookViewId="0">
      <selection activeCell="F38" sqref="F38"/>
    </sheetView>
  </sheetViews>
  <sheetFormatPr defaultColWidth="9" defaultRowHeight="10.5" x14ac:dyDescent="0.15"/>
  <cols>
    <col min="1" max="1" width="31.85546875" style="26" bestFit="1" customWidth="1"/>
    <col min="2" max="2" width="7.140625" style="26" bestFit="1" customWidth="1"/>
    <col min="3" max="3" width="20.140625" style="26" bestFit="1" customWidth="1"/>
    <col min="4" max="4" width="9.85546875" style="26" bestFit="1" customWidth="1"/>
    <col min="5" max="5" width="6.85546875" style="26" bestFit="1" customWidth="1"/>
    <col min="6" max="6" width="9.140625" style="26" bestFit="1" customWidth="1"/>
    <col min="7" max="7" width="11.140625" style="26" bestFit="1" customWidth="1"/>
    <col min="8" max="8" width="13.5703125" style="26" bestFit="1" customWidth="1"/>
    <col min="9" max="9" width="9" style="26"/>
    <col min="10" max="10" width="12.5703125" style="26" bestFit="1" customWidth="1"/>
    <col min="11" max="11" width="11.85546875" style="26" bestFit="1" customWidth="1"/>
    <col min="12" max="12" width="10.85546875" style="26" bestFit="1" customWidth="1"/>
    <col min="13" max="16384" width="9" style="26"/>
  </cols>
  <sheetData>
    <row r="1" spans="1:12" x14ac:dyDescent="0.15">
      <c r="A1" s="26" t="s">
        <v>1</v>
      </c>
      <c r="B1" s="26" t="s">
        <v>0</v>
      </c>
      <c r="C1" s="26" t="s">
        <v>2</v>
      </c>
      <c r="D1" s="26" t="s">
        <v>3</v>
      </c>
      <c r="E1" s="73" t="s">
        <v>4</v>
      </c>
      <c r="F1" s="26" t="s">
        <v>5</v>
      </c>
      <c r="G1" s="74" t="s">
        <v>7</v>
      </c>
      <c r="H1" s="75" t="s">
        <v>6</v>
      </c>
    </row>
    <row r="2" spans="1:12" x14ac:dyDescent="0.15">
      <c r="C2" s="26" t="s">
        <v>29</v>
      </c>
      <c r="D2" s="76">
        <v>41913</v>
      </c>
      <c r="E2" s="73"/>
      <c r="F2" s="75"/>
      <c r="G2" s="74"/>
      <c r="H2" s="75">
        <v>1000000</v>
      </c>
    </row>
    <row r="3" spans="1:12" x14ac:dyDescent="0.15">
      <c r="A3" s="26" t="s">
        <v>9</v>
      </c>
      <c r="B3" s="26" t="s">
        <v>8</v>
      </c>
      <c r="C3" s="77" t="s">
        <v>10</v>
      </c>
      <c r="D3" s="76">
        <v>41929</v>
      </c>
      <c r="E3" s="73">
        <v>4625</v>
      </c>
      <c r="F3" s="75">
        <v>10.81</v>
      </c>
      <c r="G3" s="74">
        <f>10</f>
        <v>10</v>
      </c>
      <c r="H3" s="75">
        <v>-50006.25</v>
      </c>
      <c r="J3" s="75">
        <f>IF(C3="Buy",-1,1)*(E3*F3)-G3</f>
        <v>-50006.25</v>
      </c>
      <c r="K3" s="78"/>
      <c r="L3" s="75">
        <f>F3*E3</f>
        <v>49996.25</v>
      </c>
    </row>
    <row r="4" spans="1:12" x14ac:dyDescent="0.15">
      <c r="A4" s="26" t="s">
        <v>30</v>
      </c>
      <c r="B4" s="26" t="s">
        <v>11</v>
      </c>
      <c r="C4" s="77" t="s">
        <v>10</v>
      </c>
      <c r="D4" s="76">
        <v>41963</v>
      </c>
      <c r="E4" s="73">
        <v>12500</v>
      </c>
      <c r="F4" s="75">
        <v>4</v>
      </c>
      <c r="G4" s="74">
        <f>10</f>
        <v>10</v>
      </c>
      <c r="H4" s="75">
        <v>-50010</v>
      </c>
      <c r="J4" s="75">
        <f>IF(C4="Buy",-1,1)*(E4*F4)-G4</f>
        <v>-50010</v>
      </c>
    </row>
    <row r="5" spans="1:12" x14ac:dyDescent="0.15">
      <c r="A5" s="26" t="s">
        <v>30</v>
      </c>
      <c r="B5" s="26" t="s">
        <v>11</v>
      </c>
      <c r="C5" s="77" t="s">
        <v>31</v>
      </c>
      <c r="D5" s="76">
        <v>41984</v>
      </c>
      <c r="E5" s="73"/>
      <c r="F5" s="75">
        <v>0.05</v>
      </c>
      <c r="G5" s="74"/>
      <c r="H5" s="75"/>
    </row>
    <row r="6" spans="1:12" x14ac:dyDescent="0.15">
      <c r="A6" s="26" t="s">
        <v>17</v>
      </c>
      <c r="B6" s="26" t="s">
        <v>16</v>
      </c>
      <c r="C6" s="77" t="s">
        <v>10</v>
      </c>
      <c r="D6" s="76">
        <v>42037</v>
      </c>
      <c r="E6" s="73">
        <v>1892</v>
      </c>
      <c r="F6" s="75">
        <v>31.85</v>
      </c>
      <c r="G6" s="74">
        <v>10</v>
      </c>
      <c r="H6" s="75">
        <v>-60270.2</v>
      </c>
      <c r="J6" s="75">
        <f>IF(C6="Buy",-1,1)*(E6*F6)-G6</f>
        <v>-60270.200000000004</v>
      </c>
    </row>
    <row r="7" spans="1:12" x14ac:dyDescent="0.15">
      <c r="A7" s="26" t="s">
        <v>30</v>
      </c>
      <c r="B7" s="26" t="s">
        <v>11</v>
      </c>
      <c r="C7" s="77" t="s">
        <v>31</v>
      </c>
      <c r="D7" s="76">
        <v>42075</v>
      </c>
      <c r="E7" s="73"/>
      <c r="F7" s="75">
        <v>0.05</v>
      </c>
      <c r="G7" s="74"/>
      <c r="H7" s="75"/>
    </row>
    <row r="8" spans="1:12" x14ac:dyDescent="0.15">
      <c r="A8" s="26" t="s">
        <v>19</v>
      </c>
      <c r="B8" s="26" t="s">
        <v>18</v>
      </c>
      <c r="C8" s="77" t="s">
        <v>10</v>
      </c>
      <c r="D8" s="76">
        <v>42083</v>
      </c>
      <c r="E8" s="73">
        <v>2348</v>
      </c>
      <c r="F8" s="75">
        <v>21.3</v>
      </c>
      <c r="G8" s="74">
        <v>10</v>
      </c>
      <c r="H8" s="75">
        <v>-50022.400000000001</v>
      </c>
      <c r="J8" s="75">
        <f>IF(C8="Buy",-1,1)*(E8*F8)-G8</f>
        <v>-50022.400000000001</v>
      </c>
    </row>
    <row r="9" spans="1:12" x14ac:dyDescent="0.15">
      <c r="A9" s="26" t="s">
        <v>17</v>
      </c>
      <c r="B9" s="26" t="s">
        <v>16</v>
      </c>
      <c r="C9" s="77" t="s">
        <v>31</v>
      </c>
      <c r="D9" s="76">
        <v>42088</v>
      </c>
      <c r="E9" s="73"/>
      <c r="F9" s="75">
        <v>2.5000000000000001E-2</v>
      </c>
      <c r="G9" s="74"/>
      <c r="H9" s="75"/>
    </row>
    <row r="10" spans="1:12" x14ac:dyDescent="0.15">
      <c r="A10" s="26" t="s">
        <v>30</v>
      </c>
      <c r="B10" s="26" t="s">
        <v>11</v>
      </c>
      <c r="C10" s="77" t="s">
        <v>13</v>
      </c>
      <c r="D10" s="76">
        <v>42109</v>
      </c>
      <c r="E10" s="73">
        <v>3125</v>
      </c>
      <c r="F10" s="75">
        <v>5.39</v>
      </c>
      <c r="G10" s="74">
        <v>10</v>
      </c>
      <c r="H10" s="75">
        <v>16833.75</v>
      </c>
      <c r="J10" s="75">
        <f>IF(C10="Buy",-1,1)*(E10*F10)-G10</f>
        <v>16833.75</v>
      </c>
    </row>
    <row r="11" spans="1:12" x14ac:dyDescent="0.15">
      <c r="A11" s="26" t="s">
        <v>17</v>
      </c>
      <c r="B11" s="26" t="s">
        <v>16</v>
      </c>
      <c r="C11" s="77" t="s">
        <v>31</v>
      </c>
      <c r="D11" s="76">
        <v>42144</v>
      </c>
      <c r="E11" s="73"/>
      <c r="F11" s="75">
        <v>3.5000000000000003E-2</v>
      </c>
      <c r="G11" s="74"/>
      <c r="H11" s="75"/>
    </row>
    <row r="12" spans="1:12" x14ac:dyDescent="0.15">
      <c r="A12" s="26" t="s">
        <v>30</v>
      </c>
      <c r="B12" s="26" t="s">
        <v>11</v>
      </c>
      <c r="C12" s="77" t="s">
        <v>31</v>
      </c>
      <c r="D12" s="76">
        <v>42166</v>
      </c>
      <c r="E12" s="73"/>
      <c r="F12" s="75">
        <v>0.05</v>
      </c>
      <c r="G12" s="74"/>
      <c r="H12" s="75"/>
    </row>
    <row r="13" spans="1:12" x14ac:dyDescent="0.15">
      <c r="A13" s="26" t="s">
        <v>17</v>
      </c>
      <c r="B13" s="26" t="s">
        <v>16</v>
      </c>
      <c r="C13" s="77" t="s">
        <v>31</v>
      </c>
      <c r="D13" s="76">
        <v>42228</v>
      </c>
      <c r="E13" s="73"/>
      <c r="F13" s="75">
        <v>3.5000000000000003E-2</v>
      </c>
      <c r="G13" s="74"/>
      <c r="H13" s="75"/>
    </row>
    <row r="14" spans="1:12" x14ac:dyDescent="0.15">
      <c r="A14" s="26" t="s">
        <v>30</v>
      </c>
      <c r="B14" s="26" t="s">
        <v>11</v>
      </c>
      <c r="C14" s="77" t="s">
        <v>31</v>
      </c>
      <c r="D14" s="76">
        <v>42258</v>
      </c>
      <c r="E14" s="73"/>
      <c r="F14" s="75">
        <v>0.05</v>
      </c>
      <c r="G14" s="74"/>
      <c r="H14" s="75"/>
    </row>
    <row r="15" spans="1:12" x14ac:dyDescent="0.15">
      <c r="A15" s="26" t="s">
        <v>17</v>
      </c>
      <c r="B15" s="26" t="s">
        <v>16</v>
      </c>
      <c r="C15" s="77" t="s">
        <v>31</v>
      </c>
      <c r="D15" s="76">
        <v>42326</v>
      </c>
      <c r="E15" s="73"/>
      <c r="F15" s="75">
        <v>3.5000000000000003E-2</v>
      </c>
      <c r="G15" s="74"/>
      <c r="H15" s="75"/>
    </row>
    <row r="16" spans="1:12" x14ac:dyDescent="0.15">
      <c r="A16" s="26" t="s">
        <v>30</v>
      </c>
      <c r="B16" s="26" t="s">
        <v>11</v>
      </c>
      <c r="C16" s="77" t="s">
        <v>31</v>
      </c>
      <c r="D16" s="76">
        <v>42349</v>
      </c>
      <c r="E16" s="73"/>
      <c r="F16" s="75">
        <v>2.5000000000000001E-2</v>
      </c>
      <c r="G16" s="74"/>
      <c r="H16" s="75"/>
    </row>
    <row r="17" spans="1:10" x14ac:dyDescent="0.15">
      <c r="A17" s="26" t="s">
        <v>21</v>
      </c>
      <c r="B17" s="26" t="s">
        <v>20</v>
      </c>
      <c r="C17" s="77" t="s">
        <v>10</v>
      </c>
      <c r="D17" s="76">
        <v>42380</v>
      </c>
      <c r="E17" s="73">
        <v>4900</v>
      </c>
      <c r="F17" s="75">
        <v>9.82</v>
      </c>
      <c r="G17" s="74">
        <v>10</v>
      </c>
      <c r="H17" s="75">
        <v>-48128</v>
      </c>
      <c r="J17" s="75">
        <f>IF(C17="Buy",-1,1)*(E17*F17)-G17</f>
        <v>-48128</v>
      </c>
    </row>
    <row r="18" spans="1:10" x14ac:dyDescent="0.15">
      <c r="A18" s="26" t="s">
        <v>23</v>
      </c>
      <c r="B18" s="26" t="s">
        <v>22</v>
      </c>
      <c r="C18" s="77" t="s">
        <v>10</v>
      </c>
      <c r="D18" s="76">
        <v>42391</v>
      </c>
      <c r="E18" s="73">
        <v>2900</v>
      </c>
      <c r="F18" s="75">
        <v>17</v>
      </c>
      <c r="G18" s="74">
        <v>10</v>
      </c>
      <c r="H18" s="75">
        <v>-49310</v>
      </c>
      <c r="J18" s="75">
        <f>IF(C18="Buy",-1,1)*(E18*F18)-G18</f>
        <v>-49310</v>
      </c>
    </row>
    <row r="19" spans="1:10" x14ac:dyDescent="0.15">
      <c r="A19" s="26" t="s">
        <v>21</v>
      </c>
      <c r="B19" s="26" t="s">
        <v>20</v>
      </c>
      <c r="C19" s="77" t="s">
        <v>31</v>
      </c>
      <c r="D19" s="76">
        <v>42397</v>
      </c>
      <c r="E19" s="73"/>
      <c r="F19" s="75">
        <v>7.3330000000000006E-2</v>
      </c>
      <c r="G19" s="74"/>
      <c r="H19" s="75"/>
    </row>
    <row r="20" spans="1:10" x14ac:dyDescent="0.15">
      <c r="A20" s="26" t="s">
        <v>25</v>
      </c>
      <c r="B20" s="26" t="s">
        <v>24</v>
      </c>
      <c r="C20" s="77" t="s">
        <v>10</v>
      </c>
      <c r="D20" s="76">
        <v>42398</v>
      </c>
      <c r="E20" s="73">
        <v>28401</v>
      </c>
      <c r="F20" s="75">
        <v>2.92</v>
      </c>
      <c r="G20" s="74">
        <v>10</v>
      </c>
      <c r="H20" s="75">
        <v>-82940.92</v>
      </c>
      <c r="J20" s="75">
        <f>IF(C20="Buy",-1,1)*(E20*F20)-G20</f>
        <v>-82940.92</v>
      </c>
    </row>
    <row r="21" spans="1:10" x14ac:dyDescent="0.15">
      <c r="A21" s="26" t="s">
        <v>23</v>
      </c>
      <c r="B21" s="26" t="s">
        <v>22</v>
      </c>
      <c r="C21" s="77" t="s">
        <v>31</v>
      </c>
      <c r="D21" s="76">
        <v>42410</v>
      </c>
      <c r="E21" s="73"/>
      <c r="F21" s="75">
        <v>0.35</v>
      </c>
      <c r="G21" s="74"/>
      <c r="H21" s="75"/>
    </row>
    <row r="22" spans="1:10" x14ac:dyDescent="0.15">
      <c r="A22" s="26" t="s">
        <v>27</v>
      </c>
      <c r="B22" s="26" t="s">
        <v>26</v>
      </c>
      <c r="C22" s="26" t="s">
        <v>10</v>
      </c>
      <c r="D22" s="76">
        <v>42417</v>
      </c>
      <c r="E22" s="73">
        <v>6835</v>
      </c>
      <c r="F22" s="75">
        <v>6.98</v>
      </c>
      <c r="G22" s="74">
        <v>10</v>
      </c>
      <c r="H22" s="75">
        <v>-47718.3</v>
      </c>
      <c r="J22" s="75">
        <f>IF(C22="Buy",-1,1)*(E22*F22)-G22</f>
        <v>-47718.3</v>
      </c>
    </row>
    <row r="23" spans="1:10" x14ac:dyDescent="0.15">
      <c r="A23" s="26" t="s">
        <v>21</v>
      </c>
      <c r="B23" s="26" t="s">
        <v>20</v>
      </c>
      <c r="C23" s="77" t="s">
        <v>33</v>
      </c>
      <c r="D23" s="76">
        <v>42426</v>
      </c>
      <c r="E23" s="73"/>
      <c r="F23" s="75">
        <v>7.3330000000000006E-2</v>
      </c>
      <c r="G23" s="74"/>
      <c r="H23" s="75"/>
    </row>
    <row r="24" spans="1:10" x14ac:dyDescent="0.15">
      <c r="A24" s="26" t="s">
        <v>25</v>
      </c>
      <c r="B24" s="26" t="s">
        <v>24</v>
      </c>
      <c r="C24" s="26" t="s">
        <v>13</v>
      </c>
      <c r="D24" s="79">
        <v>42439</v>
      </c>
      <c r="E24" s="73">
        <v>14200</v>
      </c>
      <c r="F24" s="80">
        <v>3.9</v>
      </c>
      <c r="G24" s="80">
        <v>10</v>
      </c>
      <c r="H24" s="75">
        <v>55370</v>
      </c>
      <c r="J24" s="75">
        <f>IF(C24="Buy",-1,1)*(E24*F24)-G24</f>
        <v>55370</v>
      </c>
    </row>
    <row r="25" spans="1:10" x14ac:dyDescent="0.15">
      <c r="A25" s="26" t="s">
        <v>21</v>
      </c>
      <c r="B25" s="26" t="s">
        <v>16</v>
      </c>
      <c r="C25" s="26" t="s">
        <v>31</v>
      </c>
      <c r="D25" s="79">
        <v>42451</v>
      </c>
      <c r="E25" s="73"/>
      <c r="F25" s="80">
        <v>3.5000000000000003E-2</v>
      </c>
      <c r="G25" s="80"/>
      <c r="H25" s="75"/>
    </row>
    <row r="26" spans="1:10" x14ac:dyDescent="0.15">
      <c r="A26" s="26" t="s">
        <v>21</v>
      </c>
      <c r="B26" s="26" t="s">
        <v>20</v>
      </c>
      <c r="C26" s="26" t="s">
        <v>31</v>
      </c>
      <c r="D26" s="79">
        <v>42459</v>
      </c>
      <c r="E26" s="73"/>
      <c r="F26" s="80">
        <v>7.3330000000000006E-2</v>
      </c>
      <c r="G26" s="80"/>
      <c r="H26" s="75"/>
    </row>
    <row r="27" spans="1:10" x14ac:dyDescent="0.15">
      <c r="A27" s="26" t="s">
        <v>21</v>
      </c>
      <c r="B27" s="26" t="s">
        <v>20</v>
      </c>
      <c r="C27" s="26" t="s">
        <v>31</v>
      </c>
      <c r="D27" s="79">
        <v>42488</v>
      </c>
      <c r="E27" s="73"/>
      <c r="F27" s="80">
        <v>7.3330000000000006E-2</v>
      </c>
      <c r="G27" s="80"/>
      <c r="H27" s="75"/>
    </row>
    <row r="28" spans="1:10" x14ac:dyDescent="0.15">
      <c r="A28" s="26" t="s">
        <v>34</v>
      </c>
      <c r="B28" s="26" t="s">
        <v>22</v>
      </c>
      <c r="C28" s="26" t="s">
        <v>31</v>
      </c>
      <c r="D28" s="79">
        <v>42509</v>
      </c>
      <c r="E28" s="73"/>
      <c r="F28" s="80">
        <v>0.25</v>
      </c>
      <c r="G28" s="80"/>
      <c r="H28" s="75"/>
    </row>
    <row r="29" spans="1:10" x14ac:dyDescent="0.15">
      <c r="A29" s="26" t="s">
        <v>21</v>
      </c>
      <c r="B29" s="26" t="s">
        <v>16</v>
      </c>
      <c r="C29" s="26" t="s">
        <v>31</v>
      </c>
      <c r="D29" s="79">
        <v>42515</v>
      </c>
      <c r="E29" s="73"/>
      <c r="F29" s="80">
        <v>4.4999999999999998E-2</v>
      </c>
      <c r="G29" s="80"/>
      <c r="H29" s="75"/>
    </row>
    <row r="30" spans="1:10" x14ac:dyDescent="0.15">
      <c r="A30" s="26" t="s">
        <v>21</v>
      </c>
      <c r="B30" s="26" t="s">
        <v>20</v>
      </c>
      <c r="C30" s="26" t="s">
        <v>31</v>
      </c>
      <c r="D30" s="79">
        <v>42517</v>
      </c>
      <c r="E30" s="73"/>
      <c r="F30" s="80">
        <v>7.3330000000000006E-2</v>
      </c>
      <c r="G30" s="80"/>
      <c r="H30" s="75"/>
    </row>
    <row r="31" spans="1:10" x14ac:dyDescent="0.15">
      <c r="A31" s="26" t="s">
        <v>21</v>
      </c>
      <c r="B31" s="26" t="s">
        <v>20</v>
      </c>
      <c r="C31" s="26" t="s">
        <v>31</v>
      </c>
      <c r="D31" s="79">
        <v>42520</v>
      </c>
      <c r="E31" s="73"/>
      <c r="F31" s="80">
        <v>7.3330000000000006E-2</v>
      </c>
      <c r="G31" s="80"/>
      <c r="H31" s="75"/>
    </row>
    <row r="32" spans="1:10" x14ac:dyDescent="0.15">
      <c r="A32" s="26" t="s">
        <v>21</v>
      </c>
      <c r="B32" s="26" t="s">
        <v>20</v>
      </c>
      <c r="C32" s="26" t="s">
        <v>31</v>
      </c>
      <c r="D32" s="79">
        <v>42550</v>
      </c>
      <c r="E32" s="73"/>
      <c r="F32" s="80">
        <v>7.3330000000000006E-2</v>
      </c>
      <c r="G32" s="80"/>
      <c r="H32" s="75"/>
    </row>
    <row r="33" spans="1:10" x14ac:dyDescent="0.15">
      <c r="A33" s="26" t="s">
        <v>21</v>
      </c>
      <c r="B33" s="26" t="s">
        <v>20</v>
      </c>
      <c r="C33" s="26" t="s">
        <v>31</v>
      </c>
      <c r="D33" s="79">
        <v>42579</v>
      </c>
      <c r="E33" s="73"/>
      <c r="F33" s="80">
        <v>7.3330000000000006E-2</v>
      </c>
      <c r="G33" s="80"/>
      <c r="H33" s="75"/>
    </row>
    <row r="34" spans="1:10" x14ac:dyDescent="0.15">
      <c r="A34" s="26" t="s">
        <v>21</v>
      </c>
      <c r="B34" s="26" t="s">
        <v>20</v>
      </c>
      <c r="C34" s="26" t="s">
        <v>31</v>
      </c>
      <c r="D34" s="79">
        <v>42580</v>
      </c>
      <c r="E34" s="73"/>
      <c r="F34" s="80">
        <v>7.3330000000000006E-2</v>
      </c>
      <c r="G34" s="80"/>
      <c r="H34" s="75"/>
    </row>
    <row r="35" spans="1:10" x14ac:dyDescent="0.15">
      <c r="A35" s="26" t="s">
        <v>21</v>
      </c>
      <c r="B35" s="26" t="s">
        <v>16</v>
      </c>
      <c r="C35" s="26" t="s">
        <v>31</v>
      </c>
      <c r="D35" s="79">
        <v>42599</v>
      </c>
      <c r="E35" s="73"/>
      <c r="F35" s="80">
        <v>4.4999999999999998E-2</v>
      </c>
      <c r="G35" s="80"/>
      <c r="H35" s="75"/>
    </row>
    <row r="36" spans="1:10" x14ac:dyDescent="0.15">
      <c r="A36" s="26" t="s">
        <v>21</v>
      </c>
      <c r="B36" s="26" t="s">
        <v>20</v>
      </c>
      <c r="C36" s="26" t="s">
        <v>31</v>
      </c>
      <c r="D36" s="79">
        <v>42612</v>
      </c>
      <c r="E36" s="73"/>
      <c r="F36" s="80">
        <v>7.3330000000000006E-2</v>
      </c>
      <c r="G36" s="80"/>
      <c r="H36" s="75"/>
    </row>
    <row r="37" spans="1:10" x14ac:dyDescent="0.15">
      <c r="A37" s="26" t="s">
        <v>34</v>
      </c>
      <c r="B37" s="26" t="s">
        <v>22</v>
      </c>
      <c r="C37" s="26" t="s">
        <v>31</v>
      </c>
      <c r="D37" s="79">
        <v>42636</v>
      </c>
      <c r="E37" s="73"/>
      <c r="F37" s="80">
        <v>0.25</v>
      </c>
      <c r="G37" s="80"/>
      <c r="H37" s="75"/>
    </row>
    <row r="38" spans="1:10" x14ac:dyDescent="0.15">
      <c r="A38" s="26" t="s">
        <v>21</v>
      </c>
      <c r="B38" s="26" t="s">
        <v>20</v>
      </c>
      <c r="C38" s="26" t="s">
        <v>31</v>
      </c>
      <c r="D38" s="79">
        <v>42642</v>
      </c>
      <c r="E38" s="73"/>
      <c r="F38" s="80">
        <v>7.3330000000000006E-2</v>
      </c>
      <c r="G38" s="80"/>
      <c r="H38" s="75"/>
    </row>
    <row r="39" spans="1:10" x14ac:dyDescent="0.15">
      <c r="A39" s="26" t="s">
        <v>21</v>
      </c>
      <c r="B39" s="26" t="s">
        <v>20</v>
      </c>
      <c r="C39" s="26" t="s">
        <v>31</v>
      </c>
      <c r="D39" s="79">
        <v>42671</v>
      </c>
      <c r="E39" s="73"/>
      <c r="F39" s="80">
        <v>7.3330000000000006E-2</v>
      </c>
      <c r="G39" s="80"/>
      <c r="H39" s="75"/>
    </row>
    <row r="40" spans="1:10" x14ac:dyDescent="0.15">
      <c r="A40" s="26" t="s">
        <v>149</v>
      </c>
      <c r="B40" s="26" t="s">
        <v>150</v>
      </c>
      <c r="C40" s="26" t="s">
        <v>10</v>
      </c>
      <c r="D40" s="79">
        <v>42671</v>
      </c>
      <c r="E40" s="73">
        <v>4484</v>
      </c>
      <c r="F40" s="80">
        <v>11.15</v>
      </c>
      <c r="G40" s="80">
        <v>10</v>
      </c>
      <c r="H40" s="75">
        <v>-50006.6</v>
      </c>
      <c r="J40" s="75">
        <f>IF(C40="Buy",-1,1)*(E40*F40)-G40</f>
        <v>-50006.6</v>
      </c>
    </row>
    <row r="41" spans="1:10" x14ac:dyDescent="0.15">
      <c r="A41" s="26" t="s">
        <v>151</v>
      </c>
      <c r="B41" s="26" t="s">
        <v>152</v>
      </c>
      <c r="C41" s="26" t="s">
        <v>10</v>
      </c>
      <c r="D41" s="79">
        <v>42685</v>
      </c>
      <c r="E41" s="73">
        <v>2787</v>
      </c>
      <c r="F41" s="80">
        <v>17.940000000000001</v>
      </c>
      <c r="G41" s="80">
        <v>10</v>
      </c>
      <c r="H41" s="75">
        <v>-50008.78</v>
      </c>
      <c r="J41" s="75">
        <f>IF(C41="Buy",-1,1)*(E41*F41)-G41</f>
        <v>-50008.780000000006</v>
      </c>
    </row>
    <row r="42" spans="1:10" x14ac:dyDescent="0.15">
      <c r="A42" s="26" t="s">
        <v>153</v>
      </c>
      <c r="B42" s="26" t="s">
        <v>154</v>
      </c>
      <c r="C42" s="26" t="s">
        <v>10</v>
      </c>
      <c r="D42" s="79">
        <v>42689</v>
      </c>
      <c r="E42" s="73">
        <v>41666</v>
      </c>
      <c r="F42" s="80">
        <v>1.2</v>
      </c>
      <c r="G42" s="80">
        <v>10</v>
      </c>
      <c r="H42" s="75">
        <v>-50009.2</v>
      </c>
      <c r="J42" s="75">
        <f>IF(C42="Buy",-1,1)*(E42*F42)-G42</f>
        <v>-50009.2</v>
      </c>
    </row>
    <row r="43" spans="1:10" x14ac:dyDescent="0.15">
      <c r="A43" s="26" t="s">
        <v>21</v>
      </c>
      <c r="B43" s="26" t="s">
        <v>16</v>
      </c>
      <c r="C43" s="26" t="s">
        <v>31</v>
      </c>
      <c r="D43" s="79">
        <v>42690</v>
      </c>
      <c r="E43" s="73"/>
      <c r="F43" s="80">
        <v>4.4999999999999998E-2</v>
      </c>
      <c r="G43" s="80"/>
      <c r="H43" s="75"/>
    </row>
    <row r="44" spans="1:10" x14ac:dyDescent="0.15">
      <c r="A44" s="26" t="s">
        <v>34</v>
      </c>
      <c r="B44" s="26" t="s">
        <v>22</v>
      </c>
      <c r="C44" s="26" t="s">
        <v>31</v>
      </c>
      <c r="D44" s="79">
        <v>42691</v>
      </c>
      <c r="E44" s="73"/>
      <c r="F44" s="80">
        <v>0.25</v>
      </c>
      <c r="G44" s="80"/>
      <c r="H44" s="75"/>
    </row>
    <row r="45" spans="1:10" x14ac:dyDescent="0.15">
      <c r="A45" s="26" t="s">
        <v>155</v>
      </c>
      <c r="B45" s="26" t="s">
        <v>156</v>
      </c>
      <c r="C45" s="26" t="s">
        <v>10</v>
      </c>
      <c r="D45" s="79">
        <v>42696</v>
      </c>
      <c r="E45" s="73">
        <v>5973</v>
      </c>
      <c r="F45" s="80">
        <v>8.3699999999999992</v>
      </c>
      <c r="G45" s="80">
        <v>10</v>
      </c>
      <c r="H45" s="75">
        <v>-50004.01</v>
      </c>
      <c r="J45" s="75">
        <f>IF(C45="Buy",-1,1)*(E45*F45)-G45</f>
        <v>-50004.009999999995</v>
      </c>
    </row>
    <row r="46" spans="1:10" x14ac:dyDescent="0.15">
      <c r="A46" s="26" t="s">
        <v>151</v>
      </c>
      <c r="B46" s="26" t="s">
        <v>152</v>
      </c>
      <c r="C46" s="26" t="s">
        <v>31</v>
      </c>
      <c r="D46" s="79">
        <v>42702</v>
      </c>
      <c r="E46" s="73"/>
      <c r="F46" s="80">
        <v>0.13500000000000001</v>
      </c>
      <c r="G46" s="80"/>
      <c r="H46" s="75"/>
    </row>
    <row r="47" spans="1:10" x14ac:dyDescent="0.15">
      <c r="A47" s="26" t="s">
        <v>21</v>
      </c>
      <c r="B47" s="26" t="s">
        <v>20</v>
      </c>
      <c r="C47" s="26" t="s">
        <v>31</v>
      </c>
      <c r="D47" s="79">
        <v>42703</v>
      </c>
      <c r="E47" s="73"/>
      <c r="F47" s="80">
        <v>7.3330000000000006E-2</v>
      </c>
      <c r="G47" s="80"/>
      <c r="H47" s="75"/>
    </row>
    <row r="48" spans="1:10" x14ac:dyDescent="0.15">
      <c r="A48" s="26" t="s">
        <v>157</v>
      </c>
      <c r="B48" s="26" t="s">
        <v>158</v>
      </c>
      <c r="C48" s="26" t="s">
        <v>10</v>
      </c>
      <c r="D48" s="79">
        <v>42704</v>
      </c>
      <c r="E48" s="73">
        <v>1246</v>
      </c>
      <c r="F48" s="80">
        <v>40.130000000000003</v>
      </c>
      <c r="G48" s="80">
        <v>10</v>
      </c>
      <c r="H48" s="75">
        <v>-50011.98</v>
      </c>
      <c r="J48" s="75">
        <f>IF(C48="Buy",-1,1)*(E48*F48)-G48</f>
        <v>-50011.98</v>
      </c>
    </row>
    <row r="49" spans="1:8" x14ac:dyDescent="0.15">
      <c r="A49" s="26" t="s">
        <v>151</v>
      </c>
      <c r="B49" s="26" t="s">
        <v>152</v>
      </c>
      <c r="C49" s="26" t="s">
        <v>33</v>
      </c>
      <c r="D49" s="79">
        <v>42726</v>
      </c>
      <c r="E49" s="73"/>
      <c r="F49" s="80">
        <v>0.17499999999999999</v>
      </c>
      <c r="G49" s="74"/>
      <c r="H49" s="75"/>
    </row>
    <row r="50" spans="1:8" x14ac:dyDescent="0.15">
      <c r="A50" s="26" t="s">
        <v>21</v>
      </c>
      <c r="B50" s="26" t="s">
        <v>14</v>
      </c>
      <c r="C50" s="26" t="s">
        <v>31</v>
      </c>
      <c r="D50" s="79">
        <v>42727</v>
      </c>
      <c r="E50" s="73"/>
      <c r="F50" s="80">
        <v>0.14000000000000001</v>
      </c>
      <c r="G50" s="74"/>
      <c r="H50" s="75"/>
    </row>
    <row r="51" spans="1:8" x14ac:dyDescent="0.15">
      <c r="A51" s="26" t="s">
        <v>21</v>
      </c>
      <c r="B51" s="26" t="s">
        <v>20</v>
      </c>
      <c r="C51" s="26" t="s">
        <v>33</v>
      </c>
      <c r="D51" s="79">
        <v>42732</v>
      </c>
      <c r="E51" s="73"/>
      <c r="F51" s="80">
        <v>7.3330000000000006E-2</v>
      </c>
      <c r="G51" s="74"/>
      <c r="H51" s="75"/>
    </row>
    <row r="52" spans="1:8" x14ac:dyDescent="0.15">
      <c r="A52" s="26" t="s">
        <v>149</v>
      </c>
      <c r="B52" s="26" t="s">
        <v>150</v>
      </c>
      <c r="C52" s="26" t="s">
        <v>31</v>
      </c>
      <c r="D52" s="79">
        <v>42732</v>
      </c>
      <c r="E52" s="73"/>
      <c r="F52" s="80">
        <v>4.0800000000000003E-2</v>
      </c>
      <c r="G52" s="74"/>
      <c r="H52" s="75"/>
    </row>
    <row r="53" spans="1:8" x14ac:dyDescent="0.15">
      <c r="A53" s="26" t="s">
        <v>151</v>
      </c>
      <c r="B53" s="26" t="s">
        <v>152</v>
      </c>
      <c r="C53" s="26" t="s">
        <v>33</v>
      </c>
      <c r="D53" s="79">
        <v>42732</v>
      </c>
      <c r="E53" s="73"/>
      <c r="F53" s="80">
        <v>0.13500000000000001</v>
      </c>
      <c r="G53" s="74"/>
      <c r="H53" s="75"/>
    </row>
    <row r="54" spans="1:8" x14ac:dyDescent="0.15">
      <c r="A54" s="26" t="s">
        <v>151</v>
      </c>
      <c r="B54" s="26" t="s">
        <v>152</v>
      </c>
      <c r="C54" s="26" t="s">
        <v>33</v>
      </c>
      <c r="D54" s="79">
        <v>42762</v>
      </c>
      <c r="F54" s="81">
        <v>0.13500000000000001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CD623"/>
  <sheetViews>
    <sheetView showGridLines="0" topLeftCell="BQ3" workbookViewId="0">
      <pane ySplit="9" topLeftCell="A571" activePane="bottomLeft" state="frozen"/>
      <selection activeCell="A3" sqref="A3"/>
      <selection pane="bottomLeft" activeCell="S557" sqref="S557"/>
    </sheetView>
  </sheetViews>
  <sheetFormatPr defaultColWidth="9" defaultRowHeight="10.5" outlineLevelRow="1" outlineLevelCol="1" x14ac:dyDescent="0.15"/>
  <cols>
    <col min="1" max="1" width="1.85546875" customWidth="1"/>
    <col min="2" max="3" width="18.85546875" customWidth="1"/>
    <col min="4" max="4" width="1.85546875" customWidth="1"/>
    <col min="5" max="20" width="15.85546875" customWidth="1" outlineLevel="1"/>
    <col min="21" max="21" width="1.85546875" customWidth="1" outlineLevel="1"/>
    <col min="22" max="37" width="15.85546875" customWidth="1" outlineLevel="1"/>
    <col min="38" max="38" width="1.85546875" customWidth="1" outlineLevel="1"/>
    <col min="39" max="54" width="15.85546875" customWidth="1" outlineLevel="1"/>
    <col min="55" max="55" width="1.85546875" customWidth="1" outlineLevel="1"/>
    <col min="56" max="56" width="15.85546875" customWidth="1" outlineLevel="1"/>
    <col min="57" max="57" width="1.85546875" customWidth="1" outlineLevel="1"/>
    <col min="58" max="74" width="15.85546875" customWidth="1" outlineLevel="1"/>
    <col min="75" max="75" width="1.85546875" customWidth="1" outlineLevel="1"/>
    <col min="76" max="76" width="15.85546875" customWidth="1" outlineLevel="1"/>
    <col min="77" max="77" width="1.85546875" customWidth="1" outlineLevel="1"/>
    <col min="78" max="80" width="15.85546875" customWidth="1"/>
    <col min="81" max="81" width="1.85546875" customWidth="1"/>
    <col min="82" max="82" width="15.85546875" customWidth="1"/>
  </cols>
  <sheetData>
    <row r="1" spans="2:82" hidden="1" outlineLevel="1" x14ac:dyDescent="0.15">
      <c r="B1" s="5"/>
      <c r="C1" s="5"/>
      <c r="F1" s="2" t="str">
        <f t="shared" ref="F1:S1" si="0">CHAR(F2)</f>
        <v>A</v>
      </c>
      <c r="G1" s="2" t="str">
        <f t="shared" ca="1" si="0"/>
        <v>B</v>
      </c>
      <c r="H1" s="2" t="str">
        <f t="shared" ca="1" si="0"/>
        <v>C</v>
      </c>
      <c r="I1" s="2" t="str">
        <f t="shared" ca="1" si="0"/>
        <v>D</v>
      </c>
      <c r="J1" s="2" t="str">
        <f t="shared" ca="1" si="0"/>
        <v>E</v>
      </c>
      <c r="K1" s="2" t="str">
        <f t="shared" ca="1" si="0"/>
        <v>F</v>
      </c>
      <c r="L1" s="2" t="str">
        <f t="shared" ca="1" si="0"/>
        <v>G</v>
      </c>
      <c r="M1" s="2" t="str">
        <f t="shared" ca="1" si="0"/>
        <v>H</v>
      </c>
      <c r="N1" s="2" t="str">
        <f t="shared" ca="1" si="0"/>
        <v>I</v>
      </c>
      <c r="O1" s="2" t="str">
        <f t="shared" ca="1" si="0"/>
        <v>J</v>
      </c>
      <c r="P1" s="2" t="str">
        <f t="shared" ca="1" si="0"/>
        <v>K</v>
      </c>
      <c r="Q1" s="2" t="str">
        <f t="shared" ca="1" si="0"/>
        <v>L</v>
      </c>
      <c r="R1" s="2" t="str">
        <f t="shared" ca="1" si="0"/>
        <v>M</v>
      </c>
      <c r="S1" s="2" t="str">
        <f t="shared" ca="1" si="0"/>
        <v>N</v>
      </c>
      <c r="T1" s="2"/>
      <c r="W1" s="2" t="str">
        <f t="shared" ref="W1:AJ1" si="1">CHAR(W2)</f>
        <v>A</v>
      </c>
      <c r="X1" s="2" t="str">
        <f t="shared" ca="1" si="1"/>
        <v>B</v>
      </c>
      <c r="Y1" s="2" t="str">
        <f t="shared" ca="1" si="1"/>
        <v>C</v>
      </c>
      <c r="Z1" s="2" t="str">
        <f t="shared" ca="1" si="1"/>
        <v>D</v>
      </c>
      <c r="AA1" s="2" t="str">
        <f t="shared" ca="1" si="1"/>
        <v>E</v>
      </c>
      <c r="AB1" s="2" t="str">
        <f t="shared" ca="1" si="1"/>
        <v>F</v>
      </c>
      <c r="AC1" s="2" t="str">
        <f t="shared" ca="1" si="1"/>
        <v>G</v>
      </c>
      <c r="AD1" s="2" t="str">
        <f t="shared" ca="1" si="1"/>
        <v>H</v>
      </c>
      <c r="AE1" s="2" t="str">
        <f t="shared" ca="1" si="1"/>
        <v>I</v>
      </c>
      <c r="AF1" s="2" t="str">
        <f t="shared" ca="1" si="1"/>
        <v>J</v>
      </c>
      <c r="AG1" s="2" t="str">
        <f t="shared" ca="1" si="1"/>
        <v>K</v>
      </c>
      <c r="AH1" s="2" t="str">
        <f t="shared" ca="1" si="1"/>
        <v>L</v>
      </c>
      <c r="AI1" s="2" t="str">
        <f t="shared" ca="1" si="1"/>
        <v>M</v>
      </c>
      <c r="AJ1" s="2" t="str">
        <f t="shared" ca="1" si="1"/>
        <v>N</v>
      </c>
      <c r="AK1" s="2"/>
      <c r="AN1" s="2" t="str">
        <f t="shared" ref="AN1:BA1" si="2">CHAR(AN2)</f>
        <v>A</v>
      </c>
      <c r="AO1" s="2" t="str">
        <f t="shared" ca="1" si="2"/>
        <v>B</v>
      </c>
      <c r="AP1" s="2" t="str">
        <f t="shared" ca="1" si="2"/>
        <v>C</v>
      </c>
      <c r="AQ1" s="2" t="str">
        <f t="shared" ca="1" si="2"/>
        <v>D</v>
      </c>
      <c r="AR1" s="2" t="str">
        <f t="shared" ca="1" si="2"/>
        <v>E</v>
      </c>
      <c r="AS1" s="2" t="str">
        <f t="shared" ca="1" si="2"/>
        <v>F</v>
      </c>
      <c r="AT1" s="2" t="str">
        <f t="shared" ca="1" si="2"/>
        <v>G</v>
      </c>
      <c r="AU1" s="2" t="str">
        <f t="shared" ca="1" si="2"/>
        <v>H</v>
      </c>
      <c r="AV1" s="2" t="str">
        <f t="shared" ca="1" si="2"/>
        <v>I</v>
      </c>
      <c r="AW1" s="2" t="str">
        <f t="shared" ca="1" si="2"/>
        <v>J</v>
      </c>
      <c r="AX1" s="2" t="str">
        <f t="shared" ca="1" si="2"/>
        <v>K</v>
      </c>
      <c r="AY1" s="2" t="str">
        <f t="shared" ca="1" si="2"/>
        <v>L</v>
      </c>
      <c r="AZ1" s="2" t="str">
        <f t="shared" ca="1" si="2"/>
        <v>M</v>
      </c>
      <c r="BA1" s="2" t="str">
        <f t="shared" ca="1" si="2"/>
        <v>N</v>
      </c>
      <c r="BB1" s="2"/>
      <c r="BH1" s="2" t="str">
        <f t="shared" ref="BH1:BU1" si="3">CHAR(BH2)</f>
        <v>A</v>
      </c>
      <c r="BI1" s="2" t="str">
        <f t="shared" ca="1" si="3"/>
        <v>B</v>
      </c>
      <c r="BJ1" s="2" t="str">
        <f t="shared" ca="1" si="3"/>
        <v>C</v>
      </c>
      <c r="BK1" s="2" t="str">
        <f t="shared" ca="1" si="3"/>
        <v>D</v>
      </c>
      <c r="BL1" s="2" t="str">
        <f t="shared" ca="1" si="3"/>
        <v>E</v>
      </c>
      <c r="BM1" s="2" t="str">
        <f t="shared" ca="1" si="3"/>
        <v>F</v>
      </c>
      <c r="BN1" s="2" t="str">
        <f t="shared" ca="1" si="3"/>
        <v>G</v>
      </c>
      <c r="BO1" s="2" t="str">
        <f t="shared" ca="1" si="3"/>
        <v>H</v>
      </c>
      <c r="BP1" s="2" t="str">
        <f t="shared" ca="1" si="3"/>
        <v>I</v>
      </c>
      <c r="BQ1" s="2" t="str">
        <f t="shared" ca="1" si="3"/>
        <v>J</v>
      </c>
      <c r="BR1" s="2" t="str">
        <f t="shared" ca="1" si="3"/>
        <v>K</v>
      </c>
      <c r="BS1" s="2" t="str">
        <f t="shared" ca="1" si="3"/>
        <v>L</v>
      </c>
      <c r="BT1" s="2" t="str">
        <f t="shared" ca="1" si="3"/>
        <v>M</v>
      </c>
      <c r="BU1" s="2" t="str">
        <f t="shared" ca="1" si="3"/>
        <v>N</v>
      </c>
      <c r="BV1" s="2"/>
    </row>
    <row r="2" spans="2:82" hidden="1" outlineLevel="1" x14ac:dyDescent="0.15">
      <c r="B2" t="s">
        <v>38</v>
      </c>
      <c r="C2" t="s">
        <v>46</v>
      </c>
      <c r="E2" t="s">
        <v>38</v>
      </c>
      <c r="F2" s="2">
        <v>65</v>
      </c>
      <c r="G2" s="2">
        <f ca="1">OFFSET(G2,0,-1)+1</f>
        <v>66</v>
      </c>
      <c r="H2" s="2">
        <f t="shared" ref="H2:S2" ca="1" si="4">OFFSET(H2,0,-1)+1</f>
        <v>67</v>
      </c>
      <c r="I2" s="2">
        <f t="shared" ca="1" si="4"/>
        <v>68</v>
      </c>
      <c r="J2" s="2">
        <f t="shared" ca="1" si="4"/>
        <v>69</v>
      </c>
      <c r="K2" s="2">
        <f t="shared" ca="1" si="4"/>
        <v>70</v>
      </c>
      <c r="L2" s="2">
        <f t="shared" ca="1" si="4"/>
        <v>71</v>
      </c>
      <c r="M2" s="2">
        <f t="shared" ca="1" si="4"/>
        <v>72</v>
      </c>
      <c r="N2" s="2">
        <f t="shared" ca="1" si="4"/>
        <v>73</v>
      </c>
      <c r="O2" s="2">
        <f t="shared" ca="1" si="4"/>
        <v>74</v>
      </c>
      <c r="P2" s="2">
        <f t="shared" ca="1" si="4"/>
        <v>75</v>
      </c>
      <c r="Q2" s="2">
        <f t="shared" ca="1" si="4"/>
        <v>76</v>
      </c>
      <c r="R2" s="2">
        <f t="shared" ca="1" si="4"/>
        <v>77</v>
      </c>
      <c r="S2" s="2">
        <f t="shared" ca="1" si="4"/>
        <v>78</v>
      </c>
      <c r="T2" s="2"/>
      <c r="U2" s="2"/>
      <c r="W2" s="2">
        <v>65</v>
      </c>
      <c r="X2" s="2">
        <f ca="1">OFFSET(X2,0,-1)+1</f>
        <v>66</v>
      </c>
      <c r="Y2" s="2">
        <f t="shared" ref="Y2:AJ2" ca="1" si="5">OFFSET(Y2,0,-1)+1</f>
        <v>67</v>
      </c>
      <c r="Z2" s="2">
        <f t="shared" ca="1" si="5"/>
        <v>68</v>
      </c>
      <c r="AA2" s="2">
        <f t="shared" ca="1" si="5"/>
        <v>69</v>
      </c>
      <c r="AB2" s="2">
        <f t="shared" ca="1" si="5"/>
        <v>70</v>
      </c>
      <c r="AC2" s="2">
        <f t="shared" ca="1" si="5"/>
        <v>71</v>
      </c>
      <c r="AD2" s="2">
        <f t="shared" ca="1" si="5"/>
        <v>72</v>
      </c>
      <c r="AE2" s="2">
        <f t="shared" ca="1" si="5"/>
        <v>73</v>
      </c>
      <c r="AF2" s="2">
        <f t="shared" ca="1" si="5"/>
        <v>74</v>
      </c>
      <c r="AG2" s="2">
        <f t="shared" ca="1" si="5"/>
        <v>75</v>
      </c>
      <c r="AH2" s="2">
        <f t="shared" ca="1" si="5"/>
        <v>76</v>
      </c>
      <c r="AI2" s="2">
        <f t="shared" ca="1" si="5"/>
        <v>77</v>
      </c>
      <c r="AJ2" s="2">
        <f t="shared" ca="1" si="5"/>
        <v>78</v>
      </c>
      <c r="AK2" s="2"/>
      <c r="AN2" s="2">
        <v>65</v>
      </c>
      <c r="AO2" s="2">
        <f ca="1">OFFSET(AO2,0,-1)+1</f>
        <v>66</v>
      </c>
      <c r="AP2" s="2">
        <f t="shared" ref="AP2:BA2" ca="1" si="6">OFFSET(AP2,0,-1)+1</f>
        <v>67</v>
      </c>
      <c r="AQ2" s="2">
        <f t="shared" ca="1" si="6"/>
        <v>68</v>
      </c>
      <c r="AR2" s="2">
        <f t="shared" ca="1" si="6"/>
        <v>69</v>
      </c>
      <c r="AS2" s="2">
        <f t="shared" ca="1" si="6"/>
        <v>70</v>
      </c>
      <c r="AT2" s="2">
        <f t="shared" ca="1" si="6"/>
        <v>71</v>
      </c>
      <c r="AU2" s="2">
        <f t="shared" ca="1" si="6"/>
        <v>72</v>
      </c>
      <c r="AV2" s="2">
        <f t="shared" ca="1" si="6"/>
        <v>73</v>
      </c>
      <c r="AW2" s="2">
        <f t="shared" ca="1" si="6"/>
        <v>74</v>
      </c>
      <c r="AX2" s="2">
        <f t="shared" ca="1" si="6"/>
        <v>75</v>
      </c>
      <c r="AY2" s="2">
        <f t="shared" ca="1" si="6"/>
        <v>76</v>
      </c>
      <c r="AZ2" s="2">
        <f t="shared" ca="1" si="6"/>
        <v>77</v>
      </c>
      <c r="BA2" s="2">
        <f t="shared" ca="1" si="6"/>
        <v>78</v>
      </c>
      <c r="BB2" s="2"/>
      <c r="BH2" s="2">
        <v>65</v>
      </c>
      <c r="BI2" s="2">
        <f ca="1">OFFSET(BI2,0,-1)+1</f>
        <v>66</v>
      </c>
      <c r="BJ2" s="2">
        <f t="shared" ref="BJ2:BU2" ca="1" si="7">OFFSET(BJ2,0,-1)+1</f>
        <v>67</v>
      </c>
      <c r="BK2" s="2">
        <f t="shared" ca="1" si="7"/>
        <v>68</v>
      </c>
      <c r="BL2" s="2">
        <f t="shared" ca="1" si="7"/>
        <v>69</v>
      </c>
      <c r="BM2" s="2">
        <f t="shared" ca="1" si="7"/>
        <v>70</v>
      </c>
      <c r="BN2" s="2">
        <f t="shared" ca="1" si="7"/>
        <v>71</v>
      </c>
      <c r="BO2" s="2">
        <f t="shared" ca="1" si="7"/>
        <v>72</v>
      </c>
      <c r="BP2" s="2">
        <f t="shared" ca="1" si="7"/>
        <v>73</v>
      </c>
      <c r="BQ2" s="2">
        <f t="shared" ca="1" si="7"/>
        <v>74</v>
      </c>
      <c r="BR2" s="2">
        <f t="shared" ca="1" si="7"/>
        <v>75</v>
      </c>
      <c r="BS2" s="2">
        <f t="shared" ca="1" si="7"/>
        <v>76</v>
      </c>
      <c r="BT2" s="2">
        <f t="shared" ca="1" si="7"/>
        <v>77</v>
      </c>
      <c r="BU2" s="2">
        <f t="shared" ca="1" si="7"/>
        <v>78</v>
      </c>
      <c r="BV2" s="2"/>
    </row>
    <row r="3" spans="2:82" collapsed="1" x14ac:dyDescent="0.15"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82" x14ac:dyDescent="0.15">
      <c r="B4" s="1" t="s">
        <v>40</v>
      </c>
      <c r="C4" s="3">
        <v>41913</v>
      </c>
      <c r="D4" s="12" t="s">
        <v>50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82" x14ac:dyDescent="0.15">
      <c r="B5" s="1" t="s">
        <v>41</v>
      </c>
      <c r="C5" s="3">
        <f ca="1">TODAY()</f>
        <v>43417</v>
      </c>
      <c r="D5" s="1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82" x14ac:dyDescent="0.15"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82" ht="12" customHeight="1" x14ac:dyDescent="0.15">
      <c r="B7" s="10" t="s">
        <v>57</v>
      </c>
      <c r="C7" s="10"/>
      <c r="E7" s="10" t="s">
        <v>48</v>
      </c>
      <c r="F7" s="11"/>
      <c r="G7" s="11"/>
      <c r="H7" s="11"/>
      <c r="I7" s="10"/>
      <c r="J7" s="11"/>
      <c r="K7" s="11"/>
      <c r="L7" s="11"/>
      <c r="M7" s="10"/>
      <c r="N7" s="11"/>
      <c r="O7" s="11"/>
      <c r="P7" s="11"/>
      <c r="Q7" s="11"/>
      <c r="R7" s="11"/>
      <c r="S7" s="11"/>
      <c r="T7" s="11"/>
      <c r="U7" s="2"/>
      <c r="V7" s="10" t="s">
        <v>49</v>
      </c>
      <c r="W7" s="11"/>
      <c r="X7" s="11"/>
      <c r="Y7" s="11"/>
      <c r="Z7" s="10"/>
      <c r="AA7" s="11"/>
      <c r="AB7" s="11"/>
      <c r="AC7" s="11"/>
      <c r="AD7" s="10"/>
      <c r="AE7" s="11"/>
      <c r="AF7" s="11"/>
      <c r="AG7" s="11"/>
      <c r="AH7" s="11"/>
      <c r="AI7" s="11"/>
      <c r="AJ7" s="11"/>
      <c r="AK7" s="11"/>
      <c r="AM7" s="10" t="s">
        <v>95</v>
      </c>
      <c r="AN7" s="11"/>
      <c r="AO7" s="11"/>
      <c r="AP7" s="10"/>
      <c r="AQ7" s="11"/>
      <c r="AR7" s="11"/>
      <c r="AS7" s="11"/>
      <c r="AT7" s="10"/>
      <c r="AU7" s="11"/>
      <c r="AV7" s="11"/>
      <c r="AW7" s="11"/>
      <c r="AX7" s="11"/>
      <c r="AY7" s="11"/>
      <c r="AZ7" s="11"/>
      <c r="BA7" s="11"/>
      <c r="BB7" s="11"/>
      <c r="BC7" s="11"/>
      <c r="BD7" s="11"/>
      <c r="BF7" s="10" t="s">
        <v>114</v>
      </c>
      <c r="BG7" s="11"/>
      <c r="BH7" s="11"/>
      <c r="BI7" s="11"/>
      <c r="BJ7" s="10"/>
      <c r="BK7" s="11"/>
      <c r="BL7" s="11"/>
      <c r="BM7" s="11"/>
      <c r="BN7" s="10"/>
      <c r="BO7" s="11"/>
      <c r="BP7" s="11"/>
      <c r="BQ7" s="11"/>
      <c r="BR7" s="11"/>
      <c r="BS7" s="11"/>
      <c r="BT7" s="11"/>
      <c r="BU7" s="11"/>
      <c r="BV7" s="11"/>
      <c r="BW7" s="11"/>
      <c r="BX7" s="11"/>
      <c r="BZ7" s="10" t="s">
        <v>96</v>
      </c>
      <c r="CA7" s="10"/>
      <c r="CB7" s="10"/>
      <c r="CC7" s="11"/>
      <c r="CD7" s="11"/>
    </row>
    <row r="8" spans="2:82" x14ac:dyDescent="0.15"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BZ8" s="13" t="s">
        <v>58</v>
      </c>
    </row>
    <row r="9" spans="2:82" x14ac:dyDescent="0.15"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BH9" s="39" t="s">
        <v>115</v>
      </c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Z9" s="5" t="s">
        <v>117</v>
      </c>
      <c r="CA9" s="3">
        <f>MAX(BZ:BZ)</f>
        <v>42762</v>
      </c>
      <c r="CB9" s="4">
        <f ca="1">VLOOKUP(CA9,BZ:CB,3)</f>
        <v>394807.5811999999</v>
      </c>
    </row>
    <row r="10" spans="2:82" x14ac:dyDescent="0.15">
      <c r="B10" s="5"/>
      <c r="C10" s="82" t="s">
        <v>93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</row>
    <row r="11" spans="2:82" ht="12.75" x14ac:dyDescent="0.3">
      <c r="B11" s="16" t="s">
        <v>3</v>
      </c>
      <c r="C11" s="71" t="s">
        <v>94</v>
      </c>
      <c r="E11" s="16" t="s">
        <v>3</v>
      </c>
      <c r="F11" s="16" t="str">
        <f ca="1">VLOOKUP(F1,'Portfolio Holdings'!$B$9:$U$24,2)</f>
        <v>BB CN EQUITY</v>
      </c>
      <c r="G11" s="16" t="str">
        <f ca="1">VLOOKUP(G1,'Portfolio Holdings'!$B$9:$U$24,2)</f>
        <v>TGL CN EQUITY</v>
      </c>
      <c r="H11" s="16" t="str">
        <f ca="1">VLOOKUP(H1,'Portfolio Holdings'!$B$9:$U$24,2)</f>
        <v>ZCN CN EQUITY</v>
      </c>
      <c r="I11" s="16" t="str">
        <f ca="1">VLOOKUP(I1,'Portfolio Holdings'!$B$9:$U$24,2)</f>
        <v>QBR/B CN EQUITY</v>
      </c>
      <c r="J11" s="16" t="str">
        <f ca="1">VLOOKUP(J1,'Portfolio Holdings'!$B$9:$U$24,2)</f>
        <v>AVO CN EQUITY</v>
      </c>
      <c r="K11" s="16" t="str">
        <f ca="1">VLOOKUP(K1,'Portfolio Holdings'!$B$9:$U$24,2)</f>
        <v>RNW CN EQUITY</v>
      </c>
      <c r="L11" s="16" t="str">
        <f ca="1">VLOOKUP(L1,'Portfolio Holdings'!$B$9:$U$24,2)</f>
        <v>GS CN EQUITY</v>
      </c>
      <c r="M11" s="16" t="str">
        <f ca="1">VLOOKUP(M1,'Portfolio Holdings'!$B$9:$U$24,2)</f>
        <v>KDX CN EQUITY</v>
      </c>
      <c r="N11" s="71" t="str">
        <f ca="1">VLOOKUP(N1,'Portfolio Holdings'!$B$9:$U$24,2)</f>
        <v>HGN CN EQUITY</v>
      </c>
      <c r="O11" s="16" t="str">
        <f ca="1">VLOOKUP(O1,'Portfolio Holdings'!$B$9:$U$24,2)</f>
        <v>ADW/A CN EQUITY</v>
      </c>
      <c r="P11" s="16" t="str">
        <f ca="1">VLOOKUP(P1,'Portfolio Holdings'!$B$9:$U$24,2)</f>
        <v>AD CN EQUITY</v>
      </c>
      <c r="Q11" s="16" t="str">
        <f ca="1">VLOOKUP(Q1,'Portfolio Holdings'!$B$9:$U$24,2)</f>
        <v>GPS CN EQUITY</v>
      </c>
      <c r="R11" s="16" t="str">
        <f ca="1">VLOOKUP(R1,'Portfolio Holdings'!$B$9:$U$24,2)</f>
        <v>HBM CN EQUITY</v>
      </c>
      <c r="S11" s="16" t="str">
        <f ca="1">VLOOKUP(S1,'Portfolio Holdings'!$B$9:$U$24,2)</f>
        <v>FTS CN EQUITY</v>
      </c>
      <c r="T11" s="16"/>
      <c r="V11" s="16" t="s">
        <v>3</v>
      </c>
      <c r="W11" s="16" t="str">
        <f ca="1">VLOOKUP(W1,'Portfolio Holdings'!$B$9:$U$24,COLUMNS('Portfolio Holdings'!$B:$H))</f>
        <v>BB</v>
      </c>
      <c r="X11" s="16" t="str">
        <f ca="1">VLOOKUP(X1,'Portfolio Holdings'!$B$9:$U$24,COLUMNS('Portfolio Holdings'!$B:$H))</f>
        <v>TGL</v>
      </c>
      <c r="Y11" s="16" t="str">
        <f ca="1">VLOOKUP(Y1,'Portfolio Holdings'!$B$9:$U$24,COLUMNS('Portfolio Holdings'!$B:$H))</f>
        <v>ZCN</v>
      </c>
      <c r="Z11" s="16" t="str">
        <f ca="1">VLOOKUP(Z1,'Portfolio Holdings'!$B$9:$U$24,COLUMNS('Portfolio Holdings'!$B:$H))</f>
        <v>QBR.B</v>
      </c>
      <c r="AA11" s="16" t="str">
        <f ca="1">VLOOKUP(AA1,'Portfolio Holdings'!$B$9:$U$24,COLUMNS('Portfolio Holdings'!$B:$H))</f>
        <v>AVO</v>
      </c>
      <c r="AB11" s="71" t="str">
        <f ca="1">VLOOKUP(AB1,'Portfolio Holdings'!$B$9:$U$24,COLUMNS('Portfolio Holdings'!$B:$H))</f>
        <v>RNW</v>
      </c>
      <c r="AC11" s="16" t="str">
        <f ca="1">VLOOKUP(AC1,'Portfolio Holdings'!$B$9:$U$24,COLUMNS('Portfolio Holdings'!$B:$H))</f>
        <v>GS</v>
      </c>
      <c r="AD11" s="16" t="str">
        <f ca="1">VLOOKUP(AD1,'Portfolio Holdings'!$B$9:$U$24,COLUMNS('Portfolio Holdings'!$B:$H))</f>
        <v>KDX</v>
      </c>
      <c r="AE11" s="16" t="str">
        <f ca="1">VLOOKUP(AE1,'Portfolio Holdings'!$B$9:$U$24,COLUMNS('Portfolio Holdings'!$B:$H))</f>
        <v>HGN</v>
      </c>
      <c r="AF11" s="16" t="str">
        <f ca="1">VLOOKUP(AF1,'Portfolio Holdings'!$B$9:$U$24,COLUMNS('Portfolio Holdings'!$B:$H))</f>
        <v>ADW.A</v>
      </c>
      <c r="AG11" s="16" t="str">
        <f ca="1">VLOOKUP(AG1,'Portfolio Holdings'!$B$9:$U$24,COLUMNS('Portfolio Holdings'!$B:$H))</f>
        <v>AD</v>
      </c>
      <c r="AH11" s="16" t="str">
        <f ca="1">VLOOKUP(AH1,'Portfolio Holdings'!$B$9:$U$24,COLUMNS('Portfolio Holdings'!$B:$H))</f>
        <v>GPS</v>
      </c>
      <c r="AI11" s="16" t="str">
        <f ca="1">VLOOKUP(AI1,'Portfolio Holdings'!$B$9:$U$24,COLUMNS('Portfolio Holdings'!$B:$H))</f>
        <v>HBM</v>
      </c>
      <c r="AJ11" s="16" t="str">
        <f ca="1">VLOOKUP(AJ1,'Portfolio Holdings'!$B$9:$U$24,COLUMNS('Portfolio Holdings'!$B:$H))</f>
        <v>FTS</v>
      </c>
      <c r="AM11" s="16" t="s">
        <v>3</v>
      </c>
      <c r="AN11" s="16" t="str">
        <f ca="1">VLOOKUP(AN1,'Portfolio Holdings'!$B$9:$U$24,COLUMNS('Portfolio Holdings'!$B:$H))</f>
        <v>BB</v>
      </c>
      <c r="AO11" s="16" t="str">
        <f ca="1">VLOOKUP(AO1,'Portfolio Holdings'!$B$9:$U$24,COLUMNS('Portfolio Holdings'!$B:$H))</f>
        <v>TGL</v>
      </c>
      <c r="AP11" s="16" t="str">
        <f ca="1">VLOOKUP(AP1,'Portfolio Holdings'!$B$9:$U$24,COLUMNS('Portfolio Holdings'!$B:$H))</f>
        <v>ZCN</v>
      </c>
      <c r="AQ11" s="16" t="str">
        <f ca="1">VLOOKUP(AQ1,'Portfolio Holdings'!$B$9:$U$24,COLUMNS('Portfolio Holdings'!$B:$H))</f>
        <v>QBR.B</v>
      </c>
      <c r="AR11" s="16" t="str">
        <f ca="1">VLOOKUP(AR1,'Portfolio Holdings'!$B$9:$U$24,COLUMNS('Portfolio Holdings'!$B:$H))</f>
        <v>AVO</v>
      </c>
      <c r="AS11" s="16" t="str">
        <f ca="1">VLOOKUP(AS1,'Portfolio Holdings'!$B$9:$U$24,COLUMNS('Portfolio Holdings'!$B:$H))</f>
        <v>RNW</v>
      </c>
      <c r="AT11" s="16" t="str">
        <f ca="1">VLOOKUP(AT1,'Portfolio Holdings'!$B$9:$U$24,COLUMNS('Portfolio Holdings'!$B:$H))</f>
        <v>GS</v>
      </c>
      <c r="AU11" s="16" t="str">
        <f ca="1">VLOOKUP(AU1,'Portfolio Holdings'!$B$9:$U$24,COLUMNS('Portfolio Holdings'!$B:$H))</f>
        <v>KDX</v>
      </c>
      <c r="AV11" s="16" t="str">
        <f ca="1">VLOOKUP(AV1,'Portfolio Holdings'!$B$9:$U$24,COLUMNS('Portfolio Holdings'!$B:$H))</f>
        <v>HGN</v>
      </c>
      <c r="AW11" s="16" t="str">
        <f ca="1">VLOOKUP(AW1,'Portfolio Holdings'!$B$9:$U$24,COLUMNS('Portfolio Holdings'!$B:$H))</f>
        <v>ADW.A</v>
      </c>
      <c r="AX11" s="16" t="str">
        <f ca="1">VLOOKUP(AX1,'Portfolio Holdings'!$B$9:$U$24,COLUMNS('Portfolio Holdings'!$B:$H))</f>
        <v>AD</v>
      </c>
      <c r="AY11" s="16" t="str">
        <f ca="1">VLOOKUP(AY1,'Portfolio Holdings'!$B$9:$U$24,COLUMNS('Portfolio Holdings'!$B:$H))</f>
        <v>GPS</v>
      </c>
      <c r="AZ11" s="16" t="str">
        <f ca="1">VLOOKUP(AZ1,'Portfolio Holdings'!$B$9:$U$24,COLUMNS('Portfolio Holdings'!$B:$H))</f>
        <v>HBM</v>
      </c>
      <c r="BA11" s="16" t="str">
        <f ca="1">VLOOKUP(BA1,'Portfolio Holdings'!$B$9:$U$24,COLUMNS('Portfolio Holdings'!$B:$H))</f>
        <v>FTS</v>
      </c>
      <c r="BB11" s="16"/>
      <c r="BC11" s="2"/>
      <c r="BD11" s="16" t="s">
        <v>42</v>
      </c>
      <c r="BE11" s="16"/>
      <c r="BF11" s="16" t="s">
        <v>3</v>
      </c>
      <c r="BG11" s="16" t="s">
        <v>28</v>
      </c>
      <c r="BH11" s="16" t="str">
        <f ca="1">VLOOKUP(BH1,'Portfolio Holdings'!$B$9:$U$24,COLUMNS('Portfolio Holdings'!$B:$H))</f>
        <v>BB</v>
      </c>
      <c r="BI11" s="16" t="str">
        <f ca="1">VLOOKUP(BI1,'Portfolio Holdings'!$B$9:$U$24,COLUMNS('Portfolio Holdings'!$B:$H))</f>
        <v>TGL</v>
      </c>
      <c r="BJ11" s="16" t="str">
        <f ca="1">VLOOKUP(BJ1,'Portfolio Holdings'!$B$9:$U$24,COLUMNS('Portfolio Holdings'!$B:$H))</f>
        <v>ZCN</v>
      </c>
      <c r="BK11" s="16" t="str">
        <f ca="1">VLOOKUP(BK1,'Portfolio Holdings'!$B$9:$U$24,COLUMNS('Portfolio Holdings'!$B:$H))</f>
        <v>QBR.B</v>
      </c>
      <c r="BL11" s="16" t="str">
        <f ca="1">VLOOKUP(BL1,'Portfolio Holdings'!$B$9:$U$24,COLUMNS('Portfolio Holdings'!$B:$H))</f>
        <v>AVO</v>
      </c>
      <c r="BM11" s="16" t="str">
        <f ca="1">VLOOKUP(BM1,'Portfolio Holdings'!$B$9:$U$24,COLUMNS('Portfolio Holdings'!$B:$H))</f>
        <v>RNW</v>
      </c>
      <c r="BN11" s="16" t="str">
        <f ca="1">VLOOKUP(BN1,'Portfolio Holdings'!$B$9:$U$24,COLUMNS('Portfolio Holdings'!$B:$H))</f>
        <v>GS</v>
      </c>
      <c r="BO11" s="16" t="str">
        <f ca="1">VLOOKUP(BO1,'Portfolio Holdings'!$B$9:$U$24,COLUMNS('Portfolio Holdings'!$B:$H))</f>
        <v>KDX</v>
      </c>
      <c r="BP11" s="16" t="str">
        <f ca="1">VLOOKUP(BP1,'Portfolio Holdings'!$B$9:$U$24,COLUMNS('Portfolio Holdings'!$B:$H))</f>
        <v>HGN</v>
      </c>
      <c r="BQ11" s="71" t="str">
        <f ca="1">VLOOKUP(BQ1,'Portfolio Holdings'!$B$9:$U$24,COLUMNS('Portfolio Holdings'!$B:$H))</f>
        <v>ADW.A</v>
      </c>
      <c r="BR11" s="71" t="str">
        <f ca="1">VLOOKUP(BR1,'Portfolio Holdings'!$B$9:$U$24,COLUMNS('Portfolio Holdings'!$B:$H))</f>
        <v>AD</v>
      </c>
      <c r="BS11" s="71" t="str">
        <f ca="1">VLOOKUP(BS1,'Portfolio Holdings'!$B$9:$U$24,COLUMNS('Portfolio Holdings'!$B:$H))</f>
        <v>GPS</v>
      </c>
      <c r="BT11" s="71" t="str">
        <f ca="1">VLOOKUP(BT1,'Portfolio Holdings'!$B$9:$U$24,COLUMNS('Portfolio Holdings'!$B:$H))</f>
        <v>HBM</v>
      </c>
      <c r="BU11" s="71" t="str">
        <f ca="1">VLOOKUP(BU1,'Portfolio Holdings'!$B$9:$U$24,COLUMNS('Portfolio Holdings'!$B:$H))</f>
        <v>FTS</v>
      </c>
      <c r="BV11" s="16"/>
      <c r="BW11" s="2"/>
      <c r="BX11" s="16" t="s">
        <v>42</v>
      </c>
      <c r="BZ11" s="16" t="s">
        <v>3</v>
      </c>
      <c r="CA11" s="16" t="s">
        <v>45</v>
      </c>
      <c r="CB11" s="16" t="s">
        <v>28</v>
      </c>
      <c r="CD11" s="16" t="s">
        <v>42</v>
      </c>
    </row>
    <row r="12" spans="2:82" x14ac:dyDescent="0.15">
      <c r="B12" s="3">
        <f>+E12</f>
        <v>41913</v>
      </c>
      <c r="C12" s="2">
        <v>14805.4</v>
      </c>
      <c r="E12" s="70">
        <v>41913</v>
      </c>
      <c r="F12" s="69">
        <v>11.12</v>
      </c>
      <c r="G12" s="69">
        <v>6.6</v>
      </c>
      <c r="H12" s="69">
        <v>19.989999999999998</v>
      </c>
      <c r="I12" s="69">
        <v>27.87</v>
      </c>
      <c r="J12" s="69">
        <v>18</v>
      </c>
      <c r="K12" s="69">
        <v>11.39</v>
      </c>
      <c r="L12" s="69">
        <v>28.96</v>
      </c>
      <c r="M12" s="69">
        <v>1.86</v>
      </c>
      <c r="N12" s="69">
        <v>9.6</v>
      </c>
      <c r="O12" s="69">
        <v>4.8532999999999999</v>
      </c>
      <c r="P12" s="69">
        <v>30.17</v>
      </c>
      <c r="Q12" s="69">
        <v>1.69</v>
      </c>
      <c r="R12" s="69">
        <v>9.4</v>
      </c>
      <c r="S12" s="69">
        <v>34.57</v>
      </c>
      <c r="T12" s="4"/>
      <c r="V12" s="3">
        <f t="shared" ref="V12:V75" si="8">E12</f>
        <v>41913</v>
      </c>
      <c r="W12" s="40">
        <v>0</v>
      </c>
      <c r="X12" s="40">
        <v>0</v>
      </c>
      <c r="Y12" s="40">
        <v>0</v>
      </c>
      <c r="Z12" s="40">
        <v>0</v>
      </c>
      <c r="AA12" s="40">
        <v>0</v>
      </c>
      <c r="AB12" s="40">
        <v>0</v>
      </c>
      <c r="AC12" s="40">
        <v>0</v>
      </c>
      <c r="AD12" s="40">
        <v>0</v>
      </c>
      <c r="AE12" s="40">
        <v>0</v>
      </c>
      <c r="AF12" s="40">
        <v>0</v>
      </c>
      <c r="AG12" s="40">
        <v>0</v>
      </c>
      <c r="AH12" s="40">
        <v>0</v>
      </c>
      <c r="AI12" s="40">
        <v>0</v>
      </c>
      <c r="AJ12" s="40">
        <v>0</v>
      </c>
      <c r="AK12" s="40"/>
      <c r="AM12" s="3">
        <f t="shared" ref="AM12:AM75" si="9">+V12</f>
        <v>41913</v>
      </c>
      <c r="AN12" s="6">
        <f t="shared" ref="AN12:AN75" si="10">+W12*F12</f>
        <v>0</v>
      </c>
      <c r="AO12" s="6">
        <f t="shared" ref="AO12:AO75" si="11">+X12*G12</f>
        <v>0</v>
      </c>
      <c r="AP12" s="6">
        <f t="shared" ref="AP12:AP75" si="12">+Y12*H12</f>
        <v>0</v>
      </c>
      <c r="AQ12" s="6">
        <f t="shared" ref="AQ12:AQ75" si="13">+Z12*I12</f>
        <v>0</v>
      </c>
      <c r="AR12" s="6">
        <f t="shared" ref="AR12:AR75" si="14">+AA12*J12</f>
        <v>0</v>
      </c>
      <c r="AS12" s="6">
        <f t="shared" ref="AS12:AS75" si="15">+AB12*K12</f>
        <v>0</v>
      </c>
      <c r="AT12" s="6">
        <f t="shared" ref="AT12:AT75" si="16">+AC12*L12</f>
        <v>0</v>
      </c>
      <c r="AU12" s="6">
        <f t="shared" ref="AU12:AU75" si="17">+AD12*M12</f>
        <v>0</v>
      </c>
      <c r="AV12" s="6">
        <f t="shared" ref="AV12:AV75" si="18">+AE12*N12</f>
        <v>0</v>
      </c>
      <c r="AW12" s="6">
        <f t="shared" ref="AW12:AW75" si="19">+AF12*O12</f>
        <v>0</v>
      </c>
      <c r="AX12" s="6">
        <f t="shared" ref="AX12:AX75" si="20">+AG12*P12</f>
        <v>0</v>
      </c>
      <c r="AY12" s="6">
        <f t="shared" ref="AY12:AY75" si="21">+AH12*Q12</f>
        <v>0</v>
      </c>
      <c r="AZ12" s="6">
        <f t="shared" ref="AZ12:AZ75" si="22">+AI12*R12</f>
        <v>0</v>
      </c>
      <c r="BA12" s="6">
        <f t="shared" ref="BA12:BA75" si="23">+AJ12*S12</f>
        <v>0</v>
      </c>
      <c r="BB12" s="6"/>
      <c r="BD12" s="4">
        <f t="shared" ref="BD12:BD75" si="24">SUM(AN12:BC12)</f>
        <v>0</v>
      </c>
      <c r="BF12" s="3">
        <f t="shared" ref="BF12:BF75" si="25">+V12</f>
        <v>41913</v>
      </c>
      <c r="BG12" s="6">
        <f>+'Transactions (Dated)'!H2</f>
        <v>1000000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/>
      <c r="BX12" s="6">
        <f>SUM(BG12:BW12)</f>
        <v>1000000</v>
      </c>
      <c r="BZ12" s="3">
        <f>BF12</f>
        <v>41913</v>
      </c>
      <c r="CA12" s="4">
        <f t="shared" ref="CA12:CA75" si="26">SUM(AN12:BC12)</f>
        <v>0</v>
      </c>
      <c r="CB12" s="4">
        <f t="shared" ref="CB12:CB75" si="27">+BX12</f>
        <v>1000000</v>
      </c>
      <c r="CD12" s="4">
        <f t="shared" ref="CD12:CD75" si="28">CA12+CB12</f>
        <v>1000000</v>
      </c>
    </row>
    <row r="13" spans="2:82" x14ac:dyDescent="0.15">
      <c r="B13" s="3">
        <f t="shared" ref="B13:B76" si="29">+E13</f>
        <v>41914</v>
      </c>
      <c r="C13" s="2">
        <v>14760.6</v>
      </c>
      <c r="E13" s="70">
        <v>41914</v>
      </c>
      <c r="F13" s="69">
        <v>10.57</v>
      </c>
      <c r="G13" s="69">
        <v>6.29</v>
      </c>
      <c r="H13" s="69">
        <v>19.93</v>
      </c>
      <c r="I13" s="69">
        <v>27.91</v>
      </c>
      <c r="J13" s="69">
        <v>17.13</v>
      </c>
      <c r="K13" s="69">
        <v>11.4</v>
      </c>
      <c r="L13" s="69">
        <v>28.13</v>
      </c>
      <c r="M13" s="69">
        <v>1.87</v>
      </c>
      <c r="N13" s="69">
        <v>9.5</v>
      </c>
      <c r="O13" s="69">
        <v>4.78</v>
      </c>
      <c r="P13" s="69">
        <v>29.96</v>
      </c>
      <c r="Q13" s="69">
        <v>1.67</v>
      </c>
      <c r="R13" s="69">
        <v>9.15</v>
      </c>
      <c r="S13" s="69">
        <v>34.770000000000003</v>
      </c>
      <c r="T13" s="4"/>
      <c r="V13" s="3">
        <f t="shared" si="8"/>
        <v>41914</v>
      </c>
      <c r="W13" s="40">
        <f ca="1">W12+SUMIFS('Transactions (Dated)'!$E$2:$E$53,'Transactions (Dated)'!$D$2:$D$53,'Share Values'!$V13,'Transactions (Dated)'!$B$2:$B$53,'Share Values'!W$11,'Transactions (Dated)'!$C$2:$C$53,"Buy")-SUMIFS('Transactions (Dated)'!$E$2:$E$53,'Transactions (Dated)'!$D$2:$D$53,'Share Values'!$V13,'Transactions (Dated)'!$B$2:$B$53,'Share Values'!W$11,'Transactions (Dated)'!$C$2:$C$53,"Sell")</f>
        <v>0</v>
      </c>
      <c r="X13" s="40">
        <f ca="1">X12+SUMIFS('Transactions (Dated)'!$E$2:$E$53,'Transactions (Dated)'!$D$2:$D$53,'Share Values'!$V13,'Transactions (Dated)'!$B$2:$B$53,'Share Values'!X$11,'Transactions (Dated)'!$C$2:$C$53,"Buy")-SUMIFS('Transactions (Dated)'!$E$2:$E$53,'Transactions (Dated)'!$D$2:$D$53,'Share Values'!$V13,'Transactions (Dated)'!$B$2:$B$53,'Share Values'!X$11,'Transactions (Dated)'!$C$2:$C$53,"Sell")</f>
        <v>0</v>
      </c>
      <c r="Y13" s="40">
        <f ca="1">Y12+SUMIFS('Transactions (Dated)'!$E$2:$E$53,'Transactions (Dated)'!$D$2:$D$53,'Share Values'!$V13,'Transactions (Dated)'!$B$2:$B$53,'Share Values'!Y$11,'Transactions (Dated)'!$C$2:$C$53,"Buy")-SUMIFS('Transactions (Dated)'!$E$2:$E$53,'Transactions (Dated)'!$D$2:$D$53,'Share Values'!$V13,'Transactions (Dated)'!$B$2:$B$53,'Share Values'!Y$11,'Transactions (Dated)'!$C$2:$C$53,"Sell")</f>
        <v>0</v>
      </c>
      <c r="Z13" s="40">
        <f ca="1">Z12+SUMIFS('Transactions (Dated)'!$E$2:$E$53,'Transactions (Dated)'!$D$2:$D$53,'Share Values'!$V13,'Transactions (Dated)'!$B$2:$B$53,'Share Values'!Z$11,'Transactions (Dated)'!$C$2:$C$53,"Buy")-SUMIFS('Transactions (Dated)'!$E$2:$E$53,'Transactions (Dated)'!$D$2:$D$53,'Share Values'!$V13,'Transactions (Dated)'!$B$2:$B$53,'Share Values'!Z$11,'Transactions (Dated)'!$C$2:$C$53,"Sell")</f>
        <v>0</v>
      </c>
      <c r="AA13" s="40">
        <f ca="1">AA12+SUMIFS('Transactions (Dated)'!$E$2:$E$53,'Transactions (Dated)'!$D$2:$D$53,'Share Values'!$V13,'Transactions (Dated)'!$B$2:$B$53,'Share Values'!AA$11,'Transactions (Dated)'!$C$2:$C$53,"Buy")-SUMIFS('Transactions (Dated)'!$E$2:$E$53,'Transactions (Dated)'!$D$2:$D$53,'Share Values'!$V13,'Transactions (Dated)'!$B$2:$B$53,'Share Values'!AA$11,'Transactions (Dated)'!$C$2:$C$53,"Sell")</f>
        <v>0</v>
      </c>
      <c r="AB13" s="40">
        <f ca="1">AB12+SUMIFS('Transactions (Dated)'!$E$2:$E$53,'Transactions (Dated)'!$D$2:$D$53,'Share Values'!$V13,'Transactions (Dated)'!$B$2:$B$53,'Share Values'!AB$11,'Transactions (Dated)'!$C$2:$C$53,"Buy")-SUMIFS('Transactions (Dated)'!$E$2:$E$53,'Transactions (Dated)'!$D$2:$D$53,'Share Values'!$V13,'Transactions (Dated)'!$B$2:$B$53,'Share Values'!AB$11,'Transactions (Dated)'!$C$2:$C$53,"Sell")</f>
        <v>0</v>
      </c>
      <c r="AC13" s="40">
        <f ca="1">AC12+SUMIFS('Transactions (Dated)'!$E$2:$E$53,'Transactions (Dated)'!$D$2:$D$53,'Share Values'!$V13,'Transactions (Dated)'!$B$2:$B$53,'Share Values'!AC$11,'Transactions (Dated)'!$C$2:$C$53,"Buy")-SUMIFS('Transactions (Dated)'!$E$2:$E$53,'Transactions (Dated)'!$D$2:$D$53,'Share Values'!$V13,'Transactions (Dated)'!$B$2:$B$53,'Share Values'!AC$11,'Transactions (Dated)'!$C$2:$C$53,"Sell")</f>
        <v>0</v>
      </c>
      <c r="AD13" s="40">
        <f ca="1">AD12+SUMIFS('Transactions (Dated)'!$E$2:$E$53,'Transactions (Dated)'!$D$2:$D$53,'Share Values'!$V13,'Transactions (Dated)'!$B$2:$B$53,'Share Values'!AD$11,'Transactions (Dated)'!$C$2:$C$53,"Buy")-SUMIFS('Transactions (Dated)'!$E$2:$E$53,'Transactions (Dated)'!$D$2:$D$53,'Share Values'!$V13,'Transactions (Dated)'!$B$2:$B$53,'Share Values'!AD$11,'Transactions (Dated)'!$C$2:$C$53,"Sell")</f>
        <v>0</v>
      </c>
      <c r="AE13" s="40">
        <f ca="1">AE12+SUMIFS('Transactions (Dated)'!$E$2:$E$53,'Transactions (Dated)'!$D$2:$D$53,'Share Values'!$V13,'Transactions (Dated)'!$B$2:$B$53,'Share Values'!AE$11,'Transactions (Dated)'!$C$2:$C$53,"Buy")-SUMIFS('Transactions (Dated)'!$E$2:$E$53,'Transactions (Dated)'!$D$2:$D$53,'Share Values'!$V13,'Transactions (Dated)'!$B$2:$B$53,'Share Values'!AE$11,'Transactions (Dated)'!$C$2:$C$53,"Sell")</f>
        <v>0</v>
      </c>
      <c r="AF13" s="40">
        <f ca="1">AF12+SUMIFS('Transactions (Dated)'!$E$2:$E$53,'Transactions (Dated)'!$D$2:$D$53,'Share Values'!$V13,'Transactions (Dated)'!$B$2:$B$53,'Share Values'!AF$11,'Transactions (Dated)'!$C$2:$C$53,"Buy")-SUMIFS('Transactions (Dated)'!$E$2:$E$53,'Transactions (Dated)'!$D$2:$D$53,'Share Values'!$V13,'Transactions (Dated)'!$B$2:$B$53,'Share Values'!AF$11,'Transactions (Dated)'!$C$2:$C$53,"Sell")</f>
        <v>0</v>
      </c>
      <c r="AG13" s="40">
        <f ca="1">AG12+SUMIFS('Transactions (Dated)'!$E$2:$E$53,'Transactions (Dated)'!$D$2:$D$53,'Share Values'!$V13,'Transactions (Dated)'!$B$2:$B$53,'Share Values'!AG$11,'Transactions (Dated)'!$C$2:$C$53,"Buy")-SUMIFS('Transactions (Dated)'!$E$2:$E$53,'Transactions (Dated)'!$D$2:$D$53,'Share Values'!$V13,'Transactions (Dated)'!$B$2:$B$53,'Share Values'!AG$11,'Transactions (Dated)'!$C$2:$C$53,"Sell")</f>
        <v>0</v>
      </c>
      <c r="AH13" s="40">
        <f ca="1">AH12+SUMIFS('Transactions (Dated)'!$E$2:$E$53,'Transactions (Dated)'!$D$2:$D$53,'Share Values'!$V13,'Transactions (Dated)'!$B$2:$B$53,'Share Values'!AH$11,'Transactions (Dated)'!$C$2:$C$53,"Buy")-SUMIFS('Transactions (Dated)'!$E$2:$E$53,'Transactions (Dated)'!$D$2:$D$53,'Share Values'!$V13,'Transactions (Dated)'!$B$2:$B$53,'Share Values'!AH$11,'Transactions (Dated)'!$C$2:$C$53,"Sell")</f>
        <v>0</v>
      </c>
      <c r="AI13" s="40">
        <f ca="1">AI12+SUMIFS('Transactions (Dated)'!$E$2:$E$53,'Transactions (Dated)'!$D$2:$D$53,'Share Values'!$V13,'Transactions (Dated)'!$B$2:$B$53,'Share Values'!AI$11,'Transactions (Dated)'!$C$2:$C$53,"Buy")-SUMIFS('Transactions (Dated)'!$E$2:$E$53,'Transactions (Dated)'!$D$2:$D$53,'Share Values'!$V13,'Transactions (Dated)'!$B$2:$B$53,'Share Values'!AI$11,'Transactions (Dated)'!$C$2:$C$53,"Sell")</f>
        <v>0</v>
      </c>
      <c r="AJ13" s="40">
        <f ca="1">AJ12+SUMIFS('Transactions (Dated)'!$E$2:$E$53,'Transactions (Dated)'!$D$2:$D$53,'Share Values'!$V13,'Transactions (Dated)'!$B$2:$B$53,'Share Values'!AJ$11,'Transactions (Dated)'!$C$2:$C$53,"Buy")-SUMIFS('Transactions (Dated)'!$E$2:$E$53,'Transactions (Dated)'!$D$2:$D$53,'Share Values'!$V13,'Transactions (Dated)'!$B$2:$B$53,'Share Values'!AJ$11,'Transactions (Dated)'!$C$2:$C$53,"Sell")</f>
        <v>0</v>
      </c>
      <c r="AK13" s="40"/>
      <c r="AM13" s="3">
        <f t="shared" si="9"/>
        <v>41914</v>
      </c>
      <c r="AN13" s="6">
        <f t="shared" ca="1" si="10"/>
        <v>0</v>
      </c>
      <c r="AO13" s="6">
        <f t="shared" ca="1" si="11"/>
        <v>0</v>
      </c>
      <c r="AP13" s="6">
        <f t="shared" ca="1" si="12"/>
        <v>0</v>
      </c>
      <c r="AQ13" s="6">
        <f t="shared" ca="1" si="13"/>
        <v>0</v>
      </c>
      <c r="AR13" s="6">
        <f t="shared" ca="1" si="14"/>
        <v>0</v>
      </c>
      <c r="AS13" s="6">
        <f t="shared" ca="1" si="15"/>
        <v>0</v>
      </c>
      <c r="AT13" s="6">
        <f t="shared" ca="1" si="16"/>
        <v>0</v>
      </c>
      <c r="AU13" s="6">
        <f t="shared" ca="1" si="17"/>
        <v>0</v>
      </c>
      <c r="AV13" s="6">
        <f t="shared" ca="1" si="18"/>
        <v>0</v>
      </c>
      <c r="AW13" s="6">
        <f t="shared" ca="1" si="19"/>
        <v>0</v>
      </c>
      <c r="AX13" s="6">
        <f t="shared" ca="1" si="20"/>
        <v>0</v>
      </c>
      <c r="AY13" s="6">
        <f t="shared" ca="1" si="21"/>
        <v>0</v>
      </c>
      <c r="AZ13" s="6">
        <f t="shared" ca="1" si="22"/>
        <v>0</v>
      </c>
      <c r="BA13" s="6">
        <f t="shared" ca="1" si="23"/>
        <v>0</v>
      </c>
      <c r="BB13" s="6"/>
      <c r="BD13" s="4">
        <f t="shared" ca="1" si="24"/>
        <v>0</v>
      </c>
      <c r="BF13" s="3">
        <f t="shared" si="25"/>
        <v>41914</v>
      </c>
      <c r="BG13" s="6">
        <f>BG12+SUMIFS('Transactions (Dated)'!H:H,'Transactions (Dated)'!D:D,'Share Values'!AM13)</f>
        <v>1000000</v>
      </c>
      <c r="BH13" s="6">
        <f ca="1">BH12+SUMIFS('Transactions (Dated)'!$F:$F,'Transactions (Dated)'!$D:$D,$BF13,'Transactions (Dated)'!$B:$B,BH$11,'Transactions (Dated)'!$C:$C,"Dividend (paid to cash)")*W13</f>
        <v>0</v>
      </c>
      <c r="BI13" s="6">
        <f ca="1">BI12+SUMIFS('Transactions (Dated)'!$F:$F,'Transactions (Dated)'!$D:$D,$BF13,'Transactions (Dated)'!$B:$B,BI$11,'Transactions (Dated)'!$C:$C,"Dividend (paid to cash)")*X13</f>
        <v>0</v>
      </c>
      <c r="BJ13" s="6">
        <f ca="1">BJ12+SUMIFS('Transactions (Dated)'!$F:$F,'Transactions (Dated)'!$D:$D,$BF13,'Transactions (Dated)'!$B:$B,BJ$11,'Transactions (Dated)'!$C:$C,"Dividend (paid to cash)")*Y13</f>
        <v>0</v>
      </c>
      <c r="BK13" s="6">
        <f ca="1">BK12+SUMIFS('Transactions (Dated)'!$F:$F,'Transactions (Dated)'!$D:$D,$BF13,'Transactions (Dated)'!$B:$B,BK$11,'Transactions (Dated)'!$C:$C,"Dividend (paid to cash)")*Z13</f>
        <v>0</v>
      </c>
      <c r="BL13" s="6">
        <f ca="1">BL12+SUMIFS('Transactions (Dated)'!$F:$F,'Transactions (Dated)'!$D:$D,$BF13,'Transactions (Dated)'!$B:$B,BL$11,'Transactions (Dated)'!$C:$C,"Dividend (paid to cash)")*AA13</f>
        <v>0</v>
      </c>
      <c r="BM13" s="6">
        <f ca="1">BM12+SUMIFS('Transactions (Dated)'!$F:$F,'Transactions (Dated)'!$D:$D,$BF13,'Transactions (Dated)'!$B:$B,BM$11,'Transactions (Dated)'!$C:$C,"Dividend (paid to cash)")*AB13</f>
        <v>0</v>
      </c>
      <c r="BN13" s="6">
        <f ca="1">BN12+SUMIFS('Transactions (Dated)'!$F:$F,'Transactions (Dated)'!$D:$D,$BF13,'Transactions (Dated)'!$B:$B,BN$11,'Transactions (Dated)'!$C:$C,"Dividend (paid to cash)")*AC13</f>
        <v>0</v>
      </c>
      <c r="BO13" s="6">
        <f ca="1">BO12+SUMIFS('Transactions (Dated)'!$F:$F,'Transactions (Dated)'!$D:$D,$BF13,'Transactions (Dated)'!$B:$B,BO$11,'Transactions (Dated)'!$C:$C,"Dividend (paid to cash)")*AD13</f>
        <v>0</v>
      </c>
      <c r="BP13" s="72">
        <f ca="1">BP12+SUMIFS('Transactions (Dated)'!$F:$F,'Transactions (Dated)'!$D:$D,$BF13,'Transactions (Dated)'!$B:$B,BP$11,'Transactions (Dated)'!$C:$C,"Dividend (paid to cash)")*AE13</f>
        <v>0</v>
      </c>
      <c r="BQ13" s="6">
        <f ca="1">BQ12+SUMIFS('Transactions (Dated)'!$F:$F,'Transactions (Dated)'!$D:$D,$BF13,'Transactions (Dated)'!$B:$B,BQ$11,'Transactions (Dated)'!$C:$C,"Dividend (paid to cash)")*AF13</f>
        <v>0</v>
      </c>
      <c r="BR13" s="6">
        <f ca="1">BR12+SUMIFS('Transactions (Dated)'!$F:$F,'Transactions (Dated)'!$D:$D,$BF13,'Transactions (Dated)'!$B:$B,BR$11,'Transactions (Dated)'!$C:$C,"Dividend (paid to cash)")*AG13</f>
        <v>0</v>
      </c>
      <c r="BS13" s="6">
        <f ca="1">BS12+SUMIFS('Transactions (Dated)'!$F:$F,'Transactions (Dated)'!$D:$D,$BF13,'Transactions (Dated)'!$B:$B,BS$11,'Transactions (Dated)'!$C:$C,"Dividend (paid to cash)")*AH13</f>
        <v>0</v>
      </c>
      <c r="BT13" s="6">
        <f ca="1">BT12+SUMIFS('Transactions (Dated)'!$F:$F,'Transactions (Dated)'!$D:$D,$BF13,'Transactions (Dated)'!$B:$B,BT$11,'Transactions (Dated)'!$C:$C,"Dividend (paid to cash)")*AI13</f>
        <v>0</v>
      </c>
      <c r="BU13" s="6">
        <f ca="1">BU12+SUMIFS('Transactions (Dated)'!$F:$F,'Transactions (Dated)'!$D:$D,$BF13,'Transactions (Dated)'!$B:$B,BU$11,'Transactions (Dated)'!$C:$C,"Dividend (paid to cash)")*AJ13</f>
        <v>0</v>
      </c>
      <c r="BV13" s="6"/>
      <c r="BX13" s="6">
        <f t="shared" ref="BX13:BX76" ca="1" si="30">SUM(BG13:BW13)</f>
        <v>1000000</v>
      </c>
      <c r="BZ13" s="3">
        <f t="shared" ref="BZ13:BZ76" si="31">BF13</f>
        <v>41914</v>
      </c>
      <c r="CA13" s="4">
        <f t="shared" ca="1" si="26"/>
        <v>0</v>
      </c>
      <c r="CB13" s="4">
        <f t="shared" ca="1" si="27"/>
        <v>1000000</v>
      </c>
      <c r="CD13" s="4">
        <f t="shared" ca="1" si="28"/>
        <v>1000000</v>
      </c>
    </row>
    <row r="14" spans="2:82" x14ac:dyDescent="0.15">
      <c r="B14" s="3">
        <f t="shared" si="29"/>
        <v>41915</v>
      </c>
      <c r="C14" s="2">
        <v>14789.8</v>
      </c>
      <c r="E14" s="70">
        <v>41915</v>
      </c>
      <c r="F14" s="69">
        <v>10.67</v>
      </c>
      <c r="G14" s="69">
        <v>6.26</v>
      </c>
      <c r="H14" s="69">
        <v>19.989999999999998</v>
      </c>
      <c r="I14" s="69">
        <v>28.64</v>
      </c>
      <c r="J14" s="69">
        <v>16.91</v>
      </c>
      <c r="K14" s="69">
        <v>11.5</v>
      </c>
      <c r="L14" s="69">
        <v>29.49</v>
      </c>
      <c r="M14" s="69">
        <v>1.84</v>
      </c>
      <c r="N14" s="69">
        <v>9.5</v>
      </c>
      <c r="O14" s="69">
        <v>4.8333000000000004</v>
      </c>
      <c r="P14" s="69">
        <v>30.07</v>
      </c>
      <c r="Q14" s="69">
        <v>1.7</v>
      </c>
      <c r="R14" s="69">
        <v>9.18</v>
      </c>
      <c r="S14" s="69">
        <v>35.03</v>
      </c>
      <c r="T14" s="4"/>
      <c r="V14" s="3">
        <f t="shared" si="8"/>
        <v>41915</v>
      </c>
      <c r="W14" s="40">
        <f ca="1">W13+SUMIFS('Transactions (Dated)'!$E$2:$E$53,'Transactions (Dated)'!$D$2:$D$53,'Share Values'!$V14,'Transactions (Dated)'!$B$2:$B$53,'Share Values'!W$11,'Transactions (Dated)'!$C$2:$C$53,"Buy")-SUMIFS('Transactions (Dated)'!$E$2:$E$53,'Transactions (Dated)'!$D$2:$D$53,'Share Values'!$V14,'Transactions (Dated)'!$B$2:$B$53,'Share Values'!W$11,'Transactions (Dated)'!$C$2:$C$53,"Sell")</f>
        <v>0</v>
      </c>
      <c r="X14" s="40">
        <f ca="1">X13+SUMIFS('Transactions (Dated)'!$E$2:$E$53,'Transactions (Dated)'!$D$2:$D$53,'Share Values'!$V14,'Transactions (Dated)'!$B$2:$B$53,'Share Values'!X$11,'Transactions (Dated)'!$C$2:$C$53,"Buy")-SUMIFS('Transactions (Dated)'!$E$2:$E$53,'Transactions (Dated)'!$D$2:$D$53,'Share Values'!$V14,'Transactions (Dated)'!$B$2:$B$53,'Share Values'!X$11,'Transactions (Dated)'!$C$2:$C$53,"Sell")</f>
        <v>0</v>
      </c>
      <c r="Y14" s="40">
        <f ca="1">Y13+SUMIFS('Transactions (Dated)'!$E$2:$E$53,'Transactions (Dated)'!$D$2:$D$53,'Share Values'!$V14,'Transactions (Dated)'!$B$2:$B$53,'Share Values'!Y$11,'Transactions (Dated)'!$C$2:$C$53,"Buy")-SUMIFS('Transactions (Dated)'!$E$2:$E$53,'Transactions (Dated)'!$D$2:$D$53,'Share Values'!$V14,'Transactions (Dated)'!$B$2:$B$53,'Share Values'!Y$11,'Transactions (Dated)'!$C$2:$C$53,"Sell")</f>
        <v>0</v>
      </c>
      <c r="Z14" s="40">
        <f ca="1">Z13+SUMIFS('Transactions (Dated)'!$E$2:$E$53,'Transactions (Dated)'!$D$2:$D$53,'Share Values'!$V14,'Transactions (Dated)'!$B$2:$B$53,'Share Values'!Z$11,'Transactions (Dated)'!$C$2:$C$53,"Buy")-SUMIFS('Transactions (Dated)'!$E$2:$E$53,'Transactions (Dated)'!$D$2:$D$53,'Share Values'!$V14,'Transactions (Dated)'!$B$2:$B$53,'Share Values'!Z$11,'Transactions (Dated)'!$C$2:$C$53,"Sell")</f>
        <v>0</v>
      </c>
      <c r="AA14" s="40">
        <f ca="1">AA13+SUMIFS('Transactions (Dated)'!$E$2:$E$53,'Transactions (Dated)'!$D$2:$D$53,'Share Values'!$V14,'Transactions (Dated)'!$B$2:$B$53,'Share Values'!AA$11,'Transactions (Dated)'!$C$2:$C$53,"Buy")-SUMIFS('Transactions (Dated)'!$E$2:$E$53,'Transactions (Dated)'!$D$2:$D$53,'Share Values'!$V14,'Transactions (Dated)'!$B$2:$B$53,'Share Values'!AA$11,'Transactions (Dated)'!$C$2:$C$53,"Sell")</f>
        <v>0</v>
      </c>
      <c r="AB14" s="40">
        <f ca="1">AB13+SUMIFS('Transactions (Dated)'!$E$2:$E$53,'Transactions (Dated)'!$D$2:$D$53,'Share Values'!$V14,'Transactions (Dated)'!$B$2:$B$53,'Share Values'!AB$11,'Transactions (Dated)'!$C$2:$C$53,"Buy")-SUMIFS('Transactions (Dated)'!$E$2:$E$53,'Transactions (Dated)'!$D$2:$D$53,'Share Values'!$V14,'Transactions (Dated)'!$B$2:$B$53,'Share Values'!AB$11,'Transactions (Dated)'!$C$2:$C$53,"Sell")</f>
        <v>0</v>
      </c>
      <c r="AC14" s="40">
        <f ca="1">AC13+SUMIFS('Transactions (Dated)'!$E$2:$E$53,'Transactions (Dated)'!$D$2:$D$53,'Share Values'!$V14,'Transactions (Dated)'!$B$2:$B$53,'Share Values'!AC$11,'Transactions (Dated)'!$C$2:$C$53,"Buy")-SUMIFS('Transactions (Dated)'!$E$2:$E$53,'Transactions (Dated)'!$D$2:$D$53,'Share Values'!$V14,'Transactions (Dated)'!$B$2:$B$53,'Share Values'!AC$11,'Transactions (Dated)'!$C$2:$C$53,"Sell")</f>
        <v>0</v>
      </c>
      <c r="AD14" s="40">
        <f ca="1">AD13+SUMIFS('Transactions (Dated)'!$E$2:$E$53,'Transactions (Dated)'!$D$2:$D$53,'Share Values'!$V14,'Transactions (Dated)'!$B$2:$B$53,'Share Values'!AD$11,'Transactions (Dated)'!$C$2:$C$53,"Buy")-SUMIFS('Transactions (Dated)'!$E$2:$E$53,'Transactions (Dated)'!$D$2:$D$53,'Share Values'!$V14,'Transactions (Dated)'!$B$2:$B$53,'Share Values'!AD$11,'Transactions (Dated)'!$C$2:$C$53,"Sell")</f>
        <v>0</v>
      </c>
      <c r="AE14" s="40">
        <f ca="1">AE13+SUMIFS('Transactions (Dated)'!$E$2:$E$53,'Transactions (Dated)'!$D$2:$D$53,'Share Values'!$V14,'Transactions (Dated)'!$B$2:$B$53,'Share Values'!AE$11,'Transactions (Dated)'!$C$2:$C$53,"Buy")-SUMIFS('Transactions (Dated)'!$E$2:$E$53,'Transactions (Dated)'!$D$2:$D$53,'Share Values'!$V14,'Transactions (Dated)'!$B$2:$B$53,'Share Values'!AE$11,'Transactions (Dated)'!$C$2:$C$53,"Sell")</f>
        <v>0</v>
      </c>
      <c r="AF14" s="40">
        <f ca="1">AF13+SUMIFS('Transactions (Dated)'!$E$2:$E$53,'Transactions (Dated)'!$D$2:$D$53,'Share Values'!$V14,'Transactions (Dated)'!$B$2:$B$53,'Share Values'!AF$11,'Transactions (Dated)'!$C$2:$C$53,"Buy")-SUMIFS('Transactions (Dated)'!$E$2:$E$53,'Transactions (Dated)'!$D$2:$D$53,'Share Values'!$V14,'Transactions (Dated)'!$B$2:$B$53,'Share Values'!AF$11,'Transactions (Dated)'!$C$2:$C$53,"Sell")</f>
        <v>0</v>
      </c>
      <c r="AG14" s="40">
        <f ca="1">AG13+SUMIFS('Transactions (Dated)'!$E$2:$E$53,'Transactions (Dated)'!$D$2:$D$53,'Share Values'!$V14,'Transactions (Dated)'!$B$2:$B$53,'Share Values'!AG$11,'Transactions (Dated)'!$C$2:$C$53,"Buy")-SUMIFS('Transactions (Dated)'!$E$2:$E$53,'Transactions (Dated)'!$D$2:$D$53,'Share Values'!$V14,'Transactions (Dated)'!$B$2:$B$53,'Share Values'!AG$11,'Transactions (Dated)'!$C$2:$C$53,"Sell")</f>
        <v>0</v>
      </c>
      <c r="AH14" s="40">
        <f ca="1">AH13+SUMIFS('Transactions (Dated)'!$E$2:$E$53,'Transactions (Dated)'!$D$2:$D$53,'Share Values'!$V14,'Transactions (Dated)'!$B$2:$B$53,'Share Values'!AH$11,'Transactions (Dated)'!$C$2:$C$53,"Buy")-SUMIFS('Transactions (Dated)'!$E$2:$E$53,'Transactions (Dated)'!$D$2:$D$53,'Share Values'!$V14,'Transactions (Dated)'!$B$2:$B$53,'Share Values'!AH$11,'Transactions (Dated)'!$C$2:$C$53,"Sell")</f>
        <v>0</v>
      </c>
      <c r="AI14" s="40">
        <f ca="1">AI13+SUMIFS('Transactions (Dated)'!$E$2:$E$53,'Transactions (Dated)'!$D$2:$D$53,'Share Values'!$V14,'Transactions (Dated)'!$B$2:$B$53,'Share Values'!AI$11,'Transactions (Dated)'!$C$2:$C$53,"Buy")-SUMIFS('Transactions (Dated)'!$E$2:$E$53,'Transactions (Dated)'!$D$2:$D$53,'Share Values'!$V14,'Transactions (Dated)'!$B$2:$B$53,'Share Values'!AI$11,'Transactions (Dated)'!$C$2:$C$53,"Sell")</f>
        <v>0</v>
      </c>
      <c r="AJ14" s="40">
        <f ca="1">AJ13+SUMIFS('Transactions (Dated)'!$E$2:$E$53,'Transactions (Dated)'!$D$2:$D$53,'Share Values'!$V14,'Transactions (Dated)'!$B$2:$B$53,'Share Values'!AJ$11,'Transactions (Dated)'!$C$2:$C$53,"Buy")-SUMIFS('Transactions (Dated)'!$E$2:$E$53,'Transactions (Dated)'!$D$2:$D$53,'Share Values'!$V14,'Transactions (Dated)'!$B$2:$B$53,'Share Values'!AJ$11,'Transactions (Dated)'!$C$2:$C$53,"Sell")</f>
        <v>0</v>
      </c>
      <c r="AK14" s="40"/>
      <c r="AM14" s="3">
        <f t="shared" si="9"/>
        <v>41915</v>
      </c>
      <c r="AN14" s="6">
        <f t="shared" ca="1" si="10"/>
        <v>0</v>
      </c>
      <c r="AO14" s="6">
        <f t="shared" ca="1" si="11"/>
        <v>0</v>
      </c>
      <c r="AP14" s="6">
        <f t="shared" ca="1" si="12"/>
        <v>0</v>
      </c>
      <c r="AQ14" s="6">
        <f t="shared" ca="1" si="13"/>
        <v>0</v>
      </c>
      <c r="AR14" s="6">
        <f t="shared" ca="1" si="14"/>
        <v>0</v>
      </c>
      <c r="AS14" s="6">
        <f t="shared" ca="1" si="15"/>
        <v>0</v>
      </c>
      <c r="AT14" s="6">
        <f t="shared" ca="1" si="16"/>
        <v>0</v>
      </c>
      <c r="AU14" s="6">
        <f t="shared" ca="1" si="17"/>
        <v>0</v>
      </c>
      <c r="AV14" s="6">
        <f t="shared" ca="1" si="18"/>
        <v>0</v>
      </c>
      <c r="AW14" s="6">
        <f t="shared" ca="1" si="19"/>
        <v>0</v>
      </c>
      <c r="AX14" s="6">
        <f t="shared" ca="1" si="20"/>
        <v>0</v>
      </c>
      <c r="AY14" s="6">
        <f t="shared" ca="1" si="21"/>
        <v>0</v>
      </c>
      <c r="AZ14" s="6">
        <f t="shared" ca="1" si="22"/>
        <v>0</v>
      </c>
      <c r="BA14" s="6">
        <f t="shared" ca="1" si="23"/>
        <v>0</v>
      </c>
      <c r="BB14" s="6"/>
      <c r="BD14" s="4">
        <f t="shared" ca="1" si="24"/>
        <v>0</v>
      </c>
      <c r="BF14" s="3">
        <f t="shared" si="25"/>
        <v>41915</v>
      </c>
      <c r="BG14" s="6">
        <f>BG13+SUMIFS('Transactions (Dated)'!H:H,'Transactions (Dated)'!D:D,'Share Values'!AM14)</f>
        <v>1000000</v>
      </c>
      <c r="BH14" s="6">
        <f ca="1">BH13+SUMIFS('Transactions (Dated)'!$F:$F,'Transactions (Dated)'!$D:$D,$BF14,'Transactions (Dated)'!$B:$B,BH$11,'Transactions (Dated)'!$C:$C,"Dividend (paid to cash)")*W14</f>
        <v>0</v>
      </c>
      <c r="BI14" s="6">
        <f ca="1">BI13+SUMIFS('Transactions (Dated)'!$F:$F,'Transactions (Dated)'!$D:$D,$BF14,'Transactions (Dated)'!$B:$B,BI$11,'Transactions (Dated)'!$C:$C,"Dividend (paid to cash)")*X14</f>
        <v>0</v>
      </c>
      <c r="BJ14" s="6">
        <f ca="1">BJ13+SUMIFS('Transactions (Dated)'!$F:$F,'Transactions (Dated)'!$D:$D,$BF14,'Transactions (Dated)'!$B:$B,BJ$11,'Transactions (Dated)'!$C:$C,"Dividend (paid to cash)")*Y14</f>
        <v>0</v>
      </c>
      <c r="BK14" s="6">
        <f ca="1">BK13+SUMIFS('Transactions (Dated)'!$F:$F,'Transactions (Dated)'!$D:$D,$BF14,'Transactions (Dated)'!$B:$B,BK$11,'Transactions (Dated)'!$C:$C,"Dividend (paid to cash)")*Z14</f>
        <v>0</v>
      </c>
      <c r="BL14" s="6">
        <f ca="1">BL13+SUMIFS('Transactions (Dated)'!$F:$F,'Transactions (Dated)'!$D:$D,$BF14,'Transactions (Dated)'!$B:$B,BL$11,'Transactions (Dated)'!$C:$C,"Dividend (paid to cash)")*AA14</f>
        <v>0</v>
      </c>
      <c r="BM14" s="6">
        <f ca="1">BM13+SUMIFS('Transactions (Dated)'!$F:$F,'Transactions (Dated)'!$D:$D,$BF14,'Transactions (Dated)'!$B:$B,BM$11,'Transactions (Dated)'!$C:$C,"Dividend (paid to cash)")*AB14</f>
        <v>0</v>
      </c>
      <c r="BN14" s="6">
        <f ca="1">BN13+SUMIFS('Transactions (Dated)'!$F:$F,'Transactions (Dated)'!$D:$D,$BF14,'Transactions (Dated)'!$B:$B,BN$11,'Transactions (Dated)'!$C:$C,"Dividend (paid to cash)")*AC14</f>
        <v>0</v>
      </c>
      <c r="BO14" s="6">
        <f ca="1">BO13+SUMIFS('Transactions (Dated)'!$F:$F,'Transactions (Dated)'!$D:$D,$BF14,'Transactions (Dated)'!$B:$B,BO$11,'Transactions (Dated)'!$C:$C,"Dividend (paid to cash)")*AD14</f>
        <v>0</v>
      </c>
      <c r="BP14" s="6">
        <f ca="1">BP13+SUMIFS('Transactions (Dated)'!$F:$F,'Transactions (Dated)'!$D:$D,$BF14,'Transactions (Dated)'!$B:$B,BP$11,'Transactions (Dated)'!$C:$C,"Dividend (paid to cash)")*AE14</f>
        <v>0</v>
      </c>
      <c r="BQ14" s="6">
        <f ca="1">BQ13+SUMIFS('Transactions (Dated)'!$F:$F,'Transactions (Dated)'!$D:$D,$BF14,'Transactions (Dated)'!$B:$B,BQ$11,'Transactions (Dated)'!$C:$C,"Dividend (paid to cash)")*AF14</f>
        <v>0</v>
      </c>
      <c r="BR14" s="6">
        <f ca="1">BR13+SUMIFS('Transactions (Dated)'!$F:$F,'Transactions (Dated)'!$D:$D,$BF14,'Transactions (Dated)'!$B:$B,BR$11,'Transactions (Dated)'!$C:$C,"Dividend (paid to cash)")*AG14</f>
        <v>0</v>
      </c>
      <c r="BS14" s="6">
        <f ca="1">BS13+SUMIFS('Transactions (Dated)'!$F:$F,'Transactions (Dated)'!$D:$D,$BF14,'Transactions (Dated)'!$B:$B,BS$11,'Transactions (Dated)'!$C:$C,"Dividend (paid to cash)")*AH14</f>
        <v>0</v>
      </c>
      <c r="BT14" s="6">
        <f ca="1">BT13+SUMIFS('Transactions (Dated)'!$F:$F,'Transactions (Dated)'!$D:$D,$BF14,'Transactions (Dated)'!$B:$B,BT$11,'Transactions (Dated)'!$C:$C,"Dividend (paid to cash)")*AI14</f>
        <v>0</v>
      </c>
      <c r="BU14" s="6">
        <f ca="1">BU13+SUMIFS('Transactions (Dated)'!$F:$F,'Transactions (Dated)'!$D:$D,$BF14,'Transactions (Dated)'!$B:$B,BU$11,'Transactions (Dated)'!$C:$C,"Dividend (paid to cash)")*AJ14</f>
        <v>0</v>
      </c>
      <c r="BV14" s="6"/>
      <c r="BX14" s="6">
        <f t="shared" ca="1" si="30"/>
        <v>1000000</v>
      </c>
      <c r="BZ14" s="3">
        <f t="shared" si="31"/>
        <v>41915</v>
      </c>
      <c r="CA14" s="4">
        <f t="shared" ca="1" si="26"/>
        <v>0</v>
      </c>
      <c r="CB14" s="4">
        <f t="shared" ca="1" si="27"/>
        <v>1000000</v>
      </c>
      <c r="CD14" s="4">
        <f t="shared" ca="1" si="28"/>
        <v>1000000</v>
      </c>
    </row>
    <row r="15" spans="2:82" x14ac:dyDescent="0.15">
      <c r="B15" s="3">
        <f t="shared" si="29"/>
        <v>41918</v>
      </c>
      <c r="C15" s="2">
        <v>14743.1</v>
      </c>
      <c r="E15" s="70">
        <v>41918</v>
      </c>
      <c r="F15" s="69">
        <v>10.62</v>
      </c>
      <c r="G15" s="69">
        <v>6.23</v>
      </c>
      <c r="H15" s="69">
        <v>19.93</v>
      </c>
      <c r="I15" s="69">
        <v>28.17</v>
      </c>
      <c r="J15" s="69">
        <v>15.84</v>
      </c>
      <c r="K15" s="69">
        <v>11.44</v>
      </c>
      <c r="L15" s="69">
        <v>29.44</v>
      </c>
      <c r="M15" s="69">
        <v>1.85</v>
      </c>
      <c r="N15" s="69">
        <v>9.25</v>
      </c>
      <c r="O15" s="69">
        <v>4.8</v>
      </c>
      <c r="P15" s="69">
        <v>30.09</v>
      </c>
      <c r="Q15" s="69">
        <v>1.7</v>
      </c>
      <c r="R15" s="69">
        <v>9.16</v>
      </c>
      <c r="S15" s="69">
        <v>34.65</v>
      </c>
      <c r="T15" s="4"/>
      <c r="V15" s="3">
        <f t="shared" si="8"/>
        <v>41918</v>
      </c>
      <c r="W15" s="40">
        <f ca="1">W14+SUMIFS('Transactions (Dated)'!$E$2:$E$53,'Transactions (Dated)'!$D$2:$D$53,'Share Values'!$V15,'Transactions (Dated)'!$B$2:$B$53,'Share Values'!W$11,'Transactions (Dated)'!$C$2:$C$53,"Buy")-SUMIFS('Transactions (Dated)'!$E$2:$E$53,'Transactions (Dated)'!$D$2:$D$53,'Share Values'!$V15,'Transactions (Dated)'!$B$2:$B$53,'Share Values'!W$11,'Transactions (Dated)'!$C$2:$C$53,"Sell")</f>
        <v>0</v>
      </c>
      <c r="X15" s="40">
        <f ca="1">X14+SUMIFS('Transactions (Dated)'!$E$2:$E$53,'Transactions (Dated)'!$D$2:$D$53,'Share Values'!$V15,'Transactions (Dated)'!$B$2:$B$53,'Share Values'!X$11,'Transactions (Dated)'!$C$2:$C$53,"Buy")-SUMIFS('Transactions (Dated)'!$E$2:$E$53,'Transactions (Dated)'!$D$2:$D$53,'Share Values'!$V15,'Transactions (Dated)'!$B$2:$B$53,'Share Values'!X$11,'Transactions (Dated)'!$C$2:$C$53,"Sell")</f>
        <v>0</v>
      </c>
      <c r="Y15" s="40">
        <f ca="1">Y14+SUMIFS('Transactions (Dated)'!$E$2:$E$53,'Transactions (Dated)'!$D$2:$D$53,'Share Values'!$V15,'Transactions (Dated)'!$B$2:$B$53,'Share Values'!Y$11,'Transactions (Dated)'!$C$2:$C$53,"Buy")-SUMIFS('Transactions (Dated)'!$E$2:$E$53,'Transactions (Dated)'!$D$2:$D$53,'Share Values'!$V15,'Transactions (Dated)'!$B$2:$B$53,'Share Values'!Y$11,'Transactions (Dated)'!$C$2:$C$53,"Sell")</f>
        <v>0</v>
      </c>
      <c r="Z15" s="40">
        <f ca="1">Z14+SUMIFS('Transactions (Dated)'!$E$2:$E$53,'Transactions (Dated)'!$D$2:$D$53,'Share Values'!$V15,'Transactions (Dated)'!$B$2:$B$53,'Share Values'!Z$11,'Transactions (Dated)'!$C$2:$C$53,"Buy")-SUMIFS('Transactions (Dated)'!$E$2:$E$53,'Transactions (Dated)'!$D$2:$D$53,'Share Values'!$V15,'Transactions (Dated)'!$B$2:$B$53,'Share Values'!Z$11,'Transactions (Dated)'!$C$2:$C$53,"Sell")</f>
        <v>0</v>
      </c>
      <c r="AA15" s="40">
        <f ca="1">AA14+SUMIFS('Transactions (Dated)'!$E$2:$E$53,'Transactions (Dated)'!$D$2:$D$53,'Share Values'!$V15,'Transactions (Dated)'!$B$2:$B$53,'Share Values'!AA$11,'Transactions (Dated)'!$C$2:$C$53,"Buy")-SUMIFS('Transactions (Dated)'!$E$2:$E$53,'Transactions (Dated)'!$D$2:$D$53,'Share Values'!$V15,'Transactions (Dated)'!$B$2:$B$53,'Share Values'!AA$11,'Transactions (Dated)'!$C$2:$C$53,"Sell")</f>
        <v>0</v>
      </c>
      <c r="AB15" s="40">
        <f ca="1">AB14+SUMIFS('Transactions (Dated)'!$E$2:$E$53,'Transactions (Dated)'!$D$2:$D$53,'Share Values'!$V15,'Transactions (Dated)'!$B$2:$B$53,'Share Values'!AB$11,'Transactions (Dated)'!$C$2:$C$53,"Buy")-SUMIFS('Transactions (Dated)'!$E$2:$E$53,'Transactions (Dated)'!$D$2:$D$53,'Share Values'!$V15,'Transactions (Dated)'!$B$2:$B$53,'Share Values'!AB$11,'Transactions (Dated)'!$C$2:$C$53,"Sell")</f>
        <v>0</v>
      </c>
      <c r="AC15" s="40">
        <f ca="1">AC14+SUMIFS('Transactions (Dated)'!$E$2:$E$53,'Transactions (Dated)'!$D$2:$D$53,'Share Values'!$V15,'Transactions (Dated)'!$B$2:$B$53,'Share Values'!AC$11,'Transactions (Dated)'!$C$2:$C$53,"Buy")-SUMIFS('Transactions (Dated)'!$E$2:$E$53,'Transactions (Dated)'!$D$2:$D$53,'Share Values'!$V15,'Transactions (Dated)'!$B$2:$B$53,'Share Values'!AC$11,'Transactions (Dated)'!$C$2:$C$53,"Sell")</f>
        <v>0</v>
      </c>
      <c r="AD15" s="40">
        <f ca="1">AD14+SUMIFS('Transactions (Dated)'!$E$2:$E$53,'Transactions (Dated)'!$D$2:$D$53,'Share Values'!$V15,'Transactions (Dated)'!$B$2:$B$53,'Share Values'!AD$11,'Transactions (Dated)'!$C$2:$C$53,"Buy")-SUMIFS('Transactions (Dated)'!$E$2:$E$53,'Transactions (Dated)'!$D$2:$D$53,'Share Values'!$V15,'Transactions (Dated)'!$B$2:$B$53,'Share Values'!AD$11,'Transactions (Dated)'!$C$2:$C$53,"Sell")</f>
        <v>0</v>
      </c>
      <c r="AE15" s="40">
        <f ca="1">AE14+SUMIFS('Transactions (Dated)'!$E$2:$E$53,'Transactions (Dated)'!$D$2:$D$53,'Share Values'!$V15,'Transactions (Dated)'!$B$2:$B$53,'Share Values'!AE$11,'Transactions (Dated)'!$C$2:$C$53,"Buy")-SUMIFS('Transactions (Dated)'!$E$2:$E$53,'Transactions (Dated)'!$D$2:$D$53,'Share Values'!$V15,'Transactions (Dated)'!$B$2:$B$53,'Share Values'!AE$11,'Transactions (Dated)'!$C$2:$C$53,"Sell")</f>
        <v>0</v>
      </c>
      <c r="AF15" s="40">
        <f ca="1">AF14+SUMIFS('Transactions (Dated)'!$E$2:$E$53,'Transactions (Dated)'!$D$2:$D$53,'Share Values'!$V15,'Transactions (Dated)'!$B$2:$B$53,'Share Values'!AF$11,'Transactions (Dated)'!$C$2:$C$53,"Buy")-SUMIFS('Transactions (Dated)'!$E$2:$E$53,'Transactions (Dated)'!$D$2:$D$53,'Share Values'!$V15,'Transactions (Dated)'!$B$2:$B$53,'Share Values'!AF$11,'Transactions (Dated)'!$C$2:$C$53,"Sell")</f>
        <v>0</v>
      </c>
      <c r="AG15" s="40">
        <f ca="1">AG14+SUMIFS('Transactions (Dated)'!$E$2:$E$53,'Transactions (Dated)'!$D$2:$D$53,'Share Values'!$V15,'Transactions (Dated)'!$B$2:$B$53,'Share Values'!AG$11,'Transactions (Dated)'!$C$2:$C$53,"Buy")-SUMIFS('Transactions (Dated)'!$E$2:$E$53,'Transactions (Dated)'!$D$2:$D$53,'Share Values'!$V15,'Transactions (Dated)'!$B$2:$B$53,'Share Values'!AG$11,'Transactions (Dated)'!$C$2:$C$53,"Sell")</f>
        <v>0</v>
      </c>
      <c r="AH15" s="40">
        <f ca="1">AH14+SUMIFS('Transactions (Dated)'!$E$2:$E$53,'Transactions (Dated)'!$D$2:$D$53,'Share Values'!$V15,'Transactions (Dated)'!$B$2:$B$53,'Share Values'!AH$11,'Transactions (Dated)'!$C$2:$C$53,"Buy")-SUMIFS('Transactions (Dated)'!$E$2:$E$53,'Transactions (Dated)'!$D$2:$D$53,'Share Values'!$V15,'Transactions (Dated)'!$B$2:$B$53,'Share Values'!AH$11,'Transactions (Dated)'!$C$2:$C$53,"Sell")</f>
        <v>0</v>
      </c>
      <c r="AI15" s="40">
        <f ca="1">AI14+SUMIFS('Transactions (Dated)'!$E$2:$E$53,'Transactions (Dated)'!$D$2:$D$53,'Share Values'!$V15,'Transactions (Dated)'!$B$2:$B$53,'Share Values'!AI$11,'Transactions (Dated)'!$C$2:$C$53,"Buy")-SUMIFS('Transactions (Dated)'!$E$2:$E$53,'Transactions (Dated)'!$D$2:$D$53,'Share Values'!$V15,'Transactions (Dated)'!$B$2:$B$53,'Share Values'!AI$11,'Transactions (Dated)'!$C$2:$C$53,"Sell")</f>
        <v>0</v>
      </c>
      <c r="AJ15" s="40">
        <f ca="1">AJ14+SUMIFS('Transactions (Dated)'!$E$2:$E$53,'Transactions (Dated)'!$D$2:$D$53,'Share Values'!$V15,'Transactions (Dated)'!$B$2:$B$53,'Share Values'!AJ$11,'Transactions (Dated)'!$C$2:$C$53,"Buy")-SUMIFS('Transactions (Dated)'!$E$2:$E$53,'Transactions (Dated)'!$D$2:$D$53,'Share Values'!$V15,'Transactions (Dated)'!$B$2:$B$53,'Share Values'!AJ$11,'Transactions (Dated)'!$C$2:$C$53,"Sell")</f>
        <v>0</v>
      </c>
      <c r="AK15" s="40"/>
      <c r="AM15" s="3">
        <f t="shared" si="9"/>
        <v>41918</v>
      </c>
      <c r="AN15" s="6">
        <f t="shared" ca="1" si="10"/>
        <v>0</v>
      </c>
      <c r="AO15" s="6">
        <f t="shared" ca="1" si="11"/>
        <v>0</v>
      </c>
      <c r="AP15" s="6">
        <f t="shared" ca="1" si="12"/>
        <v>0</v>
      </c>
      <c r="AQ15" s="6">
        <f t="shared" ca="1" si="13"/>
        <v>0</v>
      </c>
      <c r="AR15" s="6">
        <f t="shared" ca="1" si="14"/>
        <v>0</v>
      </c>
      <c r="AS15" s="6">
        <f t="shared" ca="1" si="15"/>
        <v>0</v>
      </c>
      <c r="AT15" s="6">
        <f t="shared" ca="1" si="16"/>
        <v>0</v>
      </c>
      <c r="AU15" s="6">
        <f t="shared" ca="1" si="17"/>
        <v>0</v>
      </c>
      <c r="AV15" s="6">
        <f t="shared" ca="1" si="18"/>
        <v>0</v>
      </c>
      <c r="AW15" s="6">
        <f t="shared" ca="1" si="19"/>
        <v>0</v>
      </c>
      <c r="AX15" s="6">
        <f t="shared" ca="1" si="20"/>
        <v>0</v>
      </c>
      <c r="AY15" s="6">
        <f t="shared" ca="1" si="21"/>
        <v>0</v>
      </c>
      <c r="AZ15" s="6">
        <f t="shared" ca="1" si="22"/>
        <v>0</v>
      </c>
      <c r="BA15" s="6">
        <f t="shared" ca="1" si="23"/>
        <v>0</v>
      </c>
      <c r="BB15" s="6"/>
      <c r="BD15" s="4">
        <f t="shared" ca="1" si="24"/>
        <v>0</v>
      </c>
      <c r="BF15" s="3">
        <f t="shared" si="25"/>
        <v>41918</v>
      </c>
      <c r="BG15" s="6">
        <f>BG14+SUMIFS('Transactions (Dated)'!H:H,'Transactions (Dated)'!D:D,'Share Values'!AM15)</f>
        <v>1000000</v>
      </c>
      <c r="BH15" s="6">
        <f ca="1">BH14+SUMIFS('Transactions (Dated)'!$F:$F,'Transactions (Dated)'!$D:$D,$BF15,'Transactions (Dated)'!$B:$B,BH$11,'Transactions (Dated)'!$C:$C,"Dividend (paid to cash)")*W15</f>
        <v>0</v>
      </c>
      <c r="BI15" s="6">
        <f ca="1">BI14+SUMIFS('Transactions (Dated)'!$F:$F,'Transactions (Dated)'!$D:$D,$BF15,'Transactions (Dated)'!$B:$B,BI$11,'Transactions (Dated)'!$C:$C,"Dividend (paid to cash)")*X15</f>
        <v>0</v>
      </c>
      <c r="BJ15" s="6">
        <f ca="1">BJ14+SUMIFS('Transactions (Dated)'!$F:$F,'Transactions (Dated)'!$D:$D,$BF15,'Transactions (Dated)'!$B:$B,BJ$11,'Transactions (Dated)'!$C:$C,"Dividend (paid to cash)")*Y15</f>
        <v>0</v>
      </c>
      <c r="BK15" s="6">
        <f ca="1">BK14+SUMIFS('Transactions (Dated)'!$F:$F,'Transactions (Dated)'!$D:$D,$BF15,'Transactions (Dated)'!$B:$B,BK$11,'Transactions (Dated)'!$C:$C,"Dividend (paid to cash)")*Z15</f>
        <v>0</v>
      </c>
      <c r="BL15" s="6">
        <f ca="1">BL14+SUMIFS('Transactions (Dated)'!$F:$F,'Transactions (Dated)'!$D:$D,$BF15,'Transactions (Dated)'!$B:$B,BL$11,'Transactions (Dated)'!$C:$C,"Dividend (paid to cash)")*AA15</f>
        <v>0</v>
      </c>
      <c r="BM15" s="6">
        <f ca="1">BM14+SUMIFS('Transactions (Dated)'!$F:$F,'Transactions (Dated)'!$D:$D,$BF15,'Transactions (Dated)'!$B:$B,BM$11,'Transactions (Dated)'!$C:$C,"Dividend (paid to cash)")*AB15</f>
        <v>0</v>
      </c>
      <c r="BN15" s="6">
        <f ca="1">BN14+SUMIFS('Transactions (Dated)'!$F:$F,'Transactions (Dated)'!$D:$D,$BF15,'Transactions (Dated)'!$B:$B,BN$11,'Transactions (Dated)'!$C:$C,"Dividend (paid to cash)")*AC15</f>
        <v>0</v>
      </c>
      <c r="BO15" s="6">
        <f ca="1">BO14+SUMIFS('Transactions (Dated)'!$F:$F,'Transactions (Dated)'!$D:$D,$BF15,'Transactions (Dated)'!$B:$B,BO$11,'Transactions (Dated)'!$C:$C,"Dividend (paid to cash)")*AD15</f>
        <v>0</v>
      </c>
      <c r="BP15" s="6">
        <f ca="1">BP14+SUMIFS('Transactions (Dated)'!$F:$F,'Transactions (Dated)'!$D:$D,$BF15,'Transactions (Dated)'!$B:$B,BP$11,'Transactions (Dated)'!$C:$C,"Dividend (paid to cash)")*AE15</f>
        <v>0</v>
      </c>
      <c r="BQ15" s="6">
        <f ca="1">BQ14+SUMIFS('Transactions (Dated)'!$F:$F,'Transactions (Dated)'!$D:$D,$BF15,'Transactions (Dated)'!$B:$B,BQ$11,'Transactions (Dated)'!$C:$C,"Dividend (paid to cash)")*AF15</f>
        <v>0</v>
      </c>
      <c r="BR15" s="6">
        <f ca="1">BR14+SUMIFS('Transactions (Dated)'!$F:$F,'Transactions (Dated)'!$D:$D,$BF15,'Transactions (Dated)'!$B:$B,BR$11,'Transactions (Dated)'!$C:$C,"Dividend (paid to cash)")*AG15</f>
        <v>0</v>
      </c>
      <c r="BS15" s="6">
        <f ca="1">BS14+SUMIFS('Transactions (Dated)'!$F:$F,'Transactions (Dated)'!$D:$D,$BF15,'Transactions (Dated)'!$B:$B,BS$11,'Transactions (Dated)'!$C:$C,"Dividend (paid to cash)")*AH15</f>
        <v>0</v>
      </c>
      <c r="BT15" s="6">
        <f ca="1">BT14+SUMIFS('Transactions (Dated)'!$F:$F,'Transactions (Dated)'!$D:$D,$BF15,'Transactions (Dated)'!$B:$B,BT$11,'Transactions (Dated)'!$C:$C,"Dividend (paid to cash)")*AI15</f>
        <v>0</v>
      </c>
      <c r="BU15" s="6">
        <f ca="1">BU14+SUMIFS('Transactions (Dated)'!$F:$F,'Transactions (Dated)'!$D:$D,$BF15,'Transactions (Dated)'!$B:$B,BU$11,'Transactions (Dated)'!$C:$C,"Dividend (paid to cash)")*AJ15</f>
        <v>0</v>
      </c>
      <c r="BV15" s="6"/>
      <c r="BX15" s="6">
        <f t="shared" ca="1" si="30"/>
        <v>1000000</v>
      </c>
      <c r="BZ15" s="3">
        <f t="shared" si="31"/>
        <v>41918</v>
      </c>
      <c r="CA15" s="4">
        <f t="shared" ca="1" si="26"/>
        <v>0</v>
      </c>
      <c r="CB15" s="4">
        <f t="shared" ca="1" si="27"/>
        <v>1000000</v>
      </c>
      <c r="CD15" s="4">
        <f t="shared" ca="1" si="28"/>
        <v>1000000</v>
      </c>
    </row>
    <row r="16" spans="2:82" x14ac:dyDescent="0.15">
      <c r="B16" s="3">
        <f t="shared" si="29"/>
        <v>41919</v>
      </c>
      <c r="C16" s="2">
        <v>14576.5</v>
      </c>
      <c r="E16" s="70">
        <v>41919</v>
      </c>
      <c r="F16" s="69">
        <v>10.31</v>
      </c>
      <c r="G16" s="69">
        <v>6.07</v>
      </c>
      <c r="H16" s="69">
        <v>19.690000000000001</v>
      </c>
      <c r="I16" s="69">
        <v>27.94</v>
      </c>
      <c r="J16" s="69">
        <v>14.05</v>
      </c>
      <c r="K16" s="69">
        <v>11.47</v>
      </c>
      <c r="L16" s="69">
        <v>27.9</v>
      </c>
      <c r="M16" s="69">
        <v>1.82</v>
      </c>
      <c r="N16" s="69">
        <v>9.23</v>
      </c>
      <c r="O16" s="69">
        <v>4.7167000000000003</v>
      </c>
      <c r="P16" s="69">
        <v>30.12</v>
      </c>
      <c r="Q16" s="69">
        <v>1.72</v>
      </c>
      <c r="R16" s="69">
        <v>8.9600000000000009</v>
      </c>
      <c r="S16" s="69">
        <v>35.03</v>
      </c>
      <c r="T16" s="4"/>
      <c r="V16" s="3">
        <f t="shared" si="8"/>
        <v>41919</v>
      </c>
      <c r="W16" s="40">
        <f ca="1">W15+SUMIFS('Transactions (Dated)'!$E$2:$E$53,'Transactions (Dated)'!$D$2:$D$53,'Share Values'!$V16,'Transactions (Dated)'!$B$2:$B$53,'Share Values'!W$11,'Transactions (Dated)'!$C$2:$C$53,"Buy")-SUMIFS('Transactions (Dated)'!$E$2:$E$53,'Transactions (Dated)'!$D$2:$D$53,'Share Values'!$V16,'Transactions (Dated)'!$B$2:$B$53,'Share Values'!W$11,'Transactions (Dated)'!$C$2:$C$53,"Sell")</f>
        <v>0</v>
      </c>
      <c r="X16" s="40">
        <f ca="1">X15+SUMIFS('Transactions (Dated)'!$E$2:$E$53,'Transactions (Dated)'!$D$2:$D$53,'Share Values'!$V16,'Transactions (Dated)'!$B$2:$B$53,'Share Values'!X$11,'Transactions (Dated)'!$C$2:$C$53,"Buy")-SUMIFS('Transactions (Dated)'!$E$2:$E$53,'Transactions (Dated)'!$D$2:$D$53,'Share Values'!$V16,'Transactions (Dated)'!$B$2:$B$53,'Share Values'!X$11,'Transactions (Dated)'!$C$2:$C$53,"Sell")</f>
        <v>0</v>
      </c>
      <c r="Y16" s="40">
        <f ca="1">Y15+SUMIFS('Transactions (Dated)'!$E$2:$E$53,'Transactions (Dated)'!$D$2:$D$53,'Share Values'!$V16,'Transactions (Dated)'!$B$2:$B$53,'Share Values'!Y$11,'Transactions (Dated)'!$C$2:$C$53,"Buy")-SUMIFS('Transactions (Dated)'!$E$2:$E$53,'Transactions (Dated)'!$D$2:$D$53,'Share Values'!$V16,'Transactions (Dated)'!$B$2:$B$53,'Share Values'!Y$11,'Transactions (Dated)'!$C$2:$C$53,"Sell")</f>
        <v>0</v>
      </c>
      <c r="Z16" s="40">
        <f ca="1">Z15+SUMIFS('Transactions (Dated)'!$E$2:$E$53,'Transactions (Dated)'!$D$2:$D$53,'Share Values'!$V16,'Transactions (Dated)'!$B$2:$B$53,'Share Values'!Z$11,'Transactions (Dated)'!$C$2:$C$53,"Buy")-SUMIFS('Transactions (Dated)'!$E$2:$E$53,'Transactions (Dated)'!$D$2:$D$53,'Share Values'!$V16,'Transactions (Dated)'!$B$2:$B$53,'Share Values'!Z$11,'Transactions (Dated)'!$C$2:$C$53,"Sell")</f>
        <v>0</v>
      </c>
      <c r="AA16" s="40">
        <f ca="1">AA15+SUMIFS('Transactions (Dated)'!$E$2:$E$53,'Transactions (Dated)'!$D$2:$D$53,'Share Values'!$V16,'Transactions (Dated)'!$B$2:$B$53,'Share Values'!AA$11,'Transactions (Dated)'!$C$2:$C$53,"Buy")-SUMIFS('Transactions (Dated)'!$E$2:$E$53,'Transactions (Dated)'!$D$2:$D$53,'Share Values'!$V16,'Transactions (Dated)'!$B$2:$B$53,'Share Values'!AA$11,'Transactions (Dated)'!$C$2:$C$53,"Sell")</f>
        <v>0</v>
      </c>
      <c r="AB16" s="40">
        <f ca="1">AB15+SUMIFS('Transactions (Dated)'!$E$2:$E$53,'Transactions (Dated)'!$D$2:$D$53,'Share Values'!$V16,'Transactions (Dated)'!$B$2:$B$53,'Share Values'!AB$11,'Transactions (Dated)'!$C$2:$C$53,"Buy")-SUMIFS('Transactions (Dated)'!$E$2:$E$53,'Transactions (Dated)'!$D$2:$D$53,'Share Values'!$V16,'Transactions (Dated)'!$B$2:$B$53,'Share Values'!AB$11,'Transactions (Dated)'!$C$2:$C$53,"Sell")</f>
        <v>0</v>
      </c>
      <c r="AC16" s="40">
        <f ca="1">AC15+SUMIFS('Transactions (Dated)'!$E$2:$E$53,'Transactions (Dated)'!$D$2:$D$53,'Share Values'!$V16,'Transactions (Dated)'!$B$2:$B$53,'Share Values'!AC$11,'Transactions (Dated)'!$C$2:$C$53,"Buy")-SUMIFS('Transactions (Dated)'!$E$2:$E$53,'Transactions (Dated)'!$D$2:$D$53,'Share Values'!$V16,'Transactions (Dated)'!$B$2:$B$53,'Share Values'!AC$11,'Transactions (Dated)'!$C$2:$C$53,"Sell")</f>
        <v>0</v>
      </c>
      <c r="AD16" s="40">
        <f ca="1">AD15+SUMIFS('Transactions (Dated)'!$E$2:$E$53,'Transactions (Dated)'!$D$2:$D$53,'Share Values'!$V16,'Transactions (Dated)'!$B$2:$B$53,'Share Values'!AD$11,'Transactions (Dated)'!$C$2:$C$53,"Buy")-SUMIFS('Transactions (Dated)'!$E$2:$E$53,'Transactions (Dated)'!$D$2:$D$53,'Share Values'!$V16,'Transactions (Dated)'!$B$2:$B$53,'Share Values'!AD$11,'Transactions (Dated)'!$C$2:$C$53,"Sell")</f>
        <v>0</v>
      </c>
      <c r="AE16" s="40">
        <f ca="1">AE15+SUMIFS('Transactions (Dated)'!$E$2:$E$53,'Transactions (Dated)'!$D$2:$D$53,'Share Values'!$V16,'Transactions (Dated)'!$B$2:$B$53,'Share Values'!AE$11,'Transactions (Dated)'!$C$2:$C$53,"Buy")-SUMIFS('Transactions (Dated)'!$E$2:$E$53,'Transactions (Dated)'!$D$2:$D$53,'Share Values'!$V16,'Transactions (Dated)'!$B$2:$B$53,'Share Values'!AE$11,'Transactions (Dated)'!$C$2:$C$53,"Sell")</f>
        <v>0</v>
      </c>
      <c r="AF16" s="40">
        <f ca="1">AF15+SUMIFS('Transactions (Dated)'!$E$2:$E$53,'Transactions (Dated)'!$D$2:$D$53,'Share Values'!$V16,'Transactions (Dated)'!$B$2:$B$53,'Share Values'!AF$11,'Transactions (Dated)'!$C$2:$C$53,"Buy")-SUMIFS('Transactions (Dated)'!$E$2:$E$53,'Transactions (Dated)'!$D$2:$D$53,'Share Values'!$V16,'Transactions (Dated)'!$B$2:$B$53,'Share Values'!AF$11,'Transactions (Dated)'!$C$2:$C$53,"Sell")</f>
        <v>0</v>
      </c>
      <c r="AG16" s="40">
        <f ca="1">AG15+SUMIFS('Transactions (Dated)'!$E$2:$E$53,'Transactions (Dated)'!$D$2:$D$53,'Share Values'!$V16,'Transactions (Dated)'!$B$2:$B$53,'Share Values'!AG$11,'Transactions (Dated)'!$C$2:$C$53,"Buy")-SUMIFS('Transactions (Dated)'!$E$2:$E$53,'Transactions (Dated)'!$D$2:$D$53,'Share Values'!$V16,'Transactions (Dated)'!$B$2:$B$53,'Share Values'!AG$11,'Transactions (Dated)'!$C$2:$C$53,"Sell")</f>
        <v>0</v>
      </c>
      <c r="AH16" s="40">
        <f ca="1">AH15+SUMIFS('Transactions (Dated)'!$E$2:$E$53,'Transactions (Dated)'!$D$2:$D$53,'Share Values'!$V16,'Transactions (Dated)'!$B$2:$B$53,'Share Values'!AH$11,'Transactions (Dated)'!$C$2:$C$53,"Buy")-SUMIFS('Transactions (Dated)'!$E$2:$E$53,'Transactions (Dated)'!$D$2:$D$53,'Share Values'!$V16,'Transactions (Dated)'!$B$2:$B$53,'Share Values'!AH$11,'Transactions (Dated)'!$C$2:$C$53,"Sell")</f>
        <v>0</v>
      </c>
      <c r="AI16" s="40">
        <f ca="1">AI15+SUMIFS('Transactions (Dated)'!$E$2:$E$53,'Transactions (Dated)'!$D$2:$D$53,'Share Values'!$V16,'Transactions (Dated)'!$B$2:$B$53,'Share Values'!AI$11,'Transactions (Dated)'!$C$2:$C$53,"Buy")-SUMIFS('Transactions (Dated)'!$E$2:$E$53,'Transactions (Dated)'!$D$2:$D$53,'Share Values'!$V16,'Transactions (Dated)'!$B$2:$B$53,'Share Values'!AI$11,'Transactions (Dated)'!$C$2:$C$53,"Sell")</f>
        <v>0</v>
      </c>
      <c r="AJ16" s="40">
        <f ca="1">AJ15+SUMIFS('Transactions (Dated)'!$E$2:$E$53,'Transactions (Dated)'!$D$2:$D$53,'Share Values'!$V16,'Transactions (Dated)'!$B$2:$B$53,'Share Values'!AJ$11,'Transactions (Dated)'!$C$2:$C$53,"Buy")-SUMIFS('Transactions (Dated)'!$E$2:$E$53,'Transactions (Dated)'!$D$2:$D$53,'Share Values'!$V16,'Transactions (Dated)'!$B$2:$B$53,'Share Values'!AJ$11,'Transactions (Dated)'!$C$2:$C$53,"Sell")</f>
        <v>0</v>
      </c>
      <c r="AK16" s="40"/>
      <c r="AM16" s="3">
        <f t="shared" si="9"/>
        <v>41919</v>
      </c>
      <c r="AN16" s="6">
        <f t="shared" ca="1" si="10"/>
        <v>0</v>
      </c>
      <c r="AO16" s="6">
        <f t="shared" ca="1" si="11"/>
        <v>0</v>
      </c>
      <c r="AP16" s="6">
        <f t="shared" ca="1" si="12"/>
        <v>0</v>
      </c>
      <c r="AQ16" s="6">
        <f t="shared" ca="1" si="13"/>
        <v>0</v>
      </c>
      <c r="AR16" s="6">
        <f t="shared" ca="1" si="14"/>
        <v>0</v>
      </c>
      <c r="AS16" s="6">
        <f t="shared" ca="1" si="15"/>
        <v>0</v>
      </c>
      <c r="AT16" s="6">
        <f t="shared" ca="1" si="16"/>
        <v>0</v>
      </c>
      <c r="AU16" s="6">
        <f t="shared" ca="1" si="17"/>
        <v>0</v>
      </c>
      <c r="AV16" s="6">
        <f t="shared" ca="1" si="18"/>
        <v>0</v>
      </c>
      <c r="AW16" s="6">
        <f t="shared" ca="1" si="19"/>
        <v>0</v>
      </c>
      <c r="AX16" s="6">
        <f t="shared" ca="1" si="20"/>
        <v>0</v>
      </c>
      <c r="AY16" s="6">
        <f t="shared" ca="1" si="21"/>
        <v>0</v>
      </c>
      <c r="AZ16" s="6">
        <f t="shared" ca="1" si="22"/>
        <v>0</v>
      </c>
      <c r="BA16" s="6">
        <f t="shared" ca="1" si="23"/>
        <v>0</v>
      </c>
      <c r="BB16" s="6"/>
      <c r="BD16" s="4">
        <f t="shared" ca="1" si="24"/>
        <v>0</v>
      </c>
      <c r="BF16" s="3">
        <f t="shared" si="25"/>
        <v>41919</v>
      </c>
      <c r="BG16" s="6">
        <f>BG15+SUMIFS('Transactions (Dated)'!H:H,'Transactions (Dated)'!D:D,'Share Values'!AM16)</f>
        <v>1000000</v>
      </c>
      <c r="BH16" s="6">
        <f ca="1">BH15+SUMIFS('Transactions (Dated)'!$F:$F,'Transactions (Dated)'!$D:$D,$BF16,'Transactions (Dated)'!$B:$B,BH$11,'Transactions (Dated)'!$C:$C,"Dividend (paid to cash)")*W16</f>
        <v>0</v>
      </c>
      <c r="BI16" s="6">
        <f ca="1">BI15+SUMIFS('Transactions (Dated)'!$F:$F,'Transactions (Dated)'!$D:$D,$BF16,'Transactions (Dated)'!$B:$B,BI$11,'Transactions (Dated)'!$C:$C,"Dividend (paid to cash)")*X16</f>
        <v>0</v>
      </c>
      <c r="BJ16" s="6">
        <f ca="1">BJ15+SUMIFS('Transactions (Dated)'!$F:$F,'Transactions (Dated)'!$D:$D,$BF16,'Transactions (Dated)'!$B:$B,BJ$11,'Transactions (Dated)'!$C:$C,"Dividend (paid to cash)")*Y16</f>
        <v>0</v>
      </c>
      <c r="BK16" s="6">
        <f ca="1">BK15+SUMIFS('Transactions (Dated)'!$F:$F,'Transactions (Dated)'!$D:$D,$BF16,'Transactions (Dated)'!$B:$B,BK$11,'Transactions (Dated)'!$C:$C,"Dividend (paid to cash)")*Z16</f>
        <v>0</v>
      </c>
      <c r="BL16" s="6">
        <f ca="1">BL15+SUMIFS('Transactions (Dated)'!$F:$F,'Transactions (Dated)'!$D:$D,$BF16,'Transactions (Dated)'!$B:$B,BL$11,'Transactions (Dated)'!$C:$C,"Dividend (paid to cash)")*AA16</f>
        <v>0</v>
      </c>
      <c r="BM16" s="6">
        <f ca="1">BM15+SUMIFS('Transactions (Dated)'!$F:$F,'Transactions (Dated)'!$D:$D,$BF16,'Transactions (Dated)'!$B:$B,BM$11,'Transactions (Dated)'!$C:$C,"Dividend (paid to cash)")*AB16</f>
        <v>0</v>
      </c>
      <c r="BN16" s="6">
        <f ca="1">BN15+SUMIFS('Transactions (Dated)'!$F:$F,'Transactions (Dated)'!$D:$D,$BF16,'Transactions (Dated)'!$B:$B,BN$11,'Transactions (Dated)'!$C:$C,"Dividend (paid to cash)")*AC16</f>
        <v>0</v>
      </c>
      <c r="BO16" s="6">
        <f ca="1">BO15+SUMIFS('Transactions (Dated)'!$F:$F,'Transactions (Dated)'!$D:$D,$BF16,'Transactions (Dated)'!$B:$B,BO$11,'Transactions (Dated)'!$C:$C,"Dividend (paid to cash)")*AD16</f>
        <v>0</v>
      </c>
      <c r="BP16" s="6">
        <f ca="1">BP15+SUMIFS('Transactions (Dated)'!$F:$F,'Transactions (Dated)'!$D:$D,$BF16,'Transactions (Dated)'!$B:$B,BP$11,'Transactions (Dated)'!$C:$C,"Dividend (paid to cash)")*AE16</f>
        <v>0</v>
      </c>
      <c r="BQ16" s="6">
        <f ca="1">BQ15+SUMIFS('Transactions (Dated)'!$F:$F,'Transactions (Dated)'!$D:$D,$BF16,'Transactions (Dated)'!$B:$B,BQ$11,'Transactions (Dated)'!$C:$C,"Dividend (paid to cash)")*AF16</f>
        <v>0</v>
      </c>
      <c r="BR16" s="6">
        <f ca="1">BR15+SUMIFS('Transactions (Dated)'!$F:$F,'Transactions (Dated)'!$D:$D,$BF16,'Transactions (Dated)'!$B:$B,BR$11,'Transactions (Dated)'!$C:$C,"Dividend (paid to cash)")*AG16</f>
        <v>0</v>
      </c>
      <c r="BS16" s="6">
        <f ca="1">BS15+SUMIFS('Transactions (Dated)'!$F:$F,'Transactions (Dated)'!$D:$D,$BF16,'Transactions (Dated)'!$B:$B,BS$11,'Transactions (Dated)'!$C:$C,"Dividend (paid to cash)")*AH16</f>
        <v>0</v>
      </c>
      <c r="BT16" s="6">
        <f ca="1">BT15+SUMIFS('Transactions (Dated)'!$F:$F,'Transactions (Dated)'!$D:$D,$BF16,'Transactions (Dated)'!$B:$B,BT$11,'Transactions (Dated)'!$C:$C,"Dividend (paid to cash)")*AI16</f>
        <v>0</v>
      </c>
      <c r="BU16" s="6">
        <f ca="1">BU15+SUMIFS('Transactions (Dated)'!$F:$F,'Transactions (Dated)'!$D:$D,$BF16,'Transactions (Dated)'!$B:$B,BU$11,'Transactions (Dated)'!$C:$C,"Dividend (paid to cash)")*AJ16</f>
        <v>0</v>
      </c>
      <c r="BV16" s="6"/>
      <c r="BX16" s="6">
        <f t="shared" ca="1" si="30"/>
        <v>1000000</v>
      </c>
      <c r="BZ16" s="3">
        <f t="shared" si="31"/>
        <v>41919</v>
      </c>
      <c r="CA16" s="4">
        <f t="shared" ca="1" si="26"/>
        <v>0</v>
      </c>
      <c r="CB16" s="4">
        <f t="shared" ca="1" si="27"/>
        <v>1000000</v>
      </c>
      <c r="CD16" s="4">
        <f t="shared" ca="1" si="28"/>
        <v>1000000</v>
      </c>
    </row>
    <row r="17" spans="2:82" x14ac:dyDescent="0.15">
      <c r="B17" s="3">
        <f t="shared" si="29"/>
        <v>41920</v>
      </c>
      <c r="C17" s="2">
        <v>14666.5</v>
      </c>
      <c r="E17" s="70">
        <v>41920</v>
      </c>
      <c r="F17" s="69">
        <v>10.25</v>
      </c>
      <c r="G17" s="69">
        <v>5.98</v>
      </c>
      <c r="H17" s="69">
        <v>19.809999999999999</v>
      </c>
      <c r="I17" s="69">
        <v>28.01</v>
      </c>
      <c r="J17" s="69">
        <v>15.3</v>
      </c>
      <c r="K17" s="69">
        <v>11.48</v>
      </c>
      <c r="L17" s="69">
        <v>28.89</v>
      </c>
      <c r="M17" s="69">
        <v>1.86</v>
      </c>
      <c r="N17" s="69">
        <v>9.1</v>
      </c>
      <c r="O17" s="69">
        <v>4.7332999999999998</v>
      </c>
      <c r="P17" s="69">
        <v>29.98</v>
      </c>
      <c r="Q17" s="69">
        <v>1.76</v>
      </c>
      <c r="R17" s="69">
        <v>9</v>
      </c>
      <c r="S17" s="69">
        <v>35.229999999999997</v>
      </c>
      <c r="T17" s="4"/>
      <c r="V17" s="3">
        <f t="shared" si="8"/>
        <v>41920</v>
      </c>
      <c r="W17" s="40">
        <f ca="1">W16+SUMIFS('Transactions (Dated)'!$E$2:$E$53,'Transactions (Dated)'!$D$2:$D$53,'Share Values'!$V17,'Transactions (Dated)'!$B$2:$B$53,'Share Values'!W$11,'Transactions (Dated)'!$C$2:$C$53,"Buy")-SUMIFS('Transactions (Dated)'!$E$2:$E$53,'Transactions (Dated)'!$D$2:$D$53,'Share Values'!$V17,'Transactions (Dated)'!$B$2:$B$53,'Share Values'!W$11,'Transactions (Dated)'!$C$2:$C$53,"Sell")</f>
        <v>0</v>
      </c>
      <c r="X17" s="40">
        <f ca="1">X16+SUMIFS('Transactions (Dated)'!$E$2:$E$53,'Transactions (Dated)'!$D$2:$D$53,'Share Values'!$V17,'Transactions (Dated)'!$B$2:$B$53,'Share Values'!X$11,'Transactions (Dated)'!$C$2:$C$53,"Buy")-SUMIFS('Transactions (Dated)'!$E$2:$E$53,'Transactions (Dated)'!$D$2:$D$53,'Share Values'!$V17,'Transactions (Dated)'!$B$2:$B$53,'Share Values'!X$11,'Transactions (Dated)'!$C$2:$C$53,"Sell")</f>
        <v>0</v>
      </c>
      <c r="Y17" s="40">
        <f ca="1">Y16+SUMIFS('Transactions (Dated)'!$E$2:$E$53,'Transactions (Dated)'!$D$2:$D$53,'Share Values'!$V17,'Transactions (Dated)'!$B$2:$B$53,'Share Values'!Y$11,'Transactions (Dated)'!$C$2:$C$53,"Buy")-SUMIFS('Transactions (Dated)'!$E$2:$E$53,'Transactions (Dated)'!$D$2:$D$53,'Share Values'!$V17,'Transactions (Dated)'!$B$2:$B$53,'Share Values'!Y$11,'Transactions (Dated)'!$C$2:$C$53,"Sell")</f>
        <v>0</v>
      </c>
      <c r="Z17" s="40">
        <f ca="1">Z16+SUMIFS('Transactions (Dated)'!$E$2:$E$53,'Transactions (Dated)'!$D$2:$D$53,'Share Values'!$V17,'Transactions (Dated)'!$B$2:$B$53,'Share Values'!Z$11,'Transactions (Dated)'!$C$2:$C$53,"Buy")-SUMIFS('Transactions (Dated)'!$E$2:$E$53,'Transactions (Dated)'!$D$2:$D$53,'Share Values'!$V17,'Transactions (Dated)'!$B$2:$B$53,'Share Values'!Z$11,'Transactions (Dated)'!$C$2:$C$53,"Sell")</f>
        <v>0</v>
      </c>
      <c r="AA17" s="40">
        <f ca="1">AA16+SUMIFS('Transactions (Dated)'!$E$2:$E$53,'Transactions (Dated)'!$D$2:$D$53,'Share Values'!$V17,'Transactions (Dated)'!$B$2:$B$53,'Share Values'!AA$11,'Transactions (Dated)'!$C$2:$C$53,"Buy")-SUMIFS('Transactions (Dated)'!$E$2:$E$53,'Transactions (Dated)'!$D$2:$D$53,'Share Values'!$V17,'Transactions (Dated)'!$B$2:$B$53,'Share Values'!AA$11,'Transactions (Dated)'!$C$2:$C$53,"Sell")</f>
        <v>0</v>
      </c>
      <c r="AB17" s="40">
        <f ca="1">AB16+SUMIFS('Transactions (Dated)'!$E$2:$E$53,'Transactions (Dated)'!$D$2:$D$53,'Share Values'!$V17,'Transactions (Dated)'!$B$2:$B$53,'Share Values'!AB$11,'Transactions (Dated)'!$C$2:$C$53,"Buy")-SUMIFS('Transactions (Dated)'!$E$2:$E$53,'Transactions (Dated)'!$D$2:$D$53,'Share Values'!$V17,'Transactions (Dated)'!$B$2:$B$53,'Share Values'!AB$11,'Transactions (Dated)'!$C$2:$C$53,"Sell")</f>
        <v>0</v>
      </c>
      <c r="AC17" s="40">
        <f ca="1">AC16+SUMIFS('Transactions (Dated)'!$E$2:$E$53,'Transactions (Dated)'!$D$2:$D$53,'Share Values'!$V17,'Transactions (Dated)'!$B$2:$B$53,'Share Values'!AC$11,'Transactions (Dated)'!$C$2:$C$53,"Buy")-SUMIFS('Transactions (Dated)'!$E$2:$E$53,'Transactions (Dated)'!$D$2:$D$53,'Share Values'!$V17,'Transactions (Dated)'!$B$2:$B$53,'Share Values'!AC$11,'Transactions (Dated)'!$C$2:$C$53,"Sell")</f>
        <v>0</v>
      </c>
      <c r="AD17" s="40">
        <f ca="1">AD16+SUMIFS('Transactions (Dated)'!$E$2:$E$53,'Transactions (Dated)'!$D$2:$D$53,'Share Values'!$V17,'Transactions (Dated)'!$B$2:$B$53,'Share Values'!AD$11,'Transactions (Dated)'!$C$2:$C$53,"Buy")-SUMIFS('Transactions (Dated)'!$E$2:$E$53,'Transactions (Dated)'!$D$2:$D$53,'Share Values'!$V17,'Transactions (Dated)'!$B$2:$B$53,'Share Values'!AD$11,'Transactions (Dated)'!$C$2:$C$53,"Sell")</f>
        <v>0</v>
      </c>
      <c r="AE17" s="40">
        <f ca="1">AE16+SUMIFS('Transactions (Dated)'!$E$2:$E$53,'Transactions (Dated)'!$D$2:$D$53,'Share Values'!$V17,'Transactions (Dated)'!$B$2:$B$53,'Share Values'!AE$11,'Transactions (Dated)'!$C$2:$C$53,"Buy")-SUMIFS('Transactions (Dated)'!$E$2:$E$53,'Transactions (Dated)'!$D$2:$D$53,'Share Values'!$V17,'Transactions (Dated)'!$B$2:$B$53,'Share Values'!AE$11,'Transactions (Dated)'!$C$2:$C$53,"Sell")</f>
        <v>0</v>
      </c>
      <c r="AF17" s="40">
        <f ca="1">AF16+SUMIFS('Transactions (Dated)'!$E$2:$E$53,'Transactions (Dated)'!$D$2:$D$53,'Share Values'!$V17,'Transactions (Dated)'!$B$2:$B$53,'Share Values'!AF$11,'Transactions (Dated)'!$C$2:$C$53,"Buy")-SUMIFS('Transactions (Dated)'!$E$2:$E$53,'Transactions (Dated)'!$D$2:$D$53,'Share Values'!$V17,'Transactions (Dated)'!$B$2:$B$53,'Share Values'!AF$11,'Transactions (Dated)'!$C$2:$C$53,"Sell")</f>
        <v>0</v>
      </c>
      <c r="AG17" s="40">
        <f ca="1">AG16+SUMIFS('Transactions (Dated)'!$E$2:$E$53,'Transactions (Dated)'!$D$2:$D$53,'Share Values'!$V17,'Transactions (Dated)'!$B$2:$B$53,'Share Values'!AG$11,'Transactions (Dated)'!$C$2:$C$53,"Buy")-SUMIFS('Transactions (Dated)'!$E$2:$E$53,'Transactions (Dated)'!$D$2:$D$53,'Share Values'!$V17,'Transactions (Dated)'!$B$2:$B$53,'Share Values'!AG$11,'Transactions (Dated)'!$C$2:$C$53,"Sell")</f>
        <v>0</v>
      </c>
      <c r="AH17" s="40">
        <f ca="1">AH16+SUMIFS('Transactions (Dated)'!$E$2:$E$53,'Transactions (Dated)'!$D$2:$D$53,'Share Values'!$V17,'Transactions (Dated)'!$B$2:$B$53,'Share Values'!AH$11,'Transactions (Dated)'!$C$2:$C$53,"Buy")-SUMIFS('Transactions (Dated)'!$E$2:$E$53,'Transactions (Dated)'!$D$2:$D$53,'Share Values'!$V17,'Transactions (Dated)'!$B$2:$B$53,'Share Values'!AH$11,'Transactions (Dated)'!$C$2:$C$53,"Sell")</f>
        <v>0</v>
      </c>
      <c r="AI17" s="40">
        <f ca="1">AI16+SUMIFS('Transactions (Dated)'!$E$2:$E$53,'Transactions (Dated)'!$D$2:$D$53,'Share Values'!$V17,'Transactions (Dated)'!$B$2:$B$53,'Share Values'!AI$11,'Transactions (Dated)'!$C$2:$C$53,"Buy")-SUMIFS('Transactions (Dated)'!$E$2:$E$53,'Transactions (Dated)'!$D$2:$D$53,'Share Values'!$V17,'Transactions (Dated)'!$B$2:$B$53,'Share Values'!AI$11,'Transactions (Dated)'!$C$2:$C$53,"Sell")</f>
        <v>0</v>
      </c>
      <c r="AJ17" s="40">
        <f ca="1">AJ16+SUMIFS('Transactions (Dated)'!$E$2:$E$53,'Transactions (Dated)'!$D$2:$D$53,'Share Values'!$V17,'Transactions (Dated)'!$B$2:$B$53,'Share Values'!AJ$11,'Transactions (Dated)'!$C$2:$C$53,"Buy")-SUMIFS('Transactions (Dated)'!$E$2:$E$53,'Transactions (Dated)'!$D$2:$D$53,'Share Values'!$V17,'Transactions (Dated)'!$B$2:$B$53,'Share Values'!AJ$11,'Transactions (Dated)'!$C$2:$C$53,"Sell")</f>
        <v>0</v>
      </c>
      <c r="AK17" s="40"/>
      <c r="AM17" s="3">
        <f t="shared" si="9"/>
        <v>41920</v>
      </c>
      <c r="AN17" s="6">
        <f t="shared" ca="1" si="10"/>
        <v>0</v>
      </c>
      <c r="AO17" s="6">
        <f t="shared" ca="1" si="11"/>
        <v>0</v>
      </c>
      <c r="AP17" s="6">
        <f t="shared" ca="1" si="12"/>
        <v>0</v>
      </c>
      <c r="AQ17" s="6">
        <f t="shared" ca="1" si="13"/>
        <v>0</v>
      </c>
      <c r="AR17" s="6">
        <f t="shared" ca="1" si="14"/>
        <v>0</v>
      </c>
      <c r="AS17" s="6">
        <f t="shared" ca="1" si="15"/>
        <v>0</v>
      </c>
      <c r="AT17" s="6">
        <f t="shared" ca="1" si="16"/>
        <v>0</v>
      </c>
      <c r="AU17" s="6">
        <f t="shared" ca="1" si="17"/>
        <v>0</v>
      </c>
      <c r="AV17" s="6">
        <f t="shared" ca="1" si="18"/>
        <v>0</v>
      </c>
      <c r="AW17" s="6">
        <f t="shared" ca="1" si="19"/>
        <v>0</v>
      </c>
      <c r="AX17" s="6">
        <f t="shared" ca="1" si="20"/>
        <v>0</v>
      </c>
      <c r="AY17" s="6">
        <f t="shared" ca="1" si="21"/>
        <v>0</v>
      </c>
      <c r="AZ17" s="6">
        <f t="shared" ca="1" si="22"/>
        <v>0</v>
      </c>
      <c r="BA17" s="6">
        <f t="shared" ca="1" si="23"/>
        <v>0</v>
      </c>
      <c r="BB17" s="6"/>
      <c r="BD17" s="4">
        <f t="shared" ca="1" si="24"/>
        <v>0</v>
      </c>
      <c r="BF17" s="3">
        <f t="shared" si="25"/>
        <v>41920</v>
      </c>
      <c r="BG17" s="6">
        <f>BG16+SUMIFS('Transactions (Dated)'!H:H,'Transactions (Dated)'!D:D,'Share Values'!AM17)</f>
        <v>1000000</v>
      </c>
      <c r="BH17" s="6">
        <f ca="1">BH16+SUMIFS('Transactions (Dated)'!$F:$F,'Transactions (Dated)'!$D:$D,$BF17,'Transactions (Dated)'!$B:$B,BH$11,'Transactions (Dated)'!$C:$C,"Dividend (paid to cash)")*W17</f>
        <v>0</v>
      </c>
      <c r="BI17" s="6">
        <f ca="1">BI16+SUMIFS('Transactions (Dated)'!$F:$F,'Transactions (Dated)'!$D:$D,$BF17,'Transactions (Dated)'!$B:$B,BI$11,'Transactions (Dated)'!$C:$C,"Dividend (paid to cash)")*X17</f>
        <v>0</v>
      </c>
      <c r="BJ17" s="6">
        <f ca="1">BJ16+SUMIFS('Transactions (Dated)'!$F:$F,'Transactions (Dated)'!$D:$D,$BF17,'Transactions (Dated)'!$B:$B,BJ$11,'Transactions (Dated)'!$C:$C,"Dividend (paid to cash)")*Y17</f>
        <v>0</v>
      </c>
      <c r="BK17" s="6">
        <f ca="1">BK16+SUMIFS('Transactions (Dated)'!$F:$F,'Transactions (Dated)'!$D:$D,$BF17,'Transactions (Dated)'!$B:$B,BK$11,'Transactions (Dated)'!$C:$C,"Dividend (paid to cash)")*Z17</f>
        <v>0</v>
      </c>
      <c r="BL17" s="6">
        <f ca="1">BL16+SUMIFS('Transactions (Dated)'!$F:$F,'Transactions (Dated)'!$D:$D,$BF17,'Transactions (Dated)'!$B:$B,BL$11,'Transactions (Dated)'!$C:$C,"Dividend (paid to cash)")*AA17</f>
        <v>0</v>
      </c>
      <c r="BM17" s="6">
        <f ca="1">BM16+SUMIFS('Transactions (Dated)'!$F:$F,'Transactions (Dated)'!$D:$D,$BF17,'Transactions (Dated)'!$B:$B,BM$11,'Transactions (Dated)'!$C:$C,"Dividend (paid to cash)")*AB17</f>
        <v>0</v>
      </c>
      <c r="BN17" s="6">
        <f ca="1">BN16+SUMIFS('Transactions (Dated)'!$F:$F,'Transactions (Dated)'!$D:$D,$BF17,'Transactions (Dated)'!$B:$B,BN$11,'Transactions (Dated)'!$C:$C,"Dividend (paid to cash)")*AC17</f>
        <v>0</v>
      </c>
      <c r="BO17" s="6">
        <f ca="1">BO16+SUMIFS('Transactions (Dated)'!$F:$F,'Transactions (Dated)'!$D:$D,$BF17,'Transactions (Dated)'!$B:$B,BO$11,'Transactions (Dated)'!$C:$C,"Dividend (paid to cash)")*AD17</f>
        <v>0</v>
      </c>
      <c r="BP17" s="6">
        <f ca="1">BP16+SUMIFS('Transactions (Dated)'!$F:$F,'Transactions (Dated)'!$D:$D,$BF17,'Transactions (Dated)'!$B:$B,BP$11,'Transactions (Dated)'!$C:$C,"Dividend (paid to cash)")*AE17</f>
        <v>0</v>
      </c>
      <c r="BQ17" s="6">
        <f ca="1">BQ16+SUMIFS('Transactions (Dated)'!$F:$F,'Transactions (Dated)'!$D:$D,$BF17,'Transactions (Dated)'!$B:$B,BQ$11,'Transactions (Dated)'!$C:$C,"Dividend (paid to cash)")*AF17</f>
        <v>0</v>
      </c>
      <c r="BR17" s="6">
        <f ca="1">BR16+SUMIFS('Transactions (Dated)'!$F:$F,'Transactions (Dated)'!$D:$D,$BF17,'Transactions (Dated)'!$B:$B,BR$11,'Transactions (Dated)'!$C:$C,"Dividend (paid to cash)")*AG17</f>
        <v>0</v>
      </c>
      <c r="BS17" s="6">
        <f ca="1">BS16+SUMIFS('Transactions (Dated)'!$F:$F,'Transactions (Dated)'!$D:$D,$BF17,'Transactions (Dated)'!$B:$B,BS$11,'Transactions (Dated)'!$C:$C,"Dividend (paid to cash)")*AH17</f>
        <v>0</v>
      </c>
      <c r="BT17" s="6">
        <f ca="1">BT16+SUMIFS('Transactions (Dated)'!$F:$F,'Transactions (Dated)'!$D:$D,$BF17,'Transactions (Dated)'!$B:$B,BT$11,'Transactions (Dated)'!$C:$C,"Dividend (paid to cash)")*AI17</f>
        <v>0</v>
      </c>
      <c r="BU17" s="6">
        <f ca="1">BU16+SUMIFS('Transactions (Dated)'!$F:$F,'Transactions (Dated)'!$D:$D,$BF17,'Transactions (Dated)'!$B:$B,BU$11,'Transactions (Dated)'!$C:$C,"Dividend (paid to cash)")*AJ17</f>
        <v>0</v>
      </c>
      <c r="BV17" s="6"/>
      <c r="BX17" s="6">
        <f t="shared" ca="1" si="30"/>
        <v>1000000</v>
      </c>
      <c r="BZ17" s="3">
        <f t="shared" si="31"/>
        <v>41920</v>
      </c>
      <c r="CA17" s="4">
        <f t="shared" ca="1" si="26"/>
        <v>0</v>
      </c>
      <c r="CB17" s="4">
        <f t="shared" ca="1" si="27"/>
        <v>1000000</v>
      </c>
      <c r="CD17" s="4">
        <f t="shared" ca="1" si="28"/>
        <v>1000000</v>
      </c>
    </row>
    <row r="18" spans="2:82" x14ac:dyDescent="0.15">
      <c r="B18" s="3">
        <f t="shared" si="29"/>
        <v>41921</v>
      </c>
      <c r="C18" s="2">
        <v>14460.6</v>
      </c>
      <c r="E18" s="70">
        <v>41921</v>
      </c>
      <c r="F18" s="69">
        <v>10.18</v>
      </c>
      <c r="G18" s="69">
        <v>5.9</v>
      </c>
      <c r="H18" s="69">
        <v>19.55</v>
      </c>
      <c r="I18" s="69">
        <v>28.13</v>
      </c>
      <c r="J18" s="69">
        <v>14.74</v>
      </c>
      <c r="K18" s="69">
        <v>11.59</v>
      </c>
      <c r="L18" s="69">
        <v>29.14</v>
      </c>
      <c r="M18" s="69">
        <v>1.83</v>
      </c>
      <c r="N18" s="69">
        <v>9.01</v>
      </c>
      <c r="O18" s="69">
        <v>4.82</v>
      </c>
      <c r="P18" s="69">
        <v>29.64</v>
      </c>
      <c r="Q18" s="69">
        <v>1.68</v>
      </c>
      <c r="R18" s="69">
        <v>8.57</v>
      </c>
      <c r="S18" s="69">
        <v>35.29</v>
      </c>
      <c r="T18" s="4"/>
      <c r="V18" s="3">
        <f t="shared" si="8"/>
        <v>41921</v>
      </c>
      <c r="W18" s="40">
        <f ca="1">W17+SUMIFS('Transactions (Dated)'!$E$2:$E$53,'Transactions (Dated)'!$D$2:$D$53,'Share Values'!$V18,'Transactions (Dated)'!$B$2:$B$53,'Share Values'!W$11,'Transactions (Dated)'!$C$2:$C$53,"Buy")-SUMIFS('Transactions (Dated)'!$E$2:$E$53,'Transactions (Dated)'!$D$2:$D$53,'Share Values'!$V18,'Transactions (Dated)'!$B$2:$B$53,'Share Values'!W$11,'Transactions (Dated)'!$C$2:$C$53,"Sell")</f>
        <v>0</v>
      </c>
      <c r="X18" s="40">
        <f ca="1">X17+SUMIFS('Transactions (Dated)'!$E$2:$E$53,'Transactions (Dated)'!$D$2:$D$53,'Share Values'!$V18,'Transactions (Dated)'!$B$2:$B$53,'Share Values'!X$11,'Transactions (Dated)'!$C$2:$C$53,"Buy")-SUMIFS('Transactions (Dated)'!$E$2:$E$53,'Transactions (Dated)'!$D$2:$D$53,'Share Values'!$V18,'Transactions (Dated)'!$B$2:$B$53,'Share Values'!X$11,'Transactions (Dated)'!$C$2:$C$53,"Sell")</f>
        <v>0</v>
      </c>
      <c r="Y18" s="40">
        <f ca="1">Y17+SUMIFS('Transactions (Dated)'!$E$2:$E$53,'Transactions (Dated)'!$D$2:$D$53,'Share Values'!$V18,'Transactions (Dated)'!$B$2:$B$53,'Share Values'!Y$11,'Transactions (Dated)'!$C$2:$C$53,"Buy")-SUMIFS('Transactions (Dated)'!$E$2:$E$53,'Transactions (Dated)'!$D$2:$D$53,'Share Values'!$V18,'Transactions (Dated)'!$B$2:$B$53,'Share Values'!Y$11,'Transactions (Dated)'!$C$2:$C$53,"Sell")</f>
        <v>0</v>
      </c>
      <c r="Z18" s="40">
        <f ca="1">Z17+SUMIFS('Transactions (Dated)'!$E$2:$E$53,'Transactions (Dated)'!$D$2:$D$53,'Share Values'!$V18,'Transactions (Dated)'!$B$2:$B$53,'Share Values'!Z$11,'Transactions (Dated)'!$C$2:$C$53,"Buy")-SUMIFS('Transactions (Dated)'!$E$2:$E$53,'Transactions (Dated)'!$D$2:$D$53,'Share Values'!$V18,'Transactions (Dated)'!$B$2:$B$53,'Share Values'!Z$11,'Transactions (Dated)'!$C$2:$C$53,"Sell")</f>
        <v>0</v>
      </c>
      <c r="AA18" s="40">
        <f ca="1">AA17+SUMIFS('Transactions (Dated)'!$E$2:$E$53,'Transactions (Dated)'!$D$2:$D$53,'Share Values'!$V18,'Transactions (Dated)'!$B$2:$B$53,'Share Values'!AA$11,'Transactions (Dated)'!$C$2:$C$53,"Buy")-SUMIFS('Transactions (Dated)'!$E$2:$E$53,'Transactions (Dated)'!$D$2:$D$53,'Share Values'!$V18,'Transactions (Dated)'!$B$2:$B$53,'Share Values'!AA$11,'Transactions (Dated)'!$C$2:$C$53,"Sell")</f>
        <v>0</v>
      </c>
      <c r="AB18" s="40">
        <f ca="1">AB17+SUMIFS('Transactions (Dated)'!$E$2:$E$53,'Transactions (Dated)'!$D$2:$D$53,'Share Values'!$V18,'Transactions (Dated)'!$B$2:$B$53,'Share Values'!AB$11,'Transactions (Dated)'!$C$2:$C$53,"Buy")-SUMIFS('Transactions (Dated)'!$E$2:$E$53,'Transactions (Dated)'!$D$2:$D$53,'Share Values'!$V18,'Transactions (Dated)'!$B$2:$B$53,'Share Values'!AB$11,'Transactions (Dated)'!$C$2:$C$53,"Sell")</f>
        <v>0</v>
      </c>
      <c r="AC18" s="40">
        <f ca="1">AC17+SUMIFS('Transactions (Dated)'!$E$2:$E$53,'Transactions (Dated)'!$D$2:$D$53,'Share Values'!$V18,'Transactions (Dated)'!$B$2:$B$53,'Share Values'!AC$11,'Transactions (Dated)'!$C$2:$C$53,"Buy")-SUMIFS('Transactions (Dated)'!$E$2:$E$53,'Transactions (Dated)'!$D$2:$D$53,'Share Values'!$V18,'Transactions (Dated)'!$B$2:$B$53,'Share Values'!AC$11,'Transactions (Dated)'!$C$2:$C$53,"Sell")</f>
        <v>0</v>
      </c>
      <c r="AD18" s="40">
        <f ca="1">AD17+SUMIFS('Transactions (Dated)'!$E$2:$E$53,'Transactions (Dated)'!$D$2:$D$53,'Share Values'!$V18,'Transactions (Dated)'!$B$2:$B$53,'Share Values'!AD$11,'Transactions (Dated)'!$C$2:$C$53,"Buy")-SUMIFS('Transactions (Dated)'!$E$2:$E$53,'Transactions (Dated)'!$D$2:$D$53,'Share Values'!$V18,'Transactions (Dated)'!$B$2:$B$53,'Share Values'!AD$11,'Transactions (Dated)'!$C$2:$C$53,"Sell")</f>
        <v>0</v>
      </c>
      <c r="AE18" s="40">
        <f ca="1">AE17+SUMIFS('Transactions (Dated)'!$E$2:$E$53,'Transactions (Dated)'!$D$2:$D$53,'Share Values'!$V18,'Transactions (Dated)'!$B$2:$B$53,'Share Values'!AE$11,'Transactions (Dated)'!$C$2:$C$53,"Buy")-SUMIFS('Transactions (Dated)'!$E$2:$E$53,'Transactions (Dated)'!$D$2:$D$53,'Share Values'!$V18,'Transactions (Dated)'!$B$2:$B$53,'Share Values'!AE$11,'Transactions (Dated)'!$C$2:$C$53,"Sell")</f>
        <v>0</v>
      </c>
      <c r="AF18" s="40">
        <f ca="1">AF17+SUMIFS('Transactions (Dated)'!$E$2:$E$53,'Transactions (Dated)'!$D$2:$D$53,'Share Values'!$V18,'Transactions (Dated)'!$B$2:$B$53,'Share Values'!AF$11,'Transactions (Dated)'!$C$2:$C$53,"Buy")-SUMIFS('Transactions (Dated)'!$E$2:$E$53,'Transactions (Dated)'!$D$2:$D$53,'Share Values'!$V18,'Transactions (Dated)'!$B$2:$B$53,'Share Values'!AF$11,'Transactions (Dated)'!$C$2:$C$53,"Sell")</f>
        <v>0</v>
      </c>
      <c r="AG18" s="40">
        <f ca="1">AG17+SUMIFS('Transactions (Dated)'!$E$2:$E$53,'Transactions (Dated)'!$D$2:$D$53,'Share Values'!$V18,'Transactions (Dated)'!$B$2:$B$53,'Share Values'!AG$11,'Transactions (Dated)'!$C$2:$C$53,"Buy")-SUMIFS('Transactions (Dated)'!$E$2:$E$53,'Transactions (Dated)'!$D$2:$D$53,'Share Values'!$V18,'Transactions (Dated)'!$B$2:$B$53,'Share Values'!AG$11,'Transactions (Dated)'!$C$2:$C$53,"Sell")</f>
        <v>0</v>
      </c>
      <c r="AH18" s="40">
        <f ca="1">AH17+SUMIFS('Transactions (Dated)'!$E$2:$E$53,'Transactions (Dated)'!$D$2:$D$53,'Share Values'!$V18,'Transactions (Dated)'!$B$2:$B$53,'Share Values'!AH$11,'Transactions (Dated)'!$C$2:$C$53,"Buy")-SUMIFS('Transactions (Dated)'!$E$2:$E$53,'Transactions (Dated)'!$D$2:$D$53,'Share Values'!$V18,'Transactions (Dated)'!$B$2:$B$53,'Share Values'!AH$11,'Transactions (Dated)'!$C$2:$C$53,"Sell")</f>
        <v>0</v>
      </c>
      <c r="AI18" s="40">
        <f ca="1">AI17+SUMIFS('Transactions (Dated)'!$E$2:$E$53,'Transactions (Dated)'!$D$2:$D$53,'Share Values'!$V18,'Transactions (Dated)'!$B$2:$B$53,'Share Values'!AI$11,'Transactions (Dated)'!$C$2:$C$53,"Buy")-SUMIFS('Transactions (Dated)'!$E$2:$E$53,'Transactions (Dated)'!$D$2:$D$53,'Share Values'!$V18,'Transactions (Dated)'!$B$2:$B$53,'Share Values'!AI$11,'Transactions (Dated)'!$C$2:$C$53,"Sell")</f>
        <v>0</v>
      </c>
      <c r="AJ18" s="40">
        <f ca="1">AJ17+SUMIFS('Transactions (Dated)'!$E$2:$E$53,'Transactions (Dated)'!$D$2:$D$53,'Share Values'!$V18,'Transactions (Dated)'!$B$2:$B$53,'Share Values'!AJ$11,'Transactions (Dated)'!$C$2:$C$53,"Buy")-SUMIFS('Transactions (Dated)'!$E$2:$E$53,'Transactions (Dated)'!$D$2:$D$53,'Share Values'!$V18,'Transactions (Dated)'!$B$2:$B$53,'Share Values'!AJ$11,'Transactions (Dated)'!$C$2:$C$53,"Sell")</f>
        <v>0</v>
      </c>
      <c r="AK18" s="40"/>
      <c r="AM18" s="3">
        <f t="shared" si="9"/>
        <v>41921</v>
      </c>
      <c r="AN18" s="6">
        <f t="shared" ca="1" si="10"/>
        <v>0</v>
      </c>
      <c r="AO18" s="6">
        <f t="shared" ca="1" si="11"/>
        <v>0</v>
      </c>
      <c r="AP18" s="6">
        <f t="shared" ca="1" si="12"/>
        <v>0</v>
      </c>
      <c r="AQ18" s="6">
        <f t="shared" ca="1" si="13"/>
        <v>0</v>
      </c>
      <c r="AR18" s="6">
        <f t="shared" ca="1" si="14"/>
        <v>0</v>
      </c>
      <c r="AS18" s="6">
        <f t="shared" ca="1" si="15"/>
        <v>0</v>
      </c>
      <c r="AT18" s="6">
        <f t="shared" ca="1" si="16"/>
        <v>0</v>
      </c>
      <c r="AU18" s="6">
        <f t="shared" ca="1" si="17"/>
        <v>0</v>
      </c>
      <c r="AV18" s="6">
        <f t="shared" ca="1" si="18"/>
        <v>0</v>
      </c>
      <c r="AW18" s="6">
        <f t="shared" ca="1" si="19"/>
        <v>0</v>
      </c>
      <c r="AX18" s="6">
        <f t="shared" ca="1" si="20"/>
        <v>0</v>
      </c>
      <c r="AY18" s="6">
        <f t="shared" ca="1" si="21"/>
        <v>0</v>
      </c>
      <c r="AZ18" s="6">
        <f t="shared" ca="1" si="22"/>
        <v>0</v>
      </c>
      <c r="BA18" s="6">
        <f t="shared" ca="1" si="23"/>
        <v>0</v>
      </c>
      <c r="BB18" s="6"/>
      <c r="BD18" s="4">
        <f t="shared" ca="1" si="24"/>
        <v>0</v>
      </c>
      <c r="BF18" s="3">
        <f t="shared" si="25"/>
        <v>41921</v>
      </c>
      <c r="BG18" s="6">
        <f>BG17+SUMIFS('Transactions (Dated)'!H:H,'Transactions (Dated)'!D:D,'Share Values'!AM18)</f>
        <v>1000000</v>
      </c>
      <c r="BH18" s="6">
        <f ca="1">BH17+SUMIFS('Transactions (Dated)'!$F:$F,'Transactions (Dated)'!$D:$D,$BF18,'Transactions (Dated)'!$B:$B,BH$11,'Transactions (Dated)'!$C:$C,"Dividend (paid to cash)")*W18</f>
        <v>0</v>
      </c>
      <c r="BI18" s="6">
        <f ca="1">BI17+SUMIFS('Transactions (Dated)'!$F:$F,'Transactions (Dated)'!$D:$D,$BF18,'Transactions (Dated)'!$B:$B,BI$11,'Transactions (Dated)'!$C:$C,"Dividend (paid to cash)")*X18</f>
        <v>0</v>
      </c>
      <c r="BJ18" s="6">
        <f ca="1">BJ17+SUMIFS('Transactions (Dated)'!$F:$F,'Transactions (Dated)'!$D:$D,$BF18,'Transactions (Dated)'!$B:$B,BJ$11,'Transactions (Dated)'!$C:$C,"Dividend (paid to cash)")*Y18</f>
        <v>0</v>
      </c>
      <c r="BK18" s="6">
        <f ca="1">BK17+SUMIFS('Transactions (Dated)'!$F:$F,'Transactions (Dated)'!$D:$D,$BF18,'Transactions (Dated)'!$B:$B,BK$11,'Transactions (Dated)'!$C:$C,"Dividend (paid to cash)")*Z18</f>
        <v>0</v>
      </c>
      <c r="BL18" s="6">
        <f ca="1">BL17+SUMIFS('Transactions (Dated)'!$F:$F,'Transactions (Dated)'!$D:$D,$BF18,'Transactions (Dated)'!$B:$B,BL$11,'Transactions (Dated)'!$C:$C,"Dividend (paid to cash)")*AA18</f>
        <v>0</v>
      </c>
      <c r="BM18" s="6">
        <f ca="1">BM17+SUMIFS('Transactions (Dated)'!$F:$F,'Transactions (Dated)'!$D:$D,$BF18,'Transactions (Dated)'!$B:$B,BM$11,'Transactions (Dated)'!$C:$C,"Dividend (paid to cash)")*AB18</f>
        <v>0</v>
      </c>
      <c r="BN18" s="6">
        <f ca="1">BN17+SUMIFS('Transactions (Dated)'!$F:$F,'Transactions (Dated)'!$D:$D,$BF18,'Transactions (Dated)'!$B:$B,BN$11,'Transactions (Dated)'!$C:$C,"Dividend (paid to cash)")*AC18</f>
        <v>0</v>
      </c>
      <c r="BO18" s="6">
        <f ca="1">BO17+SUMIFS('Transactions (Dated)'!$F:$F,'Transactions (Dated)'!$D:$D,$BF18,'Transactions (Dated)'!$B:$B,BO$11,'Transactions (Dated)'!$C:$C,"Dividend (paid to cash)")*AD18</f>
        <v>0</v>
      </c>
      <c r="BP18" s="6">
        <f ca="1">BP17+SUMIFS('Transactions (Dated)'!$F:$F,'Transactions (Dated)'!$D:$D,$BF18,'Transactions (Dated)'!$B:$B,BP$11,'Transactions (Dated)'!$C:$C,"Dividend (paid to cash)")*AE18</f>
        <v>0</v>
      </c>
      <c r="BQ18" s="6">
        <f ca="1">BQ17+SUMIFS('Transactions (Dated)'!$F:$F,'Transactions (Dated)'!$D:$D,$BF18,'Transactions (Dated)'!$B:$B,BQ$11,'Transactions (Dated)'!$C:$C,"Dividend (paid to cash)")*AF18</f>
        <v>0</v>
      </c>
      <c r="BR18" s="6">
        <f ca="1">BR17+SUMIFS('Transactions (Dated)'!$F:$F,'Transactions (Dated)'!$D:$D,$BF18,'Transactions (Dated)'!$B:$B,BR$11,'Transactions (Dated)'!$C:$C,"Dividend (paid to cash)")*AG18</f>
        <v>0</v>
      </c>
      <c r="BS18" s="6">
        <f ca="1">BS17+SUMIFS('Transactions (Dated)'!$F:$F,'Transactions (Dated)'!$D:$D,$BF18,'Transactions (Dated)'!$B:$B,BS$11,'Transactions (Dated)'!$C:$C,"Dividend (paid to cash)")*AH18</f>
        <v>0</v>
      </c>
      <c r="BT18" s="6">
        <f ca="1">BT17+SUMIFS('Transactions (Dated)'!$F:$F,'Transactions (Dated)'!$D:$D,$BF18,'Transactions (Dated)'!$B:$B,BT$11,'Transactions (Dated)'!$C:$C,"Dividend (paid to cash)")*AI18</f>
        <v>0</v>
      </c>
      <c r="BU18" s="6">
        <f ca="1">BU17+SUMIFS('Transactions (Dated)'!$F:$F,'Transactions (Dated)'!$D:$D,$BF18,'Transactions (Dated)'!$B:$B,BU$11,'Transactions (Dated)'!$C:$C,"Dividend (paid to cash)")*AJ18</f>
        <v>0</v>
      </c>
      <c r="BV18" s="6"/>
      <c r="BX18" s="6">
        <f t="shared" ca="1" si="30"/>
        <v>1000000</v>
      </c>
      <c r="BZ18" s="3">
        <f t="shared" si="31"/>
        <v>41921</v>
      </c>
      <c r="CA18" s="4">
        <f t="shared" ca="1" si="26"/>
        <v>0</v>
      </c>
      <c r="CB18" s="4">
        <f t="shared" ca="1" si="27"/>
        <v>1000000</v>
      </c>
      <c r="CD18" s="4">
        <f t="shared" ca="1" si="28"/>
        <v>1000000</v>
      </c>
    </row>
    <row r="19" spans="2:82" x14ac:dyDescent="0.15">
      <c r="B19" s="3">
        <f t="shared" si="29"/>
        <v>41922</v>
      </c>
      <c r="C19" s="2">
        <v>14227.4</v>
      </c>
      <c r="E19" s="70">
        <v>41922</v>
      </c>
      <c r="F19" s="69">
        <v>10.23</v>
      </c>
      <c r="G19" s="69">
        <v>5.69</v>
      </c>
      <c r="H19" s="69">
        <v>19.239999999999998</v>
      </c>
      <c r="I19" s="69">
        <v>27.24</v>
      </c>
      <c r="J19" s="69">
        <v>13.9</v>
      </c>
      <c r="K19" s="69">
        <v>11.37</v>
      </c>
      <c r="L19" s="69">
        <v>28.61</v>
      </c>
      <c r="M19" s="69">
        <v>1.78</v>
      </c>
      <c r="N19" s="69">
        <v>9.1</v>
      </c>
      <c r="O19" s="69">
        <v>4.82</v>
      </c>
      <c r="P19" s="69">
        <v>29.18</v>
      </c>
      <c r="Q19" s="69">
        <v>1.64</v>
      </c>
      <c r="R19" s="69">
        <v>8.52</v>
      </c>
      <c r="S19" s="69">
        <v>34.69</v>
      </c>
      <c r="T19" s="4"/>
      <c r="V19" s="3">
        <f t="shared" si="8"/>
        <v>41922</v>
      </c>
      <c r="W19" s="40">
        <f ca="1">W18+SUMIFS('Transactions (Dated)'!$E$2:$E$53,'Transactions (Dated)'!$D$2:$D$53,'Share Values'!$V19,'Transactions (Dated)'!$B$2:$B$53,'Share Values'!W$11,'Transactions (Dated)'!$C$2:$C$53,"Buy")-SUMIFS('Transactions (Dated)'!$E$2:$E$53,'Transactions (Dated)'!$D$2:$D$53,'Share Values'!$V19,'Transactions (Dated)'!$B$2:$B$53,'Share Values'!W$11,'Transactions (Dated)'!$C$2:$C$53,"Sell")</f>
        <v>0</v>
      </c>
      <c r="X19" s="40">
        <f ca="1">X18+SUMIFS('Transactions (Dated)'!$E$2:$E$53,'Transactions (Dated)'!$D$2:$D$53,'Share Values'!$V19,'Transactions (Dated)'!$B$2:$B$53,'Share Values'!X$11,'Transactions (Dated)'!$C$2:$C$53,"Buy")-SUMIFS('Transactions (Dated)'!$E$2:$E$53,'Transactions (Dated)'!$D$2:$D$53,'Share Values'!$V19,'Transactions (Dated)'!$B$2:$B$53,'Share Values'!X$11,'Transactions (Dated)'!$C$2:$C$53,"Sell")</f>
        <v>0</v>
      </c>
      <c r="Y19" s="40">
        <f ca="1">Y18+SUMIFS('Transactions (Dated)'!$E$2:$E$53,'Transactions (Dated)'!$D$2:$D$53,'Share Values'!$V19,'Transactions (Dated)'!$B$2:$B$53,'Share Values'!Y$11,'Transactions (Dated)'!$C$2:$C$53,"Buy")-SUMIFS('Transactions (Dated)'!$E$2:$E$53,'Transactions (Dated)'!$D$2:$D$53,'Share Values'!$V19,'Transactions (Dated)'!$B$2:$B$53,'Share Values'!Y$11,'Transactions (Dated)'!$C$2:$C$53,"Sell")</f>
        <v>0</v>
      </c>
      <c r="Z19" s="40">
        <f ca="1">Z18+SUMIFS('Transactions (Dated)'!$E$2:$E$53,'Transactions (Dated)'!$D$2:$D$53,'Share Values'!$V19,'Transactions (Dated)'!$B$2:$B$53,'Share Values'!Z$11,'Transactions (Dated)'!$C$2:$C$53,"Buy")-SUMIFS('Transactions (Dated)'!$E$2:$E$53,'Transactions (Dated)'!$D$2:$D$53,'Share Values'!$V19,'Transactions (Dated)'!$B$2:$B$53,'Share Values'!Z$11,'Transactions (Dated)'!$C$2:$C$53,"Sell")</f>
        <v>0</v>
      </c>
      <c r="AA19" s="40">
        <f ca="1">AA18+SUMIFS('Transactions (Dated)'!$E$2:$E$53,'Transactions (Dated)'!$D$2:$D$53,'Share Values'!$V19,'Transactions (Dated)'!$B$2:$B$53,'Share Values'!AA$11,'Transactions (Dated)'!$C$2:$C$53,"Buy")-SUMIFS('Transactions (Dated)'!$E$2:$E$53,'Transactions (Dated)'!$D$2:$D$53,'Share Values'!$V19,'Transactions (Dated)'!$B$2:$B$53,'Share Values'!AA$11,'Transactions (Dated)'!$C$2:$C$53,"Sell")</f>
        <v>0</v>
      </c>
      <c r="AB19" s="40">
        <f ca="1">AB18+SUMIFS('Transactions (Dated)'!$E$2:$E$53,'Transactions (Dated)'!$D$2:$D$53,'Share Values'!$V19,'Transactions (Dated)'!$B$2:$B$53,'Share Values'!AB$11,'Transactions (Dated)'!$C$2:$C$53,"Buy")-SUMIFS('Transactions (Dated)'!$E$2:$E$53,'Transactions (Dated)'!$D$2:$D$53,'Share Values'!$V19,'Transactions (Dated)'!$B$2:$B$53,'Share Values'!AB$11,'Transactions (Dated)'!$C$2:$C$53,"Sell")</f>
        <v>0</v>
      </c>
      <c r="AC19" s="40">
        <f ca="1">AC18+SUMIFS('Transactions (Dated)'!$E$2:$E$53,'Transactions (Dated)'!$D$2:$D$53,'Share Values'!$V19,'Transactions (Dated)'!$B$2:$B$53,'Share Values'!AC$11,'Transactions (Dated)'!$C$2:$C$53,"Buy")-SUMIFS('Transactions (Dated)'!$E$2:$E$53,'Transactions (Dated)'!$D$2:$D$53,'Share Values'!$V19,'Transactions (Dated)'!$B$2:$B$53,'Share Values'!AC$11,'Transactions (Dated)'!$C$2:$C$53,"Sell")</f>
        <v>0</v>
      </c>
      <c r="AD19" s="40">
        <f ca="1">AD18+SUMIFS('Transactions (Dated)'!$E$2:$E$53,'Transactions (Dated)'!$D$2:$D$53,'Share Values'!$V19,'Transactions (Dated)'!$B$2:$B$53,'Share Values'!AD$11,'Transactions (Dated)'!$C$2:$C$53,"Buy")-SUMIFS('Transactions (Dated)'!$E$2:$E$53,'Transactions (Dated)'!$D$2:$D$53,'Share Values'!$V19,'Transactions (Dated)'!$B$2:$B$53,'Share Values'!AD$11,'Transactions (Dated)'!$C$2:$C$53,"Sell")</f>
        <v>0</v>
      </c>
      <c r="AE19" s="40">
        <f ca="1">AE18+SUMIFS('Transactions (Dated)'!$E$2:$E$53,'Transactions (Dated)'!$D$2:$D$53,'Share Values'!$V19,'Transactions (Dated)'!$B$2:$B$53,'Share Values'!AE$11,'Transactions (Dated)'!$C$2:$C$53,"Buy")-SUMIFS('Transactions (Dated)'!$E$2:$E$53,'Transactions (Dated)'!$D$2:$D$53,'Share Values'!$V19,'Transactions (Dated)'!$B$2:$B$53,'Share Values'!AE$11,'Transactions (Dated)'!$C$2:$C$53,"Sell")</f>
        <v>0</v>
      </c>
      <c r="AF19" s="40">
        <f ca="1">AF18+SUMIFS('Transactions (Dated)'!$E$2:$E$53,'Transactions (Dated)'!$D$2:$D$53,'Share Values'!$V19,'Transactions (Dated)'!$B$2:$B$53,'Share Values'!AF$11,'Transactions (Dated)'!$C$2:$C$53,"Buy")-SUMIFS('Transactions (Dated)'!$E$2:$E$53,'Transactions (Dated)'!$D$2:$D$53,'Share Values'!$V19,'Transactions (Dated)'!$B$2:$B$53,'Share Values'!AF$11,'Transactions (Dated)'!$C$2:$C$53,"Sell")</f>
        <v>0</v>
      </c>
      <c r="AG19" s="40">
        <f ca="1">AG18+SUMIFS('Transactions (Dated)'!$E$2:$E$53,'Transactions (Dated)'!$D$2:$D$53,'Share Values'!$V19,'Transactions (Dated)'!$B$2:$B$53,'Share Values'!AG$11,'Transactions (Dated)'!$C$2:$C$53,"Buy")-SUMIFS('Transactions (Dated)'!$E$2:$E$53,'Transactions (Dated)'!$D$2:$D$53,'Share Values'!$V19,'Transactions (Dated)'!$B$2:$B$53,'Share Values'!AG$11,'Transactions (Dated)'!$C$2:$C$53,"Sell")</f>
        <v>0</v>
      </c>
      <c r="AH19" s="40">
        <f ca="1">AH18+SUMIFS('Transactions (Dated)'!$E$2:$E$53,'Transactions (Dated)'!$D$2:$D$53,'Share Values'!$V19,'Transactions (Dated)'!$B$2:$B$53,'Share Values'!AH$11,'Transactions (Dated)'!$C$2:$C$53,"Buy")-SUMIFS('Transactions (Dated)'!$E$2:$E$53,'Transactions (Dated)'!$D$2:$D$53,'Share Values'!$V19,'Transactions (Dated)'!$B$2:$B$53,'Share Values'!AH$11,'Transactions (Dated)'!$C$2:$C$53,"Sell")</f>
        <v>0</v>
      </c>
      <c r="AI19" s="40">
        <f ca="1">AI18+SUMIFS('Transactions (Dated)'!$E$2:$E$53,'Transactions (Dated)'!$D$2:$D$53,'Share Values'!$V19,'Transactions (Dated)'!$B$2:$B$53,'Share Values'!AI$11,'Transactions (Dated)'!$C$2:$C$53,"Buy")-SUMIFS('Transactions (Dated)'!$E$2:$E$53,'Transactions (Dated)'!$D$2:$D$53,'Share Values'!$V19,'Transactions (Dated)'!$B$2:$B$53,'Share Values'!AI$11,'Transactions (Dated)'!$C$2:$C$53,"Sell")</f>
        <v>0</v>
      </c>
      <c r="AJ19" s="40">
        <f ca="1">AJ18+SUMIFS('Transactions (Dated)'!$E$2:$E$53,'Transactions (Dated)'!$D$2:$D$53,'Share Values'!$V19,'Transactions (Dated)'!$B$2:$B$53,'Share Values'!AJ$11,'Transactions (Dated)'!$C$2:$C$53,"Buy")-SUMIFS('Transactions (Dated)'!$E$2:$E$53,'Transactions (Dated)'!$D$2:$D$53,'Share Values'!$V19,'Transactions (Dated)'!$B$2:$B$53,'Share Values'!AJ$11,'Transactions (Dated)'!$C$2:$C$53,"Sell")</f>
        <v>0</v>
      </c>
      <c r="AK19" s="40"/>
      <c r="AM19" s="3">
        <f t="shared" si="9"/>
        <v>41922</v>
      </c>
      <c r="AN19" s="6">
        <f t="shared" ca="1" si="10"/>
        <v>0</v>
      </c>
      <c r="AO19" s="6">
        <f t="shared" ca="1" si="11"/>
        <v>0</v>
      </c>
      <c r="AP19" s="6">
        <f t="shared" ca="1" si="12"/>
        <v>0</v>
      </c>
      <c r="AQ19" s="6">
        <f t="shared" ca="1" si="13"/>
        <v>0</v>
      </c>
      <c r="AR19" s="6">
        <f t="shared" ca="1" si="14"/>
        <v>0</v>
      </c>
      <c r="AS19" s="6">
        <f t="shared" ca="1" si="15"/>
        <v>0</v>
      </c>
      <c r="AT19" s="6">
        <f t="shared" ca="1" si="16"/>
        <v>0</v>
      </c>
      <c r="AU19" s="6">
        <f t="shared" ca="1" si="17"/>
        <v>0</v>
      </c>
      <c r="AV19" s="6">
        <f t="shared" ca="1" si="18"/>
        <v>0</v>
      </c>
      <c r="AW19" s="6">
        <f t="shared" ca="1" si="19"/>
        <v>0</v>
      </c>
      <c r="AX19" s="6">
        <f t="shared" ca="1" si="20"/>
        <v>0</v>
      </c>
      <c r="AY19" s="6">
        <f t="shared" ca="1" si="21"/>
        <v>0</v>
      </c>
      <c r="AZ19" s="6">
        <f t="shared" ca="1" si="22"/>
        <v>0</v>
      </c>
      <c r="BA19" s="6">
        <f t="shared" ca="1" si="23"/>
        <v>0</v>
      </c>
      <c r="BB19" s="6"/>
      <c r="BD19" s="4">
        <f t="shared" ca="1" si="24"/>
        <v>0</v>
      </c>
      <c r="BF19" s="3">
        <f t="shared" si="25"/>
        <v>41922</v>
      </c>
      <c r="BG19" s="6">
        <f>BG18+SUMIFS('Transactions (Dated)'!H:H,'Transactions (Dated)'!D:D,'Share Values'!AM19)</f>
        <v>1000000</v>
      </c>
      <c r="BH19" s="6">
        <f ca="1">BH18+SUMIFS('Transactions (Dated)'!$F:$F,'Transactions (Dated)'!$D:$D,$BF19,'Transactions (Dated)'!$B:$B,BH$11,'Transactions (Dated)'!$C:$C,"Dividend (paid to cash)")*W19</f>
        <v>0</v>
      </c>
      <c r="BI19" s="6">
        <f ca="1">BI18+SUMIFS('Transactions (Dated)'!$F:$F,'Transactions (Dated)'!$D:$D,$BF19,'Transactions (Dated)'!$B:$B,BI$11,'Transactions (Dated)'!$C:$C,"Dividend (paid to cash)")*X19</f>
        <v>0</v>
      </c>
      <c r="BJ19" s="6">
        <f ca="1">BJ18+SUMIFS('Transactions (Dated)'!$F:$F,'Transactions (Dated)'!$D:$D,$BF19,'Transactions (Dated)'!$B:$B,BJ$11,'Transactions (Dated)'!$C:$C,"Dividend (paid to cash)")*Y19</f>
        <v>0</v>
      </c>
      <c r="BK19" s="6">
        <f ca="1">BK18+SUMIFS('Transactions (Dated)'!$F:$F,'Transactions (Dated)'!$D:$D,$BF19,'Transactions (Dated)'!$B:$B,BK$11,'Transactions (Dated)'!$C:$C,"Dividend (paid to cash)")*Z19</f>
        <v>0</v>
      </c>
      <c r="BL19" s="6">
        <f ca="1">BL18+SUMIFS('Transactions (Dated)'!$F:$F,'Transactions (Dated)'!$D:$D,$BF19,'Transactions (Dated)'!$B:$B,BL$11,'Transactions (Dated)'!$C:$C,"Dividend (paid to cash)")*AA19</f>
        <v>0</v>
      </c>
      <c r="BM19" s="6">
        <f ca="1">BM18+SUMIFS('Transactions (Dated)'!$F:$F,'Transactions (Dated)'!$D:$D,$BF19,'Transactions (Dated)'!$B:$B,BM$11,'Transactions (Dated)'!$C:$C,"Dividend (paid to cash)")*AB19</f>
        <v>0</v>
      </c>
      <c r="BN19" s="6">
        <f ca="1">BN18+SUMIFS('Transactions (Dated)'!$F:$F,'Transactions (Dated)'!$D:$D,$BF19,'Transactions (Dated)'!$B:$B,BN$11,'Transactions (Dated)'!$C:$C,"Dividend (paid to cash)")*AC19</f>
        <v>0</v>
      </c>
      <c r="BO19" s="6">
        <f ca="1">BO18+SUMIFS('Transactions (Dated)'!$F:$F,'Transactions (Dated)'!$D:$D,$BF19,'Transactions (Dated)'!$B:$B,BO$11,'Transactions (Dated)'!$C:$C,"Dividend (paid to cash)")*AD19</f>
        <v>0</v>
      </c>
      <c r="BP19" s="6">
        <f ca="1">BP18+SUMIFS('Transactions (Dated)'!$F:$F,'Transactions (Dated)'!$D:$D,$BF19,'Transactions (Dated)'!$B:$B,BP$11,'Transactions (Dated)'!$C:$C,"Dividend (paid to cash)")*AE19</f>
        <v>0</v>
      </c>
      <c r="BQ19" s="6">
        <f ca="1">BQ18+SUMIFS('Transactions (Dated)'!$F:$F,'Transactions (Dated)'!$D:$D,$BF19,'Transactions (Dated)'!$B:$B,BQ$11,'Transactions (Dated)'!$C:$C,"Dividend (paid to cash)")*AF19</f>
        <v>0</v>
      </c>
      <c r="BR19" s="6">
        <f ca="1">BR18+SUMIFS('Transactions (Dated)'!$F:$F,'Transactions (Dated)'!$D:$D,$BF19,'Transactions (Dated)'!$B:$B,BR$11,'Transactions (Dated)'!$C:$C,"Dividend (paid to cash)")*AG19</f>
        <v>0</v>
      </c>
      <c r="BS19" s="6">
        <f ca="1">BS18+SUMIFS('Transactions (Dated)'!$F:$F,'Transactions (Dated)'!$D:$D,$BF19,'Transactions (Dated)'!$B:$B,BS$11,'Transactions (Dated)'!$C:$C,"Dividend (paid to cash)")*AH19</f>
        <v>0</v>
      </c>
      <c r="BT19" s="6">
        <f ca="1">BT18+SUMIFS('Transactions (Dated)'!$F:$F,'Transactions (Dated)'!$D:$D,$BF19,'Transactions (Dated)'!$B:$B,BT$11,'Transactions (Dated)'!$C:$C,"Dividend (paid to cash)")*AI19</f>
        <v>0</v>
      </c>
      <c r="BU19" s="6">
        <f ca="1">BU18+SUMIFS('Transactions (Dated)'!$F:$F,'Transactions (Dated)'!$D:$D,$BF19,'Transactions (Dated)'!$B:$B,BU$11,'Transactions (Dated)'!$C:$C,"Dividend (paid to cash)")*AJ19</f>
        <v>0</v>
      </c>
      <c r="BV19" s="6"/>
      <c r="BX19" s="6">
        <f t="shared" ca="1" si="30"/>
        <v>1000000</v>
      </c>
      <c r="BZ19" s="3">
        <f t="shared" si="31"/>
        <v>41922</v>
      </c>
      <c r="CA19" s="4">
        <f t="shared" ca="1" si="26"/>
        <v>0</v>
      </c>
      <c r="CB19" s="4">
        <f t="shared" ca="1" si="27"/>
        <v>1000000</v>
      </c>
      <c r="CD19" s="4">
        <f t="shared" ca="1" si="28"/>
        <v>1000000</v>
      </c>
    </row>
    <row r="20" spans="2:82" x14ac:dyDescent="0.15">
      <c r="B20" s="3">
        <f t="shared" si="29"/>
        <v>41926</v>
      </c>
      <c r="C20" s="2">
        <v>14036.7</v>
      </c>
      <c r="E20" s="70">
        <v>41926</v>
      </c>
      <c r="F20" s="69">
        <v>10.050000000000001</v>
      </c>
      <c r="G20" s="69">
        <v>5.59</v>
      </c>
      <c r="H20" s="69">
        <v>18.98</v>
      </c>
      <c r="I20" s="69">
        <v>27.34</v>
      </c>
      <c r="J20" s="69">
        <v>14.01</v>
      </c>
      <c r="K20" s="69">
        <v>11.51</v>
      </c>
      <c r="L20" s="69">
        <v>28.57</v>
      </c>
      <c r="M20" s="69">
        <v>1.8</v>
      </c>
      <c r="N20" s="69">
        <v>9.1</v>
      </c>
      <c r="O20" s="69">
        <v>4.7332999999999998</v>
      </c>
      <c r="P20" s="69">
        <v>28.64</v>
      </c>
      <c r="Q20" s="69">
        <v>1.51</v>
      </c>
      <c r="R20" s="69">
        <v>8.6</v>
      </c>
      <c r="S20" s="69">
        <v>34.57</v>
      </c>
      <c r="T20" s="4"/>
      <c r="V20" s="3">
        <f t="shared" si="8"/>
        <v>41926</v>
      </c>
      <c r="W20" s="40">
        <f ca="1">W19+SUMIFS('Transactions (Dated)'!$E$2:$E$53,'Transactions (Dated)'!$D$2:$D$53,'Share Values'!$V20,'Transactions (Dated)'!$B$2:$B$53,'Share Values'!W$11,'Transactions (Dated)'!$C$2:$C$53,"Buy")-SUMIFS('Transactions (Dated)'!$E$2:$E$53,'Transactions (Dated)'!$D$2:$D$53,'Share Values'!$V20,'Transactions (Dated)'!$B$2:$B$53,'Share Values'!W$11,'Transactions (Dated)'!$C$2:$C$53,"Sell")</f>
        <v>0</v>
      </c>
      <c r="X20" s="40">
        <f ca="1">X19+SUMIFS('Transactions (Dated)'!$E$2:$E$53,'Transactions (Dated)'!$D$2:$D$53,'Share Values'!$V20,'Transactions (Dated)'!$B$2:$B$53,'Share Values'!X$11,'Transactions (Dated)'!$C$2:$C$53,"Buy")-SUMIFS('Transactions (Dated)'!$E$2:$E$53,'Transactions (Dated)'!$D$2:$D$53,'Share Values'!$V20,'Transactions (Dated)'!$B$2:$B$53,'Share Values'!X$11,'Transactions (Dated)'!$C$2:$C$53,"Sell")</f>
        <v>0</v>
      </c>
      <c r="Y20" s="40">
        <f ca="1">Y19+SUMIFS('Transactions (Dated)'!$E$2:$E$53,'Transactions (Dated)'!$D$2:$D$53,'Share Values'!$V20,'Transactions (Dated)'!$B$2:$B$53,'Share Values'!Y$11,'Transactions (Dated)'!$C$2:$C$53,"Buy")-SUMIFS('Transactions (Dated)'!$E$2:$E$53,'Transactions (Dated)'!$D$2:$D$53,'Share Values'!$V20,'Transactions (Dated)'!$B$2:$B$53,'Share Values'!Y$11,'Transactions (Dated)'!$C$2:$C$53,"Sell")</f>
        <v>0</v>
      </c>
      <c r="Z20" s="40">
        <f ca="1">Z19+SUMIFS('Transactions (Dated)'!$E$2:$E$53,'Transactions (Dated)'!$D$2:$D$53,'Share Values'!$V20,'Transactions (Dated)'!$B$2:$B$53,'Share Values'!Z$11,'Transactions (Dated)'!$C$2:$C$53,"Buy")-SUMIFS('Transactions (Dated)'!$E$2:$E$53,'Transactions (Dated)'!$D$2:$D$53,'Share Values'!$V20,'Transactions (Dated)'!$B$2:$B$53,'Share Values'!Z$11,'Transactions (Dated)'!$C$2:$C$53,"Sell")</f>
        <v>0</v>
      </c>
      <c r="AA20" s="40">
        <f ca="1">AA19+SUMIFS('Transactions (Dated)'!$E$2:$E$53,'Transactions (Dated)'!$D$2:$D$53,'Share Values'!$V20,'Transactions (Dated)'!$B$2:$B$53,'Share Values'!AA$11,'Transactions (Dated)'!$C$2:$C$53,"Buy")-SUMIFS('Transactions (Dated)'!$E$2:$E$53,'Transactions (Dated)'!$D$2:$D$53,'Share Values'!$V20,'Transactions (Dated)'!$B$2:$B$53,'Share Values'!AA$11,'Transactions (Dated)'!$C$2:$C$53,"Sell")</f>
        <v>0</v>
      </c>
      <c r="AB20" s="40">
        <f ca="1">AB19+SUMIFS('Transactions (Dated)'!$E$2:$E$53,'Transactions (Dated)'!$D$2:$D$53,'Share Values'!$V20,'Transactions (Dated)'!$B$2:$B$53,'Share Values'!AB$11,'Transactions (Dated)'!$C$2:$C$53,"Buy")-SUMIFS('Transactions (Dated)'!$E$2:$E$53,'Transactions (Dated)'!$D$2:$D$53,'Share Values'!$V20,'Transactions (Dated)'!$B$2:$B$53,'Share Values'!AB$11,'Transactions (Dated)'!$C$2:$C$53,"Sell")</f>
        <v>0</v>
      </c>
      <c r="AC20" s="40">
        <f ca="1">AC19+SUMIFS('Transactions (Dated)'!$E$2:$E$53,'Transactions (Dated)'!$D$2:$D$53,'Share Values'!$V20,'Transactions (Dated)'!$B$2:$B$53,'Share Values'!AC$11,'Transactions (Dated)'!$C$2:$C$53,"Buy")-SUMIFS('Transactions (Dated)'!$E$2:$E$53,'Transactions (Dated)'!$D$2:$D$53,'Share Values'!$V20,'Transactions (Dated)'!$B$2:$B$53,'Share Values'!AC$11,'Transactions (Dated)'!$C$2:$C$53,"Sell")</f>
        <v>0</v>
      </c>
      <c r="AD20" s="40">
        <f ca="1">AD19+SUMIFS('Transactions (Dated)'!$E$2:$E$53,'Transactions (Dated)'!$D$2:$D$53,'Share Values'!$V20,'Transactions (Dated)'!$B$2:$B$53,'Share Values'!AD$11,'Transactions (Dated)'!$C$2:$C$53,"Buy")-SUMIFS('Transactions (Dated)'!$E$2:$E$53,'Transactions (Dated)'!$D$2:$D$53,'Share Values'!$V20,'Transactions (Dated)'!$B$2:$B$53,'Share Values'!AD$11,'Transactions (Dated)'!$C$2:$C$53,"Sell")</f>
        <v>0</v>
      </c>
      <c r="AE20" s="40">
        <f ca="1">AE19+SUMIFS('Transactions (Dated)'!$E$2:$E$53,'Transactions (Dated)'!$D$2:$D$53,'Share Values'!$V20,'Transactions (Dated)'!$B$2:$B$53,'Share Values'!AE$11,'Transactions (Dated)'!$C$2:$C$53,"Buy")-SUMIFS('Transactions (Dated)'!$E$2:$E$53,'Transactions (Dated)'!$D$2:$D$53,'Share Values'!$V20,'Transactions (Dated)'!$B$2:$B$53,'Share Values'!AE$11,'Transactions (Dated)'!$C$2:$C$53,"Sell")</f>
        <v>0</v>
      </c>
      <c r="AF20" s="40">
        <f ca="1">AF19+SUMIFS('Transactions (Dated)'!$E$2:$E$53,'Transactions (Dated)'!$D$2:$D$53,'Share Values'!$V20,'Transactions (Dated)'!$B$2:$B$53,'Share Values'!AF$11,'Transactions (Dated)'!$C$2:$C$53,"Buy")-SUMIFS('Transactions (Dated)'!$E$2:$E$53,'Transactions (Dated)'!$D$2:$D$53,'Share Values'!$V20,'Transactions (Dated)'!$B$2:$B$53,'Share Values'!AF$11,'Transactions (Dated)'!$C$2:$C$53,"Sell")</f>
        <v>0</v>
      </c>
      <c r="AG20" s="40">
        <f ca="1">AG19+SUMIFS('Transactions (Dated)'!$E$2:$E$53,'Transactions (Dated)'!$D$2:$D$53,'Share Values'!$V20,'Transactions (Dated)'!$B$2:$B$53,'Share Values'!AG$11,'Transactions (Dated)'!$C$2:$C$53,"Buy")-SUMIFS('Transactions (Dated)'!$E$2:$E$53,'Transactions (Dated)'!$D$2:$D$53,'Share Values'!$V20,'Transactions (Dated)'!$B$2:$B$53,'Share Values'!AG$11,'Transactions (Dated)'!$C$2:$C$53,"Sell")</f>
        <v>0</v>
      </c>
      <c r="AH20" s="40">
        <f ca="1">AH19+SUMIFS('Transactions (Dated)'!$E$2:$E$53,'Transactions (Dated)'!$D$2:$D$53,'Share Values'!$V20,'Transactions (Dated)'!$B$2:$B$53,'Share Values'!AH$11,'Transactions (Dated)'!$C$2:$C$53,"Buy")-SUMIFS('Transactions (Dated)'!$E$2:$E$53,'Transactions (Dated)'!$D$2:$D$53,'Share Values'!$V20,'Transactions (Dated)'!$B$2:$B$53,'Share Values'!AH$11,'Transactions (Dated)'!$C$2:$C$53,"Sell")</f>
        <v>0</v>
      </c>
      <c r="AI20" s="40">
        <f ca="1">AI19+SUMIFS('Transactions (Dated)'!$E$2:$E$53,'Transactions (Dated)'!$D$2:$D$53,'Share Values'!$V20,'Transactions (Dated)'!$B$2:$B$53,'Share Values'!AI$11,'Transactions (Dated)'!$C$2:$C$53,"Buy")-SUMIFS('Transactions (Dated)'!$E$2:$E$53,'Transactions (Dated)'!$D$2:$D$53,'Share Values'!$V20,'Transactions (Dated)'!$B$2:$B$53,'Share Values'!AI$11,'Transactions (Dated)'!$C$2:$C$53,"Sell")</f>
        <v>0</v>
      </c>
      <c r="AJ20" s="40">
        <f ca="1">AJ19+SUMIFS('Transactions (Dated)'!$E$2:$E$53,'Transactions (Dated)'!$D$2:$D$53,'Share Values'!$V20,'Transactions (Dated)'!$B$2:$B$53,'Share Values'!AJ$11,'Transactions (Dated)'!$C$2:$C$53,"Buy")-SUMIFS('Transactions (Dated)'!$E$2:$E$53,'Transactions (Dated)'!$D$2:$D$53,'Share Values'!$V20,'Transactions (Dated)'!$B$2:$B$53,'Share Values'!AJ$11,'Transactions (Dated)'!$C$2:$C$53,"Sell")</f>
        <v>0</v>
      </c>
      <c r="AK20" s="40"/>
      <c r="AM20" s="3">
        <f t="shared" si="9"/>
        <v>41926</v>
      </c>
      <c r="AN20" s="6">
        <f t="shared" ca="1" si="10"/>
        <v>0</v>
      </c>
      <c r="AO20" s="6">
        <f t="shared" ca="1" si="11"/>
        <v>0</v>
      </c>
      <c r="AP20" s="6">
        <f t="shared" ca="1" si="12"/>
        <v>0</v>
      </c>
      <c r="AQ20" s="6">
        <f t="shared" ca="1" si="13"/>
        <v>0</v>
      </c>
      <c r="AR20" s="6">
        <f t="shared" ca="1" si="14"/>
        <v>0</v>
      </c>
      <c r="AS20" s="6">
        <f t="shared" ca="1" si="15"/>
        <v>0</v>
      </c>
      <c r="AT20" s="6">
        <f t="shared" ca="1" si="16"/>
        <v>0</v>
      </c>
      <c r="AU20" s="6">
        <f t="shared" ca="1" si="17"/>
        <v>0</v>
      </c>
      <c r="AV20" s="6">
        <f t="shared" ca="1" si="18"/>
        <v>0</v>
      </c>
      <c r="AW20" s="6">
        <f t="shared" ca="1" si="19"/>
        <v>0</v>
      </c>
      <c r="AX20" s="6">
        <f t="shared" ca="1" si="20"/>
        <v>0</v>
      </c>
      <c r="AY20" s="6">
        <f t="shared" ca="1" si="21"/>
        <v>0</v>
      </c>
      <c r="AZ20" s="6">
        <f t="shared" ca="1" si="22"/>
        <v>0</v>
      </c>
      <c r="BA20" s="6">
        <f t="shared" ca="1" si="23"/>
        <v>0</v>
      </c>
      <c r="BB20" s="6"/>
      <c r="BD20" s="4">
        <f t="shared" ca="1" si="24"/>
        <v>0</v>
      </c>
      <c r="BF20" s="3">
        <f t="shared" si="25"/>
        <v>41926</v>
      </c>
      <c r="BG20" s="6">
        <f>BG19+SUMIFS('Transactions (Dated)'!H:H,'Transactions (Dated)'!D:D,'Share Values'!AM20)</f>
        <v>1000000</v>
      </c>
      <c r="BH20" s="6">
        <f ca="1">BH19+SUMIFS('Transactions (Dated)'!$F:$F,'Transactions (Dated)'!$D:$D,$BF20,'Transactions (Dated)'!$B:$B,BH$11,'Transactions (Dated)'!$C:$C,"Dividend (paid to cash)")*W20</f>
        <v>0</v>
      </c>
      <c r="BI20" s="6">
        <f ca="1">BI19+SUMIFS('Transactions (Dated)'!$F:$F,'Transactions (Dated)'!$D:$D,$BF20,'Transactions (Dated)'!$B:$B,BI$11,'Transactions (Dated)'!$C:$C,"Dividend (paid to cash)")*X20</f>
        <v>0</v>
      </c>
      <c r="BJ20" s="6">
        <f ca="1">BJ19+SUMIFS('Transactions (Dated)'!$F:$F,'Transactions (Dated)'!$D:$D,$BF20,'Transactions (Dated)'!$B:$B,BJ$11,'Transactions (Dated)'!$C:$C,"Dividend (paid to cash)")*Y20</f>
        <v>0</v>
      </c>
      <c r="BK20" s="6">
        <f ca="1">BK19+SUMIFS('Transactions (Dated)'!$F:$F,'Transactions (Dated)'!$D:$D,$BF20,'Transactions (Dated)'!$B:$B,BK$11,'Transactions (Dated)'!$C:$C,"Dividend (paid to cash)")*Z20</f>
        <v>0</v>
      </c>
      <c r="BL20" s="6">
        <f ca="1">BL19+SUMIFS('Transactions (Dated)'!$F:$F,'Transactions (Dated)'!$D:$D,$BF20,'Transactions (Dated)'!$B:$B,BL$11,'Transactions (Dated)'!$C:$C,"Dividend (paid to cash)")*AA20</f>
        <v>0</v>
      </c>
      <c r="BM20" s="6">
        <f ca="1">BM19+SUMIFS('Transactions (Dated)'!$F:$F,'Transactions (Dated)'!$D:$D,$BF20,'Transactions (Dated)'!$B:$B,BM$11,'Transactions (Dated)'!$C:$C,"Dividend (paid to cash)")*AB20</f>
        <v>0</v>
      </c>
      <c r="BN20" s="6">
        <f ca="1">BN19+SUMIFS('Transactions (Dated)'!$F:$F,'Transactions (Dated)'!$D:$D,$BF20,'Transactions (Dated)'!$B:$B,BN$11,'Transactions (Dated)'!$C:$C,"Dividend (paid to cash)")*AC20</f>
        <v>0</v>
      </c>
      <c r="BO20" s="6">
        <f ca="1">BO19+SUMIFS('Transactions (Dated)'!$F:$F,'Transactions (Dated)'!$D:$D,$BF20,'Transactions (Dated)'!$B:$B,BO$11,'Transactions (Dated)'!$C:$C,"Dividend (paid to cash)")*AD20</f>
        <v>0</v>
      </c>
      <c r="BP20" s="6">
        <f ca="1">BP19+SUMIFS('Transactions (Dated)'!$F:$F,'Transactions (Dated)'!$D:$D,$BF20,'Transactions (Dated)'!$B:$B,BP$11,'Transactions (Dated)'!$C:$C,"Dividend (paid to cash)")*AE20</f>
        <v>0</v>
      </c>
      <c r="BQ20" s="6">
        <f ca="1">BQ19+SUMIFS('Transactions (Dated)'!$F:$F,'Transactions (Dated)'!$D:$D,$BF20,'Transactions (Dated)'!$B:$B,BQ$11,'Transactions (Dated)'!$C:$C,"Dividend (paid to cash)")*AF20</f>
        <v>0</v>
      </c>
      <c r="BR20" s="6">
        <f ca="1">BR19+SUMIFS('Transactions (Dated)'!$F:$F,'Transactions (Dated)'!$D:$D,$BF20,'Transactions (Dated)'!$B:$B,BR$11,'Transactions (Dated)'!$C:$C,"Dividend (paid to cash)")*AG20</f>
        <v>0</v>
      </c>
      <c r="BS20" s="6">
        <f ca="1">BS19+SUMIFS('Transactions (Dated)'!$F:$F,'Transactions (Dated)'!$D:$D,$BF20,'Transactions (Dated)'!$B:$B,BS$11,'Transactions (Dated)'!$C:$C,"Dividend (paid to cash)")*AH20</f>
        <v>0</v>
      </c>
      <c r="BT20" s="6">
        <f ca="1">BT19+SUMIFS('Transactions (Dated)'!$F:$F,'Transactions (Dated)'!$D:$D,$BF20,'Transactions (Dated)'!$B:$B,BT$11,'Transactions (Dated)'!$C:$C,"Dividend (paid to cash)")*AI20</f>
        <v>0</v>
      </c>
      <c r="BU20" s="6">
        <f ca="1">BU19+SUMIFS('Transactions (Dated)'!$F:$F,'Transactions (Dated)'!$D:$D,$BF20,'Transactions (Dated)'!$B:$B,BU$11,'Transactions (Dated)'!$C:$C,"Dividend (paid to cash)")*AJ20</f>
        <v>0</v>
      </c>
      <c r="BV20" s="6"/>
      <c r="BX20" s="6">
        <f t="shared" ca="1" si="30"/>
        <v>1000000</v>
      </c>
      <c r="BZ20" s="3">
        <f t="shared" si="31"/>
        <v>41926</v>
      </c>
      <c r="CA20" s="4">
        <f t="shared" ca="1" si="26"/>
        <v>0</v>
      </c>
      <c r="CB20" s="4">
        <f t="shared" ca="1" si="27"/>
        <v>1000000</v>
      </c>
      <c r="CD20" s="4">
        <f t="shared" ca="1" si="28"/>
        <v>1000000</v>
      </c>
    </row>
    <row r="21" spans="2:82" x14ac:dyDescent="0.15">
      <c r="B21" s="3">
        <f t="shared" si="29"/>
        <v>41927</v>
      </c>
      <c r="C21" s="2">
        <v>13869.9</v>
      </c>
      <c r="E21" s="70">
        <v>41927</v>
      </c>
      <c r="F21" s="69">
        <v>10.25</v>
      </c>
      <c r="G21" s="69">
        <v>5.58</v>
      </c>
      <c r="H21" s="69">
        <v>18.75</v>
      </c>
      <c r="I21" s="69">
        <v>27</v>
      </c>
      <c r="J21" s="69">
        <v>13.9</v>
      </c>
      <c r="K21" s="69">
        <v>11.6</v>
      </c>
      <c r="L21" s="69">
        <v>27.28</v>
      </c>
      <c r="M21" s="69">
        <v>1.79</v>
      </c>
      <c r="N21" s="69">
        <v>9.1</v>
      </c>
      <c r="O21" s="69">
        <v>4.6100000000000003</v>
      </c>
      <c r="P21" s="69">
        <v>28.11</v>
      </c>
      <c r="Q21" s="69">
        <v>1.4</v>
      </c>
      <c r="R21" s="69">
        <v>8.1999999999999993</v>
      </c>
      <c r="S21" s="69">
        <v>34.33</v>
      </c>
      <c r="T21" s="4"/>
      <c r="V21" s="3">
        <f t="shared" si="8"/>
        <v>41927</v>
      </c>
      <c r="W21" s="40">
        <f ca="1">W20+SUMIFS('Transactions (Dated)'!$E$2:$E$53,'Transactions (Dated)'!$D$2:$D$53,'Share Values'!$V21,'Transactions (Dated)'!$B$2:$B$53,'Share Values'!W$11,'Transactions (Dated)'!$C$2:$C$53,"Buy")-SUMIFS('Transactions (Dated)'!$E$2:$E$53,'Transactions (Dated)'!$D$2:$D$53,'Share Values'!$V21,'Transactions (Dated)'!$B$2:$B$53,'Share Values'!W$11,'Transactions (Dated)'!$C$2:$C$53,"Sell")</f>
        <v>0</v>
      </c>
      <c r="X21" s="40">
        <f ca="1">X20+SUMIFS('Transactions (Dated)'!$E$2:$E$53,'Transactions (Dated)'!$D$2:$D$53,'Share Values'!$V21,'Transactions (Dated)'!$B$2:$B$53,'Share Values'!X$11,'Transactions (Dated)'!$C$2:$C$53,"Buy")-SUMIFS('Transactions (Dated)'!$E$2:$E$53,'Transactions (Dated)'!$D$2:$D$53,'Share Values'!$V21,'Transactions (Dated)'!$B$2:$B$53,'Share Values'!X$11,'Transactions (Dated)'!$C$2:$C$53,"Sell")</f>
        <v>0</v>
      </c>
      <c r="Y21" s="40">
        <f ca="1">Y20+SUMIFS('Transactions (Dated)'!$E$2:$E$53,'Transactions (Dated)'!$D$2:$D$53,'Share Values'!$V21,'Transactions (Dated)'!$B$2:$B$53,'Share Values'!Y$11,'Transactions (Dated)'!$C$2:$C$53,"Buy")-SUMIFS('Transactions (Dated)'!$E$2:$E$53,'Transactions (Dated)'!$D$2:$D$53,'Share Values'!$V21,'Transactions (Dated)'!$B$2:$B$53,'Share Values'!Y$11,'Transactions (Dated)'!$C$2:$C$53,"Sell")</f>
        <v>0</v>
      </c>
      <c r="Z21" s="40">
        <f ca="1">Z20+SUMIFS('Transactions (Dated)'!$E$2:$E$53,'Transactions (Dated)'!$D$2:$D$53,'Share Values'!$V21,'Transactions (Dated)'!$B$2:$B$53,'Share Values'!Z$11,'Transactions (Dated)'!$C$2:$C$53,"Buy")-SUMIFS('Transactions (Dated)'!$E$2:$E$53,'Transactions (Dated)'!$D$2:$D$53,'Share Values'!$V21,'Transactions (Dated)'!$B$2:$B$53,'Share Values'!Z$11,'Transactions (Dated)'!$C$2:$C$53,"Sell")</f>
        <v>0</v>
      </c>
      <c r="AA21" s="40">
        <f ca="1">AA20+SUMIFS('Transactions (Dated)'!$E$2:$E$53,'Transactions (Dated)'!$D$2:$D$53,'Share Values'!$V21,'Transactions (Dated)'!$B$2:$B$53,'Share Values'!AA$11,'Transactions (Dated)'!$C$2:$C$53,"Buy")-SUMIFS('Transactions (Dated)'!$E$2:$E$53,'Transactions (Dated)'!$D$2:$D$53,'Share Values'!$V21,'Transactions (Dated)'!$B$2:$B$53,'Share Values'!AA$11,'Transactions (Dated)'!$C$2:$C$53,"Sell")</f>
        <v>0</v>
      </c>
      <c r="AB21" s="40">
        <f ca="1">AB20+SUMIFS('Transactions (Dated)'!$E$2:$E$53,'Transactions (Dated)'!$D$2:$D$53,'Share Values'!$V21,'Transactions (Dated)'!$B$2:$B$53,'Share Values'!AB$11,'Transactions (Dated)'!$C$2:$C$53,"Buy")-SUMIFS('Transactions (Dated)'!$E$2:$E$53,'Transactions (Dated)'!$D$2:$D$53,'Share Values'!$V21,'Transactions (Dated)'!$B$2:$B$53,'Share Values'!AB$11,'Transactions (Dated)'!$C$2:$C$53,"Sell")</f>
        <v>0</v>
      </c>
      <c r="AC21" s="40">
        <f ca="1">AC20+SUMIFS('Transactions (Dated)'!$E$2:$E$53,'Transactions (Dated)'!$D$2:$D$53,'Share Values'!$V21,'Transactions (Dated)'!$B$2:$B$53,'Share Values'!AC$11,'Transactions (Dated)'!$C$2:$C$53,"Buy")-SUMIFS('Transactions (Dated)'!$E$2:$E$53,'Transactions (Dated)'!$D$2:$D$53,'Share Values'!$V21,'Transactions (Dated)'!$B$2:$B$53,'Share Values'!AC$11,'Transactions (Dated)'!$C$2:$C$53,"Sell")</f>
        <v>0</v>
      </c>
      <c r="AD21" s="40">
        <f ca="1">AD20+SUMIFS('Transactions (Dated)'!$E$2:$E$53,'Transactions (Dated)'!$D$2:$D$53,'Share Values'!$V21,'Transactions (Dated)'!$B$2:$B$53,'Share Values'!AD$11,'Transactions (Dated)'!$C$2:$C$53,"Buy")-SUMIFS('Transactions (Dated)'!$E$2:$E$53,'Transactions (Dated)'!$D$2:$D$53,'Share Values'!$V21,'Transactions (Dated)'!$B$2:$B$53,'Share Values'!AD$11,'Transactions (Dated)'!$C$2:$C$53,"Sell")</f>
        <v>0</v>
      </c>
      <c r="AE21" s="40">
        <f ca="1">AE20+SUMIFS('Transactions (Dated)'!$E$2:$E$53,'Transactions (Dated)'!$D$2:$D$53,'Share Values'!$V21,'Transactions (Dated)'!$B$2:$B$53,'Share Values'!AE$11,'Transactions (Dated)'!$C$2:$C$53,"Buy")-SUMIFS('Transactions (Dated)'!$E$2:$E$53,'Transactions (Dated)'!$D$2:$D$53,'Share Values'!$V21,'Transactions (Dated)'!$B$2:$B$53,'Share Values'!AE$11,'Transactions (Dated)'!$C$2:$C$53,"Sell")</f>
        <v>0</v>
      </c>
      <c r="AF21" s="40">
        <f ca="1">AF20+SUMIFS('Transactions (Dated)'!$E$2:$E$53,'Transactions (Dated)'!$D$2:$D$53,'Share Values'!$V21,'Transactions (Dated)'!$B$2:$B$53,'Share Values'!AF$11,'Transactions (Dated)'!$C$2:$C$53,"Buy")-SUMIFS('Transactions (Dated)'!$E$2:$E$53,'Transactions (Dated)'!$D$2:$D$53,'Share Values'!$V21,'Transactions (Dated)'!$B$2:$B$53,'Share Values'!AF$11,'Transactions (Dated)'!$C$2:$C$53,"Sell")</f>
        <v>0</v>
      </c>
      <c r="AG21" s="40">
        <f ca="1">AG20+SUMIFS('Transactions (Dated)'!$E$2:$E$53,'Transactions (Dated)'!$D$2:$D$53,'Share Values'!$V21,'Transactions (Dated)'!$B$2:$B$53,'Share Values'!AG$11,'Transactions (Dated)'!$C$2:$C$53,"Buy")-SUMIFS('Transactions (Dated)'!$E$2:$E$53,'Transactions (Dated)'!$D$2:$D$53,'Share Values'!$V21,'Transactions (Dated)'!$B$2:$B$53,'Share Values'!AG$11,'Transactions (Dated)'!$C$2:$C$53,"Sell")</f>
        <v>0</v>
      </c>
      <c r="AH21" s="40">
        <f ca="1">AH20+SUMIFS('Transactions (Dated)'!$E$2:$E$53,'Transactions (Dated)'!$D$2:$D$53,'Share Values'!$V21,'Transactions (Dated)'!$B$2:$B$53,'Share Values'!AH$11,'Transactions (Dated)'!$C$2:$C$53,"Buy")-SUMIFS('Transactions (Dated)'!$E$2:$E$53,'Transactions (Dated)'!$D$2:$D$53,'Share Values'!$V21,'Transactions (Dated)'!$B$2:$B$53,'Share Values'!AH$11,'Transactions (Dated)'!$C$2:$C$53,"Sell")</f>
        <v>0</v>
      </c>
      <c r="AI21" s="40">
        <f ca="1">AI20+SUMIFS('Transactions (Dated)'!$E$2:$E$53,'Transactions (Dated)'!$D$2:$D$53,'Share Values'!$V21,'Transactions (Dated)'!$B$2:$B$53,'Share Values'!AI$11,'Transactions (Dated)'!$C$2:$C$53,"Buy")-SUMIFS('Transactions (Dated)'!$E$2:$E$53,'Transactions (Dated)'!$D$2:$D$53,'Share Values'!$V21,'Transactions (Dated)'!$B$2:$B$53,'Share Values'!AI$11,'Transactions (Dated)'!$C$2:$C$53,"Sell")</f>
        <v>0</v>
      </c>
      <c r="AJ21" s="40">
        <f ca="1">AJ20+SUMIFS('Transactions (Dated)'!$E$2:$E$53,'Transactions (Dated)'!$D$2:$D$53,'Share Values'!$V21,'Transactions (Dated)'!$B$2:$B$53,'Share Values'!AJ$11,'Transactions (Dated)'!$C$2:$C$53,"Buy")-SUMIFS('Transactions (Dated)'!$E$2:$E$53,'Transactions (Dated)'!$D$2:$D$53,'Share Values'!$V21,'Transactions (Dated)'!$B$2:$B$53,'Share Values'!AJ$11,'Transactions (Dated)'!$C$2:$C$53,"Sell")</f>
        <v>0</v>
      </c>
      <c r="AK21" s="40"/>
      <c r="AM21" s="3">
        <f t="shared" si="9"/>
        <v>41927</v>
      </c>
      <c r="AN21" s="6">
        <f t="shared" ca="1" si="10"/>
        <v>0</v>
      </c>
      <c r="AO21" s="6">
        <f t="shared" ca="1" si="11"/>
        <v>0</v>
      </c>
      <c r="AP21" s="6">
        <f t="shared" ca="1" si="12"/>
        <v>0</v>
      </c>
      <c r="AQ21" s="6">
        <f t="shared" ca="1" si="13"/>
        <v>0</v>
      </c>
      <c r="AR21" s="6">
        <f t="shared" ca="1" si="14"/>
        <v>0</v>
      </c>
      <c r="AS21" s="6">
        <f t="shared" ca="1" si="15"/>
        <v>0</v>
      </c>
      <c r="AT21" s="6">
        <f t="shared" ca="1" si="16"/>
        <v>0</v>
      </c>
      <c r="AU21" s="6">
        <f t="shared" ca="1" si="17"/>
        <v>0</v>
      </c>
      <c r="AV21" s="6">
        <f t="shared" ca="1" si="18"/>
        <v>0</v>
      </c>
      <c r="AW21" s="6">
        <f t="shared" ca="1" si="19"/>
        <v>0</v>
      </c>
      <c r="AX21" s="6">
        <f t="shared" ca="1" si="20"/>
        <v>0</v>
      </c>
      <c r="AY21" s="6">
        <f t="shared" ca="1" si="21"/>
        <v>0</v>
      </c>
      <c r="AZ21" s="6">
        <f t="shared" ca="1" si="22"/>
        <v>0</v>
      </c>
      <c r="BA21" s="6">
        <f t="shared" ca="1" si="23"/>
        <v>0</v>
      </c>
      <c r="BB21" s="6"/>
      <c r="BD21" s="4">
        <f t="shared" ca="1" si="24"/>
        <v>0</v>
      </c>
      <c r="BF21" s="3">
        <f t="shared" si="25"/>
        <v>41927</v>
      </c>
      <c r="BG21" s="6">
        <f>BG20+SUMIFS('Transactions (Dated)'!H:H,'Transactions (Dated)'!D:D,'Share Values'!AM21)</f>
        <v>1000000</v>
      </c>
      <c r="BH21" s="6">
        <f ca="1">BH20+SUMIFS('Transactions (Dated)'!$F:$F,'Transactions (Dated)'!$D:$D,$BF21,'Transactions (Dated)'!$B:$B,BH$11,'Transactions (Dated)'!$C:$C,"Dividend (paid to cash)")*W21</f>
        <v>0</v>
      </c>
      <c r="BI21" s="6">
        <f ca="1">BI20+SUMIFS('Transactions (Dated)'!$F:$F,'Transactions (Dated)'!$D:$D,$BF21,'Transactions (Dated)'!$B:$B,BI$11,'Transactions (Dated)'!$C:$C,"Dividend (paid to cash)")*X21</f>
        <v>0</v>
      </c>
      <c r="BJ21" s="6">
        <f ca="1">BJ20+SUMIFS('Transactions (Dated)'!$F:$F,'Transactions (Dated)'!$D:$D,$BF21,'Transactions (Dated)'!$B:$B,BJ$11,'Transactions (Dated)'!$C:$C,"Dividend (paid to cash)")*Y21</f>
        <v>0</v>
      </c>
      <c r="BK21" s="6">
        <f ca="1">BK20+SUMIFS('Transactions (Dated)'!$F:$F,'Transactions (Dated)'!$D:$D,$BF21,'Transactions (Dated)'!$B:$B,BK$11,'Transactions (Dated)'!$C:$C,"Dividend (paid to cash)")*Z21</f>
        <v>0</v>
      </c>
      <c r="BL21" s="6">
        <f ca="1">BL20+SUMIFS('Transactions (Dated)'!$F:$F,'Transactions (Dated)'!$D:$D,$BF21,'Transactions (Dated)'!$B:$B,BL$11,'Transactions (Dated)'!$C:$C,"Dividend (paid to cash)")*AA21</f>
        <v>0</v>
      </c>
      <c r="BM21" s="6">
        <f ca="1">BM20+SUMIFS('Transactions (Dated)'!$F:$F,'Transactions (Dated)'!$D:$D,$BF21,'Transactions (Dated)'!$B:$B,BM$11,'Transactions (Dated)'!$C:$C,"Dividend (paid to cash)")*AB21</f>
        <v>0</v>
      </c>
      <c r="BN21" s="6">
        <f ca="1">BN20+SUMIFS('Transactions (Dated)'!$F:$F,'Transactions (Dated)'!$D:$D,$BF21,'Transactions (Dated)'!$B:$B,BN$11,'Transactions (Dated)'!$C:$C,"Dividend (paid to cash)")*AC21</f>
        <v>0</v>
      </c>
      <c r="BO21" s="6">
        <f ca="1">BO20+SUMIFS('Transactions (Dated)'!$F:$F,'Transactions (Dated)'!$D:$D,$BF21,'Transactions (Dated)'!$B:$B,BO$11,'Transactions (Dated)'!$C:$C,"Dividend (paid to cash)")*AD21</f>
        <v>0</v>
      </c>
      <c r="BP21" s="6">
        <f ca="1">BP20+SUMIFS('Transactions (Dated)'!$F:$F,'Transactions (Dated)'!$D:$D,$BF21,'Transactions (Dated)'!$B:$B,BP$11,'Transactions (Dated)'!$C:$C,"Dividend (paid to cash)")*AE21</f>
        <v>0</v>
      </c>
      <c r="BQ21" s="6">
        <f ca="1">BQ20+SUMIFS('Transactions (Dated)'!$F:$F,'Transactions (Dated)'!$D:$D,$BF21,'Transactions (Dated)'!$B:$B,BQ$11,'Transactions (Dated)'!$C:$C,"Dividend (paid to cash)")*AF21</f>
        <v>0</v>
      </c>
      <c r="BR21" s="6">
        <f ca="1">BR20+SUMIFS('Transactions (Dated)'!$F:$F,'Transactions (Dated)'!$D:$D,$BF21,'Transactions (Dated)'!$B:$B,BR$11,'Transactions (Dated)'!$C:$C,"Dividend (paid to cash)")*AG21</f>
        <v>0</v>
      </c>
      <c r="BS21" s="6">
        <f ca="1">BS20+SUMIFS('Transactions (Dated)'!$F:$F,'Transactions (Dated)'!$D:$D,$BF21,'Transactions (Dated)'!$B:$B,BS$11,'Transactions (Dated)'!$C:$C,"Dividend (paid to cash)")*AH21</f>
        <v>0</v>
      </c>
      <c r="BT21" s="6">
        <f ca="1">BT20+SUMIFS('Transactions (Dated)'!$F:$F,'Transactions (Dated)'!$D:$D,$BF21,'Transactions (Dated)'!$B:$B,BT$11,'Transactions (Dated)'!$C:$C,"Dividend (paid to cash)")*AI21</f>
        <v>0</v>
      </c>
      <c r="BU21" s="6">
        <f ca="1">BU20+SUMIFS('Transactions (Dated)'!$F:$F,'Transactions (Dated)'!$D:$D,$BF21,'Transactions (Dated)'!$B:$B,BU$11,'Transactions (Dated)'!$C:$C,"Dividend (paid to cash)")*AJ21</f>
        <v>0</v>
      </c>
      <c r="BV21" s="6"/>
      <c r="BX21" s="6">
        <f t="shared" ca="1" si="30"/>
        <v>1000000</v>
      </c>
      <c r="BZ21" s="3">
        <f t="shared" si="31"/>
        <v>41927</v>
      </c>
      <c r="CA21" s="4">
        <f t="shared" ca="1" si="26"/>
        <v>0</v>
      </c>
      <c r="CB21" s="4">
        <f t="shared" ca="1" si="27"/>
        <v>1000000</v>
      </c>
      <c r="CD21" s="4">
        <f t="shared" ca="1" si="28"/>
        <v>1000000</v>
      </c>
    </row>
    <row r="22" spans="2:82" x14ac:dyDescent="0.15">
      <c r="B22" s="3">
        <f t="shared" si="29"/>
        <v>41928</v>
      </c>
      <c r="C22" s="2">
        <v>14053</v>
      </c>
      <c r="E22" s="70">
        <v>41928</v>
      </c>
      <c r="F22" s="69">
        <v>10.43</v>
      </c>
      <c r="G22" s="69">
        <v>5.68</v>
      </c>
      <c r="H22" s="69">
        <v>19</v>
      </c>
      <c r="I22" s="69">
        <v>27.5</v>
      </c>
      <c r="J22" s="69">
        <v>14.6</v>
      </c>
      <c r="K22" s="69">
        <v>11.48</v>
      </c>
      <c r="L22" s="69">
        <v>26.87</v>
      </c>
      <c r="M22" s="69">
        <v>1.87</v>
      </c>
      <c r="N22" s="69">
        <v>9.06</v>
      </c>
      <c r="O22" s="69">
        <v>4.75</v>
      </c>
      <c r="P22" s="69">
        <v>29.05</v>
      </c>
      <c r="Q22" s="69">
        <v>1.39</v>
      </c>
      <c r="R22" s="69">
        <v>8.1999999999999993</v>
      </c>
      <c r="S22" s="69">
        <v>34.450000000000003</v>
      </c>
      <c r="T22" s="4"/>
      <c r="V22" s="3">
        <f t="shared" si="8"/>
        <v>41928</v>
      </c>
      <c r="W22" s="40">
        <f ca="1">W21+SUMIFS('Transactions (Dated)'!$E$2:$E$53,'Transactions (Dated)'!$D$2:$D$53,'Share Values'!$V22,'Transactions (Dated)'!$B$2:$B$53,'Share Values'!W$11,'Transactions (Dated)'!$C$2:$C$53,"Buy")-SUMIFS('Transactions (Dated)'!$E$2:$E$53,'Transactions (Dated)'!$D$2:$D$53,'Share Values'!$V22,'Transactions (Dated)'!$B$2:$B$53,'Share Values'!W$11,'Transactions (Dated)'!$C$2:$C$53,"Sell")</f>
        <v>0</v>
      </c>
      <c r="X22" s="40">
        <f ca="1">X21+SUMIFS('Transactions (Dated)'!$E$2:$E$53,'Transactions (Dated)'!$D$2:$D$53,'Share Values'!$V22,'Transactions (Dated)'!$B$2:$B$53,'Share Values'!X$11,'Transactions (Dated)'!$C$2:$C$53,"Buy")-SUMIFS('Transactions (Dated)'!$E$2:$E$53,'Transactions (Dated)'!$D$2:$D$53,'Share Values'!$V22,'Transactions (Dated)'!$B$2:$B$53,'Share Values'!X$11,'Transactions (Dated)'!$C$2:$C$53,"Sell")</f>
        <v>0</v>
      </c>
      <c r="Y22" s="40">
        <f ca="1">Y21+SUMIFS('Transactions (Dated)'!$E$2:$E$53,'Transactions (Dated)'!$D$2:$D$53,'Share Values'!$V22,'Transactions (Dated)'!$B$2:$B$53,'Share Values'!Y$11,'Transactions (Dated)'!$C$2:$C$53,"Buy")-SUMIFS('Transactions (Dated)'!$E$2:$E$53,'Transactions (Dated)'!$D$2:$D$53,'Share Values'!$V22,'Transactions (Dated)'!$B$2:$B$53,'Share Values'!Y$11,'Transactions (Dated)'!$C$2:$C$53,"Sell")</f>
        <v>0</v>
      </c>
      <c r="Z22" s="40">
        <f ca="1">Z21+SUMIFS('Transactions (Dated)'!$E$2:$E$53,'Transactions (Dated)'!$D$2:$D$53,'Share Values'!$V22,'Transactions (Dated)'!$B$2:$B$53,'Share Values'!Z$11,'Transactions (Dated)'!$C$2:$C$53,"Buy")-SUMIFS('Transactions (Dated)'!$E$2:$E$53,'Transactions (Dated)'!$D$2:$D$53,'Share Values'!$V22,'Transactions (Dated)'!$B$2:$B$53,'Share Values'!Z$11,'Transactions (Dated)'!$C$2:$C$53,"Sell")</f>
        <v>0</v>
      </c>
      <c r="AA22" s="40">
        <f ca="1">AA21+SUMIFS('Transactions (Dated)'!$E$2:$E$53,'Transactions (Dated)'!$D$2:$D$53,'Share Values'!$V22,'Transactions (Dated)'!$B$2:$B$53,'Share Values'!AA$11,'Transactions (Dated)'!$C$2:$C$53,"Buy")-SUMIFS('Transactions (Dated)'!$E$2:$E$53,'Transactions (Dated)'!$D$2:$D$53,'Share Values'!$V22,'Transactions (Dated)'!$B$2:$B$53,'Share Values'!AA$11,'Transactions (Dated)'!$C$2:$C$53,"Sell")</f>
        <v>0</v>
      </c>
      <c r="AB22" s="40">
        <f ca="1">AB21+SUMIFS('Transactions (Dated)'!$E$2:$E$53,'Transactions (Dated)'!$D$2:$D$53,'Share Values'!$V22,'Transactions (Dated)'!$B$2:$B$53,'Share Values'!AB$11,'Transactions (Dated)'!$C$2:$C$53,"Buy")-SUMIFS('Transactions (Dated)'!$E$2:$E$53,'Transactions (Dated)'!$D$2:$D$53,'Share Values'!$V22,'Transactions (Dated)'!$B$2:$B$53,'Share Values'!AB$11,'Transactions (Dated)'!$C$2:$C$53,"Sell")</f>
        <v>0</v>
      </c>
      <c r="AC22" s="40">
        <f ca="1">AC21+SUMIFS('Transactions (Dated)'!$E$2:$E$53,'Transactions (Dated)'!$D$2:$D$53,'Share Values'!$V22,'Transactions (Dated)'!$B$2:$B$53,'Share Values'!AC$11,'Transactions (Dated)'!$C$2:$C$53,"Buy")-SUMIFS('Transactions (Dated)'!$E$2:$E$53,'Transactions (Dated)'!$D$2:$D$53,'Share Values'!$V22,'Transactions (Dated)'!$B$2:$B$53,'Share Values'!AC$11,'Transactions (Dated)'!$C$2:$C$53,"Sell")</f>
        <v>0</v>
      </c>
      <c r="AD22" s="40">
        <f ca="1">AD21+SUMIFS('Transactions (Dated)'!$E$2:$E$53,'Transactions (Dated)'!$D$2:$D$53,'Share Values'!$V22,'Transactions (Dated)'!$B$2:$B$53,'Share Values'!AD$11,'Transactions (Dated)'!$C$2:$C$53,"Buy")-SUMIFS('Transactions (Dated)'!$E$2:$E$53,'Transactions (Dated)'!$D$2:$D$53,'Share Values'!$V22,'Transactions (Dated)'!$B$2:$B$53,'Share Values'!AD$11,'Transactions (Dated)'!$C$2:$C$53,"Sell")</f>
        <v>0</v>
      </c>
      <c r="AE22" s="40">
        <f ca="1">AE21+SUMIFS('Transactions (Dated)'!$E$2:$E$53,'Transactions (Dated)'!$D$2:$D$53,'Share Values'!$V22,'Transactions (Dated)'!$B$2:$B$53,'Share Values'!AE$11,'Transactions (Dated)'!$C$2:$C$53,"Buy")-SUMIFS('Transactions (Dated)'!$E$2:$E$53,'Transactions (Dated)'!$D$2:$D$53,'Share Values'!$V22,'Transactions (Dated)'!$B$2:$B$53,'Share Values'!AE$11,'Transactions (Dated)'!$C$2:$C$53,"Sell")</f>
        <v>0</v>
      </c>
      <c r="AF22" s="40">
        <f ca="1">AF21+SUMIFS('Transactions (Dated)'!$E$2:$E$53,'Transactions (Dated)'!$D$2:$D$53,'Share Values'!$V22,'Transactions (Dated)'!$B$2:$B$53,'Share Values'!AF$11,'Transactions (Dated)'!$C$2:$C$53,"Buy")-SUMIFS('Transactions (Dated)'!$E$2:$E$53,'Transactions (Dated)'!$D$2:$D$53,'Share Values'!$V22,'Transactions (Dated)'!$B$2:$B$53,'Share Values'!AF$11,'Transactions (Dated)'!$C$2:$C$53,"Sell")</f>
        <v>0</v>
      </c>
      <c r="AG22" s="40">
        <f ca="1">AG21+SUMIFS('Transactions (Dated)'!$E$2:$E$53,'Transactions (Dated)'!$D$2:$D$53,'Share Values'!$V22,'Transactions (Dated)'!$B$2:$B$53,'Share Values'!AG$11,'Transactions (Dated)'!$C$2:$C$53,"Buy")-SUMIFS('Transactions (Dated)'!$E$2:$E$53,'Transactions (Dated)'!$D$2:$D$53,'Share Values'!$V22,'Transactions (Dated)'!$B$2:$B$53,'Share Values'!AG$11,'Transactions (Dated)'!$C$2:$C$53,"Sell")</f>
        <v>0</v>
      </c>
      <c r="AH22" s="40">
        <f ca="1">AH21+SUMIFS('Transactions (Dated)'!$E$2:$E$53,'Transactions (Dated)'!$D$2:$D$53,'Share Values'!$V22,'Transactions (Dated)'!$B$2:$B$53,'Share Values'!AH$11,'Transactions (Dated)'!$C$2:$C$53,"Buy")-SUMIFS('Transactions (Dated)'!$E$2:$E$53,'Transactions (Dated)'!$D$2:$D$53,'Share Values'!$V22,'Transactions (Dated)'!$B$2:$B$53,'Share Values'!AH$11,'Transactions (Dated)'!$C$2:$C$53,"Sell")</f>
        <v>0</v>
      </c>
      <c r="AI22" s="40">
        <f ca="1">AI21+SUMIFS('Transactions (Dated)'!$E$2:$E$53,'Transactions (Dated)'!$D$2:$D$53,'Share Values'!$V22,'Transactions (Dated)'!$B$2:$B$53,'Share Values'!AI$11,'Transactions (Dated)'!$C$2:$C$53,"Buy")-SUMIFS('Transactions (Dated)'!$E$2:$E$53,'Transactions (Dated)'!$D$2:$D$53,'Share Values'!$V22,'Transactions (Dated)'!$B$2:$B$53,'Share Values'!AI$11,'Transactions (Dated)'!$C$2:$C$53,"Sell")</f>
        <v>0</v>
      </c>
      <c r="AJ22" s="40">
        <f ca="1">AJ21+SUMIFS('Transactions (Dated)'!$E$2:$E$53,'Transactions (Dated)'!$D$2:$D$53,'Share Values'!$V22,'Transactions (Dated)'!$B$2:$B$53,'Share Values'!AJ$11,'Transactions (Dated)'!$C$2:$C$53,"Buy")-SUMIFS('Transactions (Dated)'!$E$2:$E$53,'Transactions (Dated)'!$D$2:$D$53,'Share Values'!$V22,'Transactions (Dated)'!$B$2:$B$53,'Share Values'!AJ$11,'Transactions (Dated)'!$C$2:$C$53,"Sell")</f>
        <v>0</v>
      </c>
      <c r="AK22" s="40"/>
      <c r="AM22" s="3">
        <f t="shared" si="9"/>
        <v>41928</v>
      </c>
      <c r="AN22" s="6">
        <f t="shared" ca="1" si="10"/>
        <v>0</v>
      </c>
      <c r="AO22" s="6">
        <f t="shared" ca="1" si="11"/>
        <v>0</v>
      </c>
      <c r="AP22" s="6">
        <f t="shared" ca="1" si="12"/>
        <v>0</v>
      </c>
      <c r="AQ22" s="6">
        <f t="shared" ca="1" si="13"/>
        <v>0</v>
      </c>
      <c r="AR22" s="6">
        <f t="shared" ca="1" si="14"/>
        <v>0</v>
      </c>
      <c r="AS22" s="6">
        <f t="shared" ca="1" si="15"/>
        <v>0</v>
      </c>
      <c r="AT22" s="6">
        <f t="shared" ca="1" si="16"/>
        <v>0</v>
      </c>
      <c r="AU22" s="6">
        <f t="shared" ca="1" si="17"/>
        <v>0</v>
      </c>
      <c r="AV22" s="6">
        <f t="shared" ca="1" si="18"/>
        <v>0</v>
      </c>
      <c r="AW22" s="6">
        <f t="shared" ca="1" si="19"/>
        <v>0</v>
      </c>
      <c r="AX22" s="6">
        <f t="shared" ca="1" si="20"/>
        <v>0</v>
      </c>
      <c r="AY22" s="6">
        <f t="shared" ca="1" si="21"/>
        <v>0</v>
      </c>
      <c r="AZ22" s="6">
        <f t="shared" ca="1" si="22"/>
        <v>0</v>
      </c>
      <c r="BA22" s="6">
        <f t="shared" ca="1" si="23"/>
        <v>0</v>
      </c>
      <c r="BB22" s="6"/>
      <c r="BD22" s="4">
        <f t="shared" ca="1" si="24"/>
        <v>0</v>
      </c>
      <c r="BF22" s="3">
        <f t="shared" si="25"/>
        <v>41928</v>
      </c>
      <c r="BG22" s="6">
        <f>BG21+SUMIFS('Transactions (Dated)'!H:H,'Transactions (Dated)'!D:D,'Share Values'!AM22)</f>
        <v>1000000</v>
      </c>
      <c r="BH22" s="6">
        <f ca="1">BH21+SUMIFS('Transactions (Dated)'!$F:$F,'Transactions (Dated)'!$D:$D,$BF22,'Transactions (Dated)'!$B:$B,BH$11,'Transactions (Dated)'!$C:$C,"Dividend (paid to cash)")*W22</f>
        <v>0</v>
      </c>
      <c r="BI22" s="6">
        <f ca="1">BI21+SUMIFS('Transactions (Dated)'!$F:$F,'Transactions (Dated)'!$D:$D,$BF22,'Transactions (Dated)'!$B:$B,BI$11,'Transactions (Dated)'!$C:$C,"Dividend (paid to cash)")*X22</f>
        <v>0</v>
      </c>
      <c r="BJ22" s="6">
        <f ca="1">BJ21+SUMIFS('Transactions (Dated)'!$F:$F,'Transactions (Dated)'!$D:$D,$BF22,'Transactions (Dated)'!$B:$B,BJ$11,'Transactions (Dated)'!$C:$C,"Dividend (paid to cash)")*Y22</f>
        <v>0</v>
      </c>
      <c r="BK22" s="6">
        <f ca="1">BK21+SUMIFS('Transactions (Dated)'!$F:$F,'Transactions (Dated)'!$D:$D,$BF22,'Transactions (Dated)'!$B:$B,BK$11,'Transactions (Dated)'!$C:$C,"Dividend (paid to cash)")*Z22</f>
        <v>0</v>
      </c>
      <c r="BL22" s="6">
        <f ca="1">BL21+SUMIFS('Transactions (Dated)'!$F:$F,'Transactions (Dated)'!$D:$D,$BF22,'Transactions (Dated)'!$B:$B,BL$11,'Transactions (Dated)'!$C:$C,"Dividend (paid to cash)")*AA22</f>
        <v>0</v>
      </c>
      <c r="BM22" s="6">
        <f ca="1">BM21+SUMIFS('Transactions (Dated)'!$F:$F,'Transactions (Dated)'!$D:$D,$BF22,'Transactions (Dated)'!$B:$B,BM$11,'Transactions (Dated)'!$C:$C,"Dividend (paid to cash)")*AB22</f>
        <v>0</v>
      </c>
      <c r="BN22" s="6">
        <f ca="1">BN21+SUMIFS('Transactions (Dated)'!$F:$F,'Transactions (Dated)'!$D:$D,$BF22,'Transactions (Dated)'!$B:$B,BN$11,'Transactions (Dated)'!$C:$C,"Dividend (paid to cash)")*AC22</f>
        <v>0</v>
      </c>
      <c r="BO22" s="6">
        <f ca="1">BO21+SUMIFS('Transactions (Dated)'!$F:$F,'Transactions (Dated)'!$D:$D,$BF22,'Transactions (Dated)'!$B:$B,BO$11,'Transactions (Dated)'!$C:$C,"Dividend (paid to cash)")*AD22</f>
        <v>0</v>
      </c>
      <c r="BP22" s="6">
        <f ca="1">BP21+SUMIFS('Transactions (Dated)'!$F:$F,'Transactions (Dated)'!$D:$D,$BF22,'Transactions (Dated)'!$B:$B,BP$11,'Transactions (Dated)'!$C:$C,"Dividend (paid to cash)")*AE22</f>
        <v>0</v>
      </c>
      <c r="BQ22" s="6">
        <f ca="1">BQ21+SUMIFS('Transactions (Dated)'!$F:$F,'Transactions (Dated)'!$D:$D,$BF22,'Transactions (Dated)'!$B:$B,BQ$11,'Transactions (Dated)'!$C:$C,"Dividend (paid to cash)")*AF22</f>
        <v>0</v>
      </c>
      <c r="BR22" s="6">
        <f ca="1">BR21+SUMIFS('Transactions (Dated)'!$F:$F,'Transactions (Dated)'!$D:$D,$BF22,'Transactions (Dated)'!$B:$B,BR$11,'Transactions (Dated)'!$C:$C,"Dividend (paid to cash)")*AG22</f>
        <v>0</v>
      </c>
      <c r="BS22" s="6">
        <f ca="1">BS21+SUMIFS('Transactions (Dated)'!$F:$F,'Transactions (Dated)'!$D:$D,$BF22,'Transactions (Dated)'!$B:$B,BS$11,'Transactions (Dated)'!$C:$C,"Dividend (paid to cash)")*AH22</f>
        <v>0</v>
      </c>
      <c r="BT22" s="6">
        <f ca="1">BT21+SUMIFS('Transactions (Dated)'!$F:$F,'Transactions (Dated)'!$D:$D,$BF22,'Transactions (Dated)'!$B:$B,BT$11,'Transactions (Dated)'!$C:$C,"Dividend (paid to cash)")*AI22</f>
        <v>0</v>
      </c>
      <c r="BU22" s="6">
        <f ca="1">BU21+SUMIFS('Transactions (Dated)'!$F:$F,'Transactions (Dated)'!$D:$D,$BF22,'Transactions (Dated)'!$B:$B,BU$11,'Transactions (Dated)'!$C:$C,"Dividend (paid to cash)")*AJ22</f>
        <v>0</v>
      </c>
      <c r="BV22" s="6"/>
      <c r="BX22" s="6">
        <f t="shared" ca="1" si="30"/>
        <v>1000000</v>
      </c>
      <c r="BZ22" s="3">
        <f t="shared" si="31"/>
        <v>41928</v>
      </c>
      <c r="CA22" s="4">
        <f t="shared" ca="1" si="26"/>
        <v>0</v>
      </c>
      <c r="CB22" s="4">
        <f t="shared" ca="1" si="27"/>
        <v>1000000</v>
      </c>
      <c r="CD22" s="4">
        <f t="shared" ca="1" si="28"/>
        <v>1000000</v>
      </c>
    </row>
    <row r="23" spans="2:82" x14ac:dyDescent="0.15">
      <c r="B23" s="3">
        <f t="shared" si="29"/>
        <v>41929</v>
      </c>
      <c r="C23" s="2">
        <v>14227.7</v>
      </c>
      <c r="E23" s="70">
        <v>41929</v>
      </c>
      <c r="F23" s="69">
        <v>10.81</v>
      </c>
      <c r="G23" s="69">
        <v>5.49</v>
      </c>
      <c r="H23" s="69">
        <v>19.239999999999998</v>
      </c>
      <c r="I23" s="69">
        <v>27.85</v>
      </c>
      <c r="J23" s="69">
        <v>14.62</v>
      </c>
      <c r="K23" s="69">
        <v>11.48</v>
      </c>
      <c r="L23" s="69">
        <v>29.02</v>
      </c>
      <c r="M23" s="69">
        <v>1.91</v>
      </c>
      <c r="N23" s="69">
        <v>9.3699999999999992</v>
      </c>
      <c r="O23" s="69">
        <v>4.8666999999999998</v>
      </c>
      <c r="P23" s="69">
        <v>29.28</v>
      </c>
      <c r="Q23" s="69">
        <v>1.5</v>
      </c>
      <c r="R23" s="69">
        <v>8.2899999999999991</v>
      </c>
      <c r="S23" s="69">
        <v>34.85</v>
      </c>
      <c r="T23" s="4"/>
      <c r="V23" s="3">
        <f t="shared" si="8"/>
        <v>41929</v>
      </c>
      <c r="W23" s="40">
        <f ca="1">W22+SUMIFS('Transactions (Dated)'!$E$2:$E$53,'Transactions (Dated)'!$D$2:$D$53,'Share Values'!$V23,'Transactions (Dated)'!$B$2:$B$53,'Share Values'!W$11,'Transactions (Dated)'!$C$2:$C$53,"Buy")-SUMIFS('Transactions (Dated)'!$E$2:$E$53,'Transactions (Dated)'!$D$2:$D$53,'Share Values'!$V23,'Transactions (Dated)'!$B$2:$B$53,'Share Values'!W$11,'Transactions (Dated)'!$C$2:$C$53,"Sell")</f>
        <v>4625</v>
      </c>
      <c r="X23" s="40">
        <f ca="1">X22+SUMIFS('Transactions (Dated)'!$E$2:$E$53,'Transactions (Dated)'!$D$2:$D$53,'Share Values'!$V23,'Transactions (Dated)'!$B$2:$B$53,'Share Values'!X$11,'Transactions (Dated)'!$C$2:$C$53,"Buy")-SUMIFS('Transactions (Dated)'!$E$2:$E$53,'Transactions (Dated)'!$D$2:$D$53,'Share Values'!$V23,'Transactions (Dated)'!$B$2:$B$53,'Share Values'!X$11,'Transactions (Dated)'!$C$2:$C$53,"Sell")</f>
        <v>0</v>
      </c>
      <c r="Y23" s="40">
        <f ca="1">Y22+SUMIFS('Transactions (Dated)'!$E$2:$E$53,'Transactions (Dated)'!$D$2:$D$53,'Share Values'!$V23,'Transactions (Dated)'!$B$2:$B$53,'Share Values'!Y$11,'Transactions (Dated)'!$C$2:$C$53,"Buy")-SUMIFS('Transactions (Dated)'!$E$2:$E$53,'Transactions (Dated)'!$D$2:$D$53,'Share Values'!$V23,'Transactions (Dated)'!$B$2:$B$53,'Share Values'!Y$11,'Transactions (Dated)'!$C$2:$C$53,"Sell")</f>
        <v>0</v>
      </c>
      <c r="Z23" s="40">
        <f ca="1">Z22+SUMIFS('Transactions (Dated)'!$E$2:$E$53,'Transactions (Dated)'!$D$2:$D$53,'Share Values'!$V23,'Transactions (Dated)'!$B$2:$B$53,'Share Values'!Z$11,'Transactions (Dated)'!$C$2:$C$53,"Buy")-SUMIFS('Transactions (Dated)'!$E$2:$E$53,'Transactions (Dated)'!$D$2:$D$53,'Share Values'!$V23,'Transactions (Dated)'!$B$2:$B$53,'Share Values'!Z$11,'Transactions (Dated)'!$C$2:$C$53,"Sell")</f>
        <v>0</v>
      </c>
      <c r="AA23" s="40">
        <f ca="1">AA22+SUMIFS('Transactions (Dated)'!$E$2:$E$53,'Transactions (Dated)'!$D$2:$D$53,'Share Values'!$V23,'Transactions (Dated)'!$B$2:$B$53,'Share Values'!AA$11,'Transactions (Dated)'!$C$2:$C$53,"Buy")-SUMIFS('Transactions (Dated)'!$E$2:$E$53,'Transactions (Dated)'!$D$2:$D$53,'Share Values'!$V23,'Transactions (Dated)'!$B$2:$B$53,'Share Values'!AA$11,'Transactions (Dated)'!$C$2:$C$53,"Sell")</f>
        <v>0</v>
      </c>
      <c r="AB23" s="40">
        <f ca="1">AB22+SUMIFS('Transactions (Dated)'!$E$2:$E$53,'Transactions (Dated)'!$D$2:$D$53,'Share Values'!$V23,'Transactions (Dated)'!$B$2:$B$53,'Share Values'!AB$11,'Transactions (Dated)'!$C$2:$C$53,"Buy")-SUMIFS('Transactions (Dated)'!$E$2:$E$53,'Transactions (Dated)'!$D$2:$D$53,'Share Values'!$V23,'Transactions (Dated)'!$B$2:$B$53,'Share Values'!AB$11,'Transactions (Dated)'!$C$2:$C$53,"Sell")</f>
        <v>0</v>
      </c>
      <c r="AC23" s="40">
        <f ca="1">AC22+SUMIFS('Transactions (Dated)'!$E$2:$E$53,'Transactions (Dated)'!$D$2:$D$53,'Share Values'!$V23,'Transactions (Dated)'!$B$2:$B$53,'Share Values'!AC$11,'Transactions (Dated)'!$C$2:$C$53,"Buy")-SUMIFS('Transactions (Dated)'!$E$2:$E$53,'Transactions (Dated)'!$D$2:$D$53,'Share Values'!$V23,'Transactions (Dated)'!$B$2:$B$53,'Share Values'!AC$11,'Transactions (Dated)'!$C$2:$C$53,"Sell")</f>
        <v>0</v>
      </c>
      <c r="AD23" s="40">
        <f ca="1">AD22+SUMIFS('Transactions (Dated)'!$E$2:$E$53,'Transactions (Dated)'!$D$2:$D$53,'Share Values'!$V23,'Transactions (Dated)'!$B$2:$B$53,'Share Values'!AD$11,'Transactions (Dated)'!$C$2:$C$53,"Buy")-SUMIFS('Transactions (Dated)'!$E$2:$E$53,'Transactions (Dated)'!$D$2:$D$53,'Share Values'!$V23,'Transactions (Dated)'!$B$2:$B$53,'Share Values'!AD$11,'Transactions (Dated)'!$C$2:$C$53,"Sell")</f>
        <v>0</v>
      </c>
      <c r="AE23" s="40">
        <f ca="1">AE22+SUMIFS('Transactions (Dated)'!$E$2:$E$53,'Transactions (Dated)'!$D$2:$D$53,'Share Values'!$V23,'Transactions (Dated)'!$B$2:$B$53,'Share Values'!AE$11,'Transactions (Dated)'!$C$2:$C$53,"Buy")-SUMIFS('Transactions (Dated)'!$E$2:$E$53,'Transactions (Dated)'!$D$2:$D$53,'Share Values'!$V23,'Transactions (Dated)'!$B$2:$B$53,'Share Values'!AE$11,'Transactions (Dated)'!$C$2:$C$53,"Sell")</f>
        <v>0</v>
      </c>
      <c r="AF23" s="40">
        <f ca="1">AF22+SUMIFS('Transactions (Dated)'!$E$2:$E$53,'Transactions (Dated)'!$D$2:$D$53,'Share Values'!$V23,'Transactions (Dated)'!$B$2:$B$53,'Share Values'!AF$11,'Transactions (Dated)'!$C$2:$C$53,"Buy")-SUMIFS('Transactions (Dated)'!$E$2:$E$53,'Transactions (Dated)'!$D$2:$D$53,'Share Values'!$V23,'Transactions (Dated)'!$B$2:$B$53,'Share Values'!AF$11,'Transactions (Dated)'!$C$2:$C$53,"Sell")</f>
        <v>0</v>
      </c>
      <c r="AG23" s="40">
        <f ca="1">AG22+SUMIFS('Transactions (Dated)'!$E$2:$E$53,'Transactions (Dated)'!$D$2:$D$53,'Share Values'!$V23,'Transactions (Dated)'!$B$2:$B$53,'Share Values'!AG$11,'Transactions (Dated)'!$C$2:$C$53,"Buy")-SUMIFS('Transactions (Dated)'!$E$2:$E$53,'Transactions (Dated)'!$D$2:$D$53,'Share Values'!$V23,'Transactions (Dated)'!$B$2:$B$53,'Share Values'!AG$11,'Transactions (Dated)'!$C$2:$C$53,"Sell")</f>
        <v>0</v>
      </c>
      <c r="AH23" s="40">
        <f ca="1">AH22+SUMIFS('Transactions (Dated)'!$E$2:$E$53,'Transactions (Dated)'!$D$2:$D$53,'Share Values'!$V23,'Transactions (Dated)'!$B$2:$B$53,'Share Values'!AH$11,'Transactions (Dated)'!$C$2:$C$53,"Buy")-SUMIFS('Transactions (Dated)'!$E$2:$E$53,'Transactions (Dated)'!$D$2:$D$53,'Share Values'!$V23,'Transactions (Dated)'!$B$2:$B$53,'Share Values'!AH$11,'Transactions (Dated)'!$C$2:$C$53,"Sell")</f>
        <v>0</v>
      </c>
      <c r="AI23" s="40">
        <f ca="1">AI22+SUMIFS('Transactions (Dated)'!$E$2:$E$53,'Transactions (Dated)'!$D$2:$D$53,'Share Values'!$V23,'Transactions (Dated)'!$B$2:$B$53,'Share Values'!AI$11,'Transactions (Dated)'!$C$2:$C$53,"Buy")-SUMIFS('Transactions (Dated)'!$E$2:$E$53,'Transactions (Dated)'!$D$2:$D$53,'Share Values'!$V23,'Transactions (Dated)'!$B$2:$B$53,'Share Values'!AI$11,'Transactions (Dated)'!$C$2:$C$53,"Sell")</f>
        <v>0</v>
      </c>
      <c r="AJ23" s="40">
        <f ca="1">AJ22+SUMIFS('Transactions (Dated)'!$E$2:$E$53,'Transactions (Dated)'!$D$2:$D$53,'Share Values'!$V23,'Transactions (Dated)'!$B$2:$B$53,'Share Values'!AJ$11,'Transactions (Dated)'!$C$2:$C$53,"Buy")-SUMIFS('Transactions (Dated)'!$E$2:$E$53,'Transactions (Dated)'!$D$2:$D$53,'Share Values'!$V23,'Transactions (Dated)'!$B$2:$B$53,'Share Values'!AJ$11,'Transactions (Dated)'!$C$2:$C$53,"Sell")</f>
        <v>0</v>
      </c>
      <c r="AK23" s="40"/>
      <c r="AM23" s="3">
        <f t="shared" si="9"/>
        <v>41929</v>
      </c>
      <c r="AN23" s="6">
        <f t="shared" ca="1" si="10"/>
        <v>49996.25</v>
      </c>
      <c r="AO23" s="6">
        <f t="shared" ca="1" si="11"/>
        <v>0</v>
      </c>
      <c r="AP23" s="6">
        <f t="shared" ca="1" si="12"/>
        <v>0</v>
      </c>
      <c r="AQ23" s="6">
        <f t="shared" ca="1" si="13"/>
        <v>0</v>
      </c>
      <c r="AR23" s="6">
        <f t="shared" ca="1" si="14"/>
        <v>0</v>
      </c>
      <c r="AS23" s="6">
        <f t="shared" ca="1" si="15"/>
        <v>0</v>
      </c>
      <c r="AT23" s="6">
        <f t="shared" ca="1" si="16"/>
        <v>0</v>
      </c>
      <c r="AU23" s="6">
        <f t="shared" ca="1" si="17"/>
        <v>0</v>
      </c>
      <c r="AV23" s="6">
        <f t="shared" ca="1" si="18"/>
        <v>0</v>
      </c>
      <c r="AW23" s="6">
        <f t="shared" ca="1" si="19"/>
        <v>0</v>
      </c>
      <c r="AX23" s="6">
        <f t="shared" ca="1" si="20"/>
        <v>0</v>
      </c>
      <c r="AY23" s="6">
        <f t="shared" ca="1" si="21"/>
        <v>0</v>
      </c>
      <c r="AZ23" s="6">
        <f t="shared" ca="1" si="22"/>
        <v>0</v>
      </c>
      <c r="BA23" s="6">
        <f t="shared" ca="1" si="23"/>
        <v>0</v>
      </c>
      <c r="BB23" s="6"/>
      <c r="BD23" s="4">
        <f t="shared" ca="1" si="24"/>
        <v>49996.25</v>
      </c>
      <c r="BF23" s="3">
        <f t="shared" si="25"/>
        <v>41929</v>
      </c>
      <c r="BG23" s="6">
        <f>BG22+SUMIFS('Transactions (Dated)'!H:H,'Transactions (Dated)'!D:D,'Share Values'!AM23)</f>
        <v>949993.75</v>
      </c>
      <c r="BH23" s="6">
        <f ca="1">BH22+SUMIFS('Transactions (Dated)'!$F:$F,'Transactions (Dated)'!$D:$D,$BF23,'Transactions (Dated)'!$B:$B,BH$11,'Transactions (Dated)'!$C:$C,"Dividend (paid to cash)")*W23</f>
        <v>0</v>
      </c>
      <c r="BI23" s="6">
        <f ca="1">BI22+SUMIFS('Transactions (Dated)'!$F:$F,'Transactions (Dated)'!$D:$D,$BF23,'Transactions (Dated)'!$B:$B,BI$11,'Transactions (Dated)'!$C:$C,"Dividend (paid to cash)")*X23</f>
        <v>0</v>
      </c>
      <c r="BJ23" s="6">
        <f ca="1">BJ22+SUMIFS('Transactions (Dated)'!$F:$F,'Transactions (Dated)'!$D:$D,$BF23,'Transactions (Dated)'!$B:$B,BJ$11,'Transactions (Dated)'!$C:$C,"Dividend (paid to cash)")*Y23</f>
        <v>0</v>
      </c>
      <c r="BK23" s="6">
        <f ca="1">BK22+SUMIFS('Transactions (Dated)'!$F:$F,'Transactions (Dated)'!$D:$D,$BF23,'Transactions (Dated)'!$B:$B,BK$11,'Transactions (Dated)'!$C:$C,"Dividend (paid to cash)")*Z23</f>
        <v>0</v>
      </c>
      <c r="BL23" s="6">
        <f ca="1">BL22+SUMIFS('Transactions (Dated)'!$F:$F,'Transactions (Dated)'!$D:$D,$BF23,'Transactions (Dated)'!$B:$B,BL$11,'Transactions (Dated)'!$C:$C,"Dividend (paid to cash)")*AA23</f>
        <v>0</v>
      </c>
      <c r="BM23" s="6">
        <f ca="1">BM22+SUMIFS('Transactions (Dated)'!$F:$F,'Transactions (Dated)'!$D:$D,$BF23,'Transactions (Dated)'!$B:$B,BM$11,'Transactions (Dated)'!$C:$C,"Dividend (paid to cash)")*AB23</f>
        <v>0</v>
      </c>
      <c r="BN23" s="6">
        <f ca="1">BN22+SUMIFS('Transactions (Dated)'!$F:$F,'Transactions (Dated)'!$D:$D,$BF23,'Transactions (Dated)'!$B:$B,BN$11,'Transactions (Dated)'!$C:$C,"Dividend (paid to cash)")*AC23</f>
        <v>0</v>
      </c>
      <c r="BO23" s="6">
        <f ca="1">BO22+SUMIFS('Transactions (Dated)'!$F:$F,'Transactions (Dated)'!$D:$D,$BF23,'Transactions (Dated)'!$B:$B,BO$11,'Transactions (Dated)'!$C:$C,"Dividend (paid to cash)")*AD23</f>
        <v>0</v>
      </c>
      <c r="BP23" s="6">
        <f ca="1">BP22+SUMIFS('Transactions (Dated)'!$F:$F,'Transactions (Dated)'!$D:$D,$BF23,'Transactions (Dated)'!$B:$B,BP$11,'Transactions (Dated)'!$C:$C,"Dividend (paid to cash)")*AE23</f>
        <v>0</v>
      </c>
      <c r="BQ23" s="6">
        <f ca="1">BQ22+SUMIFS('Transactions (Dated)'!$F:$F,'Transactions (Dated)'!$D:$D,$BF23,'Transactions (Dated)'!$B:$B,BQ$11,'Transactions (Dated)'!$C:$C,"Dividend (paid to cash)")*AF23</f>
        <v>0</v>
      </c>
      <c r="BR23" s="6">
        <f ca="1">BR22+SUMIFS('Transactions (Dated)'!$F:$F,'Transactions (Dated)'!$D:$D,$BF23,'Transactions (Dated)'!$B:$B,BR$11,'Transactions (Dated)'!$C:$C,"Dividend (paid to cash)")*AG23</f>
        <v>0</v>
      </c>
      <c r="BS23" s="6">
        <f ca="1">BS22+SUMIFS('Transactions (Dated)'!$F:$F,'Transactions (Dated)'!$D:$D,$BF23,'Transactions (Dated)'!$B:$B,BS$11,'Transactions (Dated)'!$C:$C,"Dividend (paid to cash)")*AH23</f>
        <v>0</v>
      </c>
      <c r="BT23" s="6">
        <f ca="1">BT22+SUMIFS('Transactions (Dated)'!$F:$F,'Transactions (Dated)'!$D:$D,$BF23,'Transactions (Dated)'!$B:$B,BT$11,'Transactions (Dated)'!$C:$C,"Dividend (paid to cash)")*AI23</f>
        <v>0</v>
      </c>
      <c r="BU23" s="6">
        <f ca="1">BU22+SUMIFS('Transactions (Dated)'!$F:$F,'Transactions (Dated)'!$D:$D,$BF23,'Transactions (Dated)'!$B:$B,BU$11,'Transactions (Dated)'!$C:$C,"Dividend (paid to cash)")*AJ23</f>
        <v>0</v>
      </c>
      <c r="BV23" s="6"/>
      <c r="BX23" s="6">
        <f t="shared" ca="1" si="30"/>
        <v>949993.75</v>
      </c>
      <c r="BZ23" s="3">
        <f t="shared" si="31"/>
        <v>41929</v>
      </c>
      <c r="CA23" s="4">
        <f t="shared" ca="1" si="26"/>
        <v>49996.25</v>
      </c>
      <c r="CB23" s="4">
        <f t="shared" ca="1" si="27"/>
        <v>949993.75</v>
      </c>
      <c r="CD23" s="4">
        <f t="shared" ca="1" si="28"/>
        <v>999990</v>
      </c>
    </row>
    <row r="24" spans="2:82" x14ac:dyDescent="0.15">
      <c r="B24" s="3">
        <f t="shared" si="29"/>
        <v>41932</v>
      </c>
      <c r="C24" s="2">
        <v>14337.8</v>
      </c>
      <c r="E24" s="70">
        <v>41932</v>
      </c>
      <c r="F24" s="69">
        <v>11.67</v>
      </c>
      <c r="G24" s="69">
        <v>5.5</v>
      </c>
      <c r="H24" s="69">
        <v>19.372</v>
      </c>
      <c r="I24" s="69">
        <v>27.8</v>
      </c>
      <c r="J24" s="69">
        <v>15</v>
      </c>
      <c r="K24" s="69">
        <v>11.44</v>
      </c>
      <c r="L24" s="69">
        <v>29</v>
      </c>
      <c r="M24" s="69">
        <v>2</v>
      </c>
      <c r="N24" s="69">
        <v>9.3000000000000007</v>
      </c>
      <c r="O24" s="69">
        <v>4.8666999999999998</v>
      </c>
      <c r="P24" s="69">
        <v>30.08</v>
      </c>
      <c r="Q24" s="69">
        <v>1.57</v>
      </c>
      <c r="R24" s="69">
        <v>8.3000000000000007</v>
      </c>
      <c r="S24" s="69">
        <v>34.72</v>
      </c>
      <c r="T24" s="4"/>
      <c r="V24" s="3">
        <f t="shared" si="8"/>
        <v>41932</v>
      </c>
      <c r="W24" s="40">
        <f ca="1">W23+SUMIFS('Transactions (Dated)'!$E$2:$E$53,'Transactions (Dated)'!$D$2:$D$53,'Share Values'!$V24,'Transactions (Dated)'!$B$2:$B$53,'Share Values'!W$11,'Transactions (Dated)'!$C$2:$C$53,"Buy")-SUMIFS('Transactions (Dated)'!$E$2:$E$53,'Transactions (Dated)'!$D$2:$D$53,'Share Values'!$V24,'Transactions (Dated)'!$B$2:$B$53,'Share Values'!W$11,'Transactions (Dated)'!$C$2:$C$53,"Sell")</f>
        <v>4625</v>
      </c>
      <c r="X24" s="40">
        <f ca="1">X23+SUMIFS('Transactions (Dated)'!$E$2:$E$53,'Transactions (Dated)'!$D$2:$D$53,'Share Values'!$V24,'Transactions (Dated)'!$B$2:$B$53,'Share Values'!X$11,'Transactions (Dated)'!$C$2:$C$53,"Buy")-SUMIFS('Transactions (Dated)'!$E$2:$E$53,'Transactions (Dated)'!$D$2:$D$53,'Share Values'!$V24,'Transactions (Dated)'!$B$2:$B$53,'Share Values'!X$11,'Transactions (Dated)'!$C$2:$C$53,"Sell")</f>
        <v>0</v>
      </c>
      <c r="Y24" s="40">
        <f ca="1">Y23+SUMIFS('Transactions (Dated)'!$E$2:$E$53,'Transactions (Dated)'!$D$2:$D$53,'Share Values'!$V24,'Transactions (Dated)'!$B$2:$B$53,'Share Values'!Y$11,'Transactions (Dated)'!$C$2:$C$53,"Buy")-SUMIFS('Transactions (Dated)'!$E$2:$E$53,'Transactions (Dated)'!$D$2:$D$53,'Share Values'!$V24,'Transactions (Dated)'!$B$2:$B$53,'Share Values'!Y$11,'Transactions (Dated)'!$C$2:$C$53,"Sell")</f>
        <v>0</v>
      </c>
      <c r="Z24" s="40">
        <f ca="1">Z23+SUMIFS('Transactions (Dated)'!$E$2:$E$53,'Transactions (Dated)'!$D$2:$D$53,'Share Values'!$V24,'Transactions (Dated)'!$B$2:$B$53,'Share Values'!Z$11,'Transactions (Dated)'!$C$2:$C$53,"Buy")-SUMIFS('Transactions (Dated)'!$E$2:$E$53,'Transactions (Dated)'!$D$2:$D$53,'Share Values'!$V24,'Transactions (Dated)'!$B$2:$B$53,'Share Values'!Z$11,'Transactions (Dated)'!$C$2:$C$53,"Sell")</f>
        <v>0</v>
      </c>
      <c r="AA24" s="40">
        <f ca="1">AA23+SUMIFS('Transactions (Dated)'!$E$2:$E$53,'Transactions (Dated)'!$D$2:$D$53,'Share Values'!$V24,'Transactions (Dated)'!$B$2:$B$53,'Share Values'!AA$11,'Transactions (Dated)'!$C$2:$C$53,"Buy")-SUMIFS('Transactions (Dated)'!$E$2:$E$53,'Transactions (Dated)'!$D$2:$D$53,'Share Values'!$V24,'Transactions (Dated)'!$B$2:$B$53,'Share Values'!AA$11,'Transactions (Dated)'!$C$2:$C$53,"Sell")</f>
        <v>0</v>
      </c>
      <c r="AB24" s="40">
        <f ca="1">AB23+SUMIFS('Transactions (Dated)'!$E$2:$E$53,'Transactions (Dated)'!$D$2:$D$53,'Share Values'!$V24,'Transactions (Dated)'!$B$2:$B$53,'Share Values'!AB$11,'Transactions (Dated)'!$C$2:$C$53,"Buy")-SUMIFS('Transactions (Dated)'!$E$2:$E$53,'Transactions (Dated)'!$D$2:$D$53,'Share Values'!$V24,'Transactions (Dated)'!$B$2:$B$53,'Share Values'!AB$11,'Transactions (Dated)'!$C$2:$C$53,"Sell")</f>
        <v>0</v>
      </c>
      <c r="AC24" s="40">
        <f ca="1">AC23+SUMIFS('Transactions (Dated)'!$E$2:$E$53,'Transactions (Dated)'!$D$2:$D$53,'Share Values'!$V24,'Transactions (Dated)'!$B$2:$B$53,'Share Values'!AC$11,'Transactions (Dated)'!$C$2:$C$53,"Buy")-SUMIFS('Transactions (Dated)'!$E$2:$E$53,'Transactions (Dated)'!$D$2:$D$53,'Share Values'!$V24,'Transactions (Dated)'!$B$2:$B$53,'Share Values'!AC$11,'Transactions (Dated)'!$C$2:$C$53,"Sell")</f>
        <v>0</v>
      </c>
      <c r="AD24" s="40">
        <f ca="1">AD23+SUMIFS('Transactions (Dated)'!$E$2:$E$53,'Transactions (Dated)'!$D$2:$D$53,'Share Values'!$V24,'Transactions (Dated)'!$B$2:$B$53,'Share Values'!AD$11,'Transactions (Dated)'!$C$2:$C$53,"Buy")-SUMIFS('Transactions (Dated)'!$E$2:$E$53,'Transactions (Dated)'!$D$2:$D$53,'Share Values'!$V24,'Transactions (Dated)'!$B$2:$B$53,'Share Values'!AD$11,'Transactions (Dated)'!$C$2:$C$53,"Sell")</f>
        <v>0</v>
      </c>
      <c r="AE24" s="40">
        <f ca="1">AE23+SUMIFS('Transactions (Dated)'!$E$2:$E$53,'Transactions (Dated)'!$D$2:$D$53,'Share Values'!$V24,'Transactions (Dated)'!$B$2:$B$53,'Share Values'!AE$11,'Transactions (Dated)'!$C$2:$C$53,"Buy")-SUMIFS('Transactions (Dated)'!$E$2:$E$53,'Transactions (Dated)'!$D$2:$D$53,'Share Values'!$V24,'Transactions (Dated)'!$B$2:$B$53,'Share Values'!AE$11,'Transactions (Dated)'!$C$2:$C$53,"Sell")</f>
        <v>0</v>
      </c>
      <c r="AF24" s="40">
        <f ca="1">AF23+SUMIFS('Transactions (Dated)'!$E$2:$E$53,'Transactions (Dated)'!$D$2:$D$53,'Share Values'!$V24,'Transactions (Dated)'!$B$2:$B$53,'Share Values'!AF$11,'Transactions (Dated)'!$C$2:$C$53,"Buy")-SUMIFS('Transactions (Dated)'!$E$2:$E$53,'Transactions (Dated)'!$D$2:$D$53,'Share Values'!$V24,'Transactions (Dated)'!$B$2:$B$53,'Share Values'!AF$11,'Transactions (Dated)'!$C$2:$C$53,"Sell")</f>
        <v>0</v>
      </c>
      <c r="AG24" s="40">
        <f ca="1">AG23+SUMIFS('Transactions (Dated)'!$E$2:$E$53,'Transactions (Dated)'!$D$2:$D$53,'Share Values'!$V24,'Transactions (Dated)'!$B$2:$B$53,'Share Values'!AG$11,'Transactions (Dated)'!$C$2:$C$53,"Buy")-SUMIFS('Transactions (Dated)'!$E$2:$E$53,'Transactions (Dated)'!$D$2:$D$53,'Share Values'!$V24,'Transactions (Dated)'!$B$2:$B$53,'Share Values'!AG$11,'Transactions (Dated)'!$C$2:$C$53,"Sell")</f>
        <v>0</v>
      </c>
      <c r="AH24" s="40">
        <f ca="1">AH23+SUMIFS('Transactions (Dated)'!$E$2:$E$53,'Transactions (Dated)'!$D$2:$D$53,'Share Values'!$V24,'Transactions (Dated)'!$B$2:$B$53,'Share Values'!AH$11,'Transactions (Dated)'!$C$2:$C$53,"Buy")-SUMIFS('Transactions (Dated)'!$E$2:$E$53,'Transactions (Dated)'!$D$2:$D$53,'Share Values'!$V24,'Transactions (Dated)'!$B$2:$B$53,'Share Values'!AH$11,'Transactions (Dated)'!$C$2:$C$53,"Sell")</f>
        <v>0</v>
      </c>
      <c r="AI24" s="40">
        <f ca="1">AI23+SUMIFS('Transactions (Dated)'!$E$2:$E$53,'Transactions (Dated)'!$D$2:$D$53,'Share Values'!$V24,'Transactions (Dated)'!$B$2:$B$53,'Share Values'!AI$11,'Transactions (Dated)'!$C$2:$C$53,"Buy")-SUMIFS('Transactions (Dated)'!$E$2:$E$53,'Transactions (Dated)'!$D$2:$D$53,'Share Values'!$V24,'Transactions (Dated)'!$B$2:$B$53,'Share Values'!AI$11,'Transactions (Dated)'!$C$2:$C$53,"Sell")</f>
        <v>0</v>
      </c>
      <c r="AJ24" s="40">
        <f ca="1">AJ23+SUMIFS('Transactions (Dated)'!$E$2:$E$53,'Transactions (Dated)'!$D$2:$D$53,'Share Values'!$V24,'Transactions (Dated)'!$B$2:$B$53,'Share Values'!AJ$11,'Transactions (Dated)'!$C$2:$C$53,"Buy")-SUMIFS('Transactions (Dated)'!$E$2:$E$53,'Transactions (Dated)'!$D$2:$D$53,'Share Values'!$V24,'Transactions (Dated)'!$B$2:$B$53,'Share Values'!AJ$11,'Transactions (Dated)'!$C$2:$C$53,"Sell")</f>
        <v>0</v>
      </c>
      <c r="AK24" s="40"/>
      <c r="AM24" s="3">
        <f t="shared" si="9"/>
        <v>41932</v>
      </c>
      <c r="AN24" s="6">
        <f t="shared" ca="1" si="10"/>
        <v>53973.75</v>
      </c>
      <c r="AO24" s="6">
        <f t="shared" ca="1" si="11"/>
        <v>0</v>
      </c>
      <c r="AP24" s="6">
        <f t="shared" ca="1" si="12"/>
        <v>0</v>
      </c>
      <c r="AQ24" s="6">
        <f t="shared" ca="1" si="13"/>
        <v>0</v>
      </c>
      <c r="AR24" s="6">
        <f t="shared" ca="1" si="14"/>
        <v>0</v>
      </c>
      <c r="AS24" s="6">
        <f t="shared" ca="1" si="15"/>
        <v>0</v>
      </c>
      <c r="AT24" s="6">
        <f t="shared" ca="1" si="16"/>
        <v>0</v>
      </c>
      <c r="AU24" s="6">
        <f t="shared" ca="1" si="17"/>
        <v>0</v>
      </c>
      <c r="AV24" s="6">
        <f t="shared" ca="1" si="18"/>
        <v>0</v>
      </c>
      <c r="AW24" s="6">
        <f t="shared" ca="1" si="19"/>
        <v>0</v>
      </c>
      <c r="AX24" s="6">
        <f t="shared" ca="1" si="20"/>
        <v>0</v>
      </c>
      <c r="AY24" s="6">
        <f t="shared" ca="1" si="21"/>
        <v>0</v>
      </c>
      <c r="AZ24" s="6">
        <f t="shared" ca="1" si="22"/>
        <v>0</v>
      </c>
      <c r="BA24" s="6">
        <f t="shared" ca="1" si="23"/>
        <v>0</v>
      </c>
      <c r="BB24" s="6"/>
      <c r="BD24" s="4">
        <f t="shared" ca="1" si="24"/>
        <v>53973.75</v>
      </c>
      <c r="BF24" s="3">
        <f t="shared" si="25"/>
        <v>41932</v>
      </c>
      <c r="BG24" s="6">
        <f>BG23+SUMIFS('Transactions (Dated)'!H:H,'Transactions (Dated)'!D:D,'Share Values'!AM24)</f>
        <v>949993.75</v>
      </c>
      <c r="BH24" s="6">
        <f ca="1">BH23+SUMIFS('Transactions (Dated)'!$F:$F,'Transactions (Dated)'!$D:$D,$BF24,'Transactions (Dated)'!$B:$B,BH$11,'Transactions (Dated)'!$C:$C,"Dividend (paid to cash)")*W24</f>
        <v>0</v>
      </c>
      <c r="BI24" s="6">
        <f ca="1">BI23+SUMIFS('Transactions (Dated)'!$F:$F,'Transactions (Dated)'!$D:$D,$BF24,'Transactions (Dated)'!$B:$B,BI$11,'Transactions (Dated)'!$C:$C,"Dividend (paid to cash)")*X24</f>
        <v>0</v>
      </c>
      <c r="BJ24" s="6">
        <f ca="1">BJ23+SUMIFS('Transactions (Dated)'!$F:$F,'Transactions (Dated)'!$D:$D,$BF24,'Transactions (Dated)'!$B:$B,BJ$11,'Transactions (Dated)'!$C:$C,"Dividend (paid to cash)")*Y24</f>
        <v>0</v>
      </c>
      <c r="BK24" s="6">
        <f ca="1">BK23+SUMIFS('Transactions (Dated)'!$F:$F,'Transactions (Dated)'!$D:$D,$BF24,'Transactions (Dated)'!$B:$B,BK$11,'Transactions (Dated)'!$C:$C,"Dividend (paid to cash)")*Z24</f>
        <v>0</v>
      </c>
      <c r="BL24" s="6">
        <f ca="1">BL23+SUMIFS('Transactions (Dated)'!$F:$F,'Transactions (Dated)'!$D:$D,$BF24,'Transactions (Dated)'!$B:$B,BL$11,'Transactions (Dated)'!$C:$C,"Dividend (paid to cash)")*AA24</f>
        <v>0</v>
      </c>
      <c r="BM24" s="6">
        <f ca="1">BM23+SUMIFS('Transactions (Dated)'!$F:$F,'Transactions (Dated)'!$D:$D,$BF24,'Transactions (Dated)'!$B:$B,BM$11,'Transactions (Dated)'!$C:$C,"Dividend (paid to cash)")*AB24</f>
        <v>0</v>
      </c>
      <c r="BN24" s="6">
        <f ca="1">BN23+SUMIFS('Transactions (Dated)'!$F:$F,'Transactions (Dated)'!$D:$D,$BF24,'Transactions (Dated)'!$B:$B,BN$11,'Transactions (Dated)'!$C:$C,"Dividend (paid to cash)")*AC24</f>
        <v>0</v>
      </c>
      <c r="BO24" s="6">
        <f ca="1">BO23+SUMIFS('Transactions (Dated)'!$F:$F,'Transactions (Dated)'!$D:$D,$BF24,'Transactions (Dated)'!$B:$B,BO$11,'Transactions (Dated)'!$C:$C,"Dividend (paid to cash)")*AD24</f>
        <v>0</v>
      </c>
      <c r="BP24" s="6">
        <f ca="1">BP23+SUMIFS('Transactions (Dated)'!$F:$F,'Transactions (Dated)'!$D:$D,$BF24,'Transactions (Dated)'!$B:$B,BP$11,'Transactions (Dated)'!$C:$C,"Dividend (paid to cash)")*AE24</f>
        <v>0</v>
      </c>
      <c r="BQ24" s="6">
        <f ca="1">BQ23+SUMIFS('Transactions (Dated)'!$F:$F,'Transactions (Dated)'!$D:$D,$BF24,'Transactions (Dated)'!$B:$B,BQ$11,'Transactions (Dated)'!$C:$C,"Dividend (paid to cash)")*AF24</f>
        <v>0</v>
      </c>
      <c r="BR24" s="6">
        <f ca="1">BR23+SUMIFS('Transactions (Dated)'!$F:$F,'Transactions (Dated)'!$D:$D,$BF24,'Transactions (Dated)'!$B:$B,BR$11,'Transactions (Dated)'!$C:$C,"Dividend (paid to cash)")*AG24</f>
        <v>0</v>
      </c>
      <c r="BS24" s="6">
        <f ca="1">BS23+SUMIFS('Transactions (Dated)'!$F:$F,'Transactions (Dated)'!$D:$D,$BF24,'Transactions (Dated)'!$B:$B,BS$11,'Transactions (Dated)'!$C:$C,"Dividend (paid to cash)")*AH24</f>
        <v>0</v>
      </c>
      <c r="BT24" s="6">
        <f ca="1">BT23+SUMIFS('Transactions (Dated)'!$F:$F,'Transactions (Dated)'!$D:$D,$BF24,'Transactions (Dated)'!$B:$B,BT$11,'Transactions (Dated)'!$C:$C,"Dividend (paid to cash)")*AI24</f>
        <v>0</v>
      </c>
      <c r="BU24" s="6">
        <f ca="1">BU23+SUMIFS('Transactions (Dated)'!$F:$F,'Transactions (Dated)'!$D:$D,$BF24,'Transactions (Dated)'!$B:$B,BU$11,'Transactions (Dated)'!$C:$C,"Dividend (paid to cash)")*AJ24</f>
        <v>0</v>
      </c>
      <c r="BV24" s="6"/>
      <c r="BX24" s="6">
        <f t="shared" ca="1" si="30"/>
        <v>949993.75</v>
      </c>
      <c r="BZ24" s="3">
        <f t="shared" si="31"/>
        <v>41932</v>
      </c>
      <c r="CA24" s="4">
        <f t="shared" ca="1" si="26"/>
        <v>53973.75</v>
      </c>
      <c r="CB24" s="4">
        <f t="shared" ca="1" si="27"/>
        <v>949993.75</v>
      </c>
      <c r="CD24" s="4">
        <f t="shared" ca="1" si="28"/>
        <v>1003967.5</v>
      </c>
    </row>
    <row r="25" spans="2:82" x14ac:dyDescent="0.15">
      <c r="B25" s="3">
        <f t="shared" si="29"/>
        <v>41933</v>
      </c>
      <c r="C25" s="2">
        <v>14547.7</v>
      </c>
      <c r="E25" s="70">
        <v>41933</v>
      </c>
      <c r="F25" s="69">
        <v>11.38</v>
      </c>
      <c r="G25" s="69">
        <v>5.55</v>
      </c>
      <c r="H25" s="69">
        <v>19.66</v>
      </c>
      <c r="I25" s="69">
        <v>27.9</v>
      </c>
      <c r="J25" s="69">
        <v>16.2</v>
      </c>
      <c r="K25" s="69">
        <v>11.47</v>
      </c>
      <c r="L25" s="69">
        <v>29.63</v>
      </c>
      <c r="M25" s="69">
        <v>2.0499999999999998</v>
      </c>
      <c r="N25" s="69">
        <v>9.25</v>
      </c>
      <c r="O25" s="69">
        <v>4.8632999999999997</v>
      </c>
      <c r="P25" s="69">
        <v>30.85</v>
      </c>
      <c r="Q25" s="69">
        <v>1.61</v>
      </c>
      <c r="R25" s="69">
        <v>8.66</v>
      </c>
      <c r="S25" s="69">
        <v>34.85</v>
      </c>
      <c r="T25" s="4"/>
      <c r="V25" s="3">
        <f t="shared" si="8"/>
        <v>41933</v>
      </c>
      <c r="W25" s="40">
        <f ca="1">W24+SUMIFS('Transactions (Dated)'!$E$2:$E$53,'Transactions (Dated)'!$D$2:$D$53,'Share Values'!$V25,'Transactions (Dated)'!$B$2:$B$53,'Share Values'!W$11,'Transactions (Dated)'!$C$2:$C$53,"Buy")-SUMIFS('Transactions (Dated)'!$E$2:$E$53,'Transactions (Dated)'!$D$2:$D$53,'Share Values'!$V25,'Transactions (Dated)'!$B$2:$B$53,'Share Values'!W$11,'Transactions (Dated)'!$C$2:$C$53,"Sell")</f>
        <v>4625</v>
      </c>
      <c r="X25" s="40">
        <f ca="1">X24+SUMIFS('Transactions (Dated)'!$E$2:$E$53,'Transactions (Dated)'!$D$2:$D$53,'Share Values'!$V25,'Transactions (Dated)'!$B$2:$B$53,'Share Values'!X$11,'Transactions (Dated)'!$C$2:$C$53,"Buy")-SUMIFS('Transactions (Dated)'!$E$2:$E$53,'Transactions (Dated)'!$D$2:$D$53,'Share Values'!$V25,'Transactions (Dated)'!$B$2:$B$53,'Share Values'!X$11,'Transactions (Dated)'!$C$2:$C$53,"Sell")</f>
        <v>0</v>
      </c>
      <c r="Y25" s="40">
        <f ca="1">Y24+SUMIFS('Transactions (Dated)'!$E$2:$E$53,'Transactions (Dated)'!$D$2:$D$53,'Share Values'!$V25,'Transactions (Dated)'!$B$2:$B$53,'Share Values'!Y$11,'Transactions (Dated)'!$C$2:$C$53,"Buy")-SUMIFS('Transactions (Dated)'!$E$2:$E$53,'Transactions (Dated)'!$D$2:$D$53,'Share Values'!$V25,'Transactions (Dated)'!$B$2:$B$53,'Share Values'!Y$11,'Transactions (Dated)'!$C$2:$C$53,"Sell")</f>
        <v>0</v>
      </c>
      <c r="Z25" s="40">
        <f ca="1">Z24+SUMIFS('Transactions (Dated)'!$E$2:$E$53,'Transactions (Dated)'!$D$2:$D$53,'Share Values'!$V25,'Transactions (Dated)'!$B$2:$B$53,'Share Values'!Z$11,'Transactions (Dated)'!$C$2:$C$53,"Buy")-SUMIFS('Transactions (Dated)'!$E$2:$E$53,'Transactions (Dated)'!$D$2:$D$53,'Share Values'!$V25,'Transactions (Dated)'!$B$2:$B$53,'Share Values'!Z$11,'Transactions (Dated)'!$C$2:$C$53,"Sell")</f>
        <v>0</v>
      </c>
      <c r="AA25" s="40">
        <f ca="1">AA24+SUMIFS('Transactions (Dated)'!$E$2:$E$53,'Transactions (Dated)'!$D$2:$D$53,'Share Values'!$V25,'Transactions (Dated)'!$B$2:$B$53,'Share Values'!AA$11,'Transactions (Dated)'!$C$2:$C$53,"Buy")-SUMIFS('Transactions (Dated)'!$E$2:$E$53,'Transactions (Dated)'!$D$2:$D$53,'Share Values'!$V25,'Transactions (Dated)'!$B$2:$B$53,'Share Values'!AA$11,'Transactions (Dated)'!$C$2:$C$53,"Sell")</f>
        <v>0</v>
      </c>
      <c r="AB25" s="40">
        <f ca="1">AB24+SUMIFS('Transactions (Dated)'!$E$2:$E$53,'Transactions (Dated)'!$D$2:$D$53,'Share Values'!$V25,'Transactions (Dated)'!$B$2:$B$53,'Share Values'!AB$11,'Transactions (Dated)'!$C$2:$C$53,"Buy")-SUMIFS('Transactions (Dated)'!$E$2:$E$53,'Transactions (Dated)'!$D$2:$D$53,'Share Values'!$V25,'Transactions (Dated)'!$B$2:$B$53,'Share Values'!AB$11,'Transactions (Dated)'!$C$2:$C$53,"Sell")</f>
        <v>0</v>
      </c>
      <c r="AC25" s="40">
        <f ca="1">AC24+SUMIFS('Transactions (Dated)'!$E$2:$E$53,'Transactions (Dated)'!$D$2:$D$53,'Share Values'!$V25,'Transactions (Dated)'!$B$2:$B$53,'Share Values'!AC$11,'Transactions (Dated)'!$C$2:$C$53,"Buy")-SUMIFS('Transactions (Dated)'!$E$2:$E$53,'Transactions (Dated)'!$D$2:$D$53,'Share Values'!$V25,'Transactions (Dated)'!$B$2:$B$53,'Share Values'!AC$11,'Transactions (Dated)'!$C$2:$C$53,"Sell")</f>
        <v>0</v>
      </c>
      <c r="AD25" s="40">
        <f ca="1">AD24+SUMIFS('Transactions (Dated)'!$E$2:$E$53,'Transactions (Dated)'!$D$2:$D$53,'Share Values'!$V25,'Transactions (Dated)'!$B$2:$B$53,'Share Values'!AD$11,'Transactions (Dated)'!$C$2:$C$53,"Buy")-SUMIFS('Transactions (Dated)'!$E$2:$E$53,'Transactions (Dated)'!$D$2:$D$53,'Share Values'!$V25,'Transactions (Dated)'!$B$2:$B$53,'Share Values'!AD$11,'Transactions (Dated)'!$C$2:$C$53,"Sell")</f>
        <v>0</v>
      </c>
      <c r="AE25" s="40">
        <f ca="1">AE24+SUMIFS('Transactions (Dated)'!$E$2:$E$53,'Transactions (Dated)'!$D$2:$D$53,'Share Values'!$V25,'Transactions (Dated)'!$B$2:$B$53,'Share Values'!AE$11,'Transactions (Dated)'!$C$2:$C$53,"Buy")-SUMIFS('Transactions (Dated)'!$E$2:$E$53,'Transactions (Dated)'!$D$2:$D$53,'Share Values'!$V25,'Transactions (Dated)'!$B$2:$B$53,'Share Values'!AE$11,'Transactions (Dated)'!$C$2:$C$53,"Sell")</f>
        <v>0</v>
      </c>
      <c r="AF25" s="40">
        <f ca="1">AF24+SUMIFS('Transactions (Dated)'!$E$2:$E$53,'Transactions (Dated)'!$D$2:$D$53,'Share Values'!$V25,'Transactions (Dated)'!$B$2:$B$53,'Share Values'!AF$11,'Transactions (Dated)'!$C$2:$C$53,"Buy")-SUMIFS('Transactions (Dated)'!$E$2:$E$53,'Transactions (Dated)'!$D$2:$D$53,'Share Values'!$V25,'Transactions (Dated)'!$B$2:$B$53,'Share Values'!AF$11,'Transactions (Dated)'!$C$2:$C$53,"Sell")</f>
        <v>0</v>
      </c>
      <c r="AG25" s="40">
        <f ca="1">AG24+SUMIFS('Transactions (Dated)'!$E$2:$E$53,'Transactions (Dated)'!$D$2:$D$53,'Share Values'!$V25,'Transactions (Dated)'!$B$2:$B$53,'Share Values'!AG$11,'Transactions (Dated)'!$C$2:$C$53,"Buy")-SUMIFS('Transactions (Dated)'!$E$2:$E$53,'Transactions (Dated)'!$D$2:$D$53,'Share Values'!$V25,'Transactions (Dated)'!$B$2:$B$53,'Share Values'!AG$11,'Transactions (Dated)'!$C$2:$C$53,"Sell")</f>
        <v>0</v>
      </c>
      <c r="AH25" s="40">
        <f ca="1">AH24+SUMIFS('Transactions (Dated)'!$E$2:$E$53,'Transactions (Dated)'!$D$2:$D$53,'Share Values'!$V25,'Transactions (Dated)'!$B$2:$B$53,'Share Values'!AH$11,'Transactions (Dated)'!$C$2:$C$53,"Buy")-SUMIFS('Transactions (Dated)'!$E$2:$E$53,'Transactions (Dated)'!$D$2:$D$53,'Share Values'!$V25,'Transactions (Dated)'!$B$2:$B$53,'Share Values'!AH$11,'Transactions (Dated)'!$C$2:$C$53,"Sell")</f>
        <v>0</v>
      </c>
      <c r="AI25" s="40">
        <f ca="1">AI24+SUMIFS('Transactions (Dated)'!$E$2:$E$53,'Transactions (Dated)'!$D$2:$D$53,'Share Values'!$V25,'Transactions (Dated)'!$B$2:$B$53,'Share Values'!AI$11,'Transactions (Dated)'!$C$2:$C$53,"Buy")-SUMIFS('Transactions (Dated)'!$E$2:$E$53,'Transactions (Dated)'!$D$2:$D$53,'Share Values'!$V25,'Transactions (Dated)'!$B$2:$B$53,'Share Values'!AI$11,'Transactions (Dated)'!$C$2:$C$53,"Sell")</f>
        <v>0</v>
      </c>
      <c r="AJ25" s="40">
        <f ca="1">AJ24+SUMIFS('Transactions (Dated)'!$E$2:$E$53,'Transactions (Dated)'!$D$2:$D$53,'Share Values'!$V25,'Transactions (Dated)'!$B$2:$B$53,'Share Values'!AJ$11,'Transactions (Dated)'!$C$2:$C$53,"Buy")-SUMIFS('Transactions (Dated)'!$E$2:$E$53,'Transactions (Dated)'!$D$2:$D$53,'Share Values'!$V25,'Transactions (Dated)'!$B$2:$B$53,'Share Values'!AJ$11,'Transactions (Dated)'!$C$2:$C$53,"Sell")</f>
        <v>0</v>
      </c>
      <c r="AK25" s="40"/>
      <c r="AM25" s="3">
        <f t="shared" si="9"/>
        <v>41933</v>
      </c>
      <c r="AN25" s="6">
        <f t="shared" ca="1" si="10"/>
        <v>52632.5</v>
      </c>
      <c r="AO25" s="6">
        <f t="shared" ca="1" si="11"/>
        <v>0</v>
      </c>
      <c r="AP25" s="6">
        <f t="shared" ca="1" si="12"/>
        <v>0</v>
      </c>
      <c r="AQ25" s="6">
        <f t="shared" ca="1" si="13"/>
        <v>0</v>
      </c>
      <c r="AR25" s="6">
        <f t="shared" ca="1" si="14"/>
        <v>0</v>
      </c>
      <c r="AS25" s="6">
        <f t="shared" ca="1" si="15"/>
        <v>0</v>
      </c>
      <c r="AT25" s="6">
        <f t="shared" ca="1" si="16"/>
        <v>0</v>
      </c>
      <c r="AU25" s="6">
        <f t="shared" ca="1" si="17"/>
        <v>0</v>
      </c>
      <c r="AV25" s="6">
        <f t="shared" ca="1" si="18"/>
        <v>0</v>
      </c>
      <c r="AW25" s="6">
        <f t="shared" ca="1" si="19"/>
        <v>0</v>
      </c>
      <c r="AX25" s="6">
        <f t="shared" ca="1" si="20"/>
        <v>0</v>
      </c>
      <c r="AY25" s="6">
        <f t="shared" ca="1" si="21"/>
        <v>0</v>
      </c>
      <c r="AZ25" s="6">
        <f t="shared" ca="1" si="22"/>
        <v>0</v>
      </c>
      <c r="BA25" s="6">
        <f t="shared" ca="1" si="23"/>
        <v>0</v>
      </c>
      <c r="BB25" s="6"/>
      <c r="BD25" s="4">
        <f t="shared" ca="1" si="24"/>
        <v>52632.5</v>
      </c>
      <c r="BF25" s="3">
        <f t="shared" si="25"/>
        <v>41933</v>
      </c>
      <c r="BG25" s="6">
        <f>BG24+SUMIFS('Transactions (Dated)'!H:H,'Transactions (Dated)'!D:D,'Share Values'!AM25)</f>
        <v>949993.75</v>
      </c>
      <c r="BH25" s="6">
        <f ca="1">BH24+SUMIFS('Transactions (Dated)'!$F:$F,'Transactions (Dated)'!$D:$D,$BF25,'Transactions (Dated)'!$B:$B,BH$11,'Transactions (Dated)'!$C:$C,"Dividend (paid to cash)")*W25</f>
        <v>0</v>
      </c>
      <c r="BI25" s="6">
        <f ca="1">BI24+SUMIFS('Transactions (Dated)'!$F:$F,'Transactions (Dated)'!$D:$D,$BF25,'Transactions (Dated)'!$B:$B,BI$11,'Transactions (Dated)'!$C:$C,"Dividend (paid to cash)")*X25</f>
        <v>0</v>
      </c>
      <c r="BJ25" s="6">
        <f ca="1">BJ24+SUMIFS('Transactions (Dated)'!$F:$F,'Transactions (Dated)'!$D:$D,$BF25,'Transactions (Dated)'!$B:$B,BJ$11,'Transactions (Dated)'!$C:$C,"Dividend (paid to cash)")*Y25</f>
        <v>0</v>
      </c>
      <c r="BK25" s="6">
        <f ca="1">BK24+SUMIFS('Transactions (Dated)'!$F:$F,'Transactions (Dated)'!$D:$D,$BF25,'Transactions (Dated)'!$B:$B,BK$11,'Transactions (Dated)'!$C:$C,"Dividend (paid to cash)")*Z25</f>
        <v>0</v>
      </c>
      <c r="BL25" s="6">
        <f ca="1">BL24+SUMIFS('Transactions (Dated)'!$F:$F,'Transactions (Dated)'!$D:$D,$BF25,'Transactions (Dated)'!$B:$B,BL$11,'Transactions (Dated)'!$C:$C,"Dividend (paid to cash)")*AA25</f>
        <v>0</v>
      </c>
      <c r="BM25" s="6">
        <f ca="1">BM24+SUMIFS('Transactions (Dated)'!$F:$F,'Transactions (Dated)'!$D:$D,$BF25,'Transactions (Dated)'!$B:$B,BM$11,'Transactions (Dated)'!$C:$C,"Dividend (paid to cash)")*AB25</f>
        <v>0</v>
      </c>
      <c r="BN25" s="6">
        <f ca="1">BN24+SUMIFS('Transactions (Dated)'!$F:$F,'Transactions (Dated)'!$D:$D,$BF25,'Transactions (Dated)'!$B:$B,BN$11,'Transactions (Dated)'!$C:$C,"Dividend (paid to cash)")*AC25</f>
        <v>0</v>
      </c>
      <c r="BO25" s="6">
        <f ca="1">BO24+SUMIFS('Transactions (Dated)'!$F:$F,'Transactions (Dated)'!$D:$D,$BF25,'Transactions (Dated)'!$B:$B,BO$11,'Transactions (Dated)'!$C:$C,"Dividend (paid to cash)")*AD25</f>
        <v>0</v>
      </c>
      <c r="BP25" s="6">
        <f ca="1">BP24+SUMIFS('Transactions (Dated)'!$F:$F,'Transactions (Dated)'!$D:$D,$BF25,'Transactions (Dated)'!$B:$B,BP$11,'Transactions (Dated)'!$C:$C,"Dividend (paid to cash)")*AE25</f>
        <v>0</v>
      </c>
      <c r="BQ25" s="6">
        <f ca="1">BQ24+SUMIFS('Transactions (Dated)'!$F:$F,'Transactions (Dated)'!$D:$D,$BF25,'Transactions (Dated)'!$B:$B,BQ$11,'Transactions (Dated)'!$C:$C,"Dividend (paid to cash)")*AF25</f>
        <v>0</v>
      </c>
      <c r="BR25" s="6">
        <f ca="1">BR24+SUMIFS('Transactions (Dated)'!$F:$F,'Transactions (Dated)'!$D:$D,$BF25,'Transactions (Dated)'!$B:$B,BR$11,'Transactions (Dated)'!$C:$C,"Dividend (paid to cash)")*AG25</f>
        <v>0</v>
      </c>
      <c r="BS25" s="6">
        <f ca="1">BS24+SUMIFS('Transactions (Dated)'!$F:$F,'Transactions (Dated)'!$D:$D,$BF25,'Transactions (Dated)'!$B:$B,BS$11,'Transactions (Dated)'!$C:$C,"Dividend (paid to cash)")*AH25</f>
        <v>0</v>
      </c>
      <c r="BT25" s="6">
        <f ca="1">BT24+SUMIFS('Transactions (Dated)'!$F:$F,'Transactions (Dated)'!$D:$D,$BF25,'Transactions (Dated)'!$B:$B,BT$11,'Transactions (Dated)'!$C:$C,"Dividend (paid to cash)")*AI25</f>
        <v>0</v>
      </c>
      <c r="BU25" s="6">
        <f ca="1">BU24+SUMIFS('Transactions (Dated)'!$F:$F,'Transactions (Dated)'!$D:$D,$BF25,'Transactions (Dated)'!$B:$B,BU$11,'Transactions (Dated)'!$C:$C,"Dividend (paid to cash)")*AJ25</f>
        <v>0</v>
      </c>
      <c r="BV25" s="6"/>
      <c r="BX25" s="6">
        <f t="shared" ca="1" si="30"/>
        <v>949993.75</v>
      </c>
      <c r="BZ25" s="3">
        <f t="shared" si="31"/>
        <v>41933</v>
      </c>
      <c r="CA25" s="4">
        <f t="shared" ca="1" si="26"/>
        <v>52632.5</v>
      </c>
      <c r="CB25" s="4">
        <f t="shared" ca="1" si="27"/>
        <v>949993.75</v>
      </c>
      <c r="CD25" s="4">
        <f t="shared" ca="1" si="28"/>
        <v>1002626.25</v>
      </c>
    </row>
    <row r="26" spans="2:82" x14ac:dyDescent="0.15">
      <c r="B26" s="3">
        <f t="shared" si="29"/>
        <v>41934</v>
      </c>
      <c r="C26" s="2">
        <v>14312.1</v>
      </c>
      <c r="E26" s="70">
        <v>41934</v>
      </c>
      <c r="F26" s="69">
        <v>11.12</v>
      </c>
      <c r="G26" s="69">
        <v>5.45</v>
      </c>
      <c r="H26" s="69">
        <v>19.34</v>
      </c>
      <c r="I26" s="69">
        <v>27.49</v>
      </c>
      <c r="J26" s="69">
        <v>15.45</v>
      </c>
      <c r="K26" s="69">
        <v>11.44</v>
      </c>
      <c r="L26" s="69">
        <v>28.07</v>
      </c>
      <c r="M26" s="69">
        <v>2.04</v>
      </c>
      <c r="N26" s="69">
        <v>9.25</v>
      </c>
      <c r="O26" s="69">
        <v>4.8499999999999996</v>
      </c>
      <c r="P26" s="69">
        <v>30.24</v>
      </c>
      <c r="Q26" s="69">
        <v>1.57</v>
      </c>
      <c r="R26" s="69">
        <v>8.4499999999999993</v>
      </c>
      <c r="S26" s="69">
        <v>34.340000000000003</v>
      </c>
      <c r="T26" s="4"/>
      <c r="V26" s="3">
        <f t="shared" si="8"/>
        <v>41934</v>
      </c>
      <c r="W26" s="40">
        <f ca="1">W25+SUMIFS('Transactions (Dated)'!$E$2:$E$53,'Transactions (Dated)'!$D$2:$D$53,'Share Values'!$V26,'Transactions (Dated)'!$B$2:$B$53,'Share Values'!W$11,'Transactions (Dated)'!$C$2:$C$53,"Buy")-SUMIFS('Transactions (Dated)'!$E$2:$E$53,'Transactions (Dated)'!$D$2:$D$53,'Share Values'!$V26,'Transactions (Dated)'!$B$2:$B$53,'Share Values'!W$11,'Transactions (Dated)'!$C$2:$C$53,"Sell")</f>
        <v>4625</v>
      </c>
      <c r="X26" s="40">
        <f ca="1">X25+SUMIFS('Transactions (Dated)'!$E$2:$E$53,'Transactions (Dated)'!$D$2:$D$53,'Share Values'!$V26,'Transactions (Dated)'!$B$2:$B$53,'Share Values'!X$11,'Transactions (Dated)'!$C$2:$C$53,"Buy")-SUMIFS('Transactions (Dated)'!$E$2:$E$53,'Transactions (Dated)'!$D$2:$D$53,'Share Values'!$V26,'Transactions (Dated)'!$B$2:$B$53,'Share Values'!X$11,'Transactions (Dated)'!$C$2:$C$53,"Sell")</f>
        <v>0</v>
      </c>
      <c r="Y26" s="40">
        <f ca="1">Y25+SUMIFS('Transactions (Dated)'!$E$2:$E$53,'Transactions (Dated)'!$D$2:$D$53,'Share Values'!$V26,'Transactions (Dated)'!$B$2:$B$53,'Share Values'!Y$11,'Transactions (Dated)'!$C$2:$C$53,"Buy")-SUMIFS('Transactions (Dated)'!$E$2:$E$53,'Transactions (Dated)'!$D$2:$D$53,'Share Values'!$V26,'Transactions (Dated)'!$B$2:$B$53,'Share Values'!Y$11,'Transactions (Dated)'!$C$2:$C$53,"Sell")</f>
        <v>0</v>
      </c>
      <c r="Z26" s="40">
        <f ca="1">Z25+SUMIFS('Transactions (Dated)'!$E$2:$E$53,'Transactions (Dated)'!$D$2:$D$53,'Share Values'!$V26,'Transactions (Dated)'!$B$2:$B$53,'Share Values'!Z$11,'Transactions (Dated)'!$C$2:$C$53,"Buy")-SUMIFS('Transactions (Dated)'!$E$2:$E$53,'Transactions (Dated)'!$D$2:$D$53,'Share Values'!$V26,'Transactions (Dated)'!$B$2:$B$53,'Share Values'!Z$11,'Transactions (Dated)'!$C$2:$C$53,"Sell")</f>
        <v>0</v>
      </c>
      <c r="AA26" s="40">
        <f ca="1">AA25+SUMIFS('Transactions (Dated)'!$E$2:$E$53,'Transactions (Dated)'!$D$2:$D$53,'Share Values'!$V26,'Transactions (Dated)'!$B$2:$B$53,'Share Values'!AA$11,'Transactions (Dated)'!$C$2:$C$53,"Buy")-SUMIFS('Transactions (Dated)'!$E$2:$E$53,'Transactions (Dated)'!$D$2:$D$53,'Share Values'!$V26,'Transactions (Dated)'!$B$2:$B$53,'Share Values'!AA$11,'Transactions (Dated)'!$C$2:$C$53,"Sell")</f>
        <v>0</v>
      </c>
      <c r="AB26" s="40">
        <f ca="1">AB25+SUMIFS('Transactions (Dated)'!$E$2:$E$53,'Transactions (Dated)'!$D$2:$D$53,'Share Values'!$V26,'Transactions (Dated)'!$B$2:$B$53,'Share Values'!AB$11,'Transactions (Dated)'!$C$2:$C$53,"Buy")-SUMIFS('Transactions (Dated)'!$E$2:$E$53,'Transactions (Dated)'!$D$2:$D$53,'Share Values'!$V26,'Transactions (Dated)'!$B$2:$B$53,'Share Values'!AB$11,'Transactions (Dated)'!$C$2:$C$53,"Sell")</f>
        <v>0</v>
      </c>
      <c r="AC26" s="40">
        <f ca="1">AC25+SUMIFS('Transactions (Dated)'!$E$2:$E$53,'Transactions (Dated)'!$D$2:$D$53,'Share Values'!$V26,'Transactions (Dated)'!$B$2:$B$53,'Share Values'!AC$11,'Transactions (Dated)'!$C$2:$C$53,"Buy")-SUMIFS('Transactions (Dated)'!$E$2:$E$53,'Transactions (Dated)'!$D$2:$D$53,'Share Values'!$V26,'Transactions (Dated)'!$B$2:$B$53,'Share Values'!AC$11,'Transactions (Dated)'!$C$2:$C$53,"Sell")</f>
        <v>0</v>
      </c>
      <c r="AD26" s="40">
        <f ca="1">AD25+SUMIFS('Transactions (Dated)'!$E$2:$E$53,'Transactions (Dated)'!$D$2:$D$53,'Share Values'!$V26,'Transactions (Dated)'!$B$2:$B$53,'Share Values'!AD$11,'Transactions (Dated)'!$C$2:$C$53,"Buy")-SUMIFS('Transactions (Dated)'!$E$2:$E$53,'Transactions (Dated)'!$D$2:$D$53,'Share Values'!$V26,'Transactions (Dated)'!$B$2:$B$53,'Share Values'!AD$11,'Transactions (Dated)'!$C$2:$C$53,"Sell")</f>
        <v>0</v>
      </c>
      <c r="AE26" s="40">
        <f ca="1">AE25+SUMIFS('Transactions (Dated)'!$E$2:$E$53,'Transactions (Dated)'!$D$2:$D$53,'Share Values'!$V26,'Transactions (Dated)'!$B$2:$B$53,'Share Values'!AE$11,'Transactions (Dated)'!$C$2:$C$53,"Buy")-SUMIFS('Transactions (Dated)'!$E$2:$E$53,'Transactions (Dated)'!$D$2:$D$53,'Share Values'!$V26,'Transactions (Dated)'!$B$2:$B$53,'Share Values'!AE$11,'Transactions (Dated)'!$C$2:$C$53,"Sell")</f>
        <v>0</v>
      </c>
      <c r="AF26" s="40">
        <f ca="1">AF25+SUMIFS('Transactions (Dated)'!$E$2:$E$53,'Transactions (Dated)'!$D$2:$D$53,'Share Values'!$V26,'Transactions (Dated)'!$B$2:$B$53,'Share Values'!AF$11,'Transactions (Dated)'!$C$2:$C$53,"Buy")-SUMIFS('Transactions (Dated)'!$E$2:$E$53,'Transactions (Dated)'!$D$2:$D$53,'Share Values'!$V26,'Transactions (Dated)'!$B$2:$B$53,'Share Values'!AF$11,'Transactions (Dated)'!$C$2:$C$53,"Sell")</f>
        <v>0</v>
      </c>
      <c r="AG26" s="40">
        <f ca="1">AG25+SUMIFS('Transactions (Dated)'!$E$2:$E$53,'Transactions (Dated)'!$D$2:$D$53,'Share Values'!$V26,'Transactions (Dated)'!$B$2:$B$53,'Share Values'!AG$11,'Transactions (Dated)'!$C$2:$C$53,"Buy")-SUMIFS('Transactions (Dated)'!$E$2:$E$53,'Transactions (Dated)'!$D$2:$D$53,'Share Values'!$V26,'Transactions (Dated)'!$B$2:$B$53,'Share Values'!AG$11,'Transactions (Dated)'!$C$2:$C$53,"Sell")</f>
        <v>0</v>
      </c>
      <c r="AH26" s="40">
        <f ca="1">AH25+SUMIFS('Transactions (Dated)'!$E$2:$E$53,'Transactions (Dated)'!$D$2:$D$53,'Share Values'!$V26,'Transactions (Dated)'!$B$2:$B$53,'Share Values'!AH$11,'Transactions (Dated)'!$C$2:$C$53,"Buy")-SUMIFS('Transactions (Dated)'!$E$2:$E$53,'Transactions (Dated)'!$D$2:$D$53,'Share Values'!$V26,'Transactions (Dated)'!$B$2:$B$53,'Share Values'!AH$11,'Transactions (Dated)'!$C$2:$C$53,"Sell")</f>
        <v>0</v>
      </c>
      <c r="AI26" s="40">
        <f ca="1">AI25+SUMIFS('Transactions (Dated)'!$E$2:$E$53,'Transactions (Dated)'!$D$2:$D$53,'Share Values'!$V26,'Transactions (Dated)'!$B$2:$B$53,'Share Values'!AI$11,'Transactions (Dated)'!$C$2:$C$53,"Buy")-SUMIFS('Transactions (Dated)'!$E$2:$E$53,'Transactions (Dated)'!$D$2:$D$53,'Share Values'!$V26,'Transactions (Dated)'!$B$2:$B$53,'Share Values'!AI$11,'Transactions (Dated)'!$C$2:$C$53,"Sell")</f>
        <v>0</v>
      </c>
      <c r="AJ26" s="40">
        <f ca="1">AJ25+SUMIFS('Transactions (Dated)'!$E$2:$E$53,'Transactions (Dated)'!$D$2:$D$53,'Share Values'!$V26,'Transactions (Dated)'!$B$2:$B$53,'Share Values'!AJ$11,'Transactions (Dated)'!$C$2:$C$53,"Buy")-SUMIFS('Transactions (Dated)'!$E$2:$E$53,'Transactions (Dated)'!$D$2:$D$53,'Share Values'!$V26,'Transactions (Dated)'!$B$2:$B$53,'Share Values'!AJ$11,'Transactions (Dated)'!$C$2:$C$53,"Sell")</f>
        <v>0</v>
      </c>
      <c r="AK26" s="40"/>
      <c r="AM26" s="3">
        <f t="shared" si="9"/>
        <v>41934</v>
      </c>
      <c r="AN26" s="6">
        <f t="shared" ca="1" si="10"/>
        <v>51430</v>
      </c>
      <c r="AO26" s="6">
        <f t="shared" ca="1" si="11"/>
        <v>0</v>
      </c>
      <c r="AP26" s="6">
        <f t="shared" ca="1" si="12"/>
        <v>0</v>
      </c>
      <c r="AQ26" s="6">
        <f t="shared" ca="1" si="13"/>
        <v>0</v>
      </c>
      <c r="AR26" s="6">
        <f t="shared" ca="1" si="14"/>
        <v>0</v>
      </c>
      <c r="AS26" s="6">
        <f t="shared" ca="1" si="15"/>
        <v>0</v>
      </c>
      <c r="AT26" s="6">
        <f t="shared" ca="1" si="16"/>
        <v>0</v>
      </c>
      <c r="AU26" s="6">
        <f t="shared" ca="1" si="17"/>
        <v>0</v>
      </c>
      <c r="AV26" s="6">
        <f t="shared" ca="1" si="18"/>
        <v>0</v>
      </c>
      <c r="AW26" s="6">
        <f t="shared" ca="1" si="19"/>
        <v>0</v>
      </c>
      <c r="AX26" s="6">
        <f t="shared" ca="1" si="20"/>
        <v>0</v>
      </c>
      <c r="AY26" s="6">
        <f t="shared" ca="1" si="21"/>
        <v>0</v>
      </c>
      <c r="AZ26" s="6">
        <f t="shared" ca="1" si="22"/>
        <v>0</v>
      </c>
      <c r="BA26" s="6">
        <f t="shared" ca="1" si="23"/>
        <v>0</v>
      </c>
      <c r="BB26" s="6"/>
      <c r="BD26" s="4">
        <f t="shared" ca="1" si="24"/>
        <v>51430</v>
      </c>
      <c r="BF26" s="3">
        <f t="shared" si="25"/>
        <v>41934</v>
      </c>
      <c r="BG26" s="6">
        <f>BG25+SUMIFS('Transactions (Dated)'!H:H,'Transactions (Dated)'!D:D,'Share Values'!AM26)</f>
        <v>949993.75</v>
      </c>
      <c r="BH26" s="6">
        <f ca="1">BH25+SUMIFS('Transactions (Dated)'!$F:$F,'Transactions (Dated)'!$D:$D,$BF26,'Transactions (Dated)'!$B:$B,BH$11,'Transactions (Dated)'!$C:$C,"Dividend (paid to cash)")*W26</f>
        <v>0</v>
      </c>
      <c r="BI26" s="6">
        <f ca="1">BI25+SUMIFS('Transactions (Dated)'!$F:$F,'Transactions (Dated)'!$D:$D,$BF26,'Transactions (Dated)'!$B:$B,BI$11,'Transactions (Dated)'!$C:$C,"Dividend (paid to cash)")*X26</f>
        <v>0</v>
      </c>
      <c r="BJ26" s="6">
        <f ca="1">BJ25+SUMIFS('Transactions (Dated)'!$F:$F,'Transactions (Dated)'!$D:$D,$BF26,'Transactions (Dated)'!$B:$B,BJ$11,'Transactions (Dated)'!$C:$C,"Dividend (paid to cash)")*Y26</f>
        <v>0</v>
      </c>
      <c r="BK26" s="6">
        <f ca="1">BK25+SUMIFS('Transactions (Dated)'!$F:$F,'Transactions (Dated)'!$D:$D,$BF26,'Transactions (Dated)'!$B:$B,BK$11,'Transactions (Dated)'!$C:$C,"Dividend (paid to cash)")*Z26</f>
        <v>0</v>
      </c>
      <c r="BL26" s="6">
        <f ca="1">BL25+SUMIFS('Transactions (Dated)'!$F:$F,'Transactions (Dated)'!$D:$D,$BF26,'Transactions (Dated)'!$B:$B,BL$11,'Transactions (Dated)'!$C:$C,"Dividend (paid to cash)")*AA26</f>
        <v>0</v>
      </c>
      <c r="BM26" s="6">
        <f ca="1">BM25+SUMIFS('Transactions (Dated)'!$F:$F,'Transactions (Dated)'!$D:$D,$BF26,'Transactions (Dated)'!$B:$B,BM$11,'Transactions (Dated)'!$C:$C,"Dividend (paid to cash)")*AB26</f>
        <v>0</v>
      </c>
      <c r="BN26" s="6">
        <f ca="1">BN25+SUMIFS('Transactions (Dated)'!$F:$F,'Transactions (Dated)'!$D:$D,$BF26,'Transactions (Dated)'!$B:$B,BN$11,'Transactions (Dated)'!$C:$C,"Dividend (paid to cash)")*AC26</f>
        <v>0</v>
      </c>
      <c r="BO26" s="6">
        <f ca="1">BO25+SUMIFS('Transactions (Dated)'!$F:$F,'Transactions (Dated)'!$D:$D,$BF26,'Transactions (Dated)'!$B:$B,BO$11,'Transactions (Dated)'!$C:$C,"Dividend (paid to cash)")*AD26</f>
        <v>0</v>
      </c>
      <c r="BP26" s="6">
        <f ca="1">BP25+SUMIFS('Transactions (Dated)'!$F:$F,'Transactions (Dated)'!$D:$D,$BF26,'Transactions (Dated)'!$B:$B,BP$11,'Transactions (Dated)'!$C:$C,"Dividend (paid to cash)")*AE26</f>
        <v>0</v>
      </c>
      <c r="BQ26" s="6">
        <f ca="1">BQ25+SUMIFS('Transactions (Dated)'!$F:$F,'Transactions (Dated)'!$D:$D,$BF26,'Transactions (Dated)'!$B:$B,BQ$11,'Transactions (Dated)'!$C:$C,"Dividend (paid to cash)")*AF26</f>
        <v>0</v>
      </c>
      <c r="BR26" s="6">
        <f ca="1">BR25+SUMIFS('Transactions (Dated)'!$F:$F,'Transactions (Dated)'!$D:$D,$BF26,'Transactions (Dated)'!$B:$B,BR$11,'Transactions (Dated)'!$C:$C,"Dividend (paid to cash)")*AG26</f>
        <v>0</v>
      </c>
      <c r="BS26" s="6">
        <f ca="1">BS25+SUMIFS('Transactions (Dated)'!$F:$F,'Transactions (Dated)'!$D:$D,$BF26,'Transactions (Dated)'!$B:$B,BS$11,'Transactions (Dated)'!$C:$C,"Dividend (paid to cash)")*AH26</f>
        <v>0</v>
      </c>
      <c r="BT26" s="6">
        <f ca="1">BT25+SUMIFS('Transactions (Dated)'!$F:$F,'Transactions (Dated)'!$D:$D,$BF26,'Transactions (Dated)'!$B:$B,BT$11,'Transactions (Dated)'!$C:$C,"Dividend (paid to cash)")*AI26</f>
        <v>0</v>
      </c>
      <c r="BU26" s="6">
        <f ca="1">BU25+SUMIFS('Transactions (Dated)'!$F:$F,'Transactions (Dated)'!$D:$D,$BF26,'Transactions (Dated)'!$B:$B,BU$11,'Transactions (Dated)'!$C:$C,"Dividend (paid to cash)")*AJ26</f>
        <v>0</v>
      </c>
      <c r="BV26" s="6"/>
      <c r="BX26" s="6">
        <f t="shared" ca="1" si="30"/>
        <v>949993.75</v>
      </c>
      <c r="BZ26" s="3">
        <f t="shared" si="31"/>
        <v>41934</v>
      </c>
      <c r="CA26" s="4">
        <f t="shared" ca="1" si="26"/>
        <v>51430</v>
      </c>
      <c r="CB26" s="4">
        <f t="shared" ca="1" si="27"/>
        <v>949993.75</v>
      </c>
      <c r="CD26" s="4">
        <f t="shared" ca="1" si="28"/>
        <v>1001423.75</v>
      </c>
    </row>
    <row r="27" spans="2:82" x14ac:dyDescent="0.15">
      <c r="B27" s="3">
        <f t="shared" si="29"/>
        <v>41935</v>
      </c>
      <c r="C27" s="2">
        <v>14486.8</v>
      </c>
      <c r="E27" s="70">
        <v>41935</v>
      </c>
      <c r="F27" s="69">
        <v>11.61</v>
      </c>
      <c r="G27" s="69">
        <v>5.38</v>
      </c>
      <c r="H27" s="69">
        <v>19.57</v>
      </c>
      <c r="I27" s="69">
        <v>27.79</v>
      </c>
      <c r="J27" s="69">
        <v>15.54</v>
      </c>
      <c r="K27" s="69">
        <v>11.95</v>
      </c>
      <c r="L27" s="69">
        <v>28.21</v>
      </c>
      <c r="M27" s="69">
        <v>2.0099999999999998</v>
      </c>
      <c r="N27" s="69">
        <v>8.6999999999999993</v>
      </c>
      <c r="O27" s="69">
        <v>4.9233000000000002</v>
      </c>
      <c r="P27" s="69">
        <v>31.4</v>
      </c>
      <c r="Q27" s="69">
        <v>1.6</v>
      </c>
      <c r="R27" s="69">
        <v>8.5399999999999991</v>
      </c>
      <c r="S27" s="69">
        <v>34.6</v>
      </c>
      <c r="T27" s="4"/>
      <c r="V27" s="3">
        <f t="shared" si="8"/>
        <v>41935</v>
      </c>
      <c r="W27" s="40">
        <f ca="1">W26+SUMIFS('Transactions (Dated)'!$E$2:$E$53,'Transactions (Dated)'!$D$2:$D$53,'Share Values'!$V27,'Transactions (Dated)'!$B$2:$B$53,'Share Values'!W$11,'Transactions (Dated)'!$C$2:$C$53,"Buy")-SUMIFS('Transactions (Dated)'!$E$2:$E$53,'Transactions (Dated)'!$D$2:$D$53,'Share Values'!$V27,'Transactions (Dated)'!$B$2:$B$53,'Share Values'!W$11,'Transactions (Dated)'!$C$2:$C$53,"Sell")</f>
        <v>4625</v>
      </c>
      <c r="X27" s="40">
        <f ca="1">X26+SUMIFS('Transactions (Dated)'!$E$2:$E$53,'Transactions (Dated)'!$D$2:$D$53,'Share Values'!$V27,'Transactions (Dated)'!$B$2:$B$53,'Share Values'!X$11,'Transactions (Dated)'!$C$2:$C$53,"Buy")-SUMIFS('Transactions (Dated)'!$E$2:$E$53,'Transactions (Dated)'!$D$2:$D$53,'Share Values'!$V27,'Transactions (Dated)'!$B$2:$B$53,'Share Values'!X$11,'Transactions (Dated)'!$C$2:$C$53,"Sell")</f>
        <v>0</v>
      </c>
      <c r="Y27" s="40">
        <f ca="1">Y26+SUMIFS('Transactions (Dated)'!$E$2:$E$53,'Transactions (Dated)'!$D$2:$D$53,'Share Values'!$V27,'Transactions (Dated)'!$B$2:$B$53,'Share Values'!Y$11,'Transactions (Dated)'!$C$2:$C$53,"Buy")-SUMIFS('Transactions (Dated)'!$E$2:$E$53,'Transactions (Dated)'!$D$2:$D$53,'Share Values'!$V27,'Transactions (Dated)'!$B$2:$B$53,'Share Values'!Y$11,'Transactions (Dated)'!$C$2:$C$53,"Sell")</f>
        <v>0</v>
      </c>
      <c r="Z27" s="40">
        <f ca="1">Z26+SUMIFS('Transactions (Dated)'!$E$2:$E$53,'Transactions (Dated)'!$D$2:$D$53,'Share Values'!$V27,'Transactions (Dated)'!$B$2:$B$53,'Share Values'!Z$11,'Transactions (Dated)'!$C$2:$C$53,"Buy")-SUMIFS('Transactions (Dated)'!$E$2:$E$53,'Transactions (Dated)'!$D$2:$D$53,'Share Values'!$V27,'Transactions (Dated)'!$B$2:$B$53,'Share Values'!Z$11,'Transactions (Dated)'!$C$2:$C$53,"Sell")</f>
        <v>0</v>
      </c>
      <c r="AA27" s="40">
        <f ca="1">AA26+SUMIFS('Transactions (Dated)'!$E$2:$E$53,'Transactions (Dated)'!$D$2:$D$53,'Share Values'!$V27,'Transactions (Dated)'!$B$2:$B$53,'Share Values'!AA$11,'Transactions (Dated)'!$C$2:$C$53,"Buy")-SUMIFS('Transactions (Dated)'!$E$2:$E$53,'Transactions (Dated)'!$D$2:$D$53,'Share Values'!$V27,'Transactions (Dated)'!$B$2:$B$53,'Share Values'!AA$11,'Transactions (Dated)'!$C$2:$C$53,"Sell")</f>
        <v>0</v>
      </c>
      <c r="AB27" s="40">
        <f ca="1">AB26+SUMIFS('Transactions (Dated)'!$E$2:$E$53,'Transactions (Dated)'!$D$2:$D$53,'Share Values'!$V27,'Transactions (Dated)'!$B$2:$B$53,'Share Values'!AB$11,'Transactions (Dated)'!$C$2:$C$53,"Buy")-SUMIFS('Transactions (Dated)'!$E$2:$E$53,'Transactions (Dated)'!$D$2:$D$53,'Share Values'!$V27,'Transactions (Dated)'!$B$2:$B$53,'Share Values'!AB$11,'Transactions (Dated)'!$C$2:$C$53,"Sell")</f>
        <v>0</v>
      </c>
      <c r="AC27" s="40">
        <f ca="1">AC26+SUMIFS('Transactions (Dated)'!$E$2:$E$53,'Transactions (Dated)'!$D$2:$D$53,'Share Values'!$V27,'Transactions (Dated)'!$B$2:$B$53,'Share Values'!AC$11,'Transactions (Dated)'!$C$2:$C$53,"Buy")-SUMIFS('Transactions (Dated)'!$E$2:$E$53,'Transactions (Dated)'!$D$2:$D$53,'Share Values'!$V27,'Transactions (Dated)'!$B$2:$B$53,'Share Values'!AC$11,'Transactions (Dated)'!$C$2:$C$53,"Sell")</f>
        <v>0</v>
      </c>
      <c r="AD27" s="40">
        <f ca="1">AD26+SUMIFS('Transactions (Dated)'!$E$2:$E$53,'Transactions (Dated)'!$D$2:$D$53,'Share Values'!$V27,'Transactions (Dated)'!$B$2:$B$53,'Share Values'!AD$11,'Transactions (Dated)'!$C$2:$C$53,"Buy")-SUMIFS('Transactions (Dated)'!$E$2:$E$53,'Transactions (Dated)'!$D$2:$D$53,'Share Values'!$V27,'Transactions (Dated)'!$B$2:$B$53,'Share Values'!AD$11,'Transactions (Dated)'!$C$2:$C$53,"Sell")</f>
        <v>0</v>
      </c>
      <c r="AE27" s="40">
        <f ca="1">AE26+SUMIFS('Transactions (Dated)'!$E$2:$E$53,'Transactions (Dated)'!$D$2:$D$53,'Share Values'!$V27,'Transactions (Dated)'!$B$2:$B$53,'Share Values'!AE$11,'Transactions (Dated)'!$C$2:$C$53,"Buy")-SUMIFS('Transactions (Dated)'!$E$2:$E$53,'Transactions (Dated)'!$D$2:$D$53,'Share Values'!$V27,'Transactions (Dated)'!$B$2:$B$53,'Share Values'!AE$11,'Transactions (Dated)'!$C$2:$C$53,"Sell")</f>
        <v>0</v>
      </c>
      <c r="AF27" s="40">
        <f ca="1">AF26+SUMIFS('Transactions (Dated)'!$E$2:$E$53,'Transactions (Dated)'!$D$2:$D$53,'Share Values'!$V27,'Transactions (Dated)'!$B$2:$B$53,'Share Values'!AF$11,'Transactions (Dated)'!$C$2:$C$53,"Buy")-SUMIFS('Transactions (Dated)'!$E$2:$E$53,'Transactions (Dated)'!$D$2:$D$53,'Share Values'!$V27,'Transactions (Dated)'!$B$2:$B$53,'Share Values'!AF$11,'Transactions (Dated)'!$C$2:$C$53,"Sell")</f>
        <v>0</v>
      </c>
      <c r="AG27" s="40">
        <f ca="1">AG26+SUMIFS('Transactions (Dated)'!$E$2:$E$53,'Transactions (Dated)'!$D$2:$D$53,'Share Values'!$V27,'Transactions (Dated)'!$B$2:$B$53,'Share Values'!AG$11,'Transactions (Dated)'!$C$2:$C$53,"Buy")-SUMIFS('Transactions (Dated)'!$E$2:$E$53,'Transactions (Dated)'!$D$2:$D$53,'Share Values'!$V27,'Transactions (Dated)'!$B$2:$B$53,'Share Values'!AG$11,'Transactions (Dated)'!$C$2:$C$53,"Sell")</f>
        <v>0</v>
      </c>
      <c r="AH27" s="40">
        <f ca="1">AH26+SUMIFS('Transactions (Dated)'!$E$2:$E$53,'Transactions (Dated)'!$D$2:$D$53,'Share Values'!$V27,'Transactions (Dated)'!$B$2:$B$53,'Share Values'!AH$11,'Transactions (Dated)'!$C$2:$C$53,"Buy")-SUMIFS('Transactions (Dated)'!$E$2:$E$53,'Transactions (Dated)'!$D$2:$D$53,'Share Values'!$V27,'Transactions (Dated)'!$B$2:$B$53,'Share Values'!AH$11,'Transactions (Dated)'!$C$2:$C$53,"Sell")</f>
        <v>0</v>
      </c>
      <c r="AI27" s="40">
        <f ca="1">AI26+SUMIFS('Transactions (Dated)'!$E$2:$E$53,'Transactions (Dated)'!$D$2:$D$53,'Share Values'!$V27,'Transactions (Dated)'!$B$2:$B$53,'Share Values'!AI$11,'Transactions (Dated)'!$C$2:$C$53,"Buy")-SUMIFS('Transactions (Dated)'!$E$2:$E$53,'Transactions (Dated)'!$D$2:$D$53,'Share Values'!$V27,'Transactions (Dated)'!$B$2:$B$53,'Share Values'!AI$11,'Transactions (Dated)'!$C$2:$C$53,"Sell")</f>
        <v>0</v>
      </c>
      <c r="AJ27" s="40">
        <f ca="1">AJ26+SUMIFS('Transactions (Dated)'!$E$2:$E$53,'Transactions (Dated)'!$D$2:$D$53,'Share Values'!$V27,'Transactions (Dated)'!$B$2:$B$53,'Share Values'!AJ$11,'Transactions (Dated)'!$C$2:$C$53,"Buy")-SUMIFS('Transactions (Dated)'!$E$2:$E$53,'Transactions (Dated)'!$D$2:$D$53,'Share Values'!$V27,'Transactions (Dated)'!$B$2:$B$53,'Share Values'!AJ$11,'Transactions (Dated)'!$C$2:$C$53,"Sell")</f>
        <v>0</v>
      </c>
      <c r="AK27" s="40"/>
      <c r="AM27" s="3">
        <f t="shared" si="9"/>
        <v>41935</v>
      </c>
      <c r="AN27" s="6">
        <f t="shared" ca="1" si="10"/>
        <v>53696.25</v>
      </c>
      <c r="AO27" s="6">
        <f t="shared" ca="1" si="11"/>
        <v>0</v>
      </c>
      <c r="AP27" s="6">
        <f t="shared" ca="1" si="12"/>
        <v>0</v>
      </c>
      <c r="AQ27" s="6">
        <f t="shared" ca="1" si="13"/>
        <v>0</v>
      </c>
      <c r="AR27" s="6">
        <f t="shared" ca="1" si="14"/>
        <v>0</v>
      </c>
      <c r="AS27" s="6">
        <f t="shared" ca="1" si="15"/>
        <v>0</v>
      </c>
      <c r="AT27" s="6">
        <f t="shared" ca="1" si="16"/>
        <v>0</v>
      </c>
      <c r="AU27" s="6">
        <f t="shared" ca="1" si="17"/>
        <v>0</v>
      </c>
      <c r="AV27" s="6">
        <f t="shared" ca="1" si="18"/>
        <v>0</v>
      </c>
      <c r="AW27" s="6">
        <f t="shared" ca="1" si="19"/>
        <v>0</v>
      </c>
      <c r="AX27" s="6">
        <f t="shared" ca="1" si="20"/>
        <v>0</v>
      </c>
      <c r="AY27" s="6">
        <f t="shared" ca="1" si="21"/>
        <v>0</v>
      </c>
      <c r="AZ27" s="6">
        <f t="shared" ca="1" si="22"/>
        <v>0</v>
      </c>
      <c r="BA27" s="6">
        <f t="shared" ca="1" si="23"/>
        <v>0</v>
      </c>
      <c r="BB27" s="6"/>
      <c r="BD27" s="4">
        <f t="shared" ca="1" si="24"/>
        <v>53696.25</v>
      </c>
      <c r="BF27" s="3">
        <f t="shared" si="25"/>
        <v>41935</v>
      </c>
      <c r="BG27" s="6">
        <f>BG26+SUMIFS('Transactions (Dated)'!H:H,'Transactions (Dated)'!D:D,'Share Values'!AM27)</f>
        <v>949993.75</v>
      </c>
      <c r="BH27" s="6">
        <f ca="1">BH26+SUMIFS('Transactions (Dated)'!$F:$F,'Transactions (Dated)'!$D:$D,$BF27,'Transactions (Dated)'!$B:$B,BH$11,'Transactions (Dated)'!$C:$C,"Dividend (paid to cash)")*W27</f>
        <v>0</v>
      </c>
      <c r="BI27" s="6">
        <f ca="1">BI26+SUMIFS('Transactions (Dated)'!$F:$F,'Transactions (Dated)'!$D:$D,$BF27,'Transactions (Dated)'!$B:$B,BI$11,'Transactions (Dated)'!$C:$C,"Dividend (paid to cash)")*X27</f>
        <v>0</v>
      </c>
      <c r="BJ27" s="6">
        <f ca="1">BJ26+SUMIFS('Transactions (Dated)'!$F:$F,'Transactions (Dated)'!$D:$D,$BF27,'Transactions (Dated)'!$B:$B,BJ$11,'Transactions (Dated)'!$C:$C,"Dividend (paid to cash)")*Y27</f>
        <v>0</v>
      </c>
      <c r="BK27" s="6">
        <f ca="1">BK26+SUMIFS('Transactions (Dated)'!$F:$F,'Transactions (Dated)'!$D:$D,$BF27,'Transactions (Dated)'!$B:$B,BK$11,'Transactions (Dated)'!$C:$C,"Dividend (paid to cash)")*Z27</f>
        <v>0</v>
      </c>
      <c r="BL27" s="6">
        <f ca="1">BL26+SUMIFS('Transactions (Dated)'!$F:$F,'Transactions (Dated)'!$D:$D,$BF27,'Transactions (Dated)'!$B:$B,BL$11,'Transactions (Dated)'!$C:$C,"Dividend (paid to cash)")*AA27</f>
        <v>0</v>
      </c>
      <c r="BM27" s="6">
        <f ca="1">BM26+SUMIFS('Transactions (Dated)'!$F:$F,'Transactions (Dated)'!$D:$D,$BF27,'Transactions (Dated)'!$B:$B,BM$11,'Transactions (Dated)'!$C:$C,"Dividend (paid to cash)")*AB27</f>
        <v>0</v>
      </c>
      <c r="BN27" s="6">
        <f ca="1">BN26+SUMIFS('Transactions (Dated)'!$F:$F,'Transactions (Dated)'!$D:$D,$BF27,'Transactions (Dated)'!$B:$B,BN$11,'Transactions (Dated)'!$C:$C,"Dividend (paid to cash)")*AC27</f>
        <v>0</v>
      </c>
      <c r="BO27" s="6">
        <f ca="1">BO26+SUMIFS('Transactions (Dated)'!$F:$F,'Transactions (Dated)'!$D:$D,$BF27,'Transactions (Dated)'!$B:$B,BO$11,'Transactions (Dated)'!$C:$C,"Dividend (paid to cash)")*AD27</f>
        <v>0</v>
      </c>
      <c r="BP27" s="6">
        <f ca="1">BP26+SUMIFS('Transactions (Dated)'!$F:$F,'Transactions (Dated)'!$D:$D,$BF27,'Transactions (Dated)'!$B:$B,BP$11,'Transactions (Dated)'!$C:$C,"Dividend (paid to cash)")*AE27</f>
        <v>0</v>
      </c>
      <c r="BQ27" s="6">
        <f ca="1">BQ26+SUMIFS('Transactions (Dated)'!$F:$F,'Transactions (Dated)'!$D:$D,$BF27,'Transactions (Dated)'!$B:$B,BQ$11,'Transactions (Dated)'!$C:$C,"Dividend (paid to cash)")*AF27</f>
        <v>0</v>
      </c>
      <c r="BR27" s="6">
        <f ca="1">BR26+SUMIFS('Transactions (Dated)'!$F:$F,'Transactions (Dated)'!$D:$D,$BF27,'Transactions (Dated)'!$B:$B,BR$11,'Transactions (Dated)'!$C:$C,"Dividend (paid to cash)")*AG27</f>
        <v>0</v>
      </c>
      <c r="BS27" s="6">
        <f ca="1">BS26+SUMIFS('Transactions (Dated)'!$F:$F,'Transactions (Dated)'!$D:$D,$BF27,'Transactions (Dated)'!$B:$B,BS$11,'Transactions (Dated)'!$C:$C,"Dividend (paid to cash)")*AH27</f>
        <v>0</v>
      </c>
      <c r="BT27" s="6">
        <f ca="1">BT26+SUMIFS('Transactions (Dated)'!$F:$F,'Transactions (Dated)'!$D:$D,$BF27,'Transactions (Dated)'!$B:$B,BT$11,'Transactions (Dated)'!$C:$C,"Dividend (paid to cash)")*AI27</f>
        <v>0</v>
      </c>
      <c r="BU27" s="6">
        <f ca="1">BU26+SUMIFS('Transactions (Dated)'!$F:$F,'Transactions (Dated)'!$D:$D,$BF27,'Transactions (Dated)'!$B:$B,BU$11,'Transactions (Dated)'!$C:$C,"Dividend (paid to cash)")*AJ27</f>
        <v>0</v>
      </c>
      <c r="BV27" s="6"/>
      <c r="BX27" s="6">
        <f t="shared" ca="1" si="30"/>
        <v>949993.75</v>
      </c>
      <c r="BZ27" s="3">
        <f t="shared" si="31"/>
        <v>41935</v>
      </c>
      <c r="CA27" s="4">
        <f t="shared" ca="1" si="26"/>
        <v>53696.25</v>
      </c>
      <c r="CB27" s="4">
        <f t="shared" ca="1" si="27"/>
        <v>949993.75</v>
      </c>
      <c r="CD27" s="4">
        <f t="shared" ca="1" si="28"/>
        <v>1003690</v>
      </c>
    </row>
    <row r="28" spans="2:82" x14ac:dyDescent="0.15">
      <c r="B28" s="3">
        <f t="shared" si="29"/>
        <v>41936</v>
      </c>
      <c r="C28" s="2">
        <v>14543.8</v>
      </c>
      <c r="E28" s="70">
        <v>41936</v>
      </c>
      <c r="F28" s="69">
        <v>11.5</v>
      </c>
      <c r="G28" s="69">
        <v>5.36</v>
      </c>
      <c r="H28" s="69">
        <v>19.670000000000002</v>
      </c>
      <c r="I28" s="69">
        <v>28.03</v>
      </c>
      <c r="J28" s="69">
        <v>15.32</v>
      </c>
      <c r="K28" s="69">
        <v>11.95</v>
      </c>
      <c r="L28" s="69">
        <v>28.37</v>
      </c>
      <c r="M28" s="69">
        <v>1.98</v>
      </c>
      <c r="N28" s="69">
        <v>9</v>
      </c>
      <c r="O28" s="69">
        <v>4.9866999999999999</v>
      </c>
      <c r="P28" s="69">
        <v>31.55</v>
      </c>
      <c r="Q28" s="69">
        <v>1.54</v>
      </c>
      <c r="R28" s="69">
        <v>8.4700000000000006</v>
      </c>
      <c r="S28" s="69">
        <v>35.06</v>
      </c>
      <c r="T28" s="4"/>
      <c r="V28" s="3">
        <f t="shared" si="8"/>
        <v>41936</v>
      </c>
      <c r="W28" s="40">
        <f ca="1">W27+SUMIFS('Transactions (Dated)'!$E$2:$E$53,'Transactions (Dated)'!$D$2:$D$53,'Share Values'!$V28,'Transactions (Dated)'!$B$2:$B$53,'Share Values'!W$11,'Transactions (Dated)'!$C$2:$C$53,"Buy")-SUMIFS('Transactions (Dated)'!$E$2:$E$53,'Transactions (Dated)'!$D$2:$D$53,'Share Values'!$V28,'Transactions (Dated)'!$B$2:$B$53,'Share Values'!W$11,'Transactions (Dated)'!$C$2:$C$53,"Sell")</f>
        <v>4625</v>
      </c>
      <c r="X28" s="40">
        <f ca="1">X27+SUMIFS('Transactions (Dated)'!$E$2:$E$53,'Transactions (Dated)'!$D$2:$D$53,'Share Values'!$V28,'Transactions (Dated)'!$B$2:$B$53,'Share Values'!X$11,'Transactions (Dated)'!$C$2:$C$53,"Buy")-SUMIFS('Transactions (Dated)'!$E$2:$E$53,'Transactions (Dated)'!$D$2:$D$53,'Share Values'!$V28,'Transactions (Dated)'!$B$2:$B$53,'Share Values'!X$11,'Transactions (Dated)'!$C$2:$C$53,"Sell")</f>
        <v>0</v>
      </c>
      <c r="Y28" s="40">
        <f ca="1">Y27+SUMIFS('Transactions (Dated)'!$E$2:$E$53,'Transactions (Dated)'!$D$2:$D$53,'Share Values'!$V28,'Transactions (Dated)'!$B$2:$B$53,'Share Values'!Y$11,'Transactions (Dated)'!$C$2:$C$53,"Buy")-SUMIFS('Transactions (Dated)'!$E$2:$E$53,'Transactions (Dated)'!$D$2:$D$53,'Share Values'!$V28,'Transactions (Dated)'!$B$2:$B$53,'Share Values'!Y$11,'Transactions (Dated)'!$C$2:$C$53,"Sell")</f>
        <v>0</v>
      </c>
      <c r="Z28" s="40">
        <f ca="1">Z27+SUMIFS('Transactions (Dated)'!$E$2:$E$53,'Transactions (Dated)'!$D$2:$D$53,'Share Values'!$V28,'Transactions (Dated)'!$B$2:$B$53,'Share Values'!Z$11,'Transactions (Dated)'!$C$2:$C$53,"Buy")-SUMIFS('Transactions (Dated)'!$E$2:$E$53,'Transactions (Dated)'!$D$2:$D$53,'Share Values'!$V28,'Transactions (Dated)'!$B$2:$B$53,'Share Values'!Z$11,'Transactions (Dated)'!$C$2:$C$53,"Sell")</f>
        <v>0</v>
      </c>
      <c r="AA28" s="40">
        <f ca="1">AA27+SUMIFS('Transactions (Dated)'!$E$2:$E$53,'Transactions (Dated)'!$D$2:$D$53,'Share Values'!$V28,'Transactions (Dated)'!$B$2:$B$53,'Share Values'!AA$11,'Transactions (Dated)'!$C$2:$C$53,"Buy")-SUMIFS('Transactions (Dated)'!$E$2:$E$53,'Transactions (Dated)'!$D$2:$D$53,'Share Values'!$V28,'Transactions (Dated)'!$B$2:$B$53,'Share Values'!AA$11,'Transactions (Dated)'!$C$2:$C$53,"Sell")</f>
        <v>0</v>
      </c>
      <c r="AB28" s="40">
        <f ca="1">AB27+SUMIFS('Transactions (Dated)'!$E$2:$E$53,'Transactions (Dated)'!$D$2:$D$53,'Share Values'!$V28,'Transactions (Dated)'!$B$2:$B$53,'Share Values'!AB$11,'Transactions (Dated)'!$C$2:$C$53,"Buy")-SUMIFS('Transactions (Dated)'!$E$2:$E$53,'Transactions (Dated)'!$D$2:$D$53,'Share Values'!$V28,'Transactions (Dated)'!$B$2:$B$53,'Share Values'!AB$11,'Transactions (Dated)'!$C$2:$C$53,"Sell")</f>
        <v>0</v>
      </c>
      <c r="AC28" s="40">
        <f ca="1">AC27+SUMIFS('Transactions (Dated)'!$E$2:$E$53,'Transactions (Dated)'!$D$2:$D$53,'Share Values'!$V28,'Transactions (Dated)'!$B$2:$B$53,'Share Values'!AC$11,'Transactions (Dated)'!$C$2:$C$53,"Buy")-SUMIFS('Transactions (Dated)'!$E$2:$E$53,'Transactions (Dated)'!$D$2:$D$53,'Share Values'!$V28,'Transactions (Dated)'!$B$2:$B$53,'Share Values'!AC$11,'Transactions (Dated)'!$C$2:$C$53,"Sell")</f>
        <v>0</v>
      </c>
      <c r="AD28" s="40">
        <f ca="1">AD27+SUMIFS('Transactions (Dated)'!$E$2:$E$53,'Transactions (Dated)'!$D$2:$D$53,'Share Values'!$V28,'Transactions (Dated)'!$B$2:$B$53,'Share Values'!AD$11,'Transactions (Dated)'!$C$2:$C$53,"Buy")-SUMIFS('Transactions (Dated)'!$E$2:$E$53,'Transactions (Dated)'!$D$2:$D$53,'Share Values'!$V28,'Transactions (Dated)'!$B$2:$B$53,'Share Values'!AD$11,'Transactions (Dated)'!$C$2:$C$53,"Sell")</f>
        <v>0</v>
      </c>
      <c r="AE28" s="40">
        <f ca="1">AE27+SUMIFS('Transactions (Dated)'!$E$2:$E$53,'Transactions (Dated)'!$D$2:$D$53,'Share Values'!$V28,'Transactions (Dated)'!$B$2:$B$53,'Share Values'!AE$11,'Transactions (Dated)'!$C$2:$C$53,"Buy")-SUMIFS('Transactions (Dated)'!$E$2:$E$53,'Transactions (Dated)'!$D$2:$D$53,'Share Values'!$V28,'Transactions (Dated)'!$B$2:$B$53,'Share Values'!AE$11,'Transactions (Dated)'!$C$2:$C$53,"Sell")</f>
        <v>0</v>
      </c>
      <c r="AF28" s="40">
        <f ca="1">AF27+SUMIFS('Transactions (Dated)'!$E$2:$E$53,'Transactions (Dated)'!$D$2:$D$53,'Share Values'!$V28,'Transactions (Dated)'!$B$2:$B$53,'Share Values'!AF$11,'Transactions (Dated)'!$C$2:$C$53,"Buy")-SUMIFS('Transactions (Dated)'!$E$2:$E$53,'Transactions (Dated)'!$D$2:$D$53,'Share Values'!$V28,'Transactions (Dated)'!$B$2:$B$53,'Share Values'!AF$11,'Transactions (Dated)'!$C$2:$C$53,"Sell")</f>
        <v>0</v>
      </c>
      <c r="AG28" s="40">
        <f ca="1">AG27+SUMIFS('Transactions (Dated)'!$E$2:$E$53,'Transactions (Dated)'!$D$2:$D$53,'Share Values'!$V28,'Transactions (Dated)'!$B$2:$B$53,'Share Values'!AG$11,'Transactions (Dated)'!$C$2:$C$53,"Buy")-SUMIFS('Transactions (Dated)'!$E$2:$E$53,'Transactions (Dated)'!$D$2:$D$53,'Share Values'!$V28,'Transactions (Dated)'!$B$2:$B$53,'Share Values'!AG$11,'Transactions (Dated)'!$C$2:$C$53,"Sell")</f>
        <v>0</v>
      </c>
      <c r="AH28" s="40">
        <f ca="1">AH27+SUMIFS('Transactions (Dated)'!$E$2:$E$53,'Transactions (Dated)'!$D$2:$D$53,'Share Values'!$V28,'Transactions (Dated)'!$B$2:$B$53,'Share Values'!AH$11,'Transactions (Dated)'!$C$2:$C$53,"Buy")-SUMIFS('Transactions (Dated)'!$E$2:$E$53,'Transactions (Dated)'!$D$2:$D$53,'Share Values'!$V28,'Transactions (Dated)'!$B$2:$B$53,'Share Values'!AH$11,'Transactions (Dated)'!$C$2:$C$53,"Sell")</f>
        <v>0</v>
      </c>
      <c r="AI28" s="40">
        <f ca="1">AI27+SUMIFS('Transactions (Dated)'!$E$2:$E$53,'Transactions (Dated)'!$D$2:$D$53,'Share Values'!$V28,'Transactions (Dated)'!$B$2:$B$53,'Share Values'!AI$11,'Transactions (Dated)'!$C$2:$C$53,"Buy")-SUMIFS('Transactions (Dated)'!$E$2:$E$53,'Transactions (Dated)'!$D$2:$D$53,'Share Values'!$V28,'Transactions (Dated)'!$B$2:$B$53,'Share Values'!AI$11,'Transactions (Dated)'!$C$2:$C$53,"Sell")</f>
        <v>0</v>
      </c>
      <c r="AJ28" s="40">
        <f ca="1">AJ27+SUMIFS('Transactions (Dated)'!$E$2:$E$53,'Transactions (Dated)'!$D$2:$D$53,'Share Values'!$V28,'Transactions (Dated)'!$B$2:$B$53,'Share Values'!AJ$11,'Transactions (Dated)'!$C$2:$C$53,"Buy")-SUMIFS('Transactions (Dated)'!$E$2:$E$53,'Transactions (Dated)'!$D$2:$D$53,'Share Values'!$V28,'Transactions (Dated)'!$B$2:$B$53,'Share Values'!AJ$11,'Transactions (Dated)'!$C$2:$C$53,"Sell")</f>
        <v>0</v>
      </c>
      <c r="AK28" s="40"/>
      <c r="AM28" s="3">
        <f t="shared" si="9"/>
        <v>41936</v>
      </c>
      <c r="AN28" s="6">
        <f t="shared" ca="1" si="10"/>
        <v>53187.5</v>
      </c>
      <c r="AO28" s="6">
        <f t="shared" ca="1" si="11"/>
        <v>0</v>
      </c>
      <c r="AP28" s="6">
        <f t="shared" ca="1" si="12"/>
        <v>0</v>
      </c>
      <c r="AQ28" s="6">
        <f t="shared" ca="1" si="13"/>
        <v>0</v>
      </c>
      <c r="AR28" s="6">
        <f t="shared" ca="1" si="14"/>
        <v>0</v>
      </c>
      <c r="AS28" s="6">
        <f t="shared" ca="1" si="15"/>
        <v>0</v>
      </c>
      <c r="AT28" s="6">
        <f t="shared" ca="1" si="16"/>
        <v>0</v>
      </c>
      <c r="AU28" s="6">
        <f t="shared" ca="1" si="17"/>
        <v>0</v>
      </c>
      <c r="AV28" s="6">
        <f t="shared" ca="1" si="18"/>
        <v>0</v>
      </c>
      <c r="AW28" s="6">
        <f t="shared" ca="1" si="19"/>
        <v>0</v>
      </c>
      <c r="AX28" s="6">
        <f t="shared" ca="1" si="20"/>
        <v>0</v>
      </c>
      <c r="AY28" s="6">
        <f t="shared" ca="1" si="21"/>
        <v>0</v>
      </c>
      <c r="AZ28" s="6">
        <f t="shared" ca="1" si="22"/>
        <v>0</v>
      </c>
      <c r="BA28" s="6">
        <f t="shared" ca="1" si="23"/>
        <v>0</v>
      </c>
      <c r="BB28" s="6"/>
      <c r="BD28" s="4">
        <f t="shared" ca="1" si="24"/>
        <v>53187.5</v>
      </c>
      <c r="BF28" s="3">
        <f t="shared" si="25"/>
        <v>41936</v>
      </c>
      <c r="BG28" s="6">
        <f>BG27+SUMIFS('Transactions (Dated)'!H:H,'Transactions (Dated)'!D:D,'Share Values'!AM28)</f>
        <v>949993.75</v>
      </c>
      <c r="BH28" s="6">
        <f ca="1">BH27+SUMIFS('Transactions (Dated)'!$F:$F,'Transactions (Dated)'!$D:$D,$BF28,'Transactions (Dated)'!$B:$B,BH$11,'Transactions (Dated)'!$C:$C,"Dividend (paid to cash)")*W28</f>
        <v>0</v>
      </c>
      <c r="BI28" s="6">
        <f ca="1">BI27+SUMIFS('Transactions (Dated)'!$F:$F,'Transactions (Dated)'!$D:$D,$BF28,'Transactions (Dated)'!$B:$B,BI$11,'Transactions (Dated)'!$C:$C,"Dividend (paid to cash)")*X28</f>
        <v>0</v>
      </c>
      <c r="BJ28" s="6">
        <f ca="1">BJ27+SUMIFS('Transactions (Dated)'!$F:$F,'Transactions (Dated)'!$D:$D,$BF28,'Transactions (Dated)'!$B:$B,BJ$11,'Transactions (Dated)'!$C:$C,"Dividend (paid to cash)")*Y28</f>
        <v>0</v>
      </c>
      <c r="BK28" s="6">
        <f ca="1">BK27+SUMIFS('Transactions (Dated)'!$F:$F,'Transactions (Dated)'!$D:$D,$BF28,'Transactions (Dated)'!$B:$B,BK$11,'Transactions (Dated)'!$C:$C,"Dividend (paid to cash)")*Z28</f>
        <v>0</v>
      </c>
      <c r="BL28" s="6">
        <f ca="1">BL27+SUMIFS('Transactions (Dated)'!$F:$F,'Transactions (Dated)'!$D:$D,$BF28,'Transactions (Dated)'!$B:$B,BL$11,'Transactions (Dated)'!$C:$C,"Dividend (paid to cash)")*AA28</f>
        <v>0</v>
      </c>
      <c r="BM28" s="6">
        <f ca="1">BM27+SUMIFS('Transactions (Dated)'!$F:$F,'Transactions (Dated)'!$D:$D,$BF28,'Transactions (Dated)'!$B:$B,BM$11,'Transactions (Dated)'!$C:$C,"Dividend (paid to cash)")*AB28</f>
        <v>0</v>
      </c>
      <c r="BN28" s="6">
        <f ca="1">BN27+SUMIFS('Transactions (Dated)'!$F:$F,'Transactions (Dated)'!$D:$D,$BF28,'Transactions (Dated)'!$B:$B,BN$11,'Transactions (Dated)'!$C:$C,"Dividend (paid to cash)")*AC28</f>
        <v>0</v>
      </c>
      <c r="BO28" s="6">
        <f ca="1">BO27+SUMIFS('Transactions (Dated)'!$F:$F,'Transactions (Dated)'!$D:$D,$BF28,'Transactions (Dated)'!$B:$B,BO$11,'Transactions (Dated)'!$C:$C,"Dividend (paid to cash)")*AD28</f>
        <v>0</v>
      </c>
      <c r="BP28" s="6">
        <f ca="1">BP27+SUMIFS('Transactions (Dated)'!$F:$F,'Transactions (Dated)'!$D:$D,$BF28,'Transactions (Dated)'!$B:$B,BP$11,'Transactions (Dated)'!$C:$C,"Dividend (paid to cash)")*AE28</f>
        <v>0</v>
      </c>
      <c r="BQ28" s="6">
        <f ca="1">BQ27+SUMIFS('Transactions (Dated)'!$F:$F,'Transactions (Dated)'!$D:$D,$BF28,'Transactions (Dated)'!$B:$B,BQ$11,'Transactions (Dated)'!$C:$C,"Dividend (paid to cash)")*AF28</f>
        <v>0</v>
      </c>
      <c r="BR28" s="6">
        <f ca="1">BR27+SUMIFS('Transactions (Dated)'!$F:$F,'Transactions (Dated)'!$D:$D,$BF28,'Transactions (Dated)'!$B:$B,BR$11,'Transactions (Dated)'!$C:$C,"Dividend (paid to cash)")*AG28</f>
        <v>0</v>
      </c>
      <c r="BS28" s="6">
        <f ca="1">BS27+SUMIFS('Transactions (Dated)'!$F:$F,'Transactions (Dated)'!$D:$D,$BF28,'Transactions (Dated)'!$B:$B,BS$11,'Transactions (Dated)'!$C:$C,"Dividend (paid to cash)")*AH28</f>
        <v>0</v>
      </c>
      <c r="BT28" s="6">
        <f ca="1">BT27+SUMIFS('Transactions (Dated)'!$F:$F,'Transactions (Dated)'!$D:$D,$BF28,'Transactions (Dated)'!$B:$B,BT$11,'Transactions (Dated)'!$C:$C,"Dividend (paid to cash)")*AI28</f>
        <v>0</v>
      </c>
      <c r="BU28" s="6">
        <f ca="1">BU27+SUMIFS('Transactions (Dated)'!$F:$F,'Transactions (Dated)'!$D:$D,$BF28,'Transactions (Dated)'!$B:$B,BU$11,'Transactions (Dated)'!$C:$C,"Dividend (paid to cash)")*AJ28</f>
        <v>0</v>
      </c>
      <c r="BV28" s="6"/>
      <c r="BX28" s="6">
        <f t="shared" ca="1" si="30"/>
        <v>949993.75</v>
      </c>
      <c r="BZ28" s="3">
        <f t="shared" si="31"/>
        <v>41936</v>
      </c>
      <c r="CA28" s="4">
        <f t="shared" ca="1" si="26"/>
        <v>53187.5</v>
      </c>
      <c r="CB28" s="4">
        <f t="shared" ca="1" si="27"/>
        <v>949993.75</v>
      </c>
      <c r="CD28" s="4">
        <f t="shared" ca="1" si="28"/>
        <v>1003181.25</v>
      </c>
    </row>
    <row r="29" spans="2:82" x14ac:dyDescent="0.15">
      <c r="B29" s="3">
        <f t="shared" si="29"/>
        <v>41939</v>
      </c>
      <c r="C29" s="2">
        <v>14469</v>
      </c>
      <c r="E29" s="70">
        <v>41939</v>
      </c>
      <c r="F29" s="69">
        <v>11.67</v>
      </c>
      <c r="G29" s="69">
        <v>5.0199999999999996</v>
      </c>
      <c r="H29" s="69">
        <v>19.571899999999999</v>
      </c>
      <c r="I29" s="69">
        <v>27.93</v>
      </c>
      <c r="J29" s="69">
        <v>15.88</v>
      </c>
      <c r="K29" s="69">
        <v>12.12</v>
      </c>
      <c r="L29" s="69">
        <v>27.35</v>
      </c>
      <c r="M29" s="69">
        <v>1.95</v>
      </c>
      <c r="N29" s="69">
        <v>8.9499999999999993</v>
      </c>
      <c r="O29" s="69">
        <v>4.9667000000000003</v>
      </c>
      <c r="P29" s="69">
        <v>31.64</v>
      </c>
      <c r="Q29" s="69">
        <v>1.65</v>
      </c>
      <c r="R29" s="69">
        <v>8.3699999999999992</v>
      </c>
      <c r="S29" s="69">
        <v>35.75</v>
      </c>
      <c r="T29" s="4"/>
      <c r="V29" s="3">
        <f t="shared" si="8"/>
        <v>41939</v>
      </c>
      <c r="W29" s="40">
        <f ca="1">W28+SUMIFS('Transactions (Dated)'!$E$2:$E$53,'Transactions (Dated)'!$D$2:$D$53,'Share Values'!$V29,'Transactions (Dated)'!$B$2:$B$53,'Share Values'!W$11,'Transactions (Dated)'!$C$2:$C$53,"Buy")-SUMIFS('Transactions (Dated)'!$E$2:$E$53,'Transactions (Dated)'!$D$2:$D$53,'Share Values'!$V29,'Transactions (Dated)'!$B$2:$B$53,'Share Values'!W$11,'Transactions (Dated)'!$C$2:$C$53,"Sell")</f>
        <v>4625</v>
      </c>
      <c r="X29" s="40">
        <f ca="1">X28+SUMIFS('Transactions (Dated)'!$E$2:$E$53,'Transactions (Dated)'!$D$2:$D$53,'Share Values'!$V29,'Transactions (Dated)'!$B$2:$B$53,'Share Values'!X$11,'Transactions (Dated)'!$C$2:$C$53,"Buy")-SUMIFS('Transactions (Dated)'!$E$2:$E$53,'Transactions (Dated)'!$D$2:$D$53,'Share Values'!$V29,'Transactions (Dated)'!$B$2:$B$53,'Share Values'!X$11,'Transactions (Dated)'!$C$2:$C$53,"Sell")</f>
        <v>0</v>
      </c>
      <c r="Y29" s="40">
        <f ca="1">Y28+SUMIFS('Transactions (Dated)'!$E$2:$E$53,'Transactions (Dated)'!$D$2:$D$53,'Share Values'!$V29,'Transactions (Dated)'!$B$2:$B$53,'Share Values'!Y$11,'Transactions (Dated)'!$C$2:$C$53,"Buy")-SUMIFS('Transactions (Dated)'!$E$2:$E$53,'Transactions (Dated)'!$D$2:$D$53,'Share Values'!$V29,'Transactions (Dated)'!$B$2:$B$53,'Share Values'!Y$11,'Transactions (Dated)'!$C$2:$C$53,"Sell")</f>
        <v>0</v>
      </c>
      <c r="Z29" s="40">
        <f ca="1">Z28+SUMIFS('Transactions (Dated)'!$E$2:$E$53,'Transactions (Dated)'!$D$2:$D$53,'Share Values'!$V29,'Transactions (Dated)'!$B$2:$B$53,'Share Values'!Z$11,'Transactions (Dated)'!$C$2:$C$53,"Buy")-SUMIFS('Transactions (Dated)'!$E$2:$E$53,'Transactions (Dated)'!$D$2:$D$53,'Share Values'!$V29,'Transactions (Dated)'!$B$2:$B$53,'Share Values'!Z$11,'Transactions (Dated)'!$C$2:$C$53,"Sell")</f>
        <v>0</v>
      </c>
      <c r="AA29" s="40">
        <f ca="1">AA28+SUMIFS('Transactions (Dated)'!$E$2:$E$53,'Transactions (Dated)'!$D$2:$D$53,'Share Values'!$V29,'Transactions (Dated)'!$B$2:$B$53,'Share Values'!AA$11,'Transactions (Dated)'!$C$2:$C$53,"Buy")-SUMIFS('Transactions (Dated)'!$E$2:$E$53,'Transactions (Dated)'!$D$2:$D$53,'Share Values'!$V29,'Transactions (Dated)'!$B$2:$B$53,'Share Values'!AA$11,'Transactions (Dated)'!$C$2:$C$53,"Sell")</f>
        <v>0</v>
      </c>
      <c r="AB29" s="40">
        <f ca="1">AB28+SUMIFS('Transactions (Dated)'!$E$2:$E$53,'Transactions (Dated)'!$D$2:$D$53,'Share Values'!$V29,'Transactions (Dated)'!$B$2:$B$53,'Share Values'!AB$11,'Transactions (Dated)'!$C$2:$C$53,"Buy")-SUMIFS('Transactions (Dated)'!$E$2:$E$53,'Transactions (Dated)'!$D$2:$D$53,'Share Values'!$V29,'Transactions (Dated)'!$B$2:$B$53,'Share Values'!AB$11,'Transactions (Dated)'!$C$2:$C$53,"Sell")</f>
        <v>0</v>
      </c>
      <c r="AC29" s="40">
        <f ca="1">AC28+SUMIFS('Transactions (Dated)'!$E$2:$E$53,'Transactions (Dated)'!$D$2:$D$53,'Share Values'!$V29,'Transactions (Dated)'!$B$2:$B$53,'Share Values'!AC$11,'Transactions (Dated)'!$C$2:$C$53,"Buy")-SUMIFS('Transactions (Dated)'!$E$2:$E$53,'Transactions (Dated)'!$D$2:$D$53,'Share Values'!$V29,'Transactions (Dated)'!$B$2:$B$53,'Share Values'!AC$11,'Transactions (Dated)'!$C$2:$C$53,"Sell")</f>
        <v>0</v>
      </c>
      <c r="AD29" s="40">
        <f ca="1">AD28+SUMIFS('Transactions (Dated)'!$E$2:$E$53,'Transactions (Dated)'!$D$2:$D$53,'Share Values'!$V29,'Transactions (Dated)'!$B$2:$B$53,'Share Values'!AD$11,'Transactions (Dated)'!$C$2:$C$53,"Buy")-SUMIFS('Transactions (Dated)'!$E$2:$E$53,'Transactions (Dated)'!$D$2:$D$53,'Share Values'!$V29,'Transactions (Dated)'!$B$2:$B$53,'Share Values'!AD$11,'Transactions (Dated)'!$C$2:$C$53,"Sell")</f>
        <v>0</v>
      </c>
      <c r="AE29" s="40">
        <f ca="1">AE28+SUMIFS('Transactions (Dated)'!$E$2:$E$53,'Transactions (Dated)'!$D$2:$D$53,'Share Values'!$V29,'Transactions (Dated)'!$B$2:$B$53,'Share Values'!AE$11,'Transactions (Dated)'!$C$2:$C$53,"Buy")-SUMIFS('Transactions (Dated)'!$E$2:$E$53,'Transactions (Dated)'!$D$2:$D$53,'Share Values'!$V29,'Transactions (Dated)'!$B$2:$B$53,'Share Values'!AE$11,'Transactions (Dated)'!$C$2:$C$53,"Sell")</f>
        <v>0</v>
      </c>
      <c r="AF29" s="40">
        <f ca="1">AF28+SUMIFS('Transactions (Dated)'!$E$2:$E$53,'Transactions (Dated)'!$D$2:$D$53,'Share Values'!$V29,'Transactions (Dated)'!$B$2:$B$53,'Share Values'!AF$11,'Transactions (Dated)'!$C$2:$C$53,"Buy")-SUMIFS('Transactions (Dated)'!$E$2:$E$53,'Transactions (Dated)'!$D$2:$D$53,'Share Values'!$V29,'Transactions (Dated)'!$B$2:$B$53,'Share Values'!AF$11,'Transactions (Dated)'!$C$2:$C$53,"Sell")</f>
        <v>0</v>
      </c>
      <c r="AG29" s="40">
        <f ca="1">AG28+SUMIFS('Transactions (Dated)'!$E$2:$E$53,'Transactions (Dated)'!$D$2:$D$53,'Share Values'!$V29,'Transactions (Dated)'!$B$2:$B$53,'Share Values'!AG$11,'Transactions (Dated)'!$C$2:$C$53,"Buy")-SUMIFS('Transactions (Dated)'!$E$2:$E$53,'Transactions (Dated)'!$D$2:$D$53,'Share Values'!$V29,'Transactions (Dated)'!$B$2:$B$53,'Share Values'!AG$11,'Transactions (Dated)'!$C$2:$C$53,"Sell")</f>
        <v>0</v>
      </c>
      <c r="AH29" s="40">
        <f ca="1">AH28+SUMIFS('Transactions (Dated)'!$E$2:$E$53,'Transactions (Dated)'!$D$2:$D$53,'Share Values'!$V29,'Transactions (Dated)'!$B$2:$B$53,'Share Values'!AH$11,'Transactions (Dated)'!$C$2:$C$53,"Buy")-SUMIFS('Transactions (Dated)'!$E$2:$E$53,'Transactions (Dated)'!$D$2:$D$53,'Share Values'!$V29,'Transactions (Dated)'!$B$2:$B$53,'Share Values'!AH$11,'Transactions (Dated)'!$C$2:$C$53,"Sell")</f>
        <v>0</v>
      </c>
      <c r="AI29" s="40">
        <f ca="1">AI28+SUMIFS('Transactions (Dated)'!$E$2:$E$53,'Transactions (Dated)'!$D$2:$D$53,'Share Values'!$V29,'Transactions (Dated)'!$B$2:$B$53,'Share Values'!AI$11,'Transactions (Dated)'!$C$2:$C$53,"Buy")-SUMIFS('Transactions (Dated)'!$E$2:$E$53,'Transactions (Dated)'!$D$2:$D$53,'Share Values'!$V29,'Transactions (Dated)'!$B$2:$B$53,'Share Values'!AI$11,'Transactions (Dated)'!$C$2:$C$53,"Sell")</f>
        <v>0</v>
      </c>
      <c r="AJ29" s="40">
        <f ca="1">AJ28+SUMIFS('Transactions (Dated)'!$E$2:$E$53,'Transactions (Dated)'!$D$2:$D$53,'Share Values'!$V29,'Transactions (Dated)'!$B$2:$B$53,'Share Values'!AJ$11,'Transactions (Dated)'!$C$2:$C$53,"Buy")-SUMIFS('Transactions (Dated)'!$E$2:$E$53,'Transactions (Dated)'!$D$2:$D$53,'Share Values'!$V29,'Transactions (Dated)'!$B$2:$B$53,'Share Values'!AJ$11,'Transactions (Dated)'!$C$2:$C$53,"Sell")</f>
        <v>0</v>
      </c>
      <c r="AK29" s="40"/>
      <c r="AM29" s="3">
        <f t="shared" si="9"/>
        <v>41939</v>
      </c>
      <c r="AN29" s="6">
        <f t="shared" ca="1" si="10"/>
        <v>53973.75</v>
      </c>
      <c r="AO29" s="6">
        <f t="shared" ca="1" si="11"/>
        <v>0</v>
      </c>
      <c r="AP29" s="6">
        <f t="shared" ca="1" si="12"/>
        <v>0</v>
      </c>
      <c r="AQ29" s="6">
        <f t="shared" ca="1" si="13"/>
        <v>0</v>
      </c>
      <c r="AR29" s="6">
        <f t="shared" ca="1" si="14"/>
        <v>0</v>
      </c>
      <c r="AS29" s="6">
        <f t="shared" ca="1" si="15"/>
        <v>0</v>
      </c>
      <c r="AT29" s="6">
        <f t="shared" ca="1" si="16"/>
        <v>0</v>
      </c>
      <c r="AU29" s="6">
        <f t="shared" ca="1" si="17"/>
        <v>0</v>
      </c>
      <c r="AV29" s="6">
        <f t="shared" ca="1" si="18"/>
        <v>0</v>
      </c>
      <c r="AW29" s="6">
        <f t="shared" ca="1" si="19"/>
        <v>0</v>
      </c>
      <c r="AX29" s="6">
        <f t="shared" ca="1" si="20"/>
        <v>0</v>
      </c>
      <c r="AY29" s="6">
        <f t="shared" ca="1" si="21"/>
        <v>0</v>
      </c>
      <c r="AZ29" s="6">
        <f t="shared" ca="1" si="22"/>
        <v>0</v>
      </c>
      <c r="BA29" s="6">
        <f t="shared" ca="1" si="23"/>
        <v>0</v>
      </c>
      <c r="BB29" s="6"/>
      <c r="BD29" s="4">
        <f t="shared" ca="1" si="24"/>
        <v>53973.75</v>
      </c>
      <c r="BF29" s="3">
        <f t="shared" si="25"/>
        <v>41939</v>
      </c>
      <c r="BG29" s="6">
        <f>BG28+SUMIFS('Transactions (Dated)'!H:H,'Transactions (Dated)'!D:D,'Share Values'!AM29)</f>
        <v>949993.75</v>
      </c>
      <c r="BH29" s="6">
        <f ca="1">BH28+SUMIFS('Transactions (Dated)'!$F:$F,'Transactions (Dated)'!$D:$D,$BF29,'Transactions (Dated)'!$B:$B,BH$11,'Transactions (Dated)'!$C:$C,"Dividend (paid to cash)")*W29</f>
        <v>0</v>
      </c>
      <c r="BI29" s="6">
        <f ca="1">BI28+SUMIFS('Transactions (Dated)'!$F:$F,'Transactions (Dated)'!$D:$D,$BF29,'Transactions (Dated)'!$B:$B,BI$11,'Transactions (Dated)'!$C:$C,"Dividend (paid to cash)")*X29</f>
        <v>0</v>
      </c>
      <c r="BJ29" s="6">
        <f ca="1">BJ28+SUMIFS('Transactions (Dated)'!$F:$F,'Transactions (Dated)'!$D:$D,$BF29,'Transactions (Dated)'!$B:$B,BJ$11,'Transactions (Dated)'!$C:$C,"Dividend (paid to cash)")*Y29</f>
        <v>0</v>
      </c>
      <c r="BK29" s="6">
        <f ca="1">BK28+SUMIFS('Transactions (Dated)'!$F:$F,'Transactions (Dated)'!$D:$D,$BF29,'Transactions (Dated)'!$B:$B,BK$11,'Transactions (Dated)'!$C:$C,"Dividend (paid to cash)")*Z29</f>
        <v>0</v>
      </c>
      <c r="BL29" s="6">
        <f ca="1">BL28+SUMIFS('Transactions (Dated)'!$F:$F,'Transactions (Dated)'!$D:$D,$BF29,'Transactions (Dated)'!$B:$B,BL$11,'Transactions (Dated)'!$C:$C,"Dividend (paid to cash)")*AA29</f>
        <v>0</v>
      </c>
      <c r="BM29" s="6">
        <f ca="1">BM28+SUMIFS('Transactions (Dated)'!$F:$F,'Transactions (Dated)'!$D:$D,$BF29,'Transactions (Dated)'!$B:$B,BM$11,'Transactions (Dated)'!$C:$C,"Dividend (paid to cash)")*AB29</f>
        <v>0</v>
      </c>
      <c r="BN29" s="6">
        <f ca="1">BN28+SUMIFS('Transactions (Dated)'!$F:$F,'Transactions (Dated)'!$D:$D,$BF29,'Transactions (Dated)'!$B:$B,BN$11,'Transactions (Dated)'!$C:$C,"Dividend (paid to cash)")*AC29</f>
        <v>0</v>
      </c>
      <c r="BO29" s="6">
        <f ca="1">BO28+SUMIFS('Transactions (Dated)'!$F:$F,'Transactions (Dated)'!$D:$D,$BF29,'Transactions (Dated)'!$B:$B,BO$11,'Transactions (Dated)'!$C:$C,"Dividend (paid to cash)")*AD29</f>
        <v>0</v>
      </c>
      <c r="BP29" s="6">
        <f ca="1">BP28+SUMIFS('Transactions (Dated)'!$F:$F,'Transactions (Dated)'!$D:$D,$BF29,'Transactions (Dated)'!$B:$B,BP$11,'Transactions (Dated)'!$C:$C,"Dividend (paid to cash)")*AE29</f>
        <v>0</v>
      </c>
      <c r="BQ29" s="6">
        <f ca="1">BQ28+SUMIFS('Transactions (Dated)'!$F:$F,'Transactions (Dated)'!$D:$D,$BF29,'Transactions (Dated)'!$B:$B,BQ$11,'Transactions (Dated)'!$C:$C,"Dividend (paid to cash)")*AF29</f>
        <v>0</v>
      </c>
      <c r="BR29" s="6">
        <f ca="1">BR28+SUMIFS('Transactions (Dated)'!$F:$F,'Transactions (Dated)'!$D:$D,$BF29,'Transactions (Dated)'!$B:$B,BR$11,'Transactions (Dated)'!$C:$C,"Dividend (paid to cash)")*AG29</f>
        <v>0</v>
      </c>
      <c r="BS29" s="6">
        <f ca="1">BS28+SUMIFS('Transactions (Dated)'!$F:$F,'Transactions (Dated)'!$D:$D,$BF29,'Transactions (Dated)'!$B:$B,BS$11,'Transactions (Dated)'!$C:$C,"Dividend (paid to cash)")*AH29</f>
        <v>0</v>
      </c>
      <c r="BT29" s="6">
        <f ca="1">BT28+SUMIFS('Transactions (Dated)'!$F:$F,'Transactions (Dated)'!$D:$D,$BF29,'Transactions (Dated)'!$B:$B,BT$11,'Transactions (Dated)'!$C:$C,"Dividend (paid to cash)")*AI29</f>
        <v>0</v>
      </c>
      <c r="BU29" s="6">
        <f ca="1">BU28+SUMIFS('Transactions (Dated)'!$F:$F,'Transactions (Dated)'!$D:$D,$BF29,'Transactions (Dated)'!$B:$B,BU$11,'Transactions (Dated)'!$C:$C,"Dividend (paid to cash)")*AJ29</f>
        <v>0</v>
      </c>
      <c r="BV29" s="6"/>
      <c r="BX29" s="6">
        <f t="shared" ca="1" si="30"/>
        <v>949993.75</v>
      </c>
      <c r="BZ29" s="3">
        <f t="shared" si="31"/>
        <v>41939</v>
      </c>
      <c r="CA29" s="4">
        <f t="shared" ca="1" si="26"/>
        <v>53973.75</v>
      </c>
      <c r="CB29" s="4">
        <f t="shared" ca="1" si="27"/>
        <v>949993.75</v>
      </c>
      <c r="CD29" s="4">
        <f t="shared" ca="1" si="28"/>
        <v>1003967.5</v>
      </c>
    </row>
    <row r="30" spans="2:82" x14ac:dyDescent="0.15">
      <c r="B30" s="3">
        <f t="shared" si="29"/>
        <v>41940</v>
      </c>
      <c r="C30" s="2">
        <v>14624.3</v>
      </c>
      <c r="E30" s="70">
        <v>41940</v>
      </c>
      <c r="F30" s="69">
        <v>11.92</v>
      </c>
      <c r="G30" s="69">
        <v>5.07</v>
      </c>
      <c r="H30" s="69">
        <v>19.75</v>
      </c>
      <c r="I30" s="69">
        <v>28.58</v>
      </c>
      <c r="J30" s="69">
        <v>15.85</v>
      </c>
      <c r="K30" s="69">
        <v>12.15</v>
      </c>
      <c r="L30" s="69">
        <v>27.77</v>
      </c>
      <c r="M30" s="69">
        <v>1.98</v>
      </c>
      <c r="N30" s="69">
        <v>9.01</v>
      </c>
      <c r="O30" s="69">
        <v>5</v>
      </c>
      <c r="P30" s="69">
        <v>32.1</v>
      </c>
      <c r="Q30" s="69">
        <v>1.68</v>
      </c>
      <c r="R30" s="69">
        <v>8.76</v>
      </c>
      <c r="S30" s="69">
        <v>36.200000000000003</v>
      </c>
      <c r="T30" s="4"/>
      <c r="V30" s="3">
        <f t="shared" si="8"/>
        <v>41940</v>
      </c>
      <c r="W30" s="40">
        <f ca="1">W29+SUMIFS('Transactions (Dated)'!$E$2:$E$53,'Transactions (Dated)'!$D$2:$D$53,'Share Values'!$V30,'Transactions (Dated)'!$B$2:$B$53,'Share Values'!W$11,'Transactions (Dated)'!$C$2:$C$53,"Buy")-SUMIFS('Transactions (Dated)'!$E$2:$E$53,'Transactions (Dated)'!$D$2:$D$53,'Share Values'!$V30,'Transactions (Dated)'!$B$2:$B$53,'Share Values'!W$11,'Transactions (Dated)'!$C$2:$C$53,"Sell")</f>
        <v>4625</v>
      </c>
      <c r="X30" s="40">
        <f ca="1">X29+SUMIFS('Transactions (Dated)'!$E$2:$E$53,'Transactions (Dated)'!$D$2:$D$53,'Share Values'!$V30,'Transactions (Dated)'!$B$2:$B$53,'Share Values'!X$11,'Transactions (Dated)'!$C$2:$C$53,"Buy")-SUMIFS('Transactions (Dated)'!$E$2:$E$53,'Transactions (Dated)'!$D$2:$D$53,'Share Values'!$V30,'Transactions (Dated)'!$B$2:$B$53,'Share Values'!X$11,'Transactions (Dated)'!$C$2:$C$53,"Sell")</f>
        <v>0</v>
      </c>
      <c r="Y30" s="40">
        <f ca="1">Y29+SUMIFS('Transactions (Dated)'!$E$2:$E$53,'Transactions (Dated)'!$D$2:$D$53,'Share Values'!$V30,'Transactions (Dated)'!$B$2:$B$53,'Share Values'!Y$11,'Transactions (Dated)'!$C$2:$C$53,"Buy")-SUMIFS('Transactions (Dated)'!$E$2:$E$53,'Transactions (Dated)'!$D$2:$D$53,'Share Values'!$V30,'Transactions (Dated)'!$B$2:$B$53,'Share Values'!Y$11,'Transactions (Dated)'!$C$2:$C$53,"Sell")</f>
        <v>0</v>
      </c>
      <c r="Z30" s="40">
        <f ca="1">Z29+SUMIFS('Transactions (Dated)'!$E$2:$E$53,'Transactions (Dated)'!$D$2:$D$53,'Share Values'!$V30,'Transactions (Dated)'!$B$2:$B$53,'Share Values'!Z$11,'Transactions (Dated)'!$C$2:$C$53,"Buy")-SUMIFS('Transactions (Dated)'!$E$2:$E$53,'Transactions (Dated)'!$D$2:$D$53,'Share Values'!$V30,'Transactions (Dated)'!$B$2:$B$53,'Share Values'!Z$11,'Transactions (Dated)'!$C$2:$C$53,"Sell")</f>
        <v>0</v>
      </c>
      <c r="AA30" s="40">
        <f ca="1">AA29+SUMIFS('Transactions (Dated)'!$E$2:$E$53,'Transactions (Dated)'!$D$2:$D$53,'Share Values'!$V30,'Transactions (Dated)'!$B$2:$B$53,'Share Values'!AA$11,'Transactions (Dated)'!$C$2:$C$53,"Buy")-SUMIFS('Transactions (Dated)'!$E$2:$E$53,'Transactions (Dated)'!$D$2:$D$53,'Share Values'!$V30,'Transactions (Dated)'!$B$2:$B$53,'Share Values'!AA$11,'Transactions (Dated)'!$C$2:$C$53,"Sell")</f>
        <v>0</v>
      </c>
      <c r="AB30" s="40">
        <f ca="1">AB29+SUMIFS('Transactions (Dated)'!$E$2:$E$53,'Transactions (Dated)'!$D$2:$D$53,'Share Values'!$V30,'Transactions (Dated)'!$B$2:$B$53,'Share Values'!AB$11,'Transactions (Dated)'!$C$2:$C$53,"Buy")-SUMIFS('Transactions (Dated)'!$E$2:$E$53,'Transactions (Dated)'!$D$2:$D$53,'Share Values'!$V30,'Transactions (Dated)'!$B$2:$B$53,'Share Values'!AB$11,'Transactions (Dated)'!$C$2:$C$53,"Sell")</f>
        <v>0</v>
      </c>
      <c r="AC30" s="40">
        <f ca="1">AC29+SUMIFS('Transactions (Dated)'!$E$2:$E$53,'Transactions (Dated)'!$D$2:$D$53,'Share Values'!$V30,'Transactions (Dated)'!$B$2:$B$53,'Share Values'!AC$11,'Transactions (Dated)'!$C$2:$C$53,"Buy")-SUMIFS('Transactions (Dated)'!$E$2:$E$53,'Transactions (Dated)'!$D$2:$D$53,'Share Values'!$V30,'Transactions (Dated)'!$B$2:$B$53,'Share Values'!AC$11,'Transactions (Dated)'!$C$2:$C$53,"Sell")</f>
        <v>0</v>
      </c>
      <c r="AD30" s="40">
        <f ca="1">AD29+SUMIFS('Transactions (Dated)'!$E$2:$E$53,'Transactions (Dated)'!$D$2:$D$53,'Share Values'!$V30,'Transactions (Dated)'!$B$2:$B$53,'Share Values'!AD$11,'Transactions (Dated)'!$C$2:$C$53,"Buy")-SUMIFS('Transactions (Dated)'!$E$2:$E$53,'Transactions (Dated)'!$D$2:$D$53,'Share Values'!$V30,'Transactions (Dated)'!$B$2:$B$53,'Share Values'!AD$11,'Transactions (Dated)'!$C$2:$C$53,"Sell")</f>
        <v>0</v>
      </c>
      <c r="AE30" s="40">
        <f ca="1">AE29+SUMIFS('Transactions (Dated)'!$E$2:$E$53,'Transactions (Dated)'!$D$2:$D$53,'Share Values'!$V30,'Transactions (Dated)'!$B$2:$B$53,'Share Values'!AE$11,'Transactions (Dated)'!$C$2:$C$53,"Buy")-SUMIFS('Transactions (Dated)'!$E$2:$E$53,'Transactions (Dated)'!$D$2:$D$53,'Share Values'!$V30,'Transactions (Dated)'!$B$2:$B$53,'Share Values'!AE$11,'Transactions (Dated)'!$C$2:$C$53,"Sell")</f>
        <v>0</v>
      </c>
      <c r="AF30" s="40">
        <f ca="1">AF29+SUMIFS('Transactions (Dated)'!$E$2:$E$53,'Transactions (Dated)'!$D$2:$D$53,'Share Values'!$V30,'Transactions (Dated)'!$B$2:$B$53,'Share Values'!AF$11,'Transactions (Dated)'!$C$2:$C$53,"Buy")-SUMIFS('Transactions (Dated)'!$E$2:$E$53,'Transactions (Dated)'!$D$2:$D$53,'Share Values'!$V30,'Transactions (Dated)'!$B$2:$B$53,'Share Values'!AF$11,'Transactions (Dated)'!$C$2:$C$53,"Sell")</f>
        <v>0</v>
      </c>
      <c r="AG30" s="40">
        <f ca="1">AG29+SUMIFS('Transactions (Dated)'!$E$2:$E$53,'Transactions (Dated)'!$D$2:$D$53,'Share Values'!$V30,'Transactions (Dated)'!$B$2:$B$53,'Share Values'!AG$11,'Transactions (Dated)'!$C$2:$C$53,"Buy")-SUMIFS('Transactions (Dated)'!$E$2:$E$53,'Transactions (Dated)'!$D$2:$D$53,'Share Values'!$V30,'Transactions (Dated)'!$B$2:$B$53,'Share Values'!AG$11,'Transactions (Dated)'!$C$2:$C$53,"Sell")</f>
        <v>0</v>
      </c>
      <c r="AH30" s="40">
        <f ca="1">AH29+SUMIFS('Transactions (Dated)'!$E$2:$E$53,'Transactions (Dated)'!$D$2:$D$53,'Share Values'!$V30,'Transactions (Dated)'!$B$2:$B$53,'Share Values'!AH$11,'Transactions (Dated)'!$C$2:$C$53,"Buy")-SUMIFS('Transactions (Dated)'!$E$2:$E$53,'Transactions (Dated)'!$D$2:$D$53,'Share Values'!$V30,'Transactions (Dated)'!$B$2:$B$53,'Share Values'!AH$11,'Transactions (Dated)'!$C$2:$C$53,"Sell")</f>
        <v>0</v>
      </c>
      <c r="AI30" s="40">
        <f ca="1">AI29+SUMIFS('Transactions (Dated)'!$E$2:$E$53,'Transactions (Dated)'!$D$2:$D$53,'Share Values'!$V30,'Transactions (Dated)'!$B$2:$B$53,'Share Values'!AI$11,'Transactions (Dated)'!$C$2:$C$53,"Buy")-SUMIFS('Transactions (Dated)'!$E$2:$E$53,'Transactions (Dated)'!$D$2:$D$53,'Share Values'!$V30,'Transactions (Dated)'!$B$2:$B$53,'Share Values'!AI$11,'Transactions (Dated)'!$C$2:$C$53,"Sell")</f>
        <v>0</v>
      </c>
      <c r="AJ30" s="40">
        <f ca="1">AJ29+SUMIFS('Transactions (Dated)'!$E$2:$E$53,'Transactions (Dated)'!$D$2:$D$53,'Share Values'!$V30,'Transactions (Dated)'!$B$2:$B$53,'Share Values'!AJ$11,'Transactions (Dated)'!$C$2:$C$53,"Buy")-SUMIFS('Transactions (Dated)'!$E$2:$E$53,'Transactions (Dated)'!$D$2:$D$53,'Share Values'!$V30,'Transactions (Dated)'!$B$2:$B$53,'Share Values'!AJ$11,'Transactions (Dated)'!$C$2:$C$53,"Sell")</f>
        <v>0</v>
      </c>
      <c r="AK30" s="40"/>
      <c r="AM30" s="3">
        <f t="shared" si="9"/>
        <v>41940</v>
      </c>
      <c r="AN30" s="6">
        <f t="shared" ca="1" si="10"/>
        <v>55130</v>
      </c>
      <c r="AO30" s="6">
        <f t="shared" ca="1" si="11"/>
        <v>0</v>
      </c>
      <c r="AP30" s="6">
        <f t="shared" ca="1" si="12"/>
        <v>0</v>
      </c>
      <c r="AQ30" s="6">
        <f t="shared" ca="1" si="13"/>
        <v>0</v>
      </c>
      <c r="AR30" s="6">
        <f t="shared" ca="1" si="14"/>
        <v>0</v>
      </c>
      <c r="AS30" s="6">
        <f t="shared" ca="1" si="15"/>
        <v>0</v>
      </c>
      <c r="AT30" s="6">
        <f t="shared" ca="1" si="16"/>
        <v>0</v>
      </c>
      <c r="AU30" s="6">
        <f t="shared" ca="1" si="17"/>
        <v>0</v>
      </c>
      <c r="AV30" s="6">
        <f t="shared" ca="1" si="18"/>
        <v>0</v>
      </c>
      <c r="AW30" s="6">
        <f t="shared" ca="1" si="19"/>
        <v>0</v>
      </c>
      <c r="AX30" s="6">
        <f t="shared" ca="1" si="20"/>
        <v>0</v>
      </c>
      <c r="AY30" s="6">
        <f t="shared" ca="1" si="21"/>
        <v>0</v>
      </c>
      <c r="AZ30" s="6">
        <f t="shared" ca="1" si="22"/>
        <v>0</v>
      </c>
      <c r="BA30" s="6">
        <f t="shared" ca="1" si="23"/>
        <v>0</v>
      </c>
      <c r="BB30" s="6"/>
      <c r="BD30" s="4">
        <f t="shared" ca="1" si="24"/>
        <v>55130</v>
      </c>
      <c r="BF30" s="3">
        <f t="shared" si="25"/>
        <v>41940</v>
      </c>
      <c r="BG30" s="6">
        <f>BG29+SUMIFS('Transactions (Dated)'!H:H,'Transactions (Dated)'!D:D,'Share Values'!AM30)</f>
        <v>949993.75</v>
      </c>
      <c r="BH30" s="6">
        <f ca="1">BH29+SUMIFS('Transactions (Dated)'!$F:$F,'Transactions (Dated)'!$D:$D,$BF30,'Transactions (Dated)'!$B:$B,BH$11,'Transactions (Dated)'!$C:$C,"Dividend (paid to cash)")*W30</f>
        <v>0</v>
      </c>
      <c r="BI30" s="6">
        <f ca="1">BI29+SUMIFS('Transactions (Dated)'!$F:$F,'Transactions (Dated)'!$D:$D,$BF30,'Transactions (Dated)'!$B:$B,BI$11,'Transactions (Dated)'!$C:$C,"Dividend (paid to cash)")*X30</f>
        <v>0</v>
      </c>
      <c r="BJ30" s="6">
        <f ca="1">BJ29+SUMIFS('Transactions (Dated)'!$F:$F,'Transactions (Dated)'!$D:$D,$BF30,'Transactions (Dated)'!$B:$B,BJ$11,'Transactions (Dated)'!$C:$C,"Dividend (paid to cash)")*Y30</f>
        <v>0</v>
      </c>
      <c r="BK30" s="6">
        <f ca="1">BK29+SUMIFS('Transactions (Dated)'!$F:$F,'Transactions (Dated)'!$D:$D,$BF30,'Transactions (Dated)'!$B:$B,BK$11,'Transactions (Dated)'!$C:$C,"Dividend (paid to cash)")*Z30</f>
        <v>0</v>
      </c>
      <c r="BL30" s="6">
        <f ca="1">BL29+SUMIFS('Transactions (Dated)'!$F:$F,'Transactions (Dated)'!$D:$D,$BF30,'Transactions (Dated)'!$B:$B,BL$11,'Transactions (Dated)'!$C:$C,"Dividend (paid to cash)")*AA30</f>
        <v>0</v>
      </c>
      <c r="BM30" s="6">
        <f ca="1">BM29+SUMIFS('Transactions (Dated)'!$F:$F,'Transactions (Dated)'!$D:$D,$BF30,'Transactions (Dated)'!$B:$B,BM$11,'Transactions (Dated)'!$C:$C,"Dividend (paid to cash)")*AB30</f>
        <v>0</v>
      </c>
      <c r="BN30" s="6">
        <f ca="1">BN29+SUMIFS('Transactions (Dated)'!$F:$F,'Transactions (Dated)'!$D:$D,$BF30,'Transactions (Dated)'!$B:$B,BN$11,'Transactions (Dated)'!$C:$C,"Dividend (paid to cash)")*AC30</f>
        <v>0</v>
      </c>
      <c r="BO30" s="6">
        <f ca="1">BO29+SUMIFS('Transactions (Dated)'!$F:$F,'Transactions (Dated)'!$D:$D,$BF30,'Transactions (Dated)'!$B:$B,BO$11,'Transactions (Dated)'!$C:$C,"Dividend (paid to cash)")*AD30</f>
        <v>0</v>
      </c>
      <c r="BP30" s="6">
        <f ca="1">BP29+SUMIFS('Transactions (Dated)'!$F:$F,'Transactions (Dated)'!$D:$D,$BF30,'Transactions (Dated)'!$B:$B,BP$11,'Transactions (Dated)'!$C:$C,"Dividend (paid to cash)")*AE30</f>
        <v>0</v>
      </c>
      <c r="BQ30" s="6">
        <f ca="1">BQ29+SUMIFS('Transactions (Dated)'!$F:$F,'Transactions (Dated)'!$D:$D,$BF30,'Transactions (Dated)'!$B:$B,BQ$11,'Transactions (Dated)'!$C:$C,"Dividend (paid to cash)")*AF30</f>
        <v>0</v>
      </c>
      <c r="BR30" s="6">
        <f ca="1">BR29+SUMIFS('Transactions (Dated)'!$F:$F,'Transactions (Dated)'!$D:$D,$BF30,'Transactions (Dated)'!$B:$B,BR$11,'Transactions (Dated)'!$C:$C,"Dividend (paid to cash)")*AG30</f>
        <v>0</v>
      </c>
      <c r="BS30" s="6">
        <f ca="1">BS29+SUMIFS('Transactions (Dated)'!$F:$F,'Transactions (Dated)'!$D:$D,$BF30,'Transactions (Dated)'!$B:$B,BS$11,'Transactions (Dated)'!$C:$C,"Dividend (paid to cash)")*AH30</f>
        <v>0</v>
      </c>
      <c r="BT30" s="6">
        <f ca="1">BT29+SUMIFS('Transactions (Dated)'!$F:$F,'Transactions (Dated)'!$D:$D,$BF30,'Transactions (Dated)'!$B:$B,BT$11,'Transactions (Dated)'!$C:$C,"Dividend (paid to cash)")*AI30</f>
        <v>0</v>
      </c>
      <c r="BU30" s="6">
        <f ca="1">BU29+SUMIFS('Transactions (Dated)'!$F:$F,'Transactions (Dated)'!$D:$D,$BF30,'Transactions (Dated)'!$B:$B,BU$11,'Transactions (Dated)'!$C:$C,"Dividend (paid to cash)")*AJ30</f>
        <v>0</v>
      </c>
      <c r="BV30" s="6"/>
      <c r="BX30" s="6">
        <f t="shared" ca="1" si="30"/>
        <v>949993.75</v>
      </c>
      <c r="BZ30" s="3">
        <f t="shared" si="31"/>
        <v>41940</v>
      </c>
      <c r="CA30" s="4">
        <f t="shared" ca="1" si="26"/>
        <v>55130</v>
      </c>
      <c r="CB30" s="4">
        <f t="shared" ca="1" si="27"/>
        <v>949993.75</v>
      </c>
      <c r="CD30" s="4">
        <f t="shared" ca="1" si="28"/>
        <v>1005123.75</v>
      </c>
    </row>
    <row r="31" spans="2:82" x14ac:dyDescent="0.15">
      <c r="B31" s="3">
        <f t="shared" si="29"/>
        <v>41941</v>
      </c>
      <c r="C31" s="2">
        <v>14527.6</v>
      </c>
      <c r="E31" s="70">
        <v>41941</v>
      </c>
      <c r="F31" s="69">
        <v>11.76</v>
      </c>
      <c r="G31" s="69">
        <v>5.09</v>
      </c>
      <c r="H31" s="69">
        <v>19.649999999999999</v>
      </c>
      <c r="I31" s="69">
        <v>28.73</v>
      </c>
      <c r="J31" s="69">
        <v>15.3</v>
      </c>
      <c r="K31" s="69">
        <v>12.26</v>
      </c>
      <c r="L31" s="69">
        <v>28.24</v>
      </c>
      <c r="M31" s="69">
        <v>1.92</v>
      </c>
      <c r="N31" s="69">
        <v>9</v>
      </c>
      <c r="O31" s="69">
        <v>4.8333000000000004</v>
      </c>
      <c r="P31" s="69">
        <v>32.25</v>
      </c>
      <c r="Q31" s="69">
        <v>1.65</v>
      </c>
      <c r="R31" s="69">
        <v>8.65</v>
      </c>
      <c r="S31" s="69">
        <v>36.520000000000003</v>
      </c>
      <c r="T31" s="4"/>
      <c r="V31" s="3">
        <f t="shared" si="8"/>
        <v>41941</v>
      </c>
      <c r="W31" s="40">
        <f ca="1">W30+SUMIFS('Transactions (Dated)'!$E$2:$E$53,'Transactions (Dated)'!$D$2:$D$53,'Share Values'!$V31,'Transactions (Dated)'!$B$2:$B$53,'Share Values'!W$11,'Transactions (Dated)'!$C$2:$C$53,"Buy")-SUMIFS('Transactions (Dated)'!$E$2:$E$53,'Transactions (Dated)'!$D$2:$D$53,'Share Values'!$V31,'Transactions (Dated)'!$B$2:$B$53,'Share Values'!W$11,'Transactions (Dated)'!$C$2:$C$53,"Sell")</f>
        <v>4625</v>
      </c>
      <c r="X31" s="40">
        <f ca="1">X30+SUMIFS('Transactions (Dated)'!$E$2:$E$53,'Transactions (Dated)'!$D$2:$D$53,'Share Values'!$V31,'Transactions (Dated)'!$B$2:$B$53,'Share Values'!X$11,'Transactions (Dated)'!$C$2:$C$53,"Buy")-SUMIFS('Transactions (Dated)'!$E$2:$E$53,'Transactions (Dated)'!$D$2:$D$53,'Share Values'!$V31,'Transactions (Dated)'!$B$2:$B$53,'Share Values'!X$11,'Transactions (Dated)'!$C$2:$C$53,"Sell")</f>
        <v>0</v>
      </c>
      <c r="Y31" s="40">
        <f ca="1">Y30+SUMIFS('Transactions (Dated)'!$E$2:$E$53,'Transactions (Dated)'!$D$2:$D$53,'Share Values'!$V31,'Transactions (Dated)'!$B$2:$B$53,'Share Values'!Y$11,'Transactions (Dated)'!$C$2:$C$53,"Buy")-SUMIFS('Transactions (Dated)'!$E$2:$E$53,'Transactions (Dated)'!$D$2:$D$53,'Share Values'!$V31,'Transactions (Dated)'!$B$2:$B$53,'Share Values'!Y$11,'Transactions (Dated)'!$C$2:$C$53,"Sell")</f>
        <v>0</v>
      </c>
      <c r="Z31" s="40">
        <f ca="1">Z30+SUMIFS('Transactions (Dated)'!$E$2:$E$53,'Transactions (Dated)'!$D$2:$D$53,'Share Values'!$V31,'Transactions (Dated)'!$B$2:$B$53,'Share Values'!Z$11,'Transactions (Dated)'!$C$2:$C$53,"Buy")-SUMIFS('Transactions (Dated)'!$E$2:$E$53,'Transactions (Dated)'!$D$2:$D$53,'Share Values'!$V31,'Transactions (Dated)'!$B$2:$B$53,'Share Values'!Z$11,'Transactions (Dated)'!$C$2:$C$53,"Sell")</f>
        <v>0</v>
      </c>
      <c r="AA31" s="40">
        <f ca="1">AA30+SUMIFS('Transactions (Dated)'!$E$2:$E$53,'Transactions (Dated)'!$D$2:$D$53,'Share Values'!$V31,'Transactions (Dated)'!$B$2:$B$53,'Share Values'!AA$11,'Transactions (Dated)'!$C$2:$C$53,"Buy")-SUMIFS('Transactions (Dated)'!$E$2:$E$53,'Transactions (Dated)'!$D$2:$D$53,'Share Values'!$V31,'Transactions (Dated)'!$B$2:$B$53,'Share Values'!AA$11,'Transactions (Dated)'!$C$2:$C$53,"Sell")</f>
        <v>0</v>
      </c>
      <c r="AB31" s="40">
        <f ca="1">AB30+SUMIFS('Transactions (Dated)'!$E$2:$E$53,'Transactions (Dated)'!$D$2:$D$53,'Share Values'!$V31,'Transactions (Dated)'!$B$2:$B$53,'Share Values'!AB$11,'Transactions (Dated)'!$C$2:$C$53,"Buy")-SUMIFS('Transactions (Dated)'!$E$2:$E$53,'Transactions (Dated)'!$D$2:$D$53,'Share Values'!$V31,'Transactions (Dated)'!$B$2:$B$53,'Share Values'!AB$11,'Transactions (Dated)'!$C$2:$C$53,"Sell")</f>
        <v>0</v>
      </c>
      <c r="AC31" s="40">
        <f ca="1">AC30+SUMIFS('Transactions (Dated)'!$E$2:$E$53,'Transactions (Dated)'!$D$2:$D$53,'Share Values'!$V31,'Transactions (Dated)'!$B$2:$B$53,'Share Values'!AC$11,'Transactions (Dated)'!$C$2:$C$53,"Buy")-SUMIFS('Transactions (Dated)'!$E$2:$E$53,'Transactions (Dated)'!$D$2:$D$53,'Share Values'!$V31,'Transactions (Dated)'!$B$2:$B$53,'Share Values'!AC$11,'Transactions (Dated)'!$C$2:$C$53,"Sell")</f>
        <v>0</v>
      </c>
      <c r="AD31" s="40">
        <f ca="1">AD30+SUMIFS('Transactions (Dated)'!$E$2:$E$53,'Transactions (Dated)'!$D$2:$D$53,'Share Values'!$V31,'Transactions (Dated)'!$B$2:$B$53,'Share Values'!AD$11,'Transactions (Dated)'!$C$2:$C$53,"Buy")-SUMIFS('Transactions (Dated)'!$E$2:$E$53,'Transactions (Dated)'!$D$2:$D$53,'Share Values'!$V31,'Transactions (Dated)'!$B$2:$B$53,'Share Values'!AD$11,'Transactions (Dated)'!$C$2:$C$53,"Sell")</f>
        <v>0</v>
      </c>
      <c r="AE31" s="40">
        <f ca="1">AE30+SUMIFS('Transactions (Dated)'!$E$2:$E$53,'Transactions (Dated)'!$D$2:$D$53,'Share Values'!$V31,'Transactions (Dated)'!$B$2:$B$53,'Share Values'!AE$11,'Transactions (Dated)'!$C$2:$C$53,"Buy")-SUMIFS('Transactions (Dated)'!$E$2:$E$53,'Transactions (Dated)'!$D$2:$D$53,'Share Values'!$V31,'Transactions (Dated)'!$B$2:$B$53,'Share Values'!AE$11,'Transactions (Dated)'!$C$2:$C$53,"Sell")</f>
        <v>0</v>
      </c>
      <c r="AF31" s="40">
        <f ca="1">AF30+SUMIFS('Transactions (Dated)'!$E$2:$E$53,'Transactions (Dated)'!$D$2:$D$53,'Share Values'!$V31,'Transactions (Dated)'!$B$2:$B$53,'Share Values'!AF$11,'Transactions (Dated)'!$C$2:$C$53,"Buy")-SUMIFS('Transactions (Dated)'!$E$2:$E$53,'Transactions (Dated)'!$D$2:$D$53,'Share Values'!$V31,'Transactions (Dated)'!$B$2:$B$53,'Share Values'!AF$11,'Transactions (Dated)'!$C$2:$C$53,"Sell")</f>
        <v>0</v>
      </c>
      <c r="AG31" s="40">
        <f ca="1">AG30+SUMIFS('Transactions (Dated)'!$E$2:$E$53,'Transactions (Dated)'!$D$2:$D$53,'Share Values'!$V31,'Transactions (Dated)'!$B$2:$B$53,'Share Values'!AG$11,'Transactions (Dated)'!$C$2:$C$53,"Buy")-SUMIFS('Transactions (Dated)'!$E$2:$E$53,'Transactions (Dated)'!$D$2:$D$53,'Share Values'!$V31,'Transactions (Dated)'!$B$2:$B$53,'Share Values'!AG$11,'Transactions (Dated)'!$C$2:$C$53,"Sell")</f>
        <v>0</v>
      </c>
      <c r="AH31" s="40">
        <f ca="1">AH30+SUMIFS('Transactions (Dated)'!$E$2:$E$53,'Transactions (Dated)'!$D$2:$D$53,'Share Values'!$V31,'Transactions (Dated)'!$B$2:$B$53,'Share Values'!AH$11,'Transactions (Dated)'!$C$2:$C$53,"Buy")-SUMIFS('Transactions (Dated)'!$E$2:$E$53,'Transactions (Dated)'!$D$2:$D$53,'Share Values'!$V31,'Transactions (Dated)'!$B$2:$B$53,'Share Values'!AH$11,'Transactions (Dated)'!$C$2:$C$53,"Sell")</f>
        <v>0</v>
      </c>
      <c r="AI31" s="40">
        <f ca="1">AI30+SUMIFS('Transactions (Dated)'!$E$2:$E$53,'Transactions (Dated)'!$D$2:$D$53,'Share Values'!$V31,'Transactions (Dated)'!$B$2:$B$53,'Share Values'!AI$11,'Transactions (Dated)'!$C$2:$C$53,"Buy")-SUMIFS('Transactions (Dated)'!$E$2:$E$53,'Transactions (Dated)'!$D$2:$D$53,'Share Values'!$V31,'Transactions (Dated)'!$B$2:$B$53,'Share Values'!AI$11,'Transactions (Dated)'!$C$2:$C$53,"Sell")</f>
        <v>0</v>
      </c>
      <c r="AJ31" s="40">
        <f ca="1">AJ30+SUMIFS('Transactions (Dated)'!$E$2:$E$53,'Transactions (Dated)'!$D$2:$D$53,'Share Values'!$V31,'Transactions (Dated)'!$B$2:$B$53,'Share Values'!AJ$11,'Transactions (Dated)'!$C$2:$C$53,"Buy")-SUMIFS('Transactions (Dated)'!$E$2:$E$53,'Transactions (Dated)'!$D$2:$D$53,'Share Values'!$V31,'Transactions (Dated)'!$B$2:$B$53,'Share Values'!AJ$11,'Transactions (Dated)'!$C$2:$C$53,"Sell")</f>
        <v>0</v>
      </c>
      <c r="AK31" s="40"/>
      <c r="AM31" s="3">
        <f t="shared" si="9"/>
        <v>41941</v>
      </c>
      <c r="AN31" s="6">
        <f t="shared" ca="1" si="10"/>
        <v>54390</v>
      </c>
      <c r="AO31" s="6">
        <f t="shared" ca="1" si="11"/>
        <v>0</v>
      </c>
      <c r="AP31" s="6">
        <f t="shared" ca="1" si="12"/>
        <v>0</v>
      </c>
      <c r="AQ31" s="6">
        <f t="shared" ca="1" si="13"/>
        <v>0</v>
      </c>
      <c r="AR31" s="6">
        <f t="shared" ca="1" si="14"/>
        <v>0</v>
      </c>
      <c r="AS31" s="6">
        <f t="shared" ca="1" si="15"/>
        <v>0</v>
      </c>
      <c r="AT31" s="6">
        <f t="shared" ca="1" si="16"/>
        <v>0</v>
      </c>
      <c r="AU31" s="6">
        <f t="shared" ca="1" si="17"/>
        <v>0</v>
      </c>
      <c r="AV31" s="6">
        <f t="shared" ca="1" si="18"/>
        <v>0</v>
      </c>
      <c r="AW31" s="6">
        <f t="shared" ca="1" si="19"/>
        <v>0</v>
      </c>
      <c r="AX31" s="6">
        <f t="shared" ca="1" si="20"/>
        <v>0</v>
      </c>
      <c r="AY31" s="6">
        <f t="shared" ca="1" si="21"/>
        <v>0</v>
      </c>
      <c r="AZ31" s="6">
        <f t="shared" ca="1" si="22"/>
        <v>0</v>
      </c>
      <c r="BA31" s="6">
        <f t="shared" ca="1" si="23"/>
        <v>0</v>
      </c>
      <c r="BB31" s="6"/>
      <c r="BD31" s="4">
        <f t="shared" ca="1" si="24"/>
        <v>54390</v>
      </c>
      <c r="BF31" s="3">
        <f t="shared" si="25"/>
        <v>41941</v>
      </c>
      <c r="BG31" s="6">
        <f>BG30+SUMIFS('Transactions (Dated)'!H:H,'Transactions (Dated)'!D:D,'Share Values'!AM31)</f>
        <v>949993.75</v>
      </c>
      <c r="BH31" s="6">
        <f ca="1">BH30+SUMIFS('Transactions (Dated)'!$F:$F,'Transactions (Dated)'!$D:$D,$BF31,'Transactions (Dated)'!$B:$B,BH$11,'Transactions (Dated)'!$C:$C,"Dividend (paid to cash)")*W31</f>
        <v>0</v>
      </c>
      <c r="BI31" s="6">
        <f ca="1">BI30+SUMIFS('Transactions (Dated)'!$F:$F,'Transactions (Dated)'!$D:$D,$BF31,'Transactions (Dated)'!$B:$B,BI$11,'Transactions (Dated)'!$C:$C,"Dividend (paid to cash)")*X31</f>
        <v>0</v>
      </c>
      <c r="BJ31" s="6">
        <f ca="1">BJ30+SUMIFS('Transactions (Dated)'!$F:$F,'Transactions (Dated)'!$D:$D,$BF31,'Transactions (Dated)'!$B:$B,BJ$11,'Transactions (Dated)'!$C:$C,"Dividend (paid to cash)")*Y31</f>
        <v>0</v>
      </c>
      <c r="BK31" s="6">
        <f ca="1">BK30+SUMIFS('Transactions (Dated)'!$F:$F,'Transactions (Dated)'!$D:$D,$BF31,'Transactions (Dated)'!$B:$B,BK$11,'Transactions (Dated)'!$C:$C,"Dividend (paid to cash)")*Z31</f>
        <v>0</v>
      </c>
      <c r="BL31" s="6">
        <f ca="1">BL30+SUMIFS('Transactions (Dated)'!$F:$F,'Transactions (Dated)'!$D:$D,$BF31,'Transactions (Dated)'!$B:$B,BL$11,'Transactions (Dated)'!$C:$C,"Dividend (paid to cash)")*AA31</f>
        <v>0</v>
      </c>
      <c r="BM31" s="6">
        <f ca="1">BM30+SUMIFS('Transactions (Dated)'!$F:$F,'Transactions (Dated)'!$D:$D,$BF31,'Transactions (Dated)'!$B:$B,BM$11,'Transactions (Dated)'!$C:$C,"Dividend (paid to cash)")*AB31</f>
        <v>0</v>
      </c>
      <c r="BN31" s="6">
        <f ca="1">BN30+SUMIFS('Transactions (Dated)'!$F:$F,'Transactions (Dated)'!$D:$D,$BF31,'Transactions (Dated)'!$B:$B,BN$11,'Transactions (Dated)'!$C:$C,"Dividend (paid to cash)")*AC31</f>
        <v>0</v>
      </c>
      <c r="BO31" s="6">
        <f ca="1">BO30+SUMIFS('Transactions (Dated)'!$F:$F,'Transactions (Dated)'!$D:$D,$BF31,'Transactions (Dated)'!$B:$B,BO$11,'Transactions (Dated)'!$C:$C,"Dividend (paid to cash)")*AD31</f>
        <v>0</v>
      </c>
      <c r="BP31" s="6">
        <f ca="1">BP30+SUMIFS('Transactions (Dated)'!$F:$F,'Transactions (Dated)'!$D:$D,$BF31,'Transactions (Dated)'!$B:$B,BP$11,'Transactions (Dated)'!$C:$C,"Dividend (paid to cash)")*AE31</f>
        <v>0</v>
      </c>
      <c r="BQ31" s="6">
        <f ca="1">BQ30+SUMIFS('Transactions (Dated)'!$F:$F,'Transactions (Dated)'!$D:$D,$BF31,'Transactions (Dated)'!$B:$B,BQ$11,'Transactions (Dated)'!$C:$C,"Dividend (paid to cash)")*AF31</f>
        <v>0</v>
      </c>
      <c r="BR31" s="6">
        <f ca="1">BR30+SUMIFS('Transactions (Dated)'!$F:$F,'Transactions (Dated)'!$D:$D,$BF31,'Transactions (Dated)'!$B:$B,BR$11,'Transactions (Dated)'!$C:$C,"Dividend (paid to cash)")*AG31</f>
        <v>0</v>
      </c>
      <c r="BS31" s="6">
        <f ca="1">BS30+SUMIFS('Transactions (Dated)'!$F:$F,'Transactions (Dated)'!$D:$D,$BF31,'Transactions (Dated)'!$B:$B,BS$11,'Transactions (Dated)'!$C:$C,"Dividend (paid to cash)")*AH31</f>
        <v>0</v>
      </c>
      <c r="BT31" s="6">
        <f ca="1">BT30+SUMIFS('Transactions (Dated)'!$F:$F,'Transactions (Dated)'!$D:$D,$BF31,'Transactions (Dated)'!$B:$B,BT$11,'Transactions (Dated)'!$C:$C,"Dividend (paid to cash)")*AI31</f>
        <v>0</v>
      </c>
      <c r="BU31" s="6">
        <f ca="1">BU30+SUMIFS('Transactions (Dated)'!$F:$F,'Transactions (Dated)'!$D:$D,$BF31,'Transactions (Dated)'!$B:$B,BU$11,'Transactions (Dated)'!$C:$C,"Dividend (paid to cash)")*AJ31</f>
        <v>0</v>
      </c>
      <c r="BV31" s="6"/>
      <c r="BX31" s="6">
        <f t="shared" ca="1" si="30"/>
        <v>949993.75</v>
      </c>
      <c r="BZ31" s="3">
        <f t="shared" si="31"/>
        <v>41941</v>
      </c>
      <c r="CA31" s="4">
        <f t="shared" ca="1" si="26"/>
        <v>54390</v>
      </c>
      <c r="CB31" s="4">
        <f t="shared" ca="1" si="27"/>
        <v>949993.75</v>
      </c>
      <c r="CD31" s="4">
        <f t="shared" ca="1" si="28"/>
        <v>1004383.75</v>
      </c>
    </row>
    <row r="32" spans="2:82" x14ac:dyDescent="0.15">
      <c r="B32" s="3">
        <f t="shared" si="29"/>
        <v>41942</v>
      </c>
      <c r="C32" s="2">
        <v>14458.7</v>
      </c>
      <c r="E32" s="70">
        <v>41942</v>
      </c>
      <c r="F32" s="69">
        <v>11.72</v>
      </c>
      <c r="G32" s="69">
        <v>4.95</v>
      </c>
      <c r="H32" s="69">
        <v>19.55</v>
      </c>
      <c r="I32" s="69">
        <v>28.62</v>
      </c>
      <c r="J32" s="69">
        <v>15.15</v>
      </c>
      <c r="K32" s="69">
        <v>12.19</v>
      </c>
      <c r="L32" s="69">
        <v>28.95</v>
      </c>
      <c r="M32" s="69">
        <v>1.83</v>
      </c>
      <c r="N32" s="69">
        <v>9</v>
      </c>
      <c r="O32" s="69">
        <v>4.91</v>
      </c>
      <c r="P32" s="69">
        <v>33</v>
      </c>
      <c r="Q32" s="69">
        <v>1.72</v>
      </c>
      <c r="R32" s="69">
        <v>8.35</v>
      </c>
      <c r="S32" s="69">
        <v>36.83</v>
      </c>
      <c r="T32" s="4"/>
      <c r="V32" s="3">
        <f t="shared" si="8"/>
        <v>41942</v>
      </c>
      <c r="W32" s="40">
        <f ca="1">W31+SUMIFS('Transactions (Dated)'!$E$2:$E$53,'Transactions (Dated)'!$D$2:$D$53,'Share Values'!$V32,'Transactions (Dated)'!$B$2:$B$53,'Share Values'!W$11,'Transactions (Dated)'!$C$2:$C$53,"Buy")-SUMIFS('Transactions (Dated)'!$E$2:$E$53,'Transactions (Dated)'!$D$2:$D$53,'Share Values'!$V32,'Transactions (Dated)'!$B$2:$B$53,'Share Values'!W$11,'Transactions (Dated)'!$C$2:$C$53,"Sell")</f>
        <v>4625</v>
      </c>
      <c r="X32" s="40">
        <f ca="1">X31+SUMIFS('Transactions (Dated)'!$E$2:$E$53,'Transactions (Dated)'!$D$2:$D$53,'Share Values'!$V32,'Transactions (Dated)'!$B$2:$B$53,'Share Values'!X$11,'Transactions (Dated)'!$C$2:$C$53,"Buy")-SUMIFS('Transactions (Dated)'!$E$2:$E$53,'Transactions (Dated)'!$D$2:$D$53,'Share Values'!$V32,'Transactions (Dated)'!$B$2:$B$53,'Share Values'!X$11,'Transactions (Dated)'!$C$2:$C$53,"Sell")</f>
        <v>0</v>
      </c>
      <c r="Y32" s="40">
        <f ca="1">Y31+SUMIFS('Transactions (Dated)'!$E$2:$E$53,'Transactions (Dated)'!$D$2:$D$53,'Share Values'!$V32,'Transactions (Dated)'!$B$2:$B$53,'Share Values'!Y$11,'Transactions (Dated)'!$C$2:$C$53,"Buy")-SUMIFS('Transactions (Dated)'!$E$2:$E$53,'Transactions (Dated)'!$D$2:$D$53,'Share Values'!$V32,'Transactions (Dated)'!$B$2:$B$53,'Share Values'!Y$11,'Transactions (Dated)'!$C$2:$C$53,"Sell")</f>
        <v>0</v>
      </c>
      <c r="Z32" s="40">
        <f ca="1">Z31+SUMIFS('Transactions (Dated)'!$E$2:$E$53,'Transactions (Dated)'!$D$2:$D$53,'Share Values'!$V32,'Transactions (Dated)'!$B$2:$B$53,'Share Values'!Z$11,'Transactions (Dated)'!$C$2:$C$53,"Buy")-SUMIFS('Transactions (Dated)'!$E$2:$E$53,'Transactions (Dated)'!$D$2:$D$53,'Share Values'!$V32,'Transactions (Dated)'!$B$2:$B$53,'Share Values'!Z$11,'Transactions (Dated)'!$C$2:$C$53,"Sell")</f>
        <v>0</v>
      </c>
      <c r="AA32" s="40">
        <f ca="1">AA31+SUMIFS('Transactions (Dated)'!$E$2:$E$53,'Transactions (Dated)'!$D$2:$D$53,'Share Values'!$V32,'Transactions (Dated)'!$B$2:$B$53,'Share Values'!AA$11,'Transactions (Dated)'!$C$2:$C$53,"Buy")-SUMIFS('Transactions (Dated)'!$E$2:$E$53,'Transactions (Dated)'!$D$2:$D$53,'Share Values'!$V32,'Transactions (Dated)'!$B$2:$B$53,'Share Values'!AA$11,'Transactions (Dated)'!$C$2:$C$53,"Sell")</f>
        <v>0</v>
      </c>
      <c r="AB32" s="40">
        <f ca="1">AB31+SUMIFS('Transactions (Dated)'!$E$2:$E$53,'Transactions (Dated)'!$D$2:$D$53,'Share Values'!$V32,'Transactions (Dated)'!$B$2:$B$53,'Share Values'!AB$11,'Transactions (Dated)'!$C$2:$C$53,"Buy")-SUMIFS('Transactions (Dated)'!$E$2:$E$53,'Transactions (Dated)'!$D$2:$D$53,'Share Values'!$V32,'Transactions (Dated)'!$B$2:$B$53,'Share Values'!AB$11,'Transactions (Dated)'!$C$2:$C$53,"Sell")</f>
        <v>0</v>
      </c>
      <c r="AC32" s="40">
        <f ca="1">AC31+SUMIFS('Transactions (Dated)'!$E$2:$E$53,'Transactions (Dated)'!$D$2:$D$53,'Share Values'!$V32,'Transactions (Dated)'!$B$2:$B$53,'Share Values'!AC$11,'Transactions (Dated)'!$C$2:$C$53,"Buy")-SUMIFS('Transactions (Dated)'!$E$2:$E$53,'Transactions (Dated)'!$D$2:$D$53,'Share Values'!$V32,'Transactions (Dated)'!$B$2:$B$53,'Share Values'!AC$11,'Transactions (Dated)'!$C$2:$C$53,"Sell")</f>
        <v>0</v>
      </c>
      <c r="AD32" s="40">
        <f ca="1">AD31+SUMIFS('Transactions (Dated)'!$E$2:$E$53,'Transactions (Dated)'!$D$2:$D$53,'Share Values'!$V32,'Transactions (Dated)'!$B$2:$B$53,'Share Values'!AD$11,'Transactions (Dated)'!$C$2:$C$53,"Buy")-SUMIFS('Transactions (Dated)'!$E$2:$E$53,'Transactions (Dated)'!$D$2:$D$53,'Share Values'!$V32,'Transactions (Dated)'!$B$2:$B$53,'Share Values'!AD$11,'Transactions (Dated)'!$C$2:$C$53,"Sell")</f>
        <v>0</v>
      </c>
      <c r="AE32" s="40">
        <f ca="1">AE31+SUMIFS('Transactions (Dated)'!$E$2:$E$53,'Transactions (Dated)'!$D$2:$D$53,'Share Values'!$V32,'Transactions (Dated)'!$B$2:$B$53,'Share Values'!AE$11,'Transactions (Dated)'!$C$2:$C$53,"Buy")-SUMIFS('Transactions (Dated)'!$E$2:$E$53,'Transactions (Dated)'!$D$2:$D$53,'Share Values'!$V32,'Transactions (Dated)'!$B$2:$B$53,'Share Values'!AE$11,'Transactions (Dated)'!$C$2:$C$53,"Sell")</f>
        <v>0</v>
      </c>
      <c r="AF32" s="40">
        <f ca="1">AF31+SUMIFS('Transactions (Dated)'!$E$2:$E$53,'Transactions (Dated)'!$D$2:$D$53,'Share Values'!$V32,'Transactions (Dated)'!$B$2:$B$53,'Share Values'!AF$11,'Transactions (Dated)'!$C$2:$C$53,"Buy")-SUMIFS('Transactions (Dated)'!$E$2:$E$53,'Transactions (Dated)'!$D$2:$D$53,'Share Values'!$V32,'Transactions (Dated)'!$B$2:$B$53,'Share Values'!AF$11,'Transactions (Dated)'!$C$2:$C$53,"Sell")</f>
        <v>0</v>
      </c>
      <c r="AG32" s="40">
        <f ca="1">AG31+SUMIFS('Transactions (Dated)'!$E$2:$E$53,'Transactions (Dated)'!$D$2:$D$53,'Share Values'!$V32,'Transactions (Dated)'!$B$2:$B$53,'Share Values'!AG$11,'Transactions (Dated)'!$C$2:$C$53,"Buy")-SUMIFS('Transactions (Dated)'!$E$2:$E$53,'Transactions (Dated)'!$D$2:$D$53,'Share Values'!$V32,'Transactions (Dated)'!$B$2:$B$53,'Share Values'!AG$11,'Transactions (Dated)'!$C$2:$C$53,"Sell")</f>
        <v>0</v>
      </c>
      <c r="AH32" s="40">
        <f ca="1">AH31+SUMIFS('Transactions (Dated)'!$E$2:$E$53,'Transactions (Dated)'!$D$2:$D$53,'Share Values'!$V32,'Transactions (Dated)'!$B$2:$B$53,'Share Values'!AH$11,'Transactions (Dated)'!$C$2:$C$53,"Buy")-SUMIFS('Transactions (Dated)'!$E$2:$E$53,'Transactions (Dated)'!$D$2:$D$53,'Share Values'!$V32,'Transactions (Dated)'!$B$2:$B$53,'Share Values'!AH$11,'Transactions (Dated)'!$C$2:$C$53,"Sell")</f>
        <v>0</v>
      </c>
      <c r="AI32" s="40">
        <f ca="1">AI31+SUMIFS('Transactions (Dated)'!$E$2:$E$53,'Transactions (Dated)'!$D$2:$D$53,'Share Values'!$V32,'Transactions (Dated)'!$B$2:$B$53,'Share Values'!AI$11,'Transactions (Dated)'!$C$2:$C$53,"Buy")-SUMIFS('Transactions (Dated)'!$E$2:$E$53,'Transactions (Dated)'!$D$2:$D$53,'Share Values'!$V32,'Transactions (Dated)'!$B$2:$B$53,'Share Values'!AI$11,'Transactions (Dated)'!$C$2:$C$53,"Sell")</f>
        <v>0</v>
      </c>
      <c r="AJ32" s="40">
        <f ca="1">AJ31+SUMIFS('Transactions (Dated)'!$E$2:$E$53,'Transactions (Dated)'!$D$2:$D$53,'Share Values'!$V32,'Transactions (Dated)'!$B$2:$B$53,'Share Values'!AJ$11,'Transactions (Dated)'!$C$2:$C$53,"Buy")-SUMIFS('Transactions (Dated)'!$E$2:$E$53,'Transactions (Dated)'!$D$2:$D$53,'Share Values'!$V32,'Transactions (Dated)'!$B$2:$B$53,'Share Values'!AJ$11,'Transactions (Dated)'!$C$2:$C$53,"Sell")</f>
        <v>0</v>
      </c>
      <c r="AK32" s="40"/>
      <c r="AM32" s="3">
        <f t="shared" si="9"/>
        <v>41942</v>
      </c>
      <c r="AN32" s="6">
        <f t="shared" ca="1" si="10"/>
        <v>54205</v>
      </c>
      <c r="AO32" s="6">
        <f t="shared" ca="1" si="11"/>
        <v>0</v>
      </c>
      <c r="AP32" s="6">
        <f t="shared" ca="1" si="12"/>
        <v>0</v>
      </c>
      <c r="AQ32" s="6">
        <f t="shared" ca="1" si="13"/>
        <v>0</v>
      </c>
      <c r="AR32" s="6">
        <f t="shared" ca="1" si="14"/>
        <v>0</v>
      </c>
      <c r="AS32" s="6">
        <f t="shared" ca="1" si="15"/>
        <v>0</v>
      </c>
      <c r="AT32" s="6">
        <f t="shared" ca="1" si="16"/>
        <v>0</v>
      </c>
      <c r="AU32" s="6">
        <f t="shared" ca="1" si="17"/>
        <v>0</v>
      </c>
      <c r="AV32" s="6">
        <f t="shared" ca="1" si="18"/>
        <v>0</v>
      </c>
      <c r="AW32" s="6">
        <f t="shared" ca="1" si="19"/>
        <v>0</v>
      </c>
      <c r="AX32" s="6">
        <f t="shared" ca="1" si="20"/>
        <v>0</v>
      </c>
      <c r="AY32" s="6">
        <f t="shared" ca="1" si="21"/>
        <v>0</v>
      </c>
      <c r="AZ32" s="6">
        <f t="shared" ca="1" si="22"/>
        <v>0</v>
      </c>
      <c r="BA32" s="6">
        <f t="shared" ca="1" si="23"/>
        <v>0</v>
      </c>
      <c r="BB32" s="6"/>
      <c r="BD32" s="4">
        <f t="shared" ca="1" si="24"/>
        <v>54205</v>
      </c>
      <c r="BF32" s="3">
        <f t="shared" si="25"/>
        <v>41942</v>
      </c>
      <c r="BG32" s="6">
        <f>BG31+SUMIFS('Transactions (Dated)'!H:H,'Transactions (Dated)'!D:D,'Share Values'!AM32)</f>
        <v>949993.75</v>
      </c>
      <c r="BH32" s="6">
        <f ca="1">BH31+SUMIFS('Transactions (Dated)'!$F:$F,'Transactions (Dated)'!$D:$D,$BF32,'Transactions (Dated)'!$B:$B,BH$11,'Transactions (Dated)'!$C:$C,"Dividend (paid to cash)")*W32</f>
        <v>0</v>
      </c>
      <c r="BI32" s="6">
        <f ca="1">BI31+SUMIFS('Transactions (Dated)'!$F:$F,'Transactions (Dated)'!$D:$D,$BF32,'Transactions (Dated)'!$B:$B,BI$11,'Transactions (Dated)'!$C:$C,"Dividend (paid to cash)")*X32</f>
        <v>0</v>
      </c>
      <c r="BJ32" s="6">
        <f ca="1">BJ31+SUMIFS('Transactions (Dated)'!$F:$F,'Transactions (Dated)'!$D:$D,$BF32,'Transactions (Dated)'!$B:$B,BJ$11,'Transactions (Dated)'!$C:$C,"Dividend (paid to cash)")*Y32</f>
        <v>0</v>
      </c>
      <c r="BK32" s="6">
        <f ca="1">BK31+SUMIFS('Transactions (Dated)'!$F:$F,'Transactions (Dated)'!$D:$D,$BF32,'Transactions (Dated)'!$B:$B,BK$11,'Transactions (Dated)'!$C:$C,"Dividend (paid to cash)")*Z32</f>
        <v>0</v>
      </c>
      <c r="BL32" s="6">
        <f ca="1">BL31+SUMIFS('Transactions (Dated)'!$F:$F,'Transactions (Dated)'!$D:$D,$BF32,'Transactions (Dated)'!$B:$B,BL$11,'Transactions (Dated)'!$C:$C,"Dividend (paid to cash)")*AA32</f>
        <v>0</v>
      </c>
      <c r="BM32" s="6">
        <f ca="1">BM31+SUMIFS('Transactions (Dated)'!$F:$F,'Transactions (Dated)'!$D:$D,$BF32,'Transactions (Dated)'!$B:$B,BM$11,'Transactions (Dated)'!$C:$C,"Dividend (paid to cash)")*AB32</f>
        <v>0</v>
      </c>
      <c r="BN32" s="6">
        <f ca="1">BN31+SUMIFS('Transactions (Dated)'!$F:$F,'Transactions (Dated)'!$D:$D,$BF32,'Transactions (Dated)'!$B:$B,BN$11,'Transactions (Dated)'!$C:$C,"Dividend (paid to cash)")*AC32</f>
        <v>0</v>
      </c>
      <c r="BO32" s="6">
        <f ca="1">BO31+SUMIFS('Transactions (Dated)'!$F:$F,'Transactions (Dated)'!$D:$D,$BF32,'Transactions (Dated)'!$B:$B,BO$11,'Transactions (Dated)'!$C:$C,"Dividend (paid to cash)")*AD32</f>
        <v>0</v>
      </c>
      <c r="BP32" s="6">
        <f ca="1">BP31+SUMIFS('Transactions (Dated)'!$F:$F,'Transactions (Dated)'!$D:$D,$BF32,'Transactions (Dated)'!$B:$B,BP$11,'Transactions (Dated)'!$C:$C,"Dividend (paid to cash)")*AE32</f>
        <v>0</v>
      </c>
      <c r="BQ32" s="6">
        <f ca="1">BQ31+SUMIFS('Transactions (Dated)'!$F:$F,'Transactions (Dated)'!$D:$D,$BF32,'Transactions (Dated)'!$B:$B,BQ$11,'Transactions (Dated)'!$C:$C,"Dividend (paid to cash)")*AF32</f>
        <v>0</v>
      </c>
      <c r="BR32" s="6">
        <f ca="1">BR31+SUMIFS('Transactions (Dated)'!$F:$F,'Transactions (Dated)'!$D:$D,$BF32,'Transactions (Dated)'!$B:$B,BR$11,'Transactions (Dated)'!$C:$C,"Dividend (paid to cash)")*AG32</f>
        <v>0</v>
      </c>
      <c r="BS32" s="6">
        <f ca="1">BS31+SUMIFS('Transactions (Dated)'!$F:$F,'Transactions (Dated)'!$D:$D,$BF32,'Transactions (Dated)'!$B:$B,BS$11,'Transactions (Dated)'!$C:$C,"Dividend (paid to cash)")*AH32</f>
        <v>0</v>
      </c>
      <c r="BT32" s="6">
        <f ca="1">BT31+SUMIFS('Transactions (Dated)'!$F:$F,'Transactions (Dated)'!$D:$D,$BF32,'Transactions (Dated)'!$B:$B,BT$11,'Transactions (Dated)'!$C:$C,"Dividend (paid to cash)")*AI32</f>
        <v>0</v>
      </c>
      <c r="BU32" s="6">
        <f ca="1">BU31+SUMIFS('Transactions (Dated)'!$F:$F,'Transactions (Dated)'!$D:$D,$BF32,'Transactions (Dated)'!$B:$B,BU$11,'Transactions (Dated)'!$C:$C,"Dividend (paid to cash)")*AJ32</f>
        <v>0</v>
      </c>
      <c r="BV32" s="6"/>
      <c r="BX32" s="6">
        <f t="shared" ca="1" si="30"/>
        <v>949993.75</v>
      </c>
      <c r="BZ32" s="3">
        <f t="shared" si="31"/>
        <v>41942</v>
      </c>
      <c r="CA32" s="4">
        <f t="shared" ca="1" si="26"/>
        <v>54205</v>
      </c>
      <c r="CB32" s="4">
        <f t="shared" ca="1" si="27"/>
        <v>949993.75</v>
      </c>
      <c r="CD32" s="4">
        <f t="shared" ca="1" si="28"/>
        <v>1004198.75</v>
      </c>
    </row>
    <row r="33" spans="2:82" x14ac:dyDescent="0.15">
      <c r="B33" s="3">
        <f t="shared" si="29"/>
        <v>41943</v>
      </c>
      <c r="C33" s="2">
        <v>14613.3</v>
      </c>
      <c r="E33" s="70">
        <v>41943</v>
      </c>
      <c r="F33" s="69">
        <v>11.84</v>
      </c>
      <c r="G33" s="69">
        <v>4.8899999999999997</v>
      </c>
      <c r="H33" s="69">
        <v>19.79</v>
      </c>
      <c r="I33" s="69">
        <v>28.93</v>
      </c>
      <c r="J33" s="69">
        <v>15.59</v>
      </c>
      <c r="K33" s="69">
        <v>12.15</v>
      </c>
      <c r="L33" s="69">
        <v>29.44</v>
      </c>
      <c r="M33" s="69">
        <v>1.79</v>
      </c>
      <c r="N33" s="69">
        <v>9</v>
      </c>
      <c r="O33" s="69">
        <v>4.9566999999999997</v>
      </c>
      <c r="P33" s="69">
        <v>33.770000000000003</v>
      </c>
      <c r="Q33" s="69">
        <v>1.7150000000000001</v>
      </c>
      <c r="R33" s="69">
        <v>8.6300000000000008</v>
      </c>
      <c r="S33" s="69">
        <v>36.72</v>
      </c>
      <c r="T33" s="4"/>
      <c r="V33" s="3">
        <f t="shared" si="8"/>
        <v>41943</v>
      </c>
      <c r="W33" s="40">
        <f ca="1">W32+SUMIFS('Transactions (Dated)'!$E$2:$E$53,'Transactions (Dated)'!$D$2:$D$53,'Share Values'!$V33,'Transactions (Dated)'!$B$2:$B$53,'Share Values'!W$11,'Transactions (Dated)'!$C$2:$C$53,"Buy")-SUMIFS('Transactions (Dated)'!$E$2:$E$53,'Transactions (Dated)'!$D$2:$D$53,'Share Values'!$V33,'Transactions (Dated)'!$B$2:$B$53,'Share Values'!W$11,'Transactions (Dated)'!$C$2:$C$53,"Sell")</f>
        <v>4625</v>
      </c>
      <c r="X33" s="40">
        <f ca="1">X32+SUMIFS('Transactions (Dated)'!$E$2:$E$53,'Transactions (Dated)'!$D$2:$D$53,'Share Values'!$V33,'Transactions (Dated)'!$B$2:$B$53,'Share Values'!X$11,'Transactions (Dated)'!$C$2:$C$53,"Buy")-SUMIFS('Transactions (Dated)'!$E$2:$E$53,'Transactions (Dated)'!$D$2:$D$53,'Share Values'!$V33,'Transactions (Dated)'!$B$2:$B$53,'Share Values'!X$11,'Transactions (Dated)'!$C$2:$C$53,"Sell")</f>
        <v>0</v>
      </c>
      <c r="Y33" s="40">
        <f ca="1">Y32+SUMIFS('Transactions (Dated)'!$E$2:$E$53,'Transactions (Dated)'!$D$2:$D$53,'Share Values'!$V33,'Transactions (Dated)'!$B$2:$B$53,'Share Values'!Y$11,'Transactions (Dated)'!$C$2:$C$53,"Buy")-SUMIFS('Transactions (Dated)'!$E$2:$E$53,'Transactions (Dated)'!$D$2:$D$53,'Share Values'!$V33,'Transactions (Dated)'!$B$2:$B$53,'Share Values'!Y$11,'Transactions (Dated)'!$C$2:$C$53,"Sell")</f>
        <v>0</v>
      </c>
      <c r="Z33" s="40">
        <f ca="1">Z32+SUMIFS('Transactions (Dated)'!$E$2:$E$53,'Transactions (Dated)'!$D$2:$D$53,'Share Values'!$V33,'Transactions (Dated)'!$B$2:$B$53,'Share Values'!Z$11,'Transactions (Dated)'!$C$2:$C$53,"Buy")-SUMIFS('Transactions (Dated)'!$E$2:$E$53,'Transactions (Dated)'!$D$2:$D$53,'Share Values'!$V33,'Transactions (Dated)'!$B$2:$B$53,'Share Values'!Z$11,'Transactions (Dated)'!$C$2:$C$53,"Sell")</f>
        <v>0</v>
      </c>
      <c r="AA33" s="40">
        <f ca="1">AA32+SUMIFS('Transactions (Dated)'!$E$2:$E$53,'Transactions (Dated)'!$D$2:$D$53,'Share Values'!$V33,'Transactions (Dated)'!$B$2:$B$53,'Share Values'!AA$11,'Transactions (Dated)'!$C$2:$C$53,"Buy")-SUMIFS('Transactions (Dated)'!$E$2:$E$53,'Transactions (Dated)'!$D$2:$D$53,'Share Values'!$V33,'Transactions (Dated)'!$B$2:$B$53,'Share Values'!AA$11,'Transactions (Dated)'!$C$2:$C$53,"Sell")</f>
        <v>0</v>
      </c>
      <c r="AB33" s="40">
        <f ca="1">AB32+SUMIFS('Transactions (Dated)'!$E$2:$E$53,'Transactions (Dated)'!$D$2:$D$53,'Share Values'!$V33,'Transactions (Dated)'!$B$2:$B$53,'Share Values'!AB$11,'Transactions (Dated)'!$C$2:$C$53,"Buy")-SUMIFS('Transactions (Dated)'!$E$2:$E$53,'Transactions (Dated)'!$D$2:$D$53,'Share Values'!$V33,'Transactions (Dated)'!$B$2:$B$53,'Share Values'!AB$11,'Transactions (Dated)'!$C$2:$C$53,"Sell")</f>
        <v>0</v>
      </c>
      <c r="AC33" s="40">
        <f ca="1">AC32+SUMIFS('Transactions (Dated)'!$E$2:$E$53,'Transactions (Dated)'!$D$2:$D$53,'Share Values'!$V33,'Transactions (Dated)'!$B$2:$B$53,'Share Values'!AC$11,'Transactions (Dated)'!$C$2:$C$53,"Buy")-SUMIFS('Transactions (Dated)'!$E$2:$E$53,'Transactions (Dated)'!$D$2:$D$53,'Share Values'!$V33,'Transactions (Dated)'!$B$2:$B$53,'Share Values'!AC$11,'Transactions (Dated)'!$C$2:$C$53,"Sell")</f>
        <v>0</v>
      </c>
      <c r="AD33" s="40">
        <f ca="1">AD32+SUMIFS('Transactions (Dated)'!$E$2:$E$53,'Transactions (Dated)'!$D$2:$D$53,'Share Values'!$V33,'Transactions (Dated)'!$B$2:$B$53,'Share Values'!AD$11,'Transactions (Dated)'!$C$2:$C$53,"Buy")-SUMIFS('Transactions (Dated)'!$E$2:$E$53,'Transactions (Dated)'!$D$2:$D$53,'Share Values'!$V33,'Transactions (Dated)'!$B$2:$B$53,'Share Values'!AD$11,'Transactions (Dated)'!$C$2:$C$53,"Sell")</f>
        <v>0</v>
      </c>
      <c r="AE33" s="40">
        <f ca="1">AE32+SUMIFS('Transactions (Dated)'!$E$2:$E$53,'Transactions (Dated)'!$D$2:$D$53,'Share Values'!$V33,'Transactions (Dated)'!$B$2:$B$53,'Share Values'!AE$11,'Transactions (Dated)'!$C$2:$C$53,"Buy")-SUMIFS('Transactions (Dated)'!$E$2:$E$53,'Transactions (Dated)'!$D$2:$D$53,'Share Values'!$V33,'Transactions (Dated)'!$B$2:$B$53,'Share Values'!AE$11,'Transactions (Dated)'!$C$2:$C$53,"Sell")</f>
        <v>0</v>
      </c>
      <c r="AF33" s="40">
        <f ca="1">AF32+SUMIFS('Transactions (Dated)'!$E$2:$E$53,'Transactions (Dated)'!$D$2:$D$53,'Share Values'!$V33,'Transactions (Dated)'!$B$2:$B$53,'Share Values'!AF$11,'Transactions (Dated)'!$C$2:$C$53,"Buy")-SUMIFS('Transactions (Dated)'!$E$2:$E$53,'Transactions (Dated)'!$D$2:$D$53,'Share Values'!$V33,'Transactions (Dated)'!$B$2:$B$53,'Share Values'!AF$11,'Transactions (Dated)'!$C$2:$C$53,"Sell")</f>
        <v>0</v>
      </c>
      <c r="AG33" s="40">
        <f ca="1">AG32+SUMIFS('Transactions (Dated)'!$E$2:$E$53,'Transactions (Dated)'!$D$2:$D$53,'Share Values'!$V33,'Transactions (Dated)'!$B$2:$B$53,'Share Values'!AG$11,'Transactions (Dated)'!$C$2:$C$53,"Buy")-SUMIFS('Transactions (Dated)'!$E$2:$E$53,'Transactions (Dated)'!$D$2:$D$53,'Share Values'!$V33,'Transactions (Dated)'!$B$2:$B$53,'Share Values'!AG$11,'Transactions (Dated)'!$C$2:$C$53,"Sell")</f>
        <v>0</v>
      </c>
      <c r="AH33" s="40">
        <f ca="1">AH32+SUMIFS('Transactions (Dated)'!$E$2:$E$53,'Transactions (Dated)'!$D$2:$D$53,'Share Values'!$V33,'Transactions (Dated)'!$B$2:$B$53,'Share Values'!AH$11,'Transactions (Dated)'!$C$2:$C$53,"Buy")-SUMIFS('Transactions (Dated)'!$E$2:$E$53,'Transactions (Dated)'!$D$2:$D$53,'Share Values'!$V33,'Transactions (Dated)'!$B$2:$B$53,'Share Values'!AH$11,'Transactions (Dated)'!$C$2:$C$53,"Sell")</f>
        <v>0</v>
      </c>
      <c r="AI33" s="40">
        <f ca="1">AI32+SUMIFS('Transactions (Dated)'!$E$2:$E$53,'Transactions (Dated)'!$D$2:$D$53,'Share Values'!$V33,'Transactions (Dated)'!$B$2:$B$53,'Share Values'!AI$11,'Transactions (Dated)'!$C$2:$C$53,"Buy")-SUMIFS('Transactions (Dated)'!$E$2:$E$53,'Transactions (Dated)'!$D$2:$D$53,'Share Values'!$V33,'Transactions (Dated)'!$B$2:$B$53,'Share Values'!AI$11,'Transactions (Dated)'!$C$2:$C$53,"Sell")</f>
        <v>0</v>
      </c>
      <c r="AJ33" s="40">
        <f ca="1">AJ32+SUMIFS('Transactions (Dated)'!$E$2:$E$53,'Transactions (Dated)'!$D$2:$D$53,'Share Values'!$V33,'Transactions (Dated)'!$B$2:$B$53,'Share Values'!AJ$11,'Transactions (Dated)'!$C$2:$C$53,"Buy")-SUMIFS('Transactions (Dated)'!$E$2:$E$53,'Transactions (Dated)'!$D$2:$D$53,'Share Values'!$V33,'Transactions (Dated)'!$B$2:$B$53,'Share Values'!AJ$11,'Transactions (Dated)'!$C$2:$C$53,"Sell")</f>
        <v>0</v>
      </c>
      <c r="AK33" s="40"/>
      <c r="AM33" s="3">
        <f t="shared" si="9"/>
        <v>41943</v>
      </c>
      <c r="AN33" s="6">
        <f t="shared" ca="1" si="10"/>
        <v>54760</v>
      </c>
      <c r="AO33" s="6">
        <f t="shared" ca="1" si="11"/>
        <v>0</v>
      </c>
      <c r="AP33" s="6">
        <f t="shared" ca="1" si="12"/>
        <v>0</v>
      </c>
      <c r="AQ33" s="6">
        <f t="shared" ca="1" si="13"/>
        <v>0</v>
      </c>
      <c r="AR33" s="6">
        <f t="shared" ca="1" si="14"/>
        <v>0</v>
      </c>
      <c r="AS33" s="6">
        <f t="shared" ca="1" si="15"/>
        <v>0</v>
      </c>
      <c r="AT33" s="6">
        <f t="shared" ca="1" si="16"/>
        <v>0</v>
      </c>
      <c r="AU33" s="6">
        <f t="shared" ca="1" si="17"/>
        <v>0</v>
      </c>
      <c r="AV33" s="6">
        <f t="shared" ca="1" si="18"/>
        <v>0</v>
      </c>
      <c r="AW33" s="6">
        <f t="shared" ca="1" si="19"/>
        <v>0</v>
      </c>
      <c r="AX33" s="6">
        <f t="shared" ca="1" si="20"/>
        <v>0</v>
      </c>
      <c r="AY33" s="6">
        <f t="shared" ca="1" si="21"/>
        <v>0</v>
      </c>
      <c r="AZ33" s="6">
        <f t="shared" ca="1" si="22"/>
        <v>0</v>
      </c>
      <c r="BA33" s="6">
        <f t="shared" ca="1" si="23"/>
        <v>0</v>
      </c>
      <c r="BB33" s="6"/>
      <c r="BD33" s="4">
        <f t="shared" ca="1" si="24"/>
        <v>54760</v>
      </c>
      <c r="BF33" s="3">
        <f t="shared" si="25"/>
        <v>41943</v>
      </c>
      <c r="BG33" s="6">
        <f>BG32+SUMIFS('Transactions (Dated)'!H:H,'Transactions (Dated)'!D:D,'Share Values'!AM33)</f>
        <v>949993.75</v>
      </c>
      <c r="BH33" s="6">
        <f ca="1">BH32+SUMIFS('Transactions (Dated)'!$F:$F,'Transactions (Dated)'!$D:$D,$BF33,'Transactions (Dated)'!$B:$B,BH$11,'Transactions (Dated)'!$C:$C,"Dividend (paid to cash)")*W33</f>
        <v>0</v>
      </c>
      <c r="BI33" s="6">
        <f ca="1">BI32+SUMIFS('Transactions (Dated)'!$F:$F,'Transactions (Dated)'!$D:$D,$BF33,'Transactions (Dated)'!$B:$B,BI$11,'Transactions (Dated)'!$C:$C,"Dividend (paid to cash)")*X33</f>
        <v>0</v>
      </c>
      <c r="BJ33" s="6">
        <f ca="1">BJ32+SUMIFS('Transactions (Dated)'!$F:$F,'Transactions (Dated)'!$D:$D,$BF33,'Transactions (Dated)'!$B:$B,BJ$11,'Transactions (Dated)'!$C:$C,"Dividend (paid to cash)")*Y33</f>
        <v>0</v>
      </c>
      <c r="BK33" s="6">
        <f ca="1">BK32+SUMIFS('Transactions (Dated)'!$F:$F,'Transactions (Dated)'!$D:$D,$BF33,'Transactions (Dated)'!$B:$B,BK$11,'Transactions (Dated)'!$C:$C,"Dividend (paid to cash)")*Z33</f>
        <v>0</v>
      </c>
      <c r="BL33" s="6">
        <f ca="1">BL32+SUMIFS('Transactions (Dated)'!$F:$F,'Transactions (Dated)'!$D:$D,$BF33,'Transactions (Dated)'!$B:$B,BL$11,'Transactions (Dated)'!$C:$C,"Dividend (paid to cash)")*AA33</f>
        <v>0</v>
      </c>
      <c r="BM33" s="6">
        <f ca="1">BM32+SUMIFS('Transactions (Dated)'!$F:$F,'Transactions (Dated)'!$D:$D,$BF33,'Transactions (Dated)'!$B:$B,BM$11,'Transactions (Dated)'!$C:$C,"Dividend (paid to cash)")*AB33</f>
        <v>0</v>
      </c>
      <c r="BN33" s="6">
        <f ca="1">BN32+SUMIFS('Transactions (Dated)'!$F:$F,'Transactions (Dated)'!$D:$D,$BF33,'Transactions (Dated)'!$B:$B,BN$11,'Transactions (Dated)'!$C:$C,"Dividend (paid to cash)")*AC33</f>
        <v>0</v>
      </c>
      <c r="BO33" s="6">
        <f ca="1">BO32+SUMIFS('Transactions (Dated)'!$F:$F,'Transactions (Dated)'!$D:$D,$BF33,'Transactions (Dated)'!$B:$B,BO$11,'Transactions (Dated)'!$C:$C,"Dividend (paid to cash)")*AD33</f>
        <v>0</v>
      </c>
      <c r="BP33" s="6">
        <f ca="1">BP32+SUMIFS('Transactions (Dated)'!$F:$F,'Transactions (Dated)'!$D:$D,$BF33,'Transactions (Dated)'!$B:$B,BP$11,'Transactions (Dated)'!$C:$C,"Dividend (paid to cash)")*AE33</f>
        <v>0</v>
      </c>
      <c r="BQ33" s="6">
        <f ca="1">BQ32+SUMIFS('Transactions (Dated)'!$F:$F,'Transactions (Dated)'!$D:$D,$BF33,'Transactions (Dated)'!$B:$B,BQ$11,'Transactions (Dated)'!$C:$C,"Dividend (paid to cash)")*AF33</f>
        <v>0</v>
      </c>
      <c r="BR33" s="6">
        <f ca="1">BR32+SUMIFS('Transactions (Dated)'!$F:$F,'Transactions (Dated)'!$D:$D,$BF33,'Transactions (Dated)'!$B:$B,BR$11,'Transactions (Dated)'!$C:$C,"Dividend (paid to cash)")*AG33</f>
        <v>0</v>
      </c>
      <c r="BS33" s="6">
        <f ca="1">BS32+SUMIFS('Transactions (Dated)'!$F:$F,'Transactions (Dated)'!$D:$D,$BF33,'Transactions (Dated)'!$B:$B,BS$11,'Transactions (Dated)'!$C:$C,"Dividend (paid to cash)")*AH33</f>
        <v>0</v>
      </c>
      <c r="BT33" s="6">
        <f ca="1">BT32+SUMIFS('Transactions (Dated)'!$F:$F,'Transactions (Dated)'!$D:$D,$BF33,'Transactions (Dated)'!$B:$B,BT$11,'Transactions (Dated)'!$C:$C,"Dividend (paid to cash)")*AI33</f>
        <v>0</v>
      </c>
      <c r="BU33" s="6">
        <f ca="1">BU32+SUMIFS('Transactions (Dated)'!$F:$F,'Transactions (Dated)'!$D:$D,$BF33,'Transactions (Dated)'!$B:$B,BU$11,'Transactions (Dated)'!$C:$C,"Dividend (paid to cash)")*AJ33</f>
        <v>0</v>
      </c>
      <c r="BV33" s="6"/>
      <c r="BX33" s="6">
        <f t="shared" ca="1" si="30"/>
        <v>949993.75</v>
      </c>
      <c r="BZ33" s="3">
        <f t="shared" si="31"/>
        <v>41943</v>
      </c>
      <c r="CA33" s="4">
        <f t="shared" ca="1" si="26"/>
        <v>54760</v>
      </c>
      <c r="CB33" s="4">
        <f t="shared" ca="1" si="27"/>
        <v>949993.75</v>
      </c>
      <c r="CD33" s="4">
        <f t="shared" ca="1" si="28"/>
        <v>1004753.75</v>
      </c>
    </row>
    <row r="34" spans="2:82" x14ac:dyDescent="0.15">
      <c r="B34" s="3">
        <f t="shared" si="29"/>
        <v>41946</v>
      </c>
      <c r="C34" s="2">
        <v>14537.6</v>
      </c>
      <c r="E34" s="70">
        <v>41946</v>
      </c>
      <c r="F34" s="69">
        <v>11.63</v>
      </c>
      <c r="G34" s="69">
        <v>4.75</v>
      </c>
      <c r="H34" s="69">
        <v>19.66</v>
      </c>
      <c r="I34" s="69">
        <v>28.91</v>
      </c>
      <c r="J34" s="69">
        <v>15.4</v>
      </c>
      <c r="K34" s="69">
        <v>12.05</v>
      </c>
      <c r="L34" s="69">
        <v>29.47</v>
      </c>
      <c r="M34" s="69">
        <v>1.8</v>
      </c>
      <c r="N34" s="69">
        <v>9</v>
      </c>
      <c r="O34" s="69">
        <v>5</v>
      </c>
      <c r="P34" s="69">
        <v>33.869999999999997</v>
      </c>
      <c r="Q34" s="69">
        <v>1.74</v>
      </c>
      <c r="R34" s="69">
        <v>8.59</v>
      </c>
      <c r="S34" s="69">
        <v>37.229999999999997</v>
      </c>
      <c r="T34" s="4"/>
      <c r="V34" s="3">
        <f t="shared" si="8"/>
        <v>41946</v>
      </c>
      <c r="W34" s="40">
        <f ca="1">W33+SUMIFS('Transactions (Dated)'!$E$2:$E$53,'Transactions (Dated)'!$D$2:$D$53,'Share Values'!$V34,'Transactions (Dated)'!$B$2:$B$53,'Share Values'!W$11,'Transactions (Dated)'!$C$2:$C$53,"Buy")-SUMIFS('Transactions (Dated)'!$E$2:$E$53,'Transactions (Dated)'!$D$2:$D$53,'Share Values'!$V34,'Transactions (Dated)'!$B$2:$B$53,'Share Values'!W$11,'Transactions (Dated)'!$C$2:$C$53,"Sell")</f>
        <v>4625</v>
      </c>
      <c r="X34" s="40">
        <f ca="1">X33+SUMIFS('Transactions (Dated)'!$E$2:$E$53,'Transactions (Dated)'!$D$2:$D$53,'Share Values'!$V34,'Transactions (Dated)'!$B$2:$B$53,'Share Values'!X$11,'Transactions (Dated)'!$C$2:$C$53,"Buy")-SUMIFS('Transactions (Dated)'!$E$2:$E$53,'Transactions (Dated)'!$D$2:$D$53,'Share Values'!$V34,'Transactions (Dated)'!$B$2:$B$53,'Share Values'!X$11,'Transactions (Dated)'!$C$2:$C$53,"Sell")</f>
        <v>0</v>
      </c>
      <c r="Y34" s="40">
        <f ca="1">Y33+SUMIFS('Transactions (Dated)'!$E$2:$E$53,'Transactions (Dated)'!$D$2:$D$53,'Share Values'!$V34,'Transactions (Dated)'!$B$2:$B$53,'Share Values'!Y$11,'Transactions (Dated)'!$C$2:$C$53,"Buy")-SUMIFS('Transactions (Dated)'!$E$2:$E$53,'Transactions (Dated)'!$D$2:$D$53,'Share Values'!$V34,'Transactions (Dated)'!$B$2:$B$53,'Share Values'!Y$11,'Transactions (Dated)'!$C$2:$C$53,"Sell")</f>
        <v>0</v>
      </c>
      <c r="Z34" s="40">
        <f ca="1">Z33+SUMIFS('Transactions (Dated)'!$E$2:$E$53,'Transactions (Dated)'!$D$2:$D$53,'Share Values'!$V34,'Transactions (Dated)'!$B$2:$B$53,'Share Values'!Z$11,'Transactions (Dated)'!$C$2:$C$53,"Buy")-SUMIFS('Transactions (Dated)'!$E$2:$E$53,'Transactions (Dated)'!$D$2:$D$53,'Share Values'!$V34,'Transactions (Dated)'!$B$2:$B$53,'Share Values'!Z$11,'Transactions (Dated)'!$C$2:$C$53,"Sell")</f>
        <v>0</v>
      </c>
      <c r="AA34" s="40">
        <f ca="1">AA33+SUMIFS('Transactions (Dated)'!$E$2:$E$53,'Transactions (Dated)'!$D$2:$D$53,'Share Values'!$V34,'Transactions (Dated)'!$B$2:$B$53,'Share Values'!AA$11,'Transactions (Dated)'!$C$2:$C$53,"Buy")-SUMIFS('Transactions (Dated)'!$E$2:$E$53,'Transactions (Dated)'!$D$2:$D$53,'Share Values'!$V34,'Transactions (Dated)'!$B$2:$B$53,'Share Values'!AA$11,'Transactions (Dated)'!$C$2:$C$53,"Sell")</f>
        <v>0</v>
      </c>
      <c r="AB34" s="40">
        <f ca="1">AB33+SUMIFS('Transactions (Dated)'!$E$2:$E$53,'Transactions (Dated)'!$D$2:$D$53,'Share Values'!$V34,'Transactions (Dated)'!$B$2:$B$53,'Share Values'!AB$11,'Transactions (Dated)'!$C$2:$C$53,"Buy")-SUMIFS('Transactions (Dated)'!$E$2:$E$53,'Transactions (Dated)'!$D$2:$D$53,'Share Values'!$V34,'Transactions (Dated)'!$B$2:$B$53,'Share Values'!AB$11,'Transactions (Dated)'!$C$2:$C$53,"Sell")</f>
        <v>0</v>
      </c>
      <c r="AC34" s="40">
        <f ca="1">AC33+SUMIFS('Transactions (Dated)'!$E$2:$E$53,'Transactions (Dated)'!$D$2:$D$53,'Share Values'!$V34,'Transactions (Dated)'!$B$2:$B$53,'Share Values'!AC$11,'Transactions (Dated)'!$C$2:$C$53,"Buy")-SUMIFS('Transactions (Dated)'!$E$2:$E$53,'Transactions (Dated)'!$D$2:$D$53,'Share Values'!$V34,'Transactions (Dated)'!$B$2:$B$53,'Share Values'!AC$11,'Transactions (Dated)'!$C$2:$C$53,"Sell")</f>
        <v>0</v>
      </c>
      <c r="AD34" s="40">
        <f ca="1">AD33+SUMIFS('Transactions (Dated)'!$E$2:$E$53,'Transactions (Dated)'!$D$2:$D$53,'Share Values'!$V34,'Transactions (Dated)'!$B$2:$B$53,'Share Values'!AD$11,'Transactions (Dated)'!$C$2:$C$53,"Buy")-SUMIFS('Transactions (Dated)'!$E$2:$E$53,'Transactions (Dated)'!$D$2:$D$53,'Share Values'!$V34,'Transactions (Dated)'!$B$2:$B$53,'Share Values'!AD$11,'Transactions (Dated)'!$C$2:$C$53,"Sell")</f>
        <v>0</v>
      </c>
      <c r="AE34" s="40">
        <f ca="1">AE33+SUMIFS('Transactions (Dated)'!$E$2:$E$53,'Transactions (Dated)'!$D$2:$D$53,'Share Values'!$V34,'Transactions (Dated)'!$B$2:$B$53,'Share Values'!AE$11,'Transactions (Dated)'!$C$2:$C$53,"Buy")-SUMIFS('Transactions (Dated)'!$E$2:$E$53,'Transactions (Dated)'!$D$2:$D$53,'Share Values'!$V34,'Transactions (Dated)'!$B$2:$B$53,'Share Values'!AE$11,'Transactions (Dated)'!$C$2:$C$53,"Sell")</f>
        <v>0</v>
      </c>
      <c r="AF34" s="40">
        <f ca="1">AF33+SUMIFS('Transactions (Dated)'!$E$2:$E$53,'Transactions (Dated)'!$D$2:$D$53,'Share Values'!$V34,'Transactions (Dated)'!$B$2:$B$53,'Share Values'!AF$11,'Transactions (Dated)'!$C$2:$C$53,"Buy")-SUMIFS('Transactions (Dated)'!$E$2:$E$53,'Transactions (Dated)'!$D$2:$D$53,'Share Values'!$V34,'Transactions (Dated)'!$B$2:$B$53,'Share Values'!AF$11,'Transactions (Dated)'!$C$2:$C$53,"Sell")</f>
        <v>0</v>
      </c>
      <c r="AG34" s="40">
        <f ca="1">AG33+SUMIFS('Transactions (Dated)'!$E$2:$E$53,'Transactions (Dated)'!$D$2:$D$53,'Share Values'!$V34,'Transactions (Dated)'!$B$2:$B$53,'Share Values'!AG$11,'Transactions (Dated)'!$C$2:$C$53,"Buy")-SUMIFS('Transactions (Dated)'!$E$2:$E$53,'Transactions (Dated)'!$D$2:$D$53,'Share Values'!$V34,'Transactions (Dated)'!$B$2:$B$53,'Share Values'!AG$11,'Transactions (Dated)'!$C$2:$C$53,"Sell")</f>
        <v>0</v>
      </c>
      <c r="AH34" s="40">
        <f ca="1">AH33+SUMIFS('Transactions (Dated)'!$E$2:$E$53,'Transactions (Dated)'!$D$2:$D$53,'Share Values'!$V34,'Transactions (Dated)'!$B$2:$B$53,'Share Values'!AH$11,'Transactions (Dated)'!$C$2:$C$53,"Buy")-SUMIFS('Transactions (Dated)'!$E$2:$E$53,'Transactions (Dated)'!$D$2:$D$53,'Share Values'!$V34,'Transactions (Dated)'!$B$2:$B$53,'Share Values'!AH$11,'Transactions (Dated)'!$C$2:$C$53,"Sell")</f>
        <v>0</v>
      </c>
      <c r="AI34" s="40">
        <f ca="1">AI33+SUMIFS('Transactions (Dated)'!$E$2:$E$53,'Transactions (Dated)'!$D$2:$D$53,'Share Values'!$V34,'Transactions (Dated)'!$B$2:$B$53,'Share Values'!AI$11,'Transactions (Dated)'!$C$2:$C$53,"Buy")-SUMIFS('Transactions (Dated)'!$E$2:$E$53,'Transactions (Dated)'!$D$2:$D$53,'Share Values'!$V34,'Transactions (Dated)'!$B$2:$B$53,'Share Values'!AI$11,'Transactions (Dated)'!$C$2:$C$53,"Sell")</f>
        <v>0</v>
      </c>
      <c r="AJ34" s="40">
        <f ca="1">AJ33+SUMIFS('Transactions (Dated)'!$E$2:$E$53,'Transactions (Dated)'!$D$2:$D$53,'Share Values'!$V34,'Transactions (Dated)'!$B$2:$B$53,'Share Values'!AJ$11,'Transactions (Dated)'!$C$2:$C$53,"Buy")-SUMIFS('Transactions (Dated)'!$E$2:$E$53,'Transactions (Dated)'!$D$2:$D$53,'Share Values'!$V34,'Transactions (Dated)'!$B$2:$B$53,'Share Values'!AJ$11,'Transactions (Dated)'!$C$2:$C$53,"Sell")</f>
        <v>0</v>
      </c>
      <c r="AK34" s="40"/>
      <c r="AM34" s="3">
        <f t="shared" si="9"/>
        <v>41946</v>
      </c>
      <c r="AN34" s="6">
        <f t="shared" ca="1" si="10"/>
        <v>53788.75</v>
      </c>
      <c r="AO34" s="6">
        <f t="shared" ca="1" si="11"/>
        <v>0</v>
      </c>
      <c r="AP34" s="6">
        <f t="shared" ca="1" si="12"/>
        <v>0</v>
      </c>
      <c r="AQ34" s="6">
        <f t="shared" ca="1" si="13"/>
        <v>0</v>
      </c>
      <c r="AR34" s="6">
        <f t="shared" ca="1" si="14"/>
        <v>0</v>
      </c>
      <c r="AS34" s="6">
        <f t="shared" ca="1" si="15"/>
        <v>0</v>
      </c>
      <c r="AT34" s="6">
        <f t="shared" ca="1" si="16"/>
        <v>0</v>
      </c>
      <c r="AU34" s="6">
        <f t="shared" ca="1" si="17"/>
        <v>0</v>
      </c>
      <c r="AV34" s="6">
        <f t="shared" ca="1" si="18"/>
        <v>0</v>
      </c>
      <c r="AW34" s="6">
        <f t="shared" ca="1" si="19"/>
        <v>0</v>
      </c>
      <c r="AX34" s="6">
        <f t="shared" ca="1" si="20"/>
        <v>0</v>
      </c>
      <c r="AY34" s="6">
        <f t="shared" ca="1" si="21"/>
        <v>0</v>
      </c>
      <c r="AZ34" s="6">
        <f t="shared" ca="1" si="22"/>
        <v>0</v>
      </c>
      <c r="BA34" s="6">
        <f t="shared" ca="1" si="23"/>
        <v>0</v>
      </c>
      <c r="BB34" s="6"/>
      <c r="BD34" s="4">
        <f t="shared" ca="1" si="24"/>
        <v>53788.75</v>
      </c>
      <c r="BF34" s="3">
        <f t="shared" si="25"/>
        <v>41946</v>
      </c>
      <c r="BG34" s="6">
        <f>BG33+SUMIFS('Transactions (Dated)'!H:H,'Transactions (Dated)'!D:D,'Share Values'!AM34)</f>
        <v>949993.75</v>
      </c>
      <c r="BH34" s="6">
        <f ca="1">BH33+SUMIFS('Transactions (Dated)'!$F:$F,'Transactions (Dated)'!$D:$D,$BF34,'Transactions (Dated)'!$B:$B,BH$11,'Transactions (Dated)'!$C:$C,"Dividend (paid to cash)")*W34</f>
        <v>0</v>
      </c>
      <c r="BI34" s="6">
        <f ca="1">BI33+SUMIFS('Transactions (Dated)'!$F:$F,'Transactions (Dated)'!$D:$D,$BF34,'Transactions (Dated)'!$B:$B,BI$11,'Transactions (Dated)'!$C:$C,"Dividend (paid to cash)")*X34</f>
        <v>0</v>
      </c>
      <c r="BJ34" s="6">
        <f ca="1">BJ33+SUMIFS('Transactions (Dated)'!$F:$F,'Transactions (Dated)'!$D:$D,$BF34,'Transactions (Dated)'!$B:$B,BJ$11,'Transactions (Dated)'!$C:$C,"Dividend (paid to cash)")*Y34</f>
        <v>0</v>
      </c>
      <c r="BK34" s="6">
        <f ca="1">BK33+SUMIFS('Transactions (Dated)'!$F:$F,'Transactions (Dated)'!$D:$D,$BF34,'Transactions (Dated)'!$B:$B,BK$11,'Transactions (Dated)'!$C:$C,"Dividend (paid to cash)")*Z34</f>
        <v>0</v>
      </c>
      <c r="BL34" s="6">
        <f ca="1">BL33+SUMIFS('Transactions (Dated)'!$F:$F,'Transactions (Dated)'!$D:$D,$BF34,'Transactions (Dated)'!$B:$B,BL$11,'Transactions (Dated)'!$C:$C,"Dividend (paid to cash)")*AA34</f>
        <v>0</v>
      </c>
      <c r="BM34" s="6">
        <f ca="1">BM33+SUMIFS('Transactions (Dated)'!$F:$F,'Transactions (Dated)'!$D:$D,$BF34,'Transactions (Dated)'!$B:$B,BM$11,'Transactions (Dated)'!$C:$C,"Dividend (paid to cash)")*AB34</f>
        <v>0</v>
      </c>
      <c r="BN34" s="6">
        <f ca="1">BN33+SUMIFS('Transactions (Dated)'!$F:$F,'Transactions (Dated)'!$D:$D,$BF34,'Transactions (Dated)'!$B:$B,BN$11,'Transactions (Dated)'!$C:$C,"Dividend (paid to cash)")*AC34</f>
        <v>0</v>
      </c>
      <c r="BO34" s="6">
        <f ca="1">BO33+SUMIFS('Transactions (Dated)'!$F:$F,'Transactions (Dated)'!$D:$D,$BF34,'Transactions (Dated)'!$B:$B,BO$11,'Transactions (Dated)'!$C:$C,"Dividend (paid to cash)")*AD34</f>
        <v>0</v>
      </c>
      <c r="BP34" s="6">
        <f ca="1">BP33+SUMIFS('Transactions (Dated)'!$F:$F,'Transactions (Dated)'!$D:$D,$BF34,'Transactions (Dated)'!$B:$B,BP$11,'Transactions (Dated)'!$C:$C,"Dividend (paid to cash)")*AE34</f>
        <v>0</v>
      </c>
      <c r="BQ34" s="6">
        <f ca="1">BQ33+SUMIFS('Transactions (Dated)'!$F:$F,'Transactions (Dated)'!$D:$D,$BF34,'Transactions (Dated)'!$B:$B,BQ$11,'Transactions (Dated)'!$C:$C,"Dividend (paid to cash)")*AF34</f>
        <v>0</v>
      </c>
      <c r="BR34" s="6">
        <f ca="1">BR33+SUMIFS('Transactions (Dated)'!$F:$F,'Transactions (Dated)'!$D:$D,$BF34,'Transactions (Dated)'!$B:$B,BR$11,'Transactions (Dated)'!$C:$C,"Dividend (paid to cash)")*AG34</f>
        <v>0</v>
      </c>
      <c r="BS34" s="6">
        <f ca="1">BS33+SUMIFS('Transactions (Dated)'!$F:$F,'Transactions (Dated)'!$D:$D,$BF34,'Transactions (Dated)'!$B:$B,BS$11,'Transactions (Dated)'!$C:$C,"Dividend (paid to cash)")*AH34</f>
        <v>0</v>
      </c>
      <c r="BT34" s="6">
        <f ca="1">BT33+SUMIFS('Transactions (Dated)'!$F:$F,'Transactions (Dated)'!$D:$D,$BF34,'Transactions (Dated)'!$B:$B,BT$11,'Transactions (Dated)'!$C:$C,"Dividend (paid to cash)")*AI34</f>
        <v>0</v>
      </c>
      <c r="BU34" s="6">
        <f ca="1">BU33+SUMIFS('Transactions (Dated)'!$F:$F,'Transactions (Dated)'!$D:$D,$BF34,'Transactions (Dated)'!$B:$B,BU$11,'Transactions (Dated)'!$C:$C,"Dividend (paid to cash)")*AJ34</f>
        <v>0</v>
      </c>
      <c r="BV34" s="6"/>
      <c r="BX34" s="6">
        <f t="shared" ca="1" si="30"/>
        <v>949993.75</v>
      </c>
      <c r="BZ34" s="3">
        <f t="shared" si="31"/>
        <v>41946</v>
      </c>
      <c r="CA34" s="4">
        <f t="shared" ca="1" si="26"/>
        <v>53788.75</v>
      </c>
      <c r="CB34" s="4">
        <f t="shared" ca="1" si="27"/>
        <v>949993.75</v>
      </c>
      <c r="CD34" s="4">
        <f t="shared" ca="1" si="28"/>
        <v>1003782.5</v>
      </c>
    </row>
    <row r="35" spans="2:82" x14ac:dyDescent="0.15">
      <c r="B35" s="3">
        <f t="shared" si="29"/>
        <v>41947</v>
      </c>
      <c r="C35" s="2">
        <v>14390.4</v>
      </c>
      <c r="E35" s="70">
        <v>41947</v>
      </c>
      <c r="F35" s="69">
        <v>11.71</v>
      </c>
      <c r="G35" s="69">
        <v>4.54</v>
      </c>
      <c r="H35" s="69">
        <v>19.48</v>
      </c>
      <c r="I35" s="69">
        <v>29.14</v>
      </c>
      <c r="J35" s="69">
        <v>15</v>
      </c>
      <c r="K35" s="69">
        <v>12</v>
      </c>
      <c r="L35" s="69">
        <v>28.69</v>
      </c>
      <c r="M35" s="69">
        <v>1.75</v>
      </c>
      <c r="N35" s="69">
        <v>9.0500000000000007</v>
      </c>
      <c r="O35" s="69">
        <v>5.04</v>
      </c>
      <c r="P35" s="69">
        <v>33.78</v>
      </c>
      <c r="Q35" s="69">
        <v>1.74</v>
      </c>
      <c r="R35" s="69">
        <v>8.31</v>
      </c>
      <c r="S35" s="69">
        <v>37.75</v>
      </c>
      <c r="T35" s="4"/>
      <c r="V35" s="3">
        <f t="shared" si="8"/>
        <v>41947</v>
      </c>
      <c r="W35" s="40">
        <f ca="1">W34+SUMIFS('Transactions (Dated)'!$E$2:$E$53,'Transactions (Dated)'!$D$2:$D$53,'Share Values'!$V35,'Transactions (Dated)'!$B$2:$B$53,'Share Values'!W$11,'Transactions (Dated)'!$C$2:$C$53,"Buy")-SUMIFS('Transactions (Dated)'!$E$2:$E$53,'Transactions (Dated)'!$D$2:$D$53,'Share Values'!$V35,'Transactions (Dated)'!$B$2:$B$53,'Share Values'!W$11,'Transactions (Dated)'!$C$2:$C$53,"Sell")</f>
        <v>4625</v>
      </c>
      <c r="X35" s="40">
        <f ca="1">X34+SUMIFS('Transactions (Dated)'!$E$2:$E$53,'Transactions (Dated)'!$D$2:$D$53,'Share Values'!$V35,'Transactions (Dated)'!$B$2:$B$53,'Share Values'!X$11,'Transactions (Dated)'!$C$2:$C$53,"Buy")-SUMIFS('Transactions (Dated)'!$E$2:$E$53,'Transactions (Dated)'!$D$2:$D$53,'Share Values'!$V35,'Transactions (Dated)'!$B$2:$B$53,'Share Values'!X$11,'Transactions (Dated)'!$C$2:$C$53,"Sell")</f>
        <v>0</v>
      </c>
      <c r="Y35" s="40">
        <f ca="1">Y34+SUMIFS('Transactions (Dated)'!$E$2:$E$53,'Transactions (Dated)'!$D$2:$D$53,'Share Values'!$V35,'Transactions (Dated)'!$B$2:$B$53,'Share Values'!Y$11,'Transactions (Dated)'!$C$2:$C$53,"Buy")-SUMIFS('Transactions (Dated)'!$E$2:$E$53,'Transactions (Dated)'!$D$2:$D$53,'Share Values'!$V35,'Transactions (Dated)'!$B$2:$B$53,'Share Values'!Y$11,'Transactions (Dated)'!$C$2:$C$53,"Sell")</f>
        <v>0</v>
      </c>
      <c r="Z35" s="40">
        <f ca="1">Z34+SUMIFS('Transactions (Dated)'!$E$2:$E$53,'Transactions (Dated)'!$D$2:$D$53,'Share Values'!$V35,'Transactions (Dated)'!$B$2:$B$53,'Share Values'!Z$11,'Transactions (Dated)'!$C$2:$C$53,"Buy")-SUMIFS('Transactions (Dated)'!$E$2:$E$53,'Transactions (Dated)'!$D$2:$D$53,'Share Values'!$V35,'Transactions (Dated)'!$B$2:$B$53,'Share Values'!Z$11,'Transactions (Dated)'!$C$2:$C$53,"Sell")</f>
        <v>0</v>
      </c>
      <c r="AA35" s="40">
        <f ca="1">AA34+SUMIFS('Transactions (Dated)'!$E$2:$E$53,'Transactions (Dated)'!$D$2:$D$53,'Share Values'!$V35,'Transactions (Dated)'!$B$2:$B$53,'Share Values'!AA$11,'Transactions (Dated)'!$C$2:$C$53,"Buy")-SUMIFS('Transactions (Dated)'!$E$2:$E$53,'Transactions (Dated)'!$D$2:$D$53,'Share Values'!$V35,'Transactions (Dated)'!$B$2:$B$53,'Share Values'!AA$11,'Transactions (Dated)'!$C$2:$C$53,"Sell")</f>
        <v>0</v>
      </c>
      <c r="AB35" s="40">
        <f ca="1">AB34+SUMIFS('Transactions (Dated)'!$E$2:$E$53,'Transactions (Dated)'!$D$2:$D$53,'Share Values'!$V35,'Transactions (Dated)'!$B$2:$B$53,'Share Values'!AB$11,'Transactions (Dated)'!$C$2:$C$53,"Buy")-SUMIFS('Transactions (Dated)'!$E$2:$E$53,'Transactions (Dated)'!$D$2:$D$53,'Share Values'!$V35,'Transactions (Dated)'!$B$2:$B$53,'Share Values'!AB$11,'Transactions (Dated)'!$C$2:$C$53,"Sell")</f>
        <v>0</v>
      </c>
      <c r="AC35" s="40">
        <f ca="1">AC34+SUMIFS('Transactions (Dated)'!$E$2:$E$53,'Transactions (Dated)'!$D$2:$D$53,'Share Values'!$V35,'Transactions (Dated)'!$B$2:$B$53,'Share Values'!AC$11,'Transactions (Dated)'!$C$2:$C$53,"Buy")-SUMIFS('Transactions (Dated)'!$E$2:$E$53,'Transactions (Dated)'!$D$2:$D$53,'Share Values'!$V35,'Transactions (Dated)'!$B$2:$B$53,'Share Values'!AC$11,'Transactions (Dated)'!$C$2:$C$53,"Sell")</f>
        <v>0</v>
      </c>
      <c r="AD35" s="40">
        <f ca="1">AD34+SUMIFS('Transactions (Dated)'!$E$2:$E$53,'Transactions (Dated)'!$D$2:$D$53,'Share Values'!$V35,'Transactions (Dated)'!$B$2:$B$53,'Share Values'!AD$11,'Transactions (Dated)'!$C$2:$C$53,"Buy")-SUMIFS('Transactions (Dated)'!$E$2:$E$53,'Transactions (Dated)'!$D$2:$D$53,'Share Values'!$V35,'Transactions (Dated)'!$B$2:$B$53,'Share Values'!AD$11,'Transactions (Dated)'!$C$2:$C$53,"Sell")</f>
        <v>0</v>
      </c>
      <c r="AE35" s="40">
        <f ca="1">AE34+SUMIFS('Transactions (Dated)'!$E$2:$E$53,'Transactions (Dated)'!$D$2:$D$53,'Share Values'!$V35,'Transactions (Dated)'!$B$2:$B$53,'Share Values'!AE$11,'Transactions (Dated)'!$C$2:$C$53,"Buy")-SUMIFS('Transactions (Dated)'!$E$2:$E$53,'Transactions (Dated)'!$D$2:$D$53,'Share Values'!$V35,'Transactions (Dated)'!$B$2:$B$53,'Share Values'!AE$11,'Transactions (Dated)'!$C$2:$C$53,"Sell")</f>
        <v>0</v>
      </c>
      <c r="AF35" s="40">
        <f ca="1">AF34+SUMIFS('Transactions (Dated)'!$E$2:$E$53,'Transactions (Dated)'!$D$2:$D$53,'Share Values'!$V35,'Transactions (Dated)'!$B$2:$B$53,'Share Values'!AF$11,'Transactions (Dated)'!$C$2:$C$53,"Buy")-SUMIFS('Transactions (Dated)'!$E$2:$E$53,'Transactions (Dated)'!$D$2:$D$53,'Share Values'!$V35,'Transactions (Dated)'!$B$2:$B$53,'Share Values'!AF$11,'Transactions (Dated)'!$C$2:$C$53,"Sell")</f>
        <v>0</v>
      </c>
      <c r="AG35" s="40">
        <f ca="1">AG34+SUMIFS('Transactions (Dated)'!$E$2:$E$53,'Transactions (Dated)'!$D$2:$D$53,'Share Values'!$V35,'Transactions (Dated)'!$B$2:$B$53,'Share Values'!AG$11,'Transactions (Dated)'!$C$2:$C$53,"Buy")-SUMIFS('Transactions (Dated)'!$E$2:$E$53,'Transactions (Dated)'!$D$2:$D$53,'Share Values'!$V35,'Transactions (Dated)'!$B$2:$B$53,'Share Values'!AG$11,'Transactions (Dated)'!$C$2:$C$53,"Sell")</f>
        <v>0</v>
      </c>
      <c r="AH35" s="40">
        <f ca="1">AH34+SUMIFS('Transactions (Dated)'!$E$2:$E$53,'Transactions (Dated)'!$D$2:$D$53,'Share Values'!$V35,'Transactions (Dated)'!$B$2:$B$53,'Share Values'!AH$11,'Transactions (Dated)'!$C$2:$C$53,"Buy")-SUMIFS('Transactions (Dated)'!$E$2:$E$53,'Transactions (Dated)'!$D$2:$D$53,'Share Values'!$V35,'Transactions (Dated)'!$B$2:$B$53,'Share Values'!AH$11,'Transactions (Dated)'!$C$2:$C$53,"Sell")</f>
        <v>0</v>
      </c>
      <c r="AI35" s="40">
        <f ca="1">AI34+SUMIFS('Transactions (Dated)'!$E$2:$E$53,'Transactions (Dated)'!$D$2:$D$53,'Share Values'!$V35,'Transactions (Dated)'!$B$2:$B$53,'Share Values'!AI$11,'Transactions (Dated)'!$C$2:$C$53,"Buy")-SUMIFS('Transactions (Dated)'!$E$2:$E$53,'Transactions (Dated)'!$D$2:$D$53,'Share Values'!$V35,'Transactions (Dated)'!$B$2:$B$53,'Share Values'!AI$11,'Transactions (Dated)'!$C$2:$C$53,"Sell")</f>
        <v>0</v>
      </c>
      <c r="AJ35" s="40">
        <f ca="1">AJ34+SUMIFS('Transactions (Dated)'!$E$2:$E$53,'Transactions (Dated)'!$D$2:$D$53,'Share Values'!$V35,'Transactions (Dated)'!$B$2:$B$53,'Share Values'!AJ$11,'Transactions (Dated)'!$C$2:$C$53,"Buy")-SUMIFS('Transactions (Dated)'!$E$2:$E$53,'Transactions (Dated)'!$D$2:$D$53,'Share Values'!$V35,'Transactions (Dated)'!$B$2:$B$53,'Share Values'!AJ$11,'Transactions (Dated)'!$C$2:$C$53,"Sell")</f>
        <v>0</v>
      </c>
      <c r="AK35" s="40"/>
      <c r="AM35" s="3">
        <f t="shared" si="9"/>
        <v>41947</v>
      </c>
      <c r="AN35" s="6">
        <f t="shared" ca="1" si="10"/>
        <v>54158.750000000007</v>
      </c>
      <c r="AO35" s="6">
        <f t="shared" ca="1" si="11"/>
        <v>0</v>
      </c>
      <c r="AP35" s="6">
        <f t="shared" ca="1" si="12"/>
        <v>0</v>
      </c>
      <c r="AQ35" s="6">
        <f t="shared" ca="1" si="13"/>
        <v>0</v>
      </c>
      <c r="AR35" s="6">
        <f t="shared" ca="1" si="14"/>
        <v>0</v>
      </c>
      <c r="AS35" s="6">
        <f t="shared" ca="1" si="15"/>
        <v>0</v>
      </c>
      <c r="AT35" s="6">
        <f t="shared" ca="1" si="16"/>
        <v>0</v>
      </c>
      <c r="AU35" s="6">
        <f t="shared" ca="1" si="17"/>
        <v>0</v>
      </c>
      <c r="AV35" s="6">
        <f t="shared" ca="1" si="18"/>
        <v>0</v>
      </c>
      <c r="AW35" s="6">
        <f t="shared" ca="1" si="19"/>
        <v>0</v>
      </c>
      <c r="AX35" s="6">
        <f t="shared" ca="1" si="20"/>
        <v>0</v>
      </c>
      <c r="AY35" s="6">
        <f t="shared" ca="1" si="21"/>
        <v>0</v>
      </c>
      <c r="AZ35" s="6">
        <f t="shared" ca="1" si="22"/>
        <v>0</v>
      </c>
      <c r="BA35" s="6">
        <f t="shared" ca="1" si="23"/>
        <v>0</v>
      </c>
      <c r="BB35" s="6"/>
      <c r="BD35" s="4">
        <f t="shared" ca="1" si="24"/>
        <v>54158.750000000007</v>
      </c>
      <c r="BF35" s="3">
        <f t="shared" si="25"/>
        <v>41947</v>
      </c>
      <c r="BG35" s="6">
        <f>BG34+SUMIFS('Transactions (Dated)'!H:H,'Transactions (Dated)'!D:D,'Share Values'!AM35)</f>
        <v>949993.75</v>
      </c>
      <c r="BH35" s="6">
        <f ca="1">BH34+SUMIFS('Transactions (Dated)'!$F:$F,'Transactions (Dated)'!$D:$D,$BF35,'Transactions (Dated)'!$B:$B,BH$11,'Transactions (Dated)'!$C:$C,"Dividend (paid to cash)")*W35</f>
        <v>0</v>
      </c>
      <c r="BI35" s="6">
        <f ca="1">BI34+SUMIFS('Transactions (Dated)'!$F:$F,'Transactions (Dated)'!$D:$D,$BF35,'Transactions (Dated)'!$B:$B,BI$11,'Transactions (Dated)'!$C:$C,"Dividend (paid to cash)")*X35</f>
        <v>0</v>
      </c>
      <c r="BJ35" s="6">
        <f ca="1">BJ34+SUMIFS('Transactions (Dated)'!$F:$F,'Transactions (Dated)'!$D:$D,$BF35,'Transactions (Dated)'!$B:$B,BJ$11,'Transactions (Dated)'!$C:$C,"Dividend (paid to cash)")*Y35</f>
        <v>0</v>
      </c>
      <c r="BK35" s="6">
        <f ca="1">BK34+SUMIFS('Transactions (Dated)'!$F:$F,'Transactions (Dated)'!$D:$D,$BF35,'Transactions (Dated)'!$B:$B,BK$11,'Transactions (Dated)'!$C:$C,"Dividend (paid to cash)")*Z35</f>
        <v>0</v>
      </c>
      <c r="BL35" s="6">
        <f ca="1">BL34+SUMIFS('Transactions (Dated)'!$F:$F,'Transactions (Dated)'!$D:$D,$BF35,'Transactions (Dated)'!$B:$B,BL$11,'Transactions (Dated)'!$C:$C,"Dividend (paid to cash)")*AA35</f>
        <v>0</v>
      </c>
      <c r="BM35" s="6">
        <f ca="1">BM34+SUMIFS('Transactions (Dated)'!$F:$F,'Transactions (Dated)'!$D:$D,$BF35,'Transactions (Dated)'!$B:$B,BM$11,'Transactions (Dated)'!$C:$C,"Dividend (paid to cash)")*AB35</f>
        <v>0</v>
      </c>
      <c r="BN35" s="6">
        <f ca="1">BN34+SUMIFS('Transactions (Dated)'!$F:$F,'Transactions (Dated)'!$D:$D,$BF35,'Transactions (Dated)'!$B:$B,BN$11,'Transactions (Dated)'!$C:$C,"Dividend (paid to cash)")*AC35</f>
        <v>0</v>
      </c>
      <c r="BO35" s="6">
        <f ca="1">BO34+SUMIFS('Transactions (Dated)'!$F:$F,'Transactions (Dated)'!$D:$D,$BF35,'Transactions (Dated)'!$B:$B,BO$11,'Transactions (Dated)'!$C:$C,"Dividend (paid to cash)")*AD35</f>
        <v>0</v>
      </c>
      <c r="BP35" s="6">
        <f ca="1">BP34+SUMIFS('Transactions (Dated)'!$F:$F,'Transactions (Dated)'!$D:$D,$BF35,'Transactions (Dated)'!$B:$B,BP$11,'Transactions (Dated)'!$C:$C,"Dividend (paid to cash)")*AE35</f>
        <v>0</v>
      </c>
      <c r="BQ35" s="6">
        <f ca="1">BQ34+SUMIFS('Transactions (Dated)'!$F:$F,'Transactions (Dated)'!$D:$D,$BF35,'Transactions (Dated)'!$B:$B,BQ$11,'Transactions (Dated)'!$C:$C,"Dividend (paid to cash)")*AF35</f>
        <v>0</v>
      </c>
      <c r="BR35" s="6">
        <f ca="1">BR34+SUMIFS('Transactions (Dated)'!$F:$F,'Transactions (Dated)'!$D:$D,$BF35,'Transactions (Dated)'!$B:$B,BR$11,'Transactions (Dated)'!$C:$C,"Dividend (paid to cash)")*AG35</f>
        <v>0</v>
      </c>
      <c r="BS35" s="6">
        <f ca="1">BS34+SUMIFS('Transactions (Dated)'!$F:$F,'Transactions (Dated)'!$D:$D,$BF35,'Transactions (Dated)'!$B:$B,BS$11,'Transactions (Dated)'!$C:$C,"Dividend (paid to cash)")*AH35</f>
        <v>0</v>
      </c>
      <c r="BT35" s="6">
        <f ca="1">BT34+SUMIFS('Transactions (Dated)'!$F:$F,'Transactions (Dated)'!$D:$D,$BF35,'Transactions (Dated)'!$B:$B,BT$11,'Transactions (Dated)'!$C:$C,"Dividend (paid to cash)")*AI35</f>
        <v>0</v>
      </c>
      <c r="BU35" s="6">
        <f ca="1">BU34+SUMIFS('Transactions (Dated)'!$F:$F,'Transactions (Dated)'!$D:$D,$BF35,'Transactions (Dated)'!$B:$B,BU$11,'Transactions (Dated)'!$C:$C,"Dividend (paid to cash)")*AJ35</f>
        <v>0</v>
      </c>
      <c r="BV35" s="6"/>
      <c r="BX35" s="6">
        <f t="shared" ca="1" si="30"/>
        <v>949993.75</v>
      </c>
      <c r="BZ35" s="3">
        <f t="shared" si="31"/>
        <v>41947</v>
      </c>
      <c r="CA35" s="4">
        <f t="shared" ca="1" si="26"/>
        <v>54158.750000000007</v>
      </c>
      <c r="CB35" s="4">
        <f t="shared" ca="1" si="27"/>
        <v>949993.75</v>
      </c>
      <c r="CD35" s="4">
        <f t="shared" ca="1" si="28"/>
        <v>1004152.5</v>
      </c>
    </row>
    <row r="36" spans="2:82" x14ac:dyDescent="0.15">
      <c r="B36" s="3">
        <f t="shared" si="29"/>
        <v>41948</v>
      </c>
      <c r="C36" s="2">
        <v>14548.3</v>
      </c>
      <c r="E36" s="70">
        <v>41948</v>
      </c>
      <c r="F36" s="69">
        <v>11.53</v>
      </c>
      <c r="G36" s="69">
        <v>4.53</v>
      </c>
      <c r="H36" s="69">
        <v>19.68</v>
      </c>
      <c r="I36" s="69">
        <v>29.06</v>
      </c>
      <c r="J36" s="69">
        <v>19.600000000000001</v>
      </c>
      <c r="K36" s="69">
        <v>12.12</v>
      </c>
      <c r="L36" s="69">
        <v>28.78</v>
      </c>
      <c r="M36" s="69">
        <v>1.7</v>
      </c>
      <c r="N36" s="69">
        <v>9.4600000000000009</v>
      </c>
      <c r="O36" s="69">
        <v>5.01</v>
      </c>
      <c r="P36" s="69">
        <v>34.15</v>
      </c>
      <c r="Q36" s="69">
        <v>1.68</v>
      </c>
      <c r="R36" s="69">
        <v>8.14</v>
      </c>
      <c r="S36" s="69">
        <v>37.6</v>
      </c>
      <c r="T36" s="4"/>
      <c r="V36" s="3">
        <f t="shared" si="8"/>
        <v>41948</v>
      </c>
      <c r="W36" s="40">
        <f ca="1">W35+SUMIFS('Transactions (Dated)'!$E$2:$E$53,'Transactions (Dated)'!$D$2:$D$53,'Share Values'!$V36,'Transactions (Dated)'!$B$2:$B$53,'Share Values'!W$11,'Transactions (Dated)'!$C$2:$C$53,"Buy")-SUMIFS('Transactions (Dated)'!$E$2:$E$53,'Transactions (Dated)'!$D$2:$D$53,'Share Values'!$V36,'Transactions (Dated)'!$B$2:$B$53,'Share Values'!W$11,'Transactions (Dated)'!$C$2:$C$53,"Sell")</f>
        <v>4625</v>
      </c>
      <c r="X36" s="40">
        <f ca="1">X35+SUMIFS('Transactions (Dated)'!$E$2:$E$53,'Transactions (Dated)'!$D$2:$D$53,'Share Values'!$V36,'Transactions (Dated)'!$B$2:$B$53,'Share Values'!X$11,'Transactions (Dated)'!$C$2:$C$53,"Buy")-SUMIFS('Transactions (Dated)'!$E$2:$E$53,'Transactions (Dated)'!$D$2:$D$53,'Share Values'!$V36,'Transactions (Dated)'!$B$2:$B$53,'Share Values'!X$11,'Transactions (Dated)'!$C$2:$C$53,"Sell")</f>
        <v>0</v>
      </c>
      <c r="Y36" s="40">
        <f ca="1">Y35+SUMIFS('Transactions (Dated)'!$E$2:$E$53,'Transactions (Dated)'!$D$2:$D$53,'Share Values'!$V36,'Transactions (Dated)'!$B$2:$B$53,'Share Values'!Y$11,'Transactions (Dated)'!$C$2:$C$53,"Buy")-SUMIFS('Transactions (Dated)'!$E$2:$E$53,'Transactions (Dated)'!$D$2:$D$53,'Share Values'!$V36,'Transactions (Dated)'!$B$2:$B$53,'Share Values'!Y$11,'Transactions (Dated)'!$C$2:$C$53,"Sell")</f>
        <v>0</v>
      </c>
      <c r="Z36" s="40">
        <f ca="1">Z35+SUMIFS('Transactions (Dated)'!$E$2:$E$53,'Transactions (Dated)'!$D$2:$D$53,'Share Values'!$V36,'Transactions (Dated)'!$B$2:$B$53,'Share Values'!Z$11,'Transactions (Dated)'!$C$2:$C$53,"Buy")-SUMIFS('Transactions (Dated)'!$E$2:$E$53,'Transactions (Dated)'!$D$2:$D$53,'Share Values'!$V36,'Transactions (Dated)'!$B$2:$B$53,'Share Values'!Z$11,'Transactions (Dated)'!$C$2:$C$53,"Sell")</f>
        <v>0</v>
      </c>
      <c r="AA36" s="40">
        <f ca="1">AA35+SUMIFS('Transactions (Dated)'!$E$2:$E$53,'Transactions (Dated)'!$D$2:$D$53,'Share Values'!$V36,'Transactions (Dated)'!$B$2:$B$53,'Share Values'!AA$11,'Transactions (Dated)'!$C$2:$C$53,"Buy")-SUMIFS('Transactions (Dated)'!$E$2:$E$53,'Transactions (Dated)'!$D$2:$D$53,'Share Values'!$V36,'Transactions (Dated)'!$B$2:$B$53,'Share Values'!AA$11,'Transactions (Dated)'!$C$2:$C$53,"Sell")</f>
        <v>0</v>
      </c>
      <c r="AB36" s="40">
        <f ca="1">AB35+SUMIFS('Transactions (Dated)'!$E$2:$E$53,'Transactions (Dated)'!$D$2:$D$53,'Share Values'!$V36,'Transactions (Dated)'!$B$2:$B$53,'Share Values'!AB$11,'Transactions (Dated)'!$C$2:$C$53,"Buy")-SUMIFS('Transactions (Dated)'!$E$2:$E$53,'Transactions (Dated)'!$D$2:$D$53,'Share Values'!$V36,'Transactions (Dated)'!$B$2:$B$53,'Share Values'!AB$11,'Transactions (Dated)'!$C$2:$C$53,"Sell")</f>
        <v>0</v>
      </c>
      <c r="AC36" s="40">
        <f ca="1">AC35+SUMIFS('Transactions (Dated)'!$E$2:$E$53,'Transactions (Dated)'!$D$2:$D$53,'Share Values'!$V36,'Transactions (Dated)'!$B$2:$B$53,'Share Values'!AC$11,'Transactions (Dated)'!$C$2:$C$53,"Buy")-SUMIFS('Transactions (Dated)'!$E$2:$E$53,'Transactions (Dated)'!$D$2:$D$53,'Share Values'!$V36,'Transactions (Dated)'!$B$2:$B$53,'Share Values'!AC$11,'Transactions (Dated)'!$C$2:$C$53,"Sell")</f>
        <v>0</v>
      </c>
      <c r="AD36" s="40">
        <f ca="1">AD35+SUMIFS('Transactions (Dated)'!$E$2:$E$53,'Transactions (Dated)'!$D$2:$D$53,'Share Values'!$V36,'Transactions (Dated)'!$B$2:$B$53,'Share Values'!AD$11,'Transactions (Dated)'!$C$2:$C$53,"Buy")-SUMIFS('Transactions (Dated)'!$E$2:$E$53,'Transactions (Dated)'!$D$2:$D$53,'Share Values'!$V36,'Transactions (Dated)'!$B$2:$B$53,'Share Values'!AD$11,'Transactions (Dated)'!$C$2:$C$53,"Sell")</f>
        <v>0</v>
      </c>
      <c r="AE36" s="40">
        <f ca="1">AE35+SUMIFS('Transactions (Dated)'!$E$2:$E$53,'Transactions (Dated)'!$D$2:$D$53,'Share Values'!$V36,'Transactions (Dated)'!$B$2:$B$53,'Share Values'!AE$11,'Transactions (Dated)'!$C$2:$C$53,"Buy")-SUMIFS('Transactions (Dated)'!$E$2:$E$53,'Transactions (Dated)'!$D$2:$D$53,'Share Values'!$V36,'Transactions (Dated)'!$B$2:$B$53,'Share Values'!AE$11,'Transactions (Dated)'!$C$2:$C$53,"Sell")</f>
        <v>0</v>
      </c>
      <c r="AF36" s="40">
        <f ca="1">AF35+SUMIFS('Transactions (Dated)'!$E$2:$E$53,'Transactions (Dated)'!$D$2:$D$53,'Share Values'!$V36,'Transactions (Dated)'!$B$2:$B$53,'Share Values'!AF$11,'Transactions (Dated)'!$C$2:$C$53,"Buy")-SUMIFS('Transactions (Dated)'!$E$2:$E$53,'Transactions (Dated)'!$D$2:$D$53,'Share Values'!$V36,'Transactions (Dated)'!$B$2:$B$53,'Share Values'!AF$11,'Transactions (Dated)'!$C$2:$C$53,"Sell")</f>
        <v>0</v>
      </c>
      <c r="AG36" s="40">
        <f ca="1">AG35+SUMIFS('Transactions (Dated)'!$E$2:$E$53,'Transactions (Dated)'!$D$2:$D$53,'Share Values'!$V36,'Transactions (Dated)'!$B$2:$B$53,'Share Values'!AG$11,'Transactions (Dated)'!$C$2:$C$53,"Buy")-SUMIFS('Transactions (Dated)'!$E$2:$E$53,'Transactions (Dated)'!$D$2:$D$53,'Share Values'!$V36,'Transactions (Dated)'!$B$2:$B$53,'Share Values'!AG$11,'Transactions (Dated)'!$C$2:$C$53,"Sell")</f>
        <v>0</v>
      </c>
      <c r="AH36" s="40">
        <f ca="1">AH35+SUMIFS('Transactions (Dated)'!$E$2:$E$53,'Transactions (Dated)'!$D$2:$D$53,'Share Values'!$V36,'Transactions (Dated)'!$B$2:$B$53,'Share Values'!AH$11,'Transactions (Dated)'!$C$2:$C$53,"Buy")-SUMIFS('Transactions (Dated)'!$E$2:$E$53,'Transactions (Dated)'!$D$2:$D$53,'Share Values'!$V36,'Transactions (Dated)'!$B$2:$B$53,'Share Values'!AH$11,'Transactions (Dated)'!$C$2:$C$53,"Sell")</f>
        <v>0</v>
      </c>
      <c r="AI36" s="40">
        <f ca="1">AI35+SUMIFS('Transactions (Dated)'!$E$2:$E$53,'Transactions (Dated)'!$D$2:$D$53,'Share Values'!$V36,'Transactions (Dated)'!$B$2:$B$53,'Share Values'!AI$11,'Transactions (Dated)'!$C$2:$C$53,"Buy")-SUMIFS('Transactions (Dated)'!$E$2:$E$53,'Transactions (Dated)'!$D$2:$D$53,'Share Values'!$V36,'Transactions (Dated)'!$B$2:$B$53,'Share Values'!AI$11,'Transactions (Dated)'!$C$2:$C$53,"Sell")</f>
        <v>0</v>
      </c>
      <c r="AJ36" s="40">
        <f ca="1">AJ35+SUMIFS('Transactions (Dated)'!$E$2:$E$53,'Transactions (Dated)'!$D$2:$D$53,'Share Values'!$V36,'Transactions (Dated)'!$B$2:$B$53,'Share Values'!AJ$11,'Transactions (Dated)'!$C$2:$C$53,"Buy")-SUMIFS('Transactions (Dated)'!$E$2:$E$53,'Transactions (Dated)'!$D$2:$D$53,'Share Values'!$V36,'Transactions (Dated)'!$B$2:$B$53,'Share Values'!AJ$11,'Transactions (Dated)'!$C$2:$C$53,"Sell")</f>
        <v>0</v>
      </c>
      <c r="AK36" s="40"/>
      <c r="AM36" s="3">
        <f t="shared" si="9"/>
        <v>41948</v>
      </c>
      <c r="AN36" s="6">
        <f t="shared" ca="1" si="10"/>
        <v>53326.25</v>
      </c>
      <c r="AO36" s="6">
        <f t="shared" ca="1" si="11"/>
        <v>0</v>
      </c>
      <c r="AP36" s="6">
        <f t="shared" ca="1" si="12"/>
        <v>0</v>
      </c>
      <c r="AQ36" s="6">
        <f t="shared" ca="1" si="13"/>
        <v>0</v>
      </c>
      <c r="AR36" s="6">
        <f t="shared" ca="1" si="14"/>
        <v>0</v>
      </c>
      <c r="AS36" s="6">
        <f t="shared" ca="1" si="15"/>
        <v>0</v>
      </c>
      <c r="AT36" s="6">
        <f t="shared" ca="1" si="16"/>
        <v>0</v>
      </c>
      <c r="AU36" s="6">
        <f t="shared" ca="1" si="17"/>
        <v>0</v>
      </c>
      <c r="AV36" s="6">
        <f t="shared" ca="1" si="18"/>
        <v>0</v>
      </c>
      <c r="AW36" s="6">
        <f t="shared" ca="1" si="19"/>
        <v>0</v>
      </c>
      <c r="AX36" s="6">
        <f t="shared" ca="1" si="20"/>
        <v>0</v>
      </c>
      <c r="AY36" s="6">
        <f t="shared" ca="1" si="21"/>
        <v>0</v>
      </c>
      <c r="AZ36" s="6">
        <f t="shared" ca="1" si="22"/>
        <v>0</v>
      </c>
      <c r="BA36" s="6">
        <f t="shared" ca="1" si="23"/>
        <v>0</v>
      </c>
      <c r="BB36" s="6"/>
      <c r="BD36" s="4">
        <f t="shared" ca="1" si="24"/>
        <v>53326.25</v>
      </c>
      <c r="BF36" s="3">
        <f t="shared" si="25"/>
        <v>41948</v>
      </c>
      <c r="BG36" s="6">
        <f>BG35+SUMIFS('Transactions (Dated)'!H:H,'Transactions (Dated)'!D:D,'Share Values'!AM36)</f>
        <v>949993.75</v>
      </c>
      <c r="BH36" s="6">
        <f ca="1">BH35+SUMIFS('Transactions (Dated)'!$F:$F,'Transactions (Dated)'!$D:$D,$BF36,'Transactions (Dated)'!$B:$B,BH$11,'Transactions (Dated)'!$C:$C,"Dividend (paid to cash)")*W36</f>
        <v>0</v>
      </c>
      <c r="BI36" s="6">
        <f ca="1">BI35+SUMIFS('Transactions (Dated)'!$F:$F,'Transactions (Dated)'!$D:$D,$BF36,'Transactions (Dated)'!$B:$B,BI$11,'Transactions (Dated)'!$C:$C,"Dividend (paid to cash)")*X36</f>
        <v>0</v>
      </c>
      <c r="BJ36" s="6">
        <f ca="1">BJ35+SUMIFS('Transactions (Dated)'!$F:$F,'Transactions (Dated)'!$D:$D,$BF36,'Transactions (Dated)'!$B:$B,BJ$11,'Transactions (Dated)'!$C:$C,"Dividend (paid to cash)")*Y36</f>
        <v>0</v>
      </c>
      <c r="BK36" s="6">
        <f ca="1">BK35+SUMIFS('Transactions (Dated)'!$F:$F,'Transactions (Dated)'!$D:$D,$BF36,'Transactions (Dated)'!$B:$B,BK$11,'Transactions (Dated)'!$C:$C,"Dividend (paid to cash)")*Z36</f>
        <v>0</v>
      </c>
      <c r="BL36" s="6">
        <f ca="1">BL35+SUMIFS('Transactions (Dated)'!$F:$F,'Transactions (Dated)'!$D:$D,$BF36,'Transactions (Dated)'!$B:$B,BL$11,'Transactions (Dated)'!$C:$C,"Dividend (paid to cash)")*AA36</f>
        <v>0</v>
      </c>
      <c r="BM36" s="6">
        <f ca="1">BM35+SUMIFS('Transactions (Dated)'!$F:$F,'Transactions (Dated)'!$D:$D,$BF36,'Transactions (Dated)'!$B:$B,BM$11,'Transactions (Dated)'!$C:$C,"Dividend (paid to cash)")*AB36</f>
        <v>0</v>
      </c>
      <c r="BN36" s="6">
        <f ca="1">BN35+SUMIFS('Transactions (Dated)'!$F:$F,'Transactions (Dated)'!$D:$D,$BF36,'Transactions (Dated)'!$B:$B,BN$11,'Transactions (Dated)'!$C:$C,"Dividend (paid to cash)")*AC36</f>
        <v>0</v>
      </c>
      <c r="BO36" s="6">
        <f ca="1">BO35+SUMIFS('Transactions (Dated)'!$F:$F,'Transactions (Dated)'!$D:$D,$BF36,'Transactions (Dated)'!$B:$B,BO$11,'Transactions (Dated)'!$C:$C,"Dividend (paid to cash)")*AD36</f>
        <v>0</v>
      </c>
      <c r="BP36" s="6">
        <f ca="1">BP35+SUMIFS('Transactions (Dated)'!$F:$F,'Transactions (Dated)'!$D:$D,$BF36,'Transactions (Dated)'!$B:$B,BP$11,'Transactions (Dated)'!$C:$C,"Dividend (paid to cash)")*AE36</f>
        <v>0</v>
      </c>
      <c r="BQ36" s="6">
        <f ca="1">BQ35+SUMIFS('Transactions (Dated)'!$F:$F,'Transactions (Dated)'!$D:$D,$BF36,'Transactions (Dated)'!$B:$B,BQ$11,'Transactions (Dated)'!$C:$C,"Dividend (paid to cash)")*AF36</f>
        <v>0</v>
      </c>
      <c r="BR36" s="6">
        <f ca="1">BR35+SUMIFS('Transactions (Dated)'!$F:$F,'Transactions (Dated)'!$D:$D,$BF36,'Transactions (Dated)'!$B:$B,BR$11,'Transactions (Dated)'!$C:$C,"Dividend (paid to cash)")*AG36</f>
        <v>0</v>
      </c>
      <c r="BS36" s="6">
        <f ca="1">BS35+SUMIFS('Transactions (Dated)'!$F:$F,'Transactions (Dated)'!$D:$D,$BF36,'Transactions (Dated)'!$B:$B,BS$11,'Transactions (Dated)'!$C:$C,"Dividend (paid to cash)")*AH36</f>
        <v>0</v>
      </c>
      <c r="BT36" s="6">
        <f ca="1">BT35+SUMIFS('Transactions (Dated)'!$F:$F,'Transactions (Dated)'!$D:$D,$BF36,'Transactions (Dated)'!$B:$B,BT$11,'Transactions (Dated)'!$C:$C,"Dividend (paid to cash)")*AI36</f>
        <v>0</v>
      </c>
      <c r="BU36" s="6">
        <f ca="1">BU35+SUMIFS('Transactions (Dated)'!$F:$F,'Transactions (Dated)'!$D:$D,$BF36,'Transactions (Dated)'!$B:$B,BU$11,'Transactions (Dated)'!$C:$C,"Dividend (paid to cash)")*AJ36</f>
        <v>0</v>
      </c>
      <c r="BV36" s="6"/>
      <c r="BX36" s="6">
        <f t="shared" ca="1" si="30"/>
        <v>949993.75</v>
      </c>
      <c r="BZ36" s="3">
        <f t="shared" si="31"/>
        <v>41948</v>
      </c>
      <c r="CA36" s="4">
        <f t="shared" ca="1" si="26"/>
        <v>53326.25</v>
      </c>
      <c r="CB36" s="4">
        <f t="shared" ca="1" si="27"/>
        <v>949993.75</v>
      </c>
      <c r="CD36" s="4">
        <f t="shared" ca="1" si="28"/>
        <v>1003320</v>
      </c>
    </row>
    <row r="37" spans="2:82" x14ac:dyDescent="0.15">
      <c r="B37" s="3">
        <f t="shared" si="29"/>
        <v>41949</v>
      </c>
      <c r="C37" s="2">
        <v>14563.4</v>
      </c>
      <c r="E37" s="70">
        <v>41949</v>
      </c>
      <c r="F37" s="69">
        <v>11.75</v>
      </c>
      <c r="G37" s="69">
        <v>4.74</v>
      </c>
      <c r="H37" s="69">
        <v>19.68</v>
      </c>
      <c r="I37" s="69">
        <v>28.75</v>
      </c>
      <c r="J37" s="69">
        <v>18.54</v>
      </c>
      <c r="K37" s="69">
        <v>12.05</v>
      </c>
      <c r="L37" s="69">
        <v>29.35</v>
      </c>
      <c r="M37" s="69">
        <v>1.77</v>
      </c>
      <c r="N37" s="69">
        <v>9.1999999999999993</v>
      </c>
      <c r="O37" s="69">
        <v>4.7300000000000004</v>
      </c>
      <c r="P37" s="69">
        <v>34.049999999999997</v>
      </c>
      <c r="Q37" s="69">
        <v>1.53</v>
      </c>
      <c r="R37" s="69">
        <v>7.95</v>
      </c>
      <c r="S37" s="69">
        <v>37.42</v>
      </c>
      <c r="T37" s="4"/>
      <c r="V37" s="3">
        <f t="shared" si="8"/>
        <v>41949</v>
      </c>
      <c r="W37" s="40">
        <f ca="1">W36+SUMIFS('Transactions (Dated)'!$E$2:$E$53,'Transactions (Dated)'!$D$2:$D$53,'Share Values'!$V37,'Transactions (Dated)'!$B$2:$B$53,'Share Values'!W$11,'Transactions (Dated)'!$C$2:$C$53,"Buy")-SUMIFS('Transactions (Dated)'!$E$2:$E$53,'Transactions (Dated)'!$D$2:$D$53,'Share Values'!$V37,'Transactions (Dated)'!$B$2:$B$53,'Share Values'!W$11,'Transactions (Dated)'!$C$2:$C$53,"Sell")</f>
        <v>4625</v>
      </c>
      <c r="X37" s="40">
        <f ca="1">X36+SUMIFS('Transactions (Dated)'!$E$2:$E$53,'Transactions (Dated)'!$D$2:$D$53,'Share Values'!$V37,'Transactions (Dated)'!$B$2:$B$53,'Share Values'!X$11,'Transactions (Dated)'!$C$2:$C$53,"Buy")-SUMIFS('Transactions (Dated)'!$E$2:$E$53,'Transactions (Dated)'!$D$2:$D$53,'Share Values'!$V37,'Transactions (Dated)'!$B$2:$B$53,'Share Values'!X$11,'Transactions (Dated)'!$C$2:$C$53,"Sell")</f>
        <v>0</v>
      </c>
      <c r="Y37" s="40">
        <f ca="1">Y36+SUMIFS('Transactions (Dated)'!$E$2:$E$53,'Transactions (Dated)'!$D$2:$D$53,'Share Values'!$V37,'Transactions (Dated)'!$B$2:$B$53,'Share Values'!Y$11,'Transactions (Dated)'!$C$2:$C$53,"Buy")-SUMIFS('Transactions (Dated)'!$E$2:$E$53,'Transactions (Dated)'!$D$2:$D$53,'Share Values'!$V37,'Transactions (Dated)'!$B$2:$B$53,'Share Values'!Y$11,'Transactions (Dated)'!$C$2:$C$53,"Sell")</f>
        <v>0</v>
      </c>
      <c r="Z37" s="40">
        <f ca="1">Z36+SUMIFS('Transactions (Dated)'!$E$2:$E$53,'Transactions (Dated)'!$D$2:$D$53,'Share Values'!$V37,'Transactions (Dated)'!$B$2:$B$53,'Share Values'!Z$11,'Transactions (Dated)'!$C$2:$C$53,"Buy")-SUMIFS('Transactions (Dated)'!$E$2:$E$53,'Transactions (Dated)'!$D$2:$D$53,'Share Values'!$V37,'Transactions (Dated)'!$B$2:$B$53,'Share Values'!Z$11,'Transactions (Dated)'!$C$2:$C$53,"Sell")</f>
        <v>0</v>
      </c>
      <c r="AA37" s="40">
        <f ca="1">AA36+SUMIFS('Transactions (Dated)'!$E$2:$E$53,'Transactions (Dated)'!$D$2:$D$53,'Share Values'!$V37,'Transactions (Dated)'!$B$2:$B$53,'Share Values'!AA$11,'Transactions (Dated)'!$C$2:$C$53,"Buy")-SUMIFS('Transactions (Dated)'!$E$2:$E$53,'Transactions (Dated)'!$D$2:$D$53,'Share Values'!$V37,'Transactions (Dated)'!$B$2:$B$53,'Share Values'!AA$11,'Transactions (Dated)'!$C$2:$C$53,"Sell")</f>
        <v>0</v>
      </c>
      <c r="AB37" s="40">
        <f ca="1">AB36+SUMIFS('Transactions (Dated)'!$E$2:$E$53,'Transactions (Dated)'!$D$2:$D$53,'Share Values'!$V37,'Transactions (Dated)'!$B$2:$B$53,'Share Values'!AB$11,'Transactions (Dated)'!$C$2:$C$53,"Buy")-SUMIFS('Transactions (Dated)'!$E$2:$E$53,'Transactions (Dated)'!$D$2:$D$53,'Share Values'!$V37,'Transactions (Dated)'!$B$2:$B$53,'Share Values'!AB$11,'Transactions (Dated)'!$C$2:$C$53,"Sell")</f>
        <v>0</v>
      </c>
      <c r="AC37" s="40">
        <f ca="1">AC36+SUMIFS('Transactions (Dated)'!$E$2:$E$53,'Transactions (Dated)'!$D$2:$D$53,'Share Values'!$V37,'Transactions (Dated)'!$B$2:$B$53,'Share Values'!AC$11,'Transactions (Dated)'!$C$2:$C$53,"Buy")-SUMIFS('Transactions (Dated)'!$E$2:$E$53,'Transactions (Dated)'!$D$2:$D$53,'Share Values'!$V37,'Transactions (Dated)'!$B$2:$B$53,'Share Values'!AC$11,'Transactions (Dated)'!$C$2:$C$53,"Sell")</f>
        <v>0</v>
      </c>
      <c r="AD37" s="40">
        <f ca="1">AD36+SUMIFS('Transactions (Dated)'!$E$2:$E$53,'Transactions (Dated)'!$D$2:$D$53,'Share Values'!$V37,'Transactions (Dated)'!$B$2:$B$53,'Share Values'!AD$11,'Transactions (Dated)'!$C$2:$C$53,"Buy")-SUMIFS('Transactions (Dated)'!$E$2:$E$53,'Transactions (Dated)'!$D$2:$D$53,'Share Values'!$V37,'Transactions (Dated)'!$B$2:$B$53,'Share Values'!AD$11,'Transactions (Dated)'!$C$2:$C$53,"Sell")</f>
        <v>0</v>
      </c>
      <c r="AE37" s="40">
        <f ca="1">AE36+SUMIFS('Transactions (Dated)'!$E$2:$E$53,'Transactions (Dated)'!$D$2:$D$53,'Share Values'!$V37,'Transactions (Dated)'!$B$2:$B$53,'Share Values'!AE$11,'Transactions (Dated)'!$C$2:$C$53,"Buy")-SUMIFS('Transactions (Dated)'!$E$2:$E$53,'Transactions (Dated)'!$D$2:$D$53,'Share Values'!$V37,'Transactions (Dated)'!$B$2:$B$53,'Share Values'!AE$11,'Transactions (Dated)'!$C$2:$C$53,"Sell")</f>
        <v>0</v>
      </c>
      <c r="AF37" s="40">
        <f ca="1">AF36+SUMIFS('Transactions (Dated)'!$E$2:$E$53,'Transactions (Dated)'!$D$2:$D$53,'Share Values'!$V37,'Transactions (Dated)'!$B$2:$B$53,'Share Values'!AF$11,'Transactions (Dated)'!$C$2:$C$53,"Buy")-SUMIFS('Transactions (Dated)'!$E$2:$E$53,'Transactions (Dated)'!$D$2:$D$53,'Share Values'!$V37,'Transactions (Dated)'!$B$2:$B$53,'Share Values'!AF$11,'Transactions (Dated)'!$C$2:$C$53,"Sell")</f>
        <v>0</v>
      </c>
      <c r="AG37" s="40">
        <f ca="1">AG36+SUMIFS('Transactions (Dated)'!$E$2:$E$53,'Transactions (Dated)'!$D$2:$D$53,'Share Values'!$V37,'Transactions (Dated)'!$B$2:$B$53,'Share Values'!AG$11,'Transactions (Dated)'!$C$2:$C$53,"Buy")-SUMIFS('Transactions (Dated)'!$E$2:$E$53,'Transactions (Dated)'!$D$2:$D$53,'Share Values'!$V37,'Transactions (Dated)'!$B$2:$B$53,'Share Values'!AG$11,'Transactions (Dated)'!$C$2:$C$53,"Sell")</f>
        <v>0</v>
      </c>
      <c r="AH37" s="40">
        <f ca="1">AH36+SUMIFS('Transactions (Dated)'!$E$2:$E$53,'Transactions (Dated)'!$D$2:$D$53,'Share Values'!$V37,'Transactions (Dated)'!$B$2:$B$53,'Share Values'!AH$11,'Transactions (Dated)'!$C$2:$C$53,"Buy")-SUMIFS('Transactions (Dated)'!$E$2:$E$53,'Transactions (Dated)'!$D$2:$D$53,'Share Values'!$V37,'Transactions (Dated)'!$B$2:$B$53,'Share Values'!AH$11,'Transactions (Dated)'!$C$2:$C$53,"Sell")</f>
        <v>0</v>
      </c>
      <c r="AI37" s="40">
        <f ca="1">AI36+SUMIFS('Transactions (Dated)'!$E$2:$E$53,'Transactions (Dated)'!$D$2:$D$53,'Share Values'!$V37,'Transactions (Dated)'!$B$2:$B$53,'Share Values'!AI$11,'Transactions (Dated)'!$C$2:$C$53,"Buy")-SUMIFS('Transactions (Dated)'!$E$2:$E$53,'Transactions (Dated)'!$D$2:$D$53,'Share Values'!$V37,'Transactions (Dated)'!$B$2:$B$53,'Share Values'!AI$11,'Transactions (Dated)'!$C$2:$C$53,"Sell")</f>
        <v>0</v>
      </c>
      <c r="AJ37" s="40">
        <f ca="1">AJ36+SUMIFS('Transactions (Dated)'!$E$2:$E$53,'Transactions (Dated)'!$D$2:$D$53,'Share Values'!$V37,'Transactions (Dated)'!$B$2:$B$53,'Share Values'!AJ$11,'Transactions (Dated)'!$C$2:$C$53,"Buy")-SUMIFS('Transactions (Dated)'!$E$2:$E$53,'Transactions (Dated)'!$D$2:$D$53,'Share Values'!$V37,'Transactions (Dated)'!$B$2:$B$53,'Share Values'!AJ$11,'Transactions (Dated)'!$C$2:$C$53,"Sell")</f>
        <v>0</v>
      </c>
      <c r="AK37" s="40"/>
      <c r="AM37" s="3">
        <f t="shared" si="9"/>
        <v>41949</v>
      </c>
      <c r="AN37" s="6">
        <f t="shared" ca="1" si="10"/>
        <v>54343.75</v>
      </c>
      <c r="AO37" s="6">
        <f t="shared" ca="1" si="11"/>
        <v>0</v>
      </c>
      <c r="AP37" s="6">
        <f t="shared" ca="1" si="12"/>
        <v>0</v>
      </c>
      <c r="AQ37" s="6">
        <f t="shared" ca="1" si="13"/>
        <v>0</v>
      </c>
      <c r="AR37" s="6">
        <f t="shared" ca="1" si="14"/>
        <v>0</v>
      </c>
      <c r="AS37" s="6">
        <f t="shared" ca="1" si="15"/>
        <v>0</v>
      </c>
      <c r="AT37" s="6">
        <f t="shared" ca="1" si="16"/>
        <v>0</v>
      </c>
      <c r="AU37" s="6">
        <f t="shared" ca="1" si="17"/>
        <v>0</v>
      </c>
      <c r="AV37" s="6">
        <f t="shared" ca="1" si="18"/>
        <v>0</v>
      </c>
      <c r="AW37" s="6">
        <f t="shared" ca="1" si="19"/>
        <v>0</v>
      </c>
      <c r="AX37" s="6">
        <f t="shared" ca="1" si="20"/>
        <v>0</v>
      </c>
      <c r="AY37" s="6">
        <f t="shared" ca="1" si="21"/>
        <v>0</v>
      </c>
      <c r="AZ37" s="6">
        <f t="shared" ca="1" si="22"/>
        <v>0</v>
      </c>
      <c r="BA37" s="6">
        <f t="shared" ca="1" si="23"/>
        <v>0</v>
      </c>
      <c r="BB37" s="6"/>
      <c r="BD37" s="4">
        <f t="shared" ca="1" si="24"/>
        <v>54343.75</v>
      </c>
      <c r="BF37" s="3">
        <f t="shared" si="25"/>
        <v>41949</v>
      </c>
      <c r="BG37" s="6">
        <f>BG36+SUMIFS('Transactions (Dated)'!H:H,'Transactions (Dated)'!D:D,'Share Values'!AM37)</f>
        <v>949993.75</v>
      </c>
      <c r="BH37" s="6">
        <f ca="1">BH36+SUMIFS('Transactions (Dated)'!$F:$F,'Transactions (Dated)'!$D:$D,$BF37,'Transactions (Dated)'!$B:$B,BH$11,'Transactions (Dated)'!$C:$C,"Dividend (paid to cash)")*W37</f>
        <v>0</v>
      </c>
      <c r="BI37" s="6">
        <f ca="1">BI36+SUMIFS('Transactions (Dated)'!$F:$F,'Transactions (Dated)'!$D:$D,$BF37,'Transactions (Dated)'!$B:$B,BI$11,'Transactions (Dated)'!$C:$C,"Dividend (paid to cash)")*X37</f>
        <v>0</v>
      </c>
      <c r="BJ37" s="6">
        <f ca="1">BJ36+SUMIFS('Transactions (Dated)'!$F:$F,'Transactions (Dated)'!$D:$D,$BF37,'Transactions (Dated)'!$B:$B,BJ$11,'Transactions (Dated)'!$C:$C,"Dividend (paid to cash)")*Y37</f>
        <v>0</v>
      </c>
      <c r="BK37" s="6">
        <f ca="1">BK36+SUMIFS('Transactions (Dated)'!$F:$F,'Transactions (Dated)'!$D:$D,$BF37,'Transactions (Dated)'!$B:$B,BK$11,'Transactions (Dated)'!$C:$C,"Dividend (paid to cash)")*Z37</f>
        <v>0</v>
      </c>
      <c r="BL37" s="6">
        <f ca="1">BL36+SUMIFS('Transactions (Dated)'!$F:$F,'Transactions (Dated)'!$D:$D,$BF37,'Transactions (Dated)'!$B:$B,BL$11,'Transactions (Dated)'!$C:$C,"Dividend (paid to cash)")*AA37</f>
        <v>0</v>
      </c>
      <c r="BM37" s="6">
        <f ca="1">BM36+SUMIFS('Transactions (Dated)'!$F:$F,'Transactions (Dated)'!$D:$D,$BF37,'Transactions (Dated)'!$B:$B,BM$11,'Transactions (Dated)'!$C:$C,"Dividend (paid to cash)")*AB37</f>
        <v>0</v>
      </c>
      <c r="BN37" s="6">
        <f ca="1">BN36+SUMIFS('Transactions (Dated)'!$F:$F,'Transactions (Dated)'!$D:$D,$BF37,'Transactions (Dated)'!$B:$B,BN$11,'Transactions (Dated)'!$C:$C,"Dividend (paid to cash)")*AC37</f>
        <v>0</v>
      </c>
      <c r="BO37" s="6">
        <f ca="1">BO36+SUMIFS('Transactions (Dated)'!$F:$F,'Transactions (Dated)'!$D:$D,$BF37,'Transactions (Dated)'!$B:$B,BO$11,'Transactions (Dated)'!$C:$C,"Dividend (paid to cash)")*AD37</f>
        <v>0</v>
      </c>
      <c r="BP37" s="6">
        <f ca="1">BP36+SUMIFS('Transactions (Dated)'!$F:$F,'Transactions (Dated)'!$D:$D,$BF37,'Transactions (Dated)'!$B:$B,BP$11,'Transactions (Dated)'!$C:$C,"Dividend (paid to cash)")*AE37</f>
        <v>0</v>
      </c>
      <c r="BQ37" s="6">
        <f ca="1">BQ36+SUMIFS('Transactions (Dated)'!$F:$F,'Transactions (Dated)'!$D:$D,$BF37,'Transactions (Dated)'!$B:$B,BQ$11,'Transactions (Dated)'!$C:$C,"Dividend (paid to cash)")*AF37</f>
        <v>0</v>
      </c>
      <c r="BR37" s="6">
        <f ca="1">BR36+SUMIFS('Transactions (Dated)'!$F:$F,'Transactions (Dated)'!$D:$D,$BF37,'Transactions (Dated)'!$B:$B,BR$11,'Transactions (Dated)'!$C:$C,"Dividend (paid to cash)")*AG37</f>
        <v>0</v>
      </c>
      <c r="BS37" s="6">
        <f ca="1">BS36+SUMIFS('Transactions (Dated)'!$F:$F,'Transactions (Dated)'!$D:$D,$BF37,'Transactions (Dated)'!$B:$B,BS$11,'Transactions (Dated)'!$C:$C,"Dividend (paid to cash)")*AH37</f>
        <v>0</v>
      </c>
      <c r="BT37" s="6">
        <f ca="1">BT36+SUMIFS('Transactions (Dated)'!$F:$F,'Transactions (Dated)'!$D:$D,$BF37,'Transactions (Dated)'!$B:$B,BT$11,'Transactions (Dated)'!$C:$C,"Dividend (paid to cash)")*AI37</f>
        <v>0</v>
      </c>
      <c r="BU37" s="6">
        <f ca="1">BU36+SUMIFS('Transactions (Dated)'!$F:$F,'Transactions (Dated)'!$D:$D,$BF37,'Transactions (Dated)'!$B:$B,BU$11,'Transactions (Dated)'!$C:$C,"Dividend (paid to cash)")*AJ37</f>
        <v>0</v>
      </c>
      <c r="BV37" s="6"/>
      <c r="BX37" s="6">
        <f t="shared" ca="1" si="30"/>
        <v>949993.75</v>
      </c>
      <c r="BZ37" s="3">
        <f t="shared" si="31"/>
        <v>41949</v>
      </c>
      <c r="CA37" s="4">
        <f t="shared" ca="1" si="26"/>
        <v>54343.75</v>
      </c>
      <c r="CB37" s="4">
        <f t="shared" ca="1" si="27"/>
        <v>949993.75</v>
      </c>
      <c r="CD37" s="4">
        <f t="shared" ca="1" si="28"/>
        <v>1004337.5</v>
      </c>
    </row>
    <row r="38" spans="2:82" x14ac:dyDescent="0.15">
      <c r="B38" s="3">
        <f t="shared" si="29"/>
        <v>41950</v>
      </c>
      <c r="C38" s="2">
        <v>14690.8</v>
      </c>
      <c r="E38" s="70">
        <v>41950</v>
      </c>
      <c r="F38" s="69">
        <v>11.94</v>
      </c>
      <c r="G38" s="69">
        <v>4.88</v>
      </c>
      <c r="H38" s="69">
        <v>19.850000000000001</v>
      </c>
      <c r="I38" s="69">
        <v>29.36</v>
      </c>
      <c r="J38" s="69">
        <v>18.27</v>
      </c>
      <c r="K38" s="69">
        <v>12.47</v>
      </c>
      <c r="L38" s="69">
        <v>29</v>
      </c>
      <c r="M38" s="69">
        <v>1.8</v>
      </c>
      <c r="N38" s="69">
        <v>9.1999999999999993</v>
      </c>
      <c r="O38" s="69">
        <v>4.88</v>
      </c>
      <c r="P38" s="69">
        <v>33.93</v>
      </c>
      <c r="Q38" s="69">
        <v>1.49</v>
      </c>
      <c r="R38" s="69">
        <v>8.59</v>
      </c>
      <c r="S38" s="69">
        <v>37.74</v>
      </c>
      <c r="T38" s="4"/>
      <c r="V38" s="3">
        <f t="shared" si="8"/>
        <v>41950</v>
      </c>
      <c r="W38" s="40">
        <f ca="1">W37+SUMIFS('Transactions (Dated)'!$E$2:$E$53,'Transactions (Dated)'!$D$2:$D$53,'Share Values'!$V38,'Transactions (Dated)'!$B$2:$B$53,'Share Values'!W$11,'Transactions (Dated)'!$C$2:$C$53,"Buy")-SUMIFS('Transactions (Dated)'!$E$2:$E$53,'Transactions (Dated)'!$D$2:$D$53,'Share Values'!$V38,'Transactions (Dated)'!$B$2:$B$53,'Share Values'!W$11,'Transactions (Dated)'!$C$2:$C$53,"Sell")</f>
        <v>4625</v>
      </c>
      <c r="X38" s="40">
        <f ca="1">X37+SUMIFS('Transactions (Dated)'!$E$2:$E$53,'Transactions (Dated)'!$D$2:$D$53,'Share Values'!$V38,'Transactions (Dated)'!$B$2:$B$53,'Share Values'!X$11,'Transactions (Dated)'!$C$2:$C$53,"Buy")-SUMIFS('Transactions (Dated)'!$E$2:$E$53,'Transactions (Dated)'!$D$2:$D$53,'Share Values'!$V38,'Transactions (Dated)'!$B$2:$B$53,'Share Values'!X$11,'Transactions (Dated)'!$C$2:$C$53,"Sell")</f>
        <v>0</v>
      </c>
      <c r="Y38" s="40">
        <f ca="1">Y37+SUMIFS('Transactions (Dated)'!$E$2:$E$53,'Transactions (Dated)'!$D$2:$D$53,'Share Values'!$V38,'Transactions (Dated)'!$B$2:$B$53,'Share Values'!Y$11,'Transactions (Dated)'!$C$2:$C$53,"Buy")-SUMIFS('Transactions (Dated)'!$E$2:$E$53,'Transactions (Dated)'!$D$2:$D$53,'Share Values'!$V38,'Transactions (Dated)'!$B$2:$B$53,'Share Values'!Y$11,'Transactions (Dated)'!$C$2:$C$53,"Sell")</f>
        <v>0</v>
      </c>
      <c r="Z38" s="40">
        <f ca="1">Z37+SUMIFS('Transactions (Dated)'!$E$2:$E$53,'Transactions (Dated)'!$D$2:$D$53,'Share Values'!$V38,'Transactions (Dated)'!$B$2:$B$53,'Share Values'!Z$11,'Transactions (Dated)'!$C$2:$C$53,"Buy")-SUMIFS('Transactions (Dated)'!$E$2:$E$53,'Transactions (Dated)'!$D$2:$D$53,'Share Values'!$V38,'Transactions (Dated)'!$B$2:$B$53,'Share Values'!Z$11,'Transactions (Dated)'!$C$2:$C$53,"Sell")</f>
        <v>0</v>
      </c>
      <c r="AA38" s="40">
        <f ca="1">AA37+SUMIFS('Transactions (Dated)'!$E$2:$E$53,'Transactions (Dated)'!$D$2:$D$53,'Share Values'!$V38,'Transactions (Dated)'!$B$2:$B$53,'Share Values'!AA$11,'Transactions (Dated)'!$C$2:$C$53,"Buy")-SUMIFS('Transactions (Dated)'!$E$2:$E$53,'Transactions (Dated)'!$D$2:$D$53,'Share Values'!$V38,'Transactions (Dated)'!$B$2:$B$53,'Share Values'!AA$11,'Transactions (Dated)'!$C$2:$C$53,"Sell")</f>
        <v>0</v>
      </c>
      <c r="AB38" s="40">
        <f ca="1">AB37+SUMIFS('Transactions (Dated)'!$E$2:$E$53,'Transactions (Dated)'!$D$2:$D$53,'Share Values'!$V38,'Transactions (Dated)'!$B$2:$B$53,'Share Values'!AB$11,'Transactions (Dated)'!$C$2:$C$53,"Buy")-SUMIFS('Transactions (Dated)'!$E$2:$E$53,'Transactions (Dated)'!$D$2:$D$53,'Share Values'!$V38,'Transactions (Dated)'!$B$2:$B$53,'Share Values'!AB$11,'Transactions (Dated)'!$C$2:$C$53,"Sell")</f>
        <v>0</v>
      </c>
      <c r="AC38" s="40">
        <f ca="1">AC37+SUMIFS('Transactions (Dated)'!$E$2:$E$53,'Transactions (Dated)'!$D$2:$D$53,'Share Values'!$V38,'Transactions (Dated)'!$B$2:$B$53,'Share Values'!AC$11,'Transactions (Dated)'!$C$2:$C$53,"Buy")-SUMIFS('Transactions (Dated)'!$E$2:$E$53,'Transactions (Dated)'!$D$2:$D$53,'Share Values'!$V38,'Transactions (Dated)'!$B$2:$B$53,'Share Values'!AC$11,'Transactions (Dated)'!$C$2:$C$53,"Sell")</f>
        <v>0</v>
      </c>
      <c r="AD38" s="40">
        <f ca="1">AD37+SUMIFS('Transactions (Dated)'!$E$2:$E$53,'Transactions (Dated)'!$D$2:$D$53,'Share Values'!$V38,'Transactions (Dated)'!$B$2:$B$53,'Share Values'!AD$11,'Transactions (Dated)'!$C$2:$C$53,"Buy")-SUMIFS('Transactions (Dated)'!$E$2:$E$53,'Transactions (Dated)'!$D$2:$D$53,'Share Values'!$V38,'Transactions (Dated)'!$B$2:$B$53,'Share Values'!AD$11,'Transactions (Dated)'!$C$2:$C$53,"Sell")</f>
        <v>0</v>
      </c>
      <c r="AE38" s="40">
        <f ca="1">AE37+SUMIFS('Transactions (Dated)'!$E$2:$E$53,'Transactions (Dated)'!$D$2:$D$53,'Share Values'!$V38,'Transactions (Dated)'!$B$2:$B$53,'Share Values'!AE$11,'Transactions (Dated)'!$C$2:$C$53,"Buy")-SUMIFS('Transactions (Dated)'!$E$2:$E$53,'Transactions (Dated)'!$D$2:$D$53,'Share Values'!$V38,'Transactions (Dated)'!$B$2:$B$53,'Share Values'!AE$11,'Transactions (Dated)'!$C$2:$C$53,"Sell")</f>
        <v>0</v>
      </c>
      <c r="AF38" s="40">
        <f ca="1">AF37+SUMIFS('Transactions (Dated)'!$E$2:$E$53,'Transactions (Dated)'!$D$2:$D$53,'Share Values'!$V38,'Transactions (Dated)'!$B$2:$B$53,'Share Values'!AF$11,'Transactions (Dated)'!$C$2:$C$53,"Buy")-SUMIFS('Transactions (Dated)'!$E$2:$E$53,'Transactions (Dated)'!$D$2:$D$53,'Share Values'!$V38,'Transactions (Dated)'!$B$2:$B$53,'Share Values'!AF$11,'Transactions (Dated)'!$C$2:$C$53,"Sell")</f>
        <v>0</v>
      </c>
      <c r="AG38" s="40">
        <f ca="1">AG37+SUMIFS('Transactions (Dated)'!$E$2:$E$53,'Transactions (Dated)'!$D$2:$D$53,'Share Values'!$V38,'Transactions (Dated)'!$B$2:$B$53,'Share Values'!AG$11,'Transactions (Dated)'!$C$2:$C$53,"Buy")-SUMIFS('Transactions (Dated)'!$E$2:$E$53,'Transactions (Dated)'!$D$2:$D$53,'Share Values'!$V38,'Transactions (Dated)'!$B$2:$B$53,'Share Values'!AG$11,'Transactions (Dated)'!$C$2:$C$53,"Sell")</f>
        <v>0</v>
      </c>
      <c r="AH38" s="40">
        <f ca="1">AH37+SUMIFS('Transactions (Dated)'!$E$2:$E$53,'Transactions (Dated)'!$D$2:$D$53,'Share Values'!$V38,'Transactions (Dated)'!$B$2:$B$53,'Share Values'!AH$11,'Transactions (Dated)'!$C$2:$C$53,"Buy")-SUMIFS('Transactions (Dated)'!$E$2:$E$53,'Transactions (Dated)'!$D$2:$D$53,'Share Values'!$V38,'Transactions (Dated)'!$B$2:$B$53,'Share Values'!AH$11,'Transactions (Dated)'!$C$2:$C$53,"Sell")</f>
        <v>0</v>
      </c>
      <c r="AI38" s="40">
        <f ca="1">AI37+SUMIFS('Transactions (Dated)'!$E$2:$E$53,'Transactions (Dated)'!$D$2:$D$53,'Share Values'!$V38,'Transactions (Dated)'!$B$2:$B$53,'Share Values'!AI$11,'Transactions (Dated)'!$C$2:$C$53,"Buy")-SUMIFS('Transactions (Dated)'!$E$2:$E$53,'Transactions (Dated)'!$D$2:$D$53,'Share Values'!$V38,'Transactions (Dated)'!$B$2:$B$53,'Share Values'!AI$11,'Transactions (Dated)'!$C$2:$C$53,"Sell")</f>
        <v>0</v>
      </c>
      <c r="AJ38" s="40">
        <f ca="1">AJ37+SUMIFS('Transactions (Dated)'!$E$2:$E$53,'Transactions (Dated)'!$D$2:$D$53,'Share Values'!$V38,'Transactions (Dated)'!$B$2:$B$53,'Share Values'!AJ$11,'Transactions (Dated)'!$C$2:$C$53,"Buy")-SUMIFS('Transactions (Dated)'!$E$2:$E$53,'Transactions (Dated)'!$D$2:$D$53,'Share Values'!$V38,'Transactions (Dated)'!$B$2:$B$53,'Share Values'!AJ$11,'Transactions (Dated)'!$C$2:$C$53,"Sell")</f>
        <v>0</v>
      </c>
      <c r="AK38" s="40"/>
      <c r="AM38" s="3">
        <f t="shared" si="9"/>
        <v>41950</v>
      </c>
      <c r="AN38" s="6">
        <f t="shared" ca="1" si="10"/>
        <v>55222.5</v>
      </c>
      <c r="AO38" s="6">
        <f t="shared" ca="1" si="11"/>
        <v>0</v>
      </c>
      <c r="AP38" s="6">
        <f t="shared" ca="1" si="12"/>
        <v>0</v>
      </c>
      <c r="AQ38" s="6">
        <f t="shared" ca="1" si="13"/>
        <v>0</v>
      </c>
      <c r="AR38" s="6">
        <f t="shared" ca="1" si="14"/>
        <v>0</v>
      </c>
      <c r="AS38" s="6">
        <f t="shared" ca="1" si="15"/>
        <v>0</v>
      </c>
      <c r="AT38" s="6">
        <f t="shared" ca="1" si="16"/>
        <v>0</v>
      </c>
      <c r="AU38" s="6">
        <f t="shared" ca="1" si="17"/>
        <v>0</v>
      </c>
      <c r="AV38" s="6">
        <f t="shared" ca="1" si="18"/>
        <v>0</v>
      </c>
      <c r="AW38" s="6">
        <f t="shared" ca="1" si="19"/>
        <v>0</v>
      </c>
      <c r="AX38" s="6">
        <f t="shared" ca="1" si="20"/>
        <v>0</v>
      </c>
      <c r="AY38" s="6">
        <f t="shared" ca="1" si="21"/>
        <v>0</v>
      </c>
      <c r="AZ38" s="6">
        <f t="shared" ca="1" si="22"/>
        <v>0</v>
      </c>
      <c r="BA38" s="6">
        <f t="shared" ca="1" si="23"/>
        <v>0</v>
      </c>
      <c r="BB38" s="6"/>
      <c r="BD38" s="4">
        <f t="shared" ca="1" si="24"/>
        <v>55222.5</v>
      </c>
      <c r="BF38" s="3">
        <f t="shared" si="25"/>
        <v>41950</v>
      </c>
      <c r="BG38" s="6">
        <f>BG37+SUMIFS('Transactions (Dated)'!H:H,'Transactions (Dated)'!D:D,'Share Values'!AM38)</f>
        <v>949993.75</v>
      </c>
      <c r="BH38" s="6">
        <f ca="1">BH37+SUMIFS('Transactions (Dated)'!$F:$F,'Transactions (Dated)'!$D:$D,$BF38,'Transactions (Dated)'!$B:$B,BH$11,'Transactions (Dated)'!$C:$C,"Dividend (paid to cash)")*W38</f>
        <v>0</v>
      </c>
      <c r="BI38" s="6">
        <f ca="1">BI37+SUMIFS('Transactions (Dated)'!$F:$F,'Transactions (Dated)'!$D:$D,$BF38,'Transactions (Dated)'!$B:$B,BI$11,'Transactions (Dated)'!$C:$C,"Dividend (paid to cash)")*X38</f>
        <v>0</v>
      </c>
      <c r="BJ38" s="6">
        <f ca="1">BJ37+SUMIFS('Transactions (Dated)'!$F:$F,'Transactions (Dated)'!$D:$D,$BF38,'Transactions (Dated)'!$B:$B,BJ$11,'Transactions (Dated)'!$C:$C,"Dividend (paid to cash)")*Y38</f>
        <v>0</v>
      </c>
      <c r="BK38" s="6">
        <f ca="1">BK37+SUMIFS('Transactions (Dated)'!$F:$F,'Transactions (Dated)'!$D:$D,$BF38,'Transactions (Dated)'!$B:$B,BK$11,'Transactions (Dated)'!$C:$C,"Dividend (paid to cash)")*Z38</f>
        <v>0</v>
      </c>
      <c r="BL38" s="6">
        <f ca="1">BL37+SUMIFS('Transactions (Dated)'!$F:$F,'Transactions (Dated)'!$D:$D,$BF38,'Transactions (Dated)'!$B:$B,BL$11,'Transactions (Dated)'!$C:$C,"Dividend (paid to cash)")*AA38</f>
        <v>0</v>
      </c>
      <c r="BM38" s="6">
        <f ca="1">BM37+SUMIFS('Transactions (Dated)'!$F:$F,'Transactions (Dated)'!$D:$D,$BF38,'Transactions (Dated)'!$B:$B,BM$11,'Transactions (Dated)'!$C:$C,"Dividend (paid to cash)")*AB38</f>
        <v>0</v>
      </c>
      <c r="BN38" s="6">
        <f ca="1">BN37+SUMIFS('Transactions (Dated)'!$F:$F,'Transactions (Dated)'!$D:$D,$BF38,'Transactions (Dated)'!$B:$B,BN$11,'Transactions (Dated)'!$C:$C,"Dividend (paid to cash)")*AC38</f>
        <v>0</v>
      </c>
      <c r="BO38" s="6">
        <f ca="1">BO37+SUMIFS('Transactions (Dated)'!$F:$F,'Transactions (Dated)'!$D:$D,$BF38,'Transactions (Dated)'!$B:$B,BO$11,'Transactions (Dated)'!$C:$C,"Dividend (paid to cash)")*AD38</f>
        <v>0</v>
      </c>
      <c r="BP38" s="6">
        <f ca="1">BP37+SUMIFS('Transactions (Dated)'!$F:$F,'Transactions (Dated)'!$D:$D,$BF38,'Transactions (Dated)'!$B:$B,BP$11,'Transactions (Dated)'!$C:$C,"Dividend (paid to cash)")*AE38</f>
        <v>0</v>
      </c>
      <c r="BQ38" s="6">
        <f ca="1">BQ37+SUMIFS('Transactions (Dated)'!$F:$F,'Transactions (Dated)'!$D:$D,$BF38,'Transactions (Dated)'!$B:$B,BQ$11,'Transactions (Dated)'!$C:$C,"Dividend (paid to cash)")*AF38</f>
        <v>0</v>
      </c>
      <c r="BR38" s="6">
        <f ca="1">BR37+SUMIFS('Transactions (Dated)'!$F:$F,'Transactions (Dated)'!$D:$D,$BF38,'Transactions (Dated)'!$B:$B,BR$11,'Transactions (Dated)'!$C:$C,"Dividend (paid to cash)")*AG38</f>
        <v>0</v>
      </c>
      <c r="BS38" s="6">
        <f ca="1">BS37+SUMIFS('Transactions (Dated)'!$F:$F,'Transactions (Dated)'!$D:$D,$BF38,'Transactions (Dated)'!$B:$B,BS$11,'Transactions (Dated)'!$C:$C,"Dividend (paid to cash)")*AH38</f>
        <v>0</v>
      </c>
      <c r="BT38" s="6">
        <f ca="1">BT37+SUMIFS('Transactions (Dated)'!$F:$F,'Transactions (Dated)'!$D:$D,$BF38,'Transactions (Dated)'!$B:$B,BT$11,'Transactions (Dated)'!$C:$C,"Dividend (paid to cash)")*AI38</f>
        <v>0</v>
      </c>
      <c r="BU38" s="6">
        <f ca="1">BU37+SUMIFS('Transactions (Dated)'!$F:$F,'Transactions (Dated)'!$D:$D,$BF38,'Transactions (Dated)'!$B:$B,BU$11,'Transactions (Dated)'!$C:$C,"Dividend (paid to cash)")*AJ38</f>
        <v>0</v>
      </c>
      <c r="BV38" s="6"/>
      <c r="BX38" s="6">
        <f t="shared" ca="1" si="30"/>
        <v>949993.75</v>
      </c>
      <c r="BZ38" s="3">
        <f t="shared" si="31"/>
        <v>41950</v>
      </c>
      <c r="CA38" s="4">
        <f t="shared" ca="1" si="26"/>
        <v>55222.5</v>
      </c>
      <c r="CB38" s="4">
        <f t="shared" ca="1" si="27"/>
        <v>949993.75</v>
      </c>
      <c r="CD38" s="4">
        <f t="shared" ca="1" si="28"/>
        <v>1005216.25</v>
      </c>
    </row>
    <row r="39" spans="2:82" x14ac:dyDescent="0.15">
      <c r="B39" s="3">
        <f t="shared" si="29"/>
        <v>41953</v>
      </c>
      <c r="C39" s="2">
        <v>14709.8</v>
      </c>
      <c r="E39" s="70">
        <v>41953</v>
      </c>
      <c r="F39" s="69">
        <v>12.63</v>
      </c>
      <c r="G39" s="69">
        <v>4.59</v>
      </c>
      <c r="H39" s="69">
        <v>19.899999999999999</v>
      </c>
      <c r="I39" s="69">
        <v>29.49</v>
      </c>
      <c r="J39" s="69">
        <v>17.36</v>
      </c>
      <c r="K39" s="69">
        <v>12.12</v>
      </c>
      <c r="L39" s="69">
        <v>28.28</v>
      </c>
      <c r="M39" s="69">
        <v>1.78</v>
      </c>
      <c r="N39" s="69">
        <v>9.5</v>
      </c>
      <c r="O39" s="69">
        <v>4.8532999999999999</v>
      </c>
      <c r="P39" s="69">
        <v>33.67</v>
      </c>
      <c r="Q39" s="69">
        <v>1.44</v>
      </c>
      <c r="R39" s="69">
        <v>8.4</v>
      </c>
      <c r="S39" s="69">
        <v>37.94</v>
      </c>
      <c r="T39" s="4"/>
      <c r="V39" s="3">
        <f t="shared" si="8"/>
        <v>41953</v>
      </c>
      <c r="W39" s="40">
        <f ca="1">W38+SUMIFS('Transactions (Dated)'!$E$2:$E$53,'Transactions (Dated)'!$D$2:$D$53,'Share Values'!$V39,'Transactions (Dated)'!$B$2:$B$53,'Share Values'!W$11,'Transactions (Dated)'!$C$2:$C$53,"Buy")-SUMIFS('Transactions (Dated)'!$E$2:$E$53,'Transactions (Dated)'!$D$2:$D$53,'Share Values'!$V39,'Transactions (Dated)'!$B$2:$B$53,'Share Values'!W$11,'Transactions (Dated)'!$C$2:$C$53,"Sell")</f>
        <v>4625</v>
      </c>
      <c r="X39" s="40">
        <f ca="1">X38+SUMIFS('Transactions (Dated)'!$E$2:$E$53,'Transactions (Dated)'!$D$2:$D$53,'Share Values'!$V39,'Transactions (Dated)'!$B$2:$B$53,'Share Values'!X$11,'Transactions (Dated)'!$C$2:$C$53,"Buy")-SUMIFS('Transactions (Dated)'!$E$2:$E$53,'Transactions (Dated)'!$D$2:$D$53,'Share Values'!$V39,'Transactions (Dated)'!$B$2:$B$53,'Share Values'!X$11,'Transactions (Dated)'!$C$2:$C$53,"Sell")</f>
        <v>0</v>
      </c>
      <c r="Y39" s="40">
        <f ca="1">Y38+SUMIFS('Transactions (Dated)'!$E$2:$E$53,'Transactions (Dated)'!$D$2:$D$53,'Share Values'!$V39,'Transactions (Dated)'!$B$2:$B$53,'Share Values'!Y$11,'Transactions (Dated)'!$C$2:$C$53,"Buy")-SUMIFS('Transactions (Dated)'!$E$2:$E$53,'Transactions (Dated)'!$D$2:$D$53,'Share Values'!$V39,'Transactions (Dated)'!$B$2:$B$53,'Share Values'!Y$11,'Transactions (Dated)'!$C$2:$C$53,"Sell")</f>
        <v>0</v>
      </c>
      <c r="Z39" s="40">
        <f ca="1">Z38+SUMIFS('Transactions (Dated)'!$E$2:$E$53,'Transactions (Dated)'!$D$2:$D$53,'Share Values'!$V39,'Transactions (Dated)'!$B$2:$B$53,'Share Values'!Z$11,'Transactions (Dated)'!$C$2:$C$53,"Buy")-SUMIFS('Transactions (Dated)'!$E$2:$E$53,'Transactions (Dated)'!$D$2:$D$53,'Share Values'!$V39,'Transactions (Dated)'!$B$2:$B$53,'Share Values'!Z$11,'Transactions (Dated)'!$C$2:$C$53,"Sell")</f>
        <v>0</v>
      </c>
      <c r="AA39" s="40">
        <f ca="1">AA38+SUMIFS('Transactions (Dated)'!$E$2:$E$53,'Transactions (Dated)'!$D$2:$D$53,'Share Values'!$V39,'Transactions (Dated)'!$B$2:$B$53,'Share Values'!AA$11,'Transactions (Dated)'!$C$2:$C$53,"Buy")-SUMIFS('Transactions (Dated)'!$E$2:$E$53,'Transactions (Dated)'!$D$2:$D$53,'Share Values'!$V39,'Transactions (Dated)'!$B$2:$B$53,'Share Values'!AA$11,'Transactions (Dated)'!$C$2:$C$53,"Sell")</f>
        <v>0</v>
      </c>
      <c r="AB39" s="40">
        <f ca="1">AB38+SUMIFS('Transactions (Dated)'!$E$2:$E$53,'Transactions (Dated)'!$D$2:$D$53,'Share Values'!$V39,'Transactions (Dated)'!$B$2:$B$53,'Share Values'!AB$11,'Transactions (Dated)'!$C$2:$C$53,"Buy")-SUMIFS('Transactions (Dated)'!$E$2:$E$53,'Transactions (Dated)'!$D$2:$D$53,'Share Values'!$V39,'Transactions (Dated)'!$B$2:$B$53,'Share Values'!AB$11,'Transactions (Dated)'!$C$2:$C$53,"Sell")</f>
        <v>0</v>
      </c>
      <c r="AC39" s="40">
        <f ca="1">AC38+SUMIFS('Transactions (Dated)'!$E$2:$E$53,'Transactions (Dated)'!$D$2:$D$53,'Share Values'!$V39,'Transactions (Dated)'!$B$2:$B$53,'Share Values'!AC$11,'Transactions (Dated)'!$C$2:$C$53,"Buy")-SUMIFS('Transactions (Dated)'!$E$2:$E$53,'Transactions (Dated)'!$D$2:$D$53,'Share Values'!$V39,'Transactions (Dated)'!$B$2:$B$53,'Share Values'!AC$11,'Transactions (Dated)'!$C$2:$C$53,"Sell")</f>
        <v>0</v>
      </c>
      <c r="AD39" s="40">
        <f ca="1">AD38+SUMIFS('Transactions (Dated)'!$E$2:$E$53,'Transactions (Dated)'!$D$2:$D$53,'Share Values'!$V39,'Transactions (Dated)'!$B$2:$B$53,'Share Values'!AD$11,'Transactions (Dated)'!$C$2:$C$53,"Buy")-SUMIFS('Transactions (Dated)'!$E$2:$E$53,'Transactions (Dated)'!$D$2:$D$53,'Share Values'!$V39,'Transactions (Dated)'!$B$2:$B$53,'Share Values'!AD$11,'Transactions (Dated)'!$C$2:$C$53,"Sell")</f>
        <v>0</v>
      </c>
      <c r="AE39" s="40">
        <f ca="1">AE38+SUMIFS('Transactions (Dated)'!$E$2:$E$53,'Transactions (Dated)'!$D$2:$D$53,'Share Values'!$V39,'Transactions (Dated)'!$B$2:$B$53,'Share Values'!AE$11,'Transactions (Dated)'!$C$2:$C$53,"Buy")-SUMIFS('Transactions (Dated)'!$E$2:$E$53,'Transactions (Dated)'!$D$2:$D$53,'Share Values'!$V39,'Transactions (Dated)'!$B$2:$B$53,'Share Values'!AE$11,'Transactions (Dated)'!$C$2:$C$53,"Sell")</f>
        <v>0</v>
      </c>
      <c r="AF39" s="40">
        <f ca="1">AF38+SUMIFS('Transactions (Dated)'!$E$2:$E$53,'Transactions (Dated)'!$D$2:$D$53,'Share Values'!$V39,'Transactions (Dated)'!$B$2:$B$53,'Share Values'!AF$11,'Transactions (Dated)'!$C$2:$C$53,"Buy")-SUMIFS('Transactions (Dated)'!$E$2:$E$53,'Transactions (Dated)'!$D$2:$D$53,'Share Values'!$V39,'Transactions (Dated)'!$B$2:$B$53,'Share Values'!AF$11,'Transactions (Dated)'!$C$2:$C$53,"Sell")</f>
        <v>0</v>
      </c>
      <c r="AG39" s="40">
        <f ca="1">AG38+SUMIFS('Transactions (Dated)'!$E$2:$E$53,'Transactions (Dated)'!$D$2:$D$53,'Share Values'!$V39,'Transactions (Dated)'!$B$2:$B$53,'Share Values'!AG$11,'Transactions (Dated)'!$C$2:$C$53,"Buy")-SUMIFS('Transactions (Dated)'!$E$2:$E$53,'Transactions (Dated)'!$D$2:$D$53,'Share Values'!$V39,'Transactions (Dated)'!$B$2:$B$53,'Share Values'!AG$11,'Transactions (Dated)'!$C$2:$C$53,"Sell")</f>
        <v>0</v>
      </c>
      <c r="AH39" s="40">
        <f ca="1">AH38+SUMIFS('Transactions (Dated)'!$E$2:$E$53,'Transactions (Dated)'!$D$2:$D$53,'Share Values'!$V39,'Transactions (Dated)'!$B$2:$B$53,'Share Values'!AH$11,'Transactions (Dated)'!$C$2:$C$53,"Buy")-SUMIFS('Transactions (Dated)'!$E$2:$E$53,'Transactions (Dated)'!$D$2:$D$53,'Share Values'!$V39,'Transactions (Dated)'!$B$2:$B$53,'Share Values'!AH$11,'Transactions (Dated)'!$C$2:$C$53,"Sell")</f>
        <v>0</v>
      </c>
      <c r="AI39" s="40">
        <f ca="1">AI38+SUMIFS('Transactions (Dated)'!$E$2:$E$53,'Transactions (Dated)'!$D$2:$D$53,'Share Values'!$V39,'Transactions (Dated)'!$B$2:$B$53,'Share Values'!AI$11,'Transactions (Dated)'!$C$2:$C$53,"Buy")-SUMIFS('Transactions (Dated)'!$E$2:$E$53,'Transactions (Dated)'!$D$2:$D$53,'Share Values'!$V39,'Transactions (Dated)'!$B$2:$B$53,'Share Values'!AI$11,'Transactions (Dated)'!$C$2:$C$53,"Sell")</f>
        <v>0</v>
      </c>
      <c r="AJ39" s="40">
        <f ca="1">AJ38+SUMIFS('Transactions (Dated)'!$E$2:$E$53,'Transactions (Dated)'!$D$2:$D$53,'Share Values'!$V39,'Transactions (Dated)'!$B$2:$B$53,'Share Values'!AJ$11,'Transactions (Dated)'!$C$2:$C$53,"Buy")-SUMIFS('Transactions (Dated)'!$E$2:$E$53,'Transactions (Dated)'!$D$2:$D$53,'Share Values'!$V39,'Transactions (Dated)'!$B$2:$B$53,'Share Values'!AJ$11,'Transactions (Dated)'!$C$2:$C$53,"Sell")</f>
        <v>0</v>
      </c>
      <c r="AK39" s="40"/>
      <c r="AM39" s="3">
        <f t="shared" si="9"/>
        <v>41953</v>
      </c>
      <c r="AN39" s="6">
        <f t="shared" ca="1" si="10"/>
        <v>58413.75</v>
      </c>
      <c r="AO39" s="6">
        <f t="shared" ca="1" si="11"/>
        <v>0</v>
      </c>
      <c r="AP39" s="6">
        <f t="shared" ca="1" si="12"/>
        <v>0</v>
      </c>
      <c r="AQ39" s="6">
        <f t="shared" ca="1" si="13"/>
        <v>0</v>
      </c>
      <c r="AR39" s="6">
        <f t="shared" ca="1" si="14"/>
        <v>0</v>
      </c>
      <c r="AS39" s="6">
        <f t="shared" ca="1" si="15"/>
        <v>0</v>
      </c>
      <c r="AT39" s="6">
        <f t="shared" ca="1" si="16"/>
        <v>0</v>
      </c>
      <c r="AU39" s="6">
        <f t="shared" ca="1" si="17"/>
        <v>0</v>
      </c>
      <c r="AV39" s="6">
        <f t="shared" ca="1" si="18"/>
        <v>0</v>
      </c>
      <c r="AW39" s="6">
        <f t="shared" ca="1" si="19"/>
        <v>0</v>
      </c>
      <c r="AX39" s="6">
        <f t="shared" ca="1" si="20"/>
        <v>0</v>
      </c>
      <c r="AY39" s="6">
        <f t="shared" ca="1" si="21"/>
        <v>0</v>
      </c>
      <c r="AZ39" s="6">
        <f t="shared" ca="1" si="22"/>
        <v>0</v>
      </c>
      <c r="BA39" s="6">
        <f t="shared" ca="1" si="23"/>
        <v>0</v>
      </c>
      <c r="BB39" s="6"/>
      <c r="BD39" s="4">
        <f t="shared" ca="1" si="24"/>
        <v>58413.75</v>
      </c>
      <c r="BF39" s="3">
        <f t="shared" si="25"/>
        <v>41953</v>
      </c>
      <c r="BG39" s="6">
        <f>BG38+SUMIFS('Transactions (Dated)'!H:H,'Transactions (Dated)'!D:D,'Share Values'!AM39)</f>
        <v>949993.75</v>
      </c>
      <c r="BH39" s="6">
        <f ca="1">BH38+SUMIFS('Transactions (Dated)'!$F:$F,'Transactions (Dated)'!$D:$D,$BF39,'Transactions (Dated)'!$B:$B,BH$11,'Transactions (Dated)'!$C:$C,"Dividend (paid to cash)")*W39</f>
        <v>0</v>
      </c>
      <c r="BI39" s="6">
        <f ca="1">BI38+SUMIFS('Transactions (Dated)'!$F:$F,'Transactions (Dated)'!$D:$D,$BF39,'Transactions (Dated)'!$B:$B,BI$11,'Transactions (Dated)'!$C:$C,"Dividend (paid to cash)")*X39</f>
        <v>0</v>
      </c>
      <c r="BJ39" s="6">
        <f ca="1">BJ38+SUMIFS('Transactions (Dated)'!$F:$F,'Transactions (Dated)'!$D:$D,$BF39,'Transactions (Dated)'!$B:$B,BJ$11,'Transactions (Dated)'!$C:$C,"Dividend (paid to cash)")*Y39</f>
        <v>0</v>
      </c>
      <c r="BK39" s="6">
        <f ca="1">BK38+SUMIFS('Transactions (Dated)'!$F:$F,'Transactions (Dated)'!$D:$D,$BF39,'Transactions (Dated)'!$B:$B,BK$11,'Transactions (Dated)'!$C:$C,"Dividend (paid to cash)")*Z39</f>
        <v>0</v>
      </c>
      <c r="BL39" s="6">
        <f ca="1">BL38+SUMIFS('Transactions (Dated)'!$F:$F,'Transactions (Dated)'!$D:$D,$BF39,'Transactions (Dated)'!$B:$B,BL$11,'Transactions (Dated)'!$C:$C,"Dividend (paid to cash)")*AA39</f>
        <v>0</v>
      </c>
      <c r="BM39" s="6">
        <f ca="1">BM38+SUMIFS('Transactions (Dated)'!$F:$F,'Transactions (Dated)'!$D:$D,$BF39,'Transactions (Dated)'!$B:$B,BM$11,'Transactions (Dated)'!$C:$C,"Dividend (paid to cash)")*AB39</f>
        <v>0</v>
      </c>
      <c r="BN39" s="6">
        <f ca="1">BN38+SUMIFS('Transactions (Dated)'!$F:$F,'Transactions (Dated)'!$D:$D,$BF39,'Transactions (Dated)'!$B:$B,BN$11,'Transactions (Dated)'!$C:$C,"Dividend (paid to cash)")*AC39</f>
        <v>0</v>
      </c>
      <c r="BO39" s="6">
        <f ca="1">BO38+SUMIFS('Transactions (Dated)'!$F:$F,'Transactions (Dated)'!$D:$D,$BF39,'Transactions (Dated)'!$B:$B,BO$11,'Transactions (Dated)'!$C:$C,"Dividend (paid to cash)")*AD39</f>
        <v>0</v>
      </c>
      <c r="BP39" s="6">
        <f ca="1">BP38+SUMIFS('Transactions (Dated)'!$F:$F,'Transactions (Dated)'!$D:$D,$BF39,'Transactions (Dated)'!$B:$B,BP$11,'Transactions (Dated)'!$C:$C,"Dividend (paid to cash)")*AE39</f>
        <v>0</v>
      </c>
      <c r="BQ39" s="6">
        <f ca="1">BQ38+SUMIFS('Transactions (Dated)'!$F:$F,'Transactions (Dated)'!$D:$D,$BF39,'Transactions (Dated)'!$B:$B,BQ$11,'Transactions (Dated)'!$C:$C,"Dividend (paid to cash)")*AF39</f>
        <v>0</v>
      </c>
      <c r="BR39" s="6">
        <f ca="1">BR38+SUMIFS('Transactions (Dated)'!$F:$F,'Transactions (Dated)'!$D:$D,$BF39,'Transactions (Dated)'!$B:$B,BR$11,'Transactions (Dated)'!$C:$C,"Dividend (paid to cash)")*AG39</f>
        <v>0</v>
      </c>
      <c r="BS39" s="6">
        <f ca="1">BS38+SUMIFS('Transactions (Dated)'!$F:$F,'Transactions (Dated)'!$D:$D,$BF39,'Transactions (Dated)'!$B:$B,BS$11,'Transactions (Dated)'!$C:$C,"Dividend (paid to cash)")*AH39</f>
        <v>0</v>
      </c>
      <c r="BT39" s="6">
        <f ca="1">BT38+SUMIFS('Transactions (Dated)'!$F:$F,'Transactions (Dated)'!$D:$D,$BF39,'Transactions (Dated)'!$B:$B,BT$11,'Transactions (Dated)'!$C:$C,"Dividend (paid to cash)")*AI39</f>
        <v>0</v>
      </c>
      <c r="BU39" s="6">
        <f ca="1">BU38+SUMIFS('Transactions (Dated)'!$F:$F,'Transactions (Dated)'!$D:$D,$BF39,'Transactions (Dated)'!$B:$B,BU$11,'Transactions (Dated)'!$C:$C,"Dividend (paid to cash)")*AJ39</f>
        <v>0</v>
      </c>
      <c r="BV39" s="6"/>
      <c r="BX39" s="6">
        <f t="shared" ca="1" si="30"/>
        <v>949993.75</v>
      </c>
      <c r="BZ39" s="3">
        <f t="shared" si="31"/>
        <v>41953</v>
      </c>
      <c r="CA39" s="4">
        <f t="shared" ca="1" si="26"/>
        <v>58413.75</v>
      </c>
      <c r="CB39" s="4">
        <f t="shared" ca="1" si="27"/>
        <v>949993.75</v>
      </c>
      <c r="CD39" s="4">
        <f t="shared" ca="1" si="28"/>
        <v>1008407.5</v>
      </c>
    </row>
    <row r="40" spans="2:82" x14ac:dyDescent="0.15">
      <c r="B40" s="3">
        <f t="shared" si="29"/>
        <v>41954</v>
      </c>
      <c r="C40" s="83">
        <v>14709.8</v>
      </c>
      <c r="E40" s="70">
        <v>41954</v>
      </c>
      <c r="F40" s="69">
        <v>12.48</v>
      </c>
      <c r="G40" s="69">
        <v>4.7</v>
      </c>
      <c r="H40" s="69">
        <v>19.97</v>
      </c>
      <c r="I40" s="69">
        <v>29.31</v>
      </c>
      <c r="J40" s="69">
        <v>18.510000000000002</v>
      </c>
      <c r="K40" s="69">
        <v>11.97</v>
      </c>
      <c r="L40" s="69">
        <v>27.93</v>
      </c>
      <c r="M40" s="69">
        <v>1.82</v>
      </c>
      <c r="N40" s="69">
        <v>9.4</v>
      </c>
      <c r="O40" s="69">
        <v>4.8333000000000004</v>
      </c>
      <c r="P40" s="69">
        <v>34.24</v>
      </c>
      <c r="Q40" s="69">
        <v>1.46</v>
      </c>
      <c r="R40" s="69">
        <v>8.3800000000000008</v>
      </c>
      <c r="S40" s="69">
        <v>37.76</v>
      </c>
      <c r="T40" s="4"/>
      <c r="V40" s="3">
        <f t="shared" si="8"/>
        <v>41954</v>
      </c>
      <c r="W40" s="40">
        <f ca="1">W39+SUMIFS('Transactions (Dated)'!$E$2:$E$53,'Transactions (Dated)'!$D$2:$D$53,'Share Values'!$V40,'Transactions (Dated)'!$B$2:$B$53,'Share Values'!W$11,'Transactions (Dated)'!$C$2:$C$53,"Buy")-SUMIFS('Transactions (Dated)'!$E$2:$E$53,'Transactions (Dated)'!$D$2:$D$53,'Share Values'!$V40,'Transactions (Dated)'!$B$2:$B$53,'Share Values'!W$11,'Transactions (Dated)'!$C$2:$C$53,"Sell")</f>
        <v>4625</v>
      </c>
      <c r="X40" s="40">
        <f ca="1">X39+SUMIFS('Transactions (Dated)'!$E$2:$E$53,'Transactions (Dated)'!$D$2:$D$53,'Share Values'!$V40,'Transactions (Dated)'!$B$2:$B$53,'Share Values'!X$11,'Transactions (Dated)'!$C$2:$C$53,"Buy")-SUMIFS('Transactions (Dated)'!$E$2:$E$53,'Transactions (Dated)'!$D$2:$D$53,'Share Values'!$V40,'Transactions (Dated)'!$B$2:$B$53,'Share Values'!X$11,'Transactions (Dated)'!$C$2:$C$53,"Sell")</f>
        <v>0</v>
      </c>
      <c r="Y40" s="40">
        <f ca="1">Y39+SUMIFS('Transactions (Dated)'!$E$2:$E$53,'Transactions (Dated)'!$D$2:$D$53,'Share Values'!$V40,'Transactions (Dated)'!$B$2:$B$53,'Share Values'!Y$11,'Transactions (Dated)'!$C$2:$C$53,"Buy")-SUMIFS('Transactions (Dated)'!$E$2:$E$53,'Transactions (Dated)'!$D$2:$D$53,'Share Values'!$V40,'Transactions (Dated)'!$B$2:$B$53,'Share Values'!Y$11,'Transactions (Dated)'!$C$2:$C$53,"Sell")</f>
        <v>0</v>
      </c>
      <c r="Z40" s="40">
        <f ca="1">Z39+SUMIFS('Transactions (Dated)'!$E$2:$E$53,'Transactions (Dated)'!$D$2:$D$53,'Share Values'!$V40,'Transactions (Dated)'!$B$2:$B$53,'Share Values'!Z$11,'Transactions (Dated)'!$C$2:$C$53,"Buy")-SUMIFS('Transactions (Dated)'!$E$2:$E$53,'Transactions (Dated)'!$D$2:$D$53,'Share Values'!$V40,'Transactions (Dated)'!$B$2:$B$53,'Share Values'!Z$11,'Transactions (Dated)'!$C$2:$C$53,"Sell")</f>
        <v>0</v>
      </c>
      <c r="AA40" s="40">
        <f ca="1">AA39+SUMIFS('Transactions (Dated)'!$E$2:$E$53,'Transactions (Dated)'!$D$2:$D$53,'Share Values'!$V40,'Transactions (Dated)'!$B$2:$B$53,'Share Values'!AA$11,'Transactions (Dated)'!$C$2:$C$53,"Buy")-SUMIFS('Transactions (Dated)'!$E$2:$E$53,'Transactions (Dated)'!$D$2:$D$53,'Share Values'!$V40,'Transactions (Dated)'!$B$2:$B$53,'Share Values'!AA$11,'Transactions (Dated)'!$C$2:$C$53,"Sell")</f>
        <v>0</v>
      </c>
      <c r="AB40" s="40">
        <f ca="1">AB39+SUMIFS('Transactions (Dated)'!$E$2:$E$53,'Transactions (Dated)'!$D$2:$D$53,'Share Values'!$V40,'Transactions (Dated)'!$B$2:$B$53,'Share Values'!AB$11,'Transactions (Dated)'!$C$2:$C$53,"Buy")-SUMIFS('Transactions (Dated)'!$E$2:$E$53,'Transactions (Dated)'!$D$2:$D$53,'Share Values'!$V40,'Transactions (Dated)'!$B$2:$B$53,'Share Values'!AB$11,'Transactions (Dated)'!$C$2:$C$53,"Sell")</f>
        <v>0</v>
      </c>
      <c r="AC40" s="40">
        <f ca="1">AC39+SUMIFS('Transactions (Dated)'!$E$2:$E$53,'Transactions (Dated)'!$D$2:$D$53,'Share Values'!$V40,'Transactions (Dated)'!$B$2:$B$53,'Share Values'!AC$11,'Transactions (Dated)'!$C$2:$C$53,"Buy")-SUMIFS('Transactions (Dated)'!$E$2:$E$53,'Transactions (Dated)'!$D$2:$D$53,'Share Values'!$V40,'Transactions (Dated)'!$B$2:$B$53,'Share Values'!AC$11,'Transactions (Dated)'!$C$2:$C$53,"Sell")</f>
        <v>0</v>
      </c>
      <c r="AD40" s="40">
        <f ca="1">AD39+SUMIFS('Transactions (Dated)'!$E$2:$E$53,'Transactions (Dated)'!$D$2:$D$53,'Share Values'!$V40,'Transactions (Dated)'!$B$2:$B$53,'Share Values'!AD$11,'Transactions (Dated)'!$C$2:$C$53,"Buy")-SUMIFS('Transactions (Dated)'!$E$2:$E$53,'Transactions (Dated)'!$D$2:$D$53,'Share Values'!$V40,'Transactions (Dated)'!$B$2:$B$53,'Share Values'!AD$11,'Transactions (Dated)'!$C$2:$C$53,"Sell")</f>
        <v>0</v>
      </c>
      <c r="AE40" s="40">
        <f ca="1">AE39+SUMIFS('Transactions (Dated)'!$E$2:$E$53,'Transactions (Dated)'!$D$2:$D$53,'Share Values'!$V40,'Transactions (Dated)'!$B$2:$B$53,'Share Values'!AE$11,'Transactions (Dated)'!$C$2:$C$53,"Buy")-SUMIFS('Transactions (Dated)'!$E$2:$E$53,'Transactions (Dated)'!$D$2:$D$53,'Share Values'!$V40,'Transactions (Dated)'!$B$2:$B$53,'Share Values'!AE$11,'Transactions (Dated)'!$C$2:$C$53,"Sell")</f>
        <v>0</v>
      </c>
      <c r="AF40" s="40">
        <f ca="1">AF39+SUMIFS('Transactions (Dated)'!$E$2:$E$53,'Transactions (Dated)'!$D$2:$D$53,'Share Values'!$V40,'Transactions (Dated)'!$B$2:$B$53,'Share Values'!AF$11,'Transactions (Dated)'!$C$2:$C$53,"Buy")-SUMIFS('Transactions (Dated)'!$E$2:$E$53,'Transactions (Dated)'!$D$2:$D$53,'Share Values'!$V40,'Transactions (Dated)'!$B$2:$B$53,'Share Values'!AF$11,'Transactions (Dated)'!$C$2:$C$53,"Sell")</f>
        <v>0</v>
      </c>
      <c r="AG40" s="40">
        <f ca="1">AG39+SUMIFS('Transactions (Dated)'!$E$2:$E$53,'Transactions (Dated)'!$D$2:$D$53,'Share Values'!$V40,'Transactions (Dated)'!$B$2:$B$53,'Share Values'!AG$11,'Transactions (Dated)'!$C$2:$C$53,"Buy")-SUMIFS('Transactions (Dated)'!$E$2:$E$53,'Transactions (Dated)'!$D$2:$D$53,'Share Values'!$V40,'Transactions (Dated)'!$B$2:$B$53,'Share Values'!AG$11,'Transactions (Dated)'!$C$2:$C$53,"Sell")</f>
        <v>0</v>
      </c>
      <c r="AH40" s="40">
        <f ca="1">AH39+SUMIFS('Transactions (Dated)'!$E$2:$E$53,'Transactions (Dated)'!$D$2:$D$53,'Share Values'!$V40,'Transactions (Dated)'!$B$2:$B$53,'Share Values'!AH$11,'Transactions (Dated)'!$C$2:$C$53,"Buy")-SUMIFS('Transactions (Dated)'!$E$2:$E$53,'Transactions (Dated)'!$D$2:$D$53,'Share Values'!$V40,'Transactions (Dated)'!$B$2:$B$53,'Share Values'!AH$11,'Transactions (Dated)'!$C$2:$C$53,"Sell")</f>
        <v>0</v>
      </c>
      <c r="AI40" s="40">
        <f ca="1">AI39+SUMIFS('Transactions (Dated)'!$E$2:$E$53,'Transactions (Dated)'!$D$2:$D$53,'Share Values'!$V40,'Transactions (Dated)'!$B$2:$B$53,'Share Values'!AI$11,'Transactions (Dated)'!$C$2:$C$53,"Buy")-SUMIFS('Transactions (Dated)'!$E$2:$E$53,'Transactions (Dated)'!$D$2:$D$53,'Share Values'!$V40,'Transactions (Dated)'!$B$2:$B$53,'Share Values'!AI$11,'Transactions (Dated)'!$C$2:$C$53,"Sell")</f>
        <v>0</v>
      </c>
      <c r="AJ40" s="40">
        <f ca="1">AJ39+SUMIFS('Transactions (Dated)'!$E$2:$E$53,'Transactions (Dated)'!$D$2:$D$53,'Share Values'!$V40,'Transactions (Dated)'!$B$2:$B$53,'Share Values'!AJ$11,'Transactions (Dated)'!$C$2:$C$53,"Buy")-SUMIFS('Transactions (Dated)'!$E$2:$E$53,'Transactions (Dated)'!$D$2:$D$53,'Share Values'!$V40,'Transactions (Dated)'!$B$2:$B$53,'Share Values'!AJ$11,'Transactions (Dated)'!$C$2:$C$53,"Sell")</f>
        <v>0</v>
      </c>
      <c r="AK40" s="40"/>
      <c r="AM40" s="3">
        <f t="shared" si="9"/>
        <v>41954</v>
      </c>
      <c r="AN40" s="6">
        <f t="shared" ca="1" si="10"/>
        <v>57720</v>
      </c>
      <c r="AO40" s="6">
        <f t="shared" ca="1" si="11"/>
        <v>0</v>
      </c>
      <c r="AP40" s="6">
        <f t="shared" ca="1" si="12"/>
        <v>0</v>
      </c>
      <c r="AQ40" s="6">
        <f t="shared" ca="1" si="13"/>
        <v>0</v>
      </c>
      <c r="AR40" s="6">
        <f t="shared" ca="1" si="14"/>
        <v>0</v>
      </c>
      <c r="AS40" s="6">
        <f t="shared" ca="1" si="15"/>
        <v>0</v>
      </c>
      <c r="AT40" s="6">
        <f t="shared" ca="1" si="16"/>
        <v>0</v>
      </c>
      <c r="AU40" s="6">
        <f t="shared" ca="1" si="17"/>
        <v>0</v>
      </c>
      <c r="AV40" s="6">
        <f t="shared" ca="1" si="18"/>
        <v>0</v>
      </c>
      <c r="AW40" s="6">
        <f t="shared" ca="1" si="19"/>
        <v>0</v>
      </c>
      <c r="AX40" s="6">
        <f t="shared" ca="1" si="20"/>
        <v>0</v>
      </c>
      <c r="AY40" s="6">
        <f t="shared" ca="1" si="21"/>
        <v>0</v>
      </c>
      <c r="AZ40" s="6">
        <f t="shared" ca="1" si="22"/>
        <v>0</v>
      </c>
      <c r="BA40" s="6">
        <f t="shared" ca="1" si="23"/>
        <v>0</v>
      </c>
      <c r="BB40" s="6"/>
      <c r="BD40" s="4">
        <f t="shared" ca="1" si="24"/>
        <v>57720</v>
      </c>
      <c r="BF40" s="3">
        <f t="shared" si="25"/>
        <v>41954</v>
      </c>
      <c r="BG40" s="6">
        <f>BG39+SUMIFS('Transactions (Dated)'!H:H,'Transactions (Dated)'!D:D,'Share Values'!AM40)</f>
        <v>949993.75</v>
      </c>
      <c r="BH40" s="6">
        <f ca="1">BH39+SUMIFS('Transactions (Dated)'!$F:$F,'Transactions (Dated)'!$D:$D,$BF40,'Transactions (Dated)'!$B:$B,BH$11,'Transactions (Dated)'!$C:$C,"Dividend (paid to cash)")*W40</f>
        <v>0</v>
      </c>
      <c r="BI40" s="6">
        <f ca="1">BI39+SUMIFS('Transactions (Dated)'!$F:$F,'Transactions (Dated)'!$D:$D,$BF40,'Transactions (Dated)'!$B:$B,BI$11,'Transactions (Dated)'!$C:$C,"Dividend (paid to cash)")*X40</f>
        <v>0</v>
      </c>
      <c r="BJ40" s="6">
        <f ca="1">BJ39+SUMIFS('Transactions (Dated)'!$F:$F,'Transactions (Dated)'!$D:$D,$BF40,'Transactions (Dated)'!$B:$B,BJ$11,'Transactions (Dated)'!$C:$C,"Dividend (paid to cash)")*Y40</f>
        <v>0</v>
      </c>
      <c r="BK40" s="6">
        <f ca="1">BK39+SUMIFS('Transactions (Dated)'!$F:$F,'Transactions (Dated)'!$D:$D,$BF40,'Transactions (Dated)'!$B:$B,BK$11,'Transactions (Dated)'!$C:$C,"Dividend (paid to cash)")*Z40</f>
        <v>0</v>
      </c>
      <c r="BL40" s="6">
        <f ca="1">BL39+SUMIFS('Transactions (Dated)'!$F:$F,'Transactions (Dated)'!$D:$D,$BF40,'Transactions (Dated)'!$B:$B,BL$11,'Transactions (Dated)'!$C:$C,"Dividend (paid to cash)")*AA40</f>
        <v>0</v>
      </c>
      <c r="BM40" s="6">
        <f ca="1">BM39+SUMIFS('Transactions (Dated)'!$F:$F,'Transactions (Dated)'!$D:$D,$BF40,'Transactions (Dated)'!$B:$B,BM$11,'Transactions (Dated)'!$C:$C,"Dividend (paid to cash)")*AB40</f>
        <v>0</v>
      </c>
      <c r="BN40" s="6">
        <f ca="1">BN39+SUMIFS('Transactions (Dated)'!$F:$F,'Transactions (Dated)'!$D:$D,$BF40,'Transactions (Dated)'!$B:$B,BN$11,'Transactions (Dated)'!$C:$C,"Dividend (paid to cash)")*AC40</f>
        <v>0</v>
      </c>
      <c r="BO40" s="6">
        <f ca="1">BO39+SUMIFS('Transactions (Dated)'!$F:$F,'Transactions (Dated)'!$D:$D,$BF40,'Transactions (Dated)'!$B:$B,BO$11,'Transactions (Dated)'!$C:$C,"Dividend (paid to cash)")*AD40</f>
        <v>0</v>
      </c>
      <c r="BP40" s="6">
        <f ca="1">BP39+SUMIFS('Transactions (Dated)'!$F:$F,'Transactions (Dated)'!$D:$D,$BF40,'Transactions (Dated)'!$B:$B,BP$11,'Transactions (Dated)'!$C:$C,"Dividend (paid to cash)")*AE40</f>
        <v>0</v>
      </c>
      <c r="BQ40" s="6">
        <f ca="1">BQ39+SUMIFS('Transactions (Dated)'!$F:$F,'Transactions (Dated)'!$D:$D,$BF40,'Transactions (Dated)'!$B:$B,BQ$11,'Transactions (Dated)'!$C:$C,"Dividend (paid to cash)")*AF40</f>
        <v>0</v>
      </c>
      <c r="BR40" s="6">
        <f ca="1">BR39+SUMIFS('Transactions (Dated)'!$F:$F,'Transactions (Dated)'!$D:$D,$BF40,'Transactions (Dated)'!$B:$B,BR$11,'Transactions (Dated)'!$C:$C,"Dividend (paid to cash)")*AG40</f>
        <v>0</v>
      </c>
      <c r="BS40" s="6">
        <f ca="1">BS39+SUMIFS('Transactions (Dated)'!$F:$F,'Transactions (Dated)'!$D:$D,$BF40,'Transactions (Dated)'!$B:$B,BS$11,'Transactions (Dated)'!$C:$C,"Dividend (paid to cash)")*AH40</f>
        <v>0</v>
      </c>
      <c r="BT40" s="6">
        <f ca="1">BT39+SUMIFS('Transactions (Dated)'!$F:$F,'Transactions (Dated)'!$D:$D,$BF40,'Transactions (Dated)'!$B:$B,BT$11,'Transactions (Dated)'!$C:$C,"Dividend (paid to cash)")*AI40</f>
        <v>0</v>
      </c>
      <c r="BU40" s="6">
        <f ca="1">BU39+SUMIFS('Transactions (Dated)'!$F:$F,'Transactions (Dated)'!$D:$D,$BF40,'Transactions (Dated)'!$B:$B,BU$11,'Transactions (Dated)'!$C:$C,"Dividend (paid to cash)")*AJ40</f>
        <v>0</v>
      </c>
      <c r="BV40" s="6"/>
      <c r="BX40" s="6">
        <f t="shared" ca="1" si="30"/>
        <v>949993.75</v>
      </c>
      <c r="BZ40" s="3">
        <f t="shared" si="31"/>
        <v>41954</v>
      </c>
      <c r="CA40" s="4">
        <f t="shared" ca="1" si="26"/>
        <v>57720</v>
      </c>
      <c r="CB40" s="4">
        <f t="shared" ca="1" si="27"/>
        <v>949993.75</v>
      </c>
      <c r="CD40" s="4">
        <f t="shared" ca="1" si="28"/>
        <v>1007713.75</v>
      </c>
    </row>
    <row r="41" spans="2:82" x14ac:dyDescent="0.15">
      <c r="B41" s="3">
        <f t="shared" si="29"/>
        <v>41955</v>
      </c>
      <c r="C41" s="2">
        <v>14856.2</v>
      </c>
      <c r="E41" s="70">
        <v>41955</v>
      </c>
      <c r="F41" s="69">
        <v>12.76</v>
      </c>
      <c r="G41" s="69">
        <v>4.67</v>
      </c>
      <c r="H41" s="69">
        <v>20.09</v>
      </c>
      <c r="I41" s="69">
        <v>29.29</v>
      </c>
      <c r="J41" s="69">
        <v>18</v>
      </c>
      <c r="K41" s="69">
        <v>11.97</v>
      </c>
      <c r="L41" s="69">
        <v>28.35</v>
      </c>
      <c r="M41" s="69">
        <v>1.82</v>
      </c>
      <c r="N41" s="69">
        <v>9.1</v>
      </c>
      <c r="O41" s="69">
        <v>4.9066999999999998</v>
      </c>
      <c r="P41" s="69">
        <v>34.5</v>
      </c>
      <c r="Q41" s="69">
        <v>1.37</v>
      </c>
      <c r="R41" s="69">
        <v>8.35</v>
      </c>
      <c r="S41" s="69">
        <v>37.96</v>
      </c>
      <c r="T41" s="4"/>
      <c r="V41" s="3">
        <f t="shared" si="8"/>
        <v>41955</v>
      </c>
      <c r="W41" s="40">
        <f ca="1">W40+SUMIFS('Transactions (Dated)'!$E$2:$E$53,'Transactions (Dated)'!$D$2:$D$53,'Share Values'!$V41,'Transactions (Dated)'!$B$2:$B$53,'Share Values'!W$11,'Transactions (Dated)'!$C$2:$C$53,"Buy")-SUMIFS('Transactions (Dated)'!$E$2:$E$53,'Transactions (Dated)'!$D$2:$D$53,'Share Values'!$V41,'Transactions (Dated)'!$B$2:$B$53,'Share Values'!W$11,'Transactions (Dated)'!$C$2:$C$53,"Sell")</f>
        <v>4625</v>
      </c>
      <c r="X41" s="40">
        <f ca="1">X40+SUMIFS('Transactions (Dated)'!$E$2:$E$53,'Transactions (Dated)'!$D$2:$D$53,'Share Values'!$V41,'Transactions (Dated)'!$B$2:$B$53,'Share Values'!X$11,'Transactions (Dated)'!$C$2:$C$53,"Buy")-SUMIFS('Transactions (Dated)'!$E$2:$E$53,'Transactions (Dated)'!$D$2:$D$53,'Share Values'!$V41,'Transactions (Dated)'!$B$2:$B$53,'Share Values'!X$11,'Transactions (Dated)'!$C$2:$C$53,"Sell")</f>
        <v>0</v>
      </c>
      <c r="Y41" s="40">
        <f ca="1">Y40+SUMIFS('Transactions (Dated)'!$E$2:$E$53,'Transactions (Dated)'!$D$2:$D$53,'Share Values'!$V41,'Transactions (Dated)'!$B$2:$B$53,'Share Values'!Y$11,'Transactions (Dated)'!$C$2:$C$53,"Buy")-SUMIFS('Transactions (Dated)'!$E$2:$E$53,'Transactions (Dated)'!$D$2:$D$53,'Share Values'!$V41,'Transactions (Dated)'!$B$2:$B$53,'Share Values'!Y$11,'Transactions (Dated)'!$C$2:$C$53,"Sell")</f>
        <v>0</v>
      </c>
      <c r="Z41" s="40">
        <f ca="1">Z40+SUMIFS('Transactions (Dated)'!$E$2:$E$53,'Transactions (Dated)'!$D$2:$D$53,'Share Values'!$V41,'Transactions (Dated)'!$B$2:$B$53,'Share Values'!Z$11,'Transactions (Dated)'!$C$2:$C$53,"Buy")-SUMIFS('Transactions (Dated)'!$E$2:$E$53,'Transactions (Dated)'!$D$2:$D$53,'Share Values'!$V41,'Transactions (Dated)'!$B$2:$B$53,'Share Values'!Z$11,'Transactions (Dated)'!$C$2:$C$53,"Sell")</f>
        <v>0</v>
      </c>
      <c r="AA41" s="40">
        <f ca="1">AA40+SUMIFS('Transactions (Dated)'!$E$2:$E$53,'Transactions (Dated)'!$D$2:$D$53,'Share Values'!$V41,'Transactions (Dated)'!$B$2:$B$53,'Share Values'!AA$11,'Transactions (Dated)'!$C$2:$C$53,"Buy")-SUMIFS('Transactions (Dated)'!$E$2:$E$53,'Transactions (Dated)'!$D$2:$D$53,'Share Values'!$V41,'Transactions (Dated)'!$B$2:$B$53,'Share Values'!AA$11,'Transactions (Dated)'!$C$2:$C$53,"Sell")</f>
        <v>0</v>
      </c>
      <c r="AB41" s="40">
        <f ca="1">AB40+SUMIFS('Transactions (Dated)'!$E$2:$E$53,'Transactions (Dated)'!$D$2:$D$53,'Share Values'!$V41,'Transactions (Dated)'!$B$2:$B$53,'Share Values'!AB$11,'Transactions (Dated)'!$C$2:$C$53,"Buy")-SUMIFS('Transactions (Dated)'!$E$2:$E$53,'Transactions (Dated)'!$D$2:$D$53,'Share Values'!$V41,'Transactions (Dated)'!$B$2:$B$53,'Share Values'!AB$11,'Transactions (Dated)'!$C$2:$C$53,"Sell")</f>
        <v>0</v>
      </c>
      <c r="AC41" s="40">
        <f ca="1">AC40+SUMIFS('Transactions (Dated)'!$E$2:$E$53,'Transactions (Dated)'!$D$2:$D$53,'Share Values'!$V41,'Transactions (Dated)'!$B$2:$B$53,'Share Values'!AC$11,'Transactions (Dated)'!$C$2:$C$53,"Buy")-SUMIFS('Transactions (Dated)'!$E$2:$E$53,'Transactions (Dated)'!$D$2:$D$53,'Share Values'!$V41,'Transactions (Dated)'!$B$2:$B$53,'Share Values'!AC$11,'Transactions (Dated)'!$C$2:$C$53,"Sell")</f>
        <v>0</v>
      </c>
      <c r="AD41" s="40">
        <f ca="1">AD40+SUMIFS('Transactions (Dated)'!$E$2:$E$53,'Transactions (Dated)'!$D$2:$D$53,'Share Values'!$V41,'Transactions (Dated)'!$B$2:$B$53,'Share Values'!AD$11,'Transactions (Dated)'!$C$2:$C$53,"Buy")-SUMIFS('Transactions (Dated)'!$E$2:$E$53,'Transactions (Dated)'!$D$2:$D$53,'Share Values'!$V41,'Transactions (Dated)'!$B$2:$B$53,'Share Values'!AD$11,'Transactions (Dated)'!$C$2:$C$53,"Sell")</f>
        <v>0</v>
      </c>
      <c r="AE41" s="40">
        <f ca="1">AE40+SUMIFS('Transactions (Dated)'!$E$2:$E$53,'Transactions (Dated)'!$D$2:$D$53,'Share Values'!$V41,'Transactions (Dated)'!$B$2:$B$53,'Share Values'!AE$11,'Transactions (Dated)'!$C$2:$C$53,"Buy")-SUMIFS('Transactions (Dated)'!$E$2:$E$53,'Transactions (Dated)'!$D$2:$D$53,'Share Values'!$V41,'Transactions (Dated)'!$B$2:$B$53,'Share Values'!AE$11,'Transactions (Dated)'!$C$2:$C$53,"Sell")</f>
        <v>0</v>
      </c>
      <c r="AF41" s="40">
        <f ca="1">AF40+SUMIFS('Transactions (Dated)'!$E$2:$E$53,'Transactions (Dated)'!$D$2:$D$53,'Share Values'!$V41,'Transactions (Dated)'!$B$2:$B$53,'Share Values'!AF$11,'Transactions (Dated)'!$C$2:$C$53,"Buy")-SUMIFS('Transactions (Dated)'!$E$2:$E$53,'Transactions (Dated)'!$D$2:$D$53,'Share Values'!$V41,'Transactions (Dated)'!$B$2:$B$53,'Share Values'!AF$11,'Transactions (Dated)'!$C$2:$C$53,"Sell")</f>
        <v>0</v>
      </c>
      <c r="AG41" s="40">
        <f ca="1">AG40+SUMIFS('Transactions (Dated)'!$E$2:$E$53,'Transactions (Dated)'!$D$2:$D$53,'Share Values'!$V41,'Transactions (Dated)'!$B$2:$B$53,'Share Values'!AG$11,'Transactions (Dated)'!$C$2:$C$53,"Buy")-SUMIFS('Transactions (Dated)'!$E$2:$E$53,'Transactions (Dated)'!$D$2:$D$53,'Share Values'!$V41,'Transactions (Dated)'!$B$2:$B$53,'Share Values'!AG$11,'Transactions (Dated)'!$C$2:$C$53,"Sell")</f>
        <v>0</v>
      </c>
      <c r="AH41" s="40">
        <f ca="1">AH40+SUMIFS('Transactions (Dated)'!$E$2:$E$53,'Transactions (Dated)'!$D$2:$D$53,'Share Values'!$V41,'Transactions (Dated)'!$B$2:$B$53,'Share Values'!AH$11,'Transactions (Dated)'!$C$2:$C$53,"Buy")-SUMIFS('Transactions (Dated)'!$E$2:$E$53,'Transactions (Dated)'!$D$2:$D$53,'Share Values'!$V41,'Transactions (Dated)'!$B$2:$B$53,'Share Values'!AH$11,'Transactions (Dated)'!$C$2:$C$53,"Sell")</f>
        <v>0</v>
      </c>
      <c r="AI41" s="40">
        <f ca="1">AI40+SUMIFS('Transactions (Dated)'!$E$2:$E$53,'Transactions (Dated)'!$D$2:$D$53,'Share Values'!$V41,'Transactions (Dated)'!$B$2:$B$53,'Share Values'!AI$11,'Transactions (Dated)'!$C$2:$C$53,"Buy")-SUMIFS('Transactions (Dated)'!$E$2:$E$53,'Transactions (Dated)'!$D$2:$D$53,'Share Values'!$V41,'Transactions (Dated)'!$B$2:$B$53,'Share Values'!AI$11,'Transactions (Dated)'!$C$2:$C$53,"Sell")</f>
        <v>0</v>
      </c>
      <c r="AJ41" s="40">
        <f ca="1">AJ40+SUMIFS('Transactions (Dated)'!$E$2:$E$53,'Transactions (Dated)'!$D$2:$D$53,'Share Values'!$V41,'Transactions (Dated)'!$B$2:$B$53,'Share Values'!AJ$11,'Transactions (Dated)'!$C$2:$C$53,"Buy")-SUMIFS('Transactions (Dated)'!$E$2:$E$53,'Transactions (Dated)'!$D$2:$D$53,'Share Values'!$V41,'Transactions (Dated)'!$B$2:$B$53,'Share Values'!AJ$11,'Transactions (Dated)'!$C$2:$C$53,"Sell")</f>
        <v>0</v>
      </c>
      <c r="AK41" s="40"/>
      <c r="AM41" s="3">
        <f t="shared" si="9"/>
        <v>41955</v>
      </c>
      <c r="AN41" s="6">
        <f t="shared" ca="1" si="10"/>
        <v>59015</v>
      </c>
      <c r="AO41" s="6">
        <f t="shared" ca="1" si="11"/>
        <v>0</v>
      </c>
      <c r="AP41" s="6">
        <f t="shared" ca="1" si="12"/>
        <v>0</v>
      </c>
      <c r="AQ41" s="6">
        <f t="shared" ca="1" si="13"/>
        <v>0</v>
      </c>
      <c r="AR41" s="6">
        <f t="shared" ca="1" si="14"/>
        <v>0</v>
      </c>
      <c r="AS41" s="6">
        <f t="shared" ca="1" si="15"/>
        <v>0</v>
      </c>
      <c r="AT41" s="6">
        <f t="shared" ca="1" si="16"/>
        <v>0</v>
      </c>
      <c r="AU41" s="6">
        <f t="shared" ca="1" si="17"/>
        <v>0</v>
      </c>
      <c r="AV41" s="6">
        <f t="shared" ca="1" si="18"/>
        <v>0</v>
      </c>
      <c r="AW41" s="6">
        <f t="shared" ca="1" si="19"/>
        <v>0</v>
      </c>
      <c r="AX41" s="6">
        <f t="shared" ca="1" si="20"/>
        <v>0</v>
      </c>
      <c r="AY41" s="6">
        <f t="shared" ca="1" si="21"/>
        <v>0</v>
      </c>
      <c r="AZ41" s="6">
        <f t="shared" ca="1" si="22"/>
        <v>0</v>
      </c>
      <c r="BA41" s="6">
        <f t="shared" ca="1" si="23"/>
        <v>0</v>
      </c>
      <c r="BB41" s="6"/>
      <c r="BD41" s="4">
        <f t="shared" ca="1" si="24"/>
        <v>59015</v>
      </c>
      <c r="BF41" s="3">
        <f t="shared" si="25"/>
        <v>41955</v>
      </c>
      <c r="BG41" s="6">
        <f>BG40+SUMIFS('Transactions (Dated)'!H:H,'Transactions (Dated)'!D:D,'Share Values'!AM41)</f>
        <v>949993.75</v>
      </c>
      <c r="BH41" s="6">
        <f ca="1">BH40+SUMIFS('Transactions (Dated)'!$F:$F,'Transactions (Dated)'!$D:$D,$BF41,'Transactions (Dated)'!$B:$B,BH$11,'Transactions (Dated)'!$C:$C,"Dividend (paid to cash)")*W41</f>
        <v>0</v>
      </c>
      <c r="BI41" s="6">
        <f ca="1">BI40+SUMIFS('Transactions (Dated)'!$F:$F,'Transactions (Dated)'!$D:$D,$BF41,'Transactions (Dated)'!$B:$B,BI$11,'Transactions (Dated)'!$C:$C,"Dividend (paid to cash)")*X41</f>
        <v>0</v>
      </c>
      <c r="BJ41" s="6">
        <f ca="1">BJ40+SUMIFS('Transactions (Dated)'!$F:$F,'Transactions (Dated)'!$D:$D,$BF41,'Transactions (Dated)'!$B:$B,BJ$11,'Transactions (Dated)'!$C:$C,"Dividend (paid to cash)")*Y41</f>
        <v>0</v>
      </c>
      <c r="BK41" s="6">
        <f ca="1">BK40+SUMIFS('Transactions (Dated)'!$F:$F,'Transactions (Dated)'!$D:$D,$BF41,'Transactions (Dated)'!$B:$B,BK$11,'Transactions (Dated)'!$C:$C,"Dividend (paid to cash)")*Z41</f>
        <v>0</v>
      </c>
      <c r="BL41" s="6">
        <f ca="1">BL40+SUMIFS('Transactions (Dated)'!$F:$F,'Transactions (Dated)'!$D:$D,$BF41,'Transactions (Dated)'!$B:$B,BL$11,'Transactions (Dated)'!$C:$C,"Dividend (paid to cash)")*AA41</f>
        <v>0</v>
      </c>
      <c r="BM41" s="6">
        <f ca="1">BM40+SUMIFS('Transactions (Dated)'!$F:$F,'Transactions (Dated)'!$D:$D,$BF41,'Transactions (Dated)'!$B:$B,BM$11,'Transactions (Dated)'!$C:$C,"Dividend (paid to cash)")*AB41</f>
        <v>0</v>
      </c>
      <c r="BN41" s="6">
        <f ca="1">BN40+SUMIFS('Transactions (Dated)'!$F:$F,'Transactions (Dated)'!$D:$D,$BF41,'Transactions (Dated)'!$B:$B,BN$11,'Transactions (Dated)'!$C:$C,"Dividend (paid to cash)")*AC41</f>
        <v>0</v>
      </c>
      <c r="BO41" s="6">
        <f ca="1">BO40+SUMIFS('Transactions (Dated)'!$F:$F,'Transactions (Dated)'!$D:$D,$BF41,'Transactions (Dated)'!$B:$B,BO$11,'Transactions (Dated)'!$C:$C,"Dividend (paid to cash)")*AD41</f>
        <v>0</v>
      </c>
      <c r="BP41" s="6">
        <f ca="1">BP40+SUMIFS('Transactions (Dated)'!$F:$F,'Transactions (Dated)'!$D:$D,$BF41,'Transactions (Dated)'!$B:$B,BP$11,'Transactions (Dated)'!$C:$C,"Dividend (paid to cash)")*AE41</f>
        <v>0</v>
      </c>
      <c r="BQ41" s="6">
        <f ca="1">BQ40+SUMIFS('Transactions (Dated)'!$F:$F,'Transactions (Dated)'!$D:$D,$BF41,'Transactions (Dated)'!$B:$B,BQ$11,'Transactions (Dated)'!$C:$C,"Dividend (paid to cash)")*AF41</f>
        <v>0</v>
      </c>
      <c r="BR41" s="6">
        <f ca="1">BR40+SUMIFS('Transactions (Dated)'!$F:$F,'Transactions (Dated)'!$D:$D,$BF41,'Transactions (Dated)'!$B:$B,BR$11,'Transactions (Dated)'!$C:$C,"Dividend (paid to cash)")*AG41</f>
        <v>0</v>
      </c>
      <c r="BS41" s="6">
        <f ca="1">BS40+SUMIFS('Transactions (Dated)'!$F:$F,'Transactions (Dated)'!$D:$D,$BF41,'Transactions (Dated)'!$B:$B,BS$11,'Transactions (Dated)'!$C:$C,"Dividend (paid to cash)")*AH41</f>
        <v>0</v>
      </c>
      <c r="BT41" s="6">
        <f ca="1">BT40+SUMIFS('Transactions (Dated)'!$F:$F,'Transactions (Dated)'!$D:$D,$BF41,'Transactions (Dated)'!$B:$B,BT$11,'Transactions (Dated)'!$C:$C,"Dividend (paid to cash)")*AI41</f>
        <v>0</v>
      </c>
      <c r="BU41" s="6">
        <f ca="1">BU40+SUMIFS('Transactions (Dated)'!$F:$F,'Transactions (Dated)'!$D:$D,$BF41,'Transactions (Dated)'!$B:$B,BU$11,'Transactions (Dated)'!$C:$C,"Dividend (paid to cash)")*AJ41</f>
        <v>0</v>
      </c>
      <c r="BV41" s="6"/>
      <c r="BX41" s="6">
        <f t="shared" ca="1" si="30"/>
        <v>949993.75</v>
      </c>
      <c r="BZ41" s="3">
        <f t="shared" si="31"/>
        <v>41955</v>
      </c>
      <c r="CA41" s="4">
        <f t="shared" ca="1" si="26"/>
        <v>59015</v>
      </c>
      <c r="CB41" s="4">
        <f t="shared" ca="1" si="27"/>
        <v>949993.75</v>
      </c>
      <c r="CD41" s="4">
        <f t="shared" ca="1" si="28"/>
        <v>1009008.75</v>
      </c>
    </row>
    <row r="42" spans="2:82" x14ac:dyDescent="0.15">
      <c r="B42" s="3">
        <f t="shared" si="29"/>
        <v>41956</v>
      </c>
      <c r="C42" s="2">
        <v>14778.8</v>
      </c>
      <c r="E42" s="70">
        <v>41956</v>
      </c>
      <c r="F42" s="69">
        <v>13.74</v>
      </c>
      <c r="G42" s="69">
        <v>4.32</v>
      </c>
      <c r="H42" s="69">
        <v>19.989999999999998</v>
      </c>
      <c r="I42" s="69">
        <v>29.59</v>
      </c>
      <c r="J42" s="69">
        <v>17.690000000000001</v>
      </c>
      <c r="K42" s="69">
        <v>11.95</v>
      </c>
      <c r="L42" s="69">
        <v>27.84</v>
      </c>
      <c r="M42" s="69">
        <v>1.79</v>
      </c>
      <c r="N42" s="69">
        <v>9</v>
      </c>
      <c r="O42" s="69">
        <v>4.9367000000000001</v>
      </c>
      <c r="P42" s="69">
        <v>34.479999999999997</v>
      </c>
      <c r="Q42" s="69">
        <v>1.29</v>
      </c>
      <c r="R42" s="69">
        <v>8.3699999999999992</v>
      </c>
      <c r="S42" s="69">
        <v>38.1</v>
      </c>
      <c r="T42" s="4"/>
      <c r="V42" s="3">
        <f t="shared" si="8"/>
        <v>41956</v>
      </c>
      <c r="W42" s="40">
        <f ca="1">W41+SUMIFS('Transactions (Dated)'!$E$2:$E$53,'Transactions (Dated)'!$D$2:$D$53,'Share Values'!$V42,'Transactions (Dated)'!$B$2:$B$53,'Share Values'!W$11,'Transactions (Dated)'!$C$2:$C$53,"Buy")-SUMIFS('Transactions (Dated)'!$E$2:$E$53,'Transactions (Dated)'!$D$2:$D$53,'Share Values'!$V42,'Transactions (Dated)'!$B$2:$B$53,'Share Values'!W$11,'Transactions (Dated)'!$C$2:$C$53,"Sell")</f>
        <v>4625</v>
      </c>
      <c r="X42" s="40">
        <f ca="1">X41+SUMIFS('Transactions (Dated)'!$E$2:$E$53,'Transactions (Dated)'!$D$2:$D$53,'Share Values'!$V42,'Transactions (Dated)'!$B$2:$B$53,'Share Values'!X$11,'Transactions (Dated)'!$C$2:$C$53,"Buy")-SUMIFS('Transactions (Dated)'!$E$2:$E$53,'Transactions (Dated)'!$D$2:$D$53,'Share Values'!$V42,'Transactions (Dated)'!$B$2:$B$53,'Share Values'!X$11,'Transactions (Dated)'!$C$2:$C$53,"Sell")</f>
        <v>0</v>
      </c>
      <c r="Y42" s="40">
        <f ca="1">Y41+SUMIFS('Transactions (Dated)'!$E$2:$E$53,'Transactions (Dated)'!$D$2:$D$53,'Share Values'!$V42,'Transactions (Dated)'!$B$2:$B$53,'Share Values'!Y$11,'Transactions (Dated)'!$C$2:$C$53,"Buy")-SUMIFS('Transactions (Dated)'!$E$2:$E$53,'Transactions (Dated)'!$D$2:$D$53,'Share Values'!$V42,'Transactions (Dated)'!$B$2:$B$53,'Share Values'!Y$11,'Transactions (Dated)'!$C$2:$C$53,"Sell")</f>
        <v>0</v>
      </c>
      <c r="Z42" s="40">
        <f ca="1">Z41+SUMIFS('Transactions (Dated)'!$E$2:$E$53,'Transactions (Dated)'!$D$2:$D$53,'Share Values'!$V42,'Transactions (Dated)'!$B$2:$B$53,'Share Values'!Z$11,'Transactions (Dated)'!$C$2:$C$53,"Buy")-SUMIFS('Transactions (Dated)'!$E$2:$E$53,'Transactions (Dated)'!$D$2:$D$53,'Share Values'!$V42,'Transactions (Dated)'!$B$2:$B$53,'Share Values'!Z$11,'Transactions (Dated)'!$C$2:$C$53,"Sell")</f>
        <v>0</v>
      </c>
      <c r="AA42" s="40">
        <f ca="1">AA41+SUMIFS('Transactions (Dated)'!$E$2:$E$53,'Transactions (Dated)'!$D$2:$D$53,'Share Values'!$V42,'Transactions (Dated)'!$B$2:$B$53,'Share Values'!AA$11,'Transactions (Dated)'!$C$2:$C$53,"Buy")-SUMIFS('Transactions (Dated)'!$E$2:$E$53,'Transactions (Dated)'!$D$2:$D$53,'Share Values'!$V42,'Transactions (Dated)'!$B$2:$B$53,'Share Values'!AA$11,'Transactions (Dated)'!$C$2:$C$53,"Sell")</f>
        <v>0</v>
      </c>
      <c r="AB42" s="40">
        <f ca="1">AB41+SUMIFS('Transactions (Dated)'!$E$2:$E$53,'Transactions (Dated)'!$D$2:$D$53,'Share Values'!$V42,'Transactions (Dated)'!$B$2:$B$53,'Share Values'!AB$11,'Transactions (Dated)'!$C$2:$C$53,"Buy")-SUMIFS('Transactions (Dated)'!$E$2:$E$53,'Transactions (Dated)'!$D$2:$D$53,'Share Values'!$V42,'Transactions (Dated)'!$B$2:$B$53,'Share Values'!AB$11,'Transactions (Dated)'!$C$2:$C$53,"Sell")</f>
        <v>0</v>
      </c>
      <c r="AC42" s="40">
        <f ca="1">AC41+SUMIFS('Transactions (Dated)'!$E$2:$E$53,'Transactions (Dated)'!$D$2:$D$53,'Share Values'!$V42,'Transactions (Dated)'!$B$2:$B$53,'Share Values'!AC$11,'Transactions (Dated)'!$C$2:$C$53,"Buy")-SUMIFS('Transactions (Dated)'!$E$2:$E$53,'Transactions (Dated)'!$D$2:$D$53,'Share Values'!$V42,'Transactions (Dated)'!$B$2:$B$53,'Share Values'!AC$11,'Transactions (Dated)'!$C$2:$C$53,"Sell")</f>
        <v>0</v>
      </c>
      <c r="AD42" s="40">
        <f ca="1">AD41+SUMIFS('Transactions (Dated)'!$E$2:$E$53,'Transactions (Dated)'!$D$2:$D$53,'Share Values'!$V42,'Transactions (Dated)'!$B$2:$B$53,'Share Values'!AD$11,'Transactions (Dated)'!$C$2:$C$53,"Buy")-SUMIFS('Transactions (Dated)'!$E$2:$E$53,'Transactions (Dated)'!$D$2:$D$53,'Share Values'!$V42,'Transactions (Dated)'!$B$2:$B$53,'Share Values'!AD$11,'Transactions (Dated)'!$C$2:$C$53,"Sell")</f>
        <v>0</v>
      </c>
      <c r="AE42" s="40">
        <f ca="1">AE41+SUMIFS('Transactions (Dated)'!$E$2:$E$53,'Transactions (Dated)'!$D$2:$D$53,'Share Values'!$V42,'Transactions (Dated)'!$B$2:$B$53,'Share Values'!AE$11,'Transactions (Dated)'!$C$2:$C$53,"Buy")-SUMIFS('Transactions (Dated)'!$E$2:$E$53,'Transactions (Dated)'!$D$2:$D$53,'Share Values'!$V42,'Transactions (Dated)'!$B$2:$B$53,'Share Values'!AE$11,'Transactions (Dated)'!$C$2:$C$53,"Sell")</f>
        <v>0</v>
      </c>
      <c r="AF42" s="40">
        <f ca="1">AF41+SUMIFS('Transactions (Dated)'!$E$2:$E$53,'Transactions (Dated)'!$D$2:$D$53,'Share Values'!$V42,'Transactions (Dated)'!$B$2:$B$53,'Share Values'!AF$11,'Transactions (Dated)'!$C$2:$C$53,"Buy")-SUMIFS('Transactions (Dated)'!$E$2:$E$53,'Transactions (Dated)'!$D$2:$D$53,'Share Values'!$V42,'Transactions (Dated)'!$B$2:$B$53,'Share Values'!AF$11,'Transactions (Dated)'!$C$2:$C$53,"Sell")</f>
        <v>0</v>
      </c>
      <c r="AG42" s="40">
        <f ca="1">AG41+SUMIFS('Transactions (Dated)'!$E$2:$E$53,'Transactions (Dated)'!$D$2:$D$53,'Share Values'!$V42,'Transactions (Dated)'!$B$2:$B$53,'Share Values'!AG$11,'Transactions (Dated)'!$C$2:$C$53,"Buy")-SUMIFS('Transactions (Dated)'!$E$2:$E$53,'Transactions (Dated)'!$D$2:$D$53,'Share Values'!$V42,'Transactions (Dated)'!$B$2:$B$53,'Share Values'!AG$11,'Transactions (Dated)'!$C$2:$C$53,"Sell")</f>
        <v>0</v>
      </c>
      <c r="AH42" s="40">
        <f ca="1">AH41+SUMIFS('Transactions (Dated)'!$E$2:$E$53,'Transactions (Dated)'!$D$2:$D$53,'Share Values'!$V42,'Transactions (Dated)'!$B$2:$B$53,'Share Values'!AH$11,'Transactions (Dated)'!$C$2:$C$53,"Buy")-SUMIFS('Transactions (Dated)'!$E$2:$E$53,'Transactions (Dated)'!$D$2:$D$53,'Share Values'!$V42,'Transactions (Dated)'!$B$2:$B$53,'Share Values'!AH$11,'Transactions (Dated)'!$C$2:$C$53,"Sell")</f>
        <v>0</v>
      </c>
      <c r="AI42" s="40">
        <f ca="1">AI41+SUMIFS('Transactions (Dated)'!$E$2:$E$53,'Transactions (Dated)'!$D$2:$D$53,'Share Values'!$V42,'Transactions (Dated)'!$B$2:$B$53,'Share Values'!AI$11,'Transactions (Dated)'!$C$2:$C$53,"Buy")-SUMIFS('Transactions (Dated)'!$E$2:$E$53,'Transactions (Dated)'!$D$2:$D$53,'Share Values'!$V42,'Transactions (Dated)'!$B$2:$B$53,'Share Values'!AI$11,'Transactions (Dated)'!$C$2:$C$53,"Sell")</f>
        <v>0</v>
      </c>
      <c r="AJ42" s="40">
        <f ca="1">AJ41+SUMIFS('Transactions (Dated)'!$E$2:$E$53,'Transactions (Dated)'!$D$2:$D$53,'Share Values'!$V42,'Transactions (Dated)'!$B$2:$B$53,'Share Values'!AJ$11,'Transactions (Dated)'!$C$2:$C$53,"Buy")-SUMIFS('Transactions (Dated)'!$E$2:$E$53,'Transactions (Dated)'!$D$2:$D$53,'Share Values'!$V42,'Transactions (Dated)'!$B$2:$B$53,'Share Values'!AJ$11,'Transactions (Dated)'!$C$2:$C$53,"Sell")</f>
        <v>0</v>
      </c>
      <c r="AK42" s="40"/>
      <c r="AM42" s="3">
        <f t="shared" si="9"/>
        <v>41956</v>
      </c>
      <c r="AN42" s="6">
        <f t="shared" ca="1" si="10"/>
        <v>63547.5</v>
      </c>
      <c r="AO42" s="6">
        <f t="shared" ca="1" si="11"/>
        <v>0</v>
      </c>
      <c r="AP42" s="6">
        <f t="shared" ca="1" si="12"/>
        <v>0</v>
      </c>
      <c r="AQ42" s="6">
        <f t="shared" ca="1" si="13"/>
        <v>0</v>
      </c>
      <c r="AR42" s="6">
        <f t="shared" ca="1" si="14"/>
        <v>0</v>
      </c>
      <c r="AS42" s="6">
        <f t="shared" ca="1" si="15"/>
        <v>0</v>
      </c>
      <c r="AT42" s="6">
        <f t="shared" ca="1" si="16"/>
        <v>0</v>
      </c>
      <c r="AU42" s="6">
        <f t="shared" ca="1" si="17"/>
        <v>0</v>
      </c>
      <c r="AV42" s="6">
        <f t="shared" ca="1" si="18"/>
        <v>0</v>
      </c>
      <c r="AW42" s="6">
        <f t="shared" ca="1" si="19"/>
        <v>0</v>
      </c>
      <c r="AX42" s="6">
        <f t="shared" ca="1" si="20"/>
        <v>0</v>
      </c>
      <c r="AY42" s="6">
        <f t="shared" ca="1" si="21"/>
        <v>0</v>
      </c>
      <c r="AZ42" s="6">
        <f t="shared" ca="1" si="22"/>
        <v>0</v>
      </c>
      <c r="BA42" s="6">
        <f t="shared" ca="1" si="23"/>
        <v>0</v>
      </c>
      <c r="BB42" s="6"/>
      <c r="BD42" s="4">
        <f t="shared" ca="1" si="24"/>
        <v>63547.5</v>
      </c>
      <c r="BF42" s="3">
        <f t="shared" si="25"/>
        <v>41956</v>
      </c>
      <c r="BG42" s="6">
        <f>BG41+SUMIFS('Transactions (Dated)'!H:H,'Transactions (Dated)'!D:D,'Share Values'!AM42)</f>
        <v>949993.75</v>
      </c>
      <c r="BH42" s="6">
        <f ca="1">BH41+SUMIFS('Transactions (Dated)'!$F:$F,'Transactions (Dated)'!$D:$D,$BF42,'Transactions (Dated)'!$B:$B,BH$11,'Transactions (Dated)'!$C:$C,"Dividend (paid to cash)")*W42</f>
        <v>0</v>
      </c>
      <c r="BI42" s="6">
        <f ca="1">BI41+SUMIFS('Transactions (Dated)'!$F:$F,'Transactions (Dated)'!$D:$D,$BF42,'Transactions (Dated)'!$B:$B,BI$11,'Transactions (Dated)'!$C:$C,"Dividend (paid to cash)")*X42</f>
        <v>0</v>
      </c>
      <c r="BJ42" s="6">
        <f ca="1">BJ41+SUMIFS('Transactions (Dated)'!$F:$F,'Transactions (Dated)'!$D:$D,$BF42,'Transactions (Dated)'!$B:$B,BJ$11,'Transactions (Dated)'!$C:$C,"Dividend (paid to cash)")*Y42</f>
        <v>0</v>
      </c>
      <c r="BK42" s="6">
        <f ca="1">BK41+SUMIFS('Transactions (Dated)'!$F:$F,'Transactions (Dated)'!$D:$D,$BF42,'Transactions (Dated)'!$B:$B,BK$11,'Transactions (Dated)'!$C:$C,"Dividend (paid to cash)")*Z42</f>
        <v>0</v>
      </c>
      <c r="BL42" s="6">
        <f ca="1">BL41+SUMIFS('Transactions (Dated)'!$F:$F,'Transactions (Dated)'!$D:$D,$BF42,'Transactions (Dated)'!$B:$B,BL$11,'Transactions (Dated)'!$C:$C,"Dividend (paid to cash)")*AA42</f>
        <v>0</v>
      </c>
      <c r="BM42" s="6">
        <f ca="1">BM41+SUMIFS('Transactions (Dated)'!$F:$F,'Transactions (Dated)'!$D:$D,$BF42,'Transactions (Dated)'!$B:$B,BM$11,'Transactions (Dated)'!$C:$C,"Dividend (paid to cash)")*AB42</f>
        <v>0</v>
      </c>
      <c r="BN42" s="6">
        <f ca="1">BN41+SUMIFS('Transactions (Dated)'!$F:$F,'Transactions (Dated)'!$D:$D,$BF42,'Transactions (Dated)'!$B:$B,BN$11,'Transactions (Dated)'!$C:$C,"Dividend (paid to cash)")*AC42</f>
        <v>0</v>
      </c>
      <c r="BO42" s="6">
        <f ca="1">BO41+SUMIFS('Transactions (Dated)'!$F:$F,'Transactions (Dated)'!$D:$D,$BF42,'Transactions (Dated)'!$B:$B,BO$11,'Transactions (Dated)'!$C:$C,"Dividend (paid to cash)")*AD42</f>
        <v>0</v>
      </c>
      <c r="BP42" s="6">
        <f ca="1">BP41+SUMIFS('Transactions (Dated)'!$F:$F,'Transactions (Dated)'!$D:$D,$BF42,'Transactions (Dated)'!$B:$B,BP$11,'Transactions (Dated)'!$C:$C,"Dividend (paid to cash)")*AE42</f>
        <v>0</v>
      </c>
      <c r="BQ42" s="6">
        <f ca="1">BQ41+SUMIFS('Transactions (Dated)'!$F:$F,'Transactions (Dated)'!$D:$D,$BF42,'Transactions (Dated)'!$B:$B,BQ$11,'Transactions (Dated)'!$C:$C,"Dividend (paid to cash)")*AF42</f>
        <v>0</v>
      </c>
      <c r="BR42" s="6">
        <f ca="1">BR41+SUMIFS('Transactions (Dated)'!$F:$F,'Transactions (Dated)'!$D:$D,$BF42,'Transactions (Dated)'!$B:$B,BR$11,'Transactions (Dated)'!$C:$C,"Dividend (paid to cash)")*AG42</f>
        <v>0</v>
      </c>
      <c r="BS42" s="6">
        <f ca="1">BS41+SUMIFS('Transactions (Dated)'!$F:$F,'Transactions (Dated)'!$D:$D,$BF42,'Transactions (Dated)'!$B:$B,BS$11,'Transactions (Dated)'!$C:$C,"Dividend (paid to cash)")*AH42</f>
        <v>0</v>
      </c>
      <c r="BT42" s="6">
        <f ca="1">BT41+SUMIFS('Transactions (Dated)'!$F:$F,'Transactions (Dated)'!$D:$D,$BF42,'Transactions (Dated)'!$B:$B,BT$11,'Transactions (Dated)'!$C:$C,"Dividend (paid to cash)")*AI42</f>
        <v>0</v>
      </c>
      <c r="BU42" s="6">
        <f ca="1">BU41+SUMIFS('Transactions (Dated)'!$F:$F,'Transactions (Dated)'!$D:$D,$BF42,'Transactions (Dated)'!$B:$B,BU$11,'Transactions (Dated)'!$C:$C,"Dividend (paid to cash)")*AJ42</f>
        <v>0</v>
      </c>
      <c r="BV42" s="6"/>
      <c r="BX42" s="6">
        <f t="shared" ca="1" si="30"/>
        <v>949993.75</v>
      </c>
      <c r="BZ42" s="3">
        <f t="shared" si="31"/>
        <v>41956</v>
      </c>
      <c r="CA42" s="4">
        <f t="shared" ca="1" si="26"/>
        <v>63547.5</v>
      </c>
      <c r="CB42" s="4">
        <f t="shared" ca="1" si="27"/>
        <v>949993.75</v>
      </c>
      <c r="CD42" s="4">
        <f t="shared" ca="1" si="28"/>
        <v>1013541.25</v>
      </c>
    </row>
    <row r="43" spans="2:82" x14ac:dyDescent="0.15">
      <c r="B43" s="3">
        <f t="shared" si="29"/>
        <v>41957</v>
      </c>
      <c r="C43" s="2">
        <v>14843.1</v>
      </c>
      <c r="E43" s="70">
        <v>41957</v>
      </c>
      <c r="F43" s="69">
        <v>12.64</v>
      </c>
      <c r="G43" s="69">
        <v>4.46</v>
      </c>
      <c r="H43" s="69">
        <v>20.059999999999999</v>
      </c>
      <c r="I43" s="69">
        <v>29.58</v>
      </c>
      <c r="J43" s="69">
        <v>18.02</v>
      </c>
      <c r="K43" s="69">
        <v>11.87</v>
      </c>
      <c r="L43" s="69">
        <v>28.26</v>
      </c>
      <c r="M43" s="69">
        <v>1.82</v>
      </c>
      <c r="N43" s="69">
        <v>9</v>
      </c>
      <c r="O43" s="69">
        <v>5</v>
      </c>
      <c r="P43" s="69">
        <v>34.299999999999997</v>
      </c>
      <c r="Q43" s="69">
        <v>1.4</v>
      </c>
      <c r="R43" s="69">
        <v>8.68</v>
      </c>
      <c r="S43" s="69">
        <v>37.83</v>
      </c>
      <c r="T43" s="4"/>
      <c r="V43" s="3">
        <f t="shared" si="8"/>
        <v>41957</v>
      </c>
      <c r="W43" s="40">
        <f ca="1">W42+SUMIFS('Transactions (Dated)'!$E$2:$E$53,'Transactions (Dated)'!$D$2:$D$53,'Share Values'!$V43,'Transactions (Dated)'!$B$2:$B$53,'Share Values'!W$11,'Transactions (Dated)'!$C$2:$C$53,"Buy")-SUMIFS('Transactions (Dated)'!$E$2:$E$53,'Transactions (Dated)'!$D$2:$D$53,'Share Values'!$V43,'Transactions (Dated)'!$B$2:$B$53,'Share Values'!W$11,'Transactions (Dated)'!$C$2:$C$53,"Sell")</f>
        <v>4625</v>
      </c>
      <c r="X43" s="40">
        <f ca="1">X42+SUMIFS('Transactions (Dated)'!$E$2:$E$53,'Transactions (Dated)'!$D$2:$D$53,'Share Values'!$V43,'Transactions (Dated)'!$B$2:$B$53,'Share Values'!X$11,'Transactions (Dated)'!$C$2:$C$53,"Buy")-SUMIFS('Transactions (Dated)'!$E$2:$E$53,'Transactions (Dated)'!$D$2:$D$53,'Share Values'!$V43,'Transactions (Dated)'!$B$2:$B$53,'Share Values'!X$11,'Transactions (Dated)'!$C$2:$C$53,"Sell")</f>
        <v>0</v>
      </c>
      <c r="Y43" s="40">
        <f ca="1">Y42+SUMIFS('Transactions (Dated)'!$E$2:$E$53,'Transactions (Dated)'!$D$2:$D$53,'Share Values'!$V43,'Transactions (Dated)'!$B$2:$B$53,'Share Values'!Y$11,'Transactions (Dated)'!$C$2:$C$53,"Buy")-SUMIFS('Transactions (Dated)'!$E$2:$E$53,'Transactions (Dated)'!$D$2:$D$53,'Share Values'!$V43,'Transactions (Dated)'!$B$2:$B$53,'Share Values'!Y$11,'Transactions (Dated)'!$C$2:$C$53,"Sell")</f>
        <v>0</v>
      </c>
      <c r="Z43" s="40">
        <f ca="1">Z42+SUMIFS('Transactions (Dated)'!$E$2:$E$53,'Transactions (Dated)'!$D$2:$D$53,'Share Values'!$V43,'Transactions (Dated)'!$B$2:$B$53,'Share Values'!Z$11,'Transactions (Dated)'!$C$2:$C$53,"Buy")-SUMIFS('Transactions (Dated)'!$E$2:$E$53,'Transactions (Dated)'!$D$2:$D$53,'Share Values'!$V43,'Transactions (Dated)'!$B$2:$B$53,'Share Values'!Z$11,'Transactions (Dated)'!$C$2:$C$53,"Sell")</f>
        <v>0</v>
      </c>
      <c r="AA43" s="40">
        <f ca="1">AA42+SUMIFS('Transactions (Dated)'!$E$2:$E$53,'Transactions (Dated)'!$D$2:$D$53,'Share Values'!$V43,'Transactions (Dated)'!$B$2:$B$53,'Share Values'!AA$11,'Transactions (Dated)'!$C$2:$C$53,"Buy")-SUMIFS('Transactions (Dated)'!$E$2:$E$53,'Transactions (Dated)'!$D$2:$D$53,'Share Values'!$V43,'Transactions (Dated)'!$B$2:$B$53,'Share Values'!AA$11,'Transactions (Dated)'!$C$2:$C$53,"Sell")</f>
        <v>0</v>
      </c>
      <c r="AB43" s="40">
        <f ca="1">AB42+SUMIFS('Transactions (Dated)'!$E$2:$E$53,'Transactions (Dated)'!$D$2:$D$53,'Share Values'!$V43,'Transactions (Dated)'!$B$2:$B$53,'Share Values'!AB$11,'Transactions (Dated)'!$C$2:$C$53,"Buy")-SUMIFS('Transactions (Dated)'!$E$2:$E$53,'Transactions (Dated)'!$D$2:$D$53,'Share Values'!$V43,'Transactions (Dated)'!$B$2:$B$53,'Share Values'!AB$11,'Transactions (Dated)'!$C$2:$C$53,"Sell")</f>
        <v>0</v>
      </c>
      <c r="AC43" s="40">
        <f ca="1">AC42+SUMIFS('Transactions (Dated)'!$E$2:$E$53,'Transactions (Dated)'!$D$2:$D$53,'Share Values'!$V43,'Transactions (Dated)'!$B$2:$B$53,'Share Values'!AC$11,'Transactions (Dated)'!$C$2:$C$53,"Buy")-SUMIFS('Transactions (Dated)'!$E$2:$E$53,'Transactions (Dated)'!$D$2:$D$53,'Share Values'!$V43,'Transactions (Dated)'!$B$2:$B$53,'Share Values'!AC$11,'Transactions (Dated)'!$C$2:$C$53,"Sell")</f>
        <v>0</v>
      </c>
      <c r="AD43" s="40">
        <f ca="1">AD42+SUMIFS('Transactions (Dated)'!$E$2:$E$53,'Transactions (Dated)'!$D$2:$D$53,'Share Values'!$V43,'Transactions (Dated)'!$B$2:$B$53,'Share Values'!AD$11,'Transactions (Dated)'!$C$2:$C$53,"Buy")-SUMIFS('Transactions (Dated)'!$E$2:$E$53,'Transactions (Dated)'!$D$2:$D$53,'Share Values'!$V43,'Transactions (Dated)'!$B$2:$B$53,'Share Values'!AD$11,'Transactions (Dated)'!$C$2:$C$53,"Sell")</f>
        <v>0</v>
      </c>
      <c r="AE43" s="40">
        <f ca="1">AE42+SUMIFS('Transactions (Dated)'!$E$2:$E$53,'Transactions (Dated)'!$D$2:$D$53,'Share Values'!$V43,'Transactions (Dated)'!$B$2:$B$53,'Share Values'!AE$11,'Transactions (Dated)'!$C$2:$C$53,"Buy")-SUMIFS('Transactions (Dated)'!$E$2:$E$53,'Transactions (Dated)'!$D$2:$D$53,'Share Values'!$V43,'Transactions (Dated)'!$B$2:$B$53,'Share Values'!AE$11,'Transactions (Dated)'!$C$2:$C$53,"Sell")</f>
        <v>0</v>
      </c>
      <c r="AF43" s="40">
        <f ca="1">AF42+SUMIFS('Transactions (Dated)'!$E$2:$E$53,'Transactions (Dated)'!$D$2:$D$53,'Share Values'!$V43,'Transactions (Dated)'!$B$2:$B$53,'Share Values'!AF$11,'Transactions (Dated)'!$C$2:$C$53,"Buy")-SUMIFS('Transactions (Dated)'!$E$2:$E$53,'Transactions (Dated)'!$D$2:$D$53,'Share Values'!$V43,'Transactions (Dated)'!$B$2:$B$53,'Share Values'!AF$11,'Transactions (Dated)'!$C$2:$C$53,"Sell")</f>
        <v>0</v>
      </c>
      <c r="AG43" s="40">
        <f ca="1">AG42+SUMIFS('Transactions (Dated)'!$E$2:$E$53,'Transactions (Dated)'!$D$2:$D$53,'Share Values'!$V43,'Transactions (Dated)'!$B$2:$B$53,'Share Values'!AG$11,'Transactions (Dated)'!$C$2:$C$53,"Buy")-SUMIFS('Transactions (Dated)'!$E$2:$E$53,'Transactions (Dated)'!$D$2:$D$53,'Share Values'!$V43,'Transactions (Dated)'!$B$2:$B$53,'Share Values'!AG$11,'Transactions (Dated)'!$C$2:$C$53,"Sell")</f>
        <v>0</v>
      </c>
      <c r="AH43" s="40">
        <f ca="1">AH42+SUMIFS('Transactions (Dated)'!$E$2:$E$53,'Transactions (Dated)'!$D$2:$D$53,'Share Values'!$V43,'Transactions (Dated)'!$B$2:$B$53,'Share Values'!AH$11,'Transactions (Dated)'!$C$2:$C$53,"Buy")-SUMIFS('Transactions (Dated)'!$E$2:$E$53,'Transactions (Dated)'!$D$2:$D$53,'Share Values'!$V43,'Transactions (Dated)'!$B$2:$B$53,'Share Values'!AH$11,'Transactions (Dated)'!$C$2:$C$53,"Sell")</f>
        <v>0</v>
      </c>
      <c r="AI43" s="40">
        <f ca="1">AI42+SUMIFS('Transactions (Dated)'!$E$2:$E$53,'Transactions (Dated)'!$D$2:$D$53,'Share Values'!$V43,'Transactions (Dated)'!$B$2:$B$53,'Share Values'!AI$11,'Transactions (Dated)'!$C$2:$C$53,"Buy")-SUMIFS('Transactions (Dated)'!$E$2:$E$53,'Transactions (Dated)'!$D$2:$D$53,'Share Values'!$V43,'Transactions (Dated)'!$B$2:$B$53,'Share Values'!AI$11,'Transactions (Dated)'!$C$2:$C$53,"Sell")</f>
        <v>0</v>
      </c>
      <c r="AJ43" s="40">
        <f ca="1">AJ42+SUMIFS('Transactions (Dated)'!$E$2:$E$53,'Transactions (Dated)'!$D$2:$D$53,'Share Values'!$V43,'Transactions (Dated)'!$B$2:$B$53,'Share Values'!AJ$11,'Transactions (Dated)'!$C$2:$C$53,"Buy")-SUMIFS('Transactions (Dated)'!$E$2:$E$53,'Transactions (Dated)'!$D$2:$D$53,'Share Values'!$V43,'Transactions (Dated)'!$B$2:$B$53,'Share Values'!AJ$11,'Transactions (Dated)'!$C$2:$C$53,"Sell")</f>
        <v>0</v>
      </c>
      <c r="AK43" s="40"/>
      <c r="AM43" s="3">
        <f t="shared" si="9"/>
        <v>41957</v>
      </c>
      <c r="AN43" s="6">
        <f t="shared" ca="1" si="10"/>
        <v>58460</v>
      </c>
      <c r="AO43" s="6">
        <f t="shared" ca="1" si="11"/>
        <v>0</v>
      </c>
      <c r="AP43" s="6">
        <f t="shared" ca="1" si="12"/>
        <v>0</v>
      </c>
      <c r="AQ43" s="6">
        <f t="shared" ca="1" si="13"/>
        <v>0</v>
      </c>
      <c r="AR43" s="6">
        <f t="shared" ca="1" si="14"/>
        <v>0</v>
      </c>
      <c r="AS43" s="6">
        <f t="shared" ca="1" si="15"/>
        <v>0</v>
      </c>
      <c r="AT43" s="6">
        <f t="shared" ca="1" si="16"/>
        <v>0</v>
      </c>
      <c r="AU43" s="6">
        <f t="shared" ca="1" si="17"/>
        <v>0</v>
      </c>
      <c r="AV43" s="6">
        <f t="shared" ca="1" si="18"/>
        <v>0</v>
      </c>
      <c r="AW43" s="6">
        <f t="shared" ca="1" si="19"/>
        <v>0</v>
      </c>
      <c r="AX43" s="6">
        <f t="shared" ca="1" si="20"/>
        <v>0</v>
      </c>
      <c r="AY43" s="6">
        <f t="shared" ca="1" si="21"/>
        <v>0</v>
      </c>
      <c r="AZ43" s="6">
        <f t="shared" ca="1" si="22"/>
        <v>0</v>
      </c>
      <c r="BA43" s="6">
        <f t="shared" ca="1" si="23"/>
        <v>0</v>
      </c>
      <c r="BB43" s="6"/>
      <c r="BD43" s="4">
        <f t="shared" ca="1" si="24"/>
        <v>58460</v>
      </c>
      <c r="BF43" s="3">
        <f t="shared" si="25"/>
        <v>41957</v>
      </c>
      <c r="BG43" s="6">
        <f>BG42+SUMIFS('Transactions (Dated)'!H:H,'Transactions (Dated)'!D:D,'Share Values'!AM43)</f>
        <v>949993.75</v>
      </c>
      <c r="BH43" s="6">
        <f ca="1">BH42+SUMIFS('Transactions (Dated)'!$F:$F,'Transactions (Dated)'!$D:$D,$BF43,'Transactions (Dated)'!$B:$B,BH$11,'Transactions (Dated)'!$C:$C,"Dividend (paid to cash)")*W43</f>
        <v>0</v>
      </c>
      <c r="BI43" s="6">
        <f ca="1">BI42+SUMIFS('Transactions (Dated)'!$F:$F,'Transactions (Dated)'!$D:$D,$BF43,'Transactions (Dated)'!$B:$B,BI$11,'Transactions (Dated)'!$C:$C,"Dividend (paid to cash)")*X43</f>
        <v>0</v>
      </c>
      <c r="BJ43" s="6">
        <f ca="1">BJ42+SUMIFS('Transactions (Dated)'!$F:$F,'Transactions (Dated)'!$D:$D,$BF43,'Transactions (Dated)'!$B:$B,BJ$11,'Transactions (Dated)'!$C:$C,"Dividend (paid to cash)")*Y43</f>
        <v>0</v>
      </c>
      <c r="BK43" s="6">
        <f ca="1">BK42+SUMIFS('Transactions (Dated)'!$F:$F,'Transactions (Dated)'!$D:$D,$BF43,'Transactions (Dated)'!$B:$B,BK$11,'Transactions (Dated)'!$C:$C,"Dividend (paid to cash)")*Z43</f>
        <v>0</v>
      </c>
      <c r="BL43" s="6">
        <f ca="1">BL42+SUMIFS('Transactions (Dated)'!$F:$F,'Transactions (Dated)'!$D:$D,$BF43,'Transactions (Dated)'!$B:$B,BL$11,'Transactions (Dated)'!$C:$C,"Dividend (paid to cash)")*AA43</f>
        <v>0</v>
      </c>
      <c r="BM43" s="6">
        <f ca="1">BM42+SUMIFS('Transactions (Dated)'!$F:$F,'Transactions (Dated)'!$D:$D,$BF43,'Transactions (Dated)'!$B:$B,BM$11,'Transactions (Dated)'!$C:$C,"Dividend (paid to cash)")*AB43</f>
        <v>0</v>
      </c>
      <c r="BN43" s="6">
        <f ca="1">BN42+SUMIFS('Transactions (Dated)'!$F:$F,'Transactions (Dated)'!$D:$D,$BF43,'Transactions (Dated)'!$B:$B,BN$11,'Transactions (Dated)'!$C:$C,"Dividend (paid to cash)")*AC43</f>
        <v>0</v>
      </c>
      <c r="BO43" s="6">
        <f ca="1">BO42+SUMIFS('Transactions (Dated)'!$F:$F,'Transactions (Dated)'!$D:$D,$BF43,'Transactions (Dated)'!$B:$B,BO$11,'Transactions (Dated)'!$C:$C,"Dividend (paid to cash)")*AD43</f>
        <v>0</v>
      </c>
      <c r="BP43" s="6">
        <f ca="1">BP42+SUMIFS('Transactions (Dated)'!$F:$F,'Transactions (Dated)'!$D:$D,$BF43,'Transactions (Dated)'!$B:$B,BP$11,'Transactions (Dated)'!$C:$C,"Dividend (paid to cash)")*AE43</f>
        <v>0</v>
      </c>
      <c r="BQ43" s="6">
        <f ca="1">BQ42+SUMIFS('Transactions (Dated)'!$F:$F,'Transactions (Dated)'!$D:$D,$BF43,'Transactions (Dated)'!$B:$B,BQ$11,'Transactions (Dated)'!$C:$C,"Dividend (paid to cash)")*AF43</f>
        <v>0</v>
      </c>
      <c r="BR43" s="6">
        <f ca="1">BR42+SUMIFS('Transactions (Dated)'!$F:$F,'Transactions (Dated)'!$D:$D,$BF43,'Transactions (Dated)'!$B:$B,BR$11,'Transactions (Dated)'!$C:$C,"Dividend (paid to cash)")*AG43</f>
        <v>0</v>
      </c>
      <c r="BS43" s="6">
        <f ca="1">BS42+SUMIFS('Transactions (Dated)'!$F:$F,'Transactions (Dated)'!$D:$D,$BF43,'Transactions (Dated)'!$B:$B,BS$11,'Transactions (Dated)'!$C:$C,"Dividend (paid to cash)")*AH43</f>
        <v>0</v>
      </c>
      <c r="BT43" s="6">
        <f ca="1">BT42+SUMIFS('Transactions (Dated)'!$F:$F,'Transactions (Dated)'!$D:$D,$BF43,'Transactions (Dated)'!$B:$B,BT$11,'Transactions (Dated)'!$C:$C,"Dividend (paid to cash)")*AI43</f>
        <v>0</v>
      </c>
      <c r="BU43" s="6">
        <f ca="1">BU42+SUMIFS('Transactions (Dated)'!$F:$F,'Transactions (Dated)'!$D:$D,$BF43,'Transactions (Dated)'!$B:$B,BU$11,'Transactions (Dated)'!$C:$C,"Dividend (paid to cash)")*AJ43</f>
        <v>0</v>
      </c>
      <c r="BV43" s="6"/>
      <c r="BX43" s="6">
        <f t="shared" ca="1" si="30"/>
        <v>949993.75</v>
      </c>
      <c r="BZ43" s="3">
        <f t="shared" si="31"/>
        <v>41957</v>
      </c>
      <c r="CA43" s="4">
        <f t="shared" ca="1" si="26"/>
        <v>58460</v>
      </c>
      <c r="CB43" s="4">
        <f t="shared" ca="1" si="27"/>
        <v>949993.75</v>
      </c>
      <c r="CD43" s="4">
        <f t="shared" ca="1" si="28"/>
        <v>1008453.75</v>
      </c>
    </row>
    <row r="44" spans="2:82" x14ac:dyDescent="0.15">
      <c r="B44" s="3">
        <f t="shared" si="29"/>
        <v>41960</v>
      </c>
      <c r="C44" s="2">
        <v>14882.5</v>
      </c>
      <c r="E44" s="70">
        <v>41960</v>
      </c>
      <c r="F44" s="69">
        <v>12.37</v>
      </c>
      <c r="G44" s="69">
        <v>4.34</v>
      </c>
      <c r="H44" s="69">
        <v>20.12</v>
      </c>
      <c r="I44" s="69">
        <v>30.3</v>
      </c>
      <c r="J44" s="69">
        <v>17.75</v>
      </c>
      <c r="K44" s="69">
        <v>11.77</v>
      </c>
      <c r="L44" s="69">
        <v>28.32</v>
      </c>
      <c r="M44" s="69">
        <v>1.81</v>
      </c>
      <c r="N44" s="69">
        <v>9</v>
      </c>
      <c r="O44" s="69">
        <v>5.0067000000000004</v>
      </c>
      <c r="P44" s="69">
        <v>32.86</v>
      </c>
      <c r="Q44" s="69">
        <v>1.45</v>
      </c>
      <c r="R44" s="69">
        <v>9.06</v>
      </c>
      <c r="S44" s="69">
        <v>37.99</v>
      </c>
      <c r="T44" s="4"/>
      <c r="V44" s="3">
        <f t="shared" si="8"/>
        <v>41960</v>
      </c>
      <c r="W44" s="40">
        <f ca="1">W43+SUMIFS('Transactions (Dated)'!$E$2:$E$53,'Transactions (Dated)'!$D$2:$D$53,'Share Values'!$V44,'Transactions (Dated)'!$B$2:$B$53,'Share Values'!W$11,'Transactions (Dated)'!$C$2:$C$53,"Buy")-SUMIFS('Transactions (Dated)'!$E$2:$E$53,'Transactions (Dated)'!$D$2:$D$53,'Share Values'!$V44,'Transactions (Dated)'!$B$2:$B$53,'Share Values'!W$11,'Transactions (Dated)'!$C$2:$C$53,"Sell")</f>
        <v>4625</v>
      </c>
      <c r="X44" s="40">
        <f ca="1">X43+SUMIFS('Transactions (Dated)'!$E$2:$E$53,'Transactions (Dated)'!$D$2:$D$53,'Share Values'!$V44,'Transactions (Dated)'!$B$2:$B$53,'Share Values'!X$11,'Transactions (Dated)'!$C$2:$C$53,"Buy")-SUMIFS('Transactions (Dated)'!$E$2:$E$53,'Transactions (Dated)'!$D$2:$D$53,'Share Values'!$V44,'Transactions (Dated)'!$B$2:$B$53,'Share Values'!X$11,'Transactions (Dated)'!$C$2:$C$53,"Sell")</f>
        <v>0</v>
      </c>
      <c r="Y44" s="40">
        <f ca="1">Y43+SUMIFS('Transactions (Dated)'!$E$2:$E$53,'Transactions (Dated)'!$D$2:$D$53,'Share Values'!$V44,'Transactions (Dated)'!$B$2:$B$53,'Share Values'!Y$11,'Transactions (Dated)'!$C$2:$C$53,"Buy")-SUMIFS('Transactions (Dated)'!$E$2:$E$53,'Transactions (Dated)'!$D$2:$D$53,'Share Values'!$V44,'Transactions (Dated)'!$B$2:$B$53,'Share Values'!Y$11,'Transactions (Dated)'!$C$2:$C$53,"Sell")</f>
        <v>0</v>
      </c>
      <c r="Z44" s="40">
        <f ca="1">Z43+SUMIFS('Transactions (Dated)'!$E$2:$E$53,'Transactions (Dated)'!$D$2:$D$53,'Share Values'!$V44,'Transactions (Dated)'!$B$2:$B$53,'Share Values'!Z$11,'Transactions (Dated)'!$C$2:$C$53,"Buy")-SUMIFS('Transactions (Dated)'!$E$2:$E$53,'Transactions (Dated)'!$D$2:$D$53,'Share Values'!$V44,'Transactions (Dated)'!$B$2:$B$53,'Share Values'!Z$11,'Transactions (Dated)'!$C$2:$C$53,"Sell")</f>
        <v>0</v>
      </c>
      <c r="AA44" s="40">
        <f ca="1">AA43+SUMIFS('Transactions (Dated)'!$E$2:$E$53,'Transactions (Dated)'!$D$2:$D$53,'Share Values'!$V44,'Transactions (Dated)'!$B$2:$B$53,'Share Values'!AA$11,'Transactions (Dated)'!$C$2:$C$53,"Buy")-SUMIFS('Transactions (Dated)'!$E$2:$E$53,'Transactions (Dated)'!$D$2:$D$53,'Share Values'!$V44,'Transactions (Dated)'!$B$2:$B$53,'Share Values'!AA$11,'Transactions (Dated)'!$C$2:$C$53,"Sell")</f>
        <v>0</v>
      </c>
      <c r="AB44" s="40">
        <f ca="1">AB43+SUMIFS('Transactions (Dated)'!$E$2:$E$53,'Transactions (Dated)'!$D$2:$D$53,'Share Values'!$V44,'Transactions (Dated)'!$B$2:$B$53,'Share Values'!AB$11,'Transactions (Dated)'!$C$2:$C$53,"Buy")-SUMIFS('Transactions (Dated)'!$E$2:$E$53,'Transactions (Dated)'!$D$2:$D$53,'Share Values'!$V44,'Transactions (Dated)'!$B$2:$B$53,'Share Values'!AB$11,'Transactions (Dated)'!$C$2:$C$53,"Sell")</f>
        <v>0</v>
      </c>
      <c r="AC44" s="40">
        <f ca="1">AC43+SUMIFS('Transactions (Dated)'!$E$2:$E$53,'Transactions (Dated)'!$D$2:$D$53,'Share Values'!$V44,'Transactions (Dated)'!$B$2:$B$53,'Share Values'!AC$11,'Transactions (Dated)'!$C$2:$C$53,"Buy")-SUMIFS('Transactions (Dated)'!$E$2:$E$53,'Transactions (Dated)'!$D$2:$D$53,'Share Values'!$V44,'Transactions (Dated)'!$B$2:$B$53,'Share Values'!AC$11,'Transactions (Dated)'!$C$2:$C$53,"Sell")</f>
        <v>0</v>
      </c>
      <c r="AD44" s="40">
        <f ca="1">AD43+SUMIFS('Transactions (Dated)'!$E$2:$E$53,'Transactions (Dated)'!$D$2:$D$53,'Share Values'!$V44,'Transactions (Dated)'!$B$2:$B$53,'Share Values'!AD$11,'Transactions (Dated)'!$C$2:$C$53,"Buy")-SUMIFS('Transactions (Dated)'!$E$2:$E$53,'Transactions (Dated)'!$D$2:$D$53,'Share Values'!$V44,'Transactions (Dated)'!$B$2:$B$53,'Share Values'!AD$11,'Transactions (Dated)'!$C$2:$C$53,"Sell")</f>
        <v>0</v>
      </c>
      <c r="AE44" s="40">
        <f ca="1">AE43+SUMIFS('Transactions (Dated)'!$E$2:$E$53,'Transactions (Dated)'!$D$2:$D$53,'Share Values'!$V44,'Transactions (Dated)'!$B$2:$B$53,'Share Values'!AE$11,'Transactions (Dated)'!$C$2:$C$53,"Buy")-SUMIFS('Transactions (Dated)'!$E$2:$E$53,'Transactions (Dated)'!$D$2:$D$53,'Share Values'!$V44,'Transactions (Dated)'!$B$2:$B$53,'Share Values'!AE$11,'Transactions (Dated)'!$C$2:$C$53,"Sell")</f>
        <v>0</v>
      </c>
      <c r="AF44" s="40">
        <f ca="1">AF43+SUMIFS('Transactions (Dated)'!$E$2:$E$53,'Transactions (Dated)'!$D$2:$D$53,'Share Values'!$V44,'Transactions (Dated)'!$B$2:$B$53,'Share Values'!AF$11,'Transactions (Dated)'!$C$2:$C$53,"Buy")-SUMIFS('Transactions (Dated)'!$E$2:$E$53,'Transactions (Dated)'!$D$2:$D$53,'Share Values'!$V44,'Transactions (Dated)'!$B$2:$B$53,'Share Values'!AF$11,'Transactions (Dated)'!$C$2:$C$53,"Sell")</f>
        <v>0</v>
      </c>
      <c r="AG44" s="40">
        <f ca="1">AG43+SUMIFS('Transactions (Dated)'!$E$2:$E$53,'Transactions (Dated)'!$D$2:$D$53,'Share Values'!$V44,'Transactions (Dated)'!$B$2:$B$53,'Share Values'!AG$11,'Transactions (Dated)'!$C$2:$C$53,"Buy")-SUMIFS('Transactions (Dated)'!$E$2:$E$53,'Transactions (Dated)'!$D$2:$D$53,'Share Values'!$V44,'Transactions (Dated)'!$B$2:$B$53,'Share Values'!AG$11,'Transactions (Dated)'!$C$2:$C$53,"Sell")</f>
        <v>0</v>
      </c>
      <c r="AH44" s="40">
        <f ca="1">AH43+SUMIFS('Transactions (Dated)'!$E$2:$E$53,'Transactions (Dated)'!$D$2:$D$53,'Share Values'!$V44,'Transactions (Dated)'!$B$2:$B$53,'Share Values'!AH$11,'Transactions (Dated)'!$C$2:$C$53,"Buy")-SUMIFS('Transactions (Dated)'!$E$2:$E$53,'Transactions (Dated)'!$D$2:$D$53,'Share Values'!$V44,'Transactions (Dated)'!$B$2:$B$53,'Share Values'!AH$11,'Transactions (Dated)'!$C$2:$C$53,"Sell")</f>
        <v>0</v>
      </c>
      <c r="AI44" s="40">
        <f ca="1">AI43+SUMIFS('Transactions (Dated)'!$E$2:$E$53,'Transactions (Dated)'!$D$2:$D$53,'Share Values'!$V44,'Transactions (Dated)'!$B$2:$B$53,'Share Values'!AI$11,'Transactions (Dated)'!$C$2:$C$53,"Buy")-SUMIFS('Transactions (Dated)'!$E$2:$E$53,'Transactions (Dated)'!$D$2:$D$53,'Share Values'!$V44,'Transactions (Dated)'!$B$2:$B$53,'Share Values'!AI$11,'Transactions (Dated)'!$C$2:$C$53,"Sell")</f>
        <v>0</v>
      </c>
      <c r="AJ44" s="40">
        <f ca="1">AJ43+SUMIFS('Transactions (Dated)'!$E$2:$E$53,'Transactions (Dated)'!$D$2:$D$53,'Share Values'!$V44,'Transactions (Dated)'!$B$2:$B$53,'Share Values'!AJ$11,'Transactions (Dated)'!$C$2:$C$53,"Buy")-SUMIFS('Transactions (Dated)'!$E$2:$E$53,'Transactions (Dated)'!$D$2:$D$53,'Share Values'!$V44,'Transactions (Dated)'!$B$2:$B$53,'Share Values'!AJ$11,'Transactions (Dated)'!$C$2:$C$53,"Sell")</f>
        <v>0</v>
      </c>
      <c r="AK44" s="40"/>
      <c r="AM44" s="3">
        <f t="shared" si="9"/>
        <v>41960</v>
      </c>
      <c r="AN44" s="6">
        <f t="shared" ca="1" si="10"/>
        <v>57211.25</v>
      </c>
      <c r="AO44" s="6">
        <f t="shared" ca="1" si="11"/>
        <v>0</v>
      </c>
      <c r="AP44" s="6">
        <f t="shared" ca="1" si="12"/>
        <v>0</v>
      </c>
      <c r="AQ44" s="6">
        <f t="shared" ca="1" si="13"/>
        <v>0</v>
      </c>
      <c r="AR44" s="6">
        <f t="shared" ca="1" si="14"/>
        <v>0</v>
      </c>
      <c r="AS44" s="6">
        <f t="shared" ca="1" si="15"/>
        <v>0</v>
      </c>
      <c r="AT44" s="6">
        <f t="shared" ca="1" si="16"/>
        <v>0</v>
      </c>
      <c r="AU44" s="6">
        <f t="shared" ca="1" si="17"/>
        <v>0</v>
      </c>
      <c r="AV44" s="6">
        <f t="shared" ca="1" si="18"/>
        <v>0</v>
      </c>
      <c r="AW44" s="6">
        <f t="shared" ca="1" si="19"/>
        <v>0</v>
      </c>
      <c r="AX44" s="6">
        <f t="shared" ca="1" si="20"/>
        <v>0</v>
      </c>
      <c r="AY44" s="6">
        <f t="shared" ca="1" si="21"/>
        <v>0</v>
      </c>
      <c r="AZ44" s="6">
        <f t="shared" ca="1" si="22"/>
        <v>0</v>
      </c>
      <c r="BA44" s="6">
        <f t="shared" ca="1" si="23"/>
        <v>0</v>
      </c>
      <c r="BB44" s="6"/>
      <c r="BD44" s="4">
        <f t="shared" ca="1" si="24"/>
        <v>57211.25</v>
      </c>
      <c r="BF44" s="3">
        <f t="shared" si="25"/>
        <v>41960</v>
      </c>
      <c r="BG44" s="6">
        <f>BG43+SUMIFS('Transactions (Dated)'!H:H,'Transactions (Dated)'!D:D,'Share Values'!AM44)</f>
        <v>949993.75</v>
      </c>
      <c r="BH44" s="6">
        <f ca="1">BH43+SUMIFS('Transactions (Dated)'!$F:$F,'Transactions (Dated)'!$D:$D,$BF44,'Transactions (Dated)'!$B:$B,BH$11,'Transactions (Dated)'!$C:$C,"Dividend (paid to cash)")*W44</f>
        <v>0</v>
      </c>
      <c r="BI44" s="6">
        <f ca="1">BI43+SUMIFS('Transactions (Dated)'!$F:$F,'Transactions (Dated)'!$D:$D,$BF44,'Transactions (Dated)'!$B:$B,BI$11,'Transactions (Dated)'!$C:$C,"Dividend (paid to cash)")*X44</f>
        <v>0</v>
      </c>
      <c r="BJ44" s="6">
        <f ca="1">BJ43+SUMIFS('Transactions (Dated)'!$F:$F,'Transactions (Dated)'!$D:$D,$BF44,'Transactions (Dated)'!$B:$B,BJ$11,'Transactions (Dated)'!$C:$C,"Dividend (paid to cash)")*Y44</f>
        <v>0</v>
      </c>
      <c r="BK44" s="6">
        <f ca="1">BK43+SUMIFS('Transactions (Dated)'!$F:$F,'Transactions (Dated)'!$D:$D,$BF44,'Transactions (Dated)'!$B:$B,BK$11,'Transactions (Dated)'!$C:$C,"Dividend (paid to cash)")*Z44</f>
        <v>0</v>
      </c>
      <c r="BL44" s="6">
        <f ca="1">BL43+SUMIFS('Transactions (Dated)'!$F:$F,'Transactions (Dated)'!$D:$D,$BF44,'Transactions (Dated)'!$B:$B,BL$11,'Transactions (Dated)'!$C:$C,"Dividend (paid to cash)")*AA44</f>
        <v>0</v>
      </c>
      <c r="BM44" s="6">
        <f ca="1">BM43+SUMIFS('Transactions (Dated)'!$F:$F,'Transactions (Dated)'!$D:$D,$BF44,'Transactions (Dated)'!$B:$B,BM$11,'Transactions (Dated)'!$C:$C,"Dividend (paid to cash)")*AB44</f>
        <v>0</v>
      </c>
      <c r="BN44" s="6">
        <f ca="1">BN43+SUMIFS('Transactions (Dated)'!$F:$F,'Transactions (Dated)'!$D:$D,$BF44,'Transactions (Dated)'!$B:$B,BN$11,'Transactions (Dated)'!$C:$C,"Dividend (paid to cash)")*AC44</f>
        <v>0</v>
      </c>
      <c r="BO44" s="6">
        <f ca="1">BO43+SUMIFS('Transactions (Dated)'!$F:$F,'Transactions (Dated)'!$D:$D,$BF44,'Transactions (Dated)'!$B:$B,BO$11,'Transactions (Dated)'!$C:$C,"Dividend (paid to cash)")*AD44</f>
        <v>0</v>
      </c>
      <c r="BP44" s="6">
        <f ca="1">BP43+SUMIFS('Transactions (Dated)'!$F:$F,'Transactions (Dated)'!$D:$D,$BF44,'Transactions (Dated)'!$B:$B,BP$11,'Transactions (Dated)'!$C:$C,"Dividend (paid to cash)")*AE44</f>
        <v>0</v>
      </c>
      <c r="BQ44" s="6">
        <f ca="1">BQ43+SUMIFS('Transactions (Dated)'!$F:$F,'Transactions (Dated)'!$D:$D,$BF44,'Transactions (Dated)'!$B:$B,BQ$11,'Transactions (Dated)'!$C:$C,"Dividend (paid to cash)")*AF44</f>
        <v>0</v>
      </c>
      <c r="BR44" s="6">
        <f ca="1">BR43+SUMIFS('Transactions (Dated)'!$F:$F,'Transactions (Dated)'!$D:$D,$BF44,'Transactions (Dated)'!$B:$B,BR$11,'Transactions (Dated)'!$C:$C,"Dividend (paid to cash)")*AG44</f>
        <v>0</v>
      </c>
      <c r="BS44" s="6">
        <f ca="1">BS43+SUMIFS('Transactions (Dated)'!$F:$F,'Transactions (Dated)'!$D:$D,$BF44,'Transactions (Dated)'!$B:$B,BS$11,'Transactions (Dated)'!$C:$C,"Dividend (paid to cash)")*AH44</f>
        <v>0</v>
      </c>
      <c r="BT44" s="6">
        <f ca="1">BT43+SUMIFS('Transactions (Dated)'!$F:$F,'Transactions (Dated)'!$D:$D,$BF44,'Transactions (Dated)'!$B:$B,BT$11,'Transactions (Dated)'!$C:$C,"Dividend (paid to cash)")*AI44</f>
        <v>0</v>
      </c>
      <c r="BU44" s="6">
        <f ca="1">BU43+SUMIFS('Transactions (Dated)'!$F:$F,'Transactions (Dated)'!$D:$D,$BF44,'Transactions (Dated)'!$B:$B,BU$11,'Transactions (Dated)'!$C:$C,"Dividend (paid to cash)")*AJ44</f>
        <v>0</v>
      </c>
      <c r="BV44" s="6"/>
      <c r="BX44" s="6">
        <f t="shared" ca="1" si="30"/>
        <v>949993.75</v>
      </c>
      <c r="BZ44" s="3">
        <f t="shared" si="31"/>
        <v>41960</v>
      </c>
      <c r="CA44" s="4">
        <f t="shared" ca="1" si="26"/>
        <v>57211.25</v>
      </c>
      <c r="CB44" s="4">
        <f t="shared" ca="1" si="27"/>
        <v>949993.75</v>
      </c>
      <c r="CD44" s="4">
        <f t="shared" ca="1" si="28"/>
        <v>1007205</v>
      </c>
    </row>
    <row r="45" spans="2:82" x14ac:dyDescent="0.15">
      <c r="B45" s="3">
        <f t="shared" si="29"/>
        <v>41961</v>
      </c>
      <c r="C45" s="2">
        <v>14973</v>
      </c>
      <c r="E45" s="70">
        <v>41961</v>
      </c>
      <c r="F45" s="69">
        <v>12.17</v>
      </c>
      <c r="G45" s="69">
        <v>4.38</v>
      </c>
      <c r="H45" s="69">
        <v>20.25</v>
      </c>
      <c r="I45" s="69">
        <v>30.2</v>
      </c>
      <c r="J45" s="69">
        <v>17.850000000000001</v>
      </c>
      <c r="K45" s="69">
        <v>11.76</v>
      </c>
      <c r="L45" s="69">
        <v>28.21</v>
      </c>
      <c r="M45" s="69">
        <v>1.84</v>
      </c>
      <c r="N45" s="69">
        <v>9</v>
      </c>
      <c r="O45" s="69">
        <v>4.8499999999999996</v>
      </c>
      <c r="P45" s="69">
        <v>33.44</v>
      </c>
      <c r="Q45" s="69">
        <v>1.4</v>
      </c>
      <c r="R45" s="69">
        <v>8.9600000000000009</v>
      </c>
      <c r="S45" s="69">
        <v>38.17</v>
      </c>
      <c r="T45" s="4"/>
      <c r="V45" s="3">
        <f t="shared" si="8"/>
        <v>41961</v>
      </c>
      <c r="W45" s="40">
        <f ca="1">W44+SUMIFS('Transactions (Dated)'!$E$2:$E$53,'Transactions (Dated)'!$D$2:$D$53,'Share Values'!$V45,'Transactions (Dated)'!$B$2:$B$53,'Share Values'!W$11,'Transactions (Dated)'!$C$2:$C$53,"Buy")-SUMIFS('Transactions (Dated)'!$E$2:$E$53,'Transactions (Dated)'!$D$2:$D$53,'Share Values'!$V45,'Transactions (Dated)'!$B$2:$B$53,'Share Values'!W$11,'Transactions (Dated)'!$C$2:$C$53,"Sell")</f>
        <v>4625</v>
      </c>
      <c r="X45" s="40">
        <f ca="1">X44+SUMIFS('Transactions (Dated)'!$E$2:$E$53,'Transactions (Dated)'!$D$2:$D$53,'Share Values'!$V45,'Transactions (Dated)'!$B$2:$B$53,'Share Values'!X$11,'Transactions (Dated)'!$C$2:$C$53,"Buy")-SUMIFS('Transactions (Dated)'!$E$2:$E$53,'Transactions (Dated)'!$D$2:$D$53,'Share Values'!$V45,'Transactions (Dated)'!$B$2:$B$53,'Share Values'!X$11,'Transactions (Dated)'!$C$2:$C$53,"Sell")</f>
        <v>0</v>
      </c>
      <c r="Y45" s="40">
        <f ca="1">Y44+SUMIFS('Transactions (Dated)'!$E$2:$E$53,'Transactions (Dated)'!$D$2:$D$53,'Share Values'!$V45,'Transactions (Dated)'!$B$2:$B$53,'Share Values'!Y$11,'Transactions (Dated)'!$C$2:$C$53,"Buy")-SUMIFS('Transactions (Dated)'!$E$2:$E$53,'Transactions (Dated)'!$D$2:$D$53,'Share Values'!$V45,'Transactions (Dated)'!$B$2:$B$53,'Share Values'!Y$11,'Transactions (Dated)'!$C$2:$C$53,"Sell")</f>
        <v>0</v>
      </c>
      <c r="Z45" s="40">
        <f ca="1">Z44+SUMIFS('Transactions (Dated)'!$E$2:$E$53,'Transactions (Dated)'!$D$2:$D$53,'Share Values'!$V45,'Transactions (Dated)'!$B$2:$B$53,'Share Values'!Z$11,'Transactions (Dated)'!$C$2:$C$53,"Buy")-SUMIFS('Transactions (Dated)'!$E$2:$E$53,'Transactions (Dated)'!$D$2:$D$53,'Share Values'!$V45,'Transactions (Dated)'!$B$2:$B$53,'Share Values'!Z$11,'Transactions (Dated)'!$C$2:$C$53,"Sell")</f>
        <v>0</v>
      </c>
      <c r="AA45" s="40">
        <f ca="1">AA44+SUMIFS('Transactions (Dated)'!$E$2:$E$53,'Transactions (Dated)'!$D$2:$D$53,'Share Values'!$V45,'Transactions (Dated)'!$B$2:$B$53,'Share Values'!AA$11,'Transactions (Dated)'!$C$2:$C$53,"Buy")-SUMIFS('Transactions (Dated)'!$E$2:$E$53,'Transactions (Dated)'!$D$2:$D$53,'Share Values'!$V45,'Transactions (Dated)'!$B$2:$B$53,'Share Values'!AA$11,'Transactions (Dated)'!$C$2:$C$53,"Sell")</f>
        <v>0</v>
      </c>
      <c r="AB45" s="40">
        <f ca="1">AB44+SUMIFS('Transactions (Dated)'!$E$2:$E$53,'Transactions (Dated)'!$D$2:$D$53,'Share Values'!$V45,'Transactions (Dated)'!$B$2:$B$53,'Share Values'!AB$11,'Transactions (Dated)'!$C$2:$C$53,"Buy")-SUMIFS('Transactions (Dated)'!$E$2:$E$53,'Transactions (Dated)'!$D$2:$D$53,'Share Values'!$V45,'Transactions (Dated)'!$B$2:$B$53,'Share Values'!AB$11,'Transactions (Dated)'!$C$2:$C$53,"Sell")</f>
        <v>0</v>
      </c>
      <c r="AC45" s="40">
        <f ca="1">AC44+SUMIFS('Transactions (Dated)'!$E$2:$E$53,'Transactions (Dated)'!$D$2:$D$53,'Share Values'!$V45,'Transactions (Dated)'!$B$2:$B$53,'Share Values'!AC$11,'Transactions (Dated)'!$C$2:$C$53,"Buy")-SUMIFS('Transactions (Dated)'!$E$2:$E$53,'Transactions (Dated)'!$D$2:$D$53,'Share Values'!$V45,'Transactions (Dated)'!$B$2:$B$53,'Share Values'!AC$11,'Transactions (Dated)'!$C$2:$C$53,"Sell")</f>
        <v>0</v>
      </c>
      <c r="AD45" s="40">
        <f ca="1">AD44+SUMIFS('Transactions (Dated)'!$E$2:$E$53,'Transactions (Dated)'!$D$2:$D$53,'Share Values'!$V45,'Transactions (Dated)'!$B$2:$B$53,'Share Values'!AD$11,'Transactions (Dated)'!$C$2:$C$53,"Buy")-SUMIFS('Transactions (Dated)'!$E$2:$E$53,'Transactions (Dated)'!$D$2:$D$53,'Share Values'!$V45,'Transactions (Dated)'!$B$2:$B$53,'Share Values'!AD$11,'Transactions (Dated)'!$C$2:$C$53,"Sell")</f>
        <v>0</v>
      </c>
      <c r="AE45" s="40">
        <f ca="1">AE44+SUMIFS('Transactions (Dated)'!$E$2:$E$53,'Transactions (Dated)'!$D$2:$D$53,'Share Values'!$V45,'Transactions (Dated)'!$B$2:$B$53,'Share Values'!AE$11,'Transactions (Dated)'!$C$2:$C$53,"Buy")-SUMIFS('Transactions (Dated)'!$E$2:$E$53,'Transactions (Dated)'!$D$2:$D$53,'Share Values'!$V45,'Transactions (Dated)'!$B$2:$B$53,'Share Values'!AE$11,'Transactions (Dated)'!$C$2:$C$53,"Sell")</f>
        <v>0</v>
      </c>
      <c r="AF45" s="40">
        <f ca="1">AF44+SUMIFS('Transactions (Dated)'!$E$2:$E$53,'Transactions (Dated)'!$D$2:$D$53,'Share Values'!$V45,'Transactions (Dated)'!$B$2:$B$53,'Share Values'!AF$11,'Transactions (Dated)'!$C$2:$C$53,"Buy")-SUMIFS('Transactions (Dated)'!$E$2:$E$53,'Transactions (Dated)'!$D$2:$D$53,'Share Values'!$V45,'Transactions (Dated)'!$B$2:$B$53,'Share Values'!AF$11,'Transactions (Dated)'!$C$2:$C$53,"Sell")</f>
        <v>0</v>
      </c>
      <c r="AG45" s="40">
        <f ca="1">AG44+SUMIFS('Transactions (Dated)'!$E$2:$E$53,'Transactions (Dated)'!$D$2:$D$53,'Share Values'!$V45,'Transactions (Dated)'!$B$2:$B$53,'Share Values'!AG$11,'Transactions (Dated)'!$C$2:$C$53,"Buy")-SUMIFS('Transactions (Dated)'!$E$2:$E$53,'Transactions (Dated)'!$D$2:$D$53,'Share Values'!$V45,'Transactions (Dated)'!$B$2:$B$53,'Share Values'!AG$11,'Transactions (Dated)'!$C$2:$C$53,"Sell")</f>
        <v>0</v>
      </c>
      <c r="AH45" s="40">
        <f ca="1">AH44+SUMIFS('Transactions (Dated)'!$E$2:$E$53,'Transactions (Dated)'!$D$2:$D$53,'Share Values'!$V45,'Transactions (Dated)'!$B$2:$B$53,'Share Values'!AH$11,'Transactions (Dated)'!$C$2:$C$53,"Buy")-SUMIFS('Transactions (Dated)'!$E$2:$E$53,'Transactions (Dated)'!$D$2:$D$53,'Share Values'!$V45,'Transactions (Dated)'!$B$2:$B$53,'Share Values'!AH$11,'Transactions (Dated)'!$C$2:$C$53,"Sell")</f>
        <v>0</v>
      </c>
      <c r="AI45" s="40">
        <f ca="1">AI44+SUMIFS('Transactions (Dated)'!$E$2:$E$53,'Transactions (Dated)'!$D$2:$D$53,'Share Values'!$V45,'Transactions (Dated)'!$B$2:$B$53,'Share Values'!AI$11,'Transactions (Dated)'!$C$2:$C$53,"Buy")-SUMIFS('Transactions (Dated)'!$E$2:$E$53,'Transactions (Dated)'!$D$2:$D$53,'Share Values'!$V45,'Transactions (Dated)'!$B$2:$B$53,'Share Values'!AI$11,'Transactions (Dated)'!$C$2:$C$53,"Sell")</f>
        <v>0</v>
      </c>
      <c r="AJ45" s="40">
        <f ca="1">AJ44+SUMIFS('Transactions (Dated)'!$E$2:$E$53,'Transactions (Dated)'!$D$2:$D$53,'Share Values'!$V45,'Transactions (Dated)'!$B$2:$B$53,'Share Values'!AJ$11,'Transactions (Dated)'!$C$2:$C$53,"Buy")-SUMIFS('Transactions (Dated)'!$E$2:$E$53,'Transactions (Dated)'!$D$2:$D$53,'Share Values'!$V45,'Transactions (Dated)'!$B$2:$B$53,'Share Values'!AJ$11,'Transactions (Dated)'!$C$2:$C$53,"Sell")</f>
        <v>0</v>
      </c>
      <c r="AK45" s="40"/>
      <c r="AM45" s="3">
        <f t="shared" si="9"/>
        <v>41961</v>
      </c>
      <c r="AN45" s="6">
        <f t="shared" ca="1" si="10"/>
        <v>56286.25</v>
      </c>
      <c r="AO45" s="6">
        <f t="shared" ca="1" si="11"/>
        <v>0</v>
      </c>
      <c r="AP45" s="6">
        <f t="shared" ca="1" si="12"/>
        <v>0</v>
      </c>
      <c r="AQ45" s="6">
        <f t="shared" ca="1" si="13"/>
        <v>0</v>
      </c>
      <c r="AR45" s="6">
        <f t="shared" ca="1" si="14"/>
        <v>0</v>
      </c>
      <c r="AS45" s="6">
        <f t="shared" ca="1" si="15"/>
        <v>0</v>
      </c>
      <c r="AT45" s="6">
        <f t="shared" ca="1" si="16"/>
        <v>0</v>
      </c>
      <c r="AU45" s="6">
        <f t="shared" ca="1" si="17"/>
        <v>0</v>
      </c>
      <c r="AV45" s="6">
        <f t="shared" ca="1" si="18"/>
        <v>0</v>
      </c>
      <c r="AW45" s="6">
        <f t="shared" ca="1" si="19"/>
        <v>0</v>
      </c>
      <c r="AX45" s="6">
        <f t="shared" ca="1" si="20"/>
        <v>0</v>
      </c>
      <c r="AY45" s="6">
        <f t="shared" ca="1" si="21"/>
        <v>0</v>
      </c>
      <c r="AZ45" s="6">
        <f t="shared" ca="1" si="22"/>
        <v>0</v>
      </c>
      <c r="BA45" s="6">
        <f t="shared" ca="1" si="23"/>
        <v>0</v>
      </c>
      <c r="BB45" s="6"/>
      <c r="BD45" s="4">
        <f t="shared" ca="1" si="24"/>
        <v>56286.25</v>
      </c>
      <c r="BF45" s="3">
        <f t="shared" si="25"/>
        <v>41961</v>
      </c>
      <c r="BG45" s="6">
        <f>BG44+SUMIFS('Transactions (Dated)'!H:H,'Transactions (Dated)'!D:D,'Share Values'!AM45)</f>
        <v>949993.75</v>
      </c>
      <c r="BH45" s="6">
        <f ca="1">BH44+SUMIFS('Transactions (Dated)'!$F:$F,'Transactions (Dated)'!$D:$D,$BF45,'Transactions (Dated)'!$B:$B,BH$11,'Transactions (Dated)'!$C:$C,"Dividend (paid to cash)")*W45</f>
        <v>0</v>
      </c>
      <c r="BI45" s="6">
        <f ca="1">BI44+SUMIFS('Transactions (Dated)'!$F:$F,'Transactions (Dated)'!$D:$D,$BF45,'Transactions (Dated)'!$B:$B,BI$11,'Transactions (Dated)'!$C:$C,"Dividend (paid to cash)")*X45</f>
        <v>0</v>
      </c>
      <c r="BJ45" s="6">
        <f ca="1">BJ44+SUMIFS('Transactions (Dated)'!$F:$F,'Transactions (Dated)'!$D:$D,$BF45,'Transactions (Dated)'!$B:$B,BJ$11,'Transactions (Dated)'!$C:$C,"Dividend (paid to cash)")*Y45</f>
        <v>0</v>
      </c>
      <c r="BK45" s="6">
        <f ca="1">BK44+SUMIFS('Transactions (Dated)'!$F:$F,'Transactions (Dated)'!$D:$D,$BF45,'Transactions (Dated)'!$B:$B,BK$11,'Transactions (Dated)'!$C:$C,"Dividend (paid to cash)")*Z45</f>
        <v>0</v>
      </c>
      <c r="BL45" s="6">
        <f ca="1">BL44+SUMIFS('Transactions (Dated)'!$F:$F,'Transactions (Dated)'!$D:$D,$BF45,'Transactions (Dated)'!$B:$B,BL$11,'Transactions (Dated)'!$C:$C,"Dividend (paid to cash)")*AA45</f>
        <v>0</v>
      </c>
      <c r="BM45" s="6">
        <f ca="1">BM44+SUMIFS('Transactions (Dated)'!$F:$F,'Transactions (Dated)'!$D:$D,$BF45,'Transactions (Dated)'!$B:$B,BM$11,'Transactions (Dated)'!$C:$C,"Dividend (paid to cash)")*AB45</f>
        <v>0</v>
      </c>
      <c r="BN45" s="6">
        <f ca="1">BN44+SUMIFS('Transactions (Dated)'!$F:$F,'Transactions (Dated)'!$D:$D,$BF45,'Transactions (Dated)'!$B:$B,BN$11,'Transactions (Dated)'!$C:$C,"Dividend (paid to cash)")*AC45</f>
        <v>0</v>
      </c>
      <c r="BO45" s="6">
        <f ca="1">BO44+SUMIFS('Transactions (Dated)'!$F:$F,'Transactions (Dated)'!$D:$D,$BF45,'Transactions (Dated)'!$B:$B,BO$11,'Transactions (Dated)'!$C:$C,"Dividend (paid to cash)")*AD45</f>
        <v>0</v>
      </c>
      <c r="BP45" s="6">
        <f ca="1">BP44+SUMIFS('Transactions (Dated)'!$F:$F,'Transactions (Dated)'!$D:$D,$BF45,'Transactions (Dated)'!$B:$B,BP$11,'Transactions (Dated)'!$C:$C,"Dividend (paid to cash)")*AE45</f>
        <v>0</v>
      </c>
      <c r="BQ45" s="6">
        <f ca="1">BQ44+SUMIFS('Transactions (Dated)'!$F:$F,'Transactions (Dated)'!$D:$D,$BF45,'Transactions (Dated)'!$B:$B,BQ$11,'Transactions (Dated)'!$C:$C,"Dividend (paid to cash)")*AF45</f>
        <v>0</v>
      </c>
      <c r="BR45" s="6">
        <f ca="1">BR44+SUMIFS('Transactions (Dated)'!$F:$F,'Transactions (Dated)'!$D:$D,$BF45,'Transactions (Dated)'!$B:$B,BR$11,'Transactions (Dated)'!$C:$C,"Dividend (paid to cash)")*AG45</f>
        <v>0</v>
      </c>
      <c r="BS45" s="6">
        <f ca="1">BS44+SUMIFS('Transactions (Dated)'!$F:$F,'Transactions (Dated)'!$D:$D,$BF45,'Transactions (Dated)'!$B:$B,BS$11,'Transactions (Dated)'!$C:$C,"Dividend (paid to cash)")*AH45</f>
        <v>0</v>
      </c>
      <c r="BT45" s="6">
        <f ca="1">BT44+SUMIFS('Transactions (Dated)'!$F:$F,'Transactions (Dated)'!$D:$D,$BF45,'Transactions (Dated)'!$B:$B,BT$11,'Transactions (Dated)'!$C:$C,"Dividend (paid to cash)")*AI45</f>
        <v>0</v>
      </c>
      <c r="BU45" s="6">
        <f ca="1">BU44+SUMIFS('Transactions (Dated)'!$F:$F,'Transactions (Dated)'!$D:$D,$BF45,'Transactions (Dated)'!$B:$B,BU$11,'Transactions (Dated)'!$C:$C,"Dividend (paid to cash)")*AJ45</f>
        <v>0</v>
      </c>
      <c r="BV45" s="6"/>
      <c r="BX45" s="6">
        <f t="shared" ca="1" si="30"/>
        <v>949993.75</v>
      </c>
      <c r="BZ45" s="3">
        <f t="shared" si="31"/>
        <v>41961</v>
      </c>
      <c r="CA45" s="4">
        <f t="shared" ca="1" si="26"/>
        <v>56286.25</v>
      </c>
      <c r="CB45" s="4">
        <f t="shared" ca="1" si="27"/>
        <v>949993.75</v>
      </c>
      <c r="CD45" s="4">
        <f t="shared" ca="1" si="28"/>
        <v>1006280</v>
      </c>
    </row>
    <row r="46" spans="2:82" x14ac:dyDescent="0.15">
      <c r="B46" s="3">
        <f t="shared" si="29"/>
        <v>41962</v>
      </c>
      <c r="C46" s="2">
        <v>14980.2</v>
      </c>
      <c r="E46" s="70">
        <v>41962</v>
      </c>
      <c r="F46" s="69">
        <v>11.56</v>
      </c>
      <c r="G46" s="69">
        <v>4.21</v>
      </c>
      <c r="H46" s="69">
        <v>20.27</v>
      </c>
      <c r="I46" s="69">
        <v>30.51</v>
      </c>
      <c r="J46" s="69">
        <v>18</v>
      </c>
      <c r="K46" s="69">
        <v>11.87</v>
      </c>
      <c r="L46" s="69">
        <v>28.36</v>
      </c>
      <c r="M46" s="69">
        <v>1.82</v>
      </c>
      <c r="N46" s="69">
        <v>9</v>
      </c>
      <c r="O46" s="69">
        <v>4.8367000000000004</v>
      </c>
      <c r="P46" s="69">
        <v>33.74</v>
      </c>
      <c r="Q46" s="69">
        <v>1.3</v>
      </c>
      <c r="R46" s="69">
        <v>8.85</v>
      </c>
      <c r="S46" s="69">
        <v>38.79</v>
      </c>
      <c r="T46" s="4"/>
      <c r="V46" s="3">
        <f t="shared" si="8"/>
        <v>41962</v>
      </c>
      <c r="W46" s="40">
        <f ca="1">W45+SUMIFS('Transactions (Dated)'!$E$2:$E$53,'Transactions (Dated)'!$D$2:$D$53,'Share Values'!$V46,'Transactions (Dated)'!$B$2:$B$53,'Share Values'!W$11,'Transactions (Dated)'!$C$2:$C$53,"Buy")-SUMIFS('Transactions (Dated)'!$E$2:$E$53,'Transactions (Dated)'!$D$2:$D$53,'Share Values'!$V46,'Transactions (Dated)'!$B$2:$B$53,'Share Values'!W$11,'Transactions (Dated)'!$C$2:$C$53,"Sell")</f>
        <v>4625</v>
      </c>
      <c r="X46" s="40">
        <f ca="1">X45+SUMIFS('Transactions (Dated)'!$E$2:$E$53,'Transactions (Dated)'!$D$2:$D$53,'Share Values'!$V46,'Transactions (Dated)'!$B$2:$B$53,'Share Values'!X$11,'Transactions (Dated)'!$C$2:$C$53,"Buy")-SUMIFS('Transactions (Dated)'!$E$2:$E$53,'Transactions (Dated)'!$D$2:$D$53,'Share Values'!$V46,'Transactions (Dated)'!$B$2:$B$53,'Share Values'!X$11,'Transactions (Dated)'!$C$2:$C$53,"Sell")</f>
        <v>0</v>
      </c>
      <c r="Y46" s="40">
        <f ca="1">Y45+SUMIFS('Transactions (Dated)'!$E$2:$E$53,'Transactions (Dated)'!$D$2:$D$53,'Share Values'!$V46,'Transactions (Dated)'!$B$2:$B$53,'Share Values'!Y$11,'Transactions (Dated)'!$C$2:$C$53,"Buy")-SUMIFS('Transactions (Dated)'!$E$2:$E$53,'Transactions (Dated)'!$D$2:$D$53,'Share Values'!$V46,'Transactions (Dated)'!$B$2:$B$53,'Share Values'!Y$11,'Transactions (Dated)'!$C$2:$C$53,"Sell")</f>
        <v>0</v>
      </c>
      <c r="Z46" s="40">
        <f ca="1">Z45+SUMIFS('Transactions (Dated)'!$E$2:$E$53,'Transactions (Dated)'!$D$2:$D$53,'Share Values'!$V46,'Transactions (Dated)'!$B$2:$B$53,'Share Values'!Z$11,'Transactions (Dated)'!$C$2:$C$53,"Buy")-SUMIFS('Transactions (Dated)'!$E$2:$E$53,'Transactions (Dated)'!$D$2:$D$53,'Share Values'!$V46,'Transactions (Dated)'!$B$2:$B$53,'Share Values'!Z$11,'Transactions (Dated)'!$C$2:$C$53,"Sell")</f>
        <v>0</v>
      </c>
      <c r="AA46" s="40">
        <f ca="1">AA45+SUMIFS('Transactions (Dated)'!$E$2:$E$53,'Transactions (Dated)'!$D$2:$D$53,'Share Values'!$V46,'Transactions (Dated)'!$B$2:$B$53,'Share Values'!AA$11,'Transactions (Dated)'!$C$2:$C$53,"Buy")-SUMIFS('Transactions (Dated)'!$E$2:$E$53,'Transactions (Dated)'!$D$2:$D$53,'Share Values'!$V46,'Transactions (Dated)'!$B$2:$B$53,'Share Values'!AA$11,'Transactions (Dated)'!$C$2:$C$53,"Sell")</f>
        <v>0</v>
      </c>
      <c r="AB46" s="40">
        <f ca="1">AB45+SUMIFS('Transactions (Dated)'!$E$2:$E$53,'Transactions (Dated)'!$D$2:$D$53,'Share Values'!$V46,'Transactions (Dated)'!$B$2:$B$53,'Share Values'!AB$11,'Transactions (Dated)'!$C$2:$C$53,"Buy")-SUMIFS('Transactions (Dated)'!$E$2:$E$53,'Transactions (Dated)'!$D$2:$D$53,'Share Values'!$V46,'Transactions (Dated)'!$B$2:$B$53,'Share Values'!AB$11,'Transactions (Dated)'!$C$2:$C$53,"Sell")</f>
        <v>0</v>
      </c>
      <c r="AC46" s="40">
        <f ca="1">AC45+SUMIFS('Transactions (Dated)'!$E$2:$E$53,'Transactions (Dated)'!$D$2:$D$53,'Share Values'!$V46,'Transactions (Dated)'!$B$2:$B$53,'Share Values'!AC$11,'Transactions (Dated)'!$C$2:$C$53,"Buy")-SUMIFS('Transactions (Dated)'!$E$2:$E$53,'Transactions (Dated)'!$D$2:$D$53,'Share Values'!$V46,'Transactions (Dated)'!$B$2:$B$53,'Share Values'!AC$11,'Transactions (Dated)'!$C$2:$C$53,"Sell")</f>
        <v>0</v>
      </c>
      <c r="AD46" s="40">
        <f ca="1">AD45+SUMIFS('Transactions (Dated)'!$E$2:$E$53,'Transactions (Dated)'!$D$2:$D$53,'Share Values'!$V46,'Transactions (Dated)'!$B$2:$B$53,'Share Values'!AD$11,'Transactions (Dated)'!$C$2:$C$53,"Buy")-SUMIFS('Transactions (Dated)'!$E$2:$E$53,'Transactions (Dated)'!$D$2:$D$53,'Share Values'!$V46,'Transactions (Dated)'!$B$2:$B$53,'Share Values'!AD$11,'Transactions (Dated)'!$C$2:$C$53,"Sell")</f>
        <v>0</v>
      </c>
      <c r="AE46" s="40">
        <f ca="1">AE45+SUMIFS('Transactions (Dated)'!$E$2:$E$53,'Transactions (Dated)'!$D$2:$D$53,'Share Values'!$V46,'Transactions (Dated)'!$B$2:$B$53,'Share Values'!AE$11,'Transactions (Dated)'!$C$2:$C$53,"Buy")-SUMIFS('Transactions (Dated)'!$E$2:$E$53,'Transactions (Dated)'!$D$2:$D$53,'Share Values'!$V46,'Transactions (Dated)'!$B$2:$B$53,'Share Values'!AE$11,'Transactions (Dated)'!$C$2:$C$53,"Sell")</f>
        <v>0</v>
      </c>
      <c r="AF46" s="40">
        <f ca="1">AF45+SUMIFS('Transactions (Dated)'!$E$2:$E$53,'Transactions (Dated)'!$D$2:$D$53,'Share Values'!$V46,'Transactions (Dated)'!$B$2:$B$53,'Share Values'!AF$11,'Transactions (Dated)'!$C$2:$C$53,"Buy")-SUMIFS('Transactions (Dated)'!$E$2:$E$53,'Transactions (Dated)'!$D$2:$D$53,'Share Values'!$V46,'Transactions (Dated)'!$B$2:$B$53,'Share Values'!AF$11,'Transactions (Dated)'!$C$2:$C$53,"Sell")</f>
        <v>0</v>
      </c>
      <c r="AG46" s="40">
        <f ca="1">AG45+SUMIFS('Transactions (Dated)'!$E$2:$E$53,'Transactions (Dated)'!$D$2:$D$53,'Share Values'!$V46,'Transactions (Dated)'!$B$2:$B$53,'Share Values'!AG$11,'Transactions (Dated)'!$C$2:$C$53,"Buy")-SUMIFS('Transactions (Dated)'!$E$2:$E$53,'Transactions (Dated)'!$D$2:$D$53,'Share Values'!$V46,'Transactions (Dated)'!$B$2:$B$53,'Share Values'!AG$11,'Transactions (Dated)'!$C$2:$C$53,"Sell")</f>
        <v>0</v>
      </c>
      <c r="AH46" s="40">
        <f ca="1">AH45+SUMIFS('Transactions (Dated)'!$E$2:$E$53,'Transactions (Dated)'!$D$2:$D$53,'Share Values'!$V46,'Transactions (Dated)'!$B$2:$B$53,'Share Values'!AH$11,'Transactions (Dated)'!$C$2:$C$53,"Buy")-SUMIFS('Transactions (Dated)'!$E$2:$E$53,'Transactions (Dated)'!$D$2:$D$53,'Share Values'!$V46,'Transactions (Dated)'!$B$2:$B$53,'Share Values'!AH$11,'Transactions (Dated)'!$C$2:$C$53,"Sell")</f>
        <v>0</v>
      </c>
      <c r="AI46" s="40">
        <f ca="1">AI45+SUMIFS('Transactions (Dated)'!$E$2:$E$53,'Transactions (Dated)'!$D$2:$D$53,'Share Values'!$V46,'Transactions (Dated)'!$B$2:$B$53,'Share Values'!AI$11,'Transactions (Dated)'!$C$2:$C$53,"Buy")-SUMIFS('Transactions (Dated)'!$E$2:$E$53,'Transactions (Dated)'!$D$2:$D$53,'Share Values'!$V46,'Transactions (Dated)'!$B$2:$B$53,'Share Values'!AI$11,'Transactions (Dated)'!$C$2:$C$53,"Sell")</f>
        <v>0</v>
      </c>
      <c r="AJ46" s="40">
        <f ca="1">AJ45+SUMIFS('Transactions (Dated)'!$E$2:$E$53,'Transactions (Dated)'!$D$2:$D$53,'Share Values'!$V46,'Transactions (Dated)'!$B$2:$B$53,'Share Values'!AJ$11,'Transactions (Dated)'!$C$2:$C$53,"Buy")-SUMIFS('Transactions (Dated)'!$E$2:$E$53,'Transactions (Dated)'!$D$2:$D$53,'Share Values'!$V46,'Transactions (Dated)'!$B$2:$B$53,'Share Values'!AJ$11,'Transactions (Dated)'!$C$2:$C$53,"Sell")</f>
        <v>0</v>
      </c>
      <c r="AK46" s="40"/>
      <c r="AM46" s="3">
        <f t="shared" si="9"/>
        <v>41962</v>
      </c>
      <c r="AN46" s="6">
        <f t="shared" ca="1" si="10"/>
        <v>53465</v>
      </c>
      <c r="AO46" s="6">
        <f t="shared" ca="1" si="11"/>
        <v>0</v>
      </c>
      <c r="AP46" s="6">
        <f t="shared" ca="1" si="12"/>
        <v>0</v>
      </c>
      <c r="AQ46" s="6">
        <f t="shared" ca="1" si="13"/>
        <v>0</v>
      </c>
      <c r="AR46" s="6">
        <f t="shared" ca="1" si="14"/>
        <v>0</v>
      </c>
      <c r="AS46" s="6">
        <f t="shared" ca="1" si="15"/>
        <v>0</v>
      </c>
      <c r="AT46" s="6">
        <f t="shared" ca="1" si="16"/>
        <v>0</v>
      </c>
      <c r="AU46" s="6">
        <f t="shared" ca="1" si="17"/>
        <v>0</v>
      </c>
      <c r="AV46" s="6">
        <f t="shared" ca="1" si="18"/>
        <v>0</v>
      </c>
      <c r="AW46" s="6">
        <f t="shared" ca="1" si="19"/>
        <v>0</v>
      </c>
      <c r="AX46" s="6">
        <f t="shared" ca="1" si="20"/>
        <v>0</v>
      </c>
      <c r="AY46" s="6">
        <f t="shared" ca="1" si="21"/>
        <v>0</v>
      </c>
      <c r="AZ46" s="6">
        <f t="shared" ca="1" si="22"/>
        <v>0</v>
      </c>
      <c r="BA46" s="6">
        <f t="shared" ca="1" si="23"/>
        <v>0</v>
      </c>
      <c r="BB46" s="6"/>
      <c r="BD46" s="4">
        <f t="shared" ca="1" si="24"/>
        <v>53465</v>
      </c>
      <c r="BF46" s="3">
        <f t="shared" si="25"/>
        <v>41962</v>
      </c>
      <c r="BG46" s="6">
        <f>BG45+SUMIFS('Transactions (Dated)'!H:H,'Transactions (Dated)'!D:D,'Share Values'!AM46)</f>
        <v>949993.75</v>
      </c>
      <c r="BH46" s="6">
        <f ca="1">BH45+SUMIFS('Transactions (Dated)'!$F:$F,'Transactions (Dated)'!$D:$D,$BF46,'Transactions (Dated)'!$B:$B,BH$11,'Transactions (Dated)'!$C:$C,"Dividend (paid to cash)")*W46</f>
        <v>0</v>
      </c>
      <c r="BI46" s="6">
        <f ca="1">BI45+SUMIFS('Transactions (Dated)'!$F:$F,'Transactions (Dated)'!$D:$D,$BF46,'Transactions (Dated)'!$B:$B,BI$11,'Transactions (Dated)'!$C:$C,"Dividend (paid to cash)")*X46</f>
        <v>0</v>
      </c>
      <c r="BJ46" s="6">
        <f ca="1">BJ45+SUMIFS('Transactions (Dated)'!$F:$F,'Transactions (Dated)'!$D:$D,$BF46,'Transactions (Dated)'!$B:$B,BJ$11,'Transactions (Dated)'!$C:$C,"Dividend (paid to cash)")*Y46</f>
        <v>0</v>
      </c>
      <c r="BK46" s="6">
        <f ca="1">BK45+SUMIFS('Transactions (Dated)'!$F:$F,'Transactions (Dated)'!$D:$D,$BF46,'Transactions (Dated)'!$B:$B,BK$11,'Transactions (Dated)'!$C:$C,"Dividend (paid to cash)")*Z46</f>
        <v>0</v>
      </c>
      <c r="BL46" s="6">
        <f ca="1">BL45+SUMIFS('Transactions (Dated)'!$F:$F,'Transactions (Dated)'!$D:$D,$BF46,'Transactions (Dated)'!$B:$B,BL$11,'Transactions (Dated)'!$C:$C,"Dividend (paid to cash)")*AA46</f>
        <v>0</v>
      </c>
      <c r="BM46" s="6">
        <f ca="1">BM45+SUMIFS('Transactions (Dated)'!$F:$F,'Transactions (Dated)'!$D:$D,$BF46,'Transactions (Dated)'!$B:$B,BM$11,'Transactions (Dated)'!$C:$C,"Dividend (paid to cash)")*AB46</f>
        <v>0</v>
      </c>
      <c r="BN46" s="6">
        <f ca="1">BN45+SUMIFS('Transactions (Dated)'!$F:$F,'Transactions (Dated)'!$D:$D,$BF46,'Transactions (Dated)'!$B:$B,BN$11,'Transactions (Dated)'!$C:$C,"Dividend (paid to cash)")*AC46</f>
        <v>0</v>
      </c>
      <c r="BO46" s="6">
        <f ca="1">BO45+SUMIFS('Transactions (Dated)'!$F:$F,'Transactions (Dated)'!$D:$D,$BF46,'Transactions (Dated)'!$B:$B,BO$11,'Transactions (Dated)'!$C:$C,"Dividend (paid to cash)")*AD46</f>
        <v>0</v>
      </c>
      <c r="BP46" s="6">
        <f ca="1">BP45+SUMIFS('Transactions (Dated)'!$F:$F,'Transactions (Dated)'!$D:$D,$BF46,'Transactions (Dated)'!$B:$B,BP$11,'Transactions (Dated)'!$C:$C,"Dividend (paid to cash)")*AE46</f>
        <v>0</v>
      </c>
      <c r="BQ46" s="6">
        <f ca="1">BQ45+SUMIFS('Transactions (Dated)'!$F:$F,'Transactions (Dated)'!$D:$D,$BF46,'Transactions (Dated)'!$B:$B,BQ$11,'Transactions (Dated)'!$C:$C,"Dividend (paid to cash)")*AF46</f>
        <v>0</v>
      </c>
      <c r="BR46" s="6">
        <f ca="1">BR45+SUMIFS('Transactions (Dated)'!$F:$F,'Transactions (Dated)'!$D:$D,$BF46,'Transactions (Dated)'!$B:$B,BR$11,'Transactions (Dated)'!$C:$C,"Dividend (paid to cash)")*AG46</f>
        <v>0</v>
      </c>
      <c r="BS46" s="6">
        <f ca="1">BS45+SUMIFS('Transactions (Dated)'!$F:$F,'Transactions (Dated)'!$D:$D,$BF46,'Transactions (Dated)'!$B:$B,BS$11,'Transactions (Dated)'!$C:$C,"Dividend (paid to cash)")*AH46</f>
        <v>0</v>
      </c>
      <c r="BT46" s="6">
        <f ca="1">BT45+SUMIFS('Transactions (Dated)'!$F:$F,'Transactions (Dated)'!$D:$D,$BF46,'Transactions (Dated)'!$B:$B,BT$11,'Transactions (Dated)'!$C:$C,"Dividend (paid to cash)")*AI46</f>
        <v>0</v>
      </c>
      <c r="BU46" s="6">
        <f ca="1">BU45+SUMIFS('Transactions (Dated)'!$F:$F,'Transactions (Dated)'!$D:$D,$BF46,'Transactions (Dated)'!$B:$B,BU$11,'Transactions (Dated)'!$C:$C,"Dividend (paid to cash)")*AJ46</f>
        <v>0</v>
      </c>
      <c r="BV46" s="6"/>
      <c r="BX46" s="6">
        <f t="shared" ca="1" si="30"/>
        <v>949993.75</v>
      </c>
      <c r="BZ46" s="3">
        <f t="shared" si="31"/>
        <v>41962</v>
      </c>
      <c r="CA46" s="4">
        <f t="shared" ca="1" si="26"/>
        <v>53465</v>
      </c>
      <c r="CB46" s="4">
        <f t="shared" ca="1" si="27"/>
        <v>949993.75</v>
      </c>
      <c r="CD46" s="4">
        <f t="shared" ca="1" si="28"/>
        <v>1003458.75</v>
      </c>
    </row>
    <row r="47" spans="2:82" x14ac:dyDescent="0.15">
      <c r="B47" s="3">
        <f t="shared" si="29"/>
        <v>41963</v>
      </c>
      <c r="C47" s="2">
        <v>15075.2</v>
      </c>
      <c r="E47" s="70">
        <v>41963</v>
      </c>
      <c r="F47" s="69">
        <v>11.38</v>
      </c>
      <c r="G47" s="69">
        <v>4</v>
      </c>
      <c r="H47" s="69">
        <v>20.39</v>
      </c>
      <c r="I47" s="69">
        <v>30.23</v>
      </c>
      <c r="J47" s="69">
        <v>17.91</v>
      </c>
      <c r="K47" s="69">
        <v>11.95</v>
      </c>
      <c r="L47" s="69">
        <v>28.09</v>
      </c>
      <c r="M47" s="69">
        <v>1.87</v>
      </c>
      <c r="N47" s="69">
        <v>9</v>
      </c>
      <c r="O47" s="69">
        <v>4.8833000000000002</v>
      </c>
      <c r="P47" s="69">
        <v>34.049999999999997</v>
      </c>
      <c r="Q47" s="69">
        <v>1.3</v>
      </c>
      <c r="R47" s="69">
        <v>9.02</v>
      </c>
      <c r="S47" s="69">
        <v>39.17</v>
      </c>
      <c r="T47" s="4"/>
      <c r="V47" s="3">
        <f t="shared" si="8"/>
        <v>41963</v>
      </c>
      <c r="W47" s="40">
        <f ca="1">W46+SUMIFS('Transactions (Dated)'!$E$2:$E$53,'Transactions (Dated)'!$D$2:$D$53,'Share Values'!$V47,'Transactions (Dated)'!$B$2:$B$53,'Share Values'!W$11,'Transactions (Dated)'!$C$2:$C$53,"Buy")-SUMIFS('Transactions (Dated)'!$E$2:$E$53,'Transactions (Dated)'!$D$2:$D$53,'Share Values'!$V47,'Transactions (Dated)'!$B$2:$B$53,'Share Values'!W$11,'Transactions (Dated)'!$C$2:$C$53,"Sell")</f>
        <v>4625</v>
      </c>
      <c r="X47" s="40">
        <f ca="1">X46+SUMIFS('Transactions (Dated)'!$E$2:$E$53,'Transactions (Dated)'!$D$2:$D$53,'Share Values'!$V47,'Transactions (Dated)'!$B$2:$B$53,'Share Values'!X$11,'Transactions (Dated)'!$C$2:$C$53,"Buy")-SUMIFS('Transactions (Dated)'!$E$2:$E$53,'Transactions (Dated)'!$D$2:$D$53,'Share Values'!$V47,'Transactions (Dated)'!$B$2:$B$53,'Share Values'!X$11,'Transactions (Dated)'!$C$2:$C$53,"Sell")</f>
        <v>12500</v>
      </c>
      <c r="Y47" s="40">
        <f ca="1">Y46+SUMIFS('Transactions (Dated)'!$E$2:$E$53,'Transactions (Dated)'!$D$2:$D$53,'Share Values'!$V47,'Transactions (Dated)'!$B$2:$B$53,'Share Values'!Y$11,'Transactions (Dated)'!$C$2:$C$53,"Buy")-SUMIFS('Transactions (Dated)'!$E$2:$E$53,'Transactions (Dated)'!$D$2:$D$53,'Share Values'!$V47,'Transactions (Dated)'!$B$2:$B$53,'Share Values'!Y$11,'Transactions (Dated)'!$C$2:$C$53,"Sell")</f>
        <v>0</v>
      </c>
      <c r="Z47" s="40">
        <f ca="1">Z46+SUMIFS('Transactions (Dated)'!$E$2:$E$53,'Transactions (Dated)'!$D$2:$D$53,'Share Values'!$V47,'Transactions (Dated)'!$B$2:$B$53,'Share Values'!Z$11,'Transactions (Dated)'!$C$2:$C$53,"Buy")-SUMIFS('Transactions (Dated)'!$E$2:$E$53,'Transactions (Dated)'!$D$2:$D$53,'Share Values'!$V47,'Transactions (Dated)'!$B$2:$B$53,'Share Values'!Z$11,'Transactions (Dated)'!$C$2:$C$53,"Sell")</f>
        <v>0</v>
      </c>
      <c r="AA47" s="40">
        <f ca="1">AA46+SUMIFS('Transactions (Dated)'!$E$2:$E$53,'Transactions (Dated)'!$D$2:$D$53,'Share Values'!$V47,'Transactions (Dated)'!$B$2:$B$53,'Share Values'!AA$11,'Transactions (Dated)'!$C$2:$C$53,"Buy")-SUMIFS('Transactions (Dated)'!$E$2:$E$53,'Transactions (Dated)'!$D$2:$D$53,'Share Values'!$V47,'Transactions (Dated)'!$B$2:$B$53,'Share Values'!AA$11,'Transactions (Dated)'!$C$2:$C$53,"Sell")</f>
        <v>0</v>
      </c>
      <c r="AB47" s="40">
        <f ca="1">AB46+SUMIFS('Transactions (Dated)'!$E$2:$E$53,'Transactions (Dated)'!$D$2:$D$53,'Share Values'!$V47,'Transactions (Dated)'!$B$2:$B$53,'Share Values'!AB$11,'Transactions (Dated)'!$C$2:$C$53,"Buy")-SUMIFS('Transactions (Dated)'!$E$2:$E$53,'Transactions (Dated)'!$D$2:$D$53,'Share Values'!$V47,'Transactions (Dated)'!$B$2:$B$53,'Share Values'!AB$11,'Transactions (Dated)'!$C$2:$C$53,"Sell")</f>
        <v>0</v>
      </c>
      <c r="AC47" s="40">
        <f ca="1">AC46+SUMIFS('Transactions (Dated)'!$E$2:$E$53,'Transactions (Dated)'!$D$2:$D$53,'Share Values'!$V47,'Transactions (Dated)'!$B$2:$B$53,'Share Values'!AC$11,'Transactions (Dated)'!$C$2:$C$53,"Buy")-SUMIFS('Transactions (Dated)'!$E$2:$E$53,'Transactions (Dated)'!$D$2:$D$53,'Share Values'!$V47,'Transactions (Dated)'!$B$2:$B$53,'Share Values'!AC$11,'Transactions (Dated)'!$C$2:$C$53,"Sell")</f>
        <v>0</v>
      </c>
      <c r="AD47" s="40">
        <f ca="1">AD46+SUMIFS('Transactions (Dated)'!$E$2:$E$53,'Transactions (Dated)'!$D$2:$D$53,'Share Values'!$V47,'Transactions (Dated)'!$B$2:$B$53,'Share Values'!AD$11,'Transactions (Dated)'!$C$2:$C$53,"Buy")-SUMIFS('Transactions (Dated)'!$E$2:$E$53,'Transactions (Dated)'!$D$2:$D$53,'Share Values'!$V47,'Transactions (Dated)'!$B$2:$B$53,'Share Values'!AD$11,'Transactions (Dated)'!$C$2:$C$53,"Sell")</f>
        <v>0</v>
      </c>
      <c r="AE47" s="40">
        <f ca="1">AE46+SUMIFS('Transactions (Dated)'!$E$2:$E$53,'Transactions (Dated)'!$D$2:$D$53,'Share Values'!$V47,'Transactions (Dated)'!$B$2:$B$53,'Share Values'!AE$11,'Transactions (Dated)'!$C$2:$C$53,"Buy")-SUMIFS('Transactions (Dated)'!$E$2:$E$53,'Transactions (Dated)'!$D$2:$D$53,'Share Values'!$V47,'Transactions (Dated)'!$B$2:$B$53,'Share Values'!AE$11,'Transactions (Dated)'!$C$2:$C$53,"Sell")</f>
        <v>0</v>
      </c>
      <c r="AF47" s="40">
        <f ca="1">AF46+SUMIFS('Transactions (Dated)'!$E$2:$E$53,'Transactions (Dated)'!$D$2:$D$53,'Share Values'!$V47,'Transactions (Dated)'!$B$2:$B$53,'Share Values'!AF$11,'Transactions (Dated)'!$C$2:$C$53,"Buy")-SUMIFS('Transactions (Dated)'!$E$2:$E$53,'Transactions (Dated)'!$D$2:$D$53,'Share Values'!$V47,'Transactions (Dated)'!$B$2:$B$53,'Share Values'!AF$11,'Transactions (Dated)'!$C$2:$C$53,"Sell")</f>
        <v>0</v>
      </c>
      <c r="AG47" s="40">
        <f ca="1">AG46+SUMIFS('Transactions (Dated)'!$E$2:$E$53,'Transactions (Dated)'!$D$2:$D$53,'Share Values'!$V47,'Transactions (Dated)'!$B$2:$B$53,'Share Values'!AG$11,'Transactions (Dated)'!$C$2:$C$53,"Buy")-SUMIFS('Transactions (Dated)'!$E$2:$E$53,'Transactions (Dated)'!$D$2:$D$53,'Share Values'!$V47,'Transactions (Dated)'!$B$2:$B$53,'Share Values'!AG$11,'Transactions (Dated)'!$C$2:$C$53,"Sell")</f>
        <v>0</v>
      </c>
      <c r="AH47" s="40">
        <f ca="1">AH46+SUMIFS('Transactions (Dated)'!$E$2:$E$53,'Transactions (Dated)'!$D$2:$D$53,'Share Values'!$V47,'Transactions (Dated)'!$B$2:$B$53,'Share Values'!AH$11,'Transactions (Dated)'!$C$2:$C$53,"Buy")-SUMIFS('Transactions (Dated)'!$E$2:$E$53,'Transactions (Dated)'!$D$2:$D$53,'Share Values'!$V47,'Transactions (Dated)'!$B$2:$B$53,'Share Values'!AH$11,'Transactions (Dated)'!$C$2:$C$53,"Sell")</f>
        <v>0</v>
      </c>
      <c r="AI47" s="40">
        <f ca="1">AI46+SUMIFS('Transactions (Dated)'!$E$2:$E$53,'Transactions (Dated)'!$D$2:$D$53,'Share Values'!$V47,'Transactions (Dated)'!$B$2:$B$53,'Share Values'!AI$11,'Transactions (Dated)'!$C$2:$C$53,"Buy")-SUMIFS('Transactions (Dated)'!$E$2:$E$53,'Transactions (Dated)'!$D$2:$D$53,'Share Values'!$V47,'Transactions (Dated)'!$B$2:$B$53,'Share Values'!AI$11,'Transactions (Dated)'!$C$2:$C$53,"Sell")</f>
        <v>0</v>
      </c>
      <c r="AJ47" s="40">
        <f ca="1">AJ46+SUMIFS('Transactions (Dated)'!$E$2:$E$53,'Transactions (Dated)'!$D$2:$D$53,'Share Values'!$V47,'Transactions (Dated)'!$B$2:$B$53,'Share Values'!AJ$11,'Transactions (Dated)'!$C$2:$C$53,"Buy")-SUMIFS('Transactions (Dated)'!$E$2:$E$53,'Transactions (Dated)'!$D$2:$D$53,'Share Values'!$V47,'Transactions (Dated)'!$B$2:$B$53,'Share Values'!AJ$11,'Transactions (Dated)'!$C$2:$C$53,"Sell")</f>
        <v>0</v>
      </c>
      <c r="AK47" s="40"/>
      <c r="AM47" s="3">
        <f t="shared" si="9"/>
        <v>41963</v>
      </c>
      <c r="AN47" s="6">
        <f t="shared" ca="1" si="10"/>
        <v>52632.5</v>
      </c>
      <c r="AO47" s="6">
        <f t="shared" ca="1" si="11"/>
        <v>50000</v>
      </c>
      <c r="AP47" s="6">
        <f t="shared" ca="1" si="12"/>
        <v>0</v>
      </c>
      <c r="AQ47" s="6">
        <f t="shared" ca="1" si="13"/>
        <v>0</v>
      </c>
      <c r="AR47" s="6">
        <f t="shared" ca="1" si="14"/>
        <v>0</v>
      </c>
      <c r="AS47" s="6">
        <f t="shared" ca="1" si="15"/>
        <v>0</v>
      </c>
      <c r="AT47" s="6">
        <f t="shared" ca="1" si="16"/>
        <v>0</v>
      </c>
      <c r="AU47" s="6">
        <f t="shared" ca="1" si="17"/>
        <v>0</v>
      </c>
      <c r="AV47" s="6">
        <f t="shared" ca="1" si="18"/>
        <v>0</v>
      </c>
      <c r="AW47" s="6">
        <f t="shared" ca="1" si="19"/>
        <v>0</v>
      </c>
      <c r="AX47" s="6">
        <f t="shared" ca="1" si="20"/>
        <v>0</v>
      </c>
      <c r="AY47" s="6">
        <f t="shared" ca="1" si="21"/>
        <v>0</v>
      </c>
      <c r="AZ47" s="6">
        <f t="shared" ca="1" si="22"/>
        <v>0</v>
      </c>
      <c r="BA47" s="6">
        <f t="shared" ca="1" si="23"/>
        <v>0</v>
      </c>
      <c r="BB47" s="6"/>
      <c r="BD47" s="4">
        <f t="shared" ca="1" si="24"/>
        <v>102632.5</v>
      </c>
      <c r="BF47" s="3">
        <f t="shared" si="25"/>
        <v>41963</v>
      </c>
      <c r="BG47" s="6">
        <f>BG46+SUMIFS('Transactions (Dated)'!H:H,'Transactions (Dated)'!D:D,'Share Values'!AM47)</f>
        <v>899983.75</v>
      </c>
      <c r="BH47" s="6">
        <f ca="1">BH46+SUMIFS('Transactions (Dated)'!$F:$F,'Transactions (Dated)'!$D:$D,$BF47,'Transactions (Dated)'!$B:$B,BH$11,'Transactions (Dated)'!$C:$C,"Dividend (paid to cash)")*W47</f>
        <v>0</v>
      </c>
      <c r="BI47" s="6">
        <f ca="1">BI46+SUMIFS('Transactions (Dated)'!$F:$F,'Transactions (Dated)'!$D:$D,$BF47,'Transactions (Dated)'!$B:$B,BI$11,'Transactions (Dated)'!$C:$C,"Dividend (paid to cash)")*X47</f>
        <v>0</v>
      </c>
      <c r="BJ47" s="6">
        <f ca="1">BJ46+SUMIFS('Transactions (Dated)'!$F:$F,'Transactions (Dated)'!$D:$D,$BF47,'Transactions (Dated)'!$B:$B,BJ$11,'Transactions (Dated)'!$C:$C,"Dividend (paid to cash)")*Y47</f>
        <v>0</v>
      </c>
      <c r="BK47" s="6">
        <f ca="1">BK46+SUMIFS('Transactions (Dated)'!$F:$F,'Transactions (Dated)'!$D:$D,$BF47,'Transactions (Dated)'!$B:$B,BK$11,'Transactions (Dated)'!$C:$C,"Dividend (paid to cash)")*Z47</f>
        <v>0</v>
      </c>
      <c r="BL47" s="6">
        <f ca="1">BL46+SUMIFS('Transactions (Dated)'!$F:$F,'Transactions (Dated)'!$D:$D,$BF47,'Transactions (Dated)'!$B:$B,BL$11,'Transactions (Dated)'!$C:$C,"Dividend (paid to cash)")*AA47</f>
        <v>0</v>
      </c>
      <c r="BM47" s="6">
        <f ca="1">BM46+SUMIFS('Transactions (Dated)'!$F:$F,'Transactions (Dated)'!$D:$D,$BF47,'Transactions (Dated)'!$B:$B,BM$11,'Transactions (Dated)'!$C:$C,"Dividend (paid to cash)")*AB47</f>
        <v>0</v>
      </c>
      <c r="BN47" s="6">
        <f ca="1">BN46+SUMIFS('Transactions (Dated)'!$F:$F,'Transactions (Dated)'!$D:$D,$BF47,'Transactions (Dated)'!$B:$B,BN$11,'Transactions (Dated)'!$C:$C,"Dividend (paid to cash)")*AC47</f>
        <v>0</v>
      </c>
      <c r="BO47" s="6">
        <f ca="1">BO46+SUMIFS('Transactions (Dated)'!$F:$F,'Transactions (Dated)'!$D:$D,$BF47,'Transactions (Dated)'!$B:$B,BO$11,'Transactions (Dated)'!$C:$C,"Dividend (paid to cash)")*AD47</f>
        <v>0</v>
      </c>
      <c r="BP47" s="6">
        <f ca="1">BP46+SUMIFS('Transactions (Dated)'!$F:$F,'Transactions (Dated)'!$D:$D,$BF47,'Transactions (Dated)'!$B:$B,BP$11,'Transactions (Dated)'!$C:$C,"Dividend (paid to cash)")*AE47</f>
        <v>0</v>
      </c>
      <c r="BQ47" s="6">
        <f ca="1">BQ46+SUMIFS('Transactions (Dated)'!$F:$F,'Transactions (Dated)'!$D:$D,$BF47,'Transactions (Dated)'!$B:$B,BQ$11,'Transactions (Dated)'!$C:$C,"Dividend (paid to cash)")*AF47</f>
        <v>0</v>
      </c>
      <c r="BR47" s="6">
        <f ca="1">BR46+SUMIFS('Transactions (Dated)'!$F:$F,'Transactions (Dated)'!$D:$D,$BF47,'Transactions (Dated)'!$B:$B,BR$11,'Transactions (Dated)'!$C:$C,"Dividend (paid to cash)")*AG47</f>
        <v>0</v>
      </c>
      <c r="BS47" s="6">
        <f ca="1">BS46+SUMIFS('Transactions (Dated)'!$F:$F,'Transactions (Dated)'!$D:$D,$BF47,'Transactions (Dated)'!$B:$B,BS$11,'Transactions (Dated)'!$C:$C,"Dividend (paid to cash)")*AH47</f>
        <v>0</v>
      </c>
      <c r="BT47" s="6">
        <f ca="1">BT46+SUMIFS('Transactions (Dated)'!$F:$F,'Transactions (Dated)'!$D:$D,$BF47,'Transactions (Dated)'!$B:$B,BT$11,'Transactions (Dated)'!$C:$C,"Dividend (paid to cash)")*AI47</f>
        <v>0</v>
      </c>
      <c r="BU47" s="6">
        <f ca="1">BU46+SUMIFS('Transactions (Dated)'!$F:$F,'Transactions (Dated)'!$D:$D,$BF47,'Transactions (Dated)'!$B:$B,BU$11,'Transactions (Dated)'!$C:$C,"Dividend (paid to cash)")*AJ47</f>
        <v>0</v>
      </c>
      <c r="BV47" s="6"/>
      <c r="BX47" s="6">
        <f t="shared" ca="1" si="30"/>
        <v>899983.75</v>
      </c>
      <c r="BZ47" s="3">
        <f t="shared" si="31"/>
        <v>41963</v>
      </c>
      <c r="CA47" s="4">
        <f t="shared" ca="1" si="26"/>
        <v>102632.5</v>
      </c>
      <c r="CB47" s="4">
        <f t="shared" ca="1" si="27"/>
        <v>899983.75</v>
      </c>
      <c r="CD47" s="4">
        <f t="shared" ca="1" si="28"/>
        <v>1002616.25</v>
      </c>
    </row>
    <row r="48" spans="2:82" x14ac:dyDescent="0.15">
      <c r="B48" s="3">
        <f t="shared" si="29"/>
        <v>41964</v>
      </c>
      <c r="C48" s="2">
        <v>15111.1</v>
      </c>
      <c r="E48" s="70">
        <v>41964</v>
      </c>
      <c r="F48" s="69">
        <v>11.52</v>
      </c>
      <c r="G48" s="69">
        <v>4.5199999999999996</v>
      </c>
      <c r="H48" s="69">
        <v>20.47</v>
      </c>
      <c r="I48" s="69">
        <v>30.39</v>
      </c>
      <c r="J48" s="69">
        <v>17.63</v>
      </c>
      <c r="K48" s="69">
        <v>12.13</v>
      </c>
      <c r="L48" s="69">
        <v>28.32</v>
      </c>
      <c r="M48" s="69">
        <v>1.86</v>
      </c>
      <c r="N48" s="69">
        <v>9</v>
      </c>
      <c r="O48" s="69">
        <v>4.8833000000000002</v>
      </c>
      <c r="P48" s="69">
        <v>34.29</v>
      </c>
      <c r="Q48" s="69">
        <v>1.27</v>
      </c>
      <c r="R48" s="69">
        <v>9.5299999999999994</v>
      </c>
      <c r="S48" s="69">
        <v>38.880000000000003</v>
      </c>
      <c r="T48" s="4"/>
      <c r="V48" s="3">
        <f t="shared" si="8"/>
        <v>41964</v>
      </c>
      <c r="W48" s="40">
        <f ca="1">W47+SUMIFS('Transactions (Dated)'!$E$2:$E$53,'Transactions (Dated)'!$D$2:$D$53,'Share Values'!$V48,'Transactions (Dated)'!$B$2:$B$53,'Share Values'!W$11,'Transactions (Dated)'!$C$2:$C$53,"Buy")-SUMIFS('Transactions (Dated)'!$E$2:$E$53,'Transactions (Dated)'!$D$2:$D$53,'Share Values'!$V48,'Transactions (Dated)'!$B$2:$B$53,'Share Values'!W$11,'Transactions (Dated)'!$C$2:$C$53,"Sell")</f>
        <v>4625</v>
      </c>
      <c r="X48" s="40">
        <f ca="1">X47+SUMIFS('Transactions (Dated)'!$E$2:$E$53,'Transactions (Dated)'!$D$2:$D$53,'Share Values'!$V48,'Transactions (Dated)'!$B$2:$B$53,'Share Values'!X$11,'Transactions (Dated)'!$C$2:$C$53,"Buy")-SUMIFS('Transactions (Dated)'!$E$2:$E$53,'Transactions (Dated)'!$D$2:$D$53,'Share Values'!$V48,'Transactions (Dated)'!$B$2:$B$53,'Share Values'!X$11,'Transactions (Dated)'!$C$2:$C$53,"Sell")</f>
        <v>12500</v>
      </c>
      <c r="Y48" s="40">
        <f ca="1">Y47+SUMIFS('Transactions (Dated)'!$E$2:$E$53,'Transactions (Dated)'!$D$2:$D$53,'Share Values'!$V48,'Transactions (Dated)'!$B$2:$B$53,'Share Values'!Y$11,'Transactions (Dated)'!$C$2:$C$53,"Buy")-SUMIFS('Transactions (Dated)'!$E$2:$E$53,'Transactions (Dated)'!$D$2:$D$53,'Share Values'!$V48,'Transactions (Dated)'!$B$2:$B$53,'Share Values'!Y$11,'Transactions (Dated)'!$C$2:$C$53,"Sell")</f>
        <v>0</v>
      </c>
      <c r="Z48" s="40">
        <f ca="1">Z47+SUMIFS('Transactions (Dated)'!$E$2:$E$53,'Transactions (Dated)'!$D$2:$D$53,'Share Values'!$V48,'Transactions (Dated)'!$B$2:$B$53,'Share Values'!Z$11,'Transactions (Dated)'!$C$2:$C$53,"Buy")-SUMIFS('Transactions (Dated)'!$E$2:$E$53,'Transactions (Dated)'!$D$2:$D$53,'Share Values'!$V48,'Transactions (Dated)'!$B$2:$B$53,'Share Values'!Z$11,'Transactions (Dated)'!$C$2:$C$53,"Sell")</f>
        <v>0</v>
      </c>
      <c r="AA48" s="40">
        <f ca="1">AA47+SUMIFS('Transactions (Dated)'!$E$2:$E$53,'Transactions (Dated)'!$D$2:$D$53,'Share Values'!$V48,'Transactions (Dated)'!$B$2:$B$53,'Share Values'!AA$11,'Transactions (Dated)'!$C$2:$C$53,"Buy")-SUMIFS('Transactions (Dated)'!$E$2:$E$53,'Transactions (Dated)'!$D$2:$D$53,'Share Values'!$V48,'Transactions (Dated)'!$B$2:$B$53,'Share Values'!AA$11,'Transactions (Dated)'!$C$2:$C$53,"Sell")</f>
        <v>0</v>
      </c>
      <c r="AB48" s="40">
        <f ca="1">AB47+SUMIFS('Transactions (Dated)'!$E$2:$E$53,'Transactions (Dated)'!$D$2:$D$53,'Share Values'!$V48,'Transactions (Dated)'!$B$2:$B$53,'Share Values'!AB$11,'Transactions (Dated)'!$C$2:$C$53,"Buy")-SUMIFS('Transactions (Dated)'!$E$2:$E$53,'Transactions (Dated)'!$D$2:$D$53,'Share Values'!$V48,'Transactions (Dated)'!$B$2:$B$53,'Share Values'!AB$11,'Transactions (Dated)'!$C$2:$C$53,"Sell")</f>
        <v>0</v>
      </c>
      <c r="AC48" s="40">
        <f ca="1">AC47+SUMIFS('Transactions (Dated)'!$E$2:$E$53,'Transactions (Dated)'!$D$2:$D$53,'Share Values'!$V48,'Transactions (Dated)'!$B$2:$B$53,'Share Values'!AC$11,'Transactions (Dated)'!$C$2:$C$53,"Buy")-SUMIFS('Transactions (Dated)'!$E$2:$E$53,'Transactions (Dated)'!$D$2:$D$53,'Share Values'!$V48,'Transactions (Dated)'!$B$2:$B$53,'Share Values'!AC$11,'Transactions (Dated)'!$C$2:$C$53,"Sell")</f>
        <v>0</v>
      </c>
      <c r="AD48" s="40">
        <f ca="1">AD47+SUMIFS('Transactions (Dated)'!$E$2:$E$53,'Transactions (Dated)'!$D$2:$D$53,'Share Values'!$V48,'Transactions (Dated)'!$B$2:$B$53,'Share Values'!AD$11,'Transactions (Dated)'!$C$2:$C$53,"Buy")-SUMIFS('Transactions (Dated)'!$E$2:$E$53,'Transactions (Dated)'!$D$2:$D$53,'Share Values'!$V48,'Transactions (Dated)'!$B$2:$B$53,'Share Values'!AD$11,'Transactions (Dated)'!$C$2:$C$53,"Sell")</f>
        <v>0</v>
      </c>
      <c r="AE48" s="40">
        <f ca="1">AE47+SUMIFS('Transactions (Dated)'!$E$2:$E$53,'Transactions (Dated)'!$D$2:$D$53,'Share Values'!$V48,'Transactions (Dated)'!$B$2:$B$53,'Share Values'!AE$11,'Transactions (Dated)'!$C$2:$C$53,"Buy")-SUMIFS('Transactions (Dated)'!$E$2:$E$53,'Transactions (Dated)'!$D$2:$D$53,'Share Values'!$V48,'Transactions (Dated)'!$B$2:$B$53,'Share Values'!AE$11,'Transactions (Dated)'!$C$2:$C$53,"Sell")</f>
        <v>0</v>
      </c>
      <c r="AF48" s="40">
        <f ca="1">AF47+SUMIFS('Transactions (Dated)'!$E$2:$E$53,'Transactions (Dated)'!$D$2:$D$53,'Share Values'!$V48,'Transactions (Dated)'!$B$2:$B$53,'Share Values'!AF$11,'Transactions (Dated)'!$C$2:$C$53,"Buy")-SUMIFS('Transactions (Dated)'!$E$2:$E$53,'Transactions (Dated)'!$D$2:$D$53,'Share Values'!$V48,'Transactions (Dated)'!$B$2:$B$53,'Share Values'!AF$11,'Transactions (Dated)'!$C$2:$C$53,"Sell")</f>
        <v>0</v>
      </c>
      <c r="AG48" s="40">
        <f ca="1">AG47+SUMIFS('Transactions (Dated)'!$E$2:$E$53,'Transactions (Dated)'!$D$2:$D$53,'Share Values'!$V48,'Transactions (Dated)'!$B$2:$B$53,'Share Values'!AG$11,'Transactions (Dated)'!$C$2:$C$53,"Buy")-SUMIFS('Transactions (Dated)'!$E$2:$E$53,'Transactions (Dated)'!$D$2:$D$53,'Share Values'!$V48,'Transactions (Dated)'!$B$2:$B$53,'Share Values'!AG$11,'Transactions (Dated)'!$C$2:$C$53,"Sell")</f>
        <v>0</v>
      </c>
      <c r="AH48" s="40">
        <f ca="1">AH47+SUMIFS('Transactions (Dated)'!$E$2:$E$53,'Transactions (Dated)'!$D$2:$D$53,'Share Values'!$V48,'Transactions (Dated)'!$B$2:$B$53,'Share Values'!AH$11,'Transactions (Dated)'!$C$2:$C$53,"Buy")-SUMIFS('Transactions (Dated)'!$E$2:$E$53,'Transactions (Dated)'!$D$2:$D$53,'Share Values'!$V48,'Transactions (Dated)'!$B$2:$B$53,'Share Values'!AH$11,'Transactions (Dated)'!$C$2:$C$53,"Sell")</f>
        <v>0</v>
      </c>
      <c r="AI48" s="40">
        <f ca="1">AI47+SUMIFS('Transactions (Dated)'!$E$2:$E$53,'Transactions (Dated)'!$D$2:$D$53,'Share Values'!$V48,'Transactions (Dated)'!$B$2:$B$53,'Share Values'!AI$11,'Transactions (Dated)'!$C$2:$C$53,"Buy")-SUMIFS('Transactions (Dated)'!$E$2:$E$53,'Transactions (Dated)'!$D$2:$D$53,'Share Values'!$V48,'Transactions (Dated)'!$B$2:$B$53,'Share Values'!AI$11,'Transactions (Dated)'!$C$2:$C$53,"Sell")</f>
        <v>0</v>
      </c>
      <c r="AJ48" s="40">
        <f ca="1">AJ47+SUMIFS('Transactions (Dated)'!$E$2:$E$53,'Transactions (Dated)'!$D$2:$D$53,'Share Values'!$V48,'Transactions (Dated)'!$B$2:$B$53,'Share Values'!AJ$11,'Transactions (Dated)'!$C$2:$C$53,"Buy")-SUMIFS('Transactions (Dated)'!$E$2:$E$53,'Transactions (Dated)'!$D$2:$D$53,'Share Values'!$V48,'Transactions (Dated)'!$B$2:$B$53,'Share Values'!AJ$11,'Transactions (Dated)'!$C$2:$C$53,"Sell")</f>
        <v>0</v>
      </c>
      <c r="AK48" s="40"/>
      <c r="AM48" s="3">
        <f t="shared" si="9"/>
        <v>41964</v>
      </c>
      <c r="AN48" s="6">
        <f t="shared" ca="1" si="10"/>
        <v>53280</v>
      </c>
      <c r="AO48" s="6">
        <f t="shared" ca="1" si="11"/>
        <v>56499.999999999993</v>
      </c>
      <c r="AP48" s="6">
        <f t="shared" ca="1" si="12"/>
        <v>0</v>
      </c>
      <c r="AQ48" s="6">
        <f t="shared" ca="1" si="13"/>
        <v>0</v>
      </c>
      <c r="AR48" s="6">
        <f t="shared" ca="1" si="14"/>
        <v>0</v>
      </c>
      <c r="AS48" s="6">
        <f t="shared" ca="1" si="15"/>
        <v>0</v>
      </c>
      <c r="AT48" s="6">
        <f t="shared" ca="1" si="16"/>
        <v>0</v>
      </c>
      <c r="AU48" s="6">
        <f t="shared" ca="1" si="17"/>
        <v>0</v>
      </c>
      <c r="AV48" s="6">
        <f t="shared" ca="1" si="18"/>
        <v>0</v>
      </c>
      <c r="AW48" s="6">
        <f t="shared" ca="1" si="19"/>
        <v>0</v>
      </c>
      <c r="AX48" s="6">
        <f t="shared" ca="1" si="20"/>
        <v>0</v>
      </c>
      <c r="AY48" s="6">
        <f t="shared" ca="1" si="21"/>
        <v>0</v>
      </c>
      <c r="AZ48" s="6">
        <f t="shared" ca="1" si="22"/>
        <v>0</v>
      </c>
      <c r="BA48" s="6">
        <f t="shared" ca="1" si="23"/>
        <v>0</v>
      </c>
      <c r="BB48" s="6"/>
      <c r="BD48" s="4">
        <f t="shared" ca="1" si="24"/>
        <v>109780</v>
      </c>
      <c r="BF48" s="3">
        <f t="shared" si="25"/>
        <v>41964</v>
      </c>
      <c r="BG48" s="6">
        <f>BG47+SUMIFS('Transactions (Dated)'!H:H,'Transactions (Dated)'!D:D,'Share Values'!AM48)</f>
        <v>899983.75</v>
      </c>
      <c r="BH48" s="6">
        <f ca="1">BH47+SUMIFS('Transactions (Dated)'!$F:$F,'Transactions (Dated)'!$D:$D,$BF48,'Transactions (Dated)'!$B:$B,BH$11,'Transactions (Dated)'!$C:$C,"Dividend (paid to cash)")*W48</f>
        <v>0</v>
      </c>
      <c r="BI48" s="6">
        <f ca="1">BI47+SUMIFS('Transactions (Dated)'!$F:$F,'Transactions (Dated)'!$D:$D,$BF48,'Transactions (Dated)'!$B:$B,BI$11,'Transactions (Dated)'!$C:$C,"Dividend (paid to cash)")*X48</f>
        <v>0</v>
      </c>
      <c r="BJ48" s="6">
        <f ca="1">BJ47+SUMIFS('Transactions (Dated)'!$F:$F,'Transactions (Dated)'!$D:$D,$BF48,'Transactions (Dated)'!$B:$B,BJ$11,'Transactions (Dated)'!$C:$C,"Dividend (paid to cash)")*Y48</f>
        <v>0</v>
      </c>
      <c r="BK48" s="6">
        <f ca="1">BK47+SUMIFS('Transactions (Dated)'!$F:$F,'Transactions (Dated)'!$D:$D,$BF48,'Transactions (Dated)'!$B:$B,BK$11,'Transactions (Dated)'!$C:$C,"Dividend (paid to cash)")*Z48</f>
        <v>0</v>
      </c>
      <c r="BL48" s="6">
        <f ca="1">BL47+SUMIFS('Transactions (Dated)'!$F:$F,'Transactions (Dated)'!$D:$D,$BF48,'Transactions (Dated)'!$B:$B,BL$11,'Transactions (Dated)'!$C:$C,"Dividend (paid to cash)")*AA48</f>
        <v>0</v>
      </c>
      <c r="BM48" s="6">
        <f ca="1">BM47+SUMIFS('Transactions (Dated)'!$F:$F,'Transactions (Dated)'!$D:$D,$BF48,'Transactions (Dated)'!$B:$B,BM$11,'Transactions (Dated)'!$C:$C,"Dividend (paid to cash)")*AB48</f>
        <v>0</v>
      </c>
      <c r="BN48" s="6">
        <f ca="1">BN47+SUMIFS('Transactions (Dated)'!$F:$F,'Transactions (Dated)'!$D:$D,$BF48,'Transactions (Dated)'!$B:$B,BN$11,'Transactions (Dated)'!$C:$C,"Dividend (paid to cash)")*AC48</f>
        <v>0</v>
      </c>
      <c r="BO48" s="6">
        <f ca="1">BO47+SUMIFS('Transactions (Dated)'!$F:$F,'Transactions (Dated)'!$D:$D,$BF48,'Transactions (Dated)'!$B:$B,BO$11,'Transactions (Dated)'!$C:$C,"Dividend (paid to cash)")*AD48</f>
        <v>0</v>
      </c>
      <c r="BP48" s="6">
        <f ca="1">BP47+SUMIFS('Transactions (Dated)'!$F:$F,'Transactions (Dated)'!$D:$D,$BF48,'Transactions (Dated)'!$B:$B,BP$11,'Transactions (Dated)'!$C:$C,"Dividend (paid to cash)")*AE48</f>
        <v>0</v>
      </c>
      <c r="BQ48" s="6">
        <f ca="1">BQ47+SUMIFS('Transactions (Dated)'!$F:$F,'Transactions (Dated)'!$D:$D,$BF48,'Transactions (Dated)'!$B:$B,BQ$11,'Transactions (Dated)'!$C:$C,"Dividend (paid to cash)")*AF48</f>
        <v>0</v>
      </c>
      <c r="BR48" s="6">
        <f ca="1">BR47+SUMIFS('Transactions (Dated)'!$F:$F,'Transactions (Dated)'!$D:$D,$BF48,'Transactions (Dated)'!$B:$B,BR$11,'Transactions (Dated)'!$C:$C,"Dividend (paid to cash)")*AG48</f>
        <v>0</v>
      </c>
      <c r="BS48" s="6">
        <f ca="1">BS47+SUMIFS('Transactions (Dated)'!$F:$F,'Transactions (Dated)'!$D:$D,$BF48,'Transactions (Dated)'!$B:$B,BS$11,'Transactions (Dated)'!$C:$C,"Dividend (paid to cash)")*AH48</f>
        <v>0</v>
      </c>
      <c r="BT48" s="6">
        <f ca="1">BT47+SUMIFS('Transactions (Dated)'!$F:$F,'Transactions (Dated)'!$D:$D,$BF48,'Transactions (Dated)'!$B:$B,BT$11,'Transactions (Dated)'!$C:$C,"Dividend (paid to cash)")*AI48</f>
        <v>0</v>
      </c>
      <c r="BU48" s="6">
        <f ca="1">BU47+SUMIFS('Transactions (Dated)'!$F:$F,'Transactions (Dated)'!$D:$D,$BF48,'Transactions (Dated)'!$B:$B,BU$11,'Transactions (Dated)'!$C:$C,"Dividend (paid to cash)")*AJ48</f>
        <v>0</v>
      </c>
      <c r="BV48" s="6"/>
      <c r="BX48" s="6">
        <f t="shared" ca="1" si="30"/>
        <v>899983.75</v>
      </c>
      <c r="BZ48" s="3">
        <f t="shared" si="31"/>
        <v>41964</v>
      </c>
      <c r="CA48" s="4">
        <f t="shared" ca="1" si="26"/>
        <v>109780</v>
      </c>
      <c r="CB48" s="4">
        <f t="shared" ca="1" si="27"/>
        <v>899983.75</v>
      </c>
      <c r="CD48" s="4">
        <f t="shared" ca="1" si="28"/>
        <v>1009763.75</v>
      </c>
    </row>
    <row r="49" spans="2:82" x14ac:dyDescent="0.15">
      <c r="B49" s="3">
        <f t="shared" si="29"/>
        <v>41967</v>
      </c>
      <c r="C49" s="2">
        <v>15015.4</v>
      </c>
      <c r="E49" s="70">
        <v>41967</v>
      </c>
      <c r="F49" s="69">
        <v>11.76</v>
      </c>
      <c r="G49" s="69">
        <v>4.3</v>
      </c>
      <c r="H49" s="69">
        <v>20.329999999999998</v>
      </c>
      <c r="I49" s="69">
        <v>30.18</v>
      </c>
      <c r="J49" s="69">
        <v>17.920000000000002</v>
      </c>
      <c r="K49" s="69">
        <v>11.98</v>
      </c>
      <c r="L49" s="69">
        <v>28</v>
      </c>
      <c r="M49" s="69">
        <v>1.9</v>
      </c>
      <c r="N49" s="69">
        <v>8.85</v>
      </c>
      <c r="O49" s="69">
        <v>4.8867000000000003</v>
      </c>
      <c r="P49" s="69">
        <v>33.97</v>
      </c>
      <c r="Q49" s="69">
        <v>1.29</v>
      </c>
      <c r="R49" s="69">
        <v>9.4700000000000006</v>
      </c>
      <c r="S49" s="69">
        <v>38.69</v>
      </c>
      <c r="T49" s="4"/>
      <c r="V49" s="3">
        <f t="shared" si="8"/>
        <v>41967</v>
      </c>
      <c r="W49" s="40">
        <f ca="1">W48+SUMIFS('Transactions (Dated)'!$E$2:$E$53,'Transactions (Dated)'!$D$2:$D$53,'Share Values'!$V49,'Transactions (Dated)'!$B$2:$B$53,'Share Values'!W$11,'Transactions (Dated)'!$C$2:$C$53,"Buy")-SUMIFS('Transactions (Dated)'!$E$2:$E$53,'Transactions (Dated)'!$D$2:$D$53,'Share Values'!$V49,'Transactions (Dated)'!$B$2:$B$53,'Share Values'!W$11,'Transactions (Dated)'!$C$2:$C$53,"Sell")</f>
        <v>4625</v>
      </c>
      <c r="X49" s="40">
        <f ca="1">X48+SUMIFS('Transactions (Dated)'!$E$2:$E$53,'Transactions (Dated)'!$D$2:$D$53,'Share Values'!$V49,'Transactions (Dated)'!$B$2:$B$53,'Share Values'!X$11,'Transactions (Dated)'!$C$2:$C$53,"Buy")-SUMIFS('Transactions (Dated)'!$E$2:$E$53,'Transactions (Dated)'!$D$2:$D$53,'Share Values'!$V49,'Transactions (Dated)'!$B$2:$B$53,'Share Values'!X$11,'Transactions (Dated)'!$C$2:$C$53,"Sell")</f>
        <v>12500</v>
      </c>
      <c r="Y49" s="40">
        <f ca="1">Y48+SUMIFS('Transactions (Dated)'!$E$2:$E$53,'Transactions (Dated)'!$D$2:$D$53,'Share Values'!$V49,'Transactions (Dated)'!$B$2:$B$53,'Share Values'!Y$11,'Transactions (Dated)'!$C$2:$C$53,"Buy")-SUMIFS('Transactions (Dated)'!$E$2:$E$53,'Transactions (Dated)'!$D$2:$D$53,'Share Values'!$V49,'Transactions (Dated)'!$B$2:$B$53,'Share Values'!Y$11,'Transactions (Dated)'!$C$2:$C$53,"Sell")</f>
        <v>0</v>
      </c>
      <c r="Z49" s="40">
        <f ca="1">Z48+SUMIFS('Transactions (Dated)'!$E$2:$E$53,'Transactions (Dated)'!$D$2:$D$53,'Share Values'!$V49,'Transactions (Dated)'!$B$2:$B$53,'Share Values'!Z$11,'Transactions (Dated)'!$C$2:$C$53,"Buy")-SUMIFS('Transactions (Dated)'!$E$2:$E$53,'Transactions (Dated)'!$D$2:$D$53,'Share Values'!$V49,'Transactions (Dated)'!$B$2:$B$53,'Share Values'!Z$11,'Transactions (Dated)'!$C$2:$C$53,"Sell")</f>
        <v>0</v>
      </c>
      <c r="AA49" s="40">
        <f ca="1">AA48+SUMIFS('Transactions (Dated)'!$E$2:$E$53,'Transactions (Dated)'!$D$2:$D$53,'Share Values'!$V49,'Transactions (Dated)'!$B$2:$B$53,'Share Values'!AA$11,'Transactions (Dated)'!$C$2:$C$53,"Buy")-SUMIFS('Transactions (Dated)'!$E$2:$E$53,'Transactions (Dated)'!$D$2:$D$53,'Share Values'!$V49,'Transactions (Dated)'!$B$2:$B$53,'Share Values'!AA$11,'Transactions (Dated)'!$C$2:$C$53,"Sell")</f>
        <v>0</v>
      </c>
      <c r="AB49" s="40">
        <f ca="1">AB48+SUMIFS('Transactions (Dated)'!$E$2:$E$53,'Transactions (Dated)'!$D$2:$D$53,'Share Values'!$V49,'Transactions (Dated)'!$B$2:$B$53,'Share Values'!AB$11,'Transactions (Dated)'!$C$2:$C$53,"Buy")-SUMIFS('Transactions (Dated)'!$E$2:$E$53,'Transactions (Dated)'!$D$2:$D$53,'Share Values'!$V49,'Transactions (Dated)'!$B$2:$B$53,'Share Values'!AB$11,'Transactions (Dated)'!$C$2:$C$53,"Sell")</f>
        <v>0</v>
      </c>
      <c r="AC49" s="40">
        <f ca="1">AC48+SUMIFS('Transactions (Dated)'!$E$2:$E$53,'Transactions (Dated)'!$D$2:$D$53,'Share Values'!$V49,'Transactions (Dated)'!$B$2:$B$53,'Share Values'!AC$11,'Transactions (Dated)'!$C$2:$C$53,"Buy")-SUMIFS('Transactions (Dated)'!$E$2:$E$53,'Transactions (Dated)'!$D$2:$D$53,'Share Values'!$V49,'Transactions (Dated)'!$B$2:$B$53,'Share Values'!AC$11,'Transactions (Dated)'!$C$2:$C$53,"Sell")</f>
        <v>0</v>
      </c>
      <c r="AD49" s="40">
        <f ca="1">AD48+SUMIFS('Transactions (Dated)'!$E$2:$E$53,'Transactions (Dated)'!$D$2:$D$53,'Share Values'!$V49,'Transactions (Dated)'!$B$2:$B$53,'Share Values'!AD$11,'Transactions (Dated)'!$C$2:$C$53,"Buy")-SUMIFS('Transactions (Dated)'!$E$2:$E$53,'Transactions (Dated)'!$D$2:$D$53,'Share Values'!$V49,'Transactions (Dated)'!$B$2:$B$53,'Share Values'!AD$11,'Transactions (Dated)'!$C$2:$C$53,"Sell")</f>
        <v>0</v>
      </c>
      <c r="AE49" s="40">
        <f ca="1">AE48+SUMIFS('Transactions (Dated)'!$E$2:$E$53,'Transactions (Dated)'!$D$2:$D$53,'Share Values'!$V49,'Transactions (Dated)'!$B$2:$B$53,'Share Values'!AE$11,'Transactions (Dated)'!$C$2:$C$53,"Buy")-SUMIFS('Transactions (Dated)'!$E$2:$E$53,'Transactions (Dated)'!$D$2:$D$53,'Share Values'!$V49,'Transactions (Dated)'!$B$2:$B$53,'Share Values'!AE$11,'Transactions (Dated)'!$C$2:$C$53,"Sell")</f>
        <v>0</v>
      </c>
      <c r="AF49" s="40">
        <f ca="1">AF48+SUMIFS('Transactions (Dated)'!$E$2:$E$53,'Transactions (Dated)'!$D$2:$D$53,'Share Values'!$V49,'Transactions (Dated)'!$B$2:$B$53,'Share Values'!AF$11,'Transactions (Dated)'!$C$2:$C$53,"Buy")-SUMIFS('Transactions (Dated)'!$E$2:$E$53,'Transactions (Dated)'!$D$2:$D$53,'Share Values'!$V49,'Transactions (Dated)'!$B$2:$B$53,'Share Values'!AF$11,'Transactions (Dated)'!$C$2:$C$53,"Sell")</f>
        <v>0</v>
      </c>
      <c r="AG49" s="40">
        <f ca="1">AG48+SUMIFS('Transactions (Dated)'!$E$2:$E$53,'Transactions (Dated)'!$D$2:$D$53,'Share Values'!$V49,'Transactions (Dated)'!$B$2:$B$53,'Share Values'!AG$11,'Transactions (Dated)'!$C$2:$C$53,"Buy")-SUMIFS('Transactions (Dated)'!$E$2:$E$53,'Transactions (Dated)'!$D$2:$D$53,'Share Values'!$V49,'Transactions (Dated)'!$B$2:$B$53,'Share Values'!AG$11,'Transactions (Dated)'!$C$2:$C$53,"Sell")</f>
        <v>0</v>
      </c>
      <c r="AH49" s="40">
        <f ca="1">AH48+SUMIFS('Transactions (Dated)'!$E$2:$E$53,'Transactions (Dated)'!$D$2:$D$53,'Share Values'!$V49,'Transactions (Dated)'!$B$2:$B$53,'Share Values'!AH$11,'Transactions (Dated)'!$C$2:$C$53,"Buy")-SUMIFS('Transactions (Dated)'!$E$2:$E$53,'Transactions (Dated)'!$D$2:$D$53,'Share Values'!$V49,'Transactions (Dated)'!$B$2:$B$53,'Share Values'!AH$11,'Transactions (Dated)'!$C$2:$C$53,"Sell")</f>
        <v>0</v>
      </c>
      <c r="AI49" s="40">
        <f ca="1">AI48+SUMIFS('Transactions (Dated)'!$E$2:$E$53,'Transactions (Dated)'!$D$2:$D$53,'Share Values'!$V49,'Transactions (Dated)'!$B$2:$B$53,'Share Values'!AI$11,'Transactions (Dated)'!$C$2:$C$53,"Buy")-SUMIFS('Transactions (Dated)'!$E$2:$E$53,'Transactions (Dated)'!$D$2:$D$53,'Share Values'!$V49,'Transactions (Dated)'!$B$2:$B$53,'Share Values'!AI$11,'Transactions (Dated)'!$C$2:$C$53,"Sell")</f>
        <v>0</v>
      </c>
      <c r="AJ49" s="40">
        <f ca="1">AJ48+SUMIFS('Transactions (Dated)'!$E$2:$E$53,'Transactions (Dated)'!$D$2:$D$53,'Share Values'!$V49,'Transactions (Dated)'!$B$2:$B$53,'Share Values'!AJ$11,'Transactions (Dated)'!$C$2:$C$53,"Buy")-SUMIFS('Transactions (Dated)'!$E$2:$E$53,'Transactions (Dated)'!$D$2:$D$53,'Share Values'!$V49,'Transactions (Dated)'!$B$2:$B$53,'Share Values'!AJ$11,'Transactions (Dated)'!$C$2:$C$53,"Sell")</f>
        <v>0</v>
      </c>
      <c r="AK49" s="40"/>
      <c r="AM49" s="3">
        <f t="shared" si="9"/>
        <v>41967</v>
      </c>
      <c r="AN49" s="6">
        <f t="shared" ca="1" si="10"/>
        <v>54390</v>
      </c>
      <c r="AO49" s="6">
        <f t="shared" ca="1" si="11"/>
        <v>53750</v>
      </c>
      <c r="AP49" s="6">
        <f t="shared" ca="1" si="12"/>
        <v>0</v>
      </c>
      <c r="AQ49" s="6">
        <f t="shared" ca="1" si="13"/>
        <v>0</v>
      </c>
      <c r="AR49" s="6">
        <f t="shared" ca="1" si="14"/>
        <v>0</v>
      </c>
      <c r="AS49" s="6">
        <f t="shared" ca="1" si="15"/>
        <v>0</v>
      </c>
      <c r="AT49" s="6">
        <f t="shared" ca="1" si="16"/>
        <v>0</v>
      </c>
      <c r="AU49" s="6">
        <f t="shared" ca="1" si="17"/>
        <v>0</v>
      </c>
      <c r="AV49" s="6">
        <f t="shared" ca="1" si="18"/>
        <v>0</v>
      </c>
      <c r="AW49" s="6">
        <f t="shared" ca="1" si="19"/>
        <v>0</v>
      </c>
      <c r="AX49" s="6">
        <f t="shared" ca="1" si="20"/>
        <v>0</v>
      </c>
      <c r="AY49" s="6">
        <f t="shared" ca="1" si="21"/>
        <v>0</v>
      </c>
      <c r="AZ49" s="6">
        <f t="shared" ca="1" si="22"/>
        <v>0</v>
      </c>
      <c r="BA49" s="6">
        <f t="shared" ca="1" si="23"/>
        <v>0</v>
      </c>
      <c r="BB49" s="6"/>
      <c r="BD49" s="4">
        <f t="shared" ca="1" si="24"/>
        <v>108140</v>
      </c>
      <c r="BF49" s="3">
        <f t="shared" si="25"/>
        <v>41967</v>
      </c>
      <c r="BG49" s="6">
        <f>BG48+SUMIFS('Transactions (Dated)'!H:H,'Transactions (Dated)'!D:D,'Share Values'!AM49)</f>
        <v>899983.75</v>
      </c>
      <c r="BH49" s="6">
        <f ca="1">BH48+SUMIFS('Transactions (Dated)'!$F:$F,'Transactions (Dated)'!$D:$D,$BF49,'Transactions (Dated)'!$B:$B,BH$11,'Transactions (Dated)'!$C:$C,"Dividend (paid to cash)")*W49</f>
        <v>0</v>
      </c>
      <c r="BI49" s="6">
        <f ca="1">BI48+SUMIFS('Transactions (Dated)'!$F:$F,'Transactions (Dated)'!$D:$D,$BF49,'Transactions (Dated)'!$B:$B,BI$11,'Transactions (Dated)'!$C:$C,"Dividend (paid to cash)")*X49</f>
        <v>0</v>
      </c>
      <c r="BJ49" s="6">
        <f ca="1">BJ48+SUMIFS('Transactions (Dated)'!$F:$F,'Transactions (Dated)'!$D:$D,$BF49,'Transactions (Dated)'!$B:$B,BJ$11,'Transactions (Dated)'!$C:$C,"Dividend (paid to cash)")*Y49</f>
        <v>0</v>
      </c>
      <c r="BK49" s="6">
        <f ca="1">BK48+SUMIFS('Transactions (Dated)'!$F:$F,'Transactions (Dated)'!$D:$D,$BF49,'Transactions (Dated)'!$B:$B,BK$11,'Transactions (Dated)'!$C:$C,"Dividend (paid to cash)")*Z49</f>
        <v>0</v>
      </c>
      <c r="BL49" s="6">
        <f ca="1">BL48+SUMIFS('Transactions (Dated)'!$F:$F,'Transactions (Dated)'!$D:$D,$BF49,'Transactions (Dated)'!$B:$B,BL$11,'Transactions (Dated)'!$C:$C,"Dividend (paid to cash)")*AA49</f>
        <v>0</v>
      </c>
      <c r="BM49" s="6">
        <f ca="1">BM48+SUMIFS('Transactions (Dated)'!$F:$F,'Transactions (Dated)'!$D:$D,$BF49,'Transactions (Dated)'!$B:$B,BM$11,'Transactions (Dated)'!$C:$C,"Dividend (paid to cash)")*AB49</f>
        <v>0</v>
      </c>
      <c r="BN49" s="6">
        <f ca="1">BN48+SUMIFS('Transactions (Dated)'!$F:$F,'Transactions (Dated)'!$D:$D,$BF49,'Transactions (Dated)'!$B:$B,BN$11,'Transactions (Dated)'!$C:$C,"Dividend (paid to cash)")*AC49</f>
        <v>0</v>
      </c>
      <c r="BO49" s="6">
        <f ca="1">BO48+SUMIFS('Transactions (Dated)'!$F:$F,'Transactions (Dated)'!$D:$D,$BF49,'Transactions (Dated)'!$B:$B,BO$11,'Transactions (Dated)'!$C:$C,"Dividend (paid to cash)")*AD49</f>
        <v>0</v>
      </c>
      <c r="BP49" s="6">
        <f ca="1">BP48+SUMIFS('Transactions (Dated)'!$F:$F,'Transactions (Dated)'!$D:$D,$BF49,'Transactions (Dated)'!$B:$B,BP$11,'Transactions (Dated)'!$C:$C,"Dividend (paid to cash)")*AE49</f>
        <v>0</v>
      </c>
      <c r="BQ49" s="6">
        <f ca="1">BQ48+SUMIFS('Transactions (Dated)'!$F:$F,'Transactions (Dated)'!$D:$D,$BF49,'Transactions (Dated)'!$B:$B,BQ$11,'Transactions (Dated)'!$C:$C,"Dividend (paid to cash)")*AF49</f>
        <v>0</v>
      </c>
      <c r="BR49" s="6">
        <f ca="1">BR48+SUMIFS('Transactions (Dated)'!$F:$F,'Transactions (Dated)'!$D:$D,$BF49,'Transactions (Dated)'!$B:$B,BR$11,'Transactions (Dated)'!$C:$C,"Dividend (paid to cash)")*AG49</f>
        <v>0</v>
      </c>
      <c r="BS49" s="6">
        <f ca="1">BS48+SUMIFS('Transactions (Dated)'!$F:$F,'Transactions (Dated)'!$D:$D,$BF49,'Transactions (Dated)'!$B:$B,BS$11,'Transactions (Dated)'!$C:$C,"Dividend (paid to cash)")*AH49</f>
        <v>0</v>
      </c>
      <c r="BT49" s="6">
        <f ca="1">BT48+SUMIFS('Transactions (Dated)'!$F:$F,'Transactions (Dated)'!$D:$D,$BF49,'Transactions (Dated)'!$B:$B,BT$11,'Transactions (Dated)'!$C:$C,"Dividend (paid to cash)")*AI49</f>
        <v>0</v>
      </c>
      <c r="BU49" s="6">
        <f ca="1">BU48+SUMIFS('Transactions (Dated)'!$F:$F,'Transactions (Dated)'!$D:$D,$BF49,'Transactions (Dated)'!$B:$B,BU$11,'Transactions (Dated)'!$C:$C,"Dividend (paid to cash)")*AJ49</f>
        <v>0</v>
      </c>
      <c r="BV49" s="6"/>
      <c r="BX49" s="6">
        <f t="shared" ca="1" si="30"/>
        <v>899983.75</v>
      </c>
      <c r="BZ49" s="3">
        <f t="shared" si="31"/>
        <v>41967</v>
      </c>
      <c r="CA49" s="4">
        <f t="shared" ca="1" si="26"/>
        <v>108140</v>
      </c>
      <c r="CB49" s="4">
        <f t="shared" ca="1" si="27"/>
        <v>899983.75</v>
      </c>
      <c r="CD49" s="4">
        <f t="shared" ca="1" si="28"/>
        <v>1008123.75</v>
      </c>
    </row>
    <row r="50" spans="2:82" x14ac:dyDescent="0.15">
      <c r="B50" s="3">
        <f t="shared" si="29"/>
        <v>41968</v>
      </c>
      <c r="C50" s="2">
        <v>15073.7</v>
      </c>
      <c r="E50" s="70">
        <v>41968</v>
      </c>
      <c r="F50" s="69">
        <v>11.61</v>
      </c>
      <c r="G50" s="69">
        <v>4.2</v>
      </c>
      <c r="H50" s="69">
        <v>20.403400000000001</v>
      </c>
      <c r="I50" s="69">
        <v>30.2</v>
      </c>
      <c r="J50" s="69">
        <v>17.97</v>
      </c>
      <c r="K50" s="69">
        <v>12.11</v>
      </c>
      <c r="L50" s="69">
        <v>28.14</v>
      </c>
      <c r="M50" s="69">
        <v>1.89</v>
      </c>
      <c r="N50" s="69">
        <v>8.5299999999999994</v>
      </c>
      <c r="O50" s="69">
        <v>4.8167</v>
      </c>
      <c r="P50" s="69">
        <v>34.39</v>
      </c>
      <c r="Q50" s="69">
        <v>1.28</v>
      </c>
      <c r="R50" s="69">
        <v>9.57</v>
      </c>
      <c r="S50" s="69">
        <v>39.18</v>
      </c>
      <c r="T50" s="4"/>
      <c r="V50" s="3">
        <f t="shared" si="8"/>
        <v>41968</v>
      </c>
      <c r="W50" s="40">
        <f ca="1">W49+SUMIFS('Transactions (Dated)'!$E$2:$E$53,'Transactions (Dated)'!$D$2:$D$53,'Share Values'!$V50,'Transactions (Dated)'!$B$2:$B$53,'Share Values'!W$11,'Transactions (Dated)'!$C$2:$C$53,"Buy")-SUMIFS('Transactions (Dated)'!$E$2:$E$53,'Transactions (Dated)'!$D$2:$D$53,'Share Values'!$V50,'Transactions (Dated)'!$B$2:$B$53,'Share Values'!W$11,'Transactions (Dated)'!$C$2:$C$53,"Sell")</f>
        <v>4625</v>
      </c>
      <c r="X50" s="40">
        <f ca="1">X49+SUMIFS('Transactions (Dated)'!$E$2:$E$53,'Transactions (Dated)'!$D$2:$D$53,'Share Values'!$V50,'Transactions (Dated)'!$B$2:$B$53,'Share Values'!X$11,'Transactions (Dated)'!$C$2:$C$53,"Buy")-SUMIFS('Transactions (Dated)'!$E$2:$E$53,'Transactions (Dated)'!$D$2:$D$53,'Share Values'!$V50,'Transactions (Dated)'!$B$2:$B$53,'Share Values'!X$11,'Transactions (Dated)'!$C$2:$C$53,"Sell")</f>
        <v>12500</v>
      </c>
      <c r="Y50" s="40">
        <f ca="1">Y49+SUMIFS('Transactions (Dated)'!$E$2:$E$53,'Transactions (Dated)'!$D$2:$D$53,'Share Values'!$V50,'Transactions (Dated)'!$B$2:$B$53,'Share Values'!Y$11,'Transactions (Dated)'!$C$2:$C$53,"Buy")-SUMIFS('Transactions (Dated)'!$E$2:$E$53,'Transactions (Dated)'!$D$2:$D$53,'Share Values'!$V50,'Transactions (Dated)'!$B$2:$B$53,'Share Values'!Y$11,'Transactions (Dated)'!$C$2:$C$53,"Sell")</f>
        <v>0</v>
      </c>
      <c r="Z50" s="40">
        <f ca="1">Z49+SUMIFS('Transactions (Dated)'!$E$2:$E$53,'Transactions (Dated)'!$D$2:$D$53,'Share Values'!$V50,'Transactions (Dated)'!$B$2:$B$53,'Share Values'!Z$11,'Transactions (Dated)'!$C$2:$C$53,"Buy")-SUMIFS('Transactions (Dated)'!$E$2:$E$53,'Transactions (Dated)'!$D$2:$D$53,'Share Values'!$V50,'Transactions (Dated)'!$B$2:$B$53,'Share Values'!Z$11,'Transactions (Dated)'!$C$2:$C$53,"Sell")</f>
        <v>0</v>
      </c>
      <c r="AA50" s="40">
        <f ca="1">AA49+SUMIFS('Transactions (Dated)'!$E$2:$E$53,'Transactions (Dated)'!$D$2:$D$53,'Share Values'!$V50,'Transactions (Dated)'!$B$2:$B$53,'Share Values'!AA$11,'Transactions (Dated)'!$C$2:$C$53,"Buy")-SUMIFS('Transactions (Dated)'!$E$2:$E$53,'Transactions (Dated)'!$D$2:$D$53,'Share Values'!$V50,'Transactions (Dated)'!$B$2:$B$53,'Share Values'!AA$11,'Transactions (Dated)'!$C$2:$C$53,"Sell")</f>
        <v>0</v>
      </c>
      <c r="AB50" s="40">
        <f ca="1">AB49+SUMIFS('Transactions (Dated)'!$E$2:$E$53,'Transactions (Dated)'!$D$2:$D$53,'Share Values'!$V50,'Transactions (Dated)'!$B$2:$B$53,'Share Values'!AB$11,'Transactions (Dated)'!$C$2:$C$53,"Buy")-SUMIFS('Transactions (Dated)'!$E$2:$E$53,'Transactions (Dated)'!$D$2:$D$53,'Share Values'!$V50,'Transactions (Dated)'!$B$2:$B$53,'Share Values'!AB$11,'Transactions (Dated)'!$C$2:$C$53,"Sell")</f>
        <v>0</v>
      </c>
      <c r="AC50" s="40">
        <f ca="1">AC49+SUMIFS('Transactions (Dated)'!$E$2:$E$53,'Transactions (Dated)'!$D$2:$D$53,'Share Values'!$V50,'Transactions (Dated)'!$B$2:$B$53,'Share Values'!AC$11,'Transactions (Dated)'!$C$2:$C$53,"Buy")-SUMIFS('Transactions (Dated)'!$E$2:$E$53,'Transactions (Dated)'!$D$2:$D$53,'Share Values'!$V50,'Transactions (Dated)'!$B$2:$B$53,'Share Values'!AC$11,'Transactions (Dated)'!$C$2:$C$53,"Sell")</f>
        <v>0</v>
      </c>
      <c r="AD50" s="40">
        <f ca="1">AD49+SUMIFS('Transactions (Dated)'!$E$2:$E$53,'Transactions (Dated)'!$D$2:$D$53,'Share Values'!$V50,'Transactions (Dated)'!$B$2:$B$53,'Share Values'!AD$11,'Transactions (Dated)'!$C$2:$C$53,"Buy")-SUMIFS('Transactions (Dated)'!$E$2:$E$53,'Transactions (Dated)'!$D$2:$D$53,'Share Values'!$V50,'Transactions (Dated)'!$B$2:$B$53,'Share Values'!AD$11,'Transactions (Dated)'!$C$2:$C$53,"Sell")</f>
        <v>0</v>
      </c>
      <c r="AE50" s="40">
        <f ca="1">AE49+SUMIFS('Transactions (Dated)'!$E$2:$E$53,'Transactions (Dated)'!$D$2:$D$53,'Share Values'!$V50,'Transactions (Dated)'!$B$2:$B$53,'Share Values'!AE$11,'Transactions (Dated)'!$C$2:$C$53,"Buy")-SUMIFS('Transactions (Dated)'!$E$2:$E$53,'Transactions (Dated)'!$D$2:$D$53,'Share Values'!$V50,'Transactions (Dated)'!$B$2:$B$53,'Share Values'!AE$11,'Transactions (Dated)'!$C$2:$C$53,"Sell")</f>
        <v>0</v>
      </c>
      <c r="AF50" s="40">
        <f ca="1">AF49+SUMIFS('Transactions (Dated)'!$E$2:$E$53,'Transactions (Dated)'!$D$2:$D$53,'Share Values'!$V50,'Transactions (Dated)'!$B$2:$B$53,'Share Values'!AF$11,'Transactions (Dated)'!$C$2:$C$53,"Buy")-SUMIFS('Transactions (Dated)'!$E$2:$E$53,'Transactions (Dated)'!$D$2:$D$53,'Share Values'!$V50,'Transactions (Dated)'!$B$2:$B$53,'Share Values'!AF$11,'Transactions (Dated)'!$C$2:$C$53,"Sell")</f>
        <v>0</v>
      </c>
      <c r="AG50" s="40">
        <f ca="1">AG49+SUMIFS('Transactions (Dated)'!$E$2:$E$53,'Transactions (Dated)'!$D$2:$D$53,'Share Values'!$V50,'Transactions (Dated)'!$B$2:$B$53,'Share Values'!AG$11,'Transactions (Dated)'!$C$2:$C$53,"Buy")-SUMIFS('Transactions (Dated)'!$E$2:$E$53,'Transactions (Dated)'!$D$2:$D$53,'Share Values'!$V50,'Transactions (Dated)'!$B$2:$B$53,'Share Values'!AG$11,'Transactions (Dated)'!$C$2:$C$53,"Sell")</f>
        <v>0</v>
      </c>
      <c r="AH50" s="40">
        <f ca="1">AH49+SUMIFS('Transactions (Dated)'!$E$2:$E$53,'Transactions (Dated)'!$D$2:$D$53,'Share Values'!$V50,'Transactions (Dated)'!$B$2:$B$53,'Share Values'!AH$11,'Transactions (Dated)'!$C$2:$C$53,"Buy")-SUMIFS('Transactions (Dated)'!$E$2:$E$53,'Transactions (Dated)'!$D$2:$D$53,'Share Values'!$V50,'Transactions (Dated)'!$B$2:$B$53,'Share Values'!AH$11,'Transactions (Dated)'!$C$2:$C$53,"Sell")</f>
        <v>0</v>
      </c>
      <c r="AI50" s="40">
        <f ca="1">AI49+SUMIFS('Transactions (Dated)'!$E$2:$E$53,'Transactions (Dated)'!$D$2:$D$53,'Share Values'!$V50,'Transactions (Dated)'!$B$2:$B$53,'Share Values'!AI$11,'Transactions (Dated)'!$C$2:$C$53,"Buy")-SUMIFS('Transactions (Dated)'!$E$2:$E$53,'Transactions (Dated)'!$D$2:$D$53,'Share Values'!$V50,'Transactions (Dated)'!$B$2:$B$53,'Share Values'!AI$11,'Transactions (Dated)'!$C$2:$C$53,"Sell")</f>
        <v>0</v>
      </c>
      <c r="AJ50" s="40">
        <f ca="1">AJ49+SUMIFS('Transactions (Dated)'!$E$2:$E$53,'Transactions (Dated)'!$D$2:$D$53,'Share Values'!$V50,'Transactions (Dated)'!$B$2:$B$53,'Share Values'!AJ$11,'Transactions (Dated)'!$C$2:$C$53,"Buy")-SUMIFS('Transactions (Dated)'!$E$2:$E$53,'Transactions (Dated)'!$D$2:$D$53,'Share Values'!$V50,'Transactions (Dated)'!$B$2:$B$53,'Share Values'!AJ$11,'Transactions (Dated)'!$C$2:$C$53,"Sell")</f>
        <v>0</v>
      </c>
      <c r="AK50" s="40"/>
      <c r="AM50" s="3">
        <f t="shared" si="9"/>
        <v>41968</v>
      </c>
      <c r="AN50" s="6">
        <f t="shared" ca="1" si="10"/>
        <v>53696.25</v>
      </c>
      <c r="AO50" s="6">
        <f t="shared" ca="1" si="11"/>
        <v>52500</v>
      </c>
      <c r="AP50" s="6">
        <f t="shared" ca="1" si="12"/>
        <v>0</v>
      </c>
      <c r="AQ50" s="6">
        <f t="shared" ca="1" si="13"/>
        <v>0</v>
      </c>
      <c r="AR50" s="6">
        <f t="shared" ca="1" si="14"/>
        <v>0</v>
      </c>
      <c r="AS50" s="6">
        <f t="shared" ca="1" si="15"/>
        <v>0</v>
      </c>
      <c r="AT50" s="6">
        <f t="shared" ca="1" si="16"/>
        <v>0</v>
      </c>
      <c r="AU50" s="6">
        <f t="shared" ca="1" si="17"/>
        <v>0</v>
      </c>
      <c r="AV50" s="6">
        <f t="shared" ca="1" si="18"/>
        <v>0</v>
      </c>
      <c r="AW50" s="6">
        <f t="shared" ca="1" si="19"/>
        <v>0</v>
      </c>
      <c r="AX50" s="6">
        <f t="shared" ca="1" si="20"/>
        <v>0</v>
      </c>
      <c r="AY50" s="6">
        <f t="shared" ca="1" si="21"/>
        <v>0</v>
      </c>
      <c r="AZ50" s="6">
        <f t="shared" ca="1" si="22"/>
        <v>0</v>
      </c>
      <c r="BA50" s="6">
        <f t="shared" ca="1" si="23"/>
        <v>0</v>
      </c>
      <c r="BB50" s="6"/>
      <c r="BD50" s="4">
        <f t="shared" ca="1" si="24"/>
        <v>106196.25</v>
      </c>
      <c r="BF50" s="3">
        <f t="shared" si="25"/>
        <v>41968</v>
      </c>
      <c r="BG50" s="6">
        <f>BG49+SUMIFS('Transactions (Dated)'!H:H,'Transactions (Dated)'!D:D,'Share Values'!AM50)</f>
        <v>899983.75</v>
      </c>
      <c r="BH50" s="6">
        <f ca="1">BH49+SUMIFS('Transactions (Dated)'!$F:$F,'Transactions (Dated)'!$D:$D,$BF50,'Transactions (Dated)'!$B:$B,BH$11,'Transactions (Dated)'!$C:$C,"Dividend (paid to cash)")*W50</f>
        <v>0</v>
      </c>
      <c r="BI50" s="6">
        <f ca="1">BI49+SUMIFS('Transactions (Dated)'!$F:$F,'Transactions (Dated)'!$D:$D,$BF50,'Transactions (Dated)'!$B:$B,BI$11,'Transactions (Dated)'!$C:$C,"Dividend (paid to cash)")*X50</f>
        <v>0</v>
      </c>
      <c r="BJ50" s="6">
        <f ca="1">BJ49+SUMIFS('Transactions (Dated)'!$F:$F,'Transactions (Dated)'!$D:$D,$BF50,'Transactions (Dated)'!$B:$B,BJ$11,'Transactions (Dated)'!$C:$C,"Dividend (paid to cash)")*Y50</f>
        <v>0</v>
      </c>
      <c r="BK50" s="6">
        <f ca="1">BK49+SUMIFS('Transactions (Dated)'!$F:$F,'Transactions (Dated)'!$D:$D,$BF50,'Transactions (Dated)'!$B:$B,BK$11,'Transactions (Dated)'!$C:$C,"Dividend (paid to cash)")*Z50</f>
        <v>0</v>
      </c>
      <c r="BL50" s="6">
        <f ca="1">BL49+SUMIFS('Transactions (Dated)'!$F:$F,'Transactions (Dated)'!$D:$D,$BF50,'Transactions (Dated)'!$B:$B,BL$11,'Transactions (Dated)'!$C:$C,"Dividend (paid to cash)")*AA50</f>
        <v>0</v>
      </c>
      <c r="BM50" s="6">
        <f ca="1">BM49+SUMIFS('Transactions (Dated)'!$F:$F,'Transactions (Dated)'!$D:$D,$BF50,'Transactions (Dated)'!$B:$B,BM$11,'Transactions (Dated)'!$C:$C,"Dividend (paid to cash)")*AB50</f>
        <v>0</v>
      </c>
      <c r="BN50" s="6">
        <f ca="1">BN49+SUMIFS('Transactions (Dated)'!$F:$F,'Transactions (Dated)'!$D:$D,$BF50,'Transactions (Dated)'!$B:$B,BN$11,'Transactions (Dated)'!$C:$C,"Dividend (paid to cash)")*AC50</f>
        <v>0</v>
      </c>
      <c r="BO50" s="6">
        <f ca="1">BO49+SUMIFS('Transactions (Dated)'!$F:$F,'Transactions (Dated)'!$D:$D,$BF50,'Transactions (Dated)'!$B:$B,BO$11,'Transactions (Dated)'!$C:$C,"Dividend (paid to cash)")*AD50</f>
        <v>0</v>
      </c>
      <c r="BP50" s="6">
        <f ca="1">BP49+SUMIFS('Transactions (Dated)'!$F:$F,'Transactions (Dated)'!$D:$D,$BF50,'Transactions (Dated)'!$B:$B,BP$11,'Transactions (Dated)'!$C:$C,"Dividend (paid to cash)")*AE50</f>
        <v>0</v>
      </c>
      <c r="BQ50" s="6">
        <f ca="1">BQ49+SUMIFS('Transactions (Dated)'!$F:$F,'Transactions (Dated)'!$D:$D,$BF50,'Transactions (Dated)'!$B:$B,BQ$11,'Transactions (Dated)'!$C:$C,"Dividend (paid to cash)")*AF50</f>
        <v>0</v>
      </c>
      <c r="BR50" s="6">
        <f ca="1">BR49+SUMIFS('Transactions (Dated)'!$F:$F,'Transactions (Dated)'!$D:$D,$BF50,'Transactions (Dated)'!$B:$B,BR$11,'Transactions (Dated)'!$C:$C,"Dividend (paid to cash)")*AG50</f>
        <v>0</v>
      </c>
      <c r="BS50" s="6">
        <f ca="1">BS49+SUMIFS('Transactions (Dated)'!$F:$F,'Transactions (Dated)'!$D:$D,$BF50,'Transactions (Dated)'!$B:$B,BS$11,'Transactions (Dated)'!$C:$C,"Dividend (paid to cash)")*AH50</f>
        <v>0</v>
      </c>
      <c r="BT50" s="6">
        <f ca="1">BT49+SUMIFS('Transactions (Dated)'!$F:$F,'Transactions (Dated)'!$D:$D,$BF50,'Transactions (Dated)'!$B:$B,BT$11,'Transactions (Dated)'!$C:$C,"Dividend (paid to cash)")*AI50</f>
        <v>0</v>
      </c>
      <c r="BU50" s="6">
        <f ca="1">BU49+SUMIFS('Transactions (Dated)'!$F:$F,'Transactions (Dated)'!$D:$D,$BF50,'Transactions (Dated)'!$B:$B,BU$11,'Transactions (Dated)'!$C:$C,"Dividend (paid to cash)")*AJ50</f>
        <v>0</v>
      </c>
      <c r="BV50" s="6"/>
      <c r="BX50" s="6">
        <f t="shared" ca="1" si="30"/>
        <v>899983.75</v>
      </c>
      <c r="BZ50" s="3">
        <f t="shared" si="31"/>
        <v>41968</v>
      </c>
      <c r="CA50" s="4">
        <f t="shared" ca="1" si="26"/>
        <v>106196.25</v>
      </c>
      <c r="CB50" s="4">
        <f t="shared" ca="1" si="27"/>
        <v>899983.75</v>
      </c>
      <c r="CD50" s="4">
        <f t="shared" ca="1" si="28"/>
        <v>1006180</v>
      </c>
    </row>
    <row r="51" spans="2:82" x14ac:dyDescent="0.15">
      <c r="B51" s="3">
        <f t="shared" si="29"/>
        <v>41969</v>
      </c>
      <c r="C51" s="2">
        <v>15038.4</v>
      </c>
      <c r="E51" s="70">
        <v>41969</v>
      </c>
      <c r="F51" s="69">
        <v>11.77</v>
      </c>
      <c r="G51" s="69">
        <v>4.04</v>
      </c>
      <c r="H51" s="69">
        <v>20.39</v>
      </c>
      <c r="I51" s="69">
        <v>30.54</v>
      </c>
      <c r="J51" s="69">
        <v>17.71</v>
      </c>
      <c r="K51" s="69">
        <v>12</v>
      </c>
      <c r="L51" s="69">
        <v>27.83</v>
      </c>
      <c r="M51" s="69">
        <v>1.89</v>
      </c>
      <c r="N51" s="69">
        <v>8.5299999999999994</v>
      </c>
      <c r="O51" s="69">
        <v>4.8</v>
      </c>
      <c r="P51" s="69">
        <v>34.39</v>
      </c>
      <c r="Q51" s="69">
        <v>1.29</v>
      </c>
      <c r="R51" s="69">
        <v>9.5299999999999994</v>
      </c>
      <c r="S51" s="69">
        <v>39.380000000000003</v>
      </c>
      <c r="T51" s="4"/>
      <c r="V51" s="3">
        <f t="shared" si="8"/>
        <v>41969</v>
      </c>
      <c r="W51" s="40">
        <f ca="1">W50+SUMIFS('Transactions (Dated)'!$E$2:$E$53,'Transactions (Dated)'!$D$2:$D$53,'Share Values'!$V51,'Transactions (Dated)'!$B$2:$B$53,'Share Values'!W$11,'Transactions (Dated)'!$C$2:$C$53,"Buy")-SUMIFS('Transactions (Dated)'!$E$2:$E$53,'Transactions (Dated)'!$D$2:$D$53,'Share Values'!$V51,'Transactions (Dated)'!$B$2:$B$53,'Share Values'!W$11,'Transactions (Dated)'!$C$2:$C$53,"Sell")</f>
        <v>4625</v>
      </c>
      <c r="X51" s="40">
        <f ca="1">X50+SUMIFS('Transactions (Dated)'!$E$2:$E$53,'Transactions (Dated)'!$D$2:$D$53,'Share Values'!$V51,'Transactions (Dated)'!$B$2:$B$53,'Share Values'!X$11,'Transactions (Dated)'!$C$2:$C$53,"Buy")-SUMIFS('Transactions (Dated)'!$E$2:$E$53,'Transactions (Dated)'!$D$2:$D$53,'Share Values'!$V51,'Transactions (Dated)'!$B$2:$B$53,'Share Values'!X$11,'Transactions (Dated)'!$C$2:$C$53,"Sell")</f>
        <v>12500</v>
      </c>
      <c r="Y51" s="40">
        <f ca="1">Y50+SUMIFS('Transactions (Dated)'!$E$2:$E$53,'Transactions (Dated)'!$D$2:$D$53,'Share Values'!$V51,'Transactions (Dated)'!$B$2:$B$53,'Share Values'!Y$11,'Transactions (Dated)'!$C$2:$C$53,"Buy")-SUMIFS('Transactions (Dated)'!$E$2:$E$53,'Transactions (Dated)'!$D$2:$D$53,'Share Values'!$V51,'Transactions (Dated)'!$B$2:$B$53,'Share Values'!Y$11,'Transactions (Dated)'!$C$2:$C$53,"Sell")</f>
        <v>0</v>
      </c>
      <c r="Z51" s="40">
        <f ca="1">Z50+SUMIFS('Transactions (Dated)'!$E$2:$E$53,'Transactions (Dated)'!$D$2:$D$53,'Share Values'!$V51,'Transactions (Dated)'!$B$2:$B$53,'Share Values'!Z$11,'Transactions (Dated)'!$C$2:$C$53,"Buy")-SUMIFS('Transactions (Dated)'!$E$2:$E$53,'Transactions (Dated)'!$D$2:$D$53,'Share Values'!$V51,'Transactions (Dated)'!$B$2:$B$53,'Share Values'!Z$11,'Transactions (Dated)'!$C$2:$C$53,"Sell")</f>
        <v>0</v>
      </c>
      <c r="AA51" s="40">
        <f ca="1">AA50+SUMIFS('Transactions (Dated)'!$E$2:$E$53,'Transactions (Dated)'!$D$2:$D$53,'Share Values'!$V51,'Transactions (Dated)'!$B$2:$B$53,'Share Values'!AA$11,'Transactions (Dated)'!$C$2:$C$53,"Buy")-SUMIFS('Transactions (Dated)'!$E$2:$E$53,'Transactions (Dated)'!$D$2:$D$53,'Share Values'!$V51,'Transactions (Dated)'!$B$2:$B$53,'Share Values'!AA$11,'Transactions (Dated)'!$C$2:$C$53,"Sell")</f>
        <v>0</v>
      </c>
      <c r="AB51" s="40">
        <f ca="1">AB50+SUMIFS('Transactions (Dated)'!$E$2:$E$53,'Transactions (Dated)'!$D$2:$D$53,'Share Values'!$V51,'Transactions (Dated)'!$B$2:$B$53,'Share Values'!AB$11,'Transactions (Dated)'!$C$2:$C$53,"Buy")-SUMIFS('Transactions (Dated)'!$E$2:$E$53,'Transactions (Dated)'!$D$2:$D$53,'Share Values'!$V51,'Transactions (Dated)'!$B$2:$B$53,'Share Values'!AB$11,'Transactions (Dated)'!$C$2:$C$53,"Sell")</f>
        <v>0</v>
      </c>
      <c r="AC51" s="40">
        <f ca="1">AC50+SUMIFS('Transactions (Dated)'!$E$2:$E$53,'Transactions (Dated)'!$D$2:$D$53,'Share Values'!$V51,'Transactions (Dated)'!$B$2:$B$53,'Share Values'!AC$11,'Transactions (Dated)'!$C$2:$C$53,"Buy")-SUMIFS('Transactions (Dated)'!$E$2:$E$53,'Transactions (Dated)'!$D$2:$D$53,'Share Values'!$V51,'Transactions (Dated)'!$B$2:$B$53,'Share Values'!AC$11,'Transactions (Dated)'!$C$2:$C$53,"Sell")</f>
        <v>0</v>
      </c>
      <c r="AD51" s="40">
        <f ca="1">AD50+SUMIFS('Transactions (Dated)'!$E$2:$E$53,'Transactions (Dated)'!$D$2:$D$53,'Share Values'!$V51,'Transactions (Dated)'!$B$2:$B$53,'Share Values'!AD$11,'Transactions (Dated)'!$C$2:$C$53,"Buy")-SUMIFS('Transactions (Dated)'!$E$2:$E$53,'Transactions (Dated)'!$D$2:$D$53,'Share Values'!$V51,'Transactions (Dated)'!$B$2:$B$53,'Share Values'!AD$11,'Transactions (Dated)'!$C$2:$C$53,"Sell")</f>
        <v>0</v>
      </c>
      <c r="AE51" s="40">
        <f ca="1">AE50+SUMIFS('Transactions (Dated)'!$E$2:$E$53,'Transactions (Dated)'!$D$2:$D$53,'Share Values'!$V51,'Transactions (Dated)'!$B$2:$B$53,'Share Values'!AE$11,'Transactions (Dated)'!$C$2:$C$53,"Buy")-SUMIFS('Transactions (Dated)'!$E$2:$E$53,'Transactions (Dated)'!$D$2:$D$53,'Share Values'!$V51,'Transactions (Dated)'!$B$2:$B$53,'Share Values'!AE$11,'Transactions (Dated)'!$C$2:$C$53,"Sell")</f>
        <v>0</v>
      </c>
      <c r="AF51" s="40">
        <f ca="1">AF50+SUMIFS('Transactions (Dated)'!$E$2:$E$53,'Transactions (Dated)'!$D$2:$D$53,'Share Values'!$V51,'Transactions (Dated)'!$B$2:$B$53,'Share Values'!AF$11,'Transactions (Dated)'!$C$2:$C$53,"Buy")-SUMIFS('Transactions (Dated)'!$E$2:$E$53,'Transactions (Dated)'!$D$2:$D$53,'Share Values'!$V51,'Transactions (Dated)'!$B$2:$B$53,'Share Values'!AF$11,'Transactions (Dated)'!$C$2:$C$53,"Sell")</f>
        <v>0</v>
      </c>
      <c r="AG51" s="40">
        <f ca="1">AG50+SUMIFS('Transactions (Dated)'!$E$2:$E$53,'Transactions (Dated)'!$D$2:$D$53,'Share Values'!$V51,'Transactions (Dated)'!$B$2:$B$53,'Share Values'!AG$11,'Transactions (Dated)'!$C$2:$C$53,"Buy")-SUMIFS('Transactions (Dated)'!$E$2:$E$53,'Transactions (Dated)'!$D$2:$D$53,'Share Values'!$V51,'Transactions (Dated)'!$B$2:$B$53,'Share Values'!AG$11,'Transactions (Dated)'!$C$2:$C$53,"Sell")</f>
        <v>0</v>
      </c>
      <c r="AH51" s="40">
        <f ca="1">AH50+SUMIFS('Transactions (Dated)'!$E$2:$E$53,'Transactions (Dated)'!$D$2:$D$53,'Share Values'!$V51,'Transactions (Dated)'!$B$2:$B$53,'Share Values'!AH$11,'Transactions (Dated)'!$C$2:$C$53,"Buy")-SUMIFS('Transactions (Dated)'!$E$2:$E$53,'Transactions (Dated)'!$D$2:$D$53,'Share Values'!$V51,'Transactions (Dated)'!$B$2:$B$53,'Share Values'!AH$11,'Transactions (Dated)'!$C$2:$C$53,"Sell")</f>
        <v>0</v>
      </c>
      <c r="AI51" s="40">
        <f ca="1">AI50+SUMIFS('Transactions (Dated)'!$E$2:$E$53,'Transactions (Dated)'!$D$2:$D$53,'Share Values'!$V51,'Transactions (Dated)'!$B$2:$B$53,'Share Values'!AI$11,'Transactions (Dated)'!$C$2:$C$53,"Buy")-SUMIFS('Transactions (Dated)'!$E$2:$E$53,'Transactions (Dated)'!$D$2:$D$53,'Share Values'!$V51,'Transactions (Dated)'!$B$2:$B$53,'Share Values'!AI$11,'Transactions (Dated)'!$C$2:$C$53,"Sell")</f>
        <v>0</v>
      </c>
      <c r="AJ51" s="40">
        <f ca="1">AJ50+SUMIFS('Transactions (Dated)'!$E$2:$E$53,'Transactions (Dated)'!$D$2:$D$53,'Share Values'!$V51,'Transactions (Dated)'!$B$2:$B$53,'Share Values'!AJ$11,'Transactions (Dated)'!$C$2:$C$53,"Buy")-SUMIFS('Transactions (Dated)'!$E$2:$E$53,'Transactions (Dated)'!$D$2:$D$53,'Share Values'!$V51,'Transactions (Dated)'!$B$2:$B$53,'Share Values'!AJ$11,'Transactions (Dated)'!$C$2:$C$53,"Sell")</f>
        <v>0</v>
      </c>
      <c r="AK51" s="40"/>
      <c r="AM51" s="3">
        <f t="shared" si="9"/>
        <v>41969</v>
      </c>
      <c r="AN51" s="6">
        <f t="shared" ca="1" si="10"/>
        <v>54436.25</v>
      </c>
      <c r="AO51" s="6">
        <f t="shared" ca="1" si="11"/>
        <v>50500</v>
      </c>
      <c r="AP51" s="6">
        <f t="shared" ca="1" si="12"/>
        <v>0</v>
      </c>
      <c r="AQ51" s="6">
        <f t="shared" ca="1" si="13"/>
        <v>0</v>
      </c>
      <c r="AR51" s="6">
        <f t="shared" ca="1" si="14"/>
        <v>0</v>
      </c>
      <c r="AS51" s="6">
        <f t="shared" ca="1" si="15"/>
        <v>0</v>
      </c>
      <c r="AT51" s="6">
        <f t="shared" ca="1" si="16"/>
        <v>0</v>
      </c>
      <c r="AU51" s="6">
        <f t="shared" ca="1" si="17"/>
        <v>0</v>
      </c>
      <c r="AV51" s="6">
        <f t="shared" ca="1" si="18"/>
        <v>0</v>
      </c>
      <c r="AW51" s="6">
        <f t="shared" ca="1" si="19"/>
        <v>0</v>
      </c>
      <c r="AX51" s="6">
        <f t="shared" ca="1" si="20"/>
        <v>0</v>
      </c>
      <c r="AY51" s="6">
        <f t="shared" ca="1" si="21"/>
        <v>0</v>
      </c>
      <c r="AZ51" s="6">
        <f t="shared" ca="1" si="22"/>
        <v>0</v>
      </c>
      <c r="BA51" s="6">
        <f t="shared" ca="1" si="23"/>
        <v>0</v>
      </c>
      <c r="BB51" s="6"/>
      <c r="BD51" s="4">
        <f t="shared" ca="1" si="24"/>
        <v>104936.25</v>
      </c>
      <c r="BF51" s="3">
        <f t="shared" si="25"/>
        <v>41969</v>
      </c>
      <c r="BG51" s="6">
        <f>BG50+SUMIFS('Transactions (Dated)'!H:H,'Transactions (Dated)'!D:D,'Share Values'!AM51)</f>
        <v>899983.75</v>
      </c>
      <c r="BH51" s="6">
        <f ca="1">BH50+SUMIFS('Transactions (Dated)'!$F:$F,'Transactions (Dated)'!$D:$D,$BF51,'Transactions (Dated)'!$B:$B,BH$11,'Transactions (Dated)'!$C:$C,"Dividend (paid to cash)")*W51</f>
        <v>0</v>
      </c>
      <c r="BI51" s="6">
        <f ca="1">BI50+SUMIFS('Transactions (Dated)'!$F:$F,'Transactions (Dated)'!$D:$D,$BF51,'Transactions (Dated)'!$B:$B,BI$11,'Transactions (Dated)'!$C:$C,"Dividend (paid to cash)")*X51</f>
        <v>0</v>
      </c>
      <c r="BJ51" s="6">
        <f ca="1">BJ50+SUMIFS('Transactions (Dated)'!$F:$F,'Transactions (Dated)'!$D:$D,$BF51,'Transactions (Dated)'!$B:$B,BJ$11,'Transactions (Dated)'!$C:$C,"Dividend (paid to cash)")*Y51</f>
        <v>0</v>
      </c>
      <c r="BK51" s="6">
        <f ca="1">BK50+SUMIFS('Transactions (Dated)'!$F:$F,'Transactions (Dated)'!$D:$D,$BF51,'Transactions (Dated)'!$B:$B,BK$11,'Transactions (Dated)'!$C:$C,"Dividend (paid to cash)")*Z51</f>
        <v>0</v>
      </c>
      <c r="BL51" s="6">
        <f ca="1">BL50+SUMIFS('Transactions (Dated)'!$F:$F,'Transactions (Dated)'!$D:$D,$BF51,'Transactions (Dated)'!$B:$B,BL$11,'Transactions (Dated)'!$C:$C,"Dividend (paid to cash)")*AA51</f>
        <v>0</v>
      </c>
      <c r="BM51" s="6">
        <f ca="1">BM50+SUMIFS('Transactions (Dated)'!$F:$F,'Transactions (Dated)'!$D:$D,$BF51,'Transactions (Dated)'!$B:$B,BM$11,'Transactions (Dated)'!$C:$C,"Dividend (paid to cash)")*AB51</f>
        <v>0</v>
      </c>
      <c r="BN51" s="6">
        <f ca="1">BN50+SUMIFS('Transactions (Dated)'!$F:$F,'Transactions (Dated)'!$D:$D,$BF51,'Transactions (Dated)'!$B:$B,BN$11,'Transactions (Dated)'!$C:$C,"Dividend (paid to cash)")*AC51</f>
        <v>0</v>
      </c>
      <c r="BO51" s="6">
        <f ca="1">BO50+SUMIFS('Transactions (Dated)'!$F:$F,'Transactions (Dated)'!$D:$D,$BF51,'Transactions (Dated)'!$B:$B,BO$11,'Transactions (Dated)'!$C:$C,"Dividend (paid to cash)")*AD51</f>
        <v>0</v>
      </c>
      <c r="BP51" s="6">
        <f ca="1">BP50+SUMIFS('Transactions (Dated)'!$F:$F,'Transactions (Dated)'!$D:$D,$BF51,'Transactions (Dated)'!$B:$B,BP$11,'Transactions (Dated)'!$C:$C,"Dividend (paid to cash)")*AE51</f>
        <v>0</v>
      </c>
      <c r="BQ51" s="6">
        <f ca="1">BQ50+SUMIFS('Transactions (Dated)'!$F:$F,'Transactions (Dated)'!$D:$D,$BF51,'Transactions (Dated)'!$B:$B,BQ$11,'Transactions (Dated)'!$C:$C,"Dividend (paid to cash)")*AF51</f>
        <v>0</v>
      </c>
      <c r="BR51" s="6">
        <f ca="1">BR50+SUMIFS('Transactions (Dated)'!$F:$F,'Transactions (Dated)'!$D:$D,$BF51,'Transactions (Dated)'!$B:$B,BR$11,'Transactions (Dated)'!$C:$C,"Dividend (paid to cash)")*AG51</f>
        <v>0</v>
      </c>
      <c r="BS51" s="6">
        <f ca="1">BS50+SUMIFS('Transactions (Dated)'!$F:$F,'Transactions (Dated)'!$D:$D,$BF51,'Transactions (Dated)'!$B:$B,BS$11,'Transactions (Dated)'!$C:$C,"Dividend (paid to cash)")*AH51</f>
        <v>0</v>
      </c>
      <c r="BT51" s="6">
        <f ca="1">BT50+SUMIFS('Transactions (Dated)'!$F:$F,'Transactions (Dated)'!$D:$D,$BF51,'Transactions (Dated)'!$B:$B,BT$11,'Transactions (Dated)'!$C:$C,"Dividend (paid to cash)")*AI51</f>
        <v>0</v>
      </c>
      <c r="BU51" s="6">
        <f ca="1">BU50+SUMIFS('Transactions (Dated)'!$F:$F,'Transactions (Dated)'!$D:$D,$BF51,'Transactions (Dated)'!$B:$B,BU$11,'Transactions (Dated)'!$C:$C,"Dividend (paid to cash)")*AJ51</f>
        <v>0</v>
      </c>
      <c r="BV51" s="6"/>
      <c r="BX51" s="6">
        <f t="shared" ca="1" si="30"/>
        <v>899983.75</v>
      </c>
      <c r="BZ51" s="3">
        <f t="shared" si="31"/>
        <v>41969</v>
      </c>
      <c r="CA51" s="4">
        <f t="shared" ca="1" si="26"/>
        <v>104936.25</v>
      </c>
      <c r="CB51" s="4">
        <f t="shared" ca="1" si="27"/>
        <v>899983.75</v>
      </c>
      <c r="CD51" s="4">
        <f t="shared" ca="1" si="28"/>
        <v>1004920</v>
      </c>
    </row>
    <row r="52" spans="2:82" x14ac:dyDescent="0.15">
      <c r="B52" s="3">
        <f t="shared" si="29"/>
        <v>41970</v>
      </c>
      <c r="C52" s="2">
        <v>14922.4</v>
      </c>
      <c r="E52" s="70">
        <v>41970</v>
      </c>
      <c r="F52" s="69">
        <v>11.89</v>
      </c>
      <c r="G52" s="69">
        <v>3.9</v>
      </c>
      <c r="H52" s="69">
        <v>20.2</v>
      </c>
      <c r="I52" s="69">
        <v>30.86</v>
      </c>
      <c r="J52" s="69">
        <v>17.579999999999998</v>
      </c>
      <c r="K52" s="69">
        <v>11.96</v>
      </c>
      <c r="L52" s="69">
        <v>27.81</v>
      </c>
      <c r="M52" s="69">
        <v>1.87</v>
      </c>
      <c r="N52" s="69">
        <v>8.5299999999999994</v>
      </c>
      <c r="O52" s="69">
        <v>4.8099999999999996</v>
      </c>
      <c r="P52" s="69">
        <v>34.590000000000003</v>
      </c>
      <c r="Q52" s="69">
        <v>1.29</v>
      </c>
      <c r="R52" s="69">
        <v>9.4</v>
      </c>
      <c r="S52" s="69">
        <v>39.43</v>
      </c>
      <c r="T52" s="4"/>
      <c r="V52" s="3">
        <f t="shared" si="8"/>
        <v>41970</v>
      </c>
      <c r="W52" s="40">
        <f ca="1">W51+SUMIFS('Transactions (Dated)'!$E$2:$E$53,'Transactions (Dated)'!$D$2:$D$53,'Share Values'!$V52,'Transactions (Dated)'!$B$2:$B$53,'Share Values'!W$11,'Transactions (Dated)'!$C$2:$C$53,"Buy")-SUMIFS('Transactions (Dated)'!$E$2:$E$53,'Transactions (Dated)'!$D$2:$D$53,'Share Values'!$V52,'Transactions (Dated)'!$B$2:$B$53,'Share Values'!W$11,'Transactions (Dated)'!$C$2:$C$53,"Sell")</f>
        <v>4625</v>
      </c>
      <c r="X52" s="40">
        <f ca="1">X51+SUMIFS('Transactions (Dated)'!$E$2:$E$53,'Transactions (Dated)'!$D$2:$D$53,'Share Values'!$V52,'Transactions (Dated)'!$B$2:$B$53,'Share Values'!X$11,'Transactions (Dated)'!$C$2:$C$53,"Buy")-SUMIFS('Transactions (Dated)'!$E$2:$E$53,'Transactions (Dated)'!$D$2:$D$53,'Share Values'!$V52,'Transactions (Dated)'!$B$2:$B$53,'Share Values'!X$11,'Transactions (Dated)'!$C$2:$C$53,"Sell")</f>
        <v>12500</v>
      </c>
      <c r="Y52" s="40">
        <f ca="1">Y51+SUMIFS('Transactions (Dated)'!$E$2:$E$53,'Transactions (Dated)'!$D$2:$D$53,'Share Values'!$V52,'Transactions (Dated)'!$B$2:$B$53,'Share Values'!Y$11,'Transactions (Dated)'!$C$2:$C$53,"Buy")-SUMIFS('Transactions (Dated)'!$E$2:$E$53,'Transactions (Dated)'!$D$2:$D$53,'Share Values'!$V52,'Transactions (Dated)'!$B$2:$B$53,'Share Values'!Y$11,'Transactions (Dated)'!$C$2:$C$53,"Sell")</f>
        <v>0</v>
      </c>
      <c r="Z52" s="40">
        <f ca="1">Z51+SUMIFS('Transactions (Dated)'!$E$2:$E$53,'Transactions (Dated)'!$D$2:$D$53,'Share Values'!$V52,'Transactions (Dated)'!$B$2:$B$53,'Share Values'!Z$11,'Transactions (Dated)'!$C$2:$C$53,"Buy")-SUMIFS('Transactions (Dated)'!$E$2:$E$53,'Transactions (Dated)'!$D$2:$D$53,'Share Values'!$V52,'Transactions (Dated)'!$B$2:$B$53,'Share Values'!Z$11,'Transactions (Dated)'!$C$2:$C$53,"Sell")</f>
        <v>0</v>
      </c>
      <c r="AA52" s="40">
        <f ca="1">AA51+SUMIFS('Transactions (Dated)'!$E$2:$E$53,'Transactions (Dated)'!$D$2:$D$53,'Share Values'!$V52,'Transactions (Dated)'!$B$2:$B$53,'Share Values'!AA$11,'Transactions (Dated)'!$C$2:$C$53,"Buy")-SUMIFS('Transactions (Dated)'!$E$2:$E$53,'Transactions (Dated)'!$D$2:$D$53,'Share Values'!$V52,'Transactions (Dated)'!$B$2:$B$53,'Share Values'!AA$11,'Transactions (Dated)'!$C$2:$C$53,"Sell")</f>
        <v>0</v>
      </c>
      <c r="AB52" s="40">
        <f ca="1">AB51+SUMIFS('Transactions (Dated)'!$E$2:$E$53,'Transactions (Dated)'!$D$2:$D$53,'Share Values'!$V52,'Transactions (Dated)'!$B$2:$B$53,'Share Values'!AB$11,'Transactions (Dated)'!$C$2:$C$53,"Buy")-SUMIFS('Transactions (Dated)'!$E$2:$E$53,'Transactions (Dated)'!$D$2:$D$53,'Share Values'!$V52,'Transactions (Dated)'!$B$2:$B$53,'Share Values'!AB$11,'Transactions (Dated)'!$C$2:$C$53,"Sell")</f>
        <v>0</v>
      </c>
      <c r="AC52" s="40">
        <f ca="1">AC51+SUMIFS('Transactions (Dated)'!$E$2:$E$53,'Transactions (Dated)'!$D$2:$D$53,'Share Values'!$V52,'Transactions (Dated)'!$B$2:$B$53,'Share Values'!AC$11,'Transactions (Dated)'!$C$2:$C$53,"Buy")-SUMIFS('Transactions (Dated)'!$E$2:$E$53,'Transactions (Dated)'!$D$2:$D$53,'Share Values'!$V52,'Transactions (Dated)'!$B$2:$B$53,'Share Values'!AC$11,'Transactions (Dated)'!$C$2:$C$53,"Sell")</f>
        <v>0</v>
      </c>
      <c r="AD52" s="40">
        <f ca="1">AD51+SUMIFS('Transactions (Dated)'!$E$2:$E$53,'Transactions (Dated)'!$D$2:$D$53,'Share Values'!$V52,'Transactions (Dated)'!$B$2:$B$53,'Share Values'!AD$11,'Transactions (Dated)'!$C$2:$C$53,"Buy")-SUMIFS('Transactions (Dated)'!$E$2:$E$53,'Transactions (Dated)'!$D$2:$D$53,'Share Values'!$V52,'Transactions (Dated)'!$B$2:$B$53,'Share Values'!AD$11,'Transactions (Dated)'!$C$2:$C$53,"Sell")</f>
        <v>0</v>
      </c>
      <c r="AE52" s="40">
        <f ca="1">AE51+SUMIFS('Transactions (Dated)'!$E$2:$E$53,'Transactions (Dated)'!$D$2:$D$53,'Share Values'!$V52,'Transactions (Dated)'!$B$2:$B$53,'Share Values'!AE$11,'Transactions (Dated)'!$C$2:$C$53,"Buy")-SUMIFS('Transactions (Dated)'!$E$2:$E$53,'Transactions (Dated)'!$D$2:$D$53,'Share Values'!$V52,'Transactions (Dated)'!$B$2:$B$53,'Share Values'!AE$11,'Transactions (Dated)'!$C$2:$C$53,"Sell")</f>
        <v>0</v>
      </c>
      <c r="AF52" s="40">
        <f ca="1">AF51+SUMIFS('Transactions (Dated)'!$E$2:$E$53,'Transactions (Dated)'!$D$2:$D$53,'Share Values'!$V52,'Transactions (Dated)'!$B$2:$B$53,'Share Values'!AF$11,'Transactions (Dated)'!$C$2:$C$53,"Buy")-SUMIFS('Transactions (Dated)'!$E$2:$E$53,'Transactions (Dated)'!$D$2:$D$53,'Share Values'!$V52,'Transactions (Dated)'!$B$2:$B$53,'Share Values'!AF$11,'Transactions (Dated)'!$C$2:$C$53,"Sell")</f>
        <v>0</v>
      </c>
      <c r="AG52" s="40">
        <f ca="1">AG51+SUMIFS('Transactions (Dated)'!$E$2:$E$53,'Transactions (Dated)'!$D$2:$D$53,'Share Values'!$V52,'Transactions (Dated)'!$B$2:$B$53,'Share Values'!AG$11,'Transactions (Dated)'!$C$2:$C$53,"Buy")-SUMIFS('Transactions (Dated)'!$E$2:$E$53,'Transactions (Dated)'!$D$2:$D$53,'Share Values'!$V52,'Transactions (Dated)'!$B$2:$B$53,'Share Values'!AG$11,'Transactions (Dated)'!$C$2:$C$53,"Sell")</f>
        <v>0</v>
      </c>
      <c r="AH52" s="40">
        <f ca="1">AH51+SUMIFS('Transactions (Dated)'!$E$2:$E$53,'Transactions (Dated)'!$D$2:$D$53,'Share Values'!$V52,'Transactions (Dated)'!$B$2:$B$53,'Share Values'!AH$11,'Transactions (Dated)'!$C$2:$C$53,"Buy")-SUMIFS('Transactions (Dated)'!$E$2:$E$53,'Transactions (Dated)'!$D$2:$D$53,'Share Values'!$V52,'Transactions (Dated)'!$B$2:$B$53,'Share Values'!AH$11,'Transactions (Dated)'!$C$2:$C$53,"Sell")</f>
        <v>0</v>
      </c>
      <c r="AI52" s="40">
        <f ca="1">AI51+SUMIFS('Transactions (Dated)'!$E$2:$E$53,'Transactions (Dated)'!$D$2:$D$53,'Share Values'!$V52,'Transactions (Dated)'!$B$2:$B$53,'Share Values'!AI$11,'Transactions (Dated)'!$C$2:$C$53,"Buy")-SUMIFS('Transactions (Dated)'!$E$2:$E$53,'Transactions (Dated)'!$D$2:$D$53,'Share Values'!$V52,'Transactions (Dated)'!$B$2:$B$53,'Share Values'!AI$11,'Transactions (Dated)'!$C$2:$C$53,"Sell")</f>
        <v>0</v>
      </c>
      <c r="AJ52" s="40">
        <f ca="1">AJ51+SUMIFS('Transactions (Dated)'!$E$2:$E$53,'Transactions (Dated)'!$D$2:$D$53,'Share Values'!$V52,'Transactions (Dated)'!$B$2:$B$53,'Share Values'!AJ$11,'Transactions (Dated)'!$C$2:$C$53,"Buy")-SUMIFS('Transactions (Dated)'!$E$2:$E$53,'Transactions (Dated)'!$D$2:$D$53,'Share Values'!$V52,'Transactions (Dated)'!$B$2:$B$53,'Share Values'!AJ$11,'Transactions (Dated)'!$C$2:$C$53,"Sell")</f>
        <v>0</v>
      </c>
      <c r="AK52" s="40"/>
      <c r="AM52" s="3">
        <f t="shared" si="9"/>
        <v>41970</v>
      </c>
      <c r="AN52" s="6">
        <f t="shared" ca="1" si="10"/>
        <v>54991.25</v>
      </c>
      <c r="AO52" s="6">
        <f t="shared" ca="1" si="11"/>
        <v>48750</v>
      </c>
      <c r="AP52" s="6">
        <f t="shared" ca="1" si="12"/>
        <v>0</v>
      </c>
      <c r="AQ52" s="6">
        <f t="shared" ca="1" si="13"/>
        <v>0</v>
      </c>
      <c r="AR52" s="6">
        <f t="shared" ca="1" si="14"/>
        <v>0</v>
      </c>
      <c r="AS52" s="6">
        <f t="shared" ca="1" si="15"/>
        <v>0</v>
      </c>
      <c r="AT52" s="6">
        <f t="shared" ca="1" si="16"/>
        <v>0</v>
      </c>
      <c r="AU52" s="6">
        <f t="shared" ca="1" si="17"/>
        <v>0</v>
      </c>
      <c r="AV52" s="6">
        <f t="shared" ca="1" si="18"/>
        <v>0</v>
      </c>
      <c r="AW52" s="6">
        <f t="shared" ca="1" si="19"/>
        <v>0</v>
      </c>
      <c r="AX52" s="6">
        <f t="shared" ca="1" si="20"/>
        <v>0</v>
      </c>
      <c r="AY52" s="6">
        <f t="shared" ca="1" si="21"/>
        <v>0</v>
      </c>
      <c r="AZ52" s="6">
        <f t="shared" ca="1" si="22"/>
        <v>0</v>
      </c>
      <c r="BA52" s="6">
        <f t="shared" ca="1" si="23"/>
        <v>0</v>
      </c>
      <c r="BB52" s="6"/>
      <c r="BD52" s="4">
        <f t="shared" ca="1" si="24"/>
        <v>103741.25</v>
      </c>
      <c r="BF52" s="3">
        <f t="shared" si="25"/>
        <v>41970</v>
      </c>
      <c r="BG52" s="6">
        <f>BG51+SUMIFS('Transactions (Dated)'!H:H,'Transactions (Dated)'!D:D,'Share Values'!AM52)</f>
        <v>899983.75</v>
      </c>
      <c r="BH52" s="6">
        <f ca="1">BH51+SUMIFS('Transactions (Dated)'!$F:$F,'Transactions (Dated)'!$D:$D,$BF52,'Transactions (Dated)'!$B:$B,BH$11,'Transactions (Dated)'!$C:$C,"Dividend (paid to cash)")*W52</f>
        <v>0</v>
      </c>
      <c r="BI52" s="6">
        <f ca="1">BI51+SUMIFS('Transactions (Dated)'!$F:$F,'Transactions (Dated)'!$D:$D,$BF52,'Transactions (Dated)'!$B:$B,BI$11,'Transactions (Dated)'!$C:$C,"Dividend (paid to cash)")*X52</f>
        <v>0</v>
      </c>
      <c r="BJ52" s="6">
        <f ca="1">BJ51+SUMIFS('Transactions (Dated)'!$F:$F,'Transactions (Dated)'!$D:$D,$BF52,'Transactions (Dated)'!$B:$B,BJ$11,'Transactions (Dated)'!$C:$C,"Dividend (paid to cash)")*Y52</f>
        <v>0</v>
      </c>
      <c r="BK52" s="6">
        <f ca="1">BK51+SUMIFS('Transactions (Dated)'!$F:$F,'Transactions (Dated)'!$D:$D,$BF52,'Transactions (Dated)'!$B:$B,BK$11,'Transactions (Dated)'!$C:$C,"Dividend (paid to cash)")*Z52</f>
        <v>0</v>
      </c>
      <c r="BL52" s="6">
        <f ca="1">BL51+SUMIFS('Transactions (Dated)'!$F:$F,'Transactions (Dated)'!$D:$D,$BF52,'Transactions (Dated)'!$B:$B,BL$11,'Transactions (Dated)'!$C:$C,"Dividend (paid to cash)")*AA52</f>
        <v>0</v>
      </c>
      <c r="BM52" s="6">
        <f ca="1">BM51+SUMIFS('Transactions (Dated)'!$F:$F,'Transactions (Dated)'!$D:$D,$BF52,'Transactions (Dated)'!$B:$B,BM$11,'Transactions (Dated)'!$C:$C,"Dividend (paid to cash)")*AB52</f>
        <v>0</v>
      </c>
      <c r="BN52" s="6">
        <f ca="1">BN51+SUMIFS('Transactions (Dated)'!$F:$F,'Transactions (Dated)'!$D:$D,$BF52,'Transactions (Dated)'!$B:$B,BN$11,'Transactions (Dated)'!$C:$C,"Dividend (paid to cash)")*AC52</f>
        <v>0</v>
      </c>
      <c r="BO52" s="6">
        <f ca="1">BO51+SUMIFS('Transactions (Dated)'!$F:$F,'Transactions (Dated)'!$D:$D,$BF52,'Transactions (Dated)'!$B:$B,BO$11,'Transactions (Dated)'!$C:$C,"Dividend (paid to cash)")*AD52</f>
        <v>0</v>
      </c>
      <c r="BP52" s="6">
        <f ca="1">BP51+SUMIFS('Transactions (Dated)'!$F:$F,'Transactions (Dated)'!$D:$D,$BF52,'Transactions (Dated)'!$B:$B,BP$11,'Transactions (Dated)'!$C:$C,"Dividend (paid to cash)")*AE52</f>
        <v>0</v>
      </c>
      <c r="BQ52" s="6">
        <f ca="1">BQ51+SUMIFS('Transactions (Dated)'!$F:$F,'Transactions (Dated)'!$D:$D,$BF52,'Transactions (Dated)'!$B:$B,BQ$11,'Transactions (Dated)'!$C:$C,"Dividend (paid to cash)")*AF52</f>
        <v>0</v>
      </c>
      <c r="BR52" s="6">
        <f ca="1">BR51+SUMIFS('Transactions (Dated)'!$F:$F,'Transactions (Dated)'!$D:$D,$BF52,'Transactions (Dated)'!$B:$B,BR$11,'Transactions (Dated)'!$C:$C,"Dividend (paid to cash)")*AG52</f>
        <v>0</v>
      </c>
      <c r="BS52" s="6">
        <f ca="1">BS51+SUMIFS('Transactions (Dated)'!$F:$F,'Transactions (Dated)'!$D:$D,$BF52,'Transactions (Dated)'!$B:$B,BS$11,'Transactions (Dated)'!$C:$C,"Dividend (paid to cash)")*AH52</f>
        <v>0</v>
      </c>
      <c r="BT52" s="6">
        <f ca="1">BT51+SUMIFS('Transactions (Dated)'!$F:$F,'Transactions (Dated)'!$D:$D,$BF52,'Transactions (Dated)'!$B:$B,BT$11,'Transactions (Dated)'!$C:$C,"Dividend (paid to cash)")*AI52</f>
        <v>0</v>
      </c>
      <c r="BU52" s="6">
        <f ca="1">BU51+SUMIFS('Transactions (Dated)'!$F:$F,'Transactions (Dated)'!$D:$D,$BF52,'Transactions (Dated)'!$B:$B,BU$11,'Transactions (Dated)'!$C:$C,"Dividend (paid to cash)")*AJ52</f>
        <v>0</v>
      </c>
      <c r="BV52" s="6"/>
      <c r="BX52" s="6">
        <f t="shared" ca="1" si="30"/>
        <v>899983.75</v>
      </c>
      <c r="BZ52" s="3">
        <f t="shared" si="31"/>
        <v>41970</v>
      </c>
      <c r="CA52" s="4">
        <f t="shared" ca="1" si="26"/>
        <v>103741.25</v>
      </c>
      <c r="CB52" s="4">
        <f t="shared" ca="1" si="27"/>
        <v>899983.75</v>
      </c>
      <c r="CD52" s="4">
        <f t="shared" ca="1" si="28"/>
        <v>1003725</v>
      </c>
    </row>
    <row r="53" spans="2:82" x14ac:dyDescent="0.15">
      <c r="B53" s="3">
        <f t="shared" si="29"/>
        <v>41971</v>
      </c>
      <c r="C53" s="2">
        <v>14744.7</v>
      </c>
      <c r="E53" s="70">
        <v>41971</v>
      </c>
      <c r="F53" s="69">
        <v>11.85</v>
      </c>
      <c r="G53" s="69">
        <v>3.64</v>
      </c>
      <c r="H53" s="69">
        <v>19.989999999999998</v>
      </c>
      <c r="I53" s="69">
        <v>31</v>
      </c>
      <c r="J53" s="69">
        <v>17.02</v>
      </c>
      <c r="K53" s="69">
        <v>11.99</v>
      </c>
      <c r="L53" s="69">
        <v>27.95</v>
      </c>
      <c r="M53" s="69">
        <v>1.83</v>
      </c>
      <c r="N53" s="69">
        <v>8.8000000000000007</v>
      </c>
      <c r="O53" s="69">
        <v>4.8167</v>
      </c>
      <c r="P53" s="69">
        <v>34.79</v>
      </c>
      <c r="Q53" s="69">
        <v>1.27</v>
      </c>
      <c r="R53" s="69">
        <v>8.6199999999999992</v>
      </c>
      <c r="S53" s="69">
        <v>40.61</v>
      </c>
      <c r="T53" s="4"/>
      <c r="V53" s="3">
        <f t="shared" si="8"/>
        <v>41971</v>
      </c>
      <c r="W53" s="40">
        <f ca="1">W52+SUMIFS('Transactions (Dated)'!$E$2:$E$53,'Transactions (Dated)'!$D$2:$D$53,'Share Values'!$V53,'Transactions (Dated)'!$B$2:$B$53,'Share Values'!W$11,'Transactions (Dated)'!$C$2:$C$53,"Buy")-SUMIFS('Transactions (Dated)'!$E$2:$E$53,'Transactions (Dated)'!$D$2:$D$53,'Share Values'!$V53,'Transactions (Dated)'!$B$2:$B$53,'Share Values'!W$11,'Transactions (Dated)'!$C$2:$C$53,"Sell")</f>
        <v>4625</v>
      </c>
      <c r="X53" s="40">
        <f ca="1">X52+SUMIFS('Transactions (Dated)'!$E$2:$E$53,'Transactions (Dated)'!$D$2:$D$53,'Share Values'!$V53,'Transactions (Dated)'!$B$2:$B$53,'Share Values'!X$11,'Transactions (Dated)'!$C$2:$C$53,"Buy")-SUMIFS('Transactions (Dated)'!$E$2:$E$53,'Transactions (Dated)'!$D$2:$D$53,'Share Values'!$V53,'Transactions (Dated)'!$B$2:$B$53,'Share Values'!X$11,'Transactions (Dated)'!$C$2:$C$53,"Sell")</f>
        <v>12500</v>
      </c>
      <c r="Y53" s="40">
        <f ca="1">Y52+SUMIFS('Transactions (Dated)'!$E$2:$E$53,'Transactions (Dated)'!$D$2:$D$53,'Share Values'!$V53,'Transactions (Dated)'!$B$2:$B$53,'Share Values'!Y$11,'Transactions (Dated)'!$C$2:$C$53,"Buy")-SUMIFS('Transactions (Dated)'!$E$2:$E$53,'Transactions (Dated)'!$D$2:$D$53,'Share Values'!$V53,'Transactions (Dated)'!$B$2:$B$53,'Share Values'!Y$11,'Transactions (Dated)'!$C$2:$C$53,"Sell")</f>
        <v>0</v>
      </c>
      <c r="Z53" s="40">
        <f ca="1">Z52+SUMIFS('Transactions (Dated)'!$E$2:$E$53,'Transactions (Dated)'!$D$2:$D$53,'Share Values'!$V53,'Transactions (Dated)'!$B$2:$B$53,'Share Values'!Z$11,'Transactions (Dated)'!$C$2:$C$53,"Buy")-SUMIFS('Transactions (Dated)'!$E$2:$E$53,'Transactions (Dated)'!$D$2:$D$53,'Share Values'!$V53,'Transactions (Dated)'!$B$2:$B$53,'Share Values'!Z$11,'Transactions (Dated)'!$C$2:$C$53,"Sell")</f>
        <v>0</v>
      </c>
      <c r="AA53" s="40">
        <f ca="1">AA52+SUMIFS('Transactions (Dated)'!$E$2:$E$53,'Transactions (Dated)'!$D$2:$D$53,'Share Values'!$V53,'Transactions (Dated)'!$B$2:$B$53,'Share Values'!AA$11,'Transactions (Dated)'!$C$2:$C$53,"Buy")-SUMIFS('Transactions (Dated)'!$E$2:$E$53,'Transactions (Dated)'!$D$2:$D$53,'Share Values'!$V53,'Transactions (Dated)'!$B$2:$B$53,'Share Values'!AA$11,'Transactions (Dated)'!$C$2:$C$53,"Sell")</f>
        <v>0</v>
      </c>
      <c r="AB53" s="40">
        <f ca="1">AB52+SUMIFS('Transactions (Dated)'!$E$2:$E$53,'Transactions (Dated)'!$D$2:$D$53,'Share Values'!$V53,'Transactions (Dated)'!$B$2:$B$53,'Share Values'!AB$11,'Transactions (Dated)'!$C$2:$C$53,"Buy")-SUMIFS('Transactions (Dated)'!$E$2:$E$53,'Transactions (Dated)'!$D$2:$D$53,'Share Values'!$V53,'Transactions (Dated)'!$B$2:$B$53,'Share Values'!AB$11,'Transactions (Dated)'!$C$2:$C$53,"Sell")</f>
        <v>0</v>
      </c>
      <c r="AC53" s="40">
        <f ca="1">AC52+SUMIFS('Transactions (Dated)'!$E$2:$E$53,'Transactions (Dated)'!$D$2:$D$53,'Share Values'!$V53,'Transactions (Dated)'!$B$2:$B$53,'Share Values'!AC$11,'Transactions (Dated)'!$C$2:$C$53,"Buy")-SUMIFS('Transactions (Dated)'!$E$2:$E$53,'Transactions (Dated)'!$D$2:$D$53,'Share Values'!$V53,'Transactions (Dated)'!$B$2:$B$53,'Share Values'!AC$11,'Transactions (Dated)'!$C$2:$C$53,"Sell")</f>
        <v>0</v>
      </c>
      <c r="AD53" s="40">
        <f ca="1">AD52+SUMIFS('Transactions (Dated)'!$E$2:$E$53,'Transactions (Dated)'!$D$2:$D$53,'Share Values'!$V53,'Transactions (Dated)'!$B$2:$B$53,'Share Values'!AD$11,'Transactions (Dated)'!$C$2:$C$53,"Buy")-SUMIFS('Transactions (Dated)'!$E$2:$E$53,'Transactions (Dated)'!$D$2:$D$53,'Share Values'!$V53,'Transactions (Dated)'!$B$2:$B$53,'Share Values'!AD$11,'Transactions (Dated)'!$C$2:$C$53,"Sell")</f>
        <v>0</v>
      </c>
      <c r="AE53" s="40">
        <f ca="1">AE52+SUMIFS('Transactions (Dated)'!$E$2:$E$53,'Transactions (Dated)'!$D$2:$D$53,'Share Values'!$V53,'Transactions (Dated)'!$B$2:$B$53,'Share Values'!AE$11,'Transactions (Dated)'!$C$2:$C$53,"Buy")-SUMIFS('Transactions (Dated)'!$E$2:$E$53,'Transactions (Dated)'!$D$2:$D$53,'Share Values'!$V53,'Transactions (Dated)'!$B$2:$B$53,'Share Values'!AE$11,'Transactions (Dated)'!$C$2:$C$53,"Sell")</f>
        <v>0</v>
      </c>
      <c r="AF53" s="40">
        <f ca="1">AF52+SUMIFS('Transactions (Dated)'!$E$2:$E$53,'Transactions (Dated)'!$D$2:$D$53,'Share Values'!$V53,'Transactions (Dated)'!$B$2:$B$53,'Share Values'!AF$11,'Transactions (Dated)'!$C$2:$C$53,"Buy")-SUMIFS('Transactions (Dated)'!$E$2:$E$53,'Transactions (Dated)'!$D$2:$D$53,'Share Values'!$V53,'Transactions (Dated)'!$B$2:$B$53,'Share Values'!AF$11,'Transactions (Dated)'!$C$2:$C$53,"Sell")</f>
        <v>0</v>
      </c>
      <c r="AG53" s="40">
        <f ca="1">AG52+SUMIFS('Transactions (Dated)'!$E$2:$E$53,'Transactions (Dated)'!$D$2:$D$53,'Share Values'!$V53,'Transactions (Dated)'!$B$2:$B$53,'Share Values'!AG$11,'Transactions (Dated)'!$C$2:$C$53,"Buy")-SUMIFS('Transactions (Dated)'!$E$2:$E$53,'Transactions (Dated)'!$D$2:$D$53,'Share Values'!$V53,'Transactions (Dated)'!$B$2:$B$53,'Share Values'!AG$11,'Transactions (Dated)'!$C$2:$C$53,"Sell")</f>
        <v>0</v>
      </c>
      <c r="AH53" s="40">
        <f ca="1">AH52+SUMIFS('Transactions (Dated)'!$E$2:$E$53,'Transactions (Dated)'!$D$2:$D$53,'Share Values'!$V53,'Transactions (Dated)'!$B$2:$B$53,'Share Values'!AH$11,'Transactions (Dated)'!$C$2:$C$53,"Buy")-SUMIFS('Transactions (Dated)'!$E$2:$E$53,'Transactions (Dated)'!$D$2:$D$53,'Share Values'!$V53,'Transactions (Dated)'!$B$2:$B$53,'Share Values'!AH$11,'Transactions (Dated)'!$C$2:$C$53,"Sell")</f>
        <v>0</v>
      </c>
      <c r="AI53" s="40">
        <f ca="1">AI52+SUMIFS('Transactions (Dated)'!$E$2:$E$53,'Transactions (Dated)'!$D$2:$D$53,'Share Values'!$V53,'Transactions (Dated)'!$B$2:$B$53,'Share Values'!AI$11,'Transactions (Dated)'!$C$2:$C$53,"Buy")-SUMIFS('Transactions (Dated)'!$E$2:$E$53,'Transactions (Dated)'!$D$2:$D$53,'Share Values'!$V53,'Transactions (Dated)'!$B$2:$B$53,'Share Values'!AI$11,'Transactions (Dated)'!$C$2:$C$53,"Sell")</f>
        <v>0</v>
      </c>
      <c r="AJ53" s="40">
        <f ca="1">AJ52+SUMIFS('Transactions (Dated)'!$E$2:$E$53,'Transactions (Dated)'!$D$2:$D$53,'Share Values'!$V53,'Transactions (Dated)'!$B$2:$B$53,'Share Values'!AJ$11,'Transactions (Dated)'!$C$2:$C$53,"Buy")-SUMIFS('Transactions (Dated)'!$E$2:$E$53,'Transactions (Dated)'!$D$2:$D$53,'Share Values'!$V53,'Transactions (Dated)'!$B$2:$B$53,'Share Values'!AJ$11,'Transactions (Dated)'!$C$2:$C$53,"Sell")</f>
        <v>0</v>
      </c>
      <c r="AK53" s="40"/>
      <c r="AM53" s="3">
        <f t="shared" si="9"/>
        <v>41971</v>
      </c>
      <c r="AN53" s="6">
        <f t="shared" ca="1" si="10"/>
        <v>54806.25</v>
      </c>
      <c r="AO53" s="6">
        <f t="shared" ca="1" si="11"/>
        <v>45500</v>
      </c>
      <c r="AP53" s="6">
        <f t="shared" ca="1" si="12"/>
        <v>0</v>
      </c>
      <c r="AQ53" s="6">
        <f t="shared" ca="1" si="13"/>
        <v>0</v>
      </c>
      <c r="AR53" s="6">
        <f t="shared" ca="1" si="14"/>
        <v>0</v>
      </c>
      <c r="AS53" s="6">
        <f t="shared" ca="1" si="15"/>
        <v>0</v>
      </c>
      <c r="AT53" s="6">
        <f t="shared" ca="1" si="16"/>
        <v>0</v>
      </c>
      <c r="AU53" s="6">
        <f t="shared" ca="1" si="17"/>
        <v>0</v>
      </c>
      <c r="AV53" s="6">
        <f t="shared" ca="1" si="18"/>
        <v>0</v>
      </c>
      <c r="AW53" s="6">
        <f t="shared" ca="1" si="19"/>
        <v>0</v>
      </c>
      <c r="AX53" s="6">
        <f t="shared" ca="1" si="20"/>
        <v>0</v>
      </c>
      <c r="AY53" s="6">
        <f t="shared" ca="1" si="21"/>
        <v>0</v>
      </c>
      <c r="AZ53" s="6">
        <f t="shared" ca="1" si="22"/>
        <v>0</v>
      </c>
      <c r="BA53" s="6">
        <f t="shared" ca="1" si="23"/>
        <v>0</v>
      </c>
      <c r="BB53" s="6"/>
      <c r="BD53" s="4">
        <f t="shared" ca="1" si="24"/>
        <v>100306.25</v>
      </c>
      <c r="BF53" s="3">
        <f t="shared" si="25"/>
        <v>41971</v>
      </c>
      <c r="BG53" s="6">
        <f>BG52+SUMIFS('Transactions (Dated)'!H:H,'Transactions (Dated)'!D:D,'Share Values'!AM53)</f>
        <v>899983.75</v>
      </c>
      <c r="BH53" s="6">
        <f ca="1">BH52+SUMIFS('Transactions (Dated)'!$F:$F,'Transactions (Dated)'!$D:$D,$BF53,'Transactions (Dated)'!$B:$B,BH$11,'Transactions (Dated)'!$C:$C,"Dividend (paid to cash)")*W53</f>
        <v>0</v>
      </c>
      <c r="BI53" s="6">
        <f ca="1">BI52+SUMIFS('Transactions (Dated)'!$F:$F,'Transactions (Dated)'!$D:$D,$BF53,'Transactions (Dated)'!$B:$B,BI$11,'Transactions (Dated)'!$C:$C,"Dividend (paid to cash)")*X53</f>
        <v>0</v>
      </c>
      <c r="BJ53" s="6">
        <f ca="1">BJ52+SUMIFS('Transactions (Dated)'!$F:$F,'Transactions (Dated)'!$D:$D,$BF53,'Transactions (Dated)'!$B:$B,BJ$11,'Transactions (Dated)'!$C:$C,"Dividend (paid to cash)")*Y53</f>
        <v>0</v>
      </c>
      <c r="BK53" s="6">
        <f ca="1">BK52+SUMIFS('Transactions (Dated)'!$F:$F,'Transactions (Dated)'!$D:$D,$BF53,'Transactions (Dated)'!$B:$B,BK$11,'Transactions (Dated)'!$C:$C,"Dividend (paid to cash)")*Z53</f>
        <v>0</v>
      </c>
      <c r="BL53" s="6">
        <f ca="1">BL52+SUMIFS('Transactions (Dated)'!$F:$F,'Transactions (Dated)'!$D:$D,$BF53,'Transactions (Dated)'!$B:$B,BL$11,'Transactions (Dated)'!$C:$C,"Dividend (paid to cash)")*AA53</f>
        <v>0</v>
      </c>
      <c r="BM53" s="6">
        <f ca="1">BM52+SUMIFS('Transactions (Dated)'!$F:$F,'Transactions (Dated)'!$D:$D,$BF53,'Transactions (Dated)'!$B:$B,BM$11,'Transactions (Dated)'!$C:$C,"Dividend (paid to cash)")*AB53</f>
        <v>0</v>
      </c>
      <c r="BN53" s="6">
        <f ca="1">BN52+SUMIFS('Transactions (Dated)'!$F:$F,'Transactions (Dated)'!$D:$D,$BF53,'Transactions (Dated)'!$B:$B,BN$11,'Transactions (Dated)'!$C:$C,"Dividend (paid to cash)")*AC53</f>
        <v>0</v>
      </c>
      <c r="BO53" s="6">
        <f ca="1">BO52+SUMIFS('Transactions (Dated)'!$F:$F,'Transactions (Dated)'!$D:$D,$BF53,'Transactions (Dated)'!$B:$B,BO$11,'Transactions (Dated)'!$C:$C,"Dividend (paid to cash)")*AD53</f>
        <v>0</v>
      </c>
      <c r="BP53" s="6">
        <f ca="1">BP52+SUMIFS('Transactions (Dated)'!$F:$F,'Transactions (Dated)'!$D:$D,$BF53,'Transactions (Dated)'!$B:$B,BP$11,'Transactions (Dated)'!$C:$C,"Dividend (paid to cash)")*AE53</f>
        <v>0</v>
      </c>
      <c r="BQ53" s="6">
        <f ca="1">BQ52+SUMIFS('Transactions (Dated)'!$F:$F,'Transactions (Dated)'!$D:$D,$BF53,'Transactions (Dated)'!$B:$B,BQ$11,'Transactions (Dated)'!$C:$C,"Dividend (paid to cash)")*AF53</f>
        <v>0</v>
      </c>
      <c r="BR53" s="6">
        <f ca="1">BR52+SUMIFS('Transactions (Dated)'!$F:$F,'Transactions (Dated)'!$D:$D,$BF53,'Transactions (Dated)'!$B:$B,BR$11,'Transactions (Dated)'!$C:$C,"Dividend (paid to cash)")*AG53</f>
        <v>0</v>
      </c>
      <c r="BS53" s="6">
        <f ca="1">BS52+SUMIFS('Transactions (Dated)'!$F:$F,'Transactions (Dated)'!$D:$D,$BF53,'Transactions (Dated)'!$B:$B,BS$11,'Transactions (Dated)'!$C:$C,"Dividend (paid to cash)")*AH53</f>
        <v>0</v>
      </c>
      <c r="BT53" s="6">
        <f ca="1">BT52+SUMIFS('Transactions (Dated)'!$F:$F,'Transactions (Dated)'!$D:$D,$BF53,'Transactions (Dated)'!$B:$B,BT$11,'Transactions (Dated)'!$C:$C,"Dividend (paid to cash)")*AI53</f>
        <v>0</v>
      </c>
      <c r="BU53" s="6">
        <f ca="1">BU52+SUMIFS('Transactions (Dated)'!$F:$F,'Transactions (Dated)'!$D:$D,$BF53,'Transactions (Dated)'!$B:$B,BU$11,'Transactions (Dated)'!$C:$C,"Dividend (paid to cash)")*AJ53</f>
        <v>0</v>
      </c>
      <c r="BV53" s="6"/>
      <c r="BX53" s="6">
        <f t="shared" ca="1" si="30"/>
        <v>899983.75</v>
      </c>
      <c r="BZ53" s="3">
        <f t="shared" si="31"/>
        <v>41971</v>
      </c>
      <c r="CA53" s="4">
        <f t="shared" ca="1" si="26"/>
        <v>100306.25</v>
      </c>
      <c r="CB53" s="4">
        <f t="shared" ca="1" si="27"/>
        <v>899983.75</v>
      </c>
      <c r="CD53" s="4">
        <f t="shared" ca="1" si="28"/>
        <v>1000290</v>
      </c>
    </row>
    <row r="54" spans="2:82" x14ac:dyDescent="0.15">
      <c r="B54" s="3">
        <f t="shared" si="29"/>
        <v>41974</v>
      </c>
      <c r="C54" s="2">
        <v>14625.3</v>
      </c>
      <c r="E54" s="70">
        <v>41974</v>
      </c>
      <c r="F54" s="69">
        <v>11.63</v>
      </c>
      <c r="G54" s="69">
        <v>3.63</v>
      </c>
      <c r="H54" s="69">
        <v>19.829999999999998</v>
      </c>
      <c r="I54" s="69">
        <v>31.2</v>
      </c>
      <c r="J54" s="69">
        <v>16.559999999999999</v>
      </c>
      <c r="K54" s="69">
        <v>12</v>
      </c>
      <c r="L54" s="69">
        <v>27.43</v>
      </c>
      <c r="M54" s="69">
        <v>1.89</v>
      </c>
      <c r="N54" s="69">
        <v>8.9</v>
      </c>
      <c r="O54" s="69">
        <v>4.7699999999999996</v>
      </c>
      <c r="P54" s="69">
        <v>34.79</v>
      </c>
      <c r="Q54" s="69">
        <v>1.28</v>
      </c>
      <c r="R54" s="69">
        <v>8.4600000000000009</v>
      </c>
      <c r="S54" s="69">
        <v>40.270000000000003</v>
      </c>
      <c r="T54" s="4"/>
      <c r="V54" s="3">
        <f t="shared" si="8"/>
        <v>41974</v>
      </c>
      <c r="W54" s="40">
        <f ca="1">W53+SUMIFS('Transactions (Dated)'!$E$2:$E$53,'Transactions (Dated)'!$D$2:$D$53,'Share Values'!$V54,'Transactions (Dated)'!$B$2:$B$53,'Share Values'!W$11,'Transactions (Dated)'!$C$2:$C$53,"Buy")-SUMIFS('Transactions (Dated)'!$E$2:$E$53,'Transactions (Dated)'!$D$2:$D$53,'Share Values'!$V54,'Transactions (Dated)'!$B$2:$B$53,'Share Values'!W$11,'Transactions (Dated)'!$C$2:$C$53,"Sell")</f>
        <v>4625</v>
      </c>
      <c r="X54" s="40">
        <f ca="1">X53+SUMIFS('Transactions (Dated)'!$E$2:$E$53,'Transactions (Dated)'!$D$2:$D$53,'Share Values'!$V54,'Transactions (Dated)'!$B$2:$B$53,'Share Values'!X$11,'Transactions (Dated)'!$C$2:$C$53,"Buy")-SUMIFS('Transactions (Dated)'!$E$2:$E$53,'Transactions (Dated)'!$D$2:$D$53,'Share Values'!$V54,'Transactions (Dated)'!$B$2:$B$53,'Share Values'!X$11,'Transactions (Dated)'!$C$2:$C$53,"Sell")</f>
        <v>12500</v>
      </c>
      <c r="Y54" s="40">
        <f ca="1">Y53+SUMIFS('Transactions (Dated)'!$E$2:$E$53,'Transactions (Dated)'!$D$2:$D$53,'Share Values'!$V54,'Transactions (Dated)'!$B$2:$B$53,'Share Values'!Y$11,'Transactions (Dated)'!$C$2:$C$53,"Buy")-SUMIFS('Transactions (Dated)'!$E$2:$E$53,'Transactions (Dated)'!$D$2:$D$53,'Share Values'!$V54,'Transactions (Dated)'!$B$2:$B$53,'Share Values'!Y$11,'Transactions (Dated)'!$C$2:$C$53,"Sell")</f>
        <v>0</v>
      </c>
      <c r="Z54" s="40">
        <f ca="1">Z53+SUMIFS('Transactions (Dated)'!$E$2:$E$53,'Transactions (Dated)'!$D$2:$D$53,'Share Values'!$V54,'Transactions (Dated)'!$B$2:$B$53,'Share Values'!Z$11,'Transactions (Dated)'!$C$2:$C$53,"Buy")-SUMIFS('Transactions (Dated)'!$E$2:$E$53,'Transactions (Dated)'!$D$2:$D$53,'Share Values'!$V54,'Transactions (Dated)'!$B$2:$B$53,'Share Values'!Z$11,'Transactions (Dated)'!$C$2:$C$53,"Sell")</f>
        <v>0</v>
      </c>
      <c r="AA54" s="40">
        <f ca="1">AA53+SUMIFS('Transactions (Dated)'!$E$2:$E$53,'Transactions (Dated)'!$D$2:$D$53,'Share Values'!$V54,'Transactions (Dated)'!$B$2:$B$53,'Share Values'!AA$11,'Transactions (Dated)'!$C$2:$C$53,"Buy")-SUMIFS('Transactions (Dated)'!$E$2:$E$53,'Transactions (Dated)'!$D$2:$D$53,'Share Values'!$V54,'Transactions (Dated)'!$B$2:$B$53,'Share Values'!AA$11,'Transactions (Dated)'!$C$2:$C$53,"Sell")</f>
        <v>0</v>
      </c>
      <c r="AB54" s="40">
        <f ca="1">AB53+SUMIFS('Transactions (Dated)'!$E$2:$E$53,'Transactions (Dated)'!$D$2:$D$53,'Share Values'!$V54,'Transactions (Dated)'!$B$2:$B$53,'Share Values'!AB$11,'Transactions (Dated)'!$C$2:$C$53,"Buy")-SUMIFS('Transactions (Dated)'!$E$2:$E$53,'Transactions (Dated)'!$D$2:$D$53,'Share Values'!$V54,'Transactions (Dated)'!$B$2:$B$53,'Share Values'!AB$11,'Transactions (Dated)'!$C$2:$C$53,"Sell")</f>
        <v>0</v>
      </c>
      <c r="AC54" s="40">
        <f ca="1">AC53+SUMIFS('Transactions (Dated)'!$E$2:$E$53,'Transactions (Dated)'!$D$2:$D$53,'Share Values'!$V54,'Transactions (Dated)'!$B$2:$B$53,'Share Values'!AC$11,'Transactions (Dated)'!$C$2:$C$53,"Buy")-SUMIFS('Transactions (Dated)'!$E$2:$E$53,'Transactions (Dated)'!$D$2:$D$53,'Share Values'!$V54,'Transactions (Dated)'!$B$2:$B$53,'Share Values'!AC$11,'Transactions (Dated)'!$C$2:$C$53,"Sell")</f>
        <v>0</v>
      </c>
      <c r="AD54" s="40">
        <f ca="1">AD53+SUMIFS('Transactions (Dated)'!$E$2:$E$53,'Transactions (Dated)'!$D$2:$D$53,'Share Values'!$V54,'Transactions (Dated)'!$B$2:$B$53,'Share Values'!AD$11,'Transactions (Dated)'!$C$2:$C$53,"Buy")-SUMIFS('Transactions (Dated)'!$E$2:$E$53,'Transactions (Dated)'!$D$2:$D$53,'Share Values'!$V54,'Transactions (Dated)'!$B$2:$B$53,'Share Values'!AD$11,'Transactions (Dated)'!$C$2:$C$53,"Sell")</f>
        <v>0</v>
      </c>
      <c r="AE54" s="40">
        <f ca="1">AE53+SUMIFS('Transactions (Dated)'!$E$2:$E$53,'Transactions (Dated)'!$D$2:$D$53,'Share Values'!$V54,'Transactions (Dated)'!$B$2:$B$53,'Share Values'!AE$11,'Transactions (Dated)'!$C$2:$C$53,"Buy")-SUMIFS('Transactions (Dated)'!$E$2:$E$53,'Transactions (Dated)'!$D$2:$D$53,'Share Values'!$V54,'Transactions (Dated)'!$B$2:$B$53,'Share Values'!AE$11,'Transactions (Dated)'!$C$2:$C$53,"Sell")</f>
        <v>0</v>
      </c>
      <c r="AF54" s="40">
        <f ca="1">AF53+SUMIFS('Transactions (Dated)'!$E$2:$E$53,'Transactions (Dated)'!$D$2:$D$53,'Share Values'!$V54,'Transactions (Dated)'!$B$2:$B$53,'Share Values'!AF$11,'Transactions (Dated)'!$C$2:$C$53,"Buy")-SUMIFS('Transactions (Dated)'!$E$2:$E$53,'Transactions (Dated)'!$D$2:$D$53,'Share Values'!$V54,'Transactions (Dated)'!$B$2:$B$53,'Share Values'!AF$11,'Transactions (Dated)'!$C$2:$C$53,"Sell")</f>
        <v>0</v>
      </c>
      <c r="AG54" s="40">
        <f ca="1">AG53+SUMIFS('Transactions (Dated)'!$E$2:$E$53,'Transactions (Dated)'!$D$2:$D$53,'Share Values'!$V54,'Transactions (Dated)'!$B$2:$B$53,'Share Values'!AG$11,'Transactions (Dated)'!$C$2:$C$53,"Buy")-SUMIFS('Transactions (Dated)'!$E$2:$E$53,'Transactions (Dated)'!$D$2:$D$53,'Share Values'!$V54,'Transactions (Dated)'!$B$2:$B$53,'Share Values'!AG$11,'Transactions (Dated)'!$C$2:$C$53,"Sell")</f>
        <v>0</v>
      </c>
      <c r="AH54" s="40">
        <f ca="1">AH53+SUMIFS('Transactions (Dated)'!$E$2:$E$53,'Transactions (Dated)'!$D$2:$D$53,'Share Values'!$V54,'Transactions (Dated)'!$B$2:$B$53,'Share Values'!AH$11,'Transactions (Dated)'!$C$2:$C$53,"Buy")-SUMIFS('Transactions (Dated)'!$E$2:$E$53,'Transactions (Dated)'!$D$2:$D$53,'Share Values'!$V54,'Transactions (Dated)'!$B$2:$B$53,'Share Values'!AH$11,'Transactions (Dated)'!$C$2:$C$53,"Sell")</f>
        <v>0</v>
      </c>
      <c r="AI54" s="40">
        <f ca="1">AI53+SUMIFS('Transactions (Dated)'!$E$2:$E$53,'Transactions (Dated)'!$D$2:$D$53,'Share Values'!$V54,'Transactions (Dated)'!$B$2:$B$53,'Share Values'!AI$11,'Transactions (Dated)'!$C$2:$C$53,"Buy")-SUMIFS('Transactions (Dated)'!$E$2:$E$53,'Transactions (Dated)'!$D$2:$D$53,'Share Values'!$V54,'Transactions (Dated)'!$B$2:$B$53,'Share Values'!AI$11,'Transactions (Dated)'!$C$2:$C$53,"Sell")</f>
        <v>0</v>
      </c>
      <c r="AJ54" s="40">
        <f ca="1">AJ53+SUMIFS('Transactions (Dated)'!$E$2:$E$53,'Transactions (Dated)'!$D$2:$D$53,'Share Values'!$V54,'Transactions (Dated)'!$B$2:$B$53,'Share Values'!AJ$11,'Transactions (Dated)'!$C$2:$C$53,"Buy")-SUMIFS('Transactions (Dated)'!$E$2:$E$53,'Transactions (Dated)'!$D$2:$D$53,'Share Values'!$V54,'Transactions (Dated)'!$B$2:$B$53,'Share Values'!AJ$11,'Transactions (Dated)'!$C$2:$C$53,"Sell")</f>
        <v>0</v>
      </c>
      <c r="AK54" s="40"/>
      <c r="AM54" s="3">
        <f t="shared" si="9"/>
        <v>41974</v>
      </c>
      <c r="AN54" s="6">
        <f t="shared" ca="1" si="10"/>
        <v>53788.75</v>
      </c>
      <c r="AO54" s="6">
        <f t="shared" ca="1" si="11"/>
        <v>45375</v>
      </c>
      <c r="AP54" s="6">
        <f t="shared" ca="1" si="12"/>
        <v>0</v>
      </c>
      <c r="AQ54" s="6">
        <f t="shared" ca="1" si="13"/>
        <v>0</v>
      </c>
      <c r="AR54" s="6">
        <f t="shared" ca="1" si="14"/>
        <v>0</v>
      </c>
      <c r="AS54" s="6">
        <f t="shared" ca="1" si="15"/>
        <v>0</v>
      </c>
      <c r="AT54" s="6">
        <f t="shared" ca="1" si="16"/>
        <v>0</v>
      </c>
      <c r="AU54" s="6">
        <f t="shared" ca="1" si="17"/>
        <v>0</v>
      </c>
      <c r="AV54" s="6">
        <f t="shared" ca="1" si="18"/>
        <v>0</v>
      </c>
      <c r="AW54" s="6">
        <f t="shared" ca="1" si="19"/>
        <v>0</v>
      </c>
      <c r="AX54" s="6">
        <f t="shared" ca="1" si="20"/>
        <v>0</v>
      </c>
      <c r="AY54" s="6">
        <f t="shared" ca="1" si="21"/>
        <v>0</v>
      </c>
      <c r="AZ54" s="6">
        <f t="shared" ca="1" si="22"/>
        <v>0</v>
      </c>
      <c r="BA54" s="6">
        <f t="shared" ca="1" si="23"/>
        <v>0</v>
      </c>
      <c r="BB54" s="6"/>
      <c r="BD54" s="4">
        <f t="shared" ca="1" si="24"/>
        <v>99163.75</v>
      </c>
      <c r="BF54" s="3">
        <f t="shared" si="25"/>
        <v>41974</v>
      </c>
      <c r="BG54" s="6">
        <f>BG53+SUMIFS('Transactions (Dated)'!H:H,'Transactions (Dated)'!D:D,'Share Values'!AM54)</f>
        <v>899983.75</v>
      </c>
      <c r="BH54" s="6">
        <f ca="1">BH53+SUMIFS('Transactions (Dated)'!$F:$F,'Transactions (Dated)'!$D:$D,$BF54,'Transactions (Dated)'!$B:$B,BH$11,'Transactions (Dated)'!$C:$C,"Dividend (paid to cash)")*W54</f>
        <v>0</v>
      </c>
      <c r="BI54" s="6">
        <f ca="1">BI53+SUMIFS('Transactions (Dated)'!$F:$F,'Transactions (Dated)'!$D:$D,$BF54,'Transactions (Dated)'!$B:$B,BI$11,'Transactions (Dated)'!$C:$C,"Dividend (paid to cash)")*X54</f>
        <v>0</v>
      </c>
      <c r="BJ54" s="6">
        <f ca="1">BJ53+SUMIFS('Transactions (Dated)'!$F:$F,'Transactions (Dated)'!$D:$D,$BF54,'Transactions (Dated)'!$B:$B,BJ$11,'Transactions (Dated)'!$C:$C,"Dividend (paid to cash)")*Y54</f>
        <v>0</v>
      </c>
      <c r="BK54" s="6">
        <f ca="1">BK53+SUMIFS('Transactions (Dated)'!$F:$F,'Transactions (Dated)'!$D:$D,$BF54,'Transactions (Dated)'!$B:$B,BK$11,'Transactions (Dated)'!$C:$C,"Dividend (paid to cash)")*Z54</f>
        <v>0</v>
      </c>
      <c r="BL54" s="6">
        <f ca="1">BL53+SUMIFS('Transactions (Dated)'!$F:$F,'Transactions (Dated)'!$D:$D,$BF54,'Transactions (Dated)'!$B:$B,BL$11,'Transactions (Dated)'!$C:$C,"Dividend (paid to cash)")*AA54</f>
        <v>0</v>
      </c>
      <c r="BM54" s="6">
        <f ca="1">BM53+SUMIFS('Transactions (Dated)'!$F:$F,'Transactions (Dated)'!$D:$D,$BF54,'Transactions (Dated)'!$B:$B,BM$11,'Transactions (Dated)'!$C:$C,"Dividend (paid to cash)")*AB54</f>
        <v>0</v>
      </c>
      <c r="BN54" s="6">
        <f ca="1">BN53+SUMIFS('Transactions (Dated)'!$F:$F,'Transactions (Dated)'!$D:$D,$BF54,'Transactions (Dated)'!$B:$B,BN$11,'Transactions (Dated)'!$C:$C,"Dividend (paid to cash)")*AC54</f>
        <v>0</v>
      </c>
      <c r="BO54" s="6">
        <f ca="1">BO53+SUMIFS('Transactions (Dated)'!$F:$F,'Transactions (Dated)'!$D:$D,$BF54,'Transactions (Dated)'!$B:$B,BO$11,'Transactions (Dated)'!$C:$C,"Dividend (paid to cash)")*AD54</f>
        <v>0</v>
      </c>
      <c r="BP54" s="6">
        <f ca="1">BP53+SUMIFS('Transactions (Dated)'!$F:$F,'Transactions (Dated)'!$D:$D,$BF54,'Transactions (Dated)'!$B:$B,BP$11,'Transactions (Dated)'!$C:$C,"Dividend (paid to cash)")*AE54</f>
        <v>0</v>
      </c>
      <c r="BQ54" s="6">
        <f ca="1">BQ53+SUMIFS('Transactions (Dated)'!$F:$F,'Transactions (Dated)'!$D:$D,$BF54,'Transactions (Dated)'!$B:$B,BQ$11,'Transactions (Dated)'!$C:$C,"Dividend (paid to cash)")*AF54</f>
        <v>0</v>
      </c>
      <c r="BR54" s="6">
        <f ca="1">BR53+SUMIFS('Transactions (Dated)'!$F:$F,'Transactions (Dated)'!$D:$D,$BF54,'Transactions (Dated)'!$B:$B,BR$11,'Transactions (Dated)'!$C:$C,"Dividend (paid to cash)")*AG54</f>
        <v>0</v>
      </c>
      <c r="BS54" s="6">
        <f ca="1">BS53+SUMIFS('Transactions (Dated)'!$F:$F,'Transactions (Dated)'!$D:$D,$BF54,'Transactions (Dated)'!$B:$B,BS$11,'Transactions (Dated)'!$C:$C,"Dividend (paid to cash)")*AH54</f>
        <v>0</v>
      </c>
      <c r="BT54" s="6">
        <f ca="1">BT53+SUMIFS('Transactions (Dated)'!$F:$F,'Transactions (Dated)'!$D:$D,$BF54,'Transactions (Dated)'!$B:$B,BT$11,'Transactions (Dated)'!$C:$C,"Dividend (paid to cash)")*AI54</f>
        <v>0</v>
      </c>
      <c r="BU54" s="6">
        <f ca="1">BU53+SUMIFS('Transactions (Dated)'!$F:$F,'Transactions (Dated)'!$D:$D,$BF54,'Transactions (Dated)'!$B:$B,BU$11,'Transactions (Dated)'!$C:$C,"Dividend (paid to cash)")*AJ54</f>
        <v>0</v>
      </c>
      <c r="BV54" s="6"/>
      <c r="BX54" s="6">
        <f t="shared" ca="1" si="30"/>
        <v>899983.75</v>
      </c>
      <c r="BZ54" s="3">
        <f t="shared" si="31"/>
        <v>41974</v>
      </c>
      <c r="CA54" s="4">
        <f t="shared" ca="1" si="26"/>
        <v>99163.75</v>
      </c>
      <c r="CB54" s="4">
        <f t="shared" ca="1" si="27"/>
        <v>899983.75</v>
      </c>
      <c r="CD54" s="4">
        <f t="shared" ca="1" si="28"/>
        <v>999147.5</v>
      </c>
    </row>
    <row r="55" spans="2:82" x14ac:dyDescent="0.15">
      <c r="B55" s="3">
        <f t="shared" si="29"/>
        <v>41975</v>
      </c>
      <c r="C55" s="2">
        <v>14620.1</v>
      </c>
      <c r="E55" s="70">
        <v>41975</v>
      </c>
      <c r="F55" s="69">
        <v>12.11</v>
      </c>
      <c r="G55" s="69">
        <v>3.56</v>
      </c>
      <c r="H55" s="69">
        <v>19.82</v>
      </c>
      <c r="I55" s="69">
        <v>31.3</v>
      </c>
      <c r="J55" s="69">
        <v>16.21</v>
      </c>
      <c r="K55" s="69">
        <v>11.88</v>
      </c>
      <c r="L55" s="69">
        <v>27.35</v>
      </c>
      <c r="M55" s="69">
        <v>1.87</v>
      </c>
      <c r="N55" s="69">
        <v>8.9</v>
      </c>
      <c r="O55" s="69">
        <v>4.7967000000000004</v>
      </c>
      <c r="P55" s="69">
        <v>34.909999999999997</v>
      </c>
      <c r="Q55" s="69">
        <v>1.26</v>
      </c>
      <c r="R55" s="69">
        <v>8.27</v>
      </c>
      <c r="S55" s="69">
        <v>40.18</v>
      </c>
      <c r="T55" s="4"/>
      <c r="V55" s="3">
        <f t="shared" si="8"/>
        <v>41975</v>
      </c>
      <c r="W55" s="40">
        <f ca="1">W54+SUMIFS('Transactions (Dated)'!$E$2:$E$53,'Transactions (Dated)'!$D$2:$D$53,'Share Values'!$V55,'Transactions (Dated)'!$B$2:$B$53,'Share Values'!W$11,'Transactions (Dated)'!$C$2:$C$53,"Buy")-SUMIFS('Transactions (Dated)'!$E$2:$E$53,'Transactions (Dated)'!$D$2:$D$53,'Share Values'!$V55,'Transactions (Dated)'!$B$2:$B$53,'Share Values'!W$11,'Transactions (Dated)'!$C$2:$C$53,"Sell")</f>
        <v>4625</v>
      </c>
      <c r="X55" s="40">
        <f ca="1">X54+SUMIFS('Transactions (Dated)'!$E$2:$E$53,'Transactions (Dated)'!$D$2:$D$53,'Share Values'!$V55,'Transactions (Dated)'!$B$2:$B$53,'Share Values'!X$11,'Transactions (Dated)'!$C$2:$C$53,"Buy")-SUMIFS('Transactions (Dated)'!$E$2:$E$53,'Transactions (Dated)'!$D$2:$D$53,'Share Values'!$V55,'Transactions (Dated)'!$B$2:$B$53,'Share Values'!X$11,'Transactions (Dated)'!$C$2:$C$53,"Sell")</f>
        <v>12500</v>
      </c>
      <c r="Y55" s="40">
        <f ca="1">Y54+SUMIFS('Transactions (Dated)'!$E$2:$E$53,'Transactions (Dated)'!$D$2:$D$53,'Share Values'!$V55,'Transactions (Dated)'!$B$2:$B$53,'Share Values'!Y$11,'Transactions (Dated)'!$C$2:$C$53,"Buy")-SUMIFS('Transactions (Dated)'!$E$2:$E$53,'Transactions (Dated)'!$D$2:$D$53,'Share Values'!$V55,'Transactions (Dated)'!$B$2:$B$53,'Share Values'!Y$11,'Transactions (Dated)'!$C$2:$C$53,"Sell")</f>
        <v>0</v>
      </c>
      <c r="Z55" s="40">
        <f ca="1">Z54+SUMIFS('Transactions (Dated)'!$E$2:$E$53,'Transactions (Dated)'!$D$2:$D$53,'Share Values'!$V55,'Transactions (Dated)'!$B$2:$B$53,'Share Values'!Z$11,'Transactions (Dated)'!$C$2:$C$53,"Buy")-SUMIFS('Transactions (Dated)'!$E$2:$E$53,'Transactions (Dated)'!$D$2:$D$53,'Share Values'!$V55,'Transactions (Dated)'!$B$2:$B$53,'Share Values'!Z$11,'Transactions (Dated)'!$C$2:$C$53,"Sell")</f>
        <v>0</v>
      </c>
      <c r="AA55" s="40">
        <f ca="1">AA54+SUMIFS('Transactions (Dated)'!$E$2:$E$53,'Transactions (Dated)'!$D$2:$D$53,'Share Values'!$V55,'Transactions (Dated)'!$B$2:$B$53,'Share Values'!AA$11,'Transactions (Dated)'!$C$2:$C$53,"Buy")-SUMIFS('Transactions (Dated)'!$E$2:$E$53,'Transactions (Dated)'!$D$2:$D$53,'Share Values'!$V55,'Transactions (Dated)'!$B$2:$B$53,'Share Values'!AA$11,'Transactions (Dated)'!$C$2:$C$53,"Sell")</f>
        <v>0</v>
      </c>
      <c r="AB55" s="40">
        <f ca="1">AB54+SUMIFS('Transactions (Dated)'!$E$2:$E$53,'Transactions (Dated)'!$D$2:$D$53,'Share Values'!$V55,'Transactions (Dated)'!$B$2:$B$53,'Share Values'!AB$11,'Transactions (Dated)'!$C$2:$C$53,"Buy")-SUMIFS('Transactions (Dated)'!$E$2:$E$53,'Transactions (Dated)'!$D$2:$D$53,'Share Values'!$V55,'Transactions (Dated)'!$B$2:$B$53,'Share Values'!AB$11,'Transactions (Dated)'!$C$2:$C$53,"Sell")</f>
        <v>0</v>
      </c>
      <c r="AC55" s="40">
        <f ca="1">AC54+SUMIFS('Transactions (Dated)'!$E$2:$E$53,'Transactions (Dated)'!$D$2:$D$53,'Share Values'!$V55,'Transactions (Dated)'!$B$2:$B$53,'Share Values'!AC$11,'Transactions (Dated)'!$C$2:$C$53,"Buy")-SUMIFS('Transactions (Dated)'!$E$2:$E$53,'Transactions (Dated)'!$D$2:$D$53,'Share Values'!$V55,'Transactions (Dated)'!$B$2:$B$53,'Share Values'!AC$11,'Transactions (Dated)'!$C$2:$C$53,"Sell")</f>
        <v>0</v>
      </c>
      <c r="AD55" s="40">
        <f ca="1">AD54+SUMIFS('Transactions (Dated)'!$E$2:$E$53,'Transactions (Dated)'!$D$2:$D$53,'Share Values'!$V55,'Transactions (Dated)'!$B$2:$B$53,'Share Values'!AD$11,'Transactions (Dated)'!$C$2:$C$53,"Buy")-SUMIFS('Transactions (Dated)'!$E$2:$E$53,'Transactions (Dated)'!$D$2:$D$53,'Share Values'!$V55,'Transactions (Dated)'!$B$2:$B$53,'Share Values'!AD$11,'Transactions (Dated)'!$C$2:$C$53,"Sell")</f>
        <v>0</v>
      </c>
      <c r="AE55" s="40">
        <f ca="1">AE54+SUMIFS('Transactions (Dated)'!$E$2:$E$53,'Transactions (Dated)'!$D$2:$D$53,'Share Values'!$V55,'Transactions (Dated)'!$B$2:$B$53,'Share Values'!AE$11,'Transactions (Dated)'!$C$2:$C$53,"Buy")-SUMIFS('Transactions (Dated)'!$E$2:$E$53,'Transactions (Dated)'!$D$2:$D$53,'Share Values'!$V55,'Transactions (Dated)'!$B$2:$B$53,'Share Values'!AE$11,'Transactions (Dated)'!$C$2:$C$53,"Sell")</f>
        <v>0</v>
      </c>
      <c r="AF55" s="40">
        <f ca="1">AF54+SUMIFS('Transactions (Dated)'!$E$2:$E$53,'Transactions (Dated)'!$D$2:$D$53,'Share Values'!$V55,'Transactions (Dated)'!$B$2:$B$53,'Share Values'!AF$11,'Transactions (Dated)'!$C$2:$C$53,"Buy")-SUMIFS('Transactions (Dated)'!$E$2:$E$53,'Transactions (Dated)'!$D$2:$D$53,'Share Values'!$V55,'Transactions (Dated)'!$B$2:$B$53,'Share Values'!AF$11,'Transactions (Dated)'!$C$2:$C$53,"Sell")</f>
        <v>0</v>
      </c>
      <c r="AG55" s="40">
        <f ca="1">AG54+SUMIFS('Transactions (Dated)'!$E$2:$E$53,'Transactions (Dated)'!$D$2:$D$53,'Share Values'!$V55,'Transactions (Dated)'!$B$2:$B$53,'Share Values'!AG$11,'Transactions (Dated)'!$C$2:$C$53,"Buy")-SUMIFS('Transactions (Dated)'!$E$2:$E$53,'Transactions (Dated)'!$D$2:$D$53,'Share Values'!$V55,'Transactions (Dated)'!$B$2:$B$53,'Share Values'!AG$11,'Transactions (Dated)'!$C$2:$C$53,"Sell")</f>
        <v>0</v>
      </c>
      <c r="AH55" s="40">
        <f ca="1">AH54+SUMIFS('Transactions (Dated)'!$E$2:$E$53,'Transactions (Dated)'!$D$2:$D$53,'Share Values'!$V55,'Transactions (Dated)'!$B$2:$B$53,'Share Values'!AH$11,'Transactions (Dated)'!$C$2:$C$53,"Buy")-SUMIFS('Transactions (Dated)'!$E$2:$E$53,'Transactions (Dated)'!$D$2:$D$53,'Share Values'!$V55,'Transactions (Dated)'!$B$2:$B$53,'Share Values'!AH$11,'Transactions (Dated)'!$C$2:$C$53,"Sell")</f>
        <v>0</v>
      </c>
      <c r="AI55" s="40">
        <f ca="1">AI54+SUMIFS('Transactions (Dated)'!$E$2:$E$53,'Transactions (Dated)'!$D$2:$D$53,'Share Values'!$V55,'Transactions (Dated)'!$B$2:$B$53,'Share Values'!AI$11,'Transactions (Dated)'!$C$2:$C$53,"Buy")-SUMIFS('Transactions (Dated)'!$E$2:$E$53,'Transactions (Dated)'!$D$2:$D$53,'Share Values'!$V55,'Transactions (Dated)'!$B$2:$B$53,'Share Values'!AI$11,'Transactions (Dated)'!$C$2:$C$53,"Sell")</f>
        <v>0</v>
      </c>
      <c r="AJ55" s="40">
        <f ca="1">AJ54+SUMIFS('Transactions (Dated)'!$E$2:$E$53,'Transactions (Dated)'!$D$2:$D$53,'Share Values'!$V55,'Transactions (Dated)'!$B$2:$B$53,'Share Values'!AJ$11,'Transactions (Dated)'!$C$2:$C$53,"Buy")-SUMIFS('Transactions (Dated)'!$E$2:$E$53,'Transactions (Dated)'!$D$2:$D$53,'Share Values'!$V55,'Transactions (Dated)'!$B$2:$B$53,'Share Values'!AJ$11,'Transactions (Dated)'!$C$2:$C$53,"Sell")</f>
        <v>0</v>
      </c>
      <c r="AK55" s="40"/>
      <c r="AM55" s="3">
        <f t="shared" si="9"/>
        <v>41975</v>
      </c>
      <c r="AN55" s="6">
        <f t="shared" ca="1" si="10"/>
        <v>56008.75</v>
      </c>
      <c r="AO55" s="6">
        <f t="shared" ca="1" si="11"/>
        <v>44500</v>
      </c>
      <c r="AP55" s="6">
        <f t="shared" ca="1" si="12"/>
        <v>0</v>
      </c>
      <c r="AQ55" s="6">
        <f t="shared" ca="1" si="13"/>
        <v>0</v>
      </c>
      <c r="AR55" s="6">
        <f t="shared" ca="1" si="14"/>
        <v>0</v>
      </c>
      <c r="AS55" s="6">
        <f t="shared" ca="1" si="15"/>
        <v>0</v>
      </c>
      <c r="AT55" s="6">
        <f t="shared" ca="1" si="16"/>
        <v>0</v>
      </c>
      <c r="AU55" s="6">
        <f t="shared" ca="1" si="17"/>
        <v>0</v>
      </c>
      <c r="AV55" s="6">
        <f t="shared" ca="1" si="18"/>
        <v>0</v>
      </c>
      <c r="AW55" s="6">
        <f t="shared" ca="1" si="19"/>
        <v>0</v>
      </c>
      <c r="AX55" s="6">
        <f t="shared" ca="1" si="20"/>
        <v>0</v>
      </c>
      <c r="AY55" s="6">
        <f t="shared" ca="1" si="21"/>
        <v>0</v>
      </c>
      <c r="AZ55" s="6">
        <f t="shared" ca="1" si="22"/>
        <v>0</v>
      </c>
      <c r="BA55" s="6">
        <f t="shared" ca="1" si="23"/>
        <v>0</v>
      </c>
      <c r="BB55" s="6"/>
      <c r="BD55" s="4">
        <f t="shared" ca="1" si="24"/>
        <v>100508.75</v>
      </c>
      <c r="BF55" s="3">
        <f t="shared" si="25"/>
        <v>41975</v>
      </c>
      <c r="BG55" s="6">
        <f>BG54+SUMIFS('Transactions (Dated)'!H:H,'Transactions (Dated)'!D:D,'Share Values'!AM55)</f>
        <v>899983.75</v>
      </c>
      <c r="BH55" s="6">
        <f ca="1">BH54+SUMIFS('Transactions (Dated)'!$F:$F,'Transactions (Dated)'!$D:$D,$BF55,'Transactions (Dated)'!$B:$B,BH$11,'Transactions (Dated)'!$C:$C,"Dividend (paid to cash)")*W55</f>
        <v>0</v>
      </c>
      <c r="BI55" s="6">
        <f ca="1">BI54+SUMIFS('Transactions (Dated)'!$F:$F,'Transactions (Dated)'!$D:$D,$BF55,'Transactions (Dated)'!$B:$B,BI$11,'Transactions (Dated)'!$C:$C,"Dividend (paid to cash)")*X55</f>
        <v>0</v>
      </c>
      <c r="BJ55" s="6">
        <f ca="1">BJ54+SUMIFS('Transactions (Dated)'!$F:$F,'Transactions (Dated)'!$D:$D,$BF55,'Transactions (Dated)'!$B:$B,BJ$11,'Transactions (Dated)'!$C:$C,"Dividend (paid to cash)")*Y55</f>
        <v>0</v>
      </c>
      <c r="BK55" s="6">
        <f ca="1">BK54+SUMIFS('Transactions (Dated)'!$F:$F,'Transactions (Dated)'!$D:$D,$BF55,'Transactions (Dated)'!$B:$B,BK$11,'Transactions (Dated)'!$C:$C,"Dividend (paid to cash)")*Z55</f>
        <v>0</v>
      </c>
      <c r="BL55" s="6">
        <f ca="1">BL54+SUMIFS('Transactions (Dated)'!$F:$F,'Transactions (Dated)'!$D:$D,$BF55,'Transactions (Dated)'!$B:$B,BL$11,'Transactions (Dated)'!$C:$C,"Dividend (paid to cash)")*AA55</f>
        <v>0</v>
      </c>
      <c r="BM55" s="6">
        <f ca="1">BM54+SUMIFS('Transactions (Dated)'!$F:$F,'Transactions (Dated)'!$D:$D,$BF55,'Transactions (Dated)'!$B:$B,BM$11,'Transactions (Dated)'!$C:$C,"Dividend (paid to cash)")*AB55</f>
        <v>0</v>
      </c>
      <c r="BN55" s="6">
        <f ca="1">BN54+SUMIFS('Transactions (Dated)'!$F:$F,'Transactions (Dated)'!$D:$D,$BF55,'Transactions (Dated)'!$B:$B,BN$11,'Transactions (Dated)'!$C:$C,"Dividend (paid to cash)")*AC55</f>
        <v>0</v>
      </c>
      <c r="BO55" s="6">
        <f ca="1">BO54+SUMIFS('Transactions (Dated)'!$F:$F,'Transactions (Dated)'!$D:$D,$BF55,'Transactions (Dated)'!$B:$B,BO$11,'Transactions (Dated)'!$C:$C,"Dividend (paid to cash)")*AD55</f>
        <v>0</v>
      </c>
      <c r="BP55" s="6">
        <f ca="1">BP54+SUMIFS('Transactions (Dated)'!$F:$F,'Transactions (Dated)'!$D:$D,$BF55,'Transactions (Dated)'!$B:$B,BP$11,'Transactions (Dated)'!$C:$C,"Dividend (paid to cash)")*AE55</f>
        <v>0</v>
      </c>
      <c r="BQ55" s="6">
        <f ca="1">BQ54+SUMIFS('Transactions (Dated)'!$F:$F,'Transactions (Dated)'!$D:$D,$BF55,'Transactions (Dated)'!$B:$B,BQ$11,'Transactions (Dated)'!$C:$C,"Dividend (paid to cash)")*AF55</f>
        <v>0</v>
      </c>
      <c r="BR55" s="6">
        <f ca="1">BR54+SUMIFS('Transactions (Dated)'!$F:$F,'Transactions (Dated)'!$D:$D,$BF55,'Transactions (Dated)'!$B:$B,BR$11,'Transactions (Dated)'!$C:$C,"Dividend (paid to cash)")*AG55</f>
        <v>0</v>
      </c>
      <c r="BS55" s="6">
        <f ca="1">BS54+SUMIFS('Transactions (Dated)'!$F:$F,'Transactions (Dated)'!$D:$D,$BF55,'Transactions (Dated)'!$B:$B,BS$11,'Transactions (Dated)'!$C:$C,"Dividend (paid to cash)")*AH55</f>
        <v>0</v>
      </c>
      <c r="BT55" s="6">
        <f ca="1">BT54+SUMIFS('Transactions (Dated)'!$F:$F,'Transactions (Dated)'!$D:$D,$BF55,'Transactions (Dated)'!$B:$B,BT$11,'Transactions (Dated)'!$C:$C,"Dividend (paid to cash)")*AI55</f>
        <v>0</v>
      </c>
      <c r="BU55" s="6">
        <f ca="1">BU54+SUMIFS('Transactions (Dated)'!$F:$F,'Transactions (Dated)'!$D:$D,$BF55,'Transactions (Dated)'!$B:$B,BU$11,'Transactions (Dated)'!$C:$C,"Dividend (paid to cash)")*AJ55</f>
        <v>0</v>
      </c>
      <c r="BV55" s="6"/>
      <c r="BX55" s="6">
        <f t="shared" ca="1" si="30"/>
        <v>899983.75</v>
      </c>
      <c r="BZ55" s="3">
        <f t="shared" si="31"/>
        <v>41975</v>
      </c>
      <c r="CA55" s="4">
        <f t="shared" ca="1" si="26"/>
        <v>100508.75</v>
      </c>
      <c r="CB55" s="4">
        <f t="shared" ca="1" si="27"/>
        <v>899983.75</v>
      </c>
      <c r="CD55" s="4">
        <f t="shared" ca="1" si="28"/>
        <v>1000492.5</v>
      </c>
    </row>
    <row r="56" spans="2:82" x14ac:dyDescent="0.15">
      <c r="B56" s="3">
        <f t="shared" si="29"/>
        <v>41976</v>
      </c>
      <c r="C56" s="2">
        <v>14754.1</v>
      </c>
      <c r="E56" s="70">
        <v>41976</v>
      </c>
      <c r="F56" s="69">
        <v>12.41</v>
      </c>
      <c r="G56" s="69">
        <v>3.74</v>
      </c>
      <c r="H56" s="69">
        <v>19.998000000000001</v>
      </c>
      <c r="I56" s="69">
        <v>31.52</v>
      </c>
      <c r="J56" s="69">
        <v>17.12</v>
      </c>
      <c r="K56" s="69">
        <v>12.09</v>
      </c>
      <c r="L56" s="69">
        <v>26.91</v>
      </c>
      <c r="M56" s="69">
        <v>1.9</v>
      </c>
      <c r="N56" s="69">
        <v>8.94</v>
      </c>
      <c r="O56" s="69">
        <v>4.9733000000000001</v>
      </c>
      <c r="P56" s="69">
        <v>35.200000000000003</v>
      </c>
      <c r="Q56" s="69">
        <v>1.27</v>
      </c>
      <c r="R56" s="69">
        <v>8.41</v>
      </c>
      <c r="S56" s="69">
        <v>39.99</v>
      </c>
      <c r="T56" s="4"/>
      <c r="V56" s="3">
        <f t="shared" si="8"/>
        <v>41976</v>
      </c>
      <c r="W56" s="40">
        <f ca="1">W55+SUMIFS('Transactions (Dated)'!$E$2:$E$53,'Transactions (Dated)'!$D$2:$D$53,'Share Values'!$V56,'Transactions (Dated)'!$B$2:$B$53,'Share Values'!W$11,'Transactions (Dated)'!$C$2:$C$53,"Buy")-SUMIFS('Transactions (Dated)'!$E$2:$E$53,'Transactions (Dated)'!$D$2:$D$53,'Share Values'!$V56,'Transactions (Dated)'!$B$2:$B$53,'Share Values'!W$11,'Transactions (Dated)'!$C$2:$C$53,"Sell")</f>
        <v>4625</v>
      </c>
      <c r="X56" s="40">
        <f ca="1">X55+SUMIFS('Transactions (Dated)'!$E$2:$E$53,'Transactions (Dated)'!$D$2:$D$53,'Share Values'!$V56,'Transactions (Dated)'!$B$2:$B$53,'Share Values'!X$11,'Transactions (Dated)'!$C$2:$C$53,"Buy")-SUMIFS('Transactions (Dated)'!$E$2:$E$53,'Transactions (Dated)'!$D$2:$D$53,'Share Values'!$V56,'Transactions (Dated)'!$B$2:$B$53,'Share Values'!X$11,'Transactions (Dated)'!$C$2:$C$53,"Sell")</f>
        <v>12500</v>
      </c>
      <c r="Y56" s="40">
        <f ca="1">Y55+SUMIFS('Transactions (Dated)'!$E$2:$E$53,'Transactions (Dated)'!$D$2:$D$53,'Share Values'!$V56,'Transactions (Dated)'!$B$2:$B$53,'Share Values'!Y$11,'Transactions (Dated)'!$C$2:$C$53,"Buy")-SUMIFS('Transactions (Dated)'!$E$2:$E$53,'Transactions (Dated)'!$D$2:$D$53,'Share Values'!$V56,'Transactions (Dated)'!$B$2:$B$53,'Share Values'!Y$11,'Transactions (Dated)'!$C$2:$C$53,"Sell")</f>
        <v>0</v>
      </c>
      <c r="Z56" s="40">
        <f ca="1">Z55+SUMIFS('Transactions (Dated)'!$E$2:$E$53,'Transactions (Dated)'!$D$2:$D$53,'Share Values'!$V56,'Transactions (Dated)'!$B$2:$B$53,'Share Values'!Z$11,'Transactions (Dated)'!$C$2:$C$53,"Buy")-SUMIFS('Transactions (Dated)'!$E$2:$E$53,'Transactions (Dated)'!$D$2:$D$53,'Share Values'!$V56,'Transactions (Dated)'!$B$2:$B$53,'Share Values'!Z$11,'Transactions (Dated)'!$C$2:$C$53,"Sell")</f>
        <v>0</v>
      </c>
      <c r="AA56" s="40">
        <f ca="1">AA55+SUMIFS('Transactions (Dated)'!$E$2:$E$53,'Transactions (Dated)'!$D$2:$D$53,'Share Values'!$V56,'Transactions (Dated)'!$B$2:$B$53,'Share Values'!AA$11,'Transactions (Dated)'!$C$2:$C$53,"Buy")-SUMIFS('Transactions (Dated)'!$E$2:$E$53,'Transactions (Dated)'!$D$2:$D$53,'Share Values'!$V56,'Transactions (Dated)'!$B$2:$B$53,'Share Values'!AA$11,'Transactions (Dated)'!$C$2:$C$53,"Sell")</f>
        <v>0</v>
      </c>
      <c r="AB56" s="40">
        <f ca="1">AB55+SUMIFS('Transactions (Dated)'!$E$2:$E$53,'Transactions (Dated)'!$D$2:$D$53,'Share Values'!$V56,'Transactions (Dated)'!$B$2:$B$53,'Share Values'!AB$11,'Transactions (Dated)'!$C$2:$C$53,"Buy")-SUMIFS('Transactions (Dated)'!$E$2:$E$53,'Transactions (Dated)'!$D$2:$D$53,'Share Values'!$V56,'Transactions (Dated)'!$B$2:$B$53,'Share Values'!AB$11,'Transactions (Dated)'!$C$2:$C$53,"Sell")</f>
        <v>0</v>
      </c>
      <c r="AC56" s="40">
        <f ca="1">AC55+SUMIFS('Transactions (Dated)'!$E$2:$E$53,'Transactions (Dated)'!$D$2:$D$53,'Share Values'!$V56,'Transactions (Dated)'!$B$2:$B$53,'Share Values'!AC$11,'Transactions (Dated)'!$C$2:$C$53,"Buy")-SUMIFS('Transactions (Dated)'!$E$2:$E$53,'Transactions (Dated)'!$D$2:$D$53,'Share Values'!$V56,'Transactions (Dated)'!$B$2:$B$53,'Share Values'!AC$11,'Transactions (Dated)'!$C$2:$C$53,"Sell")</f>
        <v>0</v>
      </c>
      <c r="AD56" s="40">
        <f ca="1">AD55+SUMIFS('Transactions (Dated)'!$E$2:$E$53,'Transactions (Dated)'!$D$2:$D$53,'Share Values'!$V56,'Transactions (Dated)'!$B$2:$B$53,'Share Values'!AD$11,'Transactions (Dated)'!$C$2:$C$53,"Buy")-SUMIFS('Transactions (Dated)'!$E$2:$E$53,'Transactions (Dated)'!$D$2:$D$53,'Share Values'!$V56,'Transactions (Dated)'!$B$2:$B$53,'Share Values'!AD$11,'Transactions (Dated)'!$C$2:$C$53,"Sell")</f>
        <v>0</v>
      </c>
      <c r="AE56" s="40">
        <f ca="1">AE55+SUMIFS('Transactions (Dated)'!$E$2:$E$53,'Transactions (Dated)'!$D$2:$D$53,'Share Values'!$V56,'Transactions (Dated)'!$B$2:$B$53,'Share Values'!AE$11,'Transactions (Dated)'!$C$2:$C$53,"Buy")-SUMIFS('Transactions (Dated)'!$E$2:$E$53,'Transactions (Dated)'!$D$2:$D$53,'Share Values'!$V56,'Transactions (Dated)'!$B$2:$B$53,'Share Values'!AE$11,'Transactions (Dated)'!$C$2:$C$53,"Sell")</f>
        <v>0</v>
      </c>
      <c r="AF56" s="40">
        <f ca="1">AF55+SUMIFS('Transactions (Dated)'!$E$2:$E$53,'Transactions (Dated)'!$D$2:$D$53,'Share Values'!$V56,'Transactions (Dated)'!$B$2:$B$53,'Share Values'!AF$11,'Transactions (Dated)'!$C$2:$C$53,"Buy")-SUMIFS('Transactions (Dated)'!$E$2:$E$53,'Transactions (Dated)'!$D$2:$D$53,'Share Values'!$V56,'Transactions (Dated)'!$B$2:$B$53,'Share Values'!AF$11,'Transactions (Dated)'!$C$2:$C$53,"Sell")</f>
        <v>0</v>
      </c>
      <c r="AG56" s="40">
        <f ca="1">AG55+SUMIFS('Transactions (Dated)'!$E$2:$E$53,'Transactions (Dated)'!$D$2:$D$53,'Share Values'!$V56,'Transactions (Dated)'!$B$2:$B$53,'Share Values'!AG$11,'Transactions (Dated)'!$C$2:$C$53,"Buy")-SUMIFS('Transactions (Dated)'!$E$2:$E$53,'Transactions (Dated)'!$D$2:$D$53,'Share Values'!$V56,'Transactions (Dated)'!$B$2:$B$53,'Share Values'!AG$11,'Transactions (Dated)'!$C$2:$C$53,"Sell")</f>
        <v>0</v>
      </c>
      <c r="AH56" s="40">
        <f ca="1">AH55+SUMIFS('Transactions (Dated)'!$E$2:$E$53,'Transactions (Dated)'!$D$2:$D$53,'Share Values'!$V56,'Transactions (Dated)'!$B$2:$B$53,'Share Values'!AH$11,'Transactions (Dated)'!$C$2:$C$53,"Buy")-SUMIFS('Transactions (Dated)'!$E$2:$E$53,'Transactions (Dated)'!$D$2:$D$53,'Share Values'!$V56,'Transactions (Dated)'!$B$2:$B$53,'Share Values'!AH$11,'Transactions (Dated)'!$C$2:$C$53,"Sell")</f>
        <v>0</v>
      </c>
      <c r="AI56" s="40">
        <f ca="1">AI55+SUMIFS('Transactions (Dated)'!$E$2:$E$53,'Transactions (Dated)'!$D$2:$D$53,'Share Values'!$V56,'Transactions (Dated)'!$B$2:$B$53,'Share Values'!AI$11,'Transactions (Dated)'!$C$2:$C$53,"Buy")-SUMIFS('Transactions (Dated)'!$E$2:$E$53,'Transactions (Dated)'!$D$2:$D$53,'Share Values'!$V56,'Transactions (Dated)'!$B$2:$B$53,'Share Values'!AI$11,'Transactions (Dated)'!$C$2:$C$53,"Sell")</f>
        <v>0</v>
      </c>
      <c r="AJ56" s="40">
        <f ca="1">AJ55+SUMIFS('Transactions (Dated)'!$E$2:$E$53,'Transactions (Dated)'!$D$2:$D$53,'Share Values'!$V56,'Transactions (Dated)'!$B$2:$B$53,'Share Values'!AJ$11,'Transactions (Dated)'!$C$2:$C$53,"Buy")-SUMIFS('Transactions (Dated)'!$E$2:$E$53,'Transactions (Dated)'!$D$2:$D$53,'Share Values'!$V56,'Transactions (Dated)'!$B$2:$B$53,'Share Values'!AJ$11,'Transactions (Dated)'!$C$2:$C$53,"Sell")</f>
        <v>0</v>
      </c>
      <c r="AK56" s="40"/>
      <c r="AM56" s="3">
        <f t="shared" si="9"/>
        <v>41976</v>
      </c>
      <c r="AN56" s="6">
        <f t="shared" ca="1" si="10"/>
        <v>57396.25</v>
      </c>
      <c r="AO56" s="6">
        <f t="shared" ca="1" si="11"/>
        <v>46750</v>
      </c>
      <c r="AP56" s="6">
        <f t="shared" ca="1" si="12"/>
        <v>0</v>
      </c>
      <c r="AQ56" s="6">
        <f t="shared" ca="1" si="13"/>
        <v>0</v>
      </c>
      <c r="AR56" s="6">
        <f t="shared" ca="1" si="14"/>
        <v>0</v>
      </c>
      <c r="AS56" s="6">
        <f t="shared" ca="1" si="15"/>
        <v>0</v>
      </c>
      <c r="AT56" s="6">
        <f t="shared" ca="1" si="16"/>
        <v>0</v>
      </c>
      <c r="AU56" s="6">
        <f t="shared" ca="1" si="17"/>
        <v>0</v>
      </c>
      <c r="AV56" s="6">
        <f t="shared" ca="1" si="18"/>
        <v>0</v>
      </c>
      <c r="AW56" s="6">
        <f t="shared" ca="1" si="19"/>
        <v>0</v>
      </c>
      <c r="AX56" s="6">
        <f t="shared" ca="1" si="20"/>
        <v>0</v>
      </c>
      <c r="AY56" s="6">
        <f t="shared" ca="1" si="21"/>
        <v>0</v>
      </c>
      <c r="AZ56" s="6">
        <f t="shared" ca="1" si="22"/>
        <v>0</v>
      </c>
      <c r="BA56" s="6">
        <f t="shared" ca="1" si="23"/>
        <v>0</v>
      </c>
      <c r="BB56" s="6"/>
      <c r="BD56" s="4">
        <f t="shared" ca="1" si="24"/>
        <v>104146.25</v>
      </c>
      <c r="BF56" s="3">
        <f t="shared" si="25"/>
        <v>41976</v>
      </c>
      <c r="BG56" s="6">
        <f>BG55+SUMIFS('Transactions (Dated)'!H:H,'Transactions (Dated)'!D:D,'Share Values'!AM56)</f>
        <v>899983.75</v>
      </c>
      <c r="BH56" s="6">
        <f ca="1">BH55+SUMIFS('Transactions (Dated)'!$F:$F,'Transactions (Dated)'!$D:$D,$BF56,'Transactions (Dated)'!$B:$B,BH$11,'Transactions (Dated)'!$C:$C,"Dividend (paid to cash)")*W56</f>
        <v>0</v>
      </c>
      <c r="BI56" s="6">
        <f ca="1">BI55+SUMIFS('Transactions (Dated)'!$F:$F,'Transactions (Dated)'!$D:$D,$BF56,'Transactions (Dated)'!$B:$B,BI$11,'Transactions (Dated)'!$C:$C,"Dividend (paid to cash)")*X56</f>
        <v>0</v>
      </c>
      <c r="BJ56" s="6">
        <f ca="1">BJ55+SUMIFS('Transactions (Dated)'!$F:$F,'Transactions (Dated)'!$D:$D,$BF56,'Transactions (Dated)'!$B:$B,BJ$11,'Transactions (Dated)'!$C:$C,"Dividend (paid to cash)")*Y56</f>
        <v>0</v>
      </c>
      <c r="BK56" s="6">
        <f ca="1">BK55+SUMIFS('Transactions (Dated)'!$F:$F,'Transactions (Dated)'!$D:$D,$BF56,'Transactions (Dated)'!$B:$B,BK$11,'Transactions (Dated)'!$C:$C,"Dividend (paid to cash)")*Z56</f>
        <v>0</v>
      </c>
      <c r="BL56" s="6">
        <f ca="1">BL55+SUMIFS('Transactions (Dated)'!$F:$F,'Transactions (Dated)'!$D:$D,$BF56,'Transactions (Dated)'!$B:$B,BL$11,'Transactions (Dated)'!$C:$C,"Dividend (paid to cash)")*AA56</f>
        <v>0</v>
      </c>
      <c r="BM56" s="6">
        <f ca="1">BM55+SUMIFS('Transactions (Dated)'!$F:$F,'Transactions (Dated)'!$D:$D,$BF56,'Transactions (Dated)'!$B:$B,BM$11,'Transactions (Dated)'!$C:$C,"Dividend (paid to cash)")*AB56</f>
        <v>0</v>
      </c>
      <c r="BN56" s="6">
        <f ca="1">BN55+SUMIFS('Transactions (Dated)'!$F:$F,'Transactions (Dated)'!$D:$D,$BF56,'Transactions (Dated)'!$B:$B,BN$11,'Transactions (Dated)'!$C:$C,"Dividend (paid to cash)")*AC56</f>
        <v>0</v>
      </c>
      <c r="BO56" s="6">
        <f ca="1">BO55+SUMIFS('Transactions (Dated)'!$F:$F,'Transactions (Dated)'!$D:$D,$BF56,'Transactions (Dated)'!$B:$B,BO$11,'Transactions (Dated)'!$C:$C,"Dividend (paid to cash)")*AD56</f>
        <v>0</v>
      </c>
      <c r="BP56" s="6">
        <f ca="1">BP55+SUMIFS('Transactions (Dated)'!$F:$F,'Transactions (Dated)'!$D:$D,$BF56,'Transactions (Dated)'!$B:$B,BP$11,'Transactions (Dated)'!$C:$C,"Dividend (paid to cash)")*AE56</f>
        <v>0</v>
      </c>
      <c r="BQ56" s="6">
        <f ca="1">BQ55+SUMIFS('Transactions (Dated)'!$F:$F,'Transactions (Dated)'!$D:$D,$BF56,'Transactions (Dated)'!$B:$B,BQ$11,'Transactions (Dated)'!$C:$C,"Dividend (paid to cash)")*AF56</f>
        <v>0</v>
      </c>
      <c r="BR56" s="6">
        <f ca="1">BR55+SUMIFS('Transactions (Dated)'!$F:$F,'Transactions (Dated)'!$D:$D,$BF56,'Transactions (Dated)'!$B:$B,BR$11,'Transactions (Dated)'!$C:$C,"Dividend (paid to cash)")*AG56</f>
        <v>0</v>
      </c>
      <c r="BS56" s="6">
        <f ca="1">BS55+SUMIFS('Transactions (Dated)'!$F:$F,'Transactions (Dated)'!$D:$D,$BF56,'Transactions (Dated)'!$B:$B,BS$11,'Transactions (Dated)'!$C:$C,"Dividend (paid to cash)")*AH56</f>
        <v>0</v>
      </c>
      <c r="BT56" s="6">
        <f ca="1">BT55+SUMIFS('Transactions (Dated)'!$F:$F,'Transactions (Dated)'!$D:$D,$BF56,'Transactions (Dated)'!$B:$B,BT$11,'Transactions (Dated)'!$C:$C,"Dividend (paid to cash)")*AI56</f>
        <v>0</v>
      </c>
      <c r="BU56" s="6">
        <f ca="1">BU55+SUMIFS('Transactions (Dated)'!$F:$F,'Transactions (Dated)'!$D:$D,$BF56,'Transactions (Dated)'!$B:$B,BU$11,'Transactions (Dated)'!$C:$C,"Dividend (paid to cash)")*AJ56</f>
        <v>0</v>
      </c>
      <c r="BV56" s="6"/>
      <c r="BX56" s="6">
        <f t="shared" ca="1" si="30"/>
        <v>899983.75</v>
      </c>
      <c r="BZ56" s="3">
        <f t="shared" si="31"/>
        <v>41976</v>
      </c>
      <c r="CA56" s="4">
        <f t="shared" ca="1" si="26"/>
        <v>104146.25</v>
      </c>
      <c r="CB56" s="4">
        <f t="shared" ca="1" si="27"/>
        <v>899983.75</v>
      </c>
      <c r="CD56" s="4">
        <f t="shared" ca="1" si="28"/>
        <v>1004130</v>
      </c>
    </row>
    <row r="57" spans="2:82" x14ac:dyDescent="0.15">
      <c r="B57" s="3">
        <f t="shared" si="29"/>
        <v>41977</v>
      </c>
      <c r="C57" s="2">
        <v>14583.4</v>
      </c>
      <c r="E57" s="70">
        <v>41977</v>
      </c>
      <c r="F57" s="69">
        <v>11.91</v>
      </c>
      <c r="G57" s="69">
        <v>3.85</v>
      </c>
      <c r="H57" s="69">
        <v>19.63</v>
      </c>
      <c r="I57" s="69">
        <v>31.24</v>
      </c>
      <c r="J57" s="69">
        <v>16.66</v>
      </c>
      <c r="K57" s="69">
        <v>12.04</v>
      </c>
      <c r="L57" s="69">
        <v>26.51</v>
      </c>
      <c r="M57" s="69">
        <v>1.88</v>
      </c>
      <c r="N57" s="69">
        <v>8.85</v>
      </c>
      <c r="O57" s="69">
        <v>4.9432999999999998</v>
      </c>
      <c r="P57" s="69">
        <v>35.21</v>
      </c>
      <c r="Q57" s="69">
        <v>1.2</v>
      </c>
      <c r="R57" s="69">
        <v>8.49</v>
      </c>
      <c r="S57" s="69">
        <v>39.26</v>
      </c>
      <c r="T57" s="4"/>
      <c r="V57" s="3">
        <f t="shared" si="8"/>
        <v>41977</v>
      </c>
      <c r="W57" s="40">
        <f ca="1">W56+SUMIFS('Transactions (Dated)'!$E$2:$E$53,'Transactions (Dated)'!$D$2:$D$53,'Share Values'!$V57,'Transactions (Dated)'!$B$2:$B$53,'Share Values'!W$11,'Transactions (Dated)'!$C$2:$C$53,"Buy")-SUMIFS('Transactions (Dated)'!$E$2:$E$53,'Transactions (Dated)'!$D$2:$D$53,'Share Values'!$V57,'Transactions (Dated)'!$B$2:$B$53,'Share Values'!W$11,'Transactions (Dated)'!$C$2:$C$53,"Sell")</f>
        <v>4625</v>
      </c>
      <c r="X57" s="40">
        <f ca="1">X56+SUMIFS('Transactions (Dated)'!$E$2:$E$53,'Transactions (Dated)'!$D$2:$D$53,'Share Values'!$V57,'Transactions (Dated)'!$B$2:$B$53,'Share Values'!X$11,'Transactions (Dated)'!$C$2:$C$53,"Buy")-SUMIFS('Transactions (Dated)'!$E$2:$E$53,'Transactions (Dated)'!$D$2:$D$53,'Share Values'!$V57,'Transactions (Dated)'!$B$2:$B$53,'Share Values'!X$11,'Transactions (Dated)'!$C$2:$C$53,"Sell")</f>
        <v>12500</v>
      </c>
      <c r="Y57" s="40">
        <f ca="1">Y56+SUMIFS('Transactions (Dated)'!$E$2:$E$53,'Transactions (Dated)'!$D$2:$D$53,'Share Values'!$V57,'Transactions (Dated)'!$B$2:$B$53,'Share Values'!Y$11,'Transactions (Dated)'!$C$2:$C$53,"Buy")-SUMIFS('Transactions (Dated)'!$E$2:$E$53,'Transactions (Dated)'!$D$2:$D$53,'Share Values'!$V57,'Transactions (Dated)'!$B$2:$B$53,'Share Values'!Y$11,'Transactions (Dated)'!$C$2:$C$53,"Sell")</f>
        <v>0</v>
      </c>
      <c r="Z57" s="40">
        <f ca="1">Z56+SUMIFS('Transactions (Dated)'!$E$2:$E$53,'Transactions (Dated)'!$D$2:$D$53,'Share Values'!$V57,'Transactions (Dated)'!$B$2:$B$53,'Share Values'!Z$11,'Transactions (Dated)'!$C$2:$C$53,"Buy")-SUMIFS('Transactions (Dated)'!$E$2:$E$53,'Transactions (Dated)'!$D$2:$D$53,'Share Values'!$V57,'Transactions (Dated)'!$B$2:$B$53,'Share Values'!Z$11,'Transactions (Dated)'!$C$2:$C$53,"Sell")</f>
        <v>0</v>
      </c>
      <c r="AA57" s="40">
        <f ca="1">AA56+SUMIFS('Transactions (Dated)'!$E$2:$E$53,'Transactions (Dated)'!$D$2:$D$53,'Share Values'!$V57,'Transactions (Dated)'!$B$2:$B$53,'Share Values'!AA$11,'Transactions (Dated)'!$C$2:$C$53,"Buy")-SUMIFS('Transactions (Dated)'!$E$2:$E$53,'Transactions (Dated)'!$D$2:$D$53,'Share Values'!$V57,'Transactions (Dated)'!$B$2:$B$53,'Share Values'!AA$11,'Transactions (Dated)'!$C$2:$C$53,"Sell")</f>
        <v>0</v>
      </c>
      <c r="AB57" s="40">
        <f ca="1">AB56+SUMIFS('Transactions (Dated)'!$E$2:$E$53,'Transactions (Dated)'!$D$2:$D$53,'Share Values'!$V57,'Transactions (Dated)'!$B$2:$B$53,'Share Values'!AB$11,'Transactions (Dated)'!$C$2:$C$53,"Buy")-SUMIFS('Transactions (Dated)'!$E$2:$E$53,'Transactions (Dated)'!$D$2:$D$53,'Share Values'!$V57,'Transactions (Dated)'!$B$2:$B$53,'Share Values'!AB$11,'Transactions (Dated)'!$C$2:$C$53,"Sell")</f>
        <v>0</v>
      </c>
      <c r="AC57" s="40">
        <f ca="1">AC56+SUMIFS('Transactions (Dated)'!$E$2:$E$53,'Transactions (Dated)'!$D$2:$D$53,'Share Values'!$V57,'Transactions (Dated)'!$B$2:$B$53,'Share Values'!AC$11,'Transactions (Dated)'!$C$2:$C$53,"Buy")-SUMIFS('Transactions (Dated)'!$E$2:$E$53,'Transactions (Dated)'!$D$2:$D$53,'Share Values'!$V57,'Transactions (Dated)'!$B$2:$B$53,'Share Values'!AC$11,'Transactions (Dated)'!$C$2:$C$53,"Sell")</f>
        <v>0</v>
      </c>
      <c r="AD57" s="40">
        <f ca="1">AD56+SUMIFS('Transactions (Dated)'!$E$2:$E$53,'Transactions (Dated)'!$D$2:$D$53,'Share Values'!$V57,'Transactions (Dated)'!$B$2:$B$53,'Share Values'!AD$11,'Transactions (Dated)'!$C$2:$C$53,"Buy")-SUMIFS('Transactions (Dated)'!$E$2:$E$53,'Transactions (Dated)'!$D$2:$D$53,'Share Values'!$V57,'Transactions (Dated)'!$B$2:$B$53,'Share Values'!AD$11,'Transactions (Dated)'!$C$2:$C$53,"Sell")</f>
        <v>0</v>
      </c>
      <c r="AE57" s="40">
        <f ca="1">AE56+SUMIFS('Transactions (Dated)'!$E$2:$E$53,'Transactions (Dated)'!$D$2:$D$53,'Share Values'!$V57,'Transactions (Dated)'!$B$2:$B$53,'Share Values'!AE$11,'Transactions (Dated)'!$C$2:$C$53,"Buy")-SUMIFS('Transactions (Dated)'!$E$2:$E$53,'Transactions (Dated)'!$D$2:$D$53,'Share Values'!$V57,'Transactions (Dated)'!$B$2:$B$53,'Share Values'!AE$11,'Transactions (Dated)'!$C$2:$C$53,"Sell")</f>
        <v>0</v>
      </c>
      <c r="AF57" s="40">
        <f ca="1">AF56+SUMIFS('Transactions (Dated)'!$E$2:$E$53,'Transactions (Dated)'!$D$2:$D$53,'Share Values'!$V57,'Transactions (Dated)'!$B$2:$B$53,'Share Values'!AF$11,'Transactions (Dated)'!$C$2:$C$53,"Buy")-SUMIFS('Transactions (Dated)'!$E$2:$E$53,'Transactions (Dated)'!$D$2:$D$53,'Share Values'!$V57,'Transactions (Dated)'!$B$2:$B$53,'Share Values'!AF$11,'Transactions (Dated)'!$C$2:$C$53,"Sell")</f>
        <v>0</v>
      </c>
      <c r="AG57" s="40">
        <f ca="1">AG56+SUMIFS('Transactions (Dated)'!$E$2:$E$53,'Transactions (Dated)'!$D$2:$D$53,'Share Values'!$V57,'Transactions (Dated)'!$B$2:$B$53,'Share Values'!AG$11,'Transactions (Dated)'!$C$2:$C$53,"Buy")-SUMIFS('Transactions (Dated)'!$E$2:$E$53,'Transactions (Dated)'!$D$2:$D$53,'Share Values'!$V57,'Transactions (Dated)'!$B$2:$B$53,'Share Values'!AG$11,'Transactions (Dated)'!$C$2:$C$53,"Sell")</f>
        <v>0</v>
      </c>
      <c r="AH57" s="40">
        <f ca="1">AH56+SUMIFS('Transactions (Dated)'!$E$2:$E$53,'Transactions (Dated)'!$D$2:$D$53,'Share Values'!$V57,'Transactions (Dated)'!$B$2:$B$53,'Share Values'!AH$11,'Transactions (Dated)'!$C$2:$C$53,"Buy")-SUMIFS('Transactions (Dated)'!$E$2:$E$53,'Transactions (Dated)'!$D$2:$D$53,'Share Values'!$V57,'Transactions (Dated)'!$B$2:$B$53,'Share Values'!AH$11,'Transactions (Dated)'!$C$2:$C$53,"Sell")</f>
        <v>0</v>
      </c>
      <c r="AI57" s="40">
        <f ca="1">AI56+SUMIFS('Transactions (Dated)'!$E$2:$E$53,'Transactions (Dated)'!$D$2:$D$53,'Share Values'!$V57,'Transactions (Dated)'!$B$2:$B$53,'Share Values'!AI$11,'Transactions (Dated)'!$C$2:$C$53,"Buy")-SUMIFS('Transactions (Dated)'!$E$2:$E$53,'Transactions (Dated)'!$D$2:$D$53,'Share Values'!$V57,'Transactions (Dated)'!$B$2:$B$53,'Share Values'!AI$11,'Transactions (Dated)'!$C$2:$C$53,"Sell")</f>
        <v>0</v>
      </c>
      <c r="AJ57" s="40">
        <f ca="1">AJ56+SUMIFS('Transactions (Dated)'!$E$2:$E$53,'Transactions (Dated)'!$D$2:$D$53,'Share Values'!$V57,'Transactions (Dated)'!$B$2:$B$53,'Share Values'!AJ$11,'Transactions (Dated)'!$C$2:$C$53,"Buy")-SUMIFS('Transactions (Dated)'!$E$2:$E$53,'Transactions (Dated)'!$D$2:$D$53,'Share Values'!$V57,'Transactions (Dated)'!$B$2:$B$53,'Share Values'!AJ$11,'Transactions (Dated)'!$C$2:$C$53,"Sell")</f>
        <v>0</v>
      </c>
      <c r="AK57" s="40"/>
      <c r="AM57" s="3">
        <f t="shared" si="9"/>
        <v>41977</v>
      </c>
      <c r="AN57" s="6">
        <f t="shared" ca="1" si="10"/>
        <v>55083.75</v>
      </c>
      <c r="AO57" s="6">
        <f t="shared" ca="1" si="11"/>
        <v>48125</v>
      </c>
      <c r="AP57" s="6">
        <f t="shared" ca="1" si="12"/>
        <v>0</v>
      </c>
      <c r="AQ57" s="6">
        <f t="shared" ca="1" si="13"/>
        <v>0</v>
      </c>
      <c r="AR57" s="6">
        <f t="shared" ca="1" si="14"/>
        <v>0</v>
      </c>
      <c r="AS57" s="6">
        <f t="shared" ca="1" si="15"/>
        <v>0</v>
      </c>
      <c r="AT57" s="6">
        <f t="shared" ca="1" si="16"/>
        <v>0</v>
      </c>
      <c r="AU57" s="6">
        <f t="shared" ca="1" si="17"/>
        <v>0</v>
      </c>
      <c r="AV57" s="6">
        <f t="shared" ca="1" si="18"/>
        <v>0</v>
      </c>
      <c r="AW57" s="6">
        <f t="shared" ca="1" si="19"/>
        <v>0</v>
      </c>
      <c r="AX57" s="6">
        <f t="shared" ca="1" si="20"/>
        <v>0</v>
      </c>
      <c r="AY57" s="6">
        <f t="shared" ca="1" si="21"/>
        <v>0</v>
      </c>
      <c r="AZ57" s="6">
        <f t="shared" ca="1" si="22"/>
        <v>0</v>
      </c>
      <c r="BA57" s="6">
        <f t="shared" ca="1" si="23"/>
        <v>0</v>
      </c>
      <c r="BB57" s="6"/>
      <c r="BD57" s="4">
        <f t="shared" ca="1" si="24"/>
        <v>103208.75</v>
      </c>
      <c r="BF57" s="3">
        <f t="shared" si="25"/>
        <v>41977</v>
      </c>
      <c r="BG57" s="6">
        <f>BG56+SUMIFS('Transactions (Dated)'!H:H,'Transactions (Dated)'!D:D,'Share Values'!AM57)</f>
        <v>899983.75</v>
      </c>
      <c r="BH57" s="6">
        <f ca="1">BH56+SUMIFS('Transactions (Dated)'!$F:$F,'Transactions (Dated)'!$D:$D,$BF57,'Transactions (Dated)'!$B:$B,BH$11,'Transactions (Dated)'!$C:$C,"Dividend (paid to cash)")*W57</f>
        <v>0</v>
      </c>
      <c r="BI57" s="6">
        <f ca="1">BI56+SUMIFS('Transactions (Dated)'!$F:$F,'Transactions (Dated)'!$D:$D,$BF57,'Transactions (Dated)'!$B:$B,BI$11,'Transactions (Dated)'!$C:$C,"Dividend (paid to cash)")*X57</f>
        <v>0</v>
      </c>
      <c r="BJ57" s="6">
        <f ca="1">BJ56+SUMIFS('Transactions (Dated)'!$F:$F,'Transactions (Dated)'!$D:$D,$BF57,'Transactions (Dated)'!$B:$B,BJ$11,'Transactions (Dated)'!$C:$C,"Dividend (paid to cash)")*Y57</f>
        <v>0</v>
      </c>
      <c r="BK57" s="6">
        <f ca="1">BK56+SUMIFS('Transactions (Dated)'!$F:$F,'Transactions (Dated)'!$D:$D,$BF57,'Transactions (Dated)'!$B:$B,BK$11,'Transactions (Dated)'!$C:$C,"Dividend (paid to cash)")*Z57</f>
        <v>0</v>
      </c>
      <c r="BL57" s="6">
        <f ca="1">BL56+SUMIFS('Transactions (Dated)'!$F:$F,'Transactions (Dated)'!$D:$D,$BF57,'Transactions (Dated)'!$B:$B,BL$11,'Transactions (Dated)'!$C:$C,"Dividend (paid to cash)")*AA57</f>
        <v>0</v>
      </c>
      <c r="BM57" s="6">
        <f ca="1">BM56+SUMIFS('Transactions (Dated)'!$F:$F,'Transactions (Dated)'!$D:$D,$BF57,'Transactions (Dated)'!$B:$B,BM$11,'Transactions (Dated)'!$C:$C,"Dividend (paid to cash)")*AB57</f>
        <v>0</v>
      </c>
      <c r="BN57" s="6">
        <f ca="1">BN56+SUMIFS('Transactions (Dated)'!$F:$F,'Transactions (Dated)'!$D:$D,$BF57,'Transactions (Dated)'!$B:$B,BN$11,'Transactions (Dated)'!$C:$C,"Dividend (paid to cash)")*AC57</f>
        <v>0</v>
      </c>
      <c r="BO57" s="6">
        <f ca="1">BO56+SUMIFS('Transactions (Dated)'!$F:$F,'Transactions (Dated)'!$D:$D,$BF57,'Transactions (Dated)'!$B:$B,BO$11,'Transactions (Dated)'!$C:$C,"Dividend (paid to cash)")*AD57</f>
        <v>0</v>
      </c>
      <c r="BP57" s="6">
        <f ca="1">BP56+SUMIFS('Transactions (Dated)'!$F:$F,'Transactions (Dated)'!$D:$D,$BF57,'Transactions (Dated)'!$B:$B,BP$11,'Transactions (Dated)'!$C:$C,"Dividend (paid to cash)")*AE57</f>
        <v>0</v>
      </c>
      <c r="BQ57" s="6">
        <f ca="1">BQ56+SUMIFS('Transactions (Dated)'!$F:$F,'Transactions (Dated)'!$D:$D,$BF57,'Transactions (Dated)'!$B:$B,BQ$11,'Transactions (Dated)'!$C:$C,"Dividend (paid to cash)")*AF57</f>
        <v>0</v>
      </c>
      <c r="BR57" s="6">
        <f ca="1">BR56+SUMIFS('Transactions (Dated)'!$F:$F,'Transactions (Dated)'!$D:$D,$BF57,'Transactions (Dated)'!$B:$B,BR$11,'Transactions (Dated)'!$C:$C,"Dividend (paid to cash)")*AG57</f>
        <v>0</v>
      </c>
      <c r="BS57" s="6">
        <f ca="1">BS56+SUMIFS('Transactions (Dated)'!$F:$F,'Transactions (Dated)'!$D:$D,$BF57,'Transactions (Dated)'!$B:$B,BS$11,'Transactions (Dated)'!$C:$C,"Dividend (paid to cash)")*AH57</f>
        <v>0</v>
      </c>
      <c r="BT57" s="6">
        <f ca="1">BT56+SUMIFS('Transactions (Dated)'!$F:$F,'Transactions (Dated)'!$D:$D,$BF57,'Transactions (Dated)'!$B:$B,BT$11,'Transactions (Dated)'!$C:$C,"Dividend (paid to cash)")*AI57</f>
        <v>0</v>
      </c>
      <c r="BU57" s="6">
        <f ca="1">BU56+SUMIFS('Transactions (Dated)'!$F:$F,'Transactions (Dated)'!$D:$D,$BF57,'Transactions (Dated)'!$B:$B,BU$11,'Transactions (Dated)'!$C:$C,"Dividend (paid to cash)")*AJ57</f>
        <v>0</v>
      </c>
      <c r="BV57" s="6"/>
      <c r="BX57" s="6">
        <f t="shared" ca="1" si="30"/>
        <v>899983.75</v>
      </c>
      <c r="BZ57" s="3">
        <f t="shared" si="31"/>
        <v>41977</v>
      </c>
      <c r="CA57" s="4">
        <f t="shared" ca="1" si="26"/>
        <v>103208.75</v>
      </c>
      <c r="CB57" s="4">
        <f t="shared" ca="1" si="27"/>
        <v>899983.75</v>
      </c>
      <c r="CD57" s="4">
        <f t="shared" ca="1" si="28"/>
        <v>1003192.5</v>
      </c>
    </row>
    <row r="58" spans="2:82" x14ac:dyDescent="0.15">
      <c r="B58" s="3">
        <f t="shared" si="29"/>
        <v>41978</v>
      </c>
      <c r="C58" s="2">
        <v>14473.7</v>
      </c>
      <c r="E58" s="70">
        <v>41978</v>
      </c>
      <c r="F58" s="69">
        <v>12.24</v>
      </c>
      <c r="G58" s="69">
        <v>3.82</v>
      </c>
      <c r="H58" s="69">
        <v>19.64</v>
      </c>
      <c r="I58" s="69">
        <v>31.5</v>
      </c>
      <c r="J58" s="69">
        <v>16.78</v>
      </c>
      <c r="K58" s="69">
        <v>11.87</v>
      </c>
      <c r="L58" s="69">
        <v>27.61</v>
      </c>
      <c r="M58" s="69">
        <v>1.85</v>
      </c>
      <c r="N58" s="69">
        <v>8.75</v>
      </c>
      <c r="O58" s="69">
        <v>5.0366999999999997</v>
      </c>
      <c r="P58" s="69">
        <v>35.93</v>
      </c>
      <c r="Q58" s="69">
        <v>1.25</v>
      </c>
      <c r="R58" s="69">
        <v>8.77</v>
      </c>
      <c r="S58" s="69">
        <v>39.6</v>
      </c>
      <c r="T58" s="4"/>
      <c r="V58" s="3">
        <f t="shared" si="8"/>
        <v>41978</v>
      </c>
      <c r="W58" s="40">
        <f ca="1">W57+SUMIFS('Transactions (Dated)'!$E$2:$E$53,'Transactions (Dated)'!$D$2:$D$53,'Share Values'!$V58,'Transactions (Dated)'!$B$2:$B$53,'Share Values'!W$11,'Transactions (Dated)'!$C$2:$C$53,"Buy")-SUMIFS('Transactions (Dated)'!$E$2:$E$53,'Transactions (Dated)'!$D$2:$D$53,'Share Values'!$V58,'Transactions (Dated)'!$B$2:$B$53,'Share Values'!W$11,'Transactions (Dated)'!$C$2:$C$53,"Sell")</f>
        <v>4625</v>
      </c>
      <c r="X58" s="40">
        <f ca="1">X57+SUMIFS('Transactions (Dated)'!$E$2:$E$53,'Transactions (Dated)'!$D$2:$D$53,'Share Values'!$V58,'Transactions (Dated)'!$B$2:$B$53,'Share Values'!X$11,'Transactions (Dated)'!$C$2:$C$53,"Buy")-SUMIFS('Transactions (Dated)'!$E$2:$E$53,'Transactions (Dated)'!$D$2:$D$53,'Share Values'!$V58,'Transactions (Dated)'!$B$2:$B$53,'Share Values'!X$11,'Transactions (Dated)'!$C$2:$C$53,"Sell")</f>
        <v>12500</v>
      </c>
      <c r="Y58" s="40">
        <f ca="1">Y57+SUMIFS('Transactions (Dated)'!$E$2:$E$53,'Transactions (Dated)'!$D$2:$D$53,'Share Values'!$V58,'Transactions (Dated)'!$B$2:$B$53,'Share Values'!Y$11,'Transactions (Dated)'!$C$2:$C$53,"Buy")-SUMIFS('Transactions (Dated)'!$E$2:$E$53,'Transactions (Dated)'!$D$2:$D$53,'Share Values'!$V58,'Transactions (Dated)'!$B$2:$B$53,'Share Values'!Y$11,'Transactions (Dated)'!$C$2:$C$53,"Sell")</f>
        <v>0</v>
      </c>
      <c r="Z58" s="40">
        <f ca="1">Z57+SUMIFS('Transactions (Dated)'!$E$2:$E$53,'Transactions (Dated)'!$D$2:$D$53,'Share Values'!$V58,'Transactions (Dated)'!$B$2:$B$53,'Share Values'!Z$11,'Transactions (Dated)'!$C$2:$C$53,"Buy")-SUMIFS('Transactions (Dated)'!$E$2:$E$53,'Transactions (Dated)'!$D$2:$D$53,'Share Values'!$V58,'Transactions (Dated)'!$B$2:$B$53,'Share Values'!Z$11,'Transactions (Dated)'!$C$2:$C$53,"Sell")</f>
        <v>0</v>
      </c>
      <c r="AA58" s="40">
        <f ca="1">AA57+SUMIFS('Transactions (Dated)'!$E$2:$E$53,'Transactions (Dated)'!$D$2:$D$53,'Share Values'!$V58,'Transactions (Dated)'!$B$2:$B$53,'Share Values'!AA$11,'Transactions (Dated)'!$C$2:$C$53,"Buy")-SUMIFS('Transactions (Dated)'!$E$2:$E$53,'Transactions (Dated)'!$D$2:$D$53,'Share Values'!$V58,'Transactions (Dated)'!$B$2:$B$53,'Share Values'!AA$11,'Transactions (Dated)'!$C$2:$C$53,"Sell")</f>
        <v>0</v>
      </c>
      <c r="AB58" s="40">
        <f ca="1">AB57+SUMIFS('Transactions (Dated)'!$E$2:$E$53,'Transactions (Dated)'!$D$2:$D$53,'Share Values'!$V58,'Transactions (Dated)'!$B$2:$B$53,'Share Values'!AB$11,'Transactions (Dated)'!$C$2:$C$53,"Buy")-SUMIFS('Transactions (Dated)'!$E$2:$E$53,'Transactions (Dated)'!$D$2:$D$53,'Share Values'!$V58,'Transactions (Dated)'!$B$2:$B$53,'Share Values'!AB$11,'Transactions (Dated)'!$C$2:$C$53,"Sell")</f>
        <v>0</v>
      </c>
      <c r="AC58" s="40">
        <f ca="1">AC57+SUMIFS('Transactions (Dated)'!$E$2:$E$53,'Transactions (Dated)'!$D$2:$D$53,'Share Values'!$V58,'Transactions (Dated)'!$B$2:$B$53,'Share Values'!AC$11,'Transactions (Dated)'!$C$2:$C$53,"Buy")-SUMIFS('Transactions (Dated)'!$E$2:$E$53,'Transactions (Dated)'!$D$2:$D$53,'Share Values'!$V58,'Transactions (Dated)'!$B$2:$B$53,'Share Values'!AC$11,'Transactions (Dated)'!$C$2:$C$53,"Sell")</f>
        <v>0</v>
      </c>
      <c r="AD58" s="40">
        <f ca="1">AD57+SUMIFS('Transactions (Dated)'!$E$2:$E$53,'Transactions (Dated)'!$D$2:$D$53,'Share Values'!$V58,'Transactions (Dated)'!$B$2:$B$53,'Share Values'!AD$11,'Transactions (Dated)'!$C$2:$C$53,"Buy")-SUMIFS('Transactions (Dated)'!$E$2:$E$53,'Transactions (Dated)'!$D$2:$D$53,'Share Values'!$V58,'Transactions (Dated)'!$B$2:$B$53,'Share Values'!AD$11,'Transactions (Dated)'!$C$2:$C$53,"Sell")</f>
        <v>0</v>
      </c>
      <c r="AE58" s="40">
        <f ca="1">AE57+SUMIFS('Transactions (Dated)'!$E$2:$E$53,'Transactions (Dated)'!$D$2:$D$53,'Share Values'!$V58,'Transactions (Dated)'!$B$2:$B$53,'Share Values'!AE$11,'Transactions (Dated)'!$C$2:$C$53,"Buy")-SUMIFS('Transactions (Dated)'!$E$2:$E$53,'Transactions (Dated)'!$D$2:$D$53,'Share Values'!$V58,'Transactions (Dated)'!$B$2:$B$53,'Share Values'!AE$11,'Transactions (Dated)'!$C$2:$C$53,"Sell")</f>
        <v>0</v>
      </c>
      <c r="AF58" s="40">
        <f ca="1">AF57+SUMIFS('Transactions (Dated)'!$E$2:$E$53,'Transactions (Dated)'!$D$2:$D$53,'Share Values'!$V58,'Transactions (Dated)'!$B$2:$B$53,'Share Values'!AF$11,'Transactions (Dated)'!$C$2:$C$53,"Buy")-SUMIFS('Transactions (Dated)'!$E$2:$E$53,'Transactions (Dated)'!$D$2:$D$53,'Share Values'!$V58,'Transactions (Dated)'!$B$2:$B$53,'Share Values'!AF$11,'Transactions (Dated)'!$C$2:$C$53,"Sell")</f>
        <v>0</v>
      </c>
      <c r="AG58" s="40">
        <f ca="1">AG57+SUMIFS('Transactions (Dated)'!$E$2:$E$53,'Transactions (Dated)'!$D$2:$D$53,'Share Values'!$V58,'Transactions (Dated)'!$B$2:$B$53,'Share Values'!AG$11,'Transactions (Dated)'!$C$2:$C$53,"Buy")-SUMIFS('Transactions (Dated)'!$E$2:$E$53,'Transactions (Dated)'!$D$2:$D$53,'Share Values'!$V58,'Transactions (Dated)'!$B$2:$B$53,'Share Values'!AG$11,'Transactions (Dated)'!$C$2:$C$53,"Sell")</f>
        <v>0</v>
      </c>
      <c r="AH58" s="40">
        <f ca="1">AH57+SUMIFS('Transactions (Dated)'!$E$2:$E$53,'Transactions (Dated)'!$D$2:$D$53,'Share Values'!$V58,'Transactions (Dated)'!$B$2:$B$53,'Share Values'!AH$11,'Transactions (Dated)'!$C$2:$C$53,"Buy")-SUMIFS('Transactions (Dated)'!$E$2:$E$53,'Transactions (Dated)'!$D$2:$D$53,'Share Values'!$V58,'Transactions (Dated)'!$B$2:$B$53,'Share Values'!AH$11,'Transactions (Dated)'!$C$2:$C$53,"Sell")</f>
        <v>0</v>
      </c>
      <c r="AI58" s="40">
        <f ca="1">AI57+SUMIFS('Transactions (Dated)'!$E$2:$E$53,'Transactions (Dated)'!$D$2:$D$53,'Share Values'!$V58,'Transactions (Dated)'!$B$2:$B$53,'Share Values'!AI$11,'Transactions (Dated)'!$C$2:$C$53,"Buy")-SUMIFS('Transactions (Dated)'!$E$2:$E$53,'Transactions (Dated)'!$D$2:$D$53,'Share Values'!$V58,'Transactions (Dated)'!$B$2:$B$53,'Share Values'!AI$11,'Transactions (Dated)'!$C$2:$C$53,"Sell")</f>
        <v>0</v>
      </c>
      <c r="AJ58" s="40">
        <f ca="1">AJ57+SUMIFS('Transactions (Dated)'!$E$2:$E$53,'Transactions (Dated)'!$D$2:$D$53,'Share Values'!$V58,'Transactions (Dated)'!$B$2:$B$53,'Share Values'!AJ$11,'Transactions (Dated)'!$C$2:$C$53,"Buy")-SUMIFS('Transactions (Dated)'!$E$2:$E$53,'Transactions (Dated)'!$D$2:$D$53,'Share Values'!$V58,'Transactions (Dated)'!$B$2:$B$53,'Share Values'!AJ$11,'Transactions (Dated)'!$C$2:$C$53,"Sell")</f>
        <v>0</v>
      </c>
      <c r="AK58" s="40"/>
      <c r="AM58" s="3">
        <f t="shared" si="9"/>
        <v>41978</v>
      </c>
      <c r="AN58" s="6">
        <f t="shared" ca="1" si="10"/>
        <v>56610</v>
      </c>
      <c r="AO58" s="6">
        <f t="shared" ca="1" si="11"/>
        <v>47750</v>
      </c>
      <c r="AP58" s="6">
        <f t="shared" ca="1" si="12"/>
        <v>0</v>
      </c>
      <c r="AQ58" s="6">
        <f t="shared" ca="1" si="13"/>
        <v>0</v>
      </c>
      <c r="AR58" s="6">
        <f t="shared" ca="1" si="14"/>
        <v>0</v>
      </c>
      <c r="AS58" s="6">
        <f t="shared" ca="1" si="15"/>
        <v>0</v>
      </c>
      <c r="AT58" s="6">
        <f t="shared" ca="1" si="16"/>
        <v>0</v>
      </c>
      <c r="AU58" s="6">
        <f t="shared" ca="1" si="17"/>
        <v>0</v>
      </c>
      <c r="AV58" s="6">
        <f t="shared" ca="1" si="18"/>
        <v>0</v>
      </c>
      <c r="AW58" s="6">
        <f t="shared" ca="1" si="19"/>
        <v>0</v>
      </c>
      <c r="AX58" s="6">
        <f t="shared" ca="1" si="20"/>
        <v>0</v>
      </c>
      <c r="AY58" s="6">
        <f t="shared" ca="1" si="21"/>
        <v>0</v>
      </c>
      <c r="AZ58" s="6">
        <f t="shared" ca="1" si="22"/>
        <v>0</v>
      </c>
      <c r="BA58" s="6">
        <f t="shared" ca="1" si="23"/>
        <v>0</v>
      </c>
      <c r="BB58" s="6"/>
      <c r="BD58" s="4">
        <f t="shared" ca="1" si="24"/>
        <v>104360</v>
      </c>
      <c r="BF58" s="3">
        <f t="shared" si="25"/>
        <v>41978</v>
      </c>
      <c r="BG58" s="6">
        <f>BG57+SUMIFS('Transactions (Dated)'!H:H,'Transactions (Dated)'!D:D,'Share Values'!AM58)</f>
        <v>899983.75</v>
      </c>
      <c r="BH58" s="6">
        <f ca="1">BH57+SUMIFS('Transactions (Dated)'!$F:$F,'Transactions (Dated)'!$D:$D,$BF58,'Transactions (Dated)'!$B:$B,BH$11,'Transactions (Dated)'!$C:$C,"Dividend (paid to cash)")*W58</f>
        <v>0</v>
      </c>
      <c r="BI58" s="6">
        <f ca="1">BI57+SUMIFS('Transactions (Dated)'!$F:$F,'Transactions (Dated)'!$D:$D,$BF58,'Transactions (Dated)'!$B:$B,BI$11,'Transactions (Dated)'!$C:$C,"Dividend (paid to cash)")*X58</f>
        <v>0</v>
      </c>
      <c r="BJ58" s="6">
        <f ca="1">BJ57+SUMIFS('Transactions (Dated)'!$F:$F,'Transactions (Dated)'!$D:$D,$BF58,'Transactions (Dated)'!$B:$B,BJ$11,'Transactions (Dated)'!$C:$C,"Dividend (paid to cash)")*Y58</f>
        <v>0</v>
      </c>
      <c r="BK58" s="6">
        <f ca="1">BK57+SUMIFS('Transactions (Dated)'!$F:$F,'Transactions (Dated)'!$D:$D,$BF58,'Transactions (Dated)'!$B:$B,BK$11,'Transactions (Dated)'!$C:$C,"Dividend (paid to cash)")*Z58</f>
        <v>0</v>
      </c>
      <c r="BL58" s="6">
        <f ca="1">BL57+SUMIFS('Transactions (Dated)'!$F:$F,'Transactions (Dated)'!$D:$D,$BF58,'Transactions (Dated)'!$B:$B,BL$11,'Transactions (Dated)'!$C:$C,"Dividend (paid to cash)")*AA58</f>
        <v>0</v>
      </c>
      <c r="BM58" s="6">
        <f ca="1">BM57+SUMIFS('Transactions (Dated)'!$F:$F,'Transactions (Dated)'!$D:$D,$BF58,'Transactions (Dated)'!$B:$B,BM$11,'Transactions (Dated)'!$C:$C,"Dividend (paid to cash)")*AB58</f>
        <v>0</v>
      </c>
      <c r="BN58" s="6">
        <f ca="1">BN57+SUMIFS('Transactions (Dated)'!$F:$F,'Transactions (Dated)'!$D:$D,$BF58,'Transactions (Dated)'!$B:$B,BN$11,'Transactions (Dated)'!$C:$C,"Dividend (paid to cash)")*AC58</f>
        <v>0</v>
      </c>
      <c r="BO58" s="6">
        <f ca="1">BO57+SUMIFS('Transactions (Dated)'!$F:$F,'Transactions (Dated)'!$D:$D,$BF58,'Transactions (Dated)'!$B:$B,BO$11,'Transactions (Dated)'!$C:$C,"Dividend (paid to cash)")*AD58</f>
        <v>0</v>
      </c>
      <c r="BP58" s="6">
        <f ca="1">BP57+SUMIFS('Transactions (Dated)'!$F:$F,'Transactions (Dated)'!$D:$D,$BF58,'Transactions (Dated)'!$B:$B,BP$11,'Transactions (Dated)'!$C:$C,"Dividend (paid to cash)")*AE58</f>
        <v>0</v>
      </c>
      <c r="BQ58" s="6">
        <f ca="1">BQ57+SUMIFS('Transactions (Dated)'!$F:$F,'Transactions (Dated)'!$D:$D,$BF58,'Transactions (Dated)'!$B:$B,BQ$11,'Transactions (Dated)'!$C:$C,"Dividend (paid to cash)")*AF58</f>
        <v>0</v>
      </c>
      <c r="BR58" s="6">
        <f ca="1">BR57+SUMIFS('Transactions (Dated)'!$F:$F,'Transactions (Dated)'!$D:$D,$BF58,'Transactions (Dated)'!$B:$B,BR$11,'Transactions (Dated)'!$C:$C,"Dividend (paid to cash)")*AG58</f>
        <v>0</v>
      </c>
      <c r="BS58" s="6">
        <f ca="1">BS57+SUMIFS('Transactions (Dated)'!$F:$F,'Transactions (Dated)'!$D:$D,$BF58,'Transactions (Dated)'!$B:$B,BS$11,'Transactions (Dated)'!$C:$C,"Dividend (paid to cash)")*AH58</f>
        <v>0</v>
      </c>
      <c r="BT58" s="6">
        <f ca="1">BT57+SUMIFS('Transactions (Dated)'!$F:$F,'Transactions (Dated)'!$D:$D,$BF58,'Transactions (Dated)'!$B:$B,BT$11,'Transactions (Dated)'!$C:$C,"Dividend (paid to cash)")*AI58</f>
        <v>0</v>
      </c>
      <c r="BU58" s="6">
        <f ca="1">BU57+SUMIFS('Transactions (Dated)'!$F:$F,'Transactions (Dated)'!$D:$D,$BF58,'Transactions (Dated)'!$B:$B,BU$11,'Transactions (Dated)'!$C:$C,"Dividend (paid to cash)")*AJ58</f>
        <v>0</v>
      </c>
      <c r="BV58" s="6"/>
      <c r="BX58" s="6">
        <f t="shared" ca="1" si="30"/>
        <v>899983.75</v>
      </c>
      <c r="BZ58" s="3">
        <f t="shared" si="31"/>
        <v>41978</v>
      </c>
      <c r="CA58" s="4">
        <f t="shared" ca="1" si="26"/>
        <v>104360</v>
      </c>
      <c r="CB58" s="4">
        <f t="shared" ca="1" si="27"/>
        <v>899983.75</v>
      </c>
      <c r="CD58" s="4">
        <f t="shared" ca="1" si="28"/>
        <v>1004343.75</v>
      </c>
    </row>
    <row r="59" spans="2:82" x14ac:dyDescent="0.15">
      <c r="B59" s="3">
        <f t="shared" si="29"/>
        <v>41981</v>
      </c>
      <c r="C59" s="2">
        <v>14144.2</v>
      </c>
      <c r="E59" s="70">
        <v>41981</v>
      </c>
      <c r="F59" s="69">
        <v>12.08</v>
      </c>
      <c r="G59" s="69">
        <v>3.62</v>
      </c>
      <c r="H59" s="69">
        <v>19.18</v>
      </c>
      <c r="I59" s="69">
        <v>31.53</v>
      </c>
      <c r="J59" s="69">
        <v>16.09</v>
      </c>
      <c r="K59" s="69">
        <v>11.64</v>
      </c>
      <c r="L59" s="69">
        <v>26.99</v>
      </c>
      <c r="M59" s="69">
        <v>1.85</v>
      </c>
      <c r="N59" s="69">
        <v>8.8000000000000007</v>
      </c>
      <c r="O59" s="69">
        <v>4.9166999999999996</v>
      </c>
      <c r="P59" s="69">
        <v>34.32</v>
      </c>
      <c r="Q59" s="69">
        <v>1.17</v>
      </c>
      <c r="R59" s="69">
        <v>8.64</v>
      </c>
      <c r="S59" s="69">
        <v>39.29</v>
      </c>
      <c r="T59" s="4"/>
      <c r="V59" s="3">
        <f t="shared" si="8"/>
        <v>41981</v>
      </c>
      <c r="W59" s="40">
        <f ca="1">W58+SUMIFS('Transactions (Dated)'!$E$2:$E$53,'Transactions (Dated)'!$D$2:$D$53,'Share Values'!$V59,'Transactions (Dated)'!$B$2:$B$53,'Share Values'!W$11,'Transactions (Dated)'!$C$2:$C$53,"Buy")-SUMIFS('Transactions (Dated)'!$E$2:$E$53,'Transactions (Dated)'!$D$2:$D$53,'Share Values'!$V59,'Transactions (Dated)'!$B$2:$B$53,'Share Values'!W$11,'Transactions (Dated)'!$C$2:$C$53,"Sell")</f>
        <v>4625</v>
      </c>
      <c r="X59" s="40">
        <f ca="1">X58+SUMIFS('Transactions (Dated)'!$E$2:$E$53,'Transactions (Dated)'!$D$2:$D$53,'Share Values'!$V59,'Transactions (Dated)'!$B$2:$B$53,'Share Values'!X$11,'Transactions (Dated)'!$C$2:$C$53,"Buy")-SUMIFS('Transactions (Dated)'!$E$2:$E$53,'Transactions (Dated)'!$D$2:$D$53,'Share Values'!$V59,'Transactions (Dated)'!$B$2:$B$53,'Share Values'!X$11,'Transactions (Dated)'!$C$2:$C$53,"Sell")</f>
        <v>12500</v>
      </c>
      <c r="Y59" s="40">
        <f ca="1">Y58+SUMIFS('Transactions (Dated)'!$E$2:$E$53,'Transactions (Dated)'!$D$2:$D$53,'Share Values'!$V59,'Transactions (Dated)'!$B$2:$B$53,'Share Values'!Y$11,'Transactions (Dated)'!$C$2:$C$53,"Buy")-SUMIFS('Transactions (Dated)'!$E$2:$E$53,'Transactions (Dated)'!$D$2:$D$53,'Share Values'!$V59,'Transactions (Dated)'!$B$2:$B$53,'Share Values'!Y$11,'Transactions (Dated)'!$C$2:$C$53,"Sell")</f>
        <v>0</v>
      </c>
      <c r="Z59" s="40">
        <f ca="1">Z58+SUMIFS('Transactions (Dated)'!$E$2:$E$53,'Transactions (Dated)'!$D$2:$D$53,'Share Values'!$V59,'Transactions (Dated)'!$B$2:$B$53,'Share Values'!Z$11,'Transactions (Dated)'!$C$2:$C$53,"Buy")-SUMIFS('Transactions (Dated)'!$E$2:$E$53,'Transactions (Dated)'!$D$2:$D$53,'Share Values'!$V59,'Transactions (Dated)'!$B$2:$B$53,'Share Values'!Z$11,'Transactions (Dated)'!$C$2:$C$53,"Sell")</f>
        <v>0</v>
      </c>
      <c r="AA59" s="40">
        <f ca="1">AA58+SUMIFS('Transactions (Dated)'!$E$2:$E$53,'Transactions (Dated)'!$D$2:$D$53,'Share Values'!$V59,'Transactions (Dated)'!$B$2:$B$53,'Share Values'!AA$11,'Transactions (Dated)'!$C$2:$C$53,"Buy")-SUMIFS('Transactions (Dated)'!$E$2:$E$53,'Transactions (Dated)'!$D$2:$D$53,'Share Values'!$V59,'Transactions (Dated)'!$B$2:$B$53,'Share Values'!AA$11,'Transactions (Dated)'!$C$2:$C$53,"Sell")</f>
        <v>0</v>
      </c>
      <c r="AB59" s="40">
        <f ca="1">AB58+SUMIFS('Transactions (Dated)'!$E$2:$E$53,'Transactions (Dated)'!$D$2:$D$53,'Share Values'!$V59,'Transactions (Dated)'!$B$2:$B$53,'Share Values'!AB$11,'Transactions (Dated)'!$C$2:$C$53,"Buy")-SUMIFS('Transactions (Dated)'!$E$2:$E$53,'Transactions (Dated)'!$D$2:$D$53,'Share Values'!$V59,'Transactions (Dated)'!$B$2:$B$53,'Share Values'!AB$11,'Transactions (Dated)'!$C$2:$C$53,"Sell")</f>
        <v>0</v>
      </c>
      <c r="AC59" s="40">
        <f ca="1">AC58+SUMIFS('Transactions (Dated)'!$E$2:$E$53,'Transactions (Dated)'!$D$2:$D$53,'Share Values'!$V59,'Transactions (Dated)'!$B$2:$B$53,'Share Values'!AC$11,'Transactions (Dated)'!$C$2:$C$53,"Buy")-SUMIFS('Transactions (Dated)'!$E$2:$E$53,'Transactions (Dated)'!$D$2:$D$53,'Share Values'!$V59,'Transactions (Dated)'!$B$2:$B$53,'Share Values'!AC$11,'Transactions (Dated)'!$C$2:$C$53,"Sell")</f>
        <v>0</v>
      </c>
      <c r="AD59" s="40">
        <f ca="1">AD58+SUMIFS('Transactions (Dated)'!$E$2:$E$53,'Transactions (Dated)'!$D$2:$D$53,'Share Values'!$V59,'Transactions (Dated)'!$B$2:$B$53,'Share Values'!AD$11,'Transactions (Dated)'!$C$2:$C$53,"Buy")-SUMIFS('Transactions (Dated)'!$E$2:$E$53,'Transactions (Dated)'!$D$2:$D$53,'Share Values'!$V59,'Transactions (Dated)'!$B$2:$B$53,'Share Values'!AD$11,'Transactions (Dated)'!$C$2:$C$53,"Sell")</f>
        <v>0</v>
      </c>
      <c r="AE59" s="40">
        <f ca="1">AE58+SUMIFS('Transactions (Dated)'!$E$2:$E$53,'Transactions (Dated)'!$D$2:$D$53,'Share Values'!$V59,'Transactions (Dated)'!$B$2:$B$53,'Share Values'!AE$11,'Transactions (Dated)'!$C$2:$C$53,"Buy")-SUMIFS('Transactions (Dated)'!$E$2:$E$53,'Transactions (Dated)'!$D$2:$D$53,'Share Values'!$V59,'Transactions (Dated)'!$B$2:$B$53,'Share Values'!AE$11,'Transactions (Dated)'!$C$2:$C$53,"Sell")</f>
        <v>0</v>
      </c>
      <c r="AF59" s="40">
        <f ca="1">AF58+SUMIFS('Transactions (Dated)'!$E$2:$E$53,'Transactions (Dated)'!$D$2:$D$53,'Share Values'!$V59,'Transactions (Dated)'!$B$2:$B$53,'Share Values'!AF$11,'Transactions (Dated)'!$C$2:$C$53,"Buy")-SUMIFS('Transactions (Dated)'!$E$2:$E$53,'Transactions (Dated)'!$D$2:$D$53,'Share Values'!$V59,'Transactions (Dated)'!$B$2:$B$53,'Share Values'!AF$11,'Transactions (Dated)'!$C$2:$C$53,"Sell")</f>
        <v>0</v>
      </c>
      <c r="AG59" s="40">
        <f ca="1">AG58+SUMIFS('Transactions (Dated)'!$E$2:$E$53,'Transactions (Dated)'!$D$2:$D$53,'Share Values'!$V59,'Transactions (Dated)'!$B$2:$B$53,'Share Values'!AG$11,'Transactions (Dated)'!$C$2:$C$53,"Buy")-SUMIFS('Transactions (Dated)'!$E$2:$E$53,'Transactions (Dated)'!$D$2:$D$53,'Share Values'!$V59,'Transactions (Dated)'!$B$2:$B$53,'Share Values'!AG$11,'Transactions (Dated)'!$C$2:$C$53,"Sell")</f>
        <v>0</v>
      </c>
      <c r="AH59" s="40">
        <f ca="1">AH58+SUMIFS('Transactions (Dated)'!$E$2:$E$53,'Transactions (Dated)'!$D$2:$D$53,'Share Values'!$V59,'Transactions (Dated)'!$B$2:$B$53,'Share Values'!AH$11,'Transactions (Dated)'!$C$2:$C$53,"Buy")-SUMIFS('Transactions (Dated)'!$E$2:$E$53,'Transactions (Dated)'!$D$2:$D$53,'Share Values'!$V59,'Transactions (Dated)'!$B$2:$B$53,'Share Values'!AH$11,'Transactions (Dated)'!$C$2:$C$53,"Sell")</f>
        <v>0</v>
      </c>
      <c r="AI59" s="40">
        <f ca="1">AI58+SUMIFS('Transactions (Dated)'!$E$2:$E$53,'Transactions (Dated)'!$D$2:$D$53,'Share Values'!$V59,'Transactions (Dated)'!$B$2:$B$53,'Share Values'!AI$11,'Transactions (Dated)'!$C$2:$C$53,"Buy")-SUMIFS('Transactions (Dated)'!$E$2:$E$53,'Transactions (Dated)'!$D$2:$D$53,'Share Values'!$V59,'Transactions (Dated)'!$B$2:$B$53,'Share Values'!AI$11,'Transactions (Dated)'!$C$2:$C$53,"Sell")</f>
        <v>0</v>
      </c>
      <c r="AJ59" s="40">
        <f ca="1">AJ58+SUMIFS('Transactions (Dated)'!$E$2:$E$53,'Transactions (Dated)'!$D$2:$D$53,'Share Values'!$V59,'Transactions (Dated)'!$B$2:$B$53,'Share Values'!AJ$11,'Transactions (Dated)'!$C$2:$C$53,"Buy")-SUMIFS('Transactions (Dated)'!$E$2:$E$53,'Transactions (Dated)'!$D$2:$D$53,'Share Values'!$V59,'Transactions (Dated)'!$B$2:$B$53,'Share Values'!AJ$11,'Transactions (Dated)'!$C$2:$C$53,"Sell")</f>
        <v>0</v>
      </c>
      <c r="AK59" s="40"/>
      <c r="AM59" s="3">
        <f t="shared" si="9"/>
        <v>41981</v>
      </c>
      <c r="AN59" s="6">
        <f t="shared" ca="1" si="10"/>
        <v>55870</v>
      </c>
      <c r="AO59" s="6">
        <f t="shared" ca="1" si="11"/>
        <v>45250</v>
      </c>
      <c r="AP59" s="6">
        <f t="shared" ca="1" si="12"/>
        <v>0</v>
      </c>
      <c r="AQ59" s="6">
        <f t="shared" ca="1" si="13"/>
        <v>0</v>
      </c>
      <c r="AR59" s="6">
        <f t="shared" ca="1" si="14"/>
        <v>0</v>
      </c>
      <c r="AS59" s="6">
        <f t="shared" ca="1" si="15"/>
        <v>0</v>
      </c>
      <c r="AT59" s="6">
        <f t="shared" ca="1" si="16"/>
        <v>0</v>
      </c>
      <c r="AU59" s="6">
        <f t="shared" ca="1" si="17"/>
        <v>0</v>
      </c>
      <c r="AV59" s="6">
        <f t="shared" ca="1" si="18"/>
        <v>0</v>
      </c>
      <c r="AW59" s="6">
        <f t="shared" ca="1" si="19"/>
        <v>0</v>
      </c>
      <c r="AX59" s="6">
        <f t="shared" ca="1" si="20"/>
        <v>0</v>
      </c>
      <c r="AY59" s="6">
        <f t="shared" ca="1" si="21"/>
        <v>0</v>
      </c>
      <c r="AZ59" s="6">
        <f t="shared" ca="1" si="22"/>
        <v>0</v>
      </c>
      <c r="BA59" s="6">
        <f t="shared" ca="1" si="23"/>
        <v>0</v>
      </c>
      <c r="BB59" s="6"/>
      <c r="BD59" s="4">
        <f t="shared" ca="1" si="24"/>
        <v>101120</v>
      </c>
      <c r="BF59" s="3">
        <f t="shared" si="25"/>
        <v>41981</v>
      </c>
      <c r="BG59" s="6">
        <f>BG58+SUMIFS('Transactions (Dated)'!H:H,'Transactions (Dated)'!D:D,'Share Values'!AM59)</f>
        <v>899983.75</v>
      </c>
      <c r="BH59" s="6">
        <f ca="1">BH58+SUMIFS('Transactions (Dated)'!$F:$F,'Transactions (Dated)'!$D:$D,$BF59,'Transactions (Dated)'!$B:$B,BH$11,'Transactions (Dated)'!$C:$C,"Dividend (paid to cash)")*W59</f>
        <v>0</v>
      </c>
      <c r="BI59" s="6">
        <f ca="1">BI58+SUMIFS('Transactions (Dated)'!$F:$F,'Transactions (Dated)'!$D:$D,$BF59,'Transactions (Dated)'!$B:$B,BI$11,'Transactions (Dated)'!$C:$C,"Dividend (paid to cash)")*X59</f>
        <v>0</v>
      </c>
      <c r="BJ59" s="6">
        <f ca="1">BJ58+SUMIFS('Transactions (Dated)'!$F:$F,'Transactions (Dated)'!$D:$D,$BF59,'Transactions (Dated)'!$B:$B,BJ$11,'Transactions (Dated)'!$C:$C,"Dividend (paid to cash)")*Y59</f>
        <v>0</v>
      </c>
      <c r="BK59" s="6">
        <f ca="1">BK58+SUMIFS('Transactions (Dated)'!$F:$F,'Transactions (Dated)'!$D:$D,$BF59,'Transactions (Dated)'!$B:$B,BK$11,'Transactions (Dated)'!$C:$C,"Dividend (paid to cash)")*Z59</f>
        <v>0</v>
      </c>
      <c r="BL59" s="6">
        <f ca="1">BL58+SUMIFS('Transactions (Dated)'!$F:$F,'Transactions (Dated)'!$D:$D,$BF59,'Transactions (Dated)'!$B:$B,BL$11,'Transactions (Dated)'!$C:$C,"Dividend (paid to cash)")*AA59</f>
        <v>0</v>
      </c>
      <c r="BM59" s="6">
        <f ca="1">BM58+SUMIFS('Transactions (Dated)'!$F:$F,'Transactions (Dated)'!$D:$D,$BF59,'Transactions (Dated)'!$B:$B,BM$11,'Transactions (Dated)'!$C:$C,"Dividend (paid to cash)")*AB59</f>
        <v>0</v>
      </c>
      <c r="BN59" s="6">
        <f ca="1">BN58+SUMIFS('Transactions (Dated)'!$F:$F,'Transactions (Dated)'!$D:$D,$BF59,'Transactions (Dated)'!$B:$B,BN$11,'Transactions (Dated)'!$C:$C,"Dividend (paid to cash)")*AC59</f>
        <v>0</v>
      </c>
      <c r="BO59" s="6">
        <f ca="1">BO58+SUMIFS('Transactions (Dated)'!$F:$F,'Transactions (Dated)'!$D:$D,$BF59,'Transactions (Dated)'!$B:$B,BO$11,'Transactions (Dated)'!$C:$C,"Dividend (paid to cash)")*AD59</f>
        <v>0</v>
      </c>
      <c r="BP59" s="6">
        <f ca="1">BP58+SUMIFS('Transactions (Dated)'!$F:$F,'Transactions (Dated)'!$D:$D,$BF59,'Transactions (Dated)'!$B:$B,BP$11,'Transactions (Dated)'!$C:$C,"Dividend (paid to cash)")*AE59</f>
        <v>0</v>
      </c>
      <c r="BQ59" s="6">
        <f ca="1">BQ58+SUMIFS('Transactions (Dated)'!$F:$F,'Transactions (Dated)'!$D:$D,$BF59,'Transactions (Dated)'!$B:$B,BQ$11,'Transactions (Dated)'!$C:$C,"Dividend (paid to cash)")*AF59</f>
        <v>0</v>
      </c>
      <c r="BR59" s="6">
        <f ca="1">BR58+SUMIFS('Transactions (Dated)'!$F:$F,'Transactions (Dated)'!$D:$D,$BF59,'Transactions (Dated)'!$B:$B,BR$11,'Transactions (Dated)'!$C:$C,"Dividend (paid to cash)")*AG59</f>
        <v>0</v>
      </c>
      <c r="BS59" s="6">
        <f ca="1">BS58+SUMIFS('Transactions (Dated)'!$F:$F,'Transactions (Dated)'!$D:$D,$BF59,'Transactions (Dated)'!$B:$B,BS$11,'Transactions (Dated)'!$C:$C,"Dividend (paid to cash)")*AH59</f>
        <v>0</v>
      </c>
      <c r="BT59" s="6">
        <f ca="1">BT58+SUMIFS('Transactions (Dated)'!$F:$F,'Transactions (Dated)'!$D:$D,$BF59,'Transactions (Dated)'!$B:$B,BT$11,'Transactions (Dated)'!$C:$C,"Dividend (paid to cash)")*AI59</f>
        <v>0</v>
      </c>
      <c r="BU59" s="6">
        <f ca="1">BU58+SUMIFS('Transactions (Dated)'!$F:$F,'Transactions (Dated)'!$D:$D,$BF59,'Transactions (Dated)'!$B:$B,BU$11,'Transactions (Dated)'!$C:$C,"Dividend (paid to cash)")*AJ59</f>
        <v>0</v>
      </c>
      <c r="BV59" s="6"/>
      <c r="BX59" s="6">
        <f t="shared" ca="1" si="30"/>
        <v>899983.75</v>
      </c>
      <c r="BZ59" s="3">
        <f t="shared" si="31"/>
        <v>41981</v>
      </c>
      <c r="CA59" s="4">
        <f t="shared" ca="1" si="26"/>
        <v>101120</v>
      </c>
      <c r="CB59" s="4">
        <f t="shared" ca="1" si="27"/>
        <v>899983.75</v>
      </c>
      <c r="CD59" s="4">
        <f t="shared" ca="1" si="28"/>
        <v>1001103.75</v>
      </c>
    </row>
    <row r="60" spans="2:82" x14ac:dyDescent="0.15">
      <c r="B60" s="3">
        <f t="shared" si="29"/>
        <v>41982</v>
      </c>
      <c r="C60" s="2">
        <v>14195.7</v>
      </c>
      <c r="E60" s="70">
        <v>41982</v>
      </c>
      <c r="F60" s="69">
        <v>11.96</v>
      </c>
      <c r="G60" s="69">
        <v>3.61</v>
      </c>
      <c r="H60" s="69">
        <v>19.260000000000002</v>
      </c>
      <c r="I60" s="69">
        <v>31.44</v>
      </c>
      <c r="J60" s="69">
        <v>17.05</v>
      </c>
      <c r="K60" s="69">
        <v>11.56</v>
      </c>
      <c r="L60" s="69">
        <v>27</v>
      </c>
      <c r="M60" s="69">
        <v>1.91</v>
      </c>
      <c r="N60" s="69">
        <v>8.6</v>
      </c>
      <c r="O60" s="69">
        <v>4.95</v>
      </c>
      <c r="P60" s="69">
        <v>34.1</v>
      </c>
      <c r="Q60" s="69">
        <v>1.1599999999999999</v>
      </c>
      <c r="R60" s="69">
        <v>9.19</v>
      </c>
      <c r="S60" s="69">
        <v>39.08</v>
      </c>
      <c r="T60" s="4"/>
      <c r="V60" s="3">
        <f t="shared" si="8"/>
        <v>41982</v>
      </c>
      <c r="W60" s="40">
        <f ca="1">W59+SUMIFS('Transactions (Dated)'!$E$2:$E$53,'Transactions (Dated)'!$D$2:$D$53,'Share Values'!$V60,'Transactions (Dated)'!$B$2:$B$53,'Share Values'!W$11,'Transactions (Dated)'!$C$2:$C$53,"Buy")-SUMIFS('Transactions (Dated)'!$E$2:$E$53,'Transactions (Dated)'!$D$2:$D$53,'Share Values'!$V60,'Transactions (Dated)'!$B$2:$B$53,'Share Values'!W$11,'Transactions (Dated)'!$C$2:$C$53,"Sell")</f>
        <v>4625</v>
      </c>
      <c r="X60" s="40">
        <f ca="1">X59+SUMIFS('Transactions (Dated)'!$E$2:$E$53,'Transactions (Dated)'!$D$2:$D$53,'Share Values'!$V60,'Transactions (Dated)'!$B$2:$B$53,'Share Values'!X$11,'Transactions (Dated)'!$C$2:$C$53,"Buy")-SUMIFS('Transactions (Dated)'!$E$2:$E$53,'Transactions (Dated)'!$D$2:$D$53,'Share Values'!$V60,'Transactions (Dated)'!$B$2:$B$53,'Share Values'!X$11,'Transactions (Dated)'!$C$2:$C$53,"Sell")</f>
        <v>12500</v>
      </c>
      <c r="Y60" s="40">
        <f ca="1">Y59+SUMIFS('Transactions (Dated)'!$E$2:$E$53,'Transactions (Dated)'!$D$2:$D$53,'Share Values'!$V60,'Transactions (Dated)'!$B$2:$B$53,'Share Values'!Y$11,'Transactions (Dated)'!$C$2:$C$53,"Buy")-SUMIFS('Transactions (Dated)'!$E$2:$E$53,'Transactions (Dated)'!$D$2:$D$53,'Share Values'!$V60,'Transactions (Dated)'!$B$2:$B$53,'Share Values'!Y$11,'Transactions (Dated)'!$C$2:$C$53,"Sell")</f>
        <v>0</v>
      </c>
      <c r="Z60" s="40">
        <f ca="1">Z59+SUMIFS('Transactions (Dated)'!$E$2:$E$53,'Transactions (Dated)'!$D$2:$D$53,'Share Values'!$V60,'Transactions (Dated)'!$B$2:$B$53,'Share Values'!Z$11,'Transactions (Dated)'!$C$2:$C$53,"Buy")-SUMIFS('Transactions (Dated)'!$E$2:$E$53,'Transactions (Dated)'!$D$2:$D$53,'Share Values'!$V60,'Transactions (Dated)'!$B$2:$B$53,'Share Values'!Z$11,'Transactions (Dated)'!$C$2:$C$53,"Sell")</f>
        <v>0</v>
      </c>
      <c r="AA60" s="40">
        <f ca="1">AA59+SUMIFS('Transactions (Dated)'!$E$2:$E$53,'Transactions (Dated)'!$D$2:$D$53,'Share Values'!$V60,'Transactions (Dated)'!$B$2:$B$53,'Share Values'!AA$11,'Transactions (Dated)'!$C$2:$C$53,"Buy")-SUMIFS('Transactions (Dated)'!$E$2:$E$53,'Transactions (Dated)'!$D$2:$D$53,'Share Values'!$V60,'Transactions (Dated)'!$B$2:$B$53,'Share Values'!AA$11,'Transactions (Dated)'!$C$2:$C$53,"Sell")</f>
        <v>0</v>
      </c>
      <c r="AB60" s="40">
        <f ca="1">AB59+SUMIFS('Transactions (Dated)'!$E$2:$E$53,'Transactions (Dated)'!$D$2:$D$53,'Share Values'!$V60,'Transactions (Dated)'!$B$2:$B$53,'Share Values'!AB$11,'Transactions (Dated)'!$C$2:$C$53,"Buy")-SUMIFS('Transactions (Dated)'!$E$2:$E$53,'Transactions (Dated)'!$D$2:$D$53,'Share Values'!$V60,'Transactions (Dated)'!$B$2:$B$53,'Share Values'!AB$11,'Transactions (Dated)'!$C$2:$C$53,"Sell")</f>
        <v>0</v>
      </c>
      <c r="AC60" s="40">
        <f ca="1">AC59+SUMIFS('Transactions (Dated)'!$E$2:$E$53,'Transactions (Dated)'!$D$2:$D$53,'Share Values'!$V60,'Transactions (Dated)'!$B$2:$B$53,'Share Values'!AC$11,'Transactions (Dated)'!$C$2:$C$53,"Buy")-SUMIFS('Transactions (Dated)'!$E$2:$E$53,'Transactions (Dated)'!$D$2:$D$53,'Share Values'!$V60,'Transactions (Dated)'!$B$2:$B$53,'Share Values'!AC$11,'Transactions (Dated)'!$C$2:$C$53,"Sell")</f>
        <v>0</v>
      </c>
      <c r="AD60" s="40">
        <f ca="1">AD59+SUMIFS('Transactions (Dated)'!$E$2:$E$53,'Transactions (Dated)'!$D$2:$D$53,'Share Values'!$V60,'Transactions (Dated)'!$B$2:$B$53,'Share Values'!AD$11,'Transactions (Dated)'!$C$2:$C$53,"Buy")-SUMIFS('Transactions (Dated)'!$E$2:$E$53,'Transactions (Dated)'!$D$2:$D$53,'Share Values'!$V60,'Transactions (Dated)'!$B$2:$B$53,'Share Values'!AD$11,'Transactions (Dated)'!$C$2:$C$53,"Sell")</f>
        <v>0</v>
      </c>
      <c r="AE60" s="40">
        <f ca="1">AE59+SUMIFS('Transactions (Dated)'!$E$2:$E$53,'Transactions (Dated)'!$D$2:$D$53,'Share Values'!$V60,'Transactions (Dated)'!$B$2:$B$53,'Share Values'!AE$11,'Transactions (Dated)'!$C$2:$C$53,"Buy")-SUMIFS('Transactions (Dated)'!$E$2:$E$53,'Transactions (Dated)'!$D$2:$D$53,'Share Values'!$V60,'Transactions (Dated)'!$B$2:$B$53,'Share Values'!AE$11,'Transactions (Dated)'!$C$2:$C$53,"Sell")</f>
        <v>0</v>
      </c>
      <c r="AF60" s="40">
        <f ca="1">AF59+SUMIFS('Transactions (Dated)'!$E$2:$E$53,'Transactions (Dated)'!$D$2:$D$53,'Share Values'!$V60,'Transactions (Dated)'!$B$2:$B$53,'Share Values'!AF$11,'Transactions (Dated)'!$C$2:$C$53,"Buy")-SUMIFS('Transactions (Dated)'!$E$2:$E$53,'Transactions (Dated)'!$D$2:$D$53,'Share Values'!$V60,'Transactions (Dated)'!$B$2:$B$53,'Share Values'!AF$11,'Transactions (Dated)'!$C$2:$C$53,"Sell")</f>
        <v>0</v>
      </c>
      <c r="AG60" s="40">
        <f ca="1">AG59+SUMIFS('Transactions (Dated)'!$E$2:$E$53,'Transactions (Dated)'!$D$2:$D$53,'Share Values'!$V60,'Transactions (Dated)'!$B$2:$B$53,'Share Values'!AG$11,'Transactions (Dated)'!$C$2:$C$53,"Buy")-SUMIFS('Transactions (Dated)'!$E$2:$E$53,'Transactions (Dated)'!$D$2:$D$53,'Share Values'!$V60,'Transactions (Dated)'!$B$2:$B$53,'Share Values'!AG$11,'Transactions (Dated)'!$C$2:$C$53,"Sell")</f>
        <v>0</v>
      </c>
      <c r="AH60" s="40">
        <f ca="1">AH59+SUMIFS('Transactions (Dated)'!$E$2:$E$53,'Transactions (Dated)'!$D$2:$D$53,'Share Values'!$V60,'Transactions (Dated)'!$B$2:$B$53,'Share Values'!AH$11,'Transactions (Dated)'!$C$2:$C$53,"Buy")-SUMIFS('Transactions (Dated)'!$E$2:$E$53,'Transactions (Dated)'!$D$2:$D$53,'Share Values'!$V60,'Transactions (Dated)'!$B$2:$B$53,'Share Values'!AH$11,'Transactions (Dated)'!$C$2:$C$53,"Sell")</f>
        <v>0</v>
      </c>
      <c r="AI60" s="40">
        <f ca="1">AI59+SUMIFS('Transactions (Dated)'!$E$2:$E$53,'Transactions (Dated)'!$D$2:$D$53,'Share Values'!$V60,'Transactions (Dated)'!$B$2:$B$53,'Share Values'!AI$11,'Transactions (Dated)'!$C$2:$C$53,"Buy")-SUMIFS('Transactions (Dated)'!$E$2:$E$53,'Transactions (Dated)'!$D$2:$D$53,'Share Values'!$V60,'Transactions (Dated)'!$B$2:$B$53,'Share Values'!AI$11,'Transactions (Dated)'!$C$2:$C$53,"Sell")</f>
        <v>0</v>
      </c>
      <c r="AJ60" s="40">
        <f ca="1">AJ59+SUMIFS('Transactions (Dated)'!$E$2:$E$53,'Transactions (Dated)'!$D$2:$D$53,'Share Values'!$V60,'Transactions (Dated)'!$B$2:$B$53,'Share Values'!AJ$11,'Transactions (Dated)'!$C$2:$C$53,"Buy")-SUMIFS('Transactions (Dated)'!$E$2:$E$53,'Transactions (Dated)'!$D$2:$D$53,'Share Values'!$V60,'Transactions (Dated)'!$B$2:$B$53,'Share Values'!AJ$11,'Transactions (Dated)'!$C$2:$C$53,"Sell")</f>
        <v>0</v>
      </c>
      <c r="AK60" s="40"/>
      <c r="AM60" s="3">
        <f t="shared" si="9"/>
        <v>41982</v>
      </c>
      <c r="AN60" s="6">
        <f t="shared" ca="1" si="10"/>
        <v>55315.000000000007</v>
      </c>
      <c r="AO60" s="6">
        <f t="shared" ca="1" si="11"/>
        <v>45125</v>
      </c>
      <c r="AP60" s="6">
        <f t="shared" ca="1" si="12"/>
        <v>0</v>
      </c>
      <c r="AQ60" s="6">
        <f t="shared" ca="1" si="13"/>
        <v>0</v>
      </c>
      <c r="AR60" s="6">
        <f t="shared" ca="1" si="14"/>
        <v>0</v>
      </c>
      <c r="AS60" s="6">
        <f t="shared" ca="1" si="15"/>
        <v>0</v>
      </c>
      <c r="AT60" s="6">
        <f t="shared" ca="1" si="16"/>
        <v>0</v>
      </c>
      <c r="AU60" s="6">
        <f t="shared" ca="1" si="17"/>
        <v>0</v>
      </c>
      <c r="AV60" s="6">
        <f t="shared" ca="1" si="18"/>
        <v>0</v>
      </c>
      <c r="AW60" s="6">
        <f t="shared" ca="1" si="19"/>
        <v>0</v>
      </c>
      <c r="AX60" s="6">
        <f t="shared" ca="1" si="20"/>
        <v>0</v>
      </c>
      <c r="AY60" s="6">
        <f t="shared" ca="1" si="21"/>
        <v>0</v>
      </c>
      <c r="AZ60" s="6">
        <f t="shared" ca="1" si="22"/>
        <v>0</v>
      </c>
      <c r="BA60" s="6">
        <f t="shared" ca="1" si="23"/>
        <v>0</v>
      </c>
      <c r="BB60" s="6"/>
      <c r="BD60" s="4">
        <f t="shared" ca="1" si="24"/>
        <v>100440</v>
      </c>
      <c r="BF60" s="3">
        <f t="shared" si="25"/>
        <v>41982</v>
      </c>
      <c r="BG60" s="6">
        <f>BG59+SUMIFS('Transactions (Dated)'!H:H,'Transactions (Dated)'!D:D,'Share Values'!AM60)</f>
        <v>899983.75</v>
      </c>
      <c r="BH60" s="6">
        <f ca="1">BH59+SUMIFS('Transactions (Dated)'!$F:$F,'Transactions (Dated)'!$D:$D,$BF60,'Transactions (Dated)'!$B:$B,BH$11,'Transactions (Dated)'!$C:$C,"Dividend (paid to cash)")*W60</f>
        <v>0</v>
      </c>
      <c r="BI60" s="6">
        <f ca="1">BI59+SUMIFS('Transactions (Dated)'!$F:$F,'Transactions (Dated)'!$D:$D,$BF60,'Transactions (Dated)'!$B:$B,BI$11,'Transactions (Dated)'!$C:$C,"Dividend (paid to cash)")*X60</f>
        <v>0</v>
      </c>
      <c r="BJ60" s="6">
        <f ca="1">BJ59+SUMIFS('Transactions (Dated)'!$F:$F,'Transactions (Dated)'!$D:$D,$BF60,'Transactions (Dated)'!$B:$B,BJ$11,'Transactions (Dated)'!$C:$C,"Dividend (paid to cash)")*Y60</f>
        <v>0</v>
      </c>
      <c r="BK60" s="6">
        <f ca="1">BK59+SUMIFS('Transactions (Dated)'!$F:$F,'Transactions (Dated)'!$D:$D,$BF60,'Transactions (Dated)'!$B:$B,BK$11,'Transactions (Dated)'!$C:$C,"Dividend (paid to cash)")*Z60</f>
        <v>0</v>
      </c>
      <c r="BL60" s="6">
        <f ca="1">BL59+SUMIFS('Transactions (Dated)'!$F:$F,'Transactions (Dated)'!$D:$D,$BF60,'Transactions (Dated)'!$B:$B,BL$11,'Transactions (Dated)'!$C:$C,"Dividend (paid to cash)")*AA60</f>
        <v>0</v>
      </c>
      <c r="BM60" s="6">
        <f ca="1">BM59+SUMIFS('Transactions (Dated)'!$F:$F,'Transactions (Dated)'!$D:$D,$BF60,'Transactions (Dated)'!$B:$B,BM$11,'Transactions (Dated)'!$C:$C,"Dividend (paid to cash)")*AB60</f>
        <v>0</v>
      </c>
      <c r="BN60" s="6">
        <f ca="1">BN59+SUMIFS('Transactions (Dated)'!$F:$F,'Transactions (Dated)'!$D:$D,$BF60,'Transactions (Dated)'!$B:$B,BN$11,'Transactions (Dated)'!$C:$C,"Dividend (paid to cash)")*AC60</f>
        <v>0</v>
      </c>
      <c r="BO60" s="6">
        <f ca="1">BO59+SUMIFS('Transactions (Dated)'!$F:$F,'Transactions (Dated)'!$D:$D,$BF60,'Transactions (Dated)'!$B:$B,BO$11,'Transactions (Dated)'!$C:$C,"Dividend (paid to cash)")*AD60</f>
        <v>0</v>
      </c>
      <c r="BP60" s="6">
        <f ca="1">BP59+SUMIFS('Transactions (Dated)'!$F:$F,'Transactions (Dated)'!$D:$D,$BF60,'Transactions (Dated)'!$B:$B,BP$11,'Transactions (Dated)'!$C:$C,"Dividend (paid to cash)")*AE60</f>
        <v>0</v>
      </c>
      <c r="BQ60" s="6">
        <f ca="1">BQ59+SUMIFS('Transactions (Dated)'!$F:$F,'Transactions (Dated)'!$D:$D,$BF60,'Transactions (Dated)'!$B:$B,BQ$11,'Transactions (Dated)'!$C:$C,"Dividend (paid to cash)")*AF60</f>
        <v>0</v>
      </c>
      <c r="BR60" s="6">
        <f ca="1">BR59+SUMIFS('Transactions (Dated)'!$F:$F,'Transactions (Dated)'!$D:$D,$BF60,'Transactions (Dated)'!$B:$B,BR$11,'Transactions (Dated)'!$C:$C,"Dividend (paid to cash)")*AG60</f>
        <v>0</v>
      </c>
      <c r="BS60" s="6">
        <f ca="1">BS59+SUMIFS('Transactions (Dated)'!$F:$F,'Transactions (Dated)'!$D:$D,$BF60,'Transactions (Dated)'!$B:$B,BS$11,'Transactions (Dated)'!$C:$C,"Dividend (paid to cash)")*AH60</f>
        <v>0</v>
      </c>
      <c r="BT60" s="6">
        <f ca="1">BT59+SUMIFS('Transactions (Dated)'!$F:$F,'Transactions (Dated)'!$D:$D,$BF60,'Transactions (Dated)'!$B:$B,BT$11,'Transactions (Dated)'!$C:$C,"Dividend (paid to cash)")*AI60</f>
        <v>0</v>
      </c>
      <c r="BU60" s="6">
        <f ca="1">BU59+SUMIFS('Transactions (Dated)'!$F:$F,'Transactions (Dated)'!$D:$D,$BF60,'Transactions (Dated)'!$B:$B,BU$11,'Transactions (Dated)'!$C:$C,"Dividend (paid to cash)")*AJ60</f>
        <v>0</v>
      </c>
      <c r="BV60" s="6"/>
      <c r="BX60" s="6">
        <f t="shared" ca="1" si="30"/>
        <v>899983.75</v>
      </c>
      <c r="BZ60" s="3">
        <f t="shared" si="31"/>
        <v>41982</v>
      </c>
      <c r="CA60" s="4">
        <f t="shared" ca="1" si="26"/>
        <v>100440</v>
      </c>
      <c r="CB60" s="4">
        <f t="shared" ca="1" si="27"/>
        <v>899983.75</v>
      </c>
      <c r="CD60" s="4">
        <f t="shared" ca="1" si="28"/>
        <v>1000423.75</v>
      </c>
    </row>
    <row r="61" spans="2:82" x14ac:dyDescent="0.15">
      <c r="B61" s="3">
        <f t="shared" si="29"/>
        <v>41983</v>
      </c>
      <c r="C61" s="2">
        <v>13853</v>
      </c>
      <c r="E61" s="70">
        <v>41983</v>
      </c>
      <c r="F61" s="69">
        <v>11.6</v>
      </c>
      <c r="G61" s="69">
        <v>3.46</v>
      </c>
      <c r="H61" s="69">
        <v>18.8</v>
      </c>
      <c r="I61" s="69">
        <v>31.25</v>
      </c>
      <c r="J61" s="69">
        <v>16.87</v>
      </c>
      <c r="K61" s="69">
        <v>11.46</v>
      </c>
      <c r="L61" s="69">
        <v>26.68</v>
      </c>
      <c r="M61" s="69">
        <v>1.94</v>
      </c>
      <c r="N61" s="69">
        <v>8.5</v>
      </c>
      <c r="O61" s="69">
        <v>4.82</v>
      </c>
      <c r="P61" s="69">
        <v>33.49</v>
      </c>
      <c r="Q61" s="69">
        <v>1.19</v>
      </c>
      <c r="R61" s="69">
        <v>8.9700000000000006</v>
      </c>
      <c r="S61" s="69">
        <v>38.380000000000003</v>
      </c>
      <c r="T61" s="4"/>
      <c r="V61" s="3">
        <f t="shared" si="8"/>
        <v>41983</v>
      </c>
      <c r="W61" s="40">
        <f ca="1">W60+SUMIFS('Transactions (Dated)'!$E$2:$E$53,'Transactions (Dated)'!$D$2:$D$53,'Share Values'!$V61,'Transactions (Dated)'!$B$2:$B$53,'Share Values'!W$11,'Transactions (Dated)'!$C$2:$C$53,"Buy")-SUMIFS('Transactions (Dated)'!$E$2:$E$53,'Transactions (Dated)'!$D$2:$D$53,'Share Values'!$V61,'Transactions (Dated)'!$B$2:$B$53,'Share Values'!W$11,'Transactions (Dated)'!$C$2:$C$53,"Sell")</f>
        <v>4625</v>
      </c>
      <c r="X61" s="40">
        <f ca="1">X60+SUMIFS('Transactions (Dated)'!$E$2:$E$53,'Transactions (Dated)'!$D$2:$D$53,'Share Values'!$V61,'Transactions (Dated)'!$B$2:$B$53,'Share Values'!X$11,'Transactions (Dated)'!$C$2:$C$53,"Buy")-SUMIFS('Transactions (Dated)'!$E$2:$E$53,'Transactions (Dated)'!$D$2:$D$53,'Share Values'!$V61,'Transactions (Dated)'!$B$2:$B$53,'Share Values'!X$11,'Transactions (Dated)'!$C$2:$C$53,"Sell")</f>
        <v>12500</v>
      </c>
      <c r="Y61" s="40">
        <f ca="1">Y60+SUMIFS('Transactions (Dated)'!$E$2:$E$53,'Transactions (Dated)'!$D$2:$D$53,'Share Values'!$V61,'Transactions (Dated)'!$B$2:$B$53,'Share Values'!Y$11,'Transactions (Dated)'!$C$2:$C$53,"Buy")-SUMIFS('Transactions (Dated)'!$E$2:$E$53,'Transactions (Dated)'!$D$2:$D$53,'Share Values'!$V61,'Transactions (Dated)'!$B$2:$B$53,'Share Values'!Y$11,'Transactions (Dated)'!$C$2:$C$53,"Sell")</f>
        <v>0</v>
      </c>
      <c r="Z61" s="40">
        <f ca="1">Z60+SUMIFS('Transactions (Dated)'!$E$2:$E$53,'Transactions (Dated)'!$D$2:$D$53,'Share Values'!$V61,'Transactions (Dated)'!$B$2:$B$53,'Share Values'!Z$11,'Transactions (Dated)'!$C$2:$C$53,"Buy")-SUMIFS('Transactions (Dated)'!$E$2:$E$53,'Transactions (Dated)'!$D$2:$D$53,'Share Values'!$V61,'Transactions (Dated)'!$B$2:$B$53,'Share Values'!Z$11,'Transactions (Dated)'!$C$2:$C$53,"Sell")</f>
        <v>0</v>
      </c>
      <c r="AA61" s="40">
        <f ca="1">AA60+SUMIFS('Transactions (Dated)'!$E$2:$E$53,'Transactions (Dated)'!$D$2:$D$53,'Share Values'!$V61,'Transactions (Dated)'!$B$2:$B$53,'Share Values'!AA$11,'Transactions (Dated)'!$C$2:$C$53,"Buy")-SUMIFS('Transactions (Dated)'!$E$2:$E$53,'Transactions (Dated)'!$D$2:$D$53,'Share Values'!$V61,'Transactions (Dated)'!$B$2:$B$53,'Share Values'!AA$11,'Transactions (Dated)'!$C$2:$C$53,"Sell")</f>
        <v>0</v>
      </c>
      <c r="AB61" s="40">
        <f ca="1">AB60+SUMIFS('Transactions (Dated)'!$E$2:$E$53,'Transactions (Dated)'!$D$2:$D$53,'Share Values'!$V61,'Transactions (Dated)'!$B$2:$B$53,'Share Values'!AB$11,'Transactions (Dated)'!$C$2:$C$53,"Buy")-SUMIFS('Transactions (Dated)'!$E$2:$E$53,'Transactions (Dated)'!$D$2:$D$53,'Share Values'!$V61,'Transactions (Dated)'!$B$2:$B$53,'Share Values'!AB$11,'Transactions (Dated)'!$C$2:$C$53,"Sell")</f>
        <v>0</v>
      </c>
      <c r="AC61" s="40">
        <f ca="1">AC60+SUMIFS('Transactions (Dated)'!$E$2:$E$53,'Transactions (Dated)'!$D$2:$D$53,'Share Values'!$V61,'Transactions (Dated)'!$B$2:$B$53,'Share Values'!AC$11,'Transactions (Dated)'!$C$2:$C$53,"Buy")-SUMIFS('Transactions (Dated)'!$E$2:$E$53,'Transactions (Dated)'!$D$2:$D$53,'Share Values'!$V61,'Transactions (Dated)'!$B$2:$B$53,'Share Values'!AC$11,'Transactions (Dated)'!$C$2:$C$53,"Sell")</f>
        <v>0</v>
      </c>
      <c r="AD61" s="40">
        <f ca="1">AD60+SUMIFS('Transactions (Dated)'!$E$2:$E$53,'Transactions (Dated)'!$D$2:$D$53,'Share Values'!$V61,'Transactions (Dated)'!$B$2:$B$53,'Share Values'!AD$11,'Transactions (Dated)'!$C$2:$C$53,"Buy")-SUMIFS('Transactions (Dated)'!$E$2:$E$53,'Transactions (Dated)'!$D$2:$D$53,'Share Values'!$V61,'Transactions (Dated)'!$B$2:$B$53,'Share Values'!AD$11,'Transactions (Dated)'!$C$2:$C$53,"Sell")</f>
        <v>0</v>
      </c>
      <c r="AE61" s="40">
        <f ca="1">AE60+SUMIFS('Transactions (Dated)'!$E$2:$E$53,'Transactions (Dated)'!$D$2:$D$53,'Share Values'!$V61,'Transactions (Dated)'!$B$2:$B$53,'Share Values'!AE$11,'Transactions (Dated)'!$C$2:$C$53,"Buy")-SUMIFS('Transactions (Dated)'!$E$2:$E$53,'Transactions (Dated)'!$D$2:$D$53,'Share Values'!$V61,'Transactions (Dated)'!$B$2:$B$53,'Share Values'!AE$11,'Transactions (Dated)'!$C$2:$C$53,"Sell")</f>
        <v>0</v>
      </c>
      <c r="AF61" s="40">
        <f ca="1">AF60+SUMIFS('Transactions (Dated)'!$E$2:$E$53,'Transactions (Dated)'!$D$2:$D$53,'Share Values'!$V61,'Transactions (Dated)'!$B$2:$B$53,'Share Values'!AF$11,'Transactions (Dated)'!$C$2:$C$53,"Buy")-SUMIFS('Transactions (Dated)'!$E$2:$E$53,'Transactions (Dated)'!$D$2:$D$53,'Share Values'!$V61,'Transactions (Dated)'!$B$2:$B$53,'Share Values'!AF$11,'Transactions (Dated)'!$C$2:$C$53,"Sell")</f>
        <v>0</v>
      </c>
      <c r="AG61" s="40">
        <f ca="1">AG60+SUMIFS('Transactions (Dated)'!$E$2:$E$53,'Transactions (Dated)'!$D$2:$D$53,'Share Values'!$V61,'Transactions (Dated)'!$B$2:$B$53,'Share Values'!AG$11,'Transactions (Dated)'!$C$2:$C$53,"Buy")-SUMIFS('Transactions (Dated)'!$E$2:$E$53,'Transactions (Dated)'!$D$2:$D$53,'Share Values'!$V61,'Transactions (Dated)'!$B$2:$B$53,'Share Values'!AG$11,'Transactions (Dated)'!$C$2:$C$53,"Sell")</f>
        <v>0</v>
      </c>
      <c r="AH61" s="40">
        <f ca="1">AH60+SUMIFS('Transactions (Dated)'!$E$2:$E$53,'Transactions (Dated)'!$D$2:$D$53,'Share Values'!$V61,'Transactions (Dated)'!$B$2:$B$53,'Share Values'!AH$11,'Transactions (Dated)'!$C$2:$C$53,"Buy")-SUMIFS('Transactions (Dated)'!$E$2:$E$53,'Transactions (Dated)'!$D$2:$D$53,'Share Values'!$V61,'Transactions (Dated)'!$B$2:$B$53,'Share Values'!AH$11,'Transactions (Dated)'!$C$2:$C$53,"Sell")</f>
        <v>0</v>
      </c>
      <c r="AI61" s="40">
        <f ca="1">AI60+SUMIFS('Transactions (Dated)'!$E$2:$E$53,'Transactions (Dated)'!$D$2:$D$53,'Share Values'!$V61,'Transactions (Dated)'!$B$2:$B$53,'Share Values'!AI$11,'Transactions (Dated)'!$C$2:$C$53,"Buy")-SUMIFS('Transactions (Dated)'!$E$2:$E$53,'Transactions (Dated)'!$D$2:$D$53,'Share Values'!$V61,'Transactions (Dated)'!$B$2:$B$53,'Share Values'!AI$11,'Transactions (Dated)'!$C$2:$C$53,"Sell")</f>
        <v>0</v>
      </c>
      <c r="AJ61" s="40">
        <f ca="1">AJ60+SUMIFS('Transactions (Dated)'!$E$2:$E$53,'Transactions (Dated)'!$D$2:$D$53,'Share Values'!$V61,'Transactions (Dated)'!$B$2:$B$53,'Share Values'!AJ$11,'Transactions (Dated)'!$C$2:$C$53,"Buy")-SUMIFS('Transactions (Dated)'!$E$2:$E$53,'Transactions (Dated)'!$D$2:$D$53,'Share Values'!$V61,'Transactions (Dated)'!$B$2:$B$53,'Share Values'!AJ$11,'Transactions (Dated)'!$C$2:$C$53,"Sell")</f>
        <v>0</v>
      </c>
      <c r="AK61" s="40"/>
      <c r="AM61" s="3">
        <f t="shared" si="9"/>
        <v>41983</v>
      </c>
      <c r="AN61" s="6">
        <f t="shared" ca="1" si="10"/>
        <v>53650</v>
      </c>
      <c r="AO61" s="6">
        <f t="shared" ca="1" si="11"/>
        <v>43250</v>
      </c>
      <c r="AP61" s="6">
        <f t="shared" ca="1" si="12"/>
        <v>0</v>
      </c>
      <c r="AQ61" s="6">
        <f t="shared" ca="1" si="13"/>
        <v>0</v>
      </c>
      <c r="AR61" s="6">
        <f t="shared" ca="1" si="14"/>
        <v>0</v>
      </c>
      <c r="AS61" s="6">
        <f t="shared" ca="1" si="15"/>
        <v>0</v>
      </c>
      <c r="AT61" s="6">
        <f t="shared" ca="1" si="16"/>
        <v>0</v>
      </c>
      <c r="AU61" s="6">
        <f t="shared" ca="1" si="17"/>
        <v>0</v>
      </c>
      <c r="AV61" s="6">
        <f t="shared" ca="1" si="18"/>
        <v>0</v>
      </c>
      <c r="AW61" s="6">
        <f t="shared" ca="1" si="19"/>
        <v>0</v>
      </c>
      <c r="AX61" s="6">
        <f t="shared" ca="1" si="20"/>
        <v>0</v>
      </c>
      <c r="AY61" s="6">
        <f t="shared" ca="1" si="21"/>
        <v>0</v>
      </c>
      <c r="AZ61" s="6">
        <f t="shared" ca="1" si="22"/>
        <v>0</v>
      </c>
      <c r="BA61" s="6">
        <f t="shared" ca="1" si="23"/>
        <v>0</v>
      </c>
      <c r="BB61" s="6"/>
      <c r="BD61" s="4">
        <f t="shared" ca="1" si="24"/>
        <v>96900</v>
      </c>
      <c r="BF61" s="3">
        <f t="shared" si="25"/>
        <v>41983</v>
      </c>
      <c r="BG61" s="6">
        <f>BG60+SUMIFS('Transactions (Dated)'!H:H,'Transactions (Dated)'!D:D,'Share Values'!AM61)</f>
        <v>899983.75</v>
      </c>
      <c r="BH61" s="6">
        <f ca="1">BH60+SUMIFS('Transactions (Dated)'!$F:$F,'Transactions (Dated)'!$D:$D,$BF61,'Transactions (Dated)'!$B:$B,BH$11,'Transactions (Dated)'!$C:$C,"Dividend (paid to cash)")*W61</f>
        <v>0</v>
      </c>
      <c r="BI61" s="6">
        <f ca="1">BI60+SUMIFS('Transactions (Dated)'!$F:$F,'Transactions (Dated)'!$D:$D,$BF61,'Transactions (Dated)'!$B:$B,BI$11,'Transactions (Dated)'!$C:$C,"Dividend (paid to cash)")*X61</f>
        <v>0</v>
      </c>
      <c r="BJ61" s="6">
        <f ca="1">BJ60+SUMIFS('Transactions (Dated)'!$F:$F,'Transactions (Dated)'!$D:$D,$BF61,'Transactions (Dated)'!$B:$B,BJ$11,'Transactions (Dated)'!$C:$C,"Dividend (paid to cash)")*Y61</f>
        <v>0</v>
      </c>
      <c r="BK61" s="6">
        <f ca="1">BK60+SUMIFS('Transactions (Dated)'!$F:$F,'Transactions (Dated)'!$D:$D,$BF61,'Transactions (Dated)'!$B:$B,BK$11,'Transactions (Dated)'!$C:$C,"Dividend (paid to cash)")*Z61</f>
        <v>0</v>
      </c>
      <c r="BL61" s="6">
        <f ca="1">BL60+SUMIFS('Transactions (Dated)'!$F:$F,'Transactions (Dated)'!$D:$D,$BF61,'Transactions (Dated)'!$B:$B,BL$11,'Transactions (Dated)'!$C:$C,"Dividend (paid to cash)")*AA61</f>
        <v>0</v>
      </c>
      <c r="BM61" s="6">
        <f ca="1">BM60+SUMIFS('Transactions (Dated)'!$F:$F,'Transactions (Dated)'!$D:$D,$BF61,'Transactions (Dated)'!$B:$B,BM$11,'Transactions (Dated)'!$C:$C,"Dividend (paid to cash)")*AB61</f>
        <v>0</v>
      </c>
      <c r="BN61" s="6">
        <f ca="1">BN60+SUMIFS('Transactions (Dated)'!$F:$F,'Transactions (Dated)'!$D:$D,$BF61,'Transactions (Dated)'!$B:$B,BN$11,'Transactions (Dated)'!$C:$C,"Dividend (paid to cash)")*AC61</f>
        <v>0</v>
      </c>
      <c r="BO61" s="6">
        <f ca="1">BO60+SUMIFS('Transactions (Dated)'!$F:$F,'Transactions (Dated)'!$D:$D,$BF61,'Transactions (Dated)'!$B:$B,BO$11,'Transactions (Dated)'!$C:$C,"Dividend (paid to cash)")*AD61</f>
        <v>0</v>
      </c>
      <c r="BP61" s="6">
        <f ca="1">BP60+SUMIFS('Transactions (Dated)'!$F:$F,'Transactions (Dated)'!$D:$D,$BF61,'Transactions (Dated)'!$B:$B,BP$11,'Transactions (Dated)'!$C:$C,"Dividend (paid to cash)")*AE61</f>
        <v>0</v>
      </c>
      <c r="BQ61" s="6">
        <f ca="1">BQ60+SUMIFS('Transactions (Dated)'!$F:$F,'Transactions (Dated)'!$D:$D,$BF61,'Transactions (Dated)'!$B:$B,BQ$11,'Transactions (Dated)'!$C:$C,"Dividend (paid to cash)")*AF61</f>
        <v>0</v>
      </c>
      <c r="BR61" s="6">
        <f ca="1">BR60+SUMIFS('Transactions (Dated)'!$F:$F,'Transactions (Dated)'!$D:$D,$BF61,'Transactions (Dated)'!$B:$B,BR$11,'Transactions (Dated)'!$C:$C,"Dividend (paid to cash)")*AG61</f>
        <v>0</v>
      </c>
      <c r="BS61" s="6">
        <f ca="1">BS60+SUMIFS('Transactions (Dated)'!$F:$F,'Transactions (Dated)'!$D:$D,$BF61,'Transactions (Dated)'!$B:$B,BS$11,'Transactions (Dated)'!$C:$C,"Dividend (paid to cash)")*AH61</f>
        <v>0</v>
      </c>
      <c r="BT61" s="6">
        <f ca="1">BT60+SUMIFS('Transactions (Dated)'!$F:$F,'Transactions (Dated)'!$D:$D,$BF61,'Transactions (Dated)'!$B:$B,BT$11,'Transactions (Dated)'!$C:$C,"Dividend (paid to cash)")*AI61</f>
        <v>0</v>
      </c>
      <c r="BU61" s="6">
        <f ca="1">BU60+SUMIFS('Transactions (Dated)'!$F:$F,'Transactions (Dated)'!$D:$D,$BF61,'Transactions (Dated)'!$B:$B,BU$11,'Transactions (Dated)'!$C:$C,"Dividend (paid to cash)")*AJ61</f>
        <v>0</v>
      </c>
      <c r="BV61" s="6"/>
      <c r="BX61" s="6">
        <f t="shared" ca="1" si="30"/>
        <v>899983.75</v>
      </c>
      <c r="BZ61" s="3">
        <f t="shared" si="31"/>
        <v>41983</v>
      </c>
      <c r="CA61" s="4">
        <f t="shared" ca="1" si="26"/>
        <v>96900</v>
      </c>
      <c r="CB61" s="4">
        <f t="shared" ca="1" si="27"/>
        <v>899983.75</v>
      </c>
      <c r="CD61" s="4">
        <f t="shared" ca="1" si="28"/>
        <v>996883.75</v>
      </c>
    </row>
    <row r="62" spans="2:82" x14ac:dyDescent="0.15">
      <c r="B62" s="3">
        <f t="shared" si="29"/>
        <v>41984</v>
      </c>
      <c r="C62" s="2">
        <v>13905.1</v>
      </c>
      <c r="E62" s="70">
        <v>41984</v>
      </c>
      <c r="F62" s="69">
        <v>11.71</v>
      </c>
      <c r="G62" s="69">
        <v>3.38</v>
      </c>
      <c r="H62" s="69">
        <v>18.87</v>
      </c>
      <c r="I62" s="69">
        <v>31.33</v>
      </c>
      <c r="J62" s="69">
        <v>16.940000000000001</v>
      </c>
      <c r="K62" s="69">
        <v>11.47</v>
      </c>
      <c r="L62" s="69">
        <v>26.5</v>
      </c>
      <c r="M62" s="69">
        <v>1.95</v>
      </c>
      <c r="N62" s="69">
        <v>8.8000000000000007</v>
      </c>
      <c r="O62" s="69">
        <v>4.9166999999999996</v>
      </c>
      <c r="P62" s="69">
        <v>33.11</v>
      </c>
      <c r="Q62" s="69">
        <v>1.28</v>
      </c>
      <c r="R62" s="69">
        <v>8.99</v>
      </c>
      <c r="S62" s="69">
        <v>38.590000000000003</v>
      </c>
      <c r="T62" s="4"/>
      <c r="V62" s="3">
        <f t="shared" si="8"/>
        <v>41984</v>
      </c>
      <c r="W62" s="40">
        <f ca="1">W61+SUMIFS('Transactions (Dated)'!$E$2:$E$53,'Transactions (Dated)'!$D$2:$D$53,'Share Values'!$V62,'Transactions (Dated)'!$B$2:$B$53,'Share Values'!W$11,'Transactions (Dated)'!$C$2:$C$53,"Buy")-SUMIFS('Transactions (Dated)'!$E$2:$E$53,'Transactions (Dated)'!$D$2:$D$53,'Share Values'!$V62,'Transactions (Dated)'!$B$2:$B$53,'Share Values'!W$11,'Transactions (Dated)'!$C$2:$C$53,"Sell")</f>
        <v>4625</v>
      </c>
      <c r="X62" s="40">
        <f ca="1">X61+SUMIFS('Transactions (Dated)'!$E$2:$E$53,'Transactions (Dated)'!$D$2:$D$53,'Share Values'!$V62,'Transactions (Dated)'!$B$2:$B$53,'Share Values'!X$11,'Transactions (Dated)'!$C$2:$C$53,"Buy")-SUMIFS('Transactions (Dated)'!$E$2:$E$53,'Transactions (Dated)'!$D$2:$D$53,'Share Values'!$V62,'Transactions (Dated)'!$B$2:$B$53,'Share Values'!X$11,'Transactions (Dated)'!$C$2:$C$53,"Sell")</f>
        <v>12500</v>
      </c>
      <c r="Y62" s="40">
        <f ca="1">Y61+SUMIFS('Transactions (Dated)'!$E$2:$E$53,'Transactions (Dated)'!$D$2:$D$53,'Share Values'!$V62,'Transactions (Dated)'!$B$2:$B$53,'Share Values'!Y$11,'Transactions (Dated)'!$C$2:$C$53,"Buy")-SUMIFS('Transactions (Dated)'!$E$2:$E$53,'Transactions (Dated)'!$D$2:$D$53,'Share Values'!$V62,'Transactions (Dated)'!$B$2:$B$53,'Share Values'!Y$11,'Transactions (Dated)'!$C$2:$C$53,"Sell")</f>
        <v>0</v>
      </c>
      <c r="Z62" s="40">
        <f ca="1">Z61+SUMIFS('Transactions (Dated)'!$E$2:$E$53,'Transactions (Dated)'!$D$2:$D$53,'Share Values'!$V62,'Transactions (Dated)'!$B$2:$B$53,'Share Values'!Z$11,'Transactions (Dated)'!$C$2:$C$53,"Buy")-SUMIFS('Transactions (Dated)'!$E$2:$E$53,'Transactions (Dated)'!$D$2:$D$53,'Share Values'!$V62,'Transactions (Dated)'!$B$2:$B$53,'Share Values'!Z$11,'Transactions (Dated)'!$C$2:$C$53,"Sell")</f>
        <v>0</v>
      </c>
      <c r="AA62" s="40">
        <f ca="1">AA61+SUMIFS('Transactions (Dated)'!$E$2:$E$53,'Transactions (Dated)'!$D$2:$D$53,'Share Values'!$V62,'Transactions (Dated)'!$B$2:$B$53,'Share Values'!AA$11,'Transactions (Dated)'!$C$2:$C$53,"Buy")-SUMIFS('Transactions (Dated)'!$E$2:$E$53,'Transactions (Dated)'!$D$2:$D$53,'Share Values'!$V62,'Transactions (Dated)'!$B$2:$B$53,'Share Values'!AA$11,'Transactions (Dated)'!$C$2:$C$53,"Sell")</f>
        <v>0</v>
      </c>
      <c r="AB62" s="40">
        <f ca="1">AB61+SUMIFS('Transactions (Dated)'!$E$2:$E$53,'Transactions (Dated)'!$D$2:$D$53,'Share Values'!$V62,'Transactions (Dated)'!$B$2:$B$53,'Share Values'!AB$11,'Transactions (Dated)'!$C$2:$C$53,"Buy")-SUMIFS('Transactions (Dated)'!$E$2:$E$53,'Transactions (Dated)'!$D$2:$D$53,'Share Values'!$V62,'Transactions (Dated)'!$B$2:$B$53,'Share Values'!AB$11,'Transactions (Dated)'!$C$2:$C$53,"Sell")</f>
        <v>0</v>
      </c>
      <c r="AC62" s="40">
        <f ca="1">AC61+SUMIFS('Transactions (Dated)'!$E$2:$E$53,'Transactions (Dated)'!$D$2:$D$53,'Share Values'!$V62,'Transactions (Dated)'!$B$2:$B$53,'Share Values'!AC$11,'Transactions (Dated)'!$C$2:$C$53,"Buy")-SUMIFS('Transactions (Dated)'!$E$2:$E$53,'Transactions (Dated)'!$D$2:$D$53,'Share Values'!$V62,'Transactions (Dated)'!$B$2:$B$53,'Share Values'!AC$11,'Transactions (Dated)'!$C$2:$C$53,"Sell")</f>
        <v>0</v>
      </c>
      <c r="AD62" s="40">
        <f ca="1">AD61+SUMIFS('Transactions (Dated)'!$E$2:$E$53,'Transactions (Dated)'!$D$2:$D$53,'Share Values'!$V62,'Transactions (Dated)'!$B$2:$B$53,'Share Values'!AD$11,'Transactions (Dated)'!$C$2:$C$53,"Buy")-SUMIFS('Transactions (Dated)'!$E$2:$E$53,'Transactions (Dated)'!$D$2:$D$53,'Share Values'!$V62,'Transactions (Dated)'!$B$2:$B$53,'Share Values'!AD$11,'Transactions (Dated)'!$C$2:$C$53,"Sell")</f>
        <v>0</v>
      </c>
      <c r="AE62" s="40">
        <f ca="1">AE61+SUMIFS('Transactions (Dated)'!$E$2:$E$53,'Transactions (Dated)'!$D$2:$D$53,'Share Values'!$V62,'Transactions (Dated)'!$B$2:$B$53,'Share Values'!AE$11,'Transactions (Dated)'!$C$2:$C$53,"Buy")-SUMIFS('Transactions (Dated)'!$E$2:$E$53,'Transactions (Dated)'!$D$2:$D$53,'Share Values'!$V62,'Transactions (Dated)'!$B$2:$B$53,'Share Values'!AE$11,'Transactions (Dated)'!$C$2:$C$53,"Sell")</f>
        <v>0</v>
      </c>
      <c r="AF62" s="40">
        <f ca="1">AF61+SUMIFS('Transactions (Dated)'!$E$2:$E$53,'Transactions (Dated)'!$D$2:$D$53,'Share Values'!$V62,'Transactions (Dated)'!$B$2:$B$53,'Share Values'!AF$11,'Transactions (Dated)'!$C$2:$C$53,"Buy")-SUMIFS('Transactions (Dated)'!$E$2:$E$53,'Transactions (Dated)'!$D$2:$D$53,'Share Values'!$V62,'Transactions (Dated)'!$B$2:$B$53,'Share Values'!AF$11,'Transactions (Dated)'!$C$2:$C$53,"Sell")</f>
        <v>0</v>
      </c>
      <c r="AG62" s="40">
        <f ca="1">AG61+SUMIFS('Transactions (Dated)'!$E$2:$E$53,'Transactions (Dated)'!$D$2:$D$53,'Share Values'!$V62,'Transactions (Dated)'!$B$2:$B$53,'Share Values'!AG$11,'Transactions (Dated)'!$C$2:$C$53,"Buy")-SUMIFS('Transactions (Dated)'!$E$2:$E$53,'Transactions (Dated)'!$D$2:$D$53,'Share Values'!$V62,'Transactions (Dated)'!$B$2:$B$53,'Share Values'!AG$11,'Transactions (Dated)'!$C$2:$C$53,"Sell")</f>
        <v>0</v>
      </c>
      <c r="AH62" s="40">
        <f ca="1">AH61+SUMIFS('Transactions (Dated)'!$E$2:$E$53,'Transactions (Dated)'!$D$2:$D$53,'Share Values'!$V62,'Transactions (Dated)'!$B$2:$B$53,'Share Values'!AH$11,'Transactions (Dated)'!$C$2:$C$53,"Buy")-SUMIFS('Transactions (Dated)'!$E$2:$E$53,'Transactions (Dated)'!$D$2:$D$53,'Share Values'!$V62,'Transactions (Dated)'!$B$2:$B$53,'Share Values'!AH$11,'Transactions (Dated)'!$C$2:$C$53,"Sell")</f>
        <v>0</v>
      </c>
      <c r="AI62" s="40">
        <f ca="1">AI61+SUMIFS('Transactions (Dated)'!$E$2:$E$53,'Transactions (Dated)'!$D$2:$D$53,'Share Values'!$V62,'Transactions (Dated)'!$B$2:$B$53,'Share Values'!AI$11,'Transactions (Dated)'!$C$2:$C$53,"Buy")-SUMIFS('Transactions (Dated)'!$E$2:$E$53,'Transactions (Dated)'!$D$2:$D$53,'Share Values'!$V62,'Transactions (Dated)'!$B$2:$B$53,'Share Values'!AI$11,'Transactions (Dated)'!$C$2:$C$53,"Sell")</f>
        <v>0</v>
      </c>
      <c r="AJ62" s="40">
        <f ca="1">AJ61+SUMIFS('Transactions (Dated)'!$E$2:$E$53,'Transactions (Dated)'!$D$2:$D$53,'Share Values'!$V62,'Transactions (Dated)'!$B$2:$B$53,'Share Values'!AJ$11,'Transactions (Dated)'!$C$2:$C$53,"Buy")-SUMIFS('Transactions (Dated)'!$E$2:$E$53,'Transactions (Dated)'!$D$2:$D$53,'Share Values'!$V62,'Transactions (Dated)'!$B$2:$B$53,'Share Values'!AJ$11,'Transactions (Dated)'!$C$2:$C$53,"Sell")</f>
        <v>0</v>
      </c>
      <c r="AK62" s="40"/>
      <c r="AM62" s="3">
        <f t="shared" si="9"/>
        <v>41984</v>
      </c>
      <c r="AN62" s="6">
        <f t="shared" ca="1" si="10"/>
        <v>54158.750000000007</v>
      </c>
      <c r="AO62" s="6">
        <f t="shared" ca="1" si="11"/>
        <v>42250</v>
      </c>
      <c r="AP62" s="6">
        <f t="shared" ca="1" si="12"/>
        <v>0</v>
      </c>
      <c r="AQ62" s="6">
        <f t="shared" ca="1" si="13"/>
        <v>0</v>
      </c>
      <c r="AR62" s="6">
        <f t="shared" ca="1" si="14"/>
        <v>0</v>
      </c>
      <c r="AS62" s="6">
        <f t="shared" ca="1" si="15"/>
        <v>0</v>
      </c>
      <c r="AT62" s="6">
        <f t="shared" ca="1" si="16"/>
        <v>0</v>
      </c>
      <c r="AU62" s="6">
        <f t="shared" ca="1" si="17"/>
        <v>0</v>
      </c>
      <c r="AV62" s="6">
        <f t="shared" ca="1" si="18"/>
        <v>0</v>
      </c>
      <c r="AW62" s="6">
        <f t="shared" ca="1" si="19"/>
        <v>0</v>
      </c>
      <c r="AX62" s="6">
        <f t="shared" ca="1" si="20"/>
        <v>0</v>
      </c>
      <c r="AY62" s="6">
        <f t="shared" ca="1" si="21"/>
        <v>0</v>
      </c>
      <c r="AZ62" s="6">
        <f t="shared" ca="1" si="22"/>
        <v>0</v>
      </c>
      <c r="BA62" s="6">
        <f t="shared" ca="1" si="23"/>
        <v>0</v>
      </c>
      <c r="BB62" s="6"/>
      <c r="BD62" s="4">
        <f t="shared" ca="1" si="24"/>
        <v>96408.75</v>
      </c>
      <c r="BF62" s="3">
        <f t="shared" si="25"/>
        <v>41984</v>
      </c>
      <c r="BG62" s="6">
        <f>BG61+SUMIFS('Transactions (Dated)'!H:H,'Transactions (Dated)'!D:D,'Share Values'!AM62)</f>
        <v>899983.75</v>
      </c>
      <c r="BH62" s="6">
        <f ca="1">BH61+SUMIFS('Transactions (Dated)'!$F:$F,'Transactions (Dated)'!$D:$D,$BF62,'Transactions (Dated)'!$B:$B,BH$11,'Transactions (Dated)'!$C:$C,"Dividend (paid to cash)")*W62</f>
        <v>0</v>
      </c>
      <c r="BI62" s="6">
        <f ca="1">BI61+SUMIFS('Transactions (Dated)'!$F:$F,'Transactions (Dated)'!$D:$D,$BF62,'Transactions (Dated)'!$B:$B,BI$11,'Transactions (Dated)'!$C:$C,"Dividend (paid to cash)")*X62</f>
        <v>625</v>
      </c>
      <c r="BJ62" s="6">
        <f ca="1">BJ61+SUMIFS('Transactions (Dated)'!$F:$F,'Transactions (Dated)'!$D:$D,$BF62,'Transactions (Dated)'!$B:$B,BJ$11,'Transactions (Dated)'!$C:$C,"Dividend (paid to cash)")*Y62</f>
        <v>0</v>
      </c>
      <c r="BK62" s="6">
        <f ca="1">BK61+SUMIFS('Transactions (Dated)'!$F:$F,'Transactions (Dated)'!$D:$D,$BF62,'Transactions (Dated)'!$B:$B,BK$11,'Transactions (Dated)'!$C:$C,"Dividend (paid to cash)")*Z62</f>
        <v>0</v>
      </c>
      <c r="BL62" s="6">
        <f ca="1">BL61+SUMIFS('Transactions (Dated)'!$F:$F,'Transactions (Dated)'!$D:$D,$BF62,'Transactions (Dated)'!$B:$B,BL$11,'Transactions (Dated)'!$C:$C,"Dividend (paid to cash)")*AA62</f>
        <v>0</v>
      </c>
      <c r="BM62" s="6">
        <f ca="1">BM61+SUMIFS('Transactions (Dated)'!$F:$F,'Transactions (Dated)'!$D:$D,$BF62,'Transactions (Dated)'!$B:$B,BM$11,'Transactions (Dated)'!$C:$C,"Dividend (paid to cash)")*AB62</f>
        <v>0</v>
      </c>
      <c r="BN62" s="6">
        <f ca="1">BN61+SUMIFS('Transactions (Dated)'!$F:$F,'Transactions (Dated)'!$D:$D,$BF62,'Transactions (Dated)'!$B:$B,BN$11,'Transactions (Dated)'!$C:$C,"Dividend (paid to cash)")*AC62</f>
        <v>0</v>
      </c>
      <c r="BO62" s="6">
        <f ca="1">BO61+SUMIFS('Transactions (Dated)'!$F:$F,'Transactions (Dated)'!$D:$D,$BF62,'Transactions (Dated)'!$B:$B,BO$11,'Transactions (Dated)'!$C:$C,"Dividend (paid to cash)")*AD62</f>
        <v>0</v>
      </c>
      <c r="BP62" s="6">
        <f ca="1">BP61+SUMIFS('Transactions (Dated)'!$F:$F,'Transactions (Dated)'!$D:$D,$BF62,'Transactions (Dated)'!$B:$B,BP$11,'Transactions (Dated)'!$C:$C,"Dividend (paid to cash)")*AE62</f>
        <v>0</v>
      </c>
      <c r="BQ62" s="6">
        <f ca="1">BQ61+SUMIFS('Transactions (Dated)'!$F:$F,'Transactions (Dated)'!$D:$D,$BF62,'Transactions (Dated)'!$B:$B,BQ$11,'Transactions (Dated)'!$C:$C,"Dividend (paid to cash)")*AF62</f>
        <v>0</v>
      </c>
      <c r="BR62" s="6">
        <f ca="1">BR61+SUMIFS('Transactions (Dated)'!$F:$F,'Transactions (Dated)'!$D:$D,$BF62,'Transactions (Dated)'!$B:$B,BR$11,'Transactions (Dated)'!$C:$C,"Dividend (paid to cash)")*AG62</f>
        <v>0</v>
      </c>
      <c r="BS62" s="6">
        <f ca="1">BS61+SUMIFS('Transactions (Dated)'!$F:$F,'Transactions (Dated)'!$D:$D,$BF62,'Transactions (Dated)'!$B:$B,BS$11,'Transactions (Dated)'!$C:$C,"Dividend (paid to cash)")*AH62</f>
        <v>0</v>
      </c>
      <c r="BT62" s="6">
        <f ca="1">BT61+SUMIFS('Transactions (Dated)'!$F:$F,'Transactions (Dated)'!$D:$D,$BF62,'Transactions (Dated)'!$B:$B,BT$11,'Transactions (Dated)'!$C:$C,"Dividend (paid to cash)")*AI62</f>
        <v>0</v>
      </c>
      <c r="BU62" s="6">
        <f ca="1">BU61+SUMIFS('Transactions (Dated)'!$F:$F,'Transactions (Dated)'!$D:$D,$BF62,'Transactions (Dated)'!$B:$B,BU$11,'Transactions (Dated)'!$C:$C,"Dividend (paid to cash)")*AJ62</f>
        <v>0</v>
      </c>
      <c r="BV62" s="6"/>
      <c r="BX62" s="6">
        <f t="shared" ca="1" si="30"/>
        <v>900608.75</v>
      </c>
      <c r="BZ62" s="3">
        <f t="shared" si="31"/>
        <v>41984</v>
      </c>
      <c r="CA62" s="4">
        <f t="shared" ca="1" si="26"/>
        <v>96408.75</v>
      </c>
      <c r="CB62" s="4">
        <f t="shared" ca="1" si="27"/>
        <v>900608.75</v>
      </c>
      <c r="CD62" s="4">
        <f t="shared" ca="1" si="28"/>
        <v>997017.5</v>
      </c>
    </row>
    <row r="63" spans="2:82" x14ac:dyDescent="0.15">
      <c r="B63" s="3">
        <f t="shared" si="29"/>
        <v>41985</v>
      </c>
      <c r="C63" s="2">
        <v>13731.1</v>
      </c>
      <c r="E63" s="70">
        <v>41985</v>
      </c>
      <c r="F63" s="69">
        <v>11.37</v>
      </c>
      <c r="G63" s="69">
        <v>3.32</v>
      </c>
      <c r="H63" s="69">
        <v>18.62</v>
      </c>
      <c r="I63" s="69">
        <v>30.94</v>
      </c>
      <c r="J63" s="69">
        <v>16.28</v>
      </c>
      <c r="K63" s="69">
        <v>11.63</v>
      </c>
      <c r="L63" s="69">
        <v>26.06</v>
      </c>
      <c r="M63" s="69">
        <v>1.9</v>
      </c>
      <c r="N63" s="69">
        <v>8.5</v>
      </c>
      <c r="O63" s="69">
        <v>5.0332999999999997</v>
      </c>
      <c r="P63" s="69">
        <v>33.42</v>
      </c>
      <c r="Q63" s="69">
        <v>1.34</v>
      </c>
      <c r="R63" s="69">
        <v>9</v>
      </c>
      <c r="S63" s="69">
        <v>38.08</v>
      </c>
      <c r="T63" s="4"/>
      <c r="V63" s="3">
        <f t="shared" si="8"/>
        <v>41985</v>
      </c>
      <c r="W63" s="40">
        <f ca="1">W62+SUMIFS('Transactions (Dated)'!$E$2:$E$53,'Transactions (Dated)'!$D$2:$D$53,'Share Values'!$V63,'Transactions (Dated)'!$B$2:$B$53,'Share Values'!W$11,'Transactions (Dated)'!$C$2:$C$53,"Buy")-SUMIFS('Transactions (Dated)'!$E$2:$E$53,'Transactions (Dated)'!$D$2:$D$53,'Share Values'!$V63,'Transactions (Dated)'!$B$2:$B$53,'Share Values'!W$11,'Transactions (Dated)'!$C$2:$C$53,"Sell")</f>
        <v>4625</v>
      </c>
      <c r="X63" s="40">
        <f ca="1">X62+SUMIFS('Transactions (Dated)'!$E$2:$E$53,'Transactions (Dated)'!$D$2:$D$53,'Share Values'!$V63,'Transactions (Dated)'!$B$2:$B$53,'Share Values'!X$11,'Transactions (Dated)'!$C$2:$C$53,"Buy")-SUMIFS('Transactions (Dated)'!$E$2:$E$53,'Transactions (Dated)'!$D$2:$D$53,'Share Values'!$V63,'Transactions (Dated)'!$B$2:$B$53,'Share Values'!X$11,'Transactions (Dated)'!$C$2:$C$53,"Sell")</f>
        <v>12500</v>
      </c>
      <c r="Y63" s="40">
        <f ca="1">Y62+SUMIFS('Transactions (Dated)'!$E$2:$E$53,'Transactions (Dated)'!$D$2:$D$53,'Share Values'!$V63,'Transactions (Dated)'!$B$2:$B$53,'Share Values'!Y$11,'Transactions (Dated)'!$C$2:$C$53,"Buy")-SUMIFS('Transactions (Dated)'!$E$2:$E$53,'Transactions (Dated)'!$D$2:$D$53,'Share Values'!$V63,'Transactions (Dated)'!$B$2:$B$53,'Share Values'!Y$11,'Transactions (Dated)'!$C$2:$C$53,"Sell")</f>
        <v>0</v>
      </c>
      <c r="Z63" s="40">
        <f ca="1">Z62+SUMIFS('Transactions (Dated)'!$E$2:$E$53,'Transactions (Dated)'!$D$2:$D$53,'Share Values'!$V63,'Transactions (Dated)'!$B$2:$B$53,'Share Values'!Z$11,'Transactions (Dated)'!$C$2:$C$53,"Buy")-SUMIFS('Transactions (Dated)'!$E$2:$E$53,'Transactions (Dated)'!$D$2:$D$53,'Share Values'!$V63,'Transactions (Dated)'!$B$2:$B$53,'Share Values'!Z$11,'Transactions (Dated)'!$C$2:$C$53,"Sell")</f>
        <v>0</v>
      </c>
      <c r="AA63" s="40">
        <f ca="1">AA62+SUMIFS('Transactions (Dated)'!$E$2:$E$53,'Transactions (Dated)'!$D$2:$D$53,'Share Values'!$V63,'Transactions (Dated)'!$B$2:$B$53,'Share Values'!AA$11,'Transactions (Dated)'!$C$2:$C$53,"Buy")-SUMIFS('Transactions (Dated)'!$E$2:$E$53,'Transactions (Dated)'!$D$2:$D$53,'Share Values'!$V63,'Transactions (Dated)'!$B$2:$B$53,'Share Values'!AA$11,'Transactions (Dated)'!$C$2:$C$53,"Sell")</f>
        <v>0</v>
      </c>
      <c r="AB63" s="40">
        <f ca="1">AB62+SUMIFS('Transactions (Dated)'!$E$2:$E$53,'Transactions (Dated)'!$D$2:$D$53,'Share Values'!$V63,'Transactions (Dated)'!$B$2:$B$53,'Share Values'!AB$11,'Transactions (Dated)'!$C$2:$C$53,"Buy")-SUMIFS('Transactions (Dated)'!$E$2:$E$53,'Transactions (Dated)'!$D$2:$D$53,'Share Values'!$V63,'Transactions (Dated)'!$B$2:$B$53,'Share Values'!AB$11,'Transactions (Dated)'!$C$2:$C$53,"Sell")</f>
        <v>0</v>
      </c>
      <c r="AC63" s="40">
        <f ca="1">AC62+SUMIFS('Transactions (Dated)'!$E$2:$E$53,'Transactions (Dated)'!$D$2:$D$53,'Share Values'!$V63,'Transactions (Dated)'!$B$2:$B$53,'Share Values'!AC$11,'Transactions (Dated)'!$C$2:$C$53,"Buy")-SUMIFS('Transactions (Dated)'!$E$2:$E$53,'Transactions (Dated)'!$D$2:$D$53,'Share Values'!$V63,'Transactions (Dated)'!$B$2:$B$53,'Share Values'!AC$11,'Transactions (Dated)'!$C$2:$C$53,"Sell")</f>
        <v>0</v>
      </c>
      <c r="AD63" s="40">
        <f ca="1">AD62+SUMIFS('Transactions (Dated)'!$E$2:$E$53,'Transactions (Dated)'!$D$2:$D$53,'Share Values'!$V63,'Transactions (Dated)'!$B$2:$B$53,'Share Values'!AD$11,'Transactions (Dated)'!$C$2:$C$53,"Buy")-SUMIFS('Transactions (Dated)'!$E$2:$E$53,'Transactions (Dated)'!$D$2:$D$53,'Share Values'!$V63,'Transactions (Dated)'!$B$2:$B$53,'Share Values'!AD$11,'Transactions (Dated)'!$C$2:$C$53,"Sell")</f>
        <v>0</v>
      </c>
      <c r="AE63" s="40">
        <f ca="1">AE62+SUMIFS('Transactions (Dated)'!$E$2:$E$53,'Transactions (Dated)'!$D$2:$D$53,'Share Values'!$V63,'Transactions (Dated)'!$B$2:$B$53,'Share Values'!AE$11,'Transactions (Dated)'!$C$2:$C$53,"Buy")-SUMIFS('Transactions (Dated)'!$E$2:$E$53,'Transactions (Dated)'!$D$2:$D$53,'Share Values'!$V63,'Transactions (Dated)'!$B$2:$B$53,'Share Values'!AE$11,'Transactions (Dated)'!$C$2:$C$53,"Sell")</f>
        <v>0</v>
      </c>
      <c r="AF63" s="40">
        <f ca="1">AF62+SUMIFS('Transactions (Dated)'!$E$2:$E$53,'Transactions (Dated)'!$D$2:$D$53,'Share Values'!$V63,'Transactions (Dated)'!$B$2:$B$53,'Share Values'!AF$11,'Transactions (Dated)'!$C$2:$C$53,"Buy")-SUMIFS('Transactions (Dated)'!$E$2:$E$53,'Transactions (Dated)'!$D$2:$D$53,'Share Values'!$V63,'Transactions (Dated)'!$B$2:$B$53,'Share Values'!AF$11,'Transactions (Dated)'!$C$2:$C$53,"Sell")</f>
        <v>0</v>
      </c>
      <c r="AG63" s="40">
        <f ca="1">AG62+SUMIFS('Transactions (Dated)'!$E$2:$E$53,'Transactions (Dated)'!$D$2:$D$53,'Share Values'!$V63,'Transactions (Dated)'!$B$2:$B$53,'Share Values'!AG$11,'Transactions (Dated)'!$C$2:$C$53,"Buy")-SUMIFS('Transactions (Dated)'!$E$2:$E$53,'Transactions (Dated)'!$D$2:$D$53,'Share Values'!$V63,'Transactions (Dated)'!$B$2:$B$53,'Share Values'!AG$11,'Transactions (Dated)'!$C$2:$C$53,"Sell")</f>
        <v>0</v>
      </c>
      <c r="AH63" s="40">
        <f ca="1">AH62+SUMIFS('Transactions (Dated)'!$E$2:$E$53,'Transactions (Dated)'!$D$2:$D$53,'Share Values'!$V63,'Transactions (Dated)'!$B$2:$B$53,'Share Values'!AH$11,'Transactions (Dated)'!$C$2:$C$53,"Buy")-SUMIFS('Transactions (Dated)'!$E$2:$E$53,'Transactions (Dated)'!$D$2:$D$53,'Share Values'!$V63,'Transactions (Dated)'!$B$2:$B$53,'Share Values'!AH$11,'Transactions (Dated)'!$C$2:$C$53,"Sell")</f>
        <v>0</v>
      </c>
      <c r="AI63" s="40">
        <f ca="1">AI62+SUMIFS('Transactions (Dated)'!$E$2:$E$53,'Transactions (Dated)'!$D$2:$D$53,'Share Values'!$V63,'Transactions (Dated)'!$B$2:$B$53,'Share Values'!AI$11,'Transactions (Dated)'!$C$2:$C$53,"Buy")-SUMIFS('Transactions (Dated)'!$E$2:$E$53,'Transactions (Dated)'!$D$2:$D$53,'Share Values'!$V63,'Transactions (Dated)'!$B$2:$B$53,'Share Values'!AI$11,'Transactions (Dated)'!$C$2:$C$53,"Sell")</f>
        <v>0</v>
      </c>
      <c r="AJ63" s="40">
        <f ca="1">AJ62+SUMIFS('Transactions (Dated)'!$E$2:$E$53,'Transactions (Dated)'!$D$2:$D$53,'Share Values'!$V63,'Transactions (Dated)'!$B$2:$B$53,'Share Values'!AJ$11,'Transactions (Dated)'!$C$2:$C$53,"Buy")-SUMIFS('Transactions (Dated)'!$E$2:$E$53,'Transactions (Dated)'!$D$2:$D$53,'Share Values'!$V63,'Transactions (Dated)'!$B$2:$B$53,'Share Values'!AJ$11,'Transactions (Dated)'!$C$2:$C$53,"Sell")</f>
        <v>0</v>
      </c>
      <c r="AK63" s="40"/>
      <c r="AM63" s="3">
        <f t="shared" si="9"/>
        <v>41985</v>
      </c>
      <c r="AN63" s="6">
        <f t="shared" ca="1" si="10"/>
        <v>52586.25</v>
      </c>
      <c r="AO63" s="6">
        <f t="shared" ca="1" si="11"/>
        <v>41500</v>
      </c>
      <c r="AP63" s="6">
        <f t="shared" ca="1" si="12"/>
        <v>0</v>
      </c>
      <c r="AQ63" s="6">
        <f t="shared" ca="1" si="13"/>
        <v>0</v>
      </c>
      <c r="AR63" s="6">
        <f t="shared" ca="1" si="14"/>
        <v>0</v>
      </c>
      <c r="AS63" s="6">
        <f t="shared" ca="1" si="15"/>
        <v>0</v>
      </c>
      <c r="AT63" s="6">
        <f t="shared" ca="1" si="16"/>
        <v>0</v>
      </c>
      <c r="AU63" s="6">
        <f t="shared" ca="1" si="17"/>
        <v>0</v>
      </c>
      <c r="AV63" s="6">
        <f t="shared" ca="1" si="18"/>
        <v>0</v>
      </c>
      <c r="AW63" s="6">
        <f t="shared" ca="1" si="19"/>
        <v>0</v>
      </c>
      <c r="AX63" s="6">
        <f t="shared" ca="1" si="20"/>
        <v>0</v>
      </c>
      <c r="AY63" s="6">
        <f t="shared" ca="1" si="21"/>
        <v>0</v>
      </c>
      <c r="AZ63" s="6">
        <f t="shared" ca="1" si="22"/>
        <v>0</v>
      </c>
      <c r="BA63" s="6">
        <f t="shared" ca="1" si="23"/>
        <v>0</v>
      </c>
      <c r="BB63" s="6"/>
      <c r="BD63" s="4">
        <f t="shared" ca="1" si="24"/>
        <v>94086.25</v>
      </c>
      <c r="BF63" s="3">
        <f t="shared" si="25"/>
        <v>41985</v>
      </c>
      <c r="BG63" s="6">
        <f>BG62+SUMIFS('Transactions (Dated)'!H:H,'Transactions (Dated)'!D:D,'Share Values'!AM63)</f>
        <v>899983.75</v>
      </c>
      <c r="BH63" s="6">
        <f ca="1">BH62+SUMIFS('Transactions (Dated)'!$F:$F,'Transactions (Dated)'!$D:$D,$BF63,'Transactions (Dated)'!$B:$B,BH$11,'Transactions (Dated)'!$C:$C,"Dividend (paid to cash)")*W63</f>
        <v>0</v>
      </c>
      <c r="BI63" s="6">
        <f ca="1">BI62+SUMIFS('Transactions (Dated)'!$F:$F,'Transactions (Dated)'!$D:$D,$BF63,'Transactions (Dated)'!$B:$B,BI$11,'Transactions (Dated)'!$C:$C,"Dividend (paid to cash)")*X63</f>
        <v>625</v>
      </c>
      <c r="BJ63" s="6">
        <f ca="1">BJ62+SUMIFS('Transactions (Dated)'!$F:$F,'Transactions (Dated)'!$D:$D,$BF63,'Transactions (Dated)'!$B:$B,BJ$11,'Transactions (Dated)'!$C:$C,"Dividend (paid to cash)")*Y63</f>
        <v>0</v>
      </c>
      <c r="BK63" s="6">
        <f ca="1">BK62+SUMIFS('Transactions (Dated)'!$F:$F,'Transactions (Dated)'!$D:$D,$BF63,'Transactions (Dated)'!$B:$B,BK$11,'Transactions (Dated)'!$C:$C,"Dividend (paid to cash)")*Z63</f>
        <v>0</v>
      </c>
      <c r="BL63" s="6">
        <f ca="1">BL62+SUMIFS('Transactions (Dated)'!$F:$F,'Transactions (Dated)'!$D:$D,$BF63,'Transactions (Dated)'!$B:$B,BL$11,'Transactions (Dated)'!$C:$C,"Dividend (paid to cash)")*AA63</f>
        <v>0</v>
      </c>
      <c r="BM63" s="6">
        <f ca="1">BM62+SUMIFS('Transactions (Dated)'!$F:$F,'Transactions (Dated)'!$D:$D,$BF63,'Transactions (Dated)'!$B:$B,BM$11,'Transactions (Dated)'!$C:$C,"Dividend (paid to cash)")*AB63</f>
        <v>0</v>
      </c>
      <c r="BN63" s="6">
        <f ca="1">BN62+SUMIFS('Transactions (Dated)'!$F:$F,'Transactions (Dated)'!$D:$D,$BF63,'Transactions (Dated)'!$B:$B,BN$11,'Transactions (Dated)'!$C:$C,"Dividend (paid to cash)")*AC63</f>
        <v>0</v>
      </c>
      <c r="BO63" s="6">
        <f ca="1">BO62+SUMIFS('Transactions (Dated)'!$F:$F,'Transactions (Dated)'!$D:$D,$BF63,'Transactions (Dated)'!$B:$B,BO$11,'Transactions (Dated)'!$C:$C,"Dividend (paid to cash)")*AD63</f>
        <v>0</v>
      </c>
      <c r="BP63" s="6">
        <f ca="1">BP62+SUMIFS('Transactions (Dated)'!$F:$F,'Transactions (Dated)'!$D:$D,$BF63,'Transactions (Dated)'!$B:$B,BP$11,'Transactions (Dated)'!$C:$C,"Dividend (paid to cash)")*AE63</f>
        <v>0</v>
      </c>
      <c r="BQ63" s="6">
        <f ca="1">BQ62+SUMIFS('Transactions (Dated)'!$F:$F,'Transactions (Dated)'!$D:$D,$BF63,'Transactions (Dated)'!$B:$B,BQ$11,'Transactions (Dated)'!$C:$C,"Dividend (paid to cash)")*AF63</f>
        <v>0</v>
      </c>
      <c r="BR63" s="6">
        <f ca="1">BR62+SUMIFS('Transactions (Dated)'!$F:$F,'Transactions (Dated)'!$D:$D,$BF63,'Transactions (Dated)'!$B:$B,BR$11,'Transactions (Dated)'!$C:$C,"Dividend (paid to cash)")*AG63</f>
        <v>0</v>
      </c>
      <c r="BS63" s="6">
        <f ca="1">BS62+SUMIFS('Transactions (Dated)'!$F:$F,'Transactions (Dated)'!$D:$D,$BF63,'Transactions (Dated)'!$B:$B,BS$11,'Transactions (Dated)'!$C:$C,"Dividend (paid to cash)")*AH63</f>
        <v>0</v>
      </c>
      <c r="BT63" s="6">
        <f ca="1">BT62+SUMIFS('Transactions (Dated)'!$F:$F,'Transactions (Dated)'!$D:$D,$BF63,'Transactions (Dated)'!$B:$B,BT$11,'Transactions (Dated)'!$C:$C,"Dividend (paid to cash)")*AI63</f>
        <v>0</v>
      </c>
      <c r="BU63" s="6">
        <f ca="1">BU62+SUMIFS('Transactions (Dated)'!$F:$F,'Transactions (Dated)'!$D:$D,$BF63,'Transactions (Dated)'!$B:$B,BU$11,'Transactions (Dated)'!$C:$C,"Dividend (paid to cash)")*AJ63</f>
        <v>0</v>
      </c>
      <c r="BV63" s="6"/>
      <c r="BX63" s="6">
        <f t="shared" ca="1" si="30"/>
        <v>900608.75</v>
      </c>
      <c r="BZ63" s="3">
        <f t="shared" si="31"/>
        <v>41985</v>
      </c>
      <c r="CA63" s="4">
        <f t="shared" ca="1" si="26"/>
        <v>94086.25</v>
      </c>
      <c r="CB63" s="4">
        <f t="shared" ca="1" si="27"/>
        <v>900608.75</v>
      </c>
      <c r="CD63" s="4">
        <f t="shared" ca="1" si="28"/>
        <v>994695</v>
      </c>
    </row>
    <row r="64" spans="2:82" x14ac:dyDescent="0.15">
      <c r="B64" s="3">
        <f t="shared" si="29"/>
        <v>41988</v>
      </c>
      <c r="C64" s="2">
        <v>13705.1</v>
      </c>
      <c r="E64" s="70">
        <v>41988</v>
      </c>
      <c r="F64" s="69">
        <v>11</v>
      </c>
      <c r="G64" s="69">
        <v>3.38</v>
      </c>
      <c r="H64" s="69">
        <v>18.61</v>
      </c>
      <c r="I64" s="69">
        <v>31.15</v>
      </c>
      <c r="J64" s="69">
        <v>16.2</v>
      </c>
      <c r="K64" s="69">
        <v>11.35</v>
      </c>
      <c r="L64" s="69">
        <v>26.04</v>
      </c>
      <c r="M64" s="69">
        <v>1.85</v>
      </c>
      <c r="N64" s="69">
        <v>8.4</v>
      </c>
      <c r="O64" s="69">
        <v>5</v>
      </c>
      <c r="P64" s="69">
        <v>34.28</v>
      </c>
      <c r="Q64" s="69">
        <v>1.5</v>
      </c>
      <c r="R64" s="69">
        <v>8.6999999999999993</v>
      </c>
      <c r="S64" s="69">
        <v>38.299999999999997</v>
      </c>
      <c r="T64" s="4"/>
      <c r="V64" s="3">
        <f t="shared" si="8"/>
        <v>41988</v>
      </c>
      <c r="W64" s="40">
        <f ca="1">W63+SUMIFS('Transactions (Dated)'!$E$2:$E$53,'Transactions (Dated)'!$D$2:$D$53,'Share Values'!$V64,'Transactions (Dated)'!$B$2:$B$53,'Share Values'!W$11,'Transactions (Dated)'!$C$2:$C$53,"Buy")-SUMIFS('Transactions (Dated)'!$E$2:$E$53,'Transactions (Dated)'!$D$2:$D$53,'Share Values'!$V64,'Transactions (Dated)'!$B$2:$B$53,'Share Values'!W$11,'Transactions (Dated)'!$C$2:$C$53,"Sell")</f>
        <v>4625</v>
      </c>
      <c r="X64" s="40">
        <f ca="1">X63+SUMIFS('Transactions (Dated)'!$E$2:$E$53,'Transactions (Dated)'!$D$2:$D$53,'Share Values'!$V64,'Transactions (Dated)'!$B$2:$B$53,'Share Values'!X$11,'Transactions (Dated)'!$C$2:$C$53,"Buy")-SUMIFS('Transactions (Dated)'!$E$2:$E$53,'Transactions (Dated)'!$D$2:$D$53,'Share Values'!$V64,'Transactions (Dated)'!$B$2:$B$53,'Share Values'!X$11,'Transactions (Dated)'!$C$2:$C$53,"Sell")</f>
        <v>12500</v>
      </c>
      <c r="Y64" s="40">
        <f ca="1">Y63+SUMIFS('Transactions (Dated)'!$E$2:$E$53,'Transactions (Dated)'!$D$2:$D$53,'Share Values'!$V64,'Transactions (Dated)'!$B$2:$B$53,'Share Values'!Y$11,'Transactions (Dated)'!$C$2:$C$53,"Buy")-SUMIFS('Transactions (Dated)'!$E$2:$E$53,'Transactions (Dated)'!$D$2:$D$53,'Share Values'!$V64,'Transactions (Dated)'!$B$2:$B$53,'Share Values'!Y$11,'Transactions (Dated)'!$C$2:$C$53,"Sell")</f>
        <v>0</v>
      </c>
      <c r="Z64" s="40">
        <f ca="1">Z63+SUMIFS('Transactions (Dated)'!$E$2:$E$53,'Transactions (Dated)'!$D$2:$D$53,'Share Values'!$V64,'Transactions (Dated)'!$B$2:$B$53,'Share Values'!Z$11,'Transactions (Dated)'!$C$2:$C$53,"Buy")-SUMIFS('Transactions (Dated)'!$E$2:$E$53,'Transactions (Dated)'!$D$2:$D$53,'Share Values'!$V64,'Transactions (Dated)'!$B$2:$B$53,'Share Values'!Z$11,'Transactions (Dated)'!$C$2:$C$53,"Sell")</f>
        <v>0</v>
      </c>
      <c r="AA64" s="40">
        <f ca="1">AA63+SUMIFS('Transactions (Dated)'!$E$2:$E$53,'Transactions (Dated)'!$D$2:$D$53,'Share Values'!$V64,'Transactions (Dated)'!$B$2:$B$53,'Share Values'!AA$11,'Transactions (Dated)'!$C$2:$C$53,"Buy")-SUMIFS('Transactions (Dated)'!$E$2:$E$53,'Transactions (Dated)'!$D$2:$D$53,'Share Values'!$V64,'Transactions (Dated)'!$B$2:$B$53,'Share Values'!AA$11,'Transactions (Dated)'!$C$2:$C$53,"Sell")</f>
        <v>0</v>
      </c>
      <c r="AB64" s="40">
        <f ca="1">AB63+SUMIFS('Transactions (Dated)'!$E$2:$E$53,'Transactions (Dated)'!$D$2:$D$53,'Share Values'!$V64,'Transactions (Dated)'!$B$2:$B$53,'Share Values'!AB$11,'Transactions (Dated)'!$C$2:$C$53,"Buy")-SUMIFS('Transactions (Dated)'!$E$2:$E$53,'Transactions (Dated)'!$D$2:$D$53,'Share Values'!$V64,'Transactions (Dated)'!$B$2:$B$53,'Share Values'!AB$11,'Transactions (Dated)'!$C$2:$C$53,"Sell")</f>
        <v>0</v>
      </c>
      <c r="AC64" s="40">
        <f ca="1">AC63+SUMIFS('Transactions (Dated)'!$E$2:$E$53,'Transactions (Dated)'!$D$2:$D$53,'Share Values'!$V64,'Transactions (Dated)'!$B$2:$B$53,'Share Values'!AC$11,'Transactions (Dated)'!$C$2:$C$53,"Buy")-SUMIFS('Transactions (Dated)'!$E$2:$E$53,'Transactions (Dated)'!$D$2:$D$53,'Share Values'!$V64,'Transactions (Dated)'!$B$2:$B$53,'Share Values'!AC$11,'Transactions (Dated)'!$C$2:$C$53,"Sell")</f>
        <v>0</v>
      </c>
      <c r="AD64" s="40">
        <f ca="1">AD63+SUMIFS('Transactions (Dated)'!$E$2:$E$53,'Transactions (Dated)'!$D$2:$D$53,'Share Values'!$V64,'Transactions (Dated)'!$B$2:$B$53,'Share Values'!AD$11,'Transactions (Dated)'!$C$2:$C$53,"Buy")-SUMIFS('Transactions (Dated)'!$E$2:$E$53,'Transactions (Dated)'!$D$2:$D$53,'Share Values'!$V64,'Transactions (Dated)'!$B$2:$B$53,'Share Values'!AD$11,'Transactions (Dated)'!$C$2:$C$53,"Sell")</f>
        <v>0</v>
      </c>
      <c r="AE64" s="40">
        <f ca="1">AE63+SUMIFS('Transactions (Dated)'!$E$2:$E$53,'Transactions (Dated)'!$D$2:$D$53,'Share Values'!$V64,'Transactions (Dated)'!$B$2:$B$53,'Share Values'!AE$11,'Transactions (Dated)'!$C$2:$C$53,"Buy")-SUMIFS('Transactions (Dated)'!$E$2:$E$53,'Transactions (Dated)'!$D$2:$D$53,'Share Values'!$V64,'Transactions (Dated)'!$B$2:$B$53,'Share Values'!AE$11,'Transactions (Dated)'!$C$2:$C$53,"Sell")</f>
        <v>0</v>
      </c>
      <c r="AF64" s="40">
        <f ca="1">AF63+SUMIFS('Transactions (Dated)'!$E$2:$E$53,'Transactions (Dated)'!$D$2:$D$53,'Share Values'!$V64,'Transactions (Dated)'!$B$2:$B$53,'Share Values'!AF$11,'Transactions (Dated)'!$C$2:$C$53,"Buy")-SUMIFS('Transactions (Dated)'!$E$2:$E$53,'Transactions (Dated)'!$D$2:$D$53,'Share Values'!$V64,'Transactions (Dated)'!$B$2:$B$53,'Share Values'!AF$11,'Transactions (Dated)'!$C$2:$C$53,"Sell")</f>
        <v>0</v>
      </c>
      <c r="AG64" s="40">
        <f ca="1">AG63+SUMIFS('Transactions (Dated)'!$E$2:$E$53,'Transactions (Dated)'!$D$2:$D$53,'Share Values'!$V64,'Transactions (Dated)'!$B$2:$B$53,'Share Values'!AG$11,'Transactions (Dated)'!$C$2:$C$53,"Buy")-SUMIFS('Transactions (Dated)'!$E$2:$E$53,'Transactions (Dated)'!$D$2:$D$53,'Share Values'!$V64,'Transactions (Dated)'!$B$2:$B$53,'Share Values'!AG$11,'Transactions (Dated)'!$C$2:$C$53,"Sell")</f>
        <v>0</v>
      </c>
      <c r="AH64" s="40">
        <f ca="1">AH63+SUMIFS('Transactions (Dated)'!$E$2:$E$53,'Transactions (Dated)'!$D$2:$D$53,'Share Values'!$V64,'Transactions (Dated)'!$B$2:$B$53,'Share Values'!AH$11,'Transactions (Dated)'!$C$2:$C$53,"Buy")-SUMIFS('Transactions (Dated)'!$E$2:$E$53,'Transactions (Dated)'!$D$2:$D$53,'Share Values'!$V64,'Transactions (Dated)'!$B$2:$B$53,'Share Values'!AH$11,'Transactions (Dated)'!$C$2:$C$53,"Sell")</f>
        <v>0</v>
      </c>
      <c r="AI64" s="40">
        <f ca="1">AI63+SUMIFS('Transactions (Dated)'!$E$2:$E$53,'Transactions (Dated)'!$D$2:$D$53,'Share Values'!$V64,'Transactions (Dated)'!$B$2:$B$53,'Share Values'!AI$11,'Transactions (Dated)'!$C$2:$C$53,"Buy")-SUMIFS('Transactions (Dated)'!$E$2:$E$53,'Transactions (Dated)'!$D$2:$D$53,'Share Values'!$V64,'Transactions (Dated)'!$B$2:$B$53,'Share Values'!AI$11,'Transactions (Dated)'!$C$2:$C$53,"Sell")</f>
        <v>0</v>
      </c>
      <c r="AJ64" s="40">
        <f ca="1">AJ63+SUMIFS('Transactions (Dated)'!$E$2:$E$53,'Transactions (Dated)'!$D$2:$D$53,'Share Values'!$V64,'Transactions (Dated)'!$B$2:$B$53,'Share Values'!AJ$11,'Transactions (Dated)'!$C$2:$C$53,"Buy")-SUMIFS('Transactions (Dated)'!$E$2:$E$53,'Transactions (Dated)'!$D$2:$D$53,'Share Values'!$V64,'Transactions (Dated)'!$B$2:$B$53,'Share Values'!AJ$11,'Transactions (Dated)'!$C$2:$C$53,"Sell")</f>
        <v>0</v>
      </c>
      <c r="AK64" s="40"/>
      <c r="AM64" s="3">
        <f t="shared" si="9"/>
        <v>41988</v>
      </c>
      <c r="AN64" s="6">
        <f t="shared" ca="1" si="10"/>
        <v>50875</v>
      </c>
      <c r="AO64" s="6">
        <f t="shared" ca="1" si="11"/>
        <v>42250</v>
      </c>
      <c r="AP64" s="6">
        <f t="shared" ca="1" si="12"/>
        <v>0</v>
      </c>
      <c r="AQ64" s="6">
        <f t="shared" ca="1" si="13"/>
        <v>0</v>
      </c>
      <c r="AR64" s="6">
        <f t="shared" ca="1" si="14"/>
        <v>0</v>
      </c>
      <c r="AS64" s="6">
        <f t="shared" ca="1" si="15"/>
        <v>0</v>
      </c>
      <c r="AT64" s="6">
        <f t="shared" ca="1" si="16"/>
        <v>0</v>
      </c>
      <c r="AU64" s="6">
        <f t="shared" ca="1" si="17"/>
        <v>0</v>
      </c>
      <c r="AV64" s="6">
        <f t="shared" ca="1" si="18"/>
        <v>0</v>
      </c>
      <c r="AW64" s="6">
        <f t="shared" ca="1" si="19"/>
        <v>0</v>
      </c>
      <c r="AX64" s="6">
        <f t="shared" ca="1" si="20"/>
        <v>0</v>
      </c>
      <c r="AY64" s="6">
        <f t="shared" ca="1" si="21"/>
        <v>0</v>
      </c>
      <c r="AZ64" s="6">
        <f t="shared" ca="1" si="22"/>
        <v>0</v>
      </c>
      <c r="BA64" s="6">
        <f t="shared" ca="1" si="23"/>
        <v>0</v>
      </c>
      <c r="BB64" s="6"/>
      <c r="BD64" s="4">
        <f t="shared" ca="1" si="24"/>
        <v>93125</v>
      </c>
      <c r="BF64" s="3">
        <f t="shared" si="25"/>
        <v>41988</v>
      </c>
      <c r="BG64" s="6">
        <f>BG63+SUMIFS('Transactions (Dated)'!H:H,'Transactions (Dated)'!D:D,'Share Values'!AM64)</f>
        <v>899983.75</v>
      </c>
      <c r="BH64" s="6">
        <f ca="1">BH63+SUMIFS('Transactions (Dated)'!$F:$F,'Transactions (Dated)'!$D:$D,$BF64,'Transactions (Dated)'!$B:$B,BH$11,'Transactions (Dated)'!$C:$C,"Dividend (paid to cash)")*W64</f>
        <v>0</v>
      </c>
      <c r="BI64" s="6">
        <f ca="1">BI63+SUMIFS('Transactions (Dated)'!$F:$F,'Transactions (Dated)'!$D:$D,$BF64,'Transactions (Dated)'!$B:$B,BI$11,'Transactions (Dated)'!$C:$C,"Dividend (paid to cash)")*X64</f>
        <v>625</v>
      </c>
      <c r="BJ64" s="6">
        <f ca="1">BJ63+SUMIFS('Transactions (Dated)'!$F:$F,'Transactions (Dated)'!$D:$D,$BF64,'Transactions (Dated)'!$B:$B,BJ$11,'Transactions (Dated)'!$C:$C,"Dividend (paid to cash)")*Y64</f>
        <v>0</v>
      </c>
      <c r="BK64" s="6">
        <f ca="1">BK63+SUMIFS('Transactions (Dated)'!$F:$F,'Transactions (Dated)'!$D:$D,$BF64,'Transactions (Dated)'!$B:$B,BK$11,'Transactions (Dated)'!$C:$C,"Dividend (paid to cash)")*Z64</f>
        <v>0</v>
      </c>
      <c r="BL64" s="6">
        <f ca="1">BL63+SUMIFS('Transactions (Dated)'!$F:$F,'Transactions (Dated)'!$D:$D,$BF64,'Transactions (Dated)'!$B:$B,BL$11,'Transactions (Dated)'!$C:$C,"Dividend (paid to cash)")*AA64</f>
        <v>0</v>
      </c>
      <c r="BM64" s="6">
        <f ca="1">BM63+SUMIFS('Transactions (Dated)'!$F:$F,'Transactions (Dated)'!$D:$D,$BF64,'Transactions (Dated)'!$B:$B,BM$11,'Transactions (Dated)'!$C:$C,"Dividend (paid to cash)")*AB64</f>
        <v>0</v>
      </c>
      <c r="BN64" s="6">
        <f ca="1">BN63+SUMIFS('Transactions (Dated)'!$F:$F,'Transactions (Dated)'!$D:$D,$BF64,'Transactions (Dated)'!$B:$B,BN$11,'Transactions (Dated)'!$C:$C,"Dividend (paid to cash)")*AC64</f>
        <v>0</v>
      </c>
      <c r="BO64" s="6">
        <f ca="1">BO63+SUMIFS('Transactions (Dated)'!$F:$F,'Transactions (Dated)'!$D:$D,$BF64,'Transactions (Dated)'!$B:$B,BO$11,'Transactions (Dated)'!$C:$C,"Dividend (paid to cash)")*AD64</f>
        <v>0</v>
      </c>
      <c r="BP64" s="6">
        <f ca="1">BP63+SUMIFS('Transactions (Dated)'!$F:$F,'Transactions (Dated)'!$D:$D,$BF64,'Transactions (Dated)'!$B:$B,BP$11,'Transactions (Dated)'!$C:$C,"Dividend (paid to cash)")*AE64</f>
        <v>0</v>
      </c>
      <c r="BQ64" s="6">
        <f ca="1">BQ63+SUMIFS('Transactions (Dated)'!$F:$F,'Transactions (Dated)'!$D:$D,$BF64,'Transactions (Dated)'!$B:$B,BQ$11,'Transactions (Dated)'!$C:$C,"Dividend (paid to cash)")*AF64</f>
        <v>0</v>
      </c>
      <c r="BR64" s="6">
        <f ca="1">BR63+SUMIFS('Transactions (Dated)'!$F:$F,'Transactions (Dated)'!$D:$D,$BF64,'Transactions (Dated)'!$B:$B,BR$11,'Transactions (Dated)'!$C:$C,"Dividend (paid to cash)")*AG64</f>
        <v>0</v>
      </c>
      <c r="BS64" s="6">
        <f ca="1">BS63+SUMIFS('Transactions (Dated)'!$F:$F,'Transactions (Dated)'!$D:$D,$BF64,'Transactions (Dated)'!$B:$B,BS$11,'Transactions (Dated)'!$C:$C,"Dividend (paid to cash)")*AH64</f>
        <v>0</v>
      </c>
      <c r="BT64" s="6">
        <f ca="1">BT63+SUMIFS('Transactions (Dated)'!$F:$F,'Transactions (Dated)'!$D:$D,$BF64,'Transactions (Dated)'!$B:$B,BT$11,'Transactions (Dated)'!$C:$C,"Dividend (paid to cash)")*AI64</f>
        <v>0</v>
      </c>
      <c r="BU64" s="6">
        <f ca="1">BU63+SUMIFS('Transactions (Dated)'!$F:$F,'Transactions (Dated)'!$D:$D,$BF64,'Transactions (Dated)'!$B:$B,BU$11,'Transactions (Dated)'!$C:$C,"Dividend (paid to cash)")*AJ64</f>
        <v>0</v>
      </c>
      <c r="BV64" s="6"/>
      <c r="BX64" s="6">
        <f t="shared" ca="1" si="30"/>
        <v>900608.75</v>
      </c>
      <c r="BZ64" s="3">
        <f t="shared" si="31"/>
        <v>41988</v>
      </c>
      <c r="CA64" s="4">
        <f t="shared" ca="1" si="26"/>
        <v>93125</v>
      </c>
      <c r="CB64" s="4">
        <f t="shared" ca="1" si="27"/>
        <v>900608.75</v>
      </c>
      <c r="CD64" s="4">
        <f t="shared" ca="1" si="28"/>
        <v>993733.75</v>
      </c>
    </row>
    <row r="65" spans="2:82" x14ac:dyDescent="0.15">
      <c r="B65" s="3">
        <f t="shared" si="29"/>
        <v>41989</v>
      </c>
      <c r="C65" s="2">
        <v>13861.5</v>
      </c>
      <c r="E65" s="70">
        <v>41989</v>
      </c>
      <c r="F65" s="69">
        <v>11.04</v>
      </c>
      <c r="G65" s="69">
        <v>3.53</v>
      </c>
      <c r="H65" s="69">
        <v>18.84</v>
      </c>
      <c r="I65" s="69">
        <v>31.33</v>
      </c>
      <c r="J65" s="69">
        <v>16.420000000000002</v>
      </c>
      <c r="K65" s="69">
        <v>11.49</v>
      </c>
      <c r="L65" s="69">
        <v>26.73</v>
      </c>
      <c r="M65" s="69">
        <v>1.82</v>
      </c>
      <c r="N65" s="69">
        <v>8.65</v>
      </c>
      <c r="O65" s="69">
        <v>4.9667000000000003</v>
      </c>
      <c r="P65" s="69">
        <v>35.5</v>
      </c>
      <c r="Q65" s="69">
        <v>1.4</v>
      </c>
      <c r="R65" s="69">
        <v>8.6199999999999992</v>
      </c>
      <c r="S65" s="69">
        <v>38.15</v>
      </c>
      <c r="T65" s="4"/>
      <c r="V65" s="3">
        <f t="shared" si="8"/>
        <v>41989</v>
      </c>
      <c r="W65" s="40">
        <f ca="1">W64+SUMIFS('Transactions (Dated)'!$E$2:$E$53,'Transactions (Dated)'!$D$2:$D$53,'Share Values'!$V65,'Transactions (Dated)'!$B$2:$B$53,'Share Values'!W$11,'Transactions (Dated)'!$C$2:$C$53,"Buy")-SUMIFS('Transactions (Dated)'!$E$2:$E$53,'Transactions (Dated)'!$D$2:$D$53,'Share Values'!$V65,'Transactions (Dated)'!$B$2:$B$53,'Share Values'!W$11,'Transactions (Dated)'!$C$2:$C$53,"Sell")</f>
        <v>4625</v>
      </c>
      <c r="X65" s="40">
        <f ca="1">X64+SUMIFS('Transactions (Dated)'!$E$2:$E$53,'Transactions (Dated)'!$D$2:$D$53,'Share Values'!$V65,'Transactions (Dated)'!$B$2:$B$53,'Share Values'!X$11,'Transactions (Dated)'!$C$2:$C$53,"Buy")-SUMIFS('Transactions (Dated)'!$E$2:$E$53,'Transactions (Dated)'!$D$2:$D$53,'Share Values'!$V65,'Transactions (Dated)'!$B$2:$B$53,'Share Values'!X$11,'Transactions (Dated)'!$C$2:$C$53,"Sell")</f>
        <v>12500</v>
      </c>
      <c r="Y65" s="40">
        <f ca="1">Y64+SUMIFS('Transactions (Dated)'!$E$2:$E$53,'Transactions (Dated)'!$D$2:$D$53,'Share Values'!$V65,'Transactions (Dated)'!$B$2:$B$53,'Share Values'!Y$11,'Transactions (Dated)'!$C$2:$C$53,"Buy")-SUMIFS('Transactions (Dated)'!$E$2:$E$53,'Transactions (Dated)'!$D$2:$D$53,'Share Values'!$V65,'Transactions (Dated)'!$B$2:$B$53,'Share Values'!Y$11,'Transactions (Dated)'!$C$2:$C$53,"Sell")</f>
        <v>0</v>
      </c>
      <c r="Z65" s="40">
        <f ca="1">Z64+SUMIFS('Transactions (Dated)'!$E$2:$E$53,'Transactions (Dated)'!$D$2:$D$53,'Share Values'!$V65,'Transactions (Dated)'!$B$2:$B$53,'Share Values'!Z$11,'Transactions (Dated)'!$C$2:$C$53,"Buy")-SUMIFS('Transactions (Dated)'!$E$2:$E$53,'Transactions (Dated)'!$D$2:$D$53,'Share Values'!$V65,'Transactions (Dated)'!$B$2:$B$53,'Share Values'!Z$11,'Transactions (Dated)'!$C$2:$C$53,"Sell")</f>
        <v>0</v>
      </c>
      <c r="AA65" s="40">
        <f ca="1">AA64+SUMIFS('Transactions (Dated)'!$E$2:$E$53,'Transactions (Dated)'!$D$2:$D$53,'Share Values'!$V65,'Transactions (Dated)'!$B$2:$B$53,'Share Values'!AA$11,'Transactions (Dated)'!$C$2:$C$53,"Buy")-SUMIFS('Transactions (Dated)'!$E$2:$E$53,'Transactions (Dated)'!$D$2:$D$53,'Share Values'!$V65,'Transactions (Dated)'!$B$2:$B$53,'Share Values'!AA$11,'Transactions (Dated)'!$C$2:$C$53,"Sell")</f>
        <v>0</v>
      </c>
      <c r="AB65" s="40">
        <f ca="1">AB64+SUMIFS('Transactions (Dated)'!$E$2:$E$53,'Transactions (Dated)'!$D$2:$D$53,'Share Values'!$V65,'Transactions (Dated)'!$B$2:$B$53,'Share Values'!AB$11,'Transactions (Dated)'!$C$2:$C$53,"Buy")-SUMIFS('Transactions (Dated)'!$E$2:$E$53,'Transactions (Dated)'!$D$2:$D$53,'Share Values'!$V65,'Transactions (Dated)'!$B$2:$B$53,'Share Values'!AB$11,'Transactions (Dated)'!$C$2:$C$53,"Sell")</f>
        <v>0</v>
      </c>
      <c r="AC65" s="40">
        <f ca="1">AC64+SUMIFS('Transactions (Dated)'!$E$2:$E$53,'Transactions (Dated)'!$D$2:$D$53,'Share Values'!$V65,'Transactions (Dated)'!$B$2:$B$53,'Share Values'!AC$11,'Transactions (Dated)'!$C$2:$C$53,"Buy")-SUMIFS('Transactions (Dated)'!$E$2:$E$53,'Transactions (Dated)'!$D$2:$D$53,'Share Values'!$V65,'Transactions (Dated)'!$B$2:$B$53,'Share Values'!AC$11,'Transactions (Dated)'!$C$2:$C$53,"Sell")</f>
        <v>0</v>
      </c>
      <c r="AD65" s="40">
        <f ca="1">AD64+SUMIFS('Transactions (Dated)'!$E$2:$E$53,'Transactions (Dated)'!$D$2:$D$53,'Share Values'!$V65,'Transactions (Dated)'!$B$2:$B$53,'Share Values'!AD$11,'Transactions (Dated)'!$C$2:$C$53,"Buy")-SUMIFS('Transactions (Dated)'!$E$2:$E$53,'Transactions (Dated)'!$D$2:$D$53,'Share Values'!$V65,'Transactions (Dated)'!$B$2:$B$53,'Share Values'!AD$11,'Transactions (Dated)'!$C$2:$C$53,"Sell")</f>
        <v>0</v>
      </c>
      <c r="AE65" s="40">
        <f ca="1">AE64+SUMIFS('Transactions (Dated)'!$E$2:$E$53,'Transactions (Dated)'!$D$2:$D$53,'Share Values'!$V65,'Transactions (Dated)'!$B$2:$B$53,'Share Values'!AE$11,'Transactions (Dated)'!$C$2:$C$53,"Buy")-SUMIFS('Transactions (Dated)'!$E$2:$E$53,'Transactions (Dated)'!$D$2:$D$53,'Share Values'!$V65,'Transactions (Dated)'!$B$2:$B$53,'Share Values'!AE$11,'Transactions (Dated)'!$C$2:$C$53,"Sell")</f>
        <v>0</v>
      </c>
      <c r="AF65" s="40">
        <f ca="1">AF64+SUMIFS('Transactions (Dated)'!$E$2:$E$53,'Transactions (Dated)'!$D$2:$D$53,'Share Values'!$V65,'Transactions (Dated)'!$B$2:$B$53,'Share Values'!AF$11,'Transactions (Dated)'!$C$2:$C$53,"Buy")-SUMIFS('Transactions (Dated)'!$E$2:$E$53,'Transactions (Dated)'!$D$2:$D$53,'Share Values'!$V65,'Transactions (Dated)'!$B$2:$B$53,'Share Values'!AF$11,'Transactions (Dated)'!$C$2:$C$53,"Sell")</f>
        <v>0</v>
      </c>
      <c r="AG65" s="40">
        <f ca="1">AG64+SUMIFS('Transactions (Dated)'!$E$2:$E$53,'Transactions (Dated)'!$D$2:$D$53,'Share Values'!$V65,'Transactions (Dated)'!$B$2:$B$53,'Share Values'!AG$11,'Transactions (Dated)'!$C$2:$C$53,"Buy")-SUMIFS('Transactions (Dated)'!$E$2:$E$53,'Transactions (Dated)'!$D$2:$D$53,'Share Values'!$V65,'Transactions (Dated)'!$B$2:$B$53,'Share Values'!AG$11,'Transactions (Dated)'!$C$2:$C$53,"Sell")</f>
        <v>0</v>
      </c>
      <c r="AH65" s="40">
        <f ca="1">AH64+SUMIFS('Transactions (Dated)'!$E$2:$E$53,'Transactions (Dated)'!$D$2:$D$53,'Share Values'!$V65,'Transactions (Dated)'!$B$2:$B$53,'Share Values'!AH$11,'Transactions (Dated)'!$C$2:$C$53,"Buy")-SUMIFS('Transactions (Dated)'!$E$2:$E$53,'Transactions (Dated)'!$D$2:$D$53,'Share Values'!$V65,'Transactions (Dated)'!$B$2:$B$53,'Share Values'!AH$11,'Transactions (Dated)'!$C$2:$C$53,"Sell")</f>
        <v>0</v>
      </c>
      <c r="AI65" s="40">
        <f ca="1">AI64+SUMIFS('Transactions (Dated)'!$E$2:$E$53,'Transactions (Dated)'!$D$2:$D$53,'Share Values'!$V65,'Transactions (Dated)'!$B$2:$B$53,'Share Values'!AI$11,'Transactions (Dated)'!$C$2:$C$53,"Buy")-SUMIFS('Transactions (Dated)'!$E$2:$E$53,'Transactions (Dated)'!$D$2:$D$53,'Share Values'!$V65,'Transactions (Dated)'!$B$2:$B$53,'Share Values'!AI$11,'Transactions (Dated)'!$C$2:$C$53,"Sell")</f>
        <v>0</v>
      </c>
      <c r="AJ65" s="40">
        <f ca="1">AJ64+SUMIFS('Transactions (Dated)'!$E$2:$E$53,'Transactions (Dated)'!$D$2:$D$53,'Share Values'!$V65,'Transactions (Dated)'!$B$2:$B$53,'Share Values'!AJ$11,'Transactions (Dated)'!$C$2:$C$53,"Buy")-SUMIFS('Transactions (Dated)'!$E$2:$E$53,'Transactions (Dated)'!$D$2:$D$53,'Share Values'!$V65,'Transactions (Dated)'!$B$2:$B$53,'Share Values'!AJ$11,'Transactions (Dated)'!$C$2:$C$53,"Sell")</f>
        <v>0</v>
      </c>
      <c r="AK65" s="40"/>
      <c r="AM65" s="3">
        <f t="shared" si="9"/>
        <v>41989</v>
      </c>
      <c r="AN65" s="6">
        <f t="shared" ca="1" si="10"/>
        <v>51059.999999999993</v>
      </c>
      <c r="AO65" s="6">
        <f t="shared" ca="1" si="11"/>
        <v>44125</v>
      </c>
      <c r="AP65" s="6">
        <f t="shared" ca="1" si="12"/>
        <v>0</v>
      </c>
      <c r="AQ65" s="6">
        <f t="shared" ca="1" si="13"/>
        <v>0</v>
      </c>
      <c r="AR65" s="6">
        <f t="shared" ca="1" si="14"/>
        <v>0</v>
      </c>
      <c r="AS65" s="6">
        <f t="shared" ca="1" si="15"/>
        <v>0</v>
      </c>
      <c r="AT65" s="6">
        <f t="shared" ca="1" si="16"/>
        <v>0</v>
      </c>
      <c r="AU65" s="6">
        <f t="shared" ca="1" si="17"/>
        <v>0</v>
      </c>
      <c r="AV65" s="6">
        <f t="shared" ca="1" si="18"/>
        <v>0</v>
      </c>
      <c r="AW65" s="6">
        <f t="shared" ca="1" si="19"/>
        <v>0</v>
      </c>
      <c r="AX65" s="6">
        <f t="shared" ca="1" si="20"/>
        <v>0</v>
      </c>
      <c r="AY65" s="6">
        <f t="shared" ca="1" si="21"/>
        <v>0</v>
      </c>
      <c r="AZ65" s="6">
        <f t="shared" ca="1" si="22"/>
        <v>0</v>
      </c>
      <c r="BA65" s="6">
        <f t="shared" ca="1" si="23"/>
        <v>0</v>
      </c>
      <c r="BB65" s="6"/>
      <c r="BD65" s="4">
        <f t="shared" ca="1" si="24"/>
        <v>95185</v>
      </c>
      <c r="BF65" s="3">
        <f t="shared" si="25"/>
        <v>41989</v>
      </c>
      <c r="BG65" s="6">
        <f>BG64+SUMIFS('Transactions (Dated)'!H:H,'Transactions (Dated)'!D:D,'Share Values'!AM65)</f>
        <v>899983.75</v>
      </c>
      <c r="BH65" s="6">
        <f ca="1">BH64+SUMIFS('Transactions (Dated)'!$F:$F,'Transactions (Dated)'!$D:$D,$BF65,'Transactions (Dated)'!$B:$B,BH$11,'Transactions (Dated)'!$C:$C,"Dividend (paid to cash)")*W65</f>
        <v>0</v>
      </c>
      <c r="BI65" s="6">
        <f ca="1">BI64+SUMIFS('Transactions (Dated)'!$F:$F,'Transactions (Dated)'!$D:$D,$BF65,'Transactions (Dated)'!$B:$B,BI$11,'Transactions (Dated)'!$C:$C,"Dividend (paid to cash)")*X65</f>
        <v>625</v>
      </c>
      <c r="BJ65" s="6">
        <f ca="1">BJ64+SUMIFS('Transactions (Dated)'!$F:$F,'Transactions (Dated)'!$D:$D,$BF65,'Transactions (Dated)'!$B:$B,BJ$11,'Transactions (Dated)'!$C:$C,"Dividend (paid to cash)")*Y65</f>
        <v>0</v>
      </c>
      <c r="BK65" s="6">
        <f ca="1">BK64+SUMIFS('Transactions (Dated)'!$F:$F,'Transactions (Dated)'!$D:$D,$BF65,'Transactions (Dated)'!$B:$B,BK$11,'Transactions (Dated)'!$C:$C,"Dividend (paid to cash)")*Z65</f>
        <v>0</v>
      </c>
      <c r="BL65" s="6">
        <f ca="1">BL64+SUMIFS('Transactions (Dated)'!$F:$F,'Transactions (Dated)'!$D:$D,$BF65,'Transactions (Dated)'!$B:$B,BL$11,'Transactions (Dated)'!$C:$C,"Dividend (paid to cash)")*AA65</f>
        <v>0</v>
      </c>
      <c r="BM65" s="6">
        <f ca="1">BM64+SUMIFS('Transactions (Dated)'!$F:$F,'Transactions (Dated)'!$D:$D,$BF65,'Transactions (Dated)'!$B:$B,BM$11,'Transactions (Dated)'!$C:$C,"Dividend (paid to cash)")*AB65</f>
        <v>0</v>
      </c>
      <c r="BN65" s="6">
        <f ca="1">BN64+SUMIFS('Transactions (Dated)'!$F:$F,'Transactions (Dated)'!$D:$D,$BF65,'Transactions (Dated)'!$B:$B,BN$11,'Transactions (Dated)'!$C:$C,"Dividend (paid to cash)")*AC65</f>
        <v>0</v>
      </c>
      <c r="BO65" s="6">
        <f ca="1">BO64+SUMIFS('Transactions (Dated)'!$F:$F,'Transactions (Dated)'!$D:$D,$BF65,'Transactions (Dated)'!$B:$B,BO$11,'Transactions (Dated)'!$C:$C,"Dividend (paid to cash)")*AD65</f>
        <v>0</v>
      </c>
      <c r="BP65" s="6">
        <f ca="1">BP64+SUMIFS('Transactions (Dated)'!$F:$F,'Transactions (Dated)'!$D:$D,$BF65,'Transactions (Dated)'!$B:$B,BP$11,'Transactions (Dated)'!$C:$C,"Dividend (paid to cash)")*AE65</f>
        <v>0</v>
      </c>
      <c r="BQ65" s="6">
        <f ca="1">BQ64+SUMIFS('Transactions (Dated)'!$F:$F,'Transactions (Dated)'!$D:$D,$BF65,'Transactions (Dated)'!$B:$B,BQ$11,'Transactions (Dated)'!$C:$C,"Dividend (paid to cash)")*AF65</f>
        <v>0</v>
      </c>
      <c r="BR65" s="6">
        <f ca="1">BR64+SUMIFS('Transactions (Dated)'!$F:$F,'Transactions (Dated)'!$D:$D,$BF65,'Transactions (Dated)'!$B:$B,BR$11,'Transactions (Dated)'!$C:$C,"Dividend (paid to cash)")*AG65</f>
        <v>0</v>
      </c>
      <c r="BS65" s="6">
        <f ca="1">BS64+SUMIFS('Transactions (Dated)'!$F:$F,'Transactions (Dated)'!$D:$D,$BF65,'Transactions (Dated)'!$B:$B,BS$11,'Transactions (Dated)'!$C:$C,"Dividend (paid to cash)")*AH65</f>
        <v>0</v>
      </c>
      <c r="BT65" s="6">
        <f ca="1">BT64+SUMIFS('Transactions (Dated)'!$F:$F,'Transactions (Dated)'!$D:$D,$BF65,'Transactions (Dated)'!$B:$B,BT$11,'Transactions (Dated)'!$C:$C,"Dividend (paid to cash)")*AI65</f>
        <v>0</v>
      </c>
      <c r="BU65" s="6">
        <f ca="1">BU64+SUMIFS('Transactions (Dated)'!$F:$F,'Transactions (Dated)'!$D:$D,$BF65,'Transactions (Dated)'!$B:$B,BU$11,'Transactions (Dated)'!$C:$C,"Dividend (paid to cash)")*AJ65</f>
        <v>0</v>
      </c>
      <c r="BV65" s="6"/>
      <c r="BX65" s="6">
        <f t="shared" ca="1" si="30"/>
        <v>900608.75</v>
      </c>
      <c r="BZ65" s="3">
        <f t="shared" si="31"/>
        <v>41989</v>
      </c>
      <c r="CA65" s="4">
        <f t="shared" ca="1" si="26"/>
        <v>95185</v>
      </c>
      <c r="CB65" s="4">
        <f t="shared" ca="1" si="27"/>
        <v>900608.75</v>
      </c>
      <c r="CD65" s="4">
        <f t="shared" ca="1" si="28"/>
        <v>995793.75</v>
      </c>
    </row>
    <row r="66" spans="2:82" x14ac:dyDescent="0.15">
      <c r="B66" s="3">
        <f t="shared" si="29"/>
        <v>41990</v>
      </c>
      <c r="C66" s="2">
        <v>14213.9</v>
      </c>
      <c r="E66" s="70">
        <v>41990</v>
      </c>
      <c r="F66" s="69">
        <v>11.605</v>
      </c>
      <c r="G66" s="69">
        <v>3.7450000000000001</v>
      </c>
      <c r="H66" s="69">
        <v>19.28</v>
      </c>
      <c r="I66" s="69">
        <v>31.64</v>
      </c>
      <c r="J66" s="69">
        <v>17.04</v>
      </c>
      <c r="K66" s="69">
        <v>11.35</v>
      </c>
      <c r="L66" s="69">
        <v>27.04</v>
      </c>
      <c r="M66" s="69">
        <v>1.84</v>
      </c>
      <c r="N66" s="69">
        <v>8.44</v>
      </c>
      <c r="O66" s="69">
        <v>4.9633000000000003</v>
      </c>
      <c r="P66" s="69">
        <v>35.784999999999997</v>
      </c>
      <c r="Q66" s="69">
        <v>1.49</v>
      </c>
      <c r="R66" s="69">
        <v>9.4149999999999991</v>
      </c>
      <c r="S66" s="69">
        <v>38.244999999999997</v>
      </c>
      <c r="T66" s="4"/>
      <c r="V66" s="3">
        <f t="shared" si="8"/>
        <v>41990</v>
      </c>
      <c r="W66" s="40">
        <f ca="1">W65+SUMIFS('Transactions (Dated)'!$E$2:$E$53,'Transactions (Dated)'!$D$2:$D$53,'Share Values'!$V66,'Transactions (Dated)'!$B$2:$B$53,'Share Values'!W$11,'Transactions (Dated)'!$C$2:$C$53,"Buy")-SUMIFS('Transactions (Dated)'!$E$2:$E$53,'Transactions (Dated)'!$D$2:$D$53,'Share Values'!$V66,'Transactions (Dated)'!$B$2:$B$53,'Share Values'!W$11,'Transactions (Dated)'!$C$2:$C$53,"Sell")</f>
        <v>4625</v>
      </c>
      <c r="X66" s="40">
        <f ca="1">X65+SUMIFS('Transactions (Dated)'!$E$2:$E$53,'Transactions (Dated)'!$D$2:$D$53,'Share Values'!$V66,'Transactions (Dated)'!$B$2:$B$53,'Share Values'!X$11,'Transactions (Dated)'!$C$2:$C$53,"Buy")-SUMIFS('Transactions (Dated)'!$E$2:$E$53,'Transactions (Dated)'!$D$2:$D$53,'Share Values'!$V66,'Transactions (Dated)'!$B$2:$B$53,'Share Values'!X$11,'Transactions (Dated)'!$C$2:$C$53,"Sell")</f>
        <v>12500</v>
      </c>
      <c r="Y66" s="40">
        <f ca="1">Y65+SUMIFS('Transactions (Dated)'!$E$2:$E$53,'Transactions (Dated)'!$D$2:$D$53,'Share Values'!$V66,'Transactions (Dated)'!$B$2:$B$53,'Share Values'!Y$11,'Transactions (Dated)'!$C$2:$C$53,"Buy")-SUMIFS('Transactions (Dated)'!$E$2:$E$53,'Transactions (Dated)'!$D$2:$D$53,'Share Values'!$V66,'Transactions (Dated)'!$B$2:$B$53,'Share Values'!Y$11,'Transactions (Dated)'!$C$2:$C$53,"Sell")</f>
        <v>0</v>
      </c>
      <c r="Z66" s="40">
        <f ca="1">Z65+SUMIFS('Transactions (Dated)'!$E$2:$E$53,'Transactions (Dated)'!$D$2:$D$53,'Share Values'!$V66,'Transactions (Dated)'!$B$2:$B$53,'Share Values'!Z$11,'Transactions (Dated)'!$C$2:$C$53,"Buy")-SUMIFS('Transactions (Dated)'!$E$2:$E$53,'Transactions (Dated)'!$D$2:$D$53,'Share Values'!$V66,'Transactions (Dated)'!$B$2:$B$53,'Share Values'!Z$11,'Transactions (Dated)'!$C$2:$C$53,"Sell")</f>
        <v>0</v>
      </c>
      <c r="AA66" s="40">
        <f ca="1">AA65+SUMIFS('Transactions (Dated)'!$E$2:$E$53,'Transactions (Dated)'!$D$2:$D$53,'Share Values'!$V66,'Transactions (Dated)'!$B$2:$B$53,'Share Values'!AA$11,'Transactions (Dated)'!$C$2:$C$53,"Buy")-SUMIFS('Transactions (Dated)'!$E$2:$E$53,'Transactions (Dated)'!$D$2:$D$53,'Share Values'!$V66,'Transactions (Dated)'!$B$2:$B$53,'Share Values'!AA$11,'Transactions (Dated)'!$C$2:$C$53,"Sell")</f>
        <v>0</v>
      </c>
      <c r="AB66" s="40">
        <f ca="1">AB65+SUMIFS('Transactions (Dated)'!$E$2:$E$53,'Transactions (Dated)'!$D$2:$D$53,'Share Values'!$V66,'Transactions (Dated)'!$B$2:$B$53,'Share Values'!AB$11,'Transactions (Dated)'!$C$2:$C$53,"Buy")-SUMIFS('Transactions (Dated)'!$E$2:$E$53,'Transactions (Dated)'!$D$2:$D$53,'Share Values'!$V66,'Transactions (Dated)'!$B$2:$B$53,'Share Values'!AB$11,'Transactions (Dated)'!$C$2:$C$53,"Sell")</f>
        <v>0</v>
      </c>
      <c r="AC66" s="40">
        <f ca="1">AC65+SUMIFS('Transactions (Dated)'!$E$2:$E$53,'Transactions (Dated)'!$D$2:$D$53,'Share Values'!$V66,'Transactions (Dated)'!$B$2:$B$53,'Share Values'!AC$11,'Transactions (Dated)'!$C$2:$C$53,"Buy")-SUMIFS('Transactions (Dated)'!$E$2:$E$53,'Transactions (Dated)'!$D$2:$D$53,'Share Values'!$V66,'Transactions (Dated)'!$B$2:$B$53,'Share Values'!AC$11,'Transactions (Dated)'!$C$2:$C$53,"Sell")</f>
        <v>0</v>
      </c>
      <c r="AD66" s="40">
        <f ca="1">AD65+SUMIFS('Transactions (Dated)'!$E$2:$E$53,'Transactions (Dated)'!$D$2:$D$53,'Share Values'!$V66,'Transactions (Dated)'!$B$2:$B$53,'Share Values'!AD$11,'Transactions (Dated)'!$C$2:$C$53,"Buy")-SUMIFS('Transactions (Dated)'!$E$2:$E$53,'Transactions (Dated)'!$D$2:$D$53,'Share Values'!$V66,'Transactions (Dated)'!$B$2:$B$53,'Share Values'!AD$11,'Transactions (Dated)'!$C$2:$C$53,"Sell")</f>
        <v>0</v>
      </c>
      <c r="AE66" s="40">
        <f ca="1">AE65+SUMIFS('Transactions (Dated)'!$E$2:$E$53,'Transactions (Dated)'!$D$2:$D$53,'Share Values'!$V66,'Transactions (Dated)'!$B$2:$B$53,'Share Values'!AE$11,'Transactions (Dated)'!$C$2:$C$53,"Buy")-SUMIFS('Transactions (Dated)'!$E$2:$E$53,'Transactions (Dated)'!$D$2:$D$53,'Share Values'!$V66,'Transactions (Dated)'!$B$2:$B$53,'Share Values'!AE$11,'Transactions (Dated)'!$C$2:$C$53,"Sell")</f>
        <v>0</v>
      </c>
      <c r="AF66" s="40">
        <f ca="1">AF65+SUMIFS('Transactions (Dated)'!$E$2:$E$53,'Transactions (Dated)'!$D$2:$D$53,'Share Values'!$V66,'Transactions (Dated)'!$B$2:$B$53,'Share Values'!AF$11,'Transactions (Dated)'!$C$2:$C$53,"Buy")-SUMIFS('Transactions (Dated)'!$E$2:$E$53,'Transactions (Dated)'!$D$2:$D$53,'Share Values'!$V66,'Transactions (Dated)'!$B$2:$B$53,'Share Values'!AF$11,'Transactions (Dated)'!$C$2:$C$53,"Sell")</f>
        <v>0</v>
      </c>
      <c r="AG66" s="40">
        <f ca="1">AG65+SUMIFS('Transactions (Dated)'!$E$2:$E$53,'Transactions (Dated)'!$D$2:$D$53,'Share Values'!$V66,'Transactions (Dated)'!$B$2:$B$53,'Share Values'!AG$11,'Transactions (Dated)'!$C$2:$C$53,"Buy")-SUMIFS('Transactions (Dated)'!$E$2:$E$53,'Transactions (Dated)'!$D$2:$D$53,'Share Values'!$V66,'Transactions (Dated)'!$B$2:$B$53,'Share Values'!AG$11,'Transactions (Dated)'!$C$2:$C$53,"Sell")</f>
        <v>0</v>
      </c>
      <c r="AH66" s="40">
        <f ca="1">AH65+SUMIFS('Transactions (Dated)'!$E$2:$E$53,'Transactions (Dated)'!$D$2:$D$53,'Share Values'!$V66,'Transactions (Dated)'!$B$2:$B$53,'Share Values'!AH$11,'Transactions (Dated)'!$C$2:$C$53,"Buy")-SUMIFS('Transactions (Dated)'!$E$2:$E$53,'Transactions (Dated)'!$D$2:$D$53,'Share Values'!$V66,'Transactions (Dated)'!$B$2:$B$53,'Share Values'!AH$11,'Transactions (Dated)'!$C$2:$C$53,"Sell")</f>
        <v>0</v>
      </c>
      <c r="AI66" s="40">
        <f ca="1">AI65+SUMIFS('Transactions (Dated)'!$E$2:$E$53,'Transactions (Dated)'!$D$2:$D$53,'Share Values'!$V66,'Transactions (Dated)'!$B$2:$B$53,'Share Values'!AI$11,'Transactions (Dated)'!$C$2:$C$53,"Buy")-SUMIFS('Transactions (Dated)'!$E$2:$E$53,'Transactions (Dated)'!$D$2:$D$53,'Share Values'!$V66,'Transactions (Dated)'!$B$2:$B$53,'Share Values'!AI$11,'Transactions (Dated)'!$C$2:$C$53,"Sell")</f>
        <v>0</v>
      </c>
      <c r="AJ66" s="40">
        <f ca="1">AJ65+SUMIFS('Transactions (Dated)'!$E$2:$E$53,'Transactions (Dated)'!$D$2:$D$53,'Share Values'!$V66,'Transactions (Dated)'!$B$2:$B$53,'Share Values'!AJ$11,'Transactions (Dated)'!$C$2:$C$53,"Buy")-SUMIFS('Transactions (Dated)'!$E$2:$E$53,'Transactions (Dated)'!$D$2:$D$53,'Share Values'!$V66,'Transactions (Dated)'!$B$2:$B$53,'Share Values'!AJ$11,'Transactions (Dated)'!$C$2:$C$53,"Sell")</f>
        <v>0</v>
      </c>
      <c r="AK66" s="40"/>
      <c r="AM66" s="3">
        <f t="shared" si="9"/>
        <v>41990</v>
      </c>
      <c r="AN66" s="6">
        <f t="shared" ca="1" si="10"/>
        <v>53673.125</v>
      </c>
      <c r="AO66" s="6">
        <f t="shared" ca="1" si="11"/>
        <v>46812.5</v>
      </c>
      <c r="AP66" s="6">
        <f t="shared" ca="1" si="12"/>
        <v>0</v>
      </c>
      <c r="AQ66" s="6">
        <f t="shared" ca="1" si="13"/>
        <v>0</v>
      </c>
      <c r="AR66" s="6">
        <f t="shared" ca="1" si="14"/>
        <v>0</v>
      </c>
      <c r="AS66" s="6">
        <f t="shared" ca="1" si="15"/>
        <v>0</v>
      </c>
      <c r="AT66" s="6">
        <f t="shared" ca="1" si="16"/>
        <v>0</v>
      </c>
      <c r="AU66" s="6">
        <f t="shared" ca="1" si="17"/>
        <v>0</v>
      </c>
      <c r="AV66" s="6">
        <f t="shared" ca="1" si="18"/>
        <v>0</v>
      </c>
      <c r="AW66" s="6">
        <f t="shared" ca="1" si="19"/>
        <v>0</v>
      </c>
      <c r="AX66" s="6">
        <f t="shared" ca="1" si="20"/>
        <v>0</v>
      </c>
      <c r="AY66" s="6">
        <f t="shared" ca="1" si="21"/>
        <v>0</v>
      </c>
      <c r="AZ66" s="6">
        <f t="shared" ca="1" si="22"/>
        <v>0</v>
      </c>
      <c r="BA66" s="6">
        <f t="shared" ca="1" si="23"/>
        <v>0</v>
      </c>
      <c r="BB66" s="6"/>
      <c r="BD66" s="4">
        <f t="shared" ca="1" si="24"/>
        <v>100485.625</v>
      </c>
      <c r="BF66" s="3">
        <f t="shared" si="25"/>
        <v>41990</v>
      </c>
      <c r="BG66" s="6">
        <f>BG65+SUMIFS('Transactions (Dated)'!H:H,'Transactions (Dated)'!D:D,'Share Values'!AM66)</f>
        <v>899983.75</v>
      </c>
      <c r="BH66" s="6">
        <f ca="1">BH65+SUMIFS('Transactions (Dated)'!$F:$F,'Transactions (Dated)'!$D:$D,$BF66,'Transactions (Dated)'!$B:$B,BH$11,'Transactions (Dated)'!$C:$C,"Dividend (paid to cash)")*W66</f>
        <v>0</v>
      </c>
      <c r="BI66" s="6">
        <f ca="1">BI65+SUMIFS('Transactions (Dated)'!$F:$F,'Transactions (Dated)'!$D:$D,$BF66,'Transactions (Dated)'!$B:$B,BI$11,'Transactions (Dated)'!$C:$C,"Dividend (paid to cash)")*X66</f>
        <v>625</v>
      </c>
      <c r="BJ66" s="6">
        <f ca="1">BJ65+SUMIFS('Transactions (Dated)'!$F:$F,'Transactions (Dated)'!$D:$D,$BF66,'Transactions (Dated)'!$B:$B,BJ$11,'Transactions (Dated)'!$C:$C,"Dividend (paid to cash)")*Y66</f>
        <v>0</v>
      </c>
      <c r="BK66" s="6">
        <f ca="1">BK65+SUMIFS('Transactions (Dated)'!$F:$F,'Transactions (Dated)'!$D:$D,$BF66,'Transactions (Dated)'!$B:$B,BK$11,'Transactions (Dated)'!$C:$C,"Dividend (paid to cash)")*Z66</f>
        <v>0</v>
      </c>
      <c r="BL66" s="6">
        <f ca="1">BL65+SUMIFS('Transactions (Dated)'!$F:$F,'Transactions (Dated)'!$D:$D,$BF66,'Transactions (Dated)'!$B:$B,BL$11,'Transactions (Dated)'!$C:$C,"Dividend (paid to cash)")*AA66</f>
        <v>0</v>
      </c>
      <c r="BM66" s="6">
        <f ca="1">BM65+SUMIFS('Transactions (Dated)'!$F:$F,'Transactions (Dated)'!$D:$D,$BF66,'Transactions (Dated)'!$B:$B,BM$11,'Transactions (Dated)'!$C:$C,"Dividend (paid to cash)")*AB66</f>
        <v>0</v>
      </c>
      <c r="BN66" s="6">
        <f ca="1">BN65+SUMIFS('Transactions (Dated)'!$F:$F,'Transactions (Dated)'!$D:$D,$BF66,'Transactions (Dated)'!$B:$B,BN$11,'Transactions (Dated)'!$C:$C,"Dividend (paid to cash)")*AC66</f>
        <v>0</v>
      </c>
      <c r="BO66" s="6">
        <f ca="1">BO65+SUMIFS('Transactions (Dated)'!$F:$F,'Transactions (Dated)'!$D:$D,$BF66,'Transactions (Dated)'!$B:$B,BO$11,'Transactions (Dated)'!$C:$C,"Dividend (paid to cash)")*AD66</f>
        <v>0</v>
      </c>
      <c r="BP66" s="6">
        <f ca="1">BP65+SUMIFS('Transactions (Dated)'!$F:$F,'Transactions (Dated)'!$D:$D,$BF66,'Transactions (Dated)'!$B:$B,BP$11,'Transactions (Dated)'!$C:$C,"Dividend (paid to cash)")*AE66</f>
        <v>0</v>
      </c>
      <c r="BQ66" s="6">
        <f ca="1">BQ65+SUMIFS('Transactions (Dated)'!$F:$F,'Transactions (Dated)'!$D:$D,$BF66,'Transactions (Dated)'!$B:$B,BQ$11,'Transactions (Dated)'!$C:$C,"Dividend (paid to cash)")*AF66</f>
        <v>0</v>
      </c>
      <c r="BR66" s="6">
        <f ca="1">BR65+SUMIFS('Transactions (Dated)'!$F:$F,'Transactions (Dated)'!$D:$D,$BF66,'Transactions (Dated)'!$B:$B,BR$11,'Transactions (Dated)'!$C:$C,"Dividend (paid to cash)")*AG66</f>
        <v>0</v>
      </c>
      <c r="BS66" s="6">
        <f ca="1">BS65+SUMIFS('Transactions (Dated)'!$F:$F,'Transactions (Dated)'!$D:$D,$BF66,'Transactions (Dated)'!$B:$B,BS$11,'Transactions (Dated)'!$C:$C,"Dividend (paid to cash)")*AH66</f>
        <v>0</v>
      </c>
      <c r="BT66" s="6">
        <f ca="1">BT65+SUMIFS('Transactions (Dated)'!$F:$F,'Transactions (Dated)'!$D:$D,$BF66,'Transactions (Dated)'!$B:$B,BT$11,'Transactions (Dated)'!$C:$C,"Dividend (paid to cash)")*AI66</f>
        <v>0</v>
      </c>
      <c r="BU66" s="6">
        <f ca="1">BU65+SUMIFS('Transactions (Dated)'!$F:$F,'Transactions (Dated)'!$D:$D,$BF66,'Transactions (Dated)'!$B:$B,BU$11,'Transactions (Dated)'!$C:$C,"Dividend (paid to cash)")*AJ66</f>
        <v>0</v>
      </c>
      <c r="BV66" s="6"/>
      <c r="BX66" s="6">
        <f t="shared" ca="1" si="30"/>
        <v>900608.75</v>
      </c>
      <c r="BZ66" s="3">
        <f t="shared" si="31"/>
        <v>41990</v>
      </c>
      <c r="CA66" s="4">
        <f t="shared" ca="1" si="26"/>
        <v>100485.625</v>
      </c>
      <c r="CB66" s="4">
        <f t="shared" ca="1" si="27"/>
        <v>900608.75</v>
      </c>
      <c r="CD66" s="4">
        <f t="shared" ca="1" si="28"/>
        <v>1001094.375</v>
      </c>
    </row>
    <row r="67" spans="2:82" x14ac:dyDescent="0.15">
      <c r="B67" s="3">
        <f t="shared" si="29"/>
        <v>41991</v>
      </c>
      <c r="C67" s="2">
        <v>14346.8</v>
      </c>
      <c r="E67" s="70">
        <v>41991</v>
      </c>
      <c r="F67" s="69">
        <v>11.69</v>
      </c>
      <c r="G67" s="69">
        <v>3.77</v>
      </c>
      <c r="H67" s="69">
        <v>19.48</v>
      </c>
      <c r="I67" s="69">
        <v>31.82</v>
      </c>
      <c r="J67" s="69">
        <v>17.63</v>
      </c>
      <c r="K67" s="69">
        <v>11.25</v>
      </c>
      <c r="L67" s="69">
        <v>27.7</v>
      </c>
      <c r="M67" s="69">
        <v>1.87</v>
      </c>
      <c r="N67" s="69">
        <v>8.6199999999999992</v>
      </c>
      <c r="O67" s="69">
        <v>4.9032999999999998</v>
      </c>
      <c r="P67" s="69">
        <v>36.090000000000003</v>
      </c>
      <c r="Q67" s="69">
        <v>1.47</v>
      </c>
      <c r="R67" s="69">
        <v>9.4700000000000006</v>
      </c>
      <c r="S67" s="69">
        <v>38.619999999999997</v>
      </c>
      <c r="T67" s="4"/>
      <c r="V67" s="3">
        <f t="shared" si="8"/>
        <v>41991</v>
      </c>
      <c r="W67" s="40">
        <f ca="1">W66+SUMIFS('Transactions (Dated)'!$E$2:$E$53,'Transactions (Dated)'!$D$2:$D$53,'Share Values'!$V67,'Transactions (Dated)'!$B$2:$B$53,'Share Values'!W$11,'Transactions (Dated)'!$C$2:$C$53,"Buy")-SUMIFS('Transactions (Dated)'!$E$2:$E$53,'Transactions (Dated)'!$D$2:$D$53,'Share Values'!$V67,'Transactions (Dated)'!$B$2:$B$53,'Share Values'!W$11,'Transactions (Dated)'!$C$2:$C$53,"Sell")</f>
        <v>4625</v>
      </c>
      <c r="X67" s="40">
        <f ca="1">X66+SUMIFS('Transactions (Dated)'!$E$2:$E$53,'Transactions (Dated)'!$D$2:$D$53,'Share Values'!$V67,'Transactions (Dated)'!$B$2:$B$53,'Share Values'!X$11,'Transactions (Dated)'!$C$2:$C$53,"Buy")-SUMIFS('Transactions (Dated)'!$E$2:$E$53,'Transactions (Dated)'!$D$2:$D$53,'Share Values'!$V67,'Transactions (Dated)'!$B$2:$B$53,'Share Values'!X$11,'Transactions (Dated)'!$C$2:$C$53,"Sell")</f>
        <v>12500</v>
      </c>
      <c r="Y67" s="40">
        <f ca="1">Y66+SUMIFS('Transactions (Dated)'!$E$2:$E$53,'Transactions (Dated)'!$D$2:$D$53,'Share Values'!$V67,'Transactions (Dated)'!$B$2:$B$53,'Share Values'!Y$11,'Transactions (Dated)'!$C$2:$C$53,"Buy")-SUMIFS('Transactions (Dated)'!$E$2:$E$53,'Transactions (Dated)'!$D$2:$D$53,'Share Values'!$V67,'Transactions (Dated)'!$B$2:$B$53,'Share Values'!Y$11,'Transactions (Dated)'!$C$2:$C$53,"Sell")</f>
        <v>0</v>
      </c>
      <c r="Z67" s="40">
        <f ca="1">Z66+SUMIFS('Transactions (Dated)'!$E$2:$E$53,'Transactions (Dated)'!$D$2:$D$53,'Share Values'!$V67,'Transactions (Dated)'!$B$2:$B$53,'Share Values'!Z$11,'Transactions (Dated)'!$C$2:$C$53,"Buy")-SUMIFS('Transactions (Dated)'!$E$2:$E$53,'Transactions (Dated)'!$D$2:$D$53,'Share Values'!$V67,'Transactions (Dated)'!$B$2:$B$53,'Share Values'!Z$11,'Transactions (Dated)'!$C$2:$C$53,"Sell")</f>
        <v>0</v>
      </c>
      <c r="AA67" s="40">
        <f ca="1">AA66+SUMIFS('Transactions (Dated)'!$E$2:$E$53,'Transactions (Dated)'!$D$2:$D$53,'Share Values'!$V67,'Transactions (Dated)'!$B$2:$B$53,'Share Values'!AA$11,'Transactions (Dated)'!$C$2:$C$53,"Buy")-SUMIFS('Transactions (Dated)'!$E$2:$E$53,'Transactions (Dated)'!$D$2:$D$53,'Share Values'!$V67,'Transactions (Dated)'!$B$2:$B$53,'Share Values'!AA$11,'Transactions (Dated)'!$C$2:$C$53,"Sell")</f>
        <v>0</v>
      </c>
      <c r="AB67" s="40">
        <f ca="1">AB66+SUMIFS('Transactions (Dated)'!$E$2:$E$53,'Transactions (Dated)'!$D$2:$D$53,'Share Values'!$V67,'Transactions (Dated)'!$B$2:$B$53,'Share Values'!AB$11,'Transactions (Dated)'!$C$2:$C$53,"Buy")-SUMIFS('Transactions (Dated)'!$E$2:$E$53,'Transactions (Dated)'!$D$2:$D$53,'Share Values'!$V67,'Transactions (Dated)'!$B$2:$B$53,'Share Values'!AB$11,'Transactions (Dated)'!$C$2:$C$53,"Sell")</f>
        <v>0</v>
      </c>
      <c r="AC67" s="40">
        <f ca="1">AC66+SUMIFS('Transactions (Dated)'!$E$2:$E$53,'Transactions (Dated)'!$D$2:$D$53,'Share Values'!$V67,'Transactions (Dated)'!$B$2:$B$53,'Share Values'!AC$11,'Transactions (Dated)'!$C$2:$C$53,"Buy")-SUMIFS('Transactions (Dated)'!$E$2:$E$53,'Transactions (Dated)'!$D$2:$D$53,'Share Values'!$V67,'Transactions (Dated)'!$B$2:$B$53,'Share Values'!AC$11,'Transactions (Dated)'!$C$2:$C$53,"Sell")</f>
        <v>0</v>
      </c>
      <c r="AD67" s="40">
        <f ca="1">AD66+SUMIFS('Transactions (Dated)'!$E$2:$E$53,'Transactions (Dated)'!$D$2:$D$53,'Share Values'!$V67,'Transactions (Dated)'!$B$2:$B$53,'Share Values'!AD$11,'Transactions (Dated)'!$C$2:$C$53,"Buy")-SUMIFS('Transactions (Dated)'!$E$2:$E$53,'Transactions (Dated)'!$D$2:$D$53,'Share Values'!$V67,'Transactions (Dated)'!$B$2:$B$53,'Share Values'!AD$11,'Transactions (Dated)'!$C$2:$C$53,"Sell")</f>
        <v>0</v>
      </c>
      <c r="AE67" s="40">
        <f ca="1">AE66+SUMIFS('Transactions (Dated)'!$E$2:$E$53,'Transactions (Dated)'!$D$2:$D$53,'Share Values'!$V67,'Transactions (Dated)'!$B$2:$B$53,'Share Values'!AE$11,'Transactions (Dated)'!$C$2:$C$53,"Buy")-SUMIFS('Transactions (Dated)'!$E$2:$E$53,'Transactions (Dated)'!$D$2:$D$53,'Share Values'!$V67,'Transactions (Dated)'!$B$2:$B$53,'Share Values'!AE$11,'Transactions (Dated)'!$C$2:$C$53,"Sell")</f>
        <v>0</v>
      </c>
      <c r="AF67" s="40">
        <f ca="1">AF66+SUMIFS('Transactions (Dated)'!$E$2:$E$53,'Transactions (Dated)'!$D$2:$D$53,'Share Values'!$V67,'Transactions (Dated)'!$B$2:$B$53,'Share Values'!AF$11,'Transactions (Dated)'!$C$2:$C$53,"Buy")-SUMIFS('Transactions (Dated)'!$E$2:$E$53,'Transactions (Dated)'!$D$2:$D$53,'Share Values'!$V67,'Transactions (Dated)'!$B$2:$B$53,'Share Values'!AF$11,'Transactions (Dated)'!$C$2:$C$53,"Sell")</f>
        <v>0</v>
      </c>
      <c r="AG67" s="40">
        <f ca="1">AG66+SUMIFS('Transactions (Dated)'!$E$2:$E$53,'Transactions (Dated)'!$D$2:$D$53,'Share Values'!$V67,'Transactions (Dated)'!$B$2:$B$53,'Share Values'!AG$11,'Transactions (Dated)'!$C$2:$C$53,"Buy")-SUMIFS('Transactions (Dated)'!$E$2:$E$53,'Transactions (Dated)'!$D$2:$D$53,'Share Values'!$V67,'Transactions (Dated)'!$B$2:$B$53,'Share Values'!AG$11,'Transactions (Dated)'!$C$2:$C$53,"Sell")</f>
        <v>0</v>
      </c>
      <c r="AH67" s="40">
        <f ca="1">AH66+SUMIFS('Transactions (Dated)'!$E$2:$E$53,'Transactions (Dated)'!$D$2:$D$53,'Share Values'!$V67,'Transactions (Dated)'!$B$2:$B$53,'Share Values'!AH$11,'Transactions (Dated)'!$C$2:$C$53,"Buy")-SUMIFS('Transactions (Dated)'!$E$2:$E$53,'Transactions (Dated)'!$D$2:$D$53,'Share Values'!$V67,'Transactions (Dated)'!$B$2:$B$53,'Share Values'!AH$11,'Transactions (Dated)'!$C$2:$C$53,"Sell")</f>
        <v>0</v>
      </c>
      <c r="AI67" s="40">
        <f ca="1">AI66+SUMIFS('Transactions (Dated)'!$E$2:$E$53,'Transactions (Dated)'!$D$2:$D$53,'Share Values'!$V67,'Transactions (Dated)'!$B$2:$B$53,'Share Values'!AI$11,'Transactions (Dated)'!$C$2:$C$53,"Buy")-SUMIFS('Transactions (Dated)'!$E$2:$E$53,'Transactions (Dated)'!$D$2:$D$53,'Share Values'!$V67,'Transactions (Dated)'!$B$2:$B$53,'Share Values'!AI$11,'Transactions (Dated)'!$C$2:$C$53,"Sell")</f>
        <v>0</v>
      </c>
      <c r="AJ67" s="40">
        <f ca="1">AJ66+SUMIFS('Transactions (Dated)'!$E$2:$E$53,'Transactions (Dated)'!$D$2:$D$53,'Share Values'!$V67,'Transactions (Dated)'!$B$2:$B$53,'Share Values'!AJ$11,'Transactions (Dated)'!$C$2:$C$53,"Buy")-SUMIFS('Transactions (Dated)'!$E$2:$E$53,'Transactions (Dated)'!$D$2:$D$53,'Share Values'!$V67,'Transactions (Dated)'!$B$2:$B$53,'Share Values'!AJ$11,'Transactions (Dated)'!$C$2:$C$53,"Sell")</f>
        <v>0</v>
      </c>
      <c r="AK67" s="40"/>
      <c r="AM67" s="3">
        <f t="shared" si="9"/>
        <v>41991</v>
      </c>
      <c r="AN67" s="6">
        <f t="shared" ca="1" si="10"/>
        <v>54066.25</v>
      </c>
      <c r="AO67" s="6">
        <f t="shared" ca="1" si="11"/>
        <v>47125</v>
      </c>
      <c r="AP67" s="6">
        <f t="shared" ca="1" si="12"/>
        <v>0</v>
      </c>
      <c r="AQ67" s="6">
        <f t="shared" ca="1" si="13"/>
        <v>0</v>
      </c>
      <c r="AR67" s="6">
        <f t="shared" ca="1" si="14"/>
        <v>0</v>
      </c>
      <c r="AS67" s="6">
        <f t="shared" ca="1" si="15"/>
        <v>0</v>
      </c>
      <c r="AT67" s="6">
        <f t="shared" ca="1" si="16"/>
        <v>0</v>
      </c>
      <c r="AU67" s="6">
        <f t="shared" ca="1" si="17"/>
        <v>0</v>
      </c>
      <c r="AV67" s="6">
        <f t="shared" ca="1" si="18"/>
        <v>0</v>
      </c>
      <c r="AW67" s="6">
        <f t="shared" ca="1" si="19"/>
        <v>0</v>
      </c>
      <c r="AX67" s="6">
        <f t="shared" ca="1" si="20"/>
        <v>0</v>
      </c>
      <c r="AY67" s="6">
        <f t="shared" ca="1" si="21"/>
        <v>0</v>
      </c>
      <c r="AZ67" s="6">
        <f t="shared" ca="1" si="22"/>
        <v>0</v>
      </c>
      <c r="BA67" s="6">
        <f t="shared" ca="1" si="23"/>
        <v>0</v>
      </c>
      <c r="BB67" s="6"/>
      <c r="BD67" s="4">
        <f t="shared" ca="1" si="24"/>
        <v>101191.25</v>
      </c>
      <c r="BF67" s="3">
        <f t="shared" si="25"/>
        <v>41991</v>
      </c>
      <c r="BG67" s="6">
        <f>BG66+SUMIFS('Transactions (Dated)'!H:H,'Transactions (Dated)'!D:D,'Share Values'!AM67)</f>
        <v>899983.75</v>
      </c>
      <c r="BH67" s="6">
        <f ca="1">BH66+SUMIFS('Transactions (Dated)'!$F:$F,'Transactions (Dated)'!$D:$D,$BF67,'Transactions (Dated)'!$B:$B,BH$11,'Transactions (Dated)'!$C:$C,"Dividend (paid to cash)")*W67</f>
        <v>0</v>
      </c>
      <c r="BI67" s="6">
        <f ca="1">BI66+SUMIFS('Transactions (Dated)'!$F:$F,'Transactions (Dated)'!$D:$D,$BF67,'Transactions (Dated)'!$B:$B,BI$11,'Transactions (Dated)'!$C:$C,"Dividend (paid to cash)")*X67</f>
        <v>625</v>
      </c>
      <c r="BJ67" s="6">
        <f ca="1">BJ66+SUMIFS('Transactions (Dated)'!$F:$F,'Transactions (Dated)'!$D:$D,$BF67,'Transactions (Dated)'!$B:$B,BJ$11,'Transactions (Dated)'!$C:$C,"Dividend (paid to cash)")*Y67</f>
        <v>0</v>
      </c>
      <c r="BK67" s="6">
        <f ca="1">BK66+SUMIFS('Transactions (Dated)'!$F:$F,'Transactions (Dated)'!$D:$D,$BF67,'Transactions (Dated)'!$B:$B,BK$11,'Transactions (Dated)'!$C:$C,"Dividend (paid to cash)")*Z67</f>
        <v>0</v>
      </c>
      <c r="BL67" s="6">
        <f ca="1">BL66+SUMIFS('Transactions (Dated)'!$F:$F,'Transactions (Dated)'!$D:$D,$BF67,'Transactions (Dated)'!$B:$B,BL$11,'Transactions (Dated)'!$C:$C,"Dividend (paid to cash)")*AA67</f>
        <v>0</v>
      </c>
      <c r="BM67" s="6">
        <f ca="1">BM66+SUMIFS('Transactions (Dated)'!$F:$F,'Transactions (Dated)'!$D:$D,$BF67,'Transactions (Dated)'!$B:$B,BM$11,'Transactions (Dated)'!$C:$C,"Dividend (paid to cash)")*AB67</f>
        <v>0</v>
      </c>
      <c r="BN67" s="6">
        <f ca="1">BN66+SUMIFS('Transactions (Dated)'!$F:$F,'Transactions (Dated)'!$D:$D,$BF67,'Transactions (Dated)'!$B:$B,BN$11,'Transactions (Dated)'!$C:$C,"Dividend (paid to cash)")*AC67</f>
        <v>0</v>
      </c>
      <c r="BO67" s="6">
        <f ca="1">BO66+SUMIFS('Transactions (Dated)'!$F:$F,'Transactions (Dated)'!$D:$D,$BF67,'Transactions (Dated)'!$B:$B,BO$11,'Transactions (Dated)'!$C:$C,"Dividend (paid to cash)")*AD67</f>
        <v>0</v>
      </c>
      <c r="BP67" s="6">
        <f ca="1">BP66+SUMIFS('Transactions (Dated)'!$F:$F,'Transactions (Dated)'!$D:$D,$BF67,'Transactions (Dated)'!$B:$B,BP$11,'Transactions (Dated)'!$C:$C,"Dividend (paid to cash)")*AE67</f>
        <v>0</v>
      </c>
      <c r="BQ67" s="6">
        <f ca="1">BQ66+SUMIFS('Transactions (Dated)'!$F:$F,'Transactions (Dated)'!$D:$D,$BF67,'Transactions (Dated)'!$B:$B,BQ$11,'Transactions (Dated)'!$C:$C,"Dividend (paid to cash)")*AF67</f>
        <v>0</v>
      </c>
      <c r="BR67" s="6">
        <f ca="1">BR66+SUMIFS('Transactions (Dated)'!$F:$F,'Transactions (Dated)'!$D:$D,$BF67,'Transactions (Dated)'!$B:$B,BR$11,'Transactions (Dated)'!$C:$C,"Dividend (paid to cash)")*AG67</f>
        <v>0</v>
      </c>
      <c r="BS67" s="6">
        <f ca="1">BS66+SUMIFS('Transactions (Dated)'!$F:$F,'Transactions (Dated)'!$D:$D,$BF67,'Transactions (Dated)'!$B:$B,BS$11,'Transactions (Dated)'!$C:$C,"Dividend (paid to cash)")*AH67</f>
        <v>0</v>
      </c>
      <c r="BT67" s="6">
        <f ca="1">BT66+SUMIFS('Transactions (Dated)'!$F:$F,'Transactions (Dated)'!$D:$D,$BF67,'Transactions (Dated)'!$B:$B,BT$11,'Transactions (Dated)'!$C:$C,"Dividend (paid to cash)")*AI67</f>
        <v>0</v>
      </c>
      <c r="BU67" s="6">
        <f ca="1">BU66+SUMIFS('Transactions (Dated)'!$F:$F,'Transactions (Dated)'!$D:$D,$BF67,'Transactions (Dated)'!$B:$B,BU$11,'Transactions (Dated)'!$C:$C,"Dividend (paid to cash)")*AJ67</f>
        <v>0</v>
      </c>
      <c r="BV67" s="6"/>
      <c r="BX67" s="6">
        <f t="shared" ca="1" si="30"/>
        <v>900608.75</v>
      </c>
      <c r="BZ67" s="3">
        <f t="shared" si="31"/>
        <v>41991</v>
      </c>
      <c r="CA67" s="4">
        <f t="shared" ca="1" si="26"/>
        <v>101191.25</v>
      </c>
      <c r="CB67" s="4">
        <f t="shared" ca="1" si="27"/>
        <v>900608.75</v>
      </c>
      <c r="CD67" s="4">
        <f t="shared" ca="1" si="28"/>
        <v>1001800</v>
      </c>
    </row>
    <row r="68" spans="2:82" x14ac:dyDescent="0.15">
      <c r="B68" s="3">
        <f t="shared" si="29"/>
        <v>41992</v>
      </c>
      <c r="C68" s="2">
        <v>14468.3</v>
      </c>
      <c r="E68" s="70">
        <v>41992</v>
      </c>
      <c r="F68" s="69">
        <v>11.55</v>
      </c>
      <c r="G68" s="69">
        <v>4.2300000000000004</v>
      </c>
      <c r="H68" s="69">
        <v>19.7</v>
      </c>
      <c r="I68" s="69">
        <v>31.71</v>
      </c>
      <c r="J68" s="69">
        <v>17.71</v>
      </c>
      <c r="K68" s="69">
        <v>11.21</v>
      </c>
      <c r="L68" s="69">
        <v>27.59</v>
      </c>
      <c r="M68" s="69">
        <v>1.85</v>
      </c>
      <c r="N68" s="69">
        <v>8.5500000000000007</v>
      </c>
      <c r="O68" s="69">
        <v>4.9233000000000002</v>
      </c>
      <c r="P68" s="69">
        <v>36.700000000000003</v>
      </c>
      <c r="Q68" s="69">
        <v>1.55</v>
      </c>
      <c r="R68" s="69">
        <v>9.5500000000000007</v>
      </c>
      <c r="S68" s="69">
        <v>37.96</v>
      </c>
      <c r="T68" s="4"/>
      <c r="V68" s="3">
        <f t="shared" si="8"/>
        <v>41992</v>
      </c>
      <c r="W68" s="40">
        <f ca="1">W67+SUMIFS('Transactions (Dated)'!$E$2:$E$53,'Transactions (Dated)'!$D$2:$D$53,'Share Values'!$V68,'Transactions (Dated)'!$B$2:$B$53,'Share Values'!W$11,'Transactions (Dated)'!$C$2:$C$53,"Buy")-SUMIFS('Transactions (Dated)'!$E$2:$E$53,'Transactions (Dated)'!$D$2:$D$53,'Share Values'!$V68,'Transactions (Dated)'!$B$2:$B$53,'Share Values'!W$11,'Transactions (Dated)'!$C$2:$C$53,"Sell")</f>
        <v>4625</v>
      </c>
      <c r="X68" s="40">
        <f ca="1">X67+SUMIFS('Transactions (Dated)'!$E$2:$E$53,'Transactions (Dated)'!$D$2:$D$53,'Share Values'!$V68,'Transactions (Dated)'!$B$2:$B$53,'Share Values'!X$11,'Transactions (Dated)'!$C$2:$C$53,"Buy")-SUMIFS('Transactions (Dated)'!$E$2:$E$53,'Transactions (Dated)'!$D$2:$D$53,'Share Values'!$V68,'Transactions (Dated)'!$B$2:$B$53,'Share Values'!X$11,'Transactions (Dated)'!$C$2:$C$53,"Sell")</f>
        <v>12500</v>
      </c>
      <c r="Y68" s="40">
        <f ca="1">Y67+SUMIFS('Transactions (Dated)'!$E$2:$E$53,'Transactions (Dated)'!$D$2:$D$53,'Share Values'!$V68,'Transactions (Dated)'!$B$2:$B$53,'Share Values'!Y$11,'Transactions (Dated)'!$C$2:$C$53,"Buy")-SUMIFS('Transactions (Dated)'!$E$2:$E$53,'Transactions (Dated)'!$D$2:$D$53,'Share Values'!$V68,'Transactions (Dated)'!$B$2:$B$53,'Share Values'!Y$11,'Transactions (Dated)'!$C$2:$C$53,"Sell")</f>
        <v>0</v>
      </c>
      <c r="Z68" s="40">
        <f ca="1">Z67+SUMIFS('Transactions (Dated)'!$E$2:$E$53,'Transactions (Dated)'!$D$2:$D$53,'Share Values'!$V68,'Transactions (Dated)'!$B$2:$B$53,'Share Values'!Z$11,'Transactions (Dated)'!$C$2:$C$53,"Buy")-SUMIFS('Transactions (Dated)'!$E$2:$E$53,'Transactions (Dated)'!$D$2:$D$53,'Share Values'!$V68,'Transactions (Dated)'!$B$2:$B$53,'Share Values'!Z$11,'Transactions (Dated)'!$C$2:$C$53,"Sell")</f>
        <v>0</v>
      </c>
      <c r="AA68" s="40">
        <f ca="1">AA67+SUMIFS('Transactions (Dated)'!$E$2:$E$53,'Transactions (Dated)'!$D$2:$D$53,'Share Values'!$V68,'Transactions (Dated)'!$B$2:$B$53,'Share Values'!AA$11,'Transactions (Dated)'!$C$2:$C$53,"Buy")-SUMIFS('Transactions (Dated)'!$E$2:$E$53,'Transactions (Dated)'!$D$2:$D$53,'Share Values'!$V68,'Transactions (Dated)'!$B$2:$B$53,'Share Values'!AA$11,'Transactions (Dated)'!$C$2:$C$53,"Sell")</f>
        <v>0</v>
      </c>
      <c r="AB68" s="40">
        <f ca="1">AB67+SUMIFS('Transactions (Dated)'!$E$2:$E$53,'Transactions (Dated)'!$D$2:$D$53,'Share Values'!$V68,'Transactions (Dated)'!$B$2:$B$53,'Share Values'!AB$11,'Transactions (Dated)'!$C$2:$C$53,"Buy")-SUMIFS('Transactions (Dated)'!$E$2:$E$53,'Transactions (Dated)'!$D$2:$D$53,'Share Values'!$V68,'Transactions (Dated)'!$B$2:$B$53,'Share Values'!AB$11,'Transactions (Dated)'!$C$2:$C$53,"Sell")</f>
        <v>0</v>
      </c>
      <c r="AC68" s="40">
        <f ca="1">AC67+SUMIFS('Transactions (Dated)'!$E$2:$E$53,'Transactions (Dated)'!$D$2:$D$53,'Share Values'!$V68,'Transactions (Dated)'!$B$2:$B$53,'Share Values'!AC$11,'Transactions (Dated)'!$C$2:$C$53,"Buy")-SUMIFS('Transactions (Dated)'!$E$2:$E$53,'Transactions (Dated)'!$D$2:$D$53,'Share Values'!$V68,'Transactions (Dated)'!$B$2:$B$53,'Share Values'!AC$11,'Transactions (Dated)'!$C$2:$C$53,"Sell")</f>
        <v>0</v>
      </c>
      <c r="AD68" s="40">
        <f ca="1">AD67+SUMIFS('Transactions (Dated)'!$E$2:$E$53,'Transactions (Dated)'!$D$2:$D$53,'Share Values'!$V68,'Transactions (Dated)'!$B$2:$B$53,'Share Values'!AD$11,'Transactions (Dated)'!$C$2:$C$53,"Buy")-SUMIFS('Transactions (Dated)'!$E$2:$E$53,'Transactions (Dated)'!$D$2:$D$53,'Share Values'!$V68,'Transactions (Dated)'!$B$2:$B$53,'Share Values'!AD$11,'Transactions (Dated)'!$C$2:$C$53,"Sell")</f>
        <v>0</v>
      </c>
      <c r="AE68" s="40">
        <f ca="1">AE67+SUMIFS('Transactions (Dated)'!$E$2:$E$53,'Transactions (Dated)'!$D$2:$D$53,'Share Values'!$V68,'Transactions (Dated)'!$B$2:$B$53,'Share Values'!AE$11,'Transactions (Dated)'!$C$2:$C$53,"Buy")-SUMIFS('Transactions (Dated)'!$E$2:$E$53,'Transactions (Dated)'!$D$2:$D$53,'Share Values'!$V68,'Transactions (Dated)'!$B$2:$B$53,'Share Values'!AE$11,'Transactions (Dated)'!$C$2:$C$53,"Sell")</f>
        <v>0</v>
      </c>
      <c r="AF68" s="40">
        <f ca="1">AF67+SUMIFS('Transactions (Dated)'!$E$2:$E$53,'Transactions (Dated)'!$D$2:$D$53,'Share Values'!$V68,'Transactions (Dated)'!$B$2:$B$53,'Share Values'!AF$11,'Transactions (Dated)'!$C$2:$C$53,"Buy")-SUMIFS('Transactions (Dated)'!$E$2:$E$53,'Transactions (Dated)'!$D$2:$D$53,'Share Values'!$V68,'Transactions (Dated)'!$B$2:$B$53,'Share Values'!AF$11,'Transactions (Dated)'!$C$2:$C$53,"Sell")</f>
        <v>0</v>
      </c>
      <c r="AG68" s="40">
        <f ca="1">AG67+SUMIFS('Transactions (Dated)'!$E$2:$E$53,'Transactions (Dated)'!$D$2:$D$53,'Share Values'!$V68,'Transactions (Dated)'!$B$2:$B$53,'Share Values'!AG$11,'Transactions (Dated)'!$C$2:$C$53,"Buy")-SUMIFS('Transactions (Dated)'!$E$2:$E$53,'Transactions (Dated)'!$D$2:$D$53,'Share Values'!$V68,'Transactions (Dated)'!$B$2:$B$53,'Share Values'!AG$11,'Transactions (Dated)'!$C$2:$C$53,"Sell")</f>
        <v>0</v>
      </c>
      <c r="AH68" s="40">
        <f ca="1">AH67+SUMIFS('Transactions (Dated)'!$E$2:$E$53,'Transactions (Dated)'!$D$2:$D$53,'Share Values'!$V68,'Transactions (Dated)'!$B$2:$B$53,'Share Values'!AH$11,'Transactions (Dated)'!$C$2:$C$53,"Buy")-SUMIFS('Transactions (Dated)'!$E$2:$E$53,'Transactions (Dated)'!$D$2:$D$53,'Share Values'!$V68,'Transactions (Dated)'!$B$2:$B$53,'Share Values'!AH$11,'Transactions (Dated)'!$C$2:$C$53,"Sell")</f>
        <v>0</v>
      </c>
      <c r="AI68" s="40">
        <f ca="1">AI67+SUMIFS('Transactions (Dated)'!$E$2:$E$53,'Transactions (Dated)'!$D$2:$D$53,'Share Values'!$V68,'Transactions (Dated)'!$B$2:$B$53,'Share Values'!AI$11,'Transactions (Dated)'!$C$2:$C$53,"Buy")-SUMIFS('Transactions (Dated)'!$E$2:$E$53,'Transactions (Dated)'!$D$2:$D$53,'Share Values'!$V68,'Transactions (Dated)'!$B$2:$B$53,'Share Values'!AI$11,'Transactions (Dated)'!$C$2:$C$53,"Sell")</f>
        <v>0</v>
      </c>
      <c r="AJ68" s="40">
        <f ca="1">AJ67+SUMIFS('Transactions (Dated)'!$E$2:$E$53,'Transactions (Dated)'!$D$2:$D$53,'Share Values'!$V68,'Transactions (Dated)'!$B$2:$B$53,'Share Values'!AJ$11,'Transactions (Dated)'!$C$2:$C$53,"Buy")-SUMIFS('Transactions (Dated)'!$E$2:$E$53,'Transactions (Dated)'!$D$2:$D$53,'Share Values'!$V68,'Transactions (Dated)'!$B$2:$B$53,'Share Values'!AJ$11,'Transactions (Dated)'!$C$2:$C$53,"Sell")</f>
        <v>0</v>
      </c>
      <c r="AK68" s="40"/>
      <c r="AM68" s="3">
        <f t="shared" si="9"/>
        <v>41992</v>
      </c>
      <c r="AN68" s="6">
        <f t="shared" ca="1" si="10"/>
        <v>53418.75</v>
      </c>
      <c r="AO68" s="6">
        <f t="shared" ca="1" si="11"/>
        <v>52875.000000000007</v>
      </c>
      <c r="AP68" s="6">
        <f t="shared" ca="1" si="12"/>
        <v>0</v>
      </c>
      <c r="AQ68" s="6">
        <f t="shared" ca="1" si="13"/>
        <v>0</v>
      </c>
      <c r="AR68" s="6">
        <f t="shared" ca="1" si="14"/>
        <v>0</v>
      </c>
      <c r="AS68" s="6">
        <f t="shared" ca="1" si="15"/>
        <v>0</v>
      </c>
      <c r="AT68" s="6">
        <f t="shared" ca="1" si="16"/>
        <v>0</v>
      </c>
      <c r="AU68" s="6">
        <f t="shared" ca="1" si="17"/>
        <v>0</v>
      </c>
      <c r="AV68" s="6">
        <f t="shared" ca="1" si="18"/>
        <v>0</v>
      </c>
      <c r="AW68" s="6">
        <f t="shared" ca="1" si="19"/>
        <v>0</v>
      </c>
      <c r="AX68" s="6">
        <f t="shared" ca="1" si="20"/>
        <v>0</v>
      </c>
      <c r="AY68" s="6">
        <f t="shared" ca="1" si="21"/>
        <v>0</v>
      </c>
      <c r="AZ68" s="6">
        <f t="shared" ca="1" si="22"/>
        <v>0</v>
      </c>
      <c r="BA68" s="6">
        <f t="shared" ca="1" si="23"/>
        <v>0</v>
      </c>
      <c r="BB68" s="6"/>
      <c r="BD68" s="4">
        <f t="shared" ca="1" si="24"/>
        <v>106293.75</v>
      </c>
      <c r="BF68" s="3">
        <f t="shared" si="25"/>
        <v>41992</v>
      </c>
      <c r="BG68" s="6">
        <f>BG67+SUMIFS('Transactions (Dated)'!H:H,'Transactions (Dated)'!D:D,'Share Values'!AM68)</f>
        <v>899983.75</v>
      </c>
      <c r="BH68" s="6">
        <f ca="1">BH67+SUMIFS('Transactions (Dated)'!$F:$F,'Transactions (Dated)'!$D:$D,$BF68,'Transactions (Dated)'!$B:$B,BH$11,'Transactions (Dated)'!$C:$C,"Dividend (paid to cash)")*W68</f>
        <v>0</v>
      </c>
      <c r="BI68" s="6">
        <f ca="1">BI67+SUMIFS('Transactions (Dated)'!$F:$F,'Transactions (Dated)'!$D:$D,$BF68,'Transactions (Dated)'!$B:$B,BI$11,'Transactions (Dated)'!$C:$C,"Dividend (paid to cash)")*X68</f>
        <v>625</v>
      </c>
      <c r="BJ68" s="6">
        <f ca="1">BJ67+SUMIFS('Transactions (Dated)'!$F:$F,'Transactions (Dated)'!$D:$D,$BF68,'Transactions (Dated)'!$B:$B,BJ$11,'Transactions (Dated)'!$C:$C,"Dividend (paid to cash)")*Y68</f>
        <v>0</v>
      </c>
      <c r="BK68" s="6">
        <f ca="1">BK67+SUMIFS('Transactions (Dated)'!$F:$F,'Transactions (Dated)'!$D:$D,$BF68,'Transactions (Dated)'!$B:$B,BK$11,'Transactions (Dated)'!$C:$C,"Dividend (paid to cash)")*Z68</f>
        <v>0</v>
      </c>
      <c r="BL68" s="6">
        <f ca="1">BL67+SUMIFS('Transactions (Dated)'!$F:$F,'Transactions (Dated)'!$D:$D,$BF68,'Transactions (Dated)'!$B:$B,BL$11,'Transactions (Dated)'!$C:$C,"Dividend (paid to cash)")*AA68</f>
        <v>0</v>
      </c>
      <c r="BM68" s="6">
        <f ca="1">BM67+SUMIFS('Transactions (Dated)'!$F:$F,'Transactions (Dated)'!$D:$D,$BF68,'Transactions (Dated)'!$B:$B,BM$11,'Transactions (Dated)'!$C:$C,"Dividend (paid to cash)")*AB68</f>
        <v>0</v>
      </c>
      <c r="BN68" s="6">
        <f ca="1">BN67+SUMIFS('Transactions (Dated)'!$F:$F,'Transactions (Dated)'!$D:$D,$BF68,'Transactions (Dated)'!$B:$B,BN$11,'Transactions (Dated)'!$C:$C,"Dividend (paid to cash)")*AC68</f>
        <v>0</v>
      </c>
      <c r="BO68" s="6">
        <f ca="1">BO67+SUMIFS('Transactions (Dated)'!$F:$F,'Transactions (Dated)'!$D:$D,$BF68,'Transactions (Dated)'!$B:$B,BO$11,'Transactions (Dated)'!$C:$C,"Dividend (paid to cash)")*AD68</f>
        <v>0</v>
      </c>
      <c r="BP68" s="6">
        <f ca="1">BP67+SUMIFS('Transactions (Dated)'!$F:$F,'Transactions (Dated)'!$D:$D,$BF68,'Transactions (Dated)'!$B:$B,BP$11,'Transactions (Dated)'!$C:$C,"Dividend (paid to cash)")*AE68</f>
        <v>0</v>
      </c>
      <c r="BQ68" s="6">
        <f ca="1">BQ67+SUMIFS('Transactions (Dated)'!$F:$F,'Transactions (Dated)'!$D:$D,$BF68,'Transactions (Dated)'!$B:$B,BQ$11,'Transactions (Dated)'!$C:$C,"Dividend (paid to cash)")*AF68</f>
        <v>0</v>
      </c>
      <c r="BR68" s="6">
        <f ca="1">BR67+SUMIFS('Transactions (Dated)'!$F:$F,'Transactions (Dated)'!$D:$D,$BF68,'Transactions (Dated)'!$B:$B,BR$11,'Transactions (Dated)'!$C:$C,"Dividend (paid to cash)")*AG68</f>
        <v>0</v>
      </c>
      <c r="BS68" s="6">
        <f ca="1">BS67+SUMIFS('Transactions (Dated)'!$F:$F,'Transactions (Dated)'!$D:$D,$BF68,'Transactions (Dated)'!$B:$B,BS$11,'Transactions (Dated)'!$C:$C,"Dividend (paid to cash)")*AH68</f>
        <v>0</v>
      </c>
      <c r="BT68" s="6">
        <f ca="1">BT67+SUMIFS('Transactions (Dated)'!$F:$F,'Transactions (Dated)'!$D:$D,$BF68,'Transactions (Dated)'!$B:$B,BT$11,'Transactions (Dated)'!$C:$C,"Dividend (paid to cash)")*AI68</f>
        <v>0</v>
      </c>
      <c r="BU68" s="6">
        <f ca="1">BU67+SUMIFS('Transactions (Dated)'!$F:$F,'Transactions (Dated)'!$D:$D,$BF68,'Transactions (Dated)'!$B:$B,BU$11,'Transactions (Dated)'!$C:$C,"Dividend (paid to cash)")*AJ68</f>
        <v>0</v>
      </c>
      <c r="BV68" s="6"/>
      <c r="BX68" s="6">
        <f t="shared" ca="1" si="30"/>
        <v>900608.75</v>
      </c>
      <c r="BZ68" s="3">
        <f t="shared" si="31"/>
        <v>41992</v>
      </c>
      <c r="CA68" s="4">
        <f t="shared" ca="1" si="26"/>
        <v>106293.75</v>
      </c>
      <c r="CB68" s="4">
        <f t="shared" ca="1" si="27"/>
        <v>900608.75</v>
      </c>
      <c r="CD68" s="4">
        <f t="shared" ca="1" si="28"/>
        <v>1006902.5</v>
      </c>
    </row>
    <row r="69" spans="2:82" x14ac:dyDescent="0.15">
      <c r="B69" s="3">
        <f t="shared" si="29"/>
        <v>41995</v>
      </c>
      <c r="C69" s="2">
        <v>14432.4</v>
      </c>
      <c r="E69" s="70">
        <v>41995</v>
      </c>
      <c r="F69" s="69">
        <v>12.43</v>
      </c>
      <c r="G69" s="69">
        <v>4.13</v>
      </c>
      <c r="H69" s="69">
        <v>19.579999999999998</v>
      </c>
      <c r="I69" s="69">
        <v>31.69</v>
      </c>
      <c r="J69" s="69">
        <v>17.59</v>
      </c>
      <c r="K69" s="69">
        <v>11.09</v>
      </c>
      <c r="L69" s="69">
        <v>27.06</v>
      </c>
      <c r="M69" s="69">
        <v>1.84</v>
      </c>
      <c r="N69" s="69">
        <v>8.5500000000000007</v>
      </c>
      <c r="O69" s="69">
        <v>4.9400000000000004</v>
      </c>
      <c r="P69" s="69">
        <v>36.4</v>
      </c>
      <c r="Q69" s="69">
        <v>1.55</v>
      </c>
      <c r="R69" s="69">
        <v>9.3800000000000008</v>
      </c>
      <c r="S69" s="69">
        <v>38.71</v>
      </c>
      <c r="T69" s="4"/>
      <c r="V69" s="3">
        <f t="shared" si="8"/>
        <v>41995</v>
      </c>
      <c r="W69" s="40">
        <f ca="1">W68+SUMIFS('Transactions (Dated)'!$E$2:$E$53,'Transactions (Dated)'!$D$2:$D$53,'Share Values'!$V69,'Transactions (Dated)'!$B$2:$B$53,'Share Values'!W$11,'Transactions (Dated)'!$C$2:$C$53,"Buy")-SUMIFS('Transactions (Dated)'!$E$2:$E$53,'Transactions (Dated)'!$D$2:$D$53,'Share Values'!$V69,'Transactions (Dated)'!$B$2:$B$53,'Share Values'!W$11,'Transactions (Dated)'!$C$2:$C$53,"Sell")</f>
        <v>4625</v>
      </c>
      <c r="X69" s="40">
        <f ca="1">X68+SUMIFS('Transactions (Dated)'!$E$2:$E$53,'Transactions (Dated)'!$D$2:$D$53,'Share Values'!$V69,'Transactions (Dated)'!$B$2:$B$53,'Share Values'!X$11,'Transactions (Dated)'!$C$2:$C$53,"Buy")-SUMIFS('Transactions (Dated)'!$E$2:$E$53,'Transactions (Dated)'!$D$2:$D$53,'Share Values'!$V69,'Transactions (Dated)'!$B$2:$B$53,'Share Values'!X$11,'Transactions (Dated)'!$C$2:$C$53,"Sell")</f>
        <v>12500</v>
      </c>
      <c r="Y69" s="40">
        <f ca="1">Y68+SUMIFS('Transactions (Dated)'!$E$2:$E$53,'Transactions (Dated)'!$D$2:$D$53,'Share Values'!$V69,'Transactions (Dated)'!$B$2:$B$53,'Share Values'!Y$11,'Transactions (Dated)'!$C$2:$C$53,"Buy")-SUMIFS('Transactions (Dated)'!$E$2:$E$53,'Transactions (Dated)'!$D$2:$D$53,'Share Values'!$V69,'Transactions (Dated)'!$B$2:$B$53,'Share Values'!Y$11,'Transactions (Dated)'!$C$2:$C$53,"Sell")</f>
        <v>0</v>
      </c>
      <c r="Z69" s="40">
        <f ca="1">Z68+SUMIFS('Transactions (Dated)'!$E$2:$E$53,'Transactions (Dated)'!$D$2:$D$53,'Share Values'!$V69,'Transactions (Dated)'!$B$2:$B$53,'Share Values'!Z$11,'Transactions (Dated)'!$C$2:$C$53,"Buy")-SUMIFS('Transactions (Dated)'!$E$2:$E$53,'Transactions (Dated)'!$D$2:$D$53,'Share Values'!$V69,'Transactions (Dated)'!$B$2:$B$53,'Share Values'!Z$11,'Transactions (Dated)'!$C$2:$C$53,"Sell")</f>
        <v>0</v>
      </c>
      <c r="AA69" s="40">
        <f ca="1">AA68+SUMIFS('Transactions (Dated)'!$E$2:$E$53,'Transactions (Dated)'!$D$2:$D$53,'Share Values'!$V69,'Transactions (Dated)'!$B$2:$B$53,'Share Values'!AA$11,'Transactions (Dated)'!$C$2:$C$53,"Buy")-SUMIFS('Transactions (Dated)'!$E$2:$E$53,'Transactions (Dated)'!$D$2:$D$53,'Share Values'!$V69,'Transactions (Dated)'!$B$2:$B$53,'Share Values'!AA$11,'Transactions (Dated)'!$C$2:$C$53,"Sell")</f>
        <v>0</v>
      </c>
      <c r="AB69" s="40">
        <f ca="1">AB68+SUMIFS('Transactions (Dated)'!$E$2:$E$53,'Transactions (Dated)'!$D$2:$D$53,'Share Values'!$V69,'Transactions (Dated)'!$B$2:$B$53,'Share Values'!AB$11,'Transactions (Dated)'!$C$2:$C$53,"Buy")-SUMIFS('Transactions (Dated)'!$E$2:$E$53,'Transactions (Dated)'!$D$2:$D$53,'Share Values'!$V69,'Transactions (Dated)'!$B$2:$B$53,'Share Values'!AB$11,'Transactions (Dated)'!$C$2:$C$53,"Sell")</f>
        <v>0</v>
      </c>
      <c r="AC69" s="40">
        <f ca="1">AC68+SUMIFS('Transactions (Dated)'!$E$2:$E$53,'Transactions (Dated)'!$D$2:$D$53,'Share Values'!$V69,'Transactions (Dated)'!$B$2:$B$53,'Share Values'!AC$11,'Transactions (Dated)'!$C$2:$C$53,"Buy")-SUMIFS('Transactions (Dated)'!$E$2:$E$53,'Transactions (Dated)'!$D$2:$D$53,'Share Values'!$V69,'Transactions (Dated)'!$B$2:$B$53,'Share Values'!AC$11,'Transactions (Dated)'!$C$2:$C$53,"Sell")</f>
        <v>0</v>
      </c>
      <c r="AD69" s="40">
        <f ca="1">AD68+SUMIFS('Transactions (Dated)'!$E$2:$E$53,'Transactions (Dated)'!$D$2:$D$53,'Share Values'!$V69,'Transactions (Dated)'!$B$2:$B$53,'Share Values'!AD$11,'Transactions (Dated)'!$C$2:$C$53,"Buy")-SUMIFS('Transactions (Dated)'!$E$2:$E$53,'Transactions (Dated)'!$D$2:$D$53,'Share Values'!$V69,'Transactions (Dated)'!$B$2:$B$53,'Share Values'!AD$11,'Transactions (Dated)'!$C$2:$C$53,"Sell")</f>
        <v>0</v>
      </c>
      <c r="AE69" s="40">
        <f ca="1">AE68+SUMIFS('Transactions (Dated)'!$E$2:$E$53,'Transactions (Dated)'!$D$2:$D$53,'Share Values'!$V69,'Transactions (Dated)'!$B$2:$B$53,'Share Values'!AE$11,'Transactions (Dated)'!$C$2:$C$53,"Buy")-SUMIFS('Transactions (Dated)'!$E$2:$E$53,'Transactions (Dated)'!$D$2:$D$53,'Share Values'!$V69,'Transactions (Dated)'!$B$2:$B$53,'Share Values'!AE$11,'Transactions (Dated)'!$C$2:$C$53,"Sell")</f>
        <v>0</v>
      </c>
      <c r="AF69" s="40">
        <f ca="1">AF68+SUMIFS('Transactions (Dated)'!$E$2:$E$53,'Transactions (Dated)'!$D$2:$D$53,'Share Values'!$V69,'Transactions (Dated)'!$B$2:$B$53,'Share Values'!AF$11,'Transactions (Dated)'!$C$2:$C$53,"Buy")-SUMIFS('Transactions (Dated)'!$E$2:$E$53,'Transactions (Dated)'!$D$2:$D$53,'Share Values'!$V69,'Transactions (Dated)'!$B$2:$B$53,'Share Values'!AF$11,'Transactions (Dated)'!$C$2:$C$53,"Sell")</f>
        <v>0</v>
      </c>
      <c r="AG69" s="40">
        <f ca="1">AG68+SUMIFS('Transactions (Dated)'!$E$2:$E$53,'Transactions (Dated)'!$D$2:$D$53,'Share Values'!$V69,'Transactions (Dated)'!$B$2:$B$53,'Share Values'!AG$11,'Transactions (Dated)'!$C$2:$C$53,"Buy")-SUMIFS('Transactions (Dated)'!$E$2:$E$53,'Transactions (Dated)'!$D$2:$D$53,'Share Values'!$V69,'Transactions (Dated)'!$B$2:$B$53,'Share Values'!AG$11,'Transactions (Dated)'!$C$2:$C$53,"Sell")</f>
        <v>0</v>
      </c>
      <c r="AH69" s="40">
        <f ca="1">AH68+SUMIFS('Transactions (Dated)'!$E$2:$E$53,'Transactions (Dated)'!$D$2:$D$53,'Share Values'!$V69,'Transactions (Dated)'!$B$2:$B$53,'Share Values'!AH$11,'Transactions (Dated)'!$C$2:$C$53,"Buy")-SUMIFS('Transactions (Dated)'!$E$2:$E$53,'Transactions (Dated)'!$D$2:$D$53,'Share Values'!$V69,'Transactions (Dated)'!$B$2:$B$53,'Share Values'!AH$11,'Transactions (Dated)'!$C$2:$C$53,"Sell")</f>
        <v>0</v>
      </c>
      <c r="AI69" s="40">
        <f ca="1">AI68+SUMIFS('Transactions (Dated)'!$E$2:$E$53,'Transactions (Dated)'!$D$2:$D$53,'Share Values'!$V69,'Transactions (Dated)'!$B$2:$B$53,'Share Values'!AI$11,'Transactions (Dated)'!$C$2:$C$53,"Buy")-SUMIFS('Transactions (Dated)'!$E$2:$E$53,'Transactions (Dated)'!$D$2:$D$53,'Share Values'!$V69,'Transactions (Dated)'!$B$2:$B$53,'Share Values'!AI$11,'Transactions (Dated)'!$C$2:$C$53,"Sell")</f>
        <v>0</v>
      </c>
      <c r="AJ69" s="40">
        <f ca="1">AJ68+SUMIFS('Transactions (Dated)'!$E$2:$E$53,'Transactions (Dated)'!$D$2:$D$53,'Share Values'!$V69,'Transactions (Dated)'!$B$2:$B$53,'Share Values'!AJ$11,'Transactions (Dated)'!$C$2:$C$53,"Buy")-SUMIFS('Transactions (Dated)'!$E$2:$E$53,'Transactions (Dated)'!$D$2:$D$53,'Share Values'!$V69,'Transactions (Dated)'!$B$2:$B$53,'Share Values'!AJ$11,'Transactions (Dated)'!$C$2:$C$53,"Sell")</f>
        <v>0</v>
      </c>
      <c r="AK69" s="40"/>
      <c r="AM69" s="3">
        <f t="shared" si="9"/>
        <v>41995</v>
      </c>
      <c r="AN69" s="6">
        <f t="shared" ca="1" si="10"/>
        <v>57488.75</v>
      </c>
      <c r="AO69" s="6">
        <f t="shared" ca="1" si="11"/>
        <v>51625</v>
      </c>
      <c r="AP69" s="6">
        <f t="shared" ca="1" si="12"/>
        <v>0</v>
      </c>
      <c r="AQ69" s="6">
        <f t="shared" ca="1" si="13"/>
        <v>0</v>
      </c>
      <c r="AR69" s="6">
        <f t="shared" ca="1" si="14"/>
        <v>0</v>
      </c>
      <c r="AS69" s="6">
        <f t="shared" ca="1" si="15"/>
        <v>0</v>
      </c>
      <c r="AT69" s="6">
        <f t="shared" ca="1" si="16"/>
        <v>0</v>
      </c>
      <c r="AU69" s="6">
        <f t="shared" ca="1" si="17"/>
        <v>0</v>
      </c>
      <c r="AV69" s="6">
        <f t="shared" ca="1" si="18"/>
        <v>0</v>
      </c>
      <c r="AW69" s="6">
        <f t="shared" ca="1" si="19"/>
        <v>0</v>
      </c>
      <c r="AX69" s="6">
        <f t="shared" ca="1" si="20"/>
        <v>0</v>
      </c>
      <c r="AY69" s="6">
        <f t="shared" ca="1" si="21"/>
        <v>0</v>
      </c>
      <c r="AZ69" s="6">
        <f t="shared" ca="1" si="22"/>
        <v>0</v>
      </c>
      <c r="BA69" s="6">
        <f t="shared" ca="1" si="23"/>
        <v>0</v>
      </c>
      <c r="BB69" s="6"/>
      <c r="BD69" s="4">
        <f t="shared" ca="1" si="24"/>
        <v>109113.75</v>
      </c>
      <c r="BF69" s="3">
        <f t="shared" si="25"/>
        <v>41995</v>
      </c>
      <c r="BG69" s="6">
        <f>BG68+SUMIFS('Transactions (Dated)'!H:H,'Transactions (Dated)'!D:D,'Share Values'!AM69)</f>
        <v>899983.75</v>
      </c>
      <c r="BH69" s="6">
        <f ca="1">BH68+SUMIFS('Transactions (Dated)'!$F:$F,'Transactions (Dated)'!$D:$D,$BF69,'Transactions (Dated)'!$B:$B,BH$11,'Transactions (Dated)'!$C:$C,"Dividend (paid to cash)")*W69</f>
        <v>0</v>
      </c>
      <c r="BI69" s="6">
        <f ca="1">BI68+SUMIFS('Transactions (Dated)'!$F:$F,'Transactions (Dated)'!$D:$D,$BF69,'Transactions (Dated)'!$B:$B,BI$11,'Transactions (Dated)'!$C:$C,"Dividend (paid to cash)")*X69</f>
        <v>625</v>
      </c>
      <c r="BJ69" s="6">
        <f ca="1">BJ68+SUMIFS('Transactions (Dated)'!$F:$F,'Transactions (Dated)'!$D:$D,$BF69,'Transactions (Dated)'!$B:$B,BJ$11,'Transactions (Dated)'!$C:$C,"Dividend (paid to cash)")*Y69</f>
        <v>0</v>
      </c>
      <c r="BK69" s="6">
        <f ca="1">BK68+SUMIFS('Transactions (Dated)'!$F:$F,'Transactions (Dated)'!$D:$D,$BF69,'Transactions (Dated)'!$B:$B,BK$11,'Transactions (Dated)'!$C:$C,"Dividend (paid to cash)")*Z69</f>
        <v>0</v>
      </c>
      <c r="BL69" s="6">
        <f ca="1">BL68+SUMIFS('Transactions (Dated)'!$F:$F,'Transactions (Dated)'!$D:$D,$BF69,'Transactions (Dated)'!$B:$B,BL$11,'Transactions (Dated)'!$C:$C,"Dividend (paid to cash)")*AA69</f>
        <v>0</v>
      </c>
      <c r="BM69" s="6">
        <f ca="1">BM68+SUMIFS('Transactions (Dated)'!$F:$F,'Transactions (Dated)'!$D:$D,$BF69,'Transactions (Dated)'!$B:$B,BM$11,'Transactions (Dated)'!$C:$C,"Dividend (paid to cash)")*AB69</f>
        <v>0</v>
      </c>
      <c r="BN69" s="6">
        <f ca="1">BN68+SUMIFS('Transactions (Dated)'!$F:$F,'Transactions (Dated)'!$D:$D,$BF69,'Transactions (Dated)'!$B:$B,BN$11,'Transactions (Dated)'!$C:$C,"Dividend (paid to cash)")*AC69</f>
        <v>0</v>
      </c>
      <c r="BO69" s="6">
        <f ca="1">BO68+SUMIFS('Transactions (Dated)'!$F:$F,'Transactions (Dated)'!$D:$D,$BF69,'Transactions (Dated)'!$B:$B,BO$11,'Transactions (Dated)'!$C:$C,"Dividend (paid to cash)")*AD69</f>
        <v>0</v>
      </c>
      <c r="BP69" s="6">
        <f ca="1">BP68+SUMIFS('Transactions (Dated)'!$F:$F,'Transactions (Dated)'!$D:$D,$BF69,'Transactions (Dated)'!$B:$B,BP$11,'Transactions (Dated)'!$C:$C,"Dividend (paid to cash)")*AE69</f>
        <v>0</v>
      </c>
      <c r="BQ69" s="6">
        <f ca="1">BQ68+SUMIFS('Transactions (Dated)'!$F:$F,'Transactions (Dated)'!$D:$D,$BF69,'Transactions (Dated)'!$B:$B,BQ$11,'Transactions (Dated)'!$C:$C,"Dividend (paid to cash)")*AF69</f>
        <v>0</v>
      </c>
      <c r="BR69" s="6">
        <f ca="1">BR68+SUMIFS('Transactions (Dated)'!$F:$F,'Transactions (Dated)'!$D:$D,$BF69,'Transactions (Dated)'!$B:$B,BR$11,'Transactions (Dated)'!$C:$C,"Dividend (paid to cash)")*AG69</f>
        <v>0</v>
      </c>
      <c r="BS69" s="6">
        <f ca="1">BS68+SUMIFS('Transactions (Dated)'!$F:$F,'Transactions (Dated)'!$D:$D,$BF69,'Transactions (Dated)'!$B:$B,BS$11,'Transactions (Dated)'!$C:$C,"Dividend (paid to cash)")*AH69</f>
        <v>0</v>
      </c>
      <c r="BT69" s="6">
        <f ca="1">BT68+SUMIFS('Transactions (Dated)'!$F:$F,'Transactions (Dated)'!$D:$D,$BF69,'Transactions (Dated)'!$B:$B,BT$11,'Transactions (Dated)'!$C:$C,"Dividend (paid to cash)")*AI69</f>
        <v>0</v>
      </c>
      <c r="BU69" s="6">
        <f ca="1">BU68+SUMIFS('Transactions (Dated)'!$F:$F,'Transactions (Dated)'!$D:$D,$BF69,'Transactions (Dated)'!$B:$B,BU$11,'Transactions (Dated)'!$C:$C,"Dividend (paid to cash)")*AJ69</f>
        <v>0</v>
      </c>
      <c r="BV69" s="6"/>
      <c r="BX69" s="6">
        <f t="shared" ca="1" si="30"/>
        <v>900608.75</v>
      </c>
      <c r="BZ69" s="3">
        <f t="shared" si="31"/>
        <v>41995</v>
      </c>
      <c r="CA69" s="4">
        <f t="shared" ca="1" si="26"/>
        <v>109113.75</v>
      </c>
      <c r="CB69" s="4">
        <f t="shared" ca="1" si="27"/>
        <v>900608.75</v>
      </c>
      <c r="CD69" s="4">
        <f t="shared" ca="1" si="28"/>
        <v>1009722.5</v>
      </c>
    </row>
    <row r="70" spans="2:82" x14ac:dyDescent="0.15">
      <c r="B70" s="3">
        <f t="shared" si="29"/>
        <v>41996</v>
      </c>
      <c r="C70" s="2">
        <v>14594</v>
      </c>
      <c r="E70" s="70">
        <v>41996</v>
      </c>
      <c r="F70" s="69">
        <v>12.58</v>
      </c>
      <c r="G70" s="69">
        <v>4.1500000000000004</v>
      </c>
      <c r="H70" s="69">
        <v>19.8</v>
      </c>
      <c r="I70" s="69">
        <v>32.340000000000003</v>
      </c>
      <c r="J70" s="69">
        <v>17.22</v>
      </c>
      <c r="K70" s="69">
        <v>11.17</v>
      </c>
      <c r="L70" s="69">
        <v>27.3</v>
      </c>
      <c r="M70" s="69">
        <v>1.83</v>
      </c>
      <c r="N70" s="69">
        <v>8.4499999999999993</v>
      </c>
      <c r="O70" s="69">
        <v>5.05</v>
      </c>
      <c r="P70" s="69">
        <v>36.69</v>
      </c>
      <c r="Q70" s="69">
        <v>1.52</v>
      </c>
      <c r="R70" s="69">
        <v>9.7200000000000006</v>
      </c>
      <c r="S70" s="69">
        <v>38.92</v>
      </c>
      <c r="T70" s="4"/>
      <c r="V70" s="3">
        <f t="shared" si="8"/>
        <v>41996</v>
      </c>
      <c r="W70" s="40">
        <f ca="1">W69+SUMIFS('Transactions (Dated)'!$E$2:$E$53,'Transactions (Dated)'!$D$2:$D$53,'Share Values'!$V70,'Transactions (Dated)'!$B$2:$B$53,'Share Values'!W$11,'Transactions (Dated)'!$C$2:$C$53,"Buy")-SUMIFS('Transactions (Dated)'!$E$2:$E$53,'Transactions (Dated)'!$D$2:$D$53,'Share Values'!$V70,'Transactions (Dated)'!$B$2:$B$53,'Share Values'!W$11,'Transactions (Dated)'!$C$2:$C$53,"Sell")</f>
        <v>4625</v>
      </c>
      <c r="X70" s="40">
        <f ca="1">X69+SUMIFS('Transactions (Dated)'!$E$2:$E$53,'Transactions (Dated)'!$D$2:$D$53,'Share Values'!$V70,'Transactions (Dated)'!$B$2:$B$53,'Share Values'!X$11,'Transactions (Dated)'!$C$2:$C$53,"Buy")-SUMIFS('Transactions (Dated)'!$E$2:$E$53,'Transactions (Dated)'!$D$2:$D$53,'Share Values'!$V70,'Transactions (Dated)'!$B$2:$B$53,'Share Values'!X$11,'Transactions (Dated)'!$C$2:$C$53,"Sell")</f>
        <v>12500</v>
      </c>
      <c r="Y70" s="40">
        <f ca="1">Y69+SUMIFS('Transactions (Dated)'!$E$2:$E$53,'Transactions (Dated)'!$D$2:$D$53,'Share Values'!$V70,'Transactions (Dated)'!$B$2:$B$53,'Share Values'!Y$11,'Transactions (Dated)'!$C$2:$C$53,"Buy")-SUMIFS('Transactions (Dated)'!$E$2:$E$53,'Transactions (Dated)'!$D$2:$D$53,'Share Values'!$V70,'Transactions (Dated)'!$B$2:$B$53,'Share Values'!Y$11,'Transactions (Dated)'!$C$2:$C$53,"Sell")</f>
        <v>0</v>
      </c>
      <c r="Z70" s="40">
        <f ca="1">Z69+SUMIFS('Transactions (Dated)'!$E$2:$E$53,'Transactions (Dated)'!$D$2:$D$53,'Share Values'!$V70,'Transactions (Dated)'!$B$2:$B$53,'Share Values'!Z$11,'Transactions (Dated)'!$C$2:$C$53,"Buy")-SUMIFS('Transactions (Dated)'!$E$2:$E$53,'Transactions (Dated)'!$D$2:$D$53,'Share Values'!$V70,'Transactions (Dated)'!$B$2:$B$53,'Share Values'!Z$11,'Transactions (Dated)'!$C$2:$C$53,"Sell")</f>
        <v>0</v>
      </c>
      <c r="AA70" s="40">
        <f ca="1">AA69+SUMIFS('Transactions (Dated)'!$E$2:$E$53,'Transactions (Dated)'!$D$2:$D$53,'Share Values'!$V70,'Transactions (Dated)'!$B$2:$B$53,'Share Values'!AA$11,'Transactions (Dated)'!$C$2:$C$53,"Buy")-SUMIFS('Transactions (Dated)'!$E$2:$E$53,'Transactions (Dated)'!$D$2:$D$53,'Share Values'!$V70,'Transactions (Dated)'!$B$2:$B$53,'Share Values'!AA$11,'Transactions (Dated)'!$C$2:$C$53,"Sell")</f>
        <v>0</v>
      </c>
      <c r="AB70" s="40">
        <f ca="1">AB69+SUMIFS('Transactions (Dated)'!$E$2:$E$53,'Transactions (Dated)'!$D$2:$D$53,'Share Values'!$V70,'Transactions (Dated)'!$B$2:$B$53,'Share Values'!AB$11,'Transactions (Dated)'!$C$2:$C$53,"Buy")-SUMIFS('Transactions (Dated)'!$E$2:$E$53,'Transactions (Dated)'!$D$2:$D$53,'Share Values'!$V70,'Transactions (Dated)'!$B$2:$B$53,'Share Values'!AB$11,'Transactions (Dated)'!$C$2:$C$53,"Sell")</f>
        <v>0</v>
      </c>
      <c r="AC70" s="40">
        <f ca="1">AC69+SUMIFS('Transactions (Dated)'!$E$2:$E$53,'Transactions (Dated)'!$D$2:$D$53,'Share Values'!$V70,'Transactions (Dated)'!$B$2:$B$53,'Share Values'!AC$11,'Transactions (Dated)'!$C$2:$C$53,"Buy")-SUMIFS('Transactions (Dated)'!$E$2:$E$53,'Transactions (Dated)'!$D$2:$D$53,'Share Values'!$V70,'Transactions (Dated)'!$B$2:$B$53,'Share Values'!AC$11,'Transactions (Dated)'!$C$2:$C$53,"Sell")</f>
        <v>0</v>
      </c>
      <c r="AD70" s="40">
        <f ca="1">AD69+SUMIFS('Transactions (Dated)'!$E$2:$E$53,'Transactions (Dated)'!$D$2:$D$53,'Share Values'!$V70,'Transactions (Dated)'!$B$2:$B$53,'Share Values'!AD$11,'Transactions (Dated)'!$C$2:$C$53,"Buy")-SUMIFS('Transactions (Dated)'!$E$2:$E$53,'Transactions (Dated)'!$D$2:$D$53,'Share Values'!$V70,'Transactions (Dated)'!$B$2:$B$53,'Share Values'!AD$11,'Transactions (Dated)'!$C$2:$C$53,"Sell")</f>
        <v>0</v>
      </c>
      <c r="AE70" s="40">
        <f ca="1">AE69+SUMIFS('Transactions (Dated)'!$E$2:$E$53,'Transactions (Dated)'!$D$2:$D$53,'Share Values'!$V70,'Transactions (Dated)'!$B$2:$B$53,'Share Values'!AE$11,'Transactions (Dated)'!$C$2:$C$53,"Buy")-SUMIFS('Transactions (Dated)'!$E$2:$E$53,'Transactions (Dated)'!$D$2:$D$53,'Share Values'!$V70,'Transactions (Dated)'!$B$2:$B$53,'Share Values'!AE$11,'Transactions (Dated)'!$C$2:$C$53,"Sell")</f>
        <v>0</v>
      </c>
      <c r="AF70" s="40">
        <f ca="1">AF69+SUMIFS('Transactions (Dated)'!$E$2:$E$53,'Transactions (Dated)'!$D$2:$D$53,'Share Values'!$V70,'Transactions (Dated)'!$B$2:$B$53,'Share Values'!AF$11,'Transactions (Dated)'!$C$2:$C$53,"Buy")-SUMIFS('Transactions (Dated)'!$E$2:$E$53,'Transactions (Dated)'!$D$2:$D$53,'Share Values'!$V70,'Transactions (Dated)'!$B$2:$B$53,'Share Values'!AF$11,'Transactions (Dated)'!$C$2:$C$53,"Sell")</f>
        <v>0</v>
      </c>
      <c r="AG70" s="40">
        <f ca="1">AG69+SUMIFS('Transactions (Dated)'!$E$2:$E$53,'Transactions (Dated)'!$D$2:$D$53,'Share Values'!$V70,'Transactions (Dated)'!$B$2:$B$53,'Share Values'!AG$11,'Transactions (Dated)'!$C$2:$C$53,"Buy")-SUMIFS('Transactions (Dated)'!$E$2:$E$53,'Transactions (Dated)'!$D$2:$D$53,'Share Values'!$V70,'Transactions (Dated)'!$B$2:$B$53,'Share Values'!AG$11,'Transactions (Dated)'!$C$2:$C$53,"Sell")</f>
        <v>0</v>
      </c>
      <c r="AH70" s="40">
        <f ca="1">AH69+SUMIFS('Transactions (Dated)'!$E$2:$E$53,'Transactions (Dated)'!$D$2:$D$53,'Share Values'!$V70,'Transactions (Dated)'!$B$2:$B$53,'Share Values'!AH$11,'Transactions (Dated)'!$C$2:$C$53,"Buy")-SUMIFS('Transactions (Dated)'!$E$2:$E$53,'Transactions (Dated)'!$D$2:$D$53,'Share Values'!$V70,'Transactions (Dated)'!$B$2:$B$53,'Share Values'!AH$11,'Transactions (Dated)'!$C$2:$C$53,"Sell")</f>
        <v>0</v>
      </c>
      <c r="AI70" s="40">
        <f ca="1">AI69+SUMIFS('Transactions (Dated)'!$E$2:$E$53,'Transactions (Dated)'!$D$2:$D$53,'Share Values'!$V70,'Transactions (Dated)'!$B$2:$B$53,'Share Values'!AI$11,'Transactions (Dated)'!$C$2:$C$53,"Buy")-SUMIFS('Transactions (Dated)'!$E$2:$E$53,'Transactions (Dated)'!$D$2:$D$53,'Share Values'!$V70,'Transactions (Dated)'!$B$2:$B$53,'Share Values'!AI$11,'Transactions (Dated)'!$C$2:$C$53,"Sell")</f>
        <v>0</v>
      </c>
      <c r="AJ70" s="40">
        <f ca="1">AJ69+SUMIFS('Transactions (Dated)'!$E$2:$E$53,'Transactions (Dated)'!$D$2:$D$53,'Share Values'!$V70,'Transactions (Dated)'!$B$2:$B$53,'Share Values'!AJ$11,'Transactions (Dated)'!$C$2:$C$53,"Buy")-SUMIFS('Transactions (Dated)'!$E$2:$E$53,'Transactions (Dated)'!$D$2:$D$53,'Share Values'!$V70,'Transactions (Dated)'!$B$2:$B$53,'Share Values'!AJ$11,'Transactions (Dated)'!$C$2:$C$53,"Sell")</f>
        <v>0</v>
      </c>
      <c r="AK70" s="40"/>
      <c r="AM70" s="3">
        <f t="shared" si="9"/>
        <v>41996</v>
      </c>
      <c r="AN70" s="6">
        <f t="shared" ca="1" si="10"/>
        <v>58182.5</v>
      </c>
      <c r="AO70" s="6">
        <f t="shared" ca="1" si="11"/>
        <v>51875.000000000007</v>
      </c>
      <c r="AP70" s="6">
        <f t="shared" ca="1" si="12"/>
        <v>0</v>
      </c>
      <c r="AQ70" s="6">
        <f t="shared" ca="1" si="13"/>
        <v>0</v>
      </c>
      <c r="AR70" s="6">
        <f t="shared" ca="1" si="14"/>
        <v>0</v>
      </c>
      <c r="AS70" s="6">
        <f t="shared" ca="1" si="15"/>
        <v>0</v>
      </c>
      <c r="AT70" s="6">
        <f t="shared" ca="1" si="16"/>
        <v>0</v>
      </c>
      <c r="AU70" s="6">
        <f t="shared" ca="1" si="17"/>
        <v>0</v>
      </c>
      <c r="AV70" s="6">
        <f t="shared" ca="1" si="18"/>
        <v>0</v>
      </c>
      <c r="AW70" s="6">
        <f t="shared" ca="1" si="19"/>
        <v>0</v>
      </c>
      <c r="AX70" s="6">
        <f t="shared" ca="1" si="20"/>
        <v>0</v>
      </c>
      <c r="AY70" s="6">
        <f t="shared" ca="1" si="21"/>
        <v>0</v>
      </c>
      <c r="AZ70" s="6">
        <f t="shared" ca="1" si="22"/>
        <v>0</v>
      </c>
      <c r="BA70" s="6">
        <f t="shared" ca="1" si="23"/>
        <v>0</v>
      </c>
      <c r="BB70" s="6"/>
      <c r="BD70" s="4">
        <f t="shared" ca="1" si="24"/>
        <v>110057.5</v>
      </c>
      <c r="BF70" s="3">
        <f t="shared" si="25"/>
        <v>41996</v>
      </c>
      <c r="BG70" s="6">
        <f>BG69+SUMIFS('Transactions (Dated)'!H:H,'Transactions (Dated)'!D:D,'Share Values'!AM70)</f>
        <v>899983.75</v>
      </c>
      <c r="BH70" s="6">
        <f ca="1">BH69+SUMIFS('Transactions (Dated)'!$F:$F,'Transactions (Dated)'!$D:$D,$BF70,'Transactions (Dated)'!$B:$B,BH$11,'Transactions (Dated)'!$C:$C,"Dividend (paid to cash)")*W70</f>
        <v>0</v>
      </c>
      <c r="BI70" s="6">
        <f ca="1">BI69+SUMIFS('Transactions (Dated)'!$F:$F,'Transactions (Dated)'!$D:$D,$BF70,'Transactions (Dated)'!$B:$B,BI$11,'Transactions (Dated)'!$C:$C,"Dividend (paid to cash)")*X70</f>
        <v>625</v>
      </c>
      <c r="BJ70" s="6">
        <f ca="1">BJ69+SUMIFS('Transactions (Dated)'!$F:$F,'Transactions (Dated)'!$D:$D,$BF70,'Transactions (Dated)'!$B:$B,BJ$11,'Transactions (Dated)'!$C:$C,"Dividend (paid to cash)")*Y70</f>
        <v>0</v>
      </c>
      <c r="BK70" s="6">
        <f ca="1">BK69+SUMIFS('Transactions (Dated)'!$F:$F,'Transactions (Dated)'!$D:$D,$BF70,'Transactions (Dated)'!$B:$B,BK$11,'Transactions (Dated)'!$C:$C,"Dividend (paid to cash)")*Z70</f>
        <v>0</v>
      </c>
      <c r="BL70" s="6">
        <f ca="1">BL69+SUMIFS('Transactions (Dated)'!$F:$F,'Transactions (Dated)'!$D:$D,$BF70,'Transactions (Dated)'!$B:$B,BL$11,'Transactions (Dated)'!$C:$C,"Dividend (paid to cash)")*AA70</f>
        <v>0</v>
      </c>
      <c r="BM70" s="6">
        <f ca="1">BM69+SUMIFS('Transactions (Dated)'!$F:$F,'Transactions (Dated)'!$D:$D,$BF70,'Transactions (Dated)'!$B:$B,BM$11,'Transactions (Dated)'!$C:$C,"Dividend (paid to cash)")*AB70</f>
        <v>0</v>
      </c>
      <c r="BN70" s="6">
        <f ca="1">BN69+SUMIFS('Transactions (Dated)'!$F:$F,'Transactions (Dated)'!$D:$D,$BF70,'Transactions (Dated)'!$B:$B,BN$11,'Transactions (Dated)'!$C:$C,"Dividend (paid to cash)")*AC70</f>
        <v>0</v>
      </c>
      <c r="BO70" s="6">
        <f ca="1">BO69+SUMIFS('Transactions (Dated)'!$F:$F,'Transactions (Dated)'!$D:$D,$BF70,'Transactions (Dated)'!$B:$B,BO$11,'Transactions (Dated)'!$C:$C,"Dividend (paid to cash)")*AD70</f>
        <v>0</v>
      </c>
      <c r="BP70" s="6">
        <f ca="1">BP69+SUMIFS('Transactions (Dated)'!$F:$F,'Transactions (Dated)'!$D:$D,$BF70,'Transactions (Dated)'!$B:$B,BP$11,'Transactions (Dated)'!$C:$C,"Dividend (paid to cash)")*AE70</f>
        <v>0</v>
      </c>
      <c r="BQ70" s="6">
        <f ca="1">BQ69+SUMIFS('Transactions (Dated)'!$F:$F,'Transactions (Dated)'!$D:$D,$BF70,'Transactions (Dated)'!$B:$B,BQ$11,'Transactions (Dated)'!$C:$C,"Dividend (paid to cash)")*AF70</f>
        <v>0</v>
      </c>
      <c r="BR70" s="6">
        <f ca="1">BR69+SUMIFS('Transactions (Dated)'!$F:$F,'Transactions (Dated)'!$D:$D,$BF70,'Transactions (Dated)'!$B:$B,BR$11,'Transactions (Dated)'!$C:$C,"Dividend (paid to cash)")*AG70</f>
        <v>0</v>
      </c>
      <c r="BS70" s="6">
        <f ca="1">BS69+SUMIFS('Transactions (Dated)'!$F:$F,'Transactions (Dated)'!$D:$D,$BF70,'Transactions (Dated)'!$B:$B,BS$11,'Transactions (Dated)'!$C:$C,"Dividend (paid to cash)")*AH70</f>
        <v>0</v>
      </c>
      <c r="BT70" s="6">
        <f ca="1">BT69+SUMIFS('Transactions (Dated)'!$F:$F,'Transactions (Dated)'!$D:$D,$BF70,'Transactions (Dated)'!$B:$B,BT$11,'Transactions (Dated)'!$C:$C,"Dividend (paid to cash)")*AI70</f>
        <v>0</v>
      </c>
      <c r="BU70" s="6">
        <f ca="1">BU69+SUMIFS('Transactions (Dated)'!$F:$F,'Transactions (Dated)'!$D:$D,$BF70,'Transactions (Dated)'!$B:$B,BU$11,'Transactions (Dated)'!$C:$C,"Dividend (paid to cash)")*AJ70</f>
        <v>0</v>
      </c>
      <c r="BV70" s="6"/>
      <c r="BX70" s="6">
        <f t="shared" ca="1" si="30"/>
        <v>900608.75</v>
      </c>
      <c r="BZ70" s="3">
        <f t="shared" si="31"/>
        <v>41996</v>
      </c>
      <c r="CA70" s="4">
        <f t="shared" ca="1" si="26"/>
        <v>110057.5</v>
      </c>
      <c r="CB70" s="4">
        <f t="shared" ca="1" si="27"/>
        <v>900608.75</v>
      </c>
      <c r="CD70" s="4">
        <f t="shared" ca="1" si="28"/>
        <v>1010666.25</v>
      </c>
    </row>
    <row r="71" spans="2:82" x14ac:dyDescent="0.15">
      <c r="B71" s="3">
        <f t="shared" si="29"/>
        <v>41997</v>
      </c>
      <c r="C71" s="2">
        <v>14609.3</v>
      </c>
      <c r="E71" s="70">
        <v>41997</v>
      </c>
      <c r="F71" s="69">
        <v>12.41</v>
      </c>
      <c r="G71" s="69">
        <v>4.17</v>
      </c>
      <c r="H71" s="69">
        <v>19.71</v>
      </c>
      <c r="I71" s="69">
        <v>32.659999999999997</v>
      </c>
      <c r="J71" s="69">
        <v>17.25</v>
      </c>
      <c r="K71" s="69">
        <v>11.18</v>
      </c>
      <c r="L71" s="69">
        <v>27.67</v>
      </c>
      <c r="M71" s="69">
        <v>1.87</v>
      </c>
      <c r="N71" s="69">
        <v>8.5</v>
      </c>
      <c r="O71" s="69">
        <v>5.1032999999999999</v>
      </c>
      <c r="P71" s="69">
        <v>36.659999999999997</v>
      </c>
      <c r="Q71" s="69">
        <v>1.55</v>
      </c>
      <c r="R71" s="69">
        <v>9.9</v>
      </c>
      <c r="S71" s="69">
        <v>39.049999999999997</v>
      </c>
      <c r="T71" s="4"/>
      <c r="V71" s="3">
        <f t="shared" si="8"/>
        <v>41997</v>
      </c>
      <c r="W71" s="40">
        <f ca="1">W70+SUMIFS('Transactions (Dated)'!$E$2:$E$53,'Transactions (Dated)'!$D$2:$D$53,'Share Values'!$V71,'Transactions (Dated)'!$B$2:$B$53,'Share Values'!W$11,'Transactions (Dated)'!$C$2:$C$53,"Buy")-SUMIFS('Transactions (Dated)'!$E$2:$E$53,'Transactions (Dated)'!$D$2:$D$53,'Share Values'!$V71,'Transactions (Dated)'!$B$2:$B$53,'Share Values'!W$11,'Transactions (Dated)'!$C$2:$C$53,"Sell")</f>
        <v>4625</v>
      </c>
      <c r="X71" s="40">
        <f ca="1">X70+SUMIFS('Transactions (Dated)'!$E$2:$E$53,'Transactions (Dated)'!$D$2:$D$53,'Share Values'!$V71,'Transactions (Dated)'!$B$2:$B$53,'Share Values'!X$11,'Transactions (Dated)'!$C$2:$C$53,"Buy")-SUMIFS('Transactions (Dated)'!$E$2:$E$53,'Transactions (Dated)'!$D$2:$D$53,'Share Values'!$V71,'Transactions (Dated)'!$B$2:$B$53,'Share Values'!X$11,'Transactions (Dated)'!$C$2:$C$53,"Sell")</f>
        <v>12500</v>
      </c>
      <c r="Y71" s="40">
        <f ca="1">Y70+SUMIFS('Transactions (Dated)'!$E$2:$E$53,'Transactions (Dated)'!$D$2:$D$53,'Share Values'!$V71,'Transactions (Dated)'!$B$2:$B$53,'Share Values'!Y$11,'Transactions (Dated)'!$C$2:$C$53,"Buy")-SUMIFS('Transactions (Dated)'!$E$2:$E$53,'Transactions (Dated)'!$D$2:$D$53,'Share Values'!$V71,'Transactions (Dated)'!$B$2:$B$53,'Share Values'!Y$11,'Transactions (Dated)'!$C$2:$C$53,"Sell")</f>
        <v>0</v>
      </c>
      <c r="Z71" s="40">
        <f ca="1">Z70+SUMIFS('Transactions (Dated)'!$E$2:$E$53,'Transactions (Dated)'!$D$2:$D$53,'Share Values'!$V71,'Transactions (Dated)'!$B$2:$B$53,'Share Values'!Z$11,'Transactions (Dated)'!$C$2:$C$53,"Buy")-SUMIFS('Transactions (Dated)'!$E$2:$E$53,'Transactions (Dated)'!$D$2:$D$53,'Share Values'!$V71,'Transactions (Dated)'!$B$2:$B$53,'Share Values'!Z$11,'Transactions (Dated)'!$C$2:$C$53,"Sell")</f>
        <v>0</v>
      </c>
      <c r="AA71" s="40">
        <f ca="1">AA70+SUMIFS('Transactions (Dated)'!$E$2:$E$53,'Transactions (Dated)'!$D$2:$D$53,'Share Values'!$V71,'Transactions (Dated)'!$B$2:$B$53,'Share Values'!AA$11,'Transactions (Dated)'!$C$2:$C$53,"Buy")-SUMIFS('Transactions (Dated)'!$E$2:$E$53,'Transactions (Dated)'!$D$2:$D$53,'Share Values'!$V71,'Transactions (Dated)'!$B$2:$B$53,'Share Values'!AA$11,'Transactions (Dated)'!$C$2:$C$53,"Sell")</f>
        <v>0</v>
      </c>
      <c r="AB71" s="40">
        <f ca="1">AB70+SUMIFS('Transactions (Dated)'!$E$2:$E$53,'Transactions (Dated)'!$D$2:$D$53,'Share Values'!$V71,'Transactions (Dated)'!$B$2:$B$53,'Share Values'!AB$11,'Transactions (Dated)'!$C$2:$C$53,"Buy")-SUMIFS('Transactions (Dated)'!$E$2:$E$53,'Transactions (Dated)'!$D$2:$D$53,'Share Values'!$V71,'Transactions (Dated)'!$B$2:$B$53,'Share Values'!AB$11,'Transactions (Dated)'!$C$2:$C$53,"Sell")</f>
        <v>0</v>
      </c>
      <c r="AC71" s="40">
        <f ca="1">AC70+SUMIFS('Transactions (Dated)'!$E$2:$E$53,'Transactions (Dated)'!$D$2:$D$53,'Share Values'!$V71,'Transactions (Dated)'!$B$2:$B$53,'Share Values'!AC$11,'Transactions (Dated)'!$C$2:$C$53,"Buy")-SUMIFS('Transactions (Dated)'!$E$2:$E$53,'Transactions (Dated)'!$D$2:$D$53,'Share Values'!$V71,'Transactions (Dated)'!$B$2:$B$53,'Share Values'!AC$11,'Transactions (Dated)'!$C$2:$C$53,"Sell")</f>
        <v>0</v>
      </c>
      <c r="AD71" s="40">
        <f ca="1">AD70+SUMIFS('Transactions (Dated)'!$E$2:$E$53,'Transactions (Dated)'!$D$2:$D$53,'Share Values'!$V71,'Transactions (Dated)'!$B$2:$B$53,'Share Values'!AD$11,'Transactions (Dated)'!$C$2:$C$53,"Buy")-SUMIFS('Transactions (Dated)'!$E$2:$E$53,'Transactions (Dated)'!$D$2:$D$53,'Share Values'!$V71,'Transactions (Dated)'!$B$2:$B$53,'Share Values'!AD$11,'Transactions (Dated)'!$C$2:$C$53,"Sell")</f>
        <v>0</v>
      </c>
      <c r="AE71" s="40">
        <f ca="1">AE70+SUMIFS('Transactions (Dated)'!$E$2:$E$53,'Transactions (Dated)'!$D$2:$D$53,'Share Values'!$V71,'Transactions (Dated)'!$B$2:$B$53,'Share Values'!AE$11,'Transactions (Dated)'!$C$2:$C$53,"Buy")-SUMIFS('Transactions (Dated)'!$E$2:$E$53,'Transactions (Dated)'!$D$2:$D$53,'Share Values'!$V71,'Transactions (Dated)'!$B$2:$B$53,'Share Values'!AE$11,'Transactions (Dated)'!$C$2:$C$53,"Sell")</f>
        <v>0</v>
      </c>
      <c r="AF71" s="40">
        <f ca="1">AF70+SUMIFS('Transactions (Dated)'!$E$2:$E$53,'Transactions (Dated)'!$D$2:$D$53,'Share Values'!$V71,'Transactions (Dated)'!$B$2:$B$53,'Share Values'!AF$11,'Transactions (Dated)'!$C$2:$C$53,"Buy")-SUMIFS('Transactions (Dated)'!$E$2:$E$53,'Transactions (Dated)'!$D$2:$D$53,'Share Values'!$V71,'Transactions (Dated)'!$B$2:$B$53,'Share Values'!AF$11,'Transactions (Dated)'!$C$2:$C$53,"Sell")</f>
        <v>0</v>
      </c>
      <c r="AG71" s="40">
        <f ca="1">AG70+SUMIFS('Transactions (Dated)'!$E$2:$E$53,'Transactions (Dated)'!$D$2:$D$53,'Share Values'!$V71,'Transactions (Dated)'!$B$2:$B$53,'Share Values'!AG$11,'Transactions (Dated)'!$C$2:$C$53,"Buy")-SUMIFS('Transactions (Dated)'!$E$2:$E$53,'Transactions (Dated)'!$D$2:$D$53,'Share Values'!$V71,'Transactions (Dated)'!$B$2:$B$53,'Share Values'!AG$11,'Transactions (Dated)'!$C$2:$C$53,"Sell")</f>
        <v>0</v>
      </c>
      <c r="AH71" s="40">
        <f ca="1">AH70+SUMIFS('Transactions (Dated)'!$E$2:$E$53,'Transactions (Dated)'!$D$2:$D$53,'Share Values'!$V71,'Transactions (Dated)'!$B$2:$B$53,'Share Values'!AH$11,'Transactions (Dated)'!$C$2:$C$53,"Buy")-SUMIFS('Transactions (Dated)'!$E$2:$E$53,'Transactions (Dated)'!$D$2:$D$53,'Share Values'!$V71,'Transactions (Dated)'!$B$2:$B$53,'Share Values'!AH$11,'Transactions (Dated)'!$C$2:$C$53,"Sell")</f>
        <v>0</v>
      </c>
      <c r="AI71" s="40">
        <f ca="1">AI70+SUMIFS('Transactions (Dated)'!$E$2:$E$53,'Transactions (Dated)'!$D$2:$D$53,'Share Values'!$V71,'Transactions (Dated)'!$B$2:$B$53,'Share Values'!AI$11,'Transactions (Dated)'!$C$2:$C$53,"Buy")-SUMIFS('Transactions (Dated)'!$E$2:$E$53,'Transactions (Dated)'!$D$2:$D$53,'Share Values'!$V71,'Transactions (Dated)'!$B$2:$B$53,'Share Values'!AI$11,'Transactions (Dated)'!$C$2:$C$53,"Sell")</f>
        <v>0</v>
      </c>
      <c r="AJ71" s="40">
        <f ca="1">AJ70+SUMIFS('Transactions (Dated)'!$E$2:$E$53,'Transactions (Dated)'!$D$2:$D$53,'Share Values'!$V71,'Transactions (Dated)'!$B$2:$B$53,'Share Values'!AJ$11,'Transactions (Dated)'!$C$2:$C$53,"Buy")-SUMIFS('Transactions (Dated)'!$E$2:$E$53,'Transactions (Dated)'!$D$2:$D$53,'Share Values'!$V71,'Transactions (Dated)'!$B$2:$B$53,'Share Values'!AJ$11,'Transactions (Dated)'!$C$2:$C$53,"Sell")</f>
        <v>0</v>
      </c>
      <c r="AK71" s="40"/>
      <c r="AM71" s="3">
        <f t="shared" si="9"/>
        <v>41997</v>
      </c>
      <c r="AN71" s="6">
        <f t="shared" ca="1" si="10"/>
        <v>57396.25</v>
      </c>
      <c r="AO71" s="6">
        <f t="shared" ca="1" si="11"/>
        <v>52125</v>
      </c>
      <c r="AP71" s="6">
        <f t="shared" ca="1" si="12"/>
        <v>0</v>
      </c>
      <c r="AQ71" s="6">
        <f t="shared" ca="1" si="13"/>
        <v>0</v>
      </c>
      <c r="AR71" s="6">
        <f t="shared" ca="1" si="14"/>
        <v>0</v>
      </c>
      <c r="AS71" s="6">
        <f t="shared" ca="1" si="15"/>
        <v>0</v>
      </c>
      <c r="AT71" s="6">
        <f t="shared" ca="1" si="16"/>
        <v>0</v>
      </c>
      <c r="AU71" s="6">
        <f t="shared" ca="1" si="17"/>
        <v>0</v>
      </c>
      <c r="AV71" s="6">
        <f t="shared" ca="1" si="18"/>
        <v>0</v>
      </c>
      <c r="AW71" s="6">
        <f t="shared" ca="1" si="19"/>
        <v>0</v>
      </c>
      <c r="AX71" s="6">
        <f t="shared" ca="1" si="20"/>
        <v>0</v>
      </c>
      <c r="AY71" s="6">
        <f t="shared" ca="1" si="21"/>
        <v>0</v>
      </c>
      <c r="AZ71" s="6">
        <f t="shared" ca="1" si="22"/>
        <v>0</v>
      </c>
      <c r="BA71" s="6">
        <f t="shared" ca="1" si="23"/>
        <v>0</v>
      </c>
      <c r="BB71" s="6"/>
      <c r="BD71" s="4">
        <f t="shared" ca="1" si="24"/>
        <v>109521.25</v>
      </c>
      <c r="BF71" s="3">
        <f t="shared" si="25"/>
        <v>41997</v>
      </c>
      <c r="BG71" s="6">
        <f>BG70+SUMIFS('Transactions (Dated)'!H:H,'Transactions (Dated)'!D:D,'Share Values'!AM71)</f>
        <v>899983.75</v>
      </c>
      <c r="BH71" s="6">
        <f ca="1">BH70+SUMIFS('Transactions (Dated)'!$F:$F,'Transactions (Dated)'!$D:$D,$BF71,'Transactions (Dated)'!$B:$B,BH$11,'Transactions (Dated)'!$C:$C,"Dividend (paid to cash)")*W71</f>
        <v>0</v>
      </c>
      <c r="BI71" s="6">
        <f ca="1">BI70+SUMIFS('Transactions (Dated)'!$F:$F,'Transactions (Dated)'!$D:$D,$BF71,'Transactions (Dated)'!$B:$B,BI$11,'Transactions (Dated)'!$C:$C,"Dividend (paid to cash)")*X71</f>
        <v>625</v>
      </c>
      <c r="BJ71" s="6">
        <f ca="1">BJ70+SUMIFS('Transactions (Dated)'!$F:$F,'Transactions (Dated)'!$D:$D,$BF71,'Transactions (Dated)'!$B:$B,BJ$11,'Transactions (Dated)'!$C:$C,"Dividend (paid to cash)")*Y71</f>
        <v>0</v>
      </c>
      <c r="BK71" s="6">
        <f ca="1">BK70+SUMIFS('Transactions (Dated)'!$F:$F,'Transactions (Dated)'!$D:$D,$BF71,'Transactions (Dated)'!$B:$B,BK$11,'Transactions (Dated)'!$C:$C,"Dividend (paid to cash)")*Z71</f>
        <v>0</v>
      </c>
      <c r="BL71" s="6">
        <f ca="1">BL70+SUMIFS('Transactions (Dated)'!$F:$F,'Transactions (Dated)'!$D:$D,$BF71,'Transactions (Dated)'!$B:$B,BL$11,'Transactions (Dated)'!$C:$C,"Dividend (paid to cash)")*AA71</f>
        <v>0</v>
      </c>
      <c r="BM71" s="6">
        <f ca="1">BM70+SUMIFS('Transactions (Dated)'!$F:$F,'Transactions (Dated)'!$D:$D,$BF71,'Transactions (Dated)'!$B:$B,BM$11,'Transactions (Dated)'!$C:$C,"Dividend (paid to cash)")*AB71</f>
        <v>0</v>
      </c>
      <c r="BN71" s="6">
        <f ca="1">BN70+SUMIFS('Transactions (Dated)'!$F:$F,'Transactions (Dated)'!$D:$D,$BF71,'Transactions (Dated)'!$B:$B,BN$11,'Transactions (Dated)'!$C:$C,"Dividend (paid to cash)")*AC71</f>
        <v>0</v>
      </c>
      <c r="BO71" s="6">
        <f ca="1">BO70+SUMIFS('Transactions (Dated)'!$F:$F,'Transactions (Dated)'!$D:$D,$BF71,'Transactions (Dated)'!$B:$B,BO$11,'Transactions (Dated)'!$C:$C,"Dividend (paid to cash)")*AD71</f>
        <v>0</v>
      </c>
      <c r="BP71" s="6">
        <f ca="1">BP70+SUMIFS('Transactions (Dated)'!$F:$F,'Transactions (Dated)'!$D:$D,$BF71,'Transactions (Dated)'!$B:$B,BP$11,'Transactions (Dated)'!$C:$C,"Dividend (paid to cash)")*AE71</f>
        <v>0</v>
      </c>
      <c r="BQ71" s="6">
        <f ca="1">BQ70+SUMIFS('Transactions (Dated)'!$F:$F,'Transactions (Dated)'!$D:$D,$BF71,'Transactions (Dated)'!$B:$B,BQ$11,'Transactions (Dated)'!$C:$C,"Dividend (paid to cash)")*AF71</f>
        <v>0</v>
      </c>
      <c r="BR71" s="6">
        <f ca="1">BR70+SUMIFS('Transactions (Dated)'!$F:$F,'Transactions (Dated)'!$D:$D,$BF71,'Transactions (Dated)'!$B:$B,BR$11,'Transactions (Dated)'!$C:$C,"Dividend (paid to cash)")*AG71</f>
        <v>0</v>
      </c>
      <c r="BS71" s="6">
        <f ca="1">BS70+SUMIFS('Transactions (Dated)'!$F:$F,'Transactions (Dated)'!$D:$D,$BF71,'Transactions (Dated)'!$B:$B,BS$11,'Transactions (Dated)'!$C:$C,"Dividend (paid to cash)")*AH71</f>
        <v>0</v>
      </c>
      <c r="BT71" s="6">
        <f ca="1">BT70+SUMIFS('Transactions (Dated)'!$F:$F,'Transactions (Dated)'!$D:$D,$BF71,'Transactions (Dated)'!$B:$B,BT$11,'Transactions (Dated)'!$C:$C,"Dividend (paid to cash)")*AI71</f>
        <v>0</v>
      </c>
      <c r="BU71" s="6">
        <f ca="1">BU70+SUMIFS('Transactions (Dated)'!$F:$F,'Transactions (Dated)'!$D:$D,$BF71,'Transactions (Dated)'!$B:$B,BU$11,'Transactions (Dated)'!$C:$C,"Dividend (paid to cash)")*AJ71</f>
        <v>0</v>
      </c>
      <c r="BV71" s="6"/>
      <c r="BX71" s="6">
        <f t="shared" ca="1" si="30"/>
        <v>900608.75</v>
      </c>
      <c r="BZ71" s="3">
        <f t="shared" si="31"/>
        <v>41997</v>
      </c>
      <c r="CA71" s="4">
        <f t="shared" ca="1" si="26"/>
        <v>109521.25</v>
      </c>
      <c r="CB71" s="4">
        <f t="shared" ca="1" si="27"/>
        <v>900608.75</v>
      </c>
      <c r="CD71" s="4">
        <f t="shared" ca="1" si="28"/>
        <v>1010130</v>
      </c>
    </row>
    <row r="72" spans="2:82" x14ac:dyDescent="0.15">
      <c r="B72" s="3">
        <f t="shared" si="29"/>
        <v>42002</v>
      </c>
      <c r="C72" s="2">
        <v>14663.9</v>
      </c>
      <c r="E72" s="70">
        <v>42002</v>
      </c>
      <c r="F72" s="69">
        <v>12.67</v>
      </c>
      <c r="G72" s="69">
        <v>4.26</v>
      </c>
      <c r="H72" s="69">
        <v>19.77</v>
      </c>
      <c r="I72" s="69">
        <v>32.32</v>
      </c>
      <c r="J72" s="69">
        <v>18.12</v>
      </c>
      <c r="K72" s="69">
        <v>11.43</v>
      </c>
      <c r="L72" s="69">
        <v>27.27</v>
      </c>
      <c r="M72" s="69">
        <v>1.91</v>
      </c>
      <c r="N72" s="69">
        <v>8.5</v>
      </c>
      <c r="O72" s="69">
        <v>5.0167000000000002</v>
      </c>
      <c r="P72" s="69">
        <v>36.24</v>
      </c>
      <c r="Q72" s="69">
        <v>1.55</v>
      </c>
      <c r="R72" s="69">
        <v>10</v>
      </c>
      <c r="S72" s="69">
        <v>38.869999999999997</v>
      </c>
      <c r="T72" s="4"/>
      <c r="V72" s="3">
        <f t="shared" si="8"/>
        <v>42002</v>
      </c>
      <c r="W72" s="40">
        <f ca="1">W71+SUMIFS('Transactions (Dated)'!$E$2:$E$53,'Transactions (Dated)'!$D$2:$D$53,'Share Values'!$V72,'Transactions (Dated)'!$B$2:$B$53,'Share Values'!W$11,'Transactions (Dated)'!$C$2:$C$53,"Buy")-SUMIFS('Transactions (Dated)'!$E$2:$E$53,'Transactions (Dated)'!$D$2:$D$53,'Share Values'!$V72,'Transactions (Dated)'!$B$2:$B$53,'Share Values'!W$11,'Transactions (Dated)'!$C$2:$C$53,"Sell")</f>
        <v>4625</v>
      </c>
      <c r="X72" s="40">
        <f ca="1">X71+SUMIFS('Transactions (Dated)'!$E$2:$E$53,'Transactions (Dated)'!$D$2:$D$53,'Share Values'!$V72,'Transactions (Dated)'!$B$2:$B$53,'Share Values'!X$11,'Transactions (Dated)'!$C$2:$C$53,"Buy")-SUMIFS('Transactions (Dated)'!$E$2:$E$53,'Transactions (Dated)'!$D$2:$D$53,'Share Values'!$V72,'Transactions (Dated)'!$B$2:$B$53,'Share Values'!X$11,'Transactions (Dated)'!$C$2:$C$53,"Sell")</f>
        <v>12500</v>
      </c>
      <c r="Y72" s="40">
        <f ca="1">Y71+SUMIFS('Transactions (Dated)'!$E$2:$E$53,'Transactions (Dated)'!$D$2:$D$53,'Share Values'!$V72,'Transactions (Dated)'!$B$2:$B$53,'Share Values'!Y$11,'Transactions (Dated)'!$C$2:$C$53,"Buy")-SUMIFS('Transactions (Dated)'!$E$2:$E$53,'Transactions (Dated)'!$D$2:$D$53,'Share Values'!$V72,'Transactions (Dated)'!$B$2:$B$53,'Share Values'!Y$11,'Transactions (Dated)'!$C$2:$C$53,"Sell")</f>
        <v>0</v>
      </c>
      <c r="Z72" s="40">
        <f ca="1">Z71+SUMIFS('Transactions (Dated)'!$E$2:$E$53,'Transactions (Dated)'!$D$2:$D$53,'Share Values'!$V72,'Transactions (Dated)'!$B$2:$B$53,'Share Values'!Z$11,'Transactions (Dated)'!$C$2:$C$53,"Buy")-SUMIFS('Transactions (Dated)'!$E$2:$E$53,'Transactions (Dated)'!$D$2:$D$53,'Share Values'!$V72,'Transactions (Dated)'!$B$2:$B$53,'Share Values'!Z$11,'Transactions (Dated)'!$C$2:$C$53,"Sell")</f>
        <v>0</v>
      </c>
      <c r="AA72" s="40">
        <f ca="1">AA71+SUMIFS('Transactions (Dated)'!$E$2:$E$53,'Transactions (Dated)'!$D$2:$D$53,'Share Values'!$V72,'Transactions (Dated)'!$B$2:$B$53,'Share Values'!AA$11,'Transactions (Dated)'!$C$2:$C$53,"Buy")-SUMIFS('Transactions (Dated)'!$E$2:$E$53,'Transactions (Dated)'!$D$2:$D$53,'Share Values'!$V72,'Transactions (Dated)'!$B$2:$B$53,'Share Values'!AA$11,'Transactions (Dated)'!$C$2:$C$53,"Sell")</f>
        <v>0</v>
      </c>
      <c r="AB72" s="40">
        <f ca="1">AB71+SUMIFS('Transactions (Dated)'!$E$2:$E$53,'Transactions (Dated)'!$D$2:$D$53,'Share Values'!$V72,'Transactions (Dated)'!$B$2:$B$53,'Share Values'!AB$11,'Transactions (Dated)'!$C$2:$C$53,"Buy")-SUMIFS('Transactions (Dated)'!$E$2:$E$53,'Transactions (Dated)'!$D$2:$D$53,'Share Values'!$V72,'Transactions (Dated)'!$B$2:$B$53,'Share Values'!AB$11,'Transactions (Dated)'!$C$2:$C$53,"Sell")</f>
        <v>0</v>
      </c>
      <c r="AC72" s="40">
        <f ca="1">AC71+SUMIFS('Transactions (Dated)'!$E$2:$E$53,'Transactions (Dated)'!$D$2:$D$53,'Share Values'!$V72,'Transactions (Dated)'!$B$2:$B$53,'Share Values'!AC$11,'Transactions (Dated)'!$C$2:$C$53,"Buy")-SUMIFS('Transactions (Dated)'!$E$2:$E$53,'Transactions (Dated)'!$D$2:$D$53,'Share Values'!$V72,'Transactions (Dated)'!$B$2:$B$53,'Share Values'!AC$11,'Transactions (Dated)'!$C$2:$C$53,"Sell")</f>
        <v>0</v>
      </c>
      <c r="AD72" s="40">
        <f ca="1">AD71+SUMIFS('Transactions (Dated)'!$E$2:$E$53,'Transactions (Dated)'!$D$2:$D$53,'Share Values'!$V72,'Transactions (Dated)'!$B$2:$B$53,'Share Values'!AD$11,'Transactions (Dated)'!$C$2:$C$53,"Buy")-SUMIFS('Transactions (Dated)'!$E$2:$E$53,'Transactions (Dated)'!$D$2:$D$53,'Share Values'!$V72,'Transactions (Dated)'!$B$2:$B$53,'Share Values'!AD$11,'Transactions (Dated)'!$C$2:$C$53,"Sell")</f>
        <v>0</v>
      </c>
      <c r="AE72" s="40">
        <f ca="1">AE71+SUMIFS('Transactions (Dated)'!$E$2:$E$53,'Transactions (Dated)'!$D$2:$D$53,'Share Values'!$V72,'Transactions (Dated)'!$B$2:$B$53,'Share Values'!AE$11,'Transactions (Dated)'!$C$2:$C$53,"Buy")-SUMIFS('Transactions (Dated)'!$E$2:$E$53,'Transactions (Dated)'!$D$2:$D$53,'Share Values'!$V72,'Transactions (Dated)'!$B$2:$B$53,'Share Values'!AE$11,'Transactions (Dated)'!$C$2:$C$53,"Sell")</f>
        <v>0</v>
      </c>
      <c r="AF72" s="40">
        <f ca="1">AF71+SUMIFS('Transactions (Dated)'!$E$2:$E$53,'Transactions (Dated)'!$D$2:$D$53,'Share Values'!$V72,'Transactions (Dated)'!$B$2:$B$53,'Share Values'!AF$11,'Transactions (Dated)'!$C$2:$C$53,"Buy")-SUMIFS('Transactions (Dated)'!$E$2:$E$53,'Transactions (Dated)'!$D$2:$D$53,'Share Values'!$V72,'Transactions (Dated)'!$B$2:$B$53,'Share Values'!AF$11,'Transactions (Dated)'!$C$2:$C$53,"Sell")</f>
        <v>0</v>
      </c>
      <c r="AG72" s="40">
        <f ca="1">AG71+SUMIFS('Transactions (Dated)'!$E$2:$E$53,'Transactions (Dated)'!$D$2:$D$53,'Share Values'!$V72,'Transactions (Dated)'!$B$2:$B$53,'Share Values'!AG$11,'Transactions (Dated)'!$C$2:$C$53,"Buy")-SUMIFS('Transactions (Dated)'!$E$2:$E$53,'Transactions (Dated)'!$D$2:$D$53,'Share Values'!$V72,'Transactions (Dated)'!$B$2:$B$53,'Share Values'!AG$11,'Transactions (Dated)'!$C$2:$C$53,"Sell")</f>
        <v>0</v>
      </c>
      <c r="AH72" s="40">
        <f ca="1">AH71+SUMIFS('Transactions (Dated)'!$E$2:$E$53,'Transactions (Dated)'!$D$2:$D$53,'Share Values'!$V72,'Transactions (Dated)'!$B$2:$B$53,'Share Values'!AH$11,'Transactions (Dated)'!$C$2:$C$53,"Buy")-SUMIFS('Transactions (Dated)'!$E$2:$E$53,'Transactions (Dated)'!$D$2:$D$53,'Share Values'!$V72,'Transactions (Dated)'!$B$2:$B$53,'Share Values'!AH$11,'Transactions (Dated)'!$C$2:$C$53,"Sell")</f>
        <v>0</v>
      </c>
      <c r="AI72" s="40">
        <f ca="1">AI71+SUMIFS('Transactions (Dated)'!$E$2:$E$53,'Transactions (Dated)'!$D$2:$D$53,'Share Values'!$V72,'Transactions (Dated)'!$B$2:$B$53,'Share Values'!AI$11,'Transactions (Dated)'!$C$2:$C$53,"Buy")-SUMIFS('Transactions (Dated)'!$E$2:$E$53,'Transactions (Dated)'!$D$2:$D$53,'Share Values'!$V72,'Transactions (Dated)'!$B$2:$B$53,'Share Values'!AI$11,'Transactions (Dated)'!$C$2:$C$53,"Sell")</f>
        <v>0</v>
      </c>
      <c r="AJ72" s="40">
        <f ca="1">AJ71+SUMIFS('Transactions (Dated)'!$E$2:$E$53,'Transactions (Dated)'!$D$2:$D$53,'Share Values'!$V72,'Transactions (Dated)'!$B$2:$B$53,'Share Values'!AJ$11,'Transactions (Dated)'!$C$2:$C$53,"Buy")-SUMIFS('Transactions (Dated)'!$E$2:$E$53,'Transactions (Dated)'!$D$2:$D$53,'Share Values'!$V72,'Transactions (Dated)'!$B$2:$B$53,'Share Values'!AJ$11,'Transactions (Dated)'!$C$2:$C$53,"Sell")</f>
        <v>0</v>
      </c>
      <c r="AK72" s="40"/>
      <c r="AM72" s="3">
        <f t="shared" si="9"/>
        <v>42002</v>
      </c>
      <c r="AN72" s="6">
        <f t="shared" ca="1" si="10"/>
        <v>58598.75</v>
      </c>
      <c r="AO72" s="6">
        <f t="shared" ca="1" si="11"/>
        <v>53250</v>
      </c>
      <c r="AP72" s="6">
        <f t="shared" ca="1" si="12"/>
        <v>0</v>
      </c>
      <c r="AQ72" s="6">
        <f t="shared" ca="1" si="13"/>
        <v>0</v>
      </c>
      <c r="AR72" s="6">
        <f t="shared" ca="1" si="14"/>
        <v>0</v>
      </c>
      <c r="AS72" s="6">
        <f t="shared" ca="1" si="15"/>
        <v>0</v>
      </c>
      <c r="AT72" s="6">
        <f t="shared" ca="1" si="16"/>
        <v>0</v>
      </c>
      <c r="AU72" s="6">
        <f t="shared" ca="1" si="17"/>
        <v>0</v>
      </c>
      <c r="AV72" s="6">
        <f t="shared" ca="1" si="18"/>
        <v>0</v>
      </c>
      <c r="AW72" s="6">
        <f t="shared" ca="1" si="19"/>
        <v>0</v>
      </c>
      <c r="AX72" s="6">
        <f t="shared" ca="1" si="20"/>
        <v>0</v>
      </c>
      <c r="AY72" s="6">
        <f t="shared" ca="1" si="21"/>
        <v>0</v>
      </c>
      <c r="AZ72" s="6">
        <f t="shared" ca="1" si="22"/>
        <v>0</v>
      </c>
      <c r="BA72" s="6">
        <f t="shared" ca="1" si="23"/>
        <v>0</v>
      </c>
      <c r="BB72" s="6"/>
      <c r="BD72" s="4">
        <f t="shared" ca="1" si="24"/>
        <v>111848.75</v>
      </c>
      <c r="BF72" s="3">
        <f t="shared" si="25"/>
        <v>42002</v>
      </c>
      <c r="BG72" s="6">
        <f>BG71+SUMIFS('Transactions (Dated)'!H:H,'Transactions (Dated)'!D:D,'Share Values'!AM72)</f>
        <v>899983.75</v>
      </c>
      <c r="BH72" s="6">
        <f ca="1">BH71+SUMIFS('Transactions (Dated)'!$F:$F,'Transactions (Dated)'!$D:$D,$BF72,'Transactions (Dated)'!$B:$B,BH$11,'Transactions (Dated)'!$C:$C,"Dividend (paid to cash)")*W72</f>
        <v>0</v>
      </c>
      <c r="BI72" s="6">
        <f ca="1">BI71+SUMIFS('Transactions (Dated)'!$F:$F,'Transactions (Dated)'!$D:$D,$BF72,'Transactions (Dated)'!$B:$B,BI$11,'Transactions (Dated)'!$C:$C,"Dividend (paid to cash)")*X72</f>
        <v>625</v>
      </c>
      <c r="BJ72" s="6">
        <f ca="1">BJ71+SUMIFS('Transactions (Dated)'!$F:$F,'Transactions (Dated)'!$D:$D,$BF72,'Transactions (Dated)'!$B:$B,BJ$11,'Transactions (Dated)'!$C:$C,"Dividend (paid to cash)")*Y72</f>
        <v>0</v>
      </c>
      <c r="BK72" s="6">
        <f ca="1">BK71+SUMIFS('Transactions (Dated)'!$F:$F,'Transactions (Dated)'!$D:$D,$BF72,'Transactions (Dated)'!$B:$B,BK$11,'Transactions (Dated)'!$C:$C,"Dividend (paid to cash)")*Z72</f>
        <v>0</v>
      </c>
      <c r="BL72" s="6">
        <f ca="1">BL71+SUMIFS('Transactions (Dated)'!$F:$F,'Transactions (Dated)'!$D:$D,$BF72,'Transactions (Dated)'!$B:$B,BL$11,'Transactions (Dated)'!$C:$C,"Dividend (paid to cash)")*AA72</f>
        <v>0</v>
      </c>
      <c r="BM72" s="6">
        <f ca="1">BM71+SUMIFS('Transactions (Dated)'!$F:$F,'Transactions (Dated)'!$D:$D,$BF72,'Transactions (Dated)'!$B:$B,BM$11,'Transactions (Dated)'!$C:$C,"Dividend (paid to cash)")*AB72</f>
        <v>0</v>
      </c>
      <c r="BN72" s="6">
        <f ca="1">BN71+SUMIFS('Transactions (Dated)'!$F:$F,'Transactions (Dated)'!$D:$D,$BF72,'Transactions (Dated)'!$B:$B,BN$11,'Transactions (Dated)'!$C:$C,"Dividend (paid to cash)")*AC72</f>
        <v>0</v>
      </c>
      <c r="BO72" s="6">
        <f ca="1">BO71+SUMIFS('Transactions (Dated)'!$F:$F,'Transactions (Dated)'!$D:$D,$BF72,'Transactions (Dated)'!$B:$B,BO$11,'Transactions (Dated)'!$C:$C,"Dividend (paid to cash)")*AD72</f>
        <v>0</v>
      </c>
      <c r="BP72" s="6">
        <f ca="1">BP71+SUMIFS('Transactions (Dated)'!$F:$F,'Transactions (Dated)'!$D:$D,$BF72,'Transactions (Dated)'!$B:$B,BP$11,'Transactions (Dated)'!$C:$C,"Dividend (paid to cash)")*AE72</f>
        <v>0</v>
      </c>
      <c r="BQ72" s="6">
        <f ca="1">BQ71+SUMIFS('Transactions (Dated)'!$F:$F,'Transactions (Dated)'!$D:$D,$BF72,'Transactions (Dated)'!$B:$B,BQ$11,'Transactions (Dated)'!$C:$C,"Dividend (paid to cash)")*AF72</f>
        <v>0</v>
      </c>
      <c r="BR72" s="6">
        <f ca="1">BR71+SUMIFS('Transactions (Dated)'!$F:$F,'Transactions (Dated)'!$D:$D,$BF72,'Transactions (Dated)'!$B:$B,BR$11,'Transactions (Dated)'!$C:$C,"Dividend (paid to cash)")*AG72</f>
        <v>0</v>
      </c>
      <c r="BS72" s="6">
        <f ca="1">BS71+SUMIFS('Transactions (Dated)'!$F:$F,'Transactions (Dated)'!$D:$D,$BF72,'Transactions (Dated)'!$B:$B,BS$11,'Transactions (Dated)'!$C:$C,"Dividend (paid to cash)")*AH72</f>
        <v>0</v>
      </c>
      <c r="BT72" s="6">
        <f ca="1">BT71+SUMIFS('Transactions (Dated)'!$F:$F,'Transactions (Dated)'!$D:$D,$BF72,'Transactions (Dated)'!$B:$B,BT$11,'Transactions (Dated)'!$C:$C,"Dividend (paid to cash)")*AI72</f>
        <v>0</v>
      </c>
      <c r="BU72" s="6">
        <f ca="1">BU71+SUMIFS('Transactions (Dated)'!$F:$F,'Transactions (Dated)'!$D:$D,$BF72,'Transactions (Dated)'!$B:$B,BU$11,'Transactions (Dated)'!$C:$C,"Dividend (paid to cash)")*AJ72</f>
        <v>0</v>
      </c>
      <c r="BV72" s="6"/>
      <c r="BX72" s="6">
        <f t="shared" ca="1" si="30"/>
        <v>900608.75</v>
      </c>
      <c r="BZ72" s="3">
        <f t="shared" si="31"/>
        <v>42002</v>
      </c>
      <c r="CA72" s="4">
        <f t="shared" ca="1" si="26"/>
        <v>111848.75</v>
      </c>
      <c r="CB72" s="4">
        <f t="shared" ca="1" si="27"/>
        <v>900608.75</v>
      </c>
      <c r="CD72" s="4">
        <f t="shared" ca="1" si="28"/>
        <v>1012457.5</v>
      </c>
    </row>
    <row r="73" spans="2:82" x14ac:dyDescent="0.15">
      <c r="B73" s="3">
        <f t="shared" si="29"/>
        <v>42003</v>
      </c>
      <c r="C73" s="2">
        <v>14640</v>
      </c>
      <c r="E73" s="70">
        <v>42003</v>
      </c>
      <c r="F73" s="69">
        <v>12.76</v>
      </c>
      <c r="G73" s="69">
        <v>4.37</v>
      </c>
      <c r="H73" s="69">
        <v>19.760000000000002</v>
      </c>
      <c r="I73" s="69">
        <v>31.75</v>
      </c>
      <c r="J73" s="69">
        <v>18.39</v>
      </c>
      <c r="K73" s="69">
        <v>11.57</v>
      </c>
      <c r="L73" s="69">
        <v>27.08</v>
      </c>
      <c r="M73" s="69">
        <v>1.93</v>
      </c>
      <c r="N73" s="69">
        <v>8.41</v>
      </c>
      <c r="O73" s="69">
        <v>4.97</v>
      </c>
      <c r="P73" s="69">
        <v>35.29</v>
      </c>
      <c r="Q73" s="69">
        <v>1.56</v>
      </c>
      <c r="R73" s="69">
        <v>10.06</v>
      </c>
      <c r="S73" s="69">
        <v>38.700000000000003</v>
      </c>
      <c r="T73" s="4"/>
      <c r="V73" s="3">
        <f t="shared" si="8"/>
        <v>42003</v>
      </c>
      <c r="W73" s="40">
        <f ca="1">W72+SUMIFS('Transactions (Dated)'!$E$2:$E$53,'Transactions (Dated)'!$D$2:$D$53,'Share Values'!$V73,'Transactions (Dated)'!$B$2:$B$53,'Share Values'!W$11,'Transactions (Dated)'!$C$2:$C$53,"Buy")-SUMIFS('Transactions (Dated)'!$E$2:$E$53,'Transactions (Dated)'!$D$2:$D$53,'Share Values'!$V73,'Transactions (Dated)'!$B$2:$B$53,'Share Values'!W$11,'Transactions (Dated)'!$C$2:$C$53,"Sell")</f>
        <v>4625</v>
      </c>
      <c r="X73" s="40">
        <f ca="1">X72+SUMIFS('Transactions (Dated)'!$E$2:$E$53,'Transactions (Dated)'!$D$2:$D$53,'Share Values'!$V73,'Transactions (Dated)'!$B$2:$B$53,'Share Values'!X$11,'Transactions (Dated)'!$C$2:$C$53,"Buy")-SUMIFS('Transactions (Dated)'!$E$2:$E$53,'Transactions (Dated)'!$D$2:$D$53,'Share Values'!$V73,'Transactions (Dated)'!$B$2:$B$53,'Share Values'!X$11,'Transactions (Dated)'!$C$2:$C$53,"Sell")</f>
        <v>12500</v>
      </c>
      <c r="Y73" s="40">
        <f ca="1">Y72+SUMIFS('Transactions (Dated)'!$E$2:$E$53,'Transactions (Dated)'!$D$2:$D$53,'Share Values'!$V73,'Transactions (Dated)'!$B$2:$B$53,'Share Values'!Y$11,'Transactions (Dated)'!$C$2:$C$53,"Buy")-SUMIFS('Transactions (Dated)'!$E$2:$E$53,'Transactions (Dated)'!$D$2:$D$53,'Share Values'!$V73,'Transactions (Dated)'!$B$2:$B$53,'Share Values'!Y$11,'Transactions (Dated)'!$C$2:$C$53,"Sell")</f>
        <v>0</v>
      </c>
      <c r="Z73" s="40">
        <f ca="1">Z72+SUMIFS('Transactions (Dated)'!$E$2:$E$53,'Transactions (Dated)'!$D$2:$D$53,'Share Values'!$V73,'Transactions (Dated)'!$B$2:$B$53,'Share Values'!Z$11,'Transactions (Dated)'!$C$2:$C$53,"Buy")-SUMIFS('Transactions (Dated)'!$E$2:$E$53,'Transactions (Dated)'!$D$2:$D$53,'Share Values'!$V73,'Transactions (Dated)'!$B$2:$B$53,'Share Values'!Z$11,'Transactions (Dated)'!$C$2:$C$53,"Sell")</f>
        <v>0</v>
      </c>
      <c r="AA73" s="40">
        <f ca="1">AA72+SUMIFS('Transactions (Dated)'!$E$2:$E$53,'Transactions (Dated)'!$D$2:$D$53,'Share Values'!$V73,'Transactions (Dated)'!$B$2:$B$53,'Share Values'!AA$11,'Transactions (Dated)'!$C$2:$C$53,"Buy")-SUMIFS('Transactions (Dated)'!$E$2:$E$53,'Transactions (Dated)'!$D$2:$D$53,'Share Values'!$V73,'Transactions (Dated)'!$B$2:$B$53,'Share Values'!AA$11,'Transactions (Dated)'!$C$2:$C$53,"Sell")</f>
        <v>0</v>
      </c>
      <c r="AB73" s="40">
        <f ca="1">AB72+SUMIFS('Transactions (Dated)'!$E$2:$E$53,'Transactions (Dated)'!$D$2:$D$53,'Share Values'!$V73,'Transactions (Dated)'!$B$2:$B$53,'Share Values'!AB$11,'Transactions (Dated)'!$C$2:$C$53,"Buy")-SUMIFS('Transactions (Dated)'!$E$2:$E$53,'Transactions (Dated)'!$D$2:$D$53,'Share Values'!$V73,'Transactions (Dated)'!$B$2:$B$53,'Share Values'!AB$11,'Transactions (Dated)'!$C$2:$C$53,"Sell")</f>
        <v>0</v>
      </c>
      <c r="AC73" s="40">
        <f ca="1">AC72+SUMIFS('Transactions (Dated)'!$E$2:$E$53,'Transactions (Dated)'!$D$2:$D$53,'Share Values'!$V73,'Transactions (Dated)'!$B$2:$B$53,'Share Values'!AC$11,'Transactions (Dated)'!$C$2:$C$53,"Buy")-SUMIFS('Transactions (Dated)'!$E$2:$E$53,'Transactions (Dated)'!$D$2:$D$53,'Share Values'!$V73,'Transactions (Dated)'!$B$2:$B$53,'Share Values'!AC$11,'Transactions (Dated)'!$C$2:$C$53,"Sell")</f>
        <v>0</v>
      </c>
      <c r="AD73" s="40">
        <f ca="1">AD72+SUMIFS('Transactions (Dated)'!$E$2:$E$53,'Transactions (Dated)'!$D$2:$D$53,'Share Values'!$V73,'Transactions (Dated)'!$B$2:$B$53,'Share Values'!AD$11,'Transactions (Dated)'!$C$2:$C$53,"Buy")-SUMIFS('Transactions (Dated)'!$E$2:$E$53,'Transactions (Dated)'!$D$2:$D$53,'Share Values'!$V73,'Transactions (Dated)'!$B$2:$B$53,'Share Values'!AD$11,'Transactions (Dated)'!$C$2:$C$53,"Sell")</f>
        <v>0</v>
      </c>
      <c r="AE73" s="40">
        <f ca="1">AE72+SUMIFS('Transactions (Dated)'!$E$2:$E$53,'Transactions (Dated)'!$D$2:$D$53,'Share Values'!$V73,'Transactions (Dated)'!$B$2:$B$53,'Share Values'!AE$11,'Transactions (Dated)'!$C$2:$C$53,"Buy")-SUMIFS('Transactions (Dated)'!$E$2:$E$53,'Transactions (Dated)'!$D$2:$D$53,'Share Values'!$V73,'Transactions (Dated)'!$B$2:$B$53,'Share Values'!AE$11,'Transactions (Dated)'!$C$2:$C$53,"Sell")</f>
        <v>0</v>
      </c>
      <c r="AF73" s="40">
        <f ca="1">AF72+SUMIFS('Transactions (Dated)'!$E$2:$E$53,'Transactions (Dated)'!$D$2:$D$53,'Share Values'!$V73,'Transactions (Dated)'!$B$2:$B$53,'Share Values'!AF$11,'Transactions (Dated)'!$C$2:$C$53,"Buy")-SUMIFS('Transactions (Dated)'!$E$2:$E$53,'Transactions (Dated)'!$D$2:$D$53,'Share Values'!$V73,'Transactions (Dated)'!$B$2:$B$53,'Share Values'!AF$11,'Transactions (Dated)'!$C$2:$C$53,"Sell")</f>
        <v>0</v>
      </c>
      <c r="AG73" s="40">
        <f ca="1">AG72+SUMIFS('Transactions (Dated)'!$E$2:$E$53,'Transactions (Dated)'!$D$2:$D$53,'Share Values'!$V73,'Transactions (Dated)'!$B$2:$B$53,'Share Values'!AG$11,'Transactions (Dated)'!$C$2:$C$53,"Buy")-SUMIFS('Transactions (Dated)'!$E$2:$E$53,'Transactions (Dated)'!$D$2:$D$53,'Share Values'!$V73,'Transactions (Dated)'!$B$2:$B$53,'Share Values'!AG$11,'Transactions (Dated)'!$C$2:$C$53,"Sell")</f>
        <v>0</v>
      </c>
      <c r="AH73" s="40">
        <f ca="1">AH72+SUMIFS('Transactions (Dated)'!$E$2:$E$53,'Transactions (Dated)'!$D$2:$D$53,'Share Values'!$V73,'Transactions (Dated)'!$B$2:$B$53,'Share Values'!AH$11,'Transactions (Dated)'!$C$2:$C$53,"Buy")-SUMIFS('Transactions (Dated)'!$E$2:$E$53,'Transactions (Dated)'!$D$2:$D$53,'Share Values'!$V73,'Transactions (Dated)'!$B$2:$B$53,'Share Values'!AH$11,'Transactions (Dated)'!$C$2:$C$53,"Sell")</f>
        <v>0</v>
      </c>
      <c r="AI73" s="40">
        <f ca="1">AI72+SUMIFS('Transactions (Dated)'!$E$2:$E$53,'Transactions (Dated)'!$D$2:$D$53,'Share Values'!$V73,'Transactions (Dated)'!$B$2:$B$53,'Share Values'!AI$11,'Transactions (Dated)'!$C$2:$C$53,"Buy")-SUMIFS('Transactions (Dated)'!$E$2:$E$53,'Transactions (Dated)'!$D$2:$D$53,'Share Values'!$V73,'Transactions (Dated)'!$B$2:$B$53,'Share Values'!AI$11,'Transactions (Dated)'!$C$2:$C$53,"Sell")</f>
        <v>0</v>
      </c>
      <c r="AJ73" s="40">
        <f ca="1">AJ72+SUMIFS('Transactions (Dated)'!$E$2:$E$53,'Transactions (Dated)'!$D$2:$D$53,'Share Values'!$V73,'Transactions (Dated)'!$B$2:$B$53,'Share Values'!AJ$11,'Transactions (Dated)'!$C$2:$C$53,"Buy")-SUMIFS('Transactions (Dated)'!$E$2:$E$53,'Transactions (Dated)'!$D$2:$D$53,'Share Values'!$V73,'Transactions (Dated)'!$B$2:$B$53,'Share Values'!AJ$11,'Transactions (Dated)'!$C$2:$C$53,"Sell")</f>
        <v>0</v>
      </c>
      <c r="AK73" s="40"/>
      <c r="AM73" s="3">
        <f t="shared" si="9"/>
        <v>42003</v>
      </c>
      <c r="AN73" s="6">
        <f t="shared" ca="1" si="10"/>
        <v>59015</v>
      </c>
      <c r="AO73" s="6">
        <f t="shared" ca="1" si="11"/>
        <v>54625</v>
      </c>
      <c r="AP73" s="6">
        <f t="shared" ca="1" si="12"/>
        <v>0</v>
      </c>
      <c r="AQ73" s="6">
        <f t="shared" ca="1" si="13"/>
        <v>0</v>
      </c>
      <c r="AR73" s="6">
        <f t="shared" ca="1" si="14"/>
        <v>0</v>
      </c>
      <c r="AS73" s="6">
        <f t="shared" ca="1" si="15"/>
        <v>0</v>
      </c>
      <c r="AT73" s="6">
        <f t="shared" ca="1" si="16"/>
        <v>0</v>
      </c>
      <c r="AU73" s="6">
        <f t="shared" ca="1" si="17"/>
        <v>0</v>
      </c>
      <c r="AV73" s="6">
        <f t="shared" ca="1" si="18"/>
        <v>0</v>
      </c>
      <c r="AW73" s="6">
        <f t="shared" ca="1" si="19"/>
        <v>0</v>
      </c>
      <c r="AX73" s="6">
        <f t="shared" ca="1" si="20"/>
        <v>0</v>
      </c>
      <c r="AY73" s="6">
        <f t="shared" ca="1" si="21"/>
        <v>0</v>
      </c>
      <c r="AZ73" s="6">
        <f t="shared" ca="1" si="22"/>
        <v>0</v>
      </c>
      <c r="BA73" s="6">
        <f t="shared" ca="1" si="23"/>
        <v>0</v>
      </c>
      <c r="BB73" s="6"/>
      <c r="BD73" s="4">
        <f t="shared" ca="1" si="24"/>
        <v>113640</v>
      </c>
      <c r="BF73" s="3">
        <f t="shared" si="25"/>
        <v>42003</v>
      </c>
      <c r="BG73" s="6">
        <f>BG72+SUMIFS('Transactions (Dated)'!H:H,'Transactions (Dated)'!D:D,'Share Values'!AM73)</f>
        <v>899983.75</v>
      </c>
      <c r="BH73" s="6">
        <f ca="1">BH72+SUMIFS('Transactions (Dated)'!$F:$F,'Transactions (Dated)'!$D:$D,$BF73,'Transactions (Dated)'!$B:$B,BH$11,'Transactions (Dated)'!$C:$C,"Dividend (paid to cash)")*W73</f>
        <v>0</v>
      </c>
      <c r="BI73" s="6">
        <f ca="1">BI72+SUMIFS('Transactions (Dated)'!$F:$F,'Transactions (Dated)'!$D:$D,$BF73,'Transactions (Dated)'!$B:$B,BI$11,'Transactions (Dated)'!$C:$C,"Dividend (paid to cash)")*X73</f>
        <v>625</v>
      </c>
      <c r="BJ73" s="6">
        <f ca="1">BJ72+SUMIFS('Transactions (Dated)'!$F:$F,'Transactions (Dated)'!$D:$D,$BF73,'Transactions (Dated)'!$B:$B,BJ$11,'Transactions (Dated)'!$C:$C,"Dividend (paid to cash)")*Y73</f>
        <v>0</v>
      </c>
      <c r="BK73" s="6">
        <f ca="1">BK72+SUMIFS('Transactions (Dated)'!$F:$F,'Transactions (Dated)'!$D:$D,$BF73,'Transactions (Dated)'!$B:$B,BK$11,'Transactions (Dated)'!$C:$C,"Dividend (paid to cash)")*Z73</f>
        <v>0</v>
      </c>
      <c r="BL73" s="6">
        <f ca="1">BL72+SUMIFS('Transactions (Dated)'!$F:$F,'Transactions (Dated)'!$D:$D,$BF73,'Transactions (Dated)'!$B:$B,BL$11,'Transactions (Dated)'!$C:$C,"Dividend (paid to cash)")*AA73</f>
        <v>0</v>
      </c>
      <c r="BM73" s="6">
        <f ca="1">BM72+SUMIFS('Transactions (Dated)'!$F:$F,'Transactions (Dated)'!$D:$D,$BF73,'Transactions (Dated)'!$B:$B,BM$11,'Transactions (Dated)'!$C:$C,"Dividend (paid to cash)")*AB73</f>
        <v>0</v>
      </c>
      <c r="BN73" s="6">
        <f ca="1">BN72+SUMIFS('Transactions (Dated)'!$F:$F,'Transactions (Dated)'!$D:$D,$BF73,'Transactions (Dated)'!$B:$B,BN$11,'Transactions (Dated)'!$C:$C,"Dividend (paid to cash)")*AC73</f>
        <v>0</v>
      </c>
      <c r="BO73" s="6">
        <f ca="1">BO72+SUMIFS('Transactions (Dated)'!$F:$F,'Transactions (Dated)'!$D:$D,$BF73,'Transactions (Dated)'!$B:$B,BO$11,'Transactions (Dated)'!$C:$C,"Dividend (paid to cash)")*AD73</f>
        <v>0</v>
      </c>
      <c r="BP73" s="6">
        <f ca="1">BP72+SUMIFS('Transactions (Dated)'!$F:$F,'Transactions (Dated)'!$D:$D,$BF73,'Transactions (Dated)'!$B:$B,BP$11,'Transactions (Dated)'!$C:$C,"Dividend (paid to cash)")*AE73</f>
        <v>0</v>
      </c>
      <c r="BQ73" s="6">
        <f ca="1">BQ72+SUMIFS('Transactions (Dated)'!$F:$F,'Transactions (Dated)'!$D:$D,$BF73,'Transactions (Dated)'!$B:$B,BQ$11,'Transactions (Dated)'!$C:$C,"Dividend (paid to cash)")*AF73</f>
        <v>0</v>
      </c>
      <c r="BR73" s="6">
        <f ca="1">BR72+SUMIFS('Transactions (Dated)'!$F:$F,'Transactions (Dated)'!$D:$D,$BF73,'Transactions (Dated)'!$B:$B,BR$11,'Transactions (Dated)'!$C:$C,"Dividend (paid to cash)")*AG73</f>
        <v>0</v>
      </c>
      <c r="BS73" s="6">
        <f ca="1">BS72+SUMIFS('Transactions (Dated)'!$F:$F,'Transactions (Dated)'!$D:$D,$BF73,'Transactions (Dated)'!$B:$B,BS$11,'Transactions (Dated)'!$C:$C,"Dividend (paid to cash)")*AH73</f>
        <v>0</v>
      </c>
      <c r="BT73" s="6">
        <f ca="1">BT72+SUMIFS('Transactions (Dated)'!$F:$F,'Transactions (Dated)'!$D:$D,$BF73,'Transactions (Dated)'!$B:$B,BT$11,'Transactions (Dated)'!$C:$C,"Dividend (paid to cash)")*AI73</f>
        <v>0</v>
      </c>
      <c r="BU73" s="6">
        <f ca="1">BU72+SUMIFS('Transactions (Dated)'!$F:$F,'Transactions (Dated)'!$D:$D,$BF73,'Transactions (Dated)'!$B:$B,BU$11,'Transactions (Dated)'!$C:$C,"Dividend (paid to cash)")*AJ73</f>
        <v>0</v>
      </c>
      <c r="BV73" s="6"/>
      <c r="BX73" s="6">
        <f t="shared" ca="1" si="30"/>
        <v>900608.75</v>
      </c>
      <c r="BZ73" s="3">
        <f t="shared" si="31"/>
        <v>42003</v>
      </c>
      <c r="CA73" s="4">
        <f t="shared" ca="1" si="26"/>
        <v>113640</v>
      </c>
      <c r="CB73" s="4">
        <f t="shared" ca="1" si="27"/>
        <v>900608.75</v>
      </c>
      <c r="CD73" s="4">
        <f t="shared" ca="1" si="28"/>
        <v>1014248.75</v>
      </c>
    </row>
    <row r="74" spans="2:82" x14ac:dyDescent="0.15">
      <c r="B74" s="3">
        <f t="shared" si="29"/>
        <v>42004</v>
      </c>
      <c r="C74" s="2">
        <v>14632.4</v>
      </c>
      <c r="E74" s="70">
        <v>42004</v>
      </c>
      <c r="F74" s="69">
        <v>12.74</v>
      </c>
      <c r="G74" s="69">
        <v>4.82</v>
      </c>
      <c r="H74" s="69">
        <v>19.75</v>
      </c>
      <c r="I74" s="69">
        <v>31.94</v>
      </c>
      <c r="J74" s="69">
        <v>19.18</v>
      </c>
      <c r="K74" s="69">
        <v>11.48</v>
      </c>
      <c r="L74" s="69">
        <v>27.69</v>
      </c>
      <c r="M74" s="69">
        <v>1.95</v>
      </c>
      <c r="N74" s="69">
        <v>8.5</v>
      </c>
      <c r="O74" s="69">
        <v>5.0232999999999999</v>
      </c>
      <c r="P74" s="69">
        <v>35.36</v>
      </c>
      <c r="Q74" s="69">
        <v>1.6</v>
      </c>
      <c r="R74" s="69">
        <v>10.119999999999999</v>
      </c>
      <c r="S74" s="69">
        <v>38.96</v>
      </c>
      <c r="T74" s="4"/>
      <c r="V74" s="3">
        <f t="shared" si="8"/>
        <v>42004</v>
      </c>
      <c r="W74" s="40">
        <f ca="1">W73+SUMIFS('Transactions (Dated)'!$E$2:$E$53,'Transactions (Dated)'!$D$2:$D$53,'Share Values'!$V74,'Transactions (Dated)'!$B$2:$B$53,'Share Values'!W$11,'Transactions (Dated)'!$C$2:$C$53,"Buy")-SUMIFS('Transactions (Dated)'!$E$2:$E$53,'Transactions (Dated)'!$D$2:$D$53,'Share Values'!$V74,'Transactions (Dated)'!$B$2:$B$53,'Share Values'!W$11,'Transactions (Dated)'!$C$2:$C$53,"Sell")</f>
        <v>4625</v>
      </c>
      <c r="X74" s="40">
        <f ca="1">X73+SUMIFS('Transactions (Dated)'!$E$2:$E$53,'Transactions (Dated)'!$D$2:$D$53,'Share Values'!$V74,'Transactions (Dated)'!$B$2:$B$53,'Share Values'!X$11,'Transactions (Dated)'!$C$2:$C$53,"Buy")-SUMIFS('Transactions (Dated)'!$E$2:$E$53,'Transactions (Dated)'!$D$2:$D$53,'Share Values'!$V74,'Transactions (Dated)'!$B$2:$B$53,'Share Values'!X$11,'Transactions (Dated)'!$C$2:$C$53,"Sell")</f>
        <v>12500</v>
      </c>
      <c r="Y74" s="40">
        <f ca="1">Y73+SUMIFS('Transactions (Dated)'!$E$2:$E$53,'Transactions (Dated)'!$D$2:$D$53,'Share Values'!$V74,'Transactions (Dated)'!$B$2:$B$53,'Share Values'!Y$11,'Transactions (Dated)'!$C$2:$C$53,"Buy")-SUMIFS('Transactions (Dated)'!$E$2:$E$53,'Transactions (Dated)'!$D$2:$D$53,'Share Values'!$V74,'Transactions (Dated)'!$B$2:$B$53,'Share Values'!Y$11,'Transactions (Dated)'!$C$2:$C$53,"Sell")</f>
        <v>0</v>
      </c>
      <c r="Z74" s="40">
        <f ca="1">Z73+SUMIFS('Transactions (Dated)'!$E$2:$E$53,'Transactions (Dated)'!$D$2:$D$53,'Share Values'!$V74,'Transactions (Dated)'!$B$2:$B$53,'Share Values'!Z$11,'Transactions (Dated)'!$C$2:$C$53,"Buy")-SUMIFS('Transactions (Dated)'!$E$2:$E$53,'Transactions (Dated)'!$D$2:$D$53,'Share Values'!$V74,'Transactions (Dated)'!$B$2:$B$53,'Share Values'!Z$11,'Transactions (Dated)'!$C$2:$C$53,"Sell")</f>
        <v>0</v>
      </c>
      <c r="AA74" s="40">
        <f ca="1">AA73+SUMIFS('Transactions (Dated)'!$E$2:$E$53,'Transactions (Dated)'!$D$2:$D$53,'Share Values'!$V74,'Transactions (Dated)'!$B$2:$B$53,'Share Values'!AA$11,'Transactions (Dated)'!$C$2:$C$53,"Buy")-SUMIFS('Transactions (Dated)'!$E$2:$E$53,'Transactions (Dated)'!$D$2:$D$53,'Share Values'!$V74,'Transactions (Dated)'!$B$2:$B$53,'Share Values'!AA$11,'Transactions (Dated)'!$C$2:$C$53,"Sell")</f>
        <v>0</v>
      </c>
      <c r="AB74" s="40">
        <f ca="1">AB73+SUMIFS('Transactions (Dated)'!$E$2:$E$53,'Transactions (Dated)'!$D$2:$D$53,'Share Values'!$V74,'Transactions (Dated)'!$B$2:$B$53,'Share Values'!AB$11,'Transactions (Dated)'!$C$2:$C$53,"Buy")-SUMIFS('Transactions (Dated)'!$E$2:$E$53,'Transactions (Dated)'!$D$2:$D$53,'Share Values'!$V74,'Transactions (Dated)'!$B$2:$B$53,'Share Values'!AB$11,'Transactions (Dated)'!$C$2:$C$53,"Sell")</f>
        <v>0</v>
      </c>
      <c r="AC74" s="40">
        <f ca="1">AC73+SUMIFS('Transactions (Dated)'!$E$2:$E$53,'Transactions (Dated)'!$D$2:$D$53,'Share Values'!$V74,'Transactions (Dated)'!$B$2:$B$53,'Share Values'!AC$11,'Transactions (Dated)'!$C$2:$C$53,"Buy")-SUMIFS('Transactions (Dated)'!$E$2:$E$53,'Transactions (Dated)'!$D$2:$D$53,'Share Values'!$V74,'Transactions (Dated)'!$B$2:$B$53,'Share Values'!AC$11,'Transactions (Dated)'!$C$2:$C$53,"Sell")</f>
        <v>0</v>
      </c>
      <c r="AD74" s="40">
        <f ca="1">AD73+SUMIFS('Transactions (Dated)'!$E$2:$E$53,'Transactions (Dated)'!$D$2:$D$53,'Share Values'!$V74,'Transactions (Dated)'!$B$2:$B$53,'Share Values'!AD$11,'Transactions (Dated)'!$C$2:$C$53,"Buy")-SUMIFS('Transactions (Dated)'!$E$2:$E$53,'Transactions (Dated)'!$D$2:$D$53,'Share Values'!$V74,'Transactions (Dated)'!$B$2:$B$53,'Share Values'!AD$11,'Transactions (Dated)'!$C$2:$C$53,"Sell")</f>
        <v>0</v>
      </c>
      <c r="AE74" s="40">
        <f ca="1">AE73+SUMIFS('Transactions (Dated)'!$E$2:$E$53,'Transactions (Dated)'!$D$2:$D$53,'Share Values'!$V74,'Transactions (Dated)'!$B$2:$B$53,'Share Values'!AE$11,'Transactions (Dated)'!$C$2:$C$53,"Buy")-SUMIFS('Transactions (Dated)'!$E$2:$E$53,'Transactions (Dated)'!$D$2:$D$53,'Share Values'!$V74,'Transactions (Dated)'!$B$2:$B$53,'Share Values'!AE$11,'Transactions (Dated)'!$C$2:$C$53,"Sell")</f>
        <v>0</v>
      </c>
      <c r="AF74" s="40">
        <f ca="1">AF73+SUMIFS('Transactions (Dated)'!$E$2:$E$53,'Transactions (Dated)'!$D$2:$D$53,'Share Values'!$V74,'Transactions (Dated)'!$B$2:$B$53,'Share Values'!AF$11,'Transactions (Dated)'!$C$2:$C$53,"Buy")-SUMIFS('Transactions (Dated)'!$E$2:$E$53,'Transactions (Dated)'!$D$2:$D$53,'Share Values'!$V74,'Transactions (Dated)'!$B$2:$B$53,'Share Values'!AF$11,'Transactions (Dated)'!$C$2:$C$53,"Sell")</f>
        <v>0</v>
      </c>
      <c r="AG74" s="40">
        <f ca="1">AG73+SUMIFS('Transactions (Dated)'!$E$2:$E$53,'Transactions (Dated)'!$D$2:$D$53,'Share Values'!$V74,'Transactions (Dated)'!$B$2:$B$53,'Share Values'!AG$11,'Transactions (Dated)'!$C$2:$C$53,"Buy")-SUMIFS('Transactions (Dated)'!$E$2:$E$53,'Transactions (Dated)'!$D$2:$D$53,'Share Values'!$V74,'Transactions (Dated)'!$B$2:$B$53,'Share Values'!AG$11,'Transactions (Dated)'!$C$2:$C$53,"Sell")</f>
        <v>0</v>
      </c>
      <c r="AH74" s="40">
        <f ca="1">AH73+SUMIFS('Transactions (Dated)'!$E$2:$E$53,'Transactions (Dated)'!$D$2:$D$53,'Share Values'!$V74,'Transactions (Dated)'!$B$2:$B$53,'Share Values'!AH$11,'Transactions (Dated)'!$C$2:$C$53,"Buy")-SUMIFS('Transactions (Dated)'!$E$2:$E$53,'Transactions (Dated)'!$D$2:$D$53,'Share Values'!$V74,'Transactions (Dated)'!$B$2:$B$53,'Share Values'!AH$11,'Transactions (Dated)'!$C$2:$C$53,"Sell")</f>
        <v>0</v>
      </c>
      <c r="AI74" s="40">
        <f ca="1">AI73+SUMIFS('Transactions (Dated)'!$E$2:$E$53,'Transactions (Dated)'!$D$2:$D$53,'Share Values'!$V74,'Transactions (Dated)'!$B$2:$B$53,'Share Values'!AI$11,'Transactions (Dated)'!$C$2:$C$53,"Buy")-SUMIFS('Transactions (Dated)'!$E$2:$E$53,'Transactions (Dated)'!$D$2:$D$53,'Share Values'!$V74,'Transactions (Dated)'!$B$2:$B$53,'Share Values'!AI$11,'Transactions (Dated)'!$C$2:$C$53,"Sell")</f>
        <v>0</v>
      </c>
      <c r="AJ74" s="40">
        <f ca="1">AJ73+SUMIFS('Transactions (Dated)'!$E$2:$E$53,'Transactions (Dated)'!$D$2:$D$53,'Share Values'!$V74,'Transactions (Dated)'!$B$2:$B$53,'Share Values'!AJ$11,'Transactions (Dated)'!$C$2:$C$53,"Buy")-SUMIFS('Transactions (Dated)'!$E$2:$E$53,'Transactions (Dated)'!$D$2:$D$53,'Share Values'!$V74,'Transactions (Dated)'!$B$2:$B$53,'Share Values'!AJ$11,'Transactions (Dated)'!$C$2:$C$53,"Sell")</f>
        <v>0</v>
      </c>
      <c r="AK74" s="40"/>
      <c r="AM74" s="3">
        <f t="shared" si="9"/>
        <v>42004</v>
      </c>
      <c r="AN74" s="6">
        <f t="shared" ca="1" si="10"/>
        <v>58922.5</v>
      </c>
      <c r="AO74" s="6">
        <f t="shared" ca="1" si="11"/>
        <v>60250</v>
      </c>
      <c r="AP74" s="6">
        <f t="shared" ca="1" si="12"/>
        <v>0</v>
      </c>
      <c r="AQ74" s="6">
        <f t="shared" ca="1" si="13"/>
        <v>0</v>
      </c>
      <c r="AR74" s="6">
        <f t="shared" ca="1" si="14"/>
        <v>0</v>
      </c>
      <c r="AS74" s="6">
        <f t="shared" ca="1" si="15"/>
        <v>0</v>
      </c>
      <c r="AT74" s="6">
        <f t="shared" ca="1" si="16"/>
        <v>0</v>
      </c>
      <c r="AU74" s="6">
        <f t="shared" ca="1" si="17"/>
        <v>0</v>
      </c>
      <c r="AV74" s="6">
        <f t="shared" ca="1" si="18"/>
        <v>0</v>
      </c>
      <c r="AW74" s="6">
        <f t="shared" ca="1" si="19"/>
        <v>0</v>
      </c>
      <c r="AX74" s="6">
        <f t="shared" ca="1" si="20"/>
        <v>0</v>
      </c>
      <c r="AY74" s="6">
        <f t="shared" ca="1" si="21"/>
        <v>0</v>
      </c>
      <c r="AZ74" s="6">
        <f t="shared" ca="1" si="22"/>
        <v>0</v>
      </c>
      <c r="BA74" s="6">
        <f t="shared" ca="1" si="23"/>
        <v>0</v>
      </c>
      <c r="BB74" s="6"/>
      <c r="BD74" s="4">
        <f t="shared" ca="1" si="24"/>
        <v>119172.5</v>
      </c>
      <c r="BF74" s="3">
        <f t="shared" si="25"/>
        <v>42004</v>
      </c>
      <c r="BG74" s="6">
        <f>BG73+SUMIFS('Transactions (Dated)'!H:H,'Transactions (Dated)'!D:D,'Share Values'!AM74)</f>
        <v>899983.75</v>
      </c>
      <c r="BH74" s="6">
        <f ca="1">BH73+SUMIFS('Transactions (Dated)'!$F:$F,'Transactions (Dated)'!$D:$D,$BF74,'Transactions (Dated)'!$B:$B,BH$11,'Transactions (Dated)'!$C:$C,"Dividend (paid to cash)")*W74</f>
        <v>0</v>
      </c>
      <c r="BI74" s="6">
        <f ca="1">BI73+SUMIFS('Transactions (Dated)'!$F:$F,'Transactions (Dated)'!$D:$D,$BF74,'Transactions (Dated)'!$B:$B,BI$11,'Transactions (Dated)'!$C:$C,"Dividend (paid to cash)")*X74</f>
        <v>625</v>
      </c>
      <c r="BJ74" s="6">
        <f ca="1">BJ73+SUMIFS('Transactions (Dated)'!$F:$F,'Transactions (Dated)'!$D:$D,$BF74,'Transactions (Dated)'!$B:$B,BJ$11,'Transactions (Dated)'!$C:$C,"Dividend (paid to cash)")*Y74</f>
        <v>0</v>
      </c>
      <c r="BK74" s="6">
        <f ca="1">BK73+SUMIFS('Transactions (Dated)'!$F:$F,'Transactions (Dated)'!$D:$D,$BF74,'Transactions (Dated)'!$B:$B,BK$11,'Transactions (Dated)'!$C:$C,"Dividend (paid to cash)")*Z74</f>
        <v>0</v>
      </c>
      <c r="BL74" s="6">
        <f ca="1">BL73+SUMIFS('Transactions (Dated)'!$F:$F,'Transactions (Dated)'!$D:$D,$BF74,'Transactions (Dated)'!$B:$B,BL$11,'Transactions (Dated)'!$C:$C,"Dividend (paid to cash)")*AA74</f>
        <v>0</v>
      </c>
      <c r="BM74" s="6">
        <f ca="1">BM73+SUMIFS('Transactions (Dated)'!$F:$F,'Transactions (Dated)'!$D:$D,$BF74,'Transactions (Dated)'!$B:$B,BM$11,'Transactions (Dated)'!$C:$C,"Dividend (paid to cash)")*AB74</f>
        <v>0</v>
      </c>
      <c r="BN74" s="6">
        <f ca="1">BN73+SUMIFS('Transactions (Dated)'!$F:$F,'Transactions (Dated)'!$D:$D,$BF74,'Transactions (Dated)'!$B:$B,BN$11,'Transactions (Dated)'!$C:$C,"Dividend (paid to cash)")*AC74</f>
        <v>0</v>
      </c>
      <c r="BO74" s="6">
        <f ca="1">BO73+SUMIFS('Transactions (Dated)'!$F:$F,'Transactions (Dated)'!$D:$D,$BF74,'Transactions (Dated)'!$B:$B,BO$11,'Transactions (Dated)'!$C:$C,"Dividend (paid to cash)")*AD74</f>
        <v>0</v>
      </c>
      <c r="BP74" s="6">
        <f ca="1">BP73+SUMIFS('Transactions (Dated)'!$F:$F,'Transactions (Dated)'!$D:$D,$BF74,'Transactions (Dated)'!$B:$B,BP$11,'Transactions (Dated)'!$C:$C,"Dividend (paid to cash)")*AE74</f>
        <v>0</v>
      </c>
      <c r="BQ74" s="6">
        <f ca="1">BQ73+SUMIFS('Transactions (Dated)'!$F:$F,'Transactions (Dated)'!$D:$D,$BF74,'Transactions (Dated)'!$B:$B,BQ$11,'Transactions (Dated)'!$C:$C,"Dividend (paid to cash)")*AF74</f>
        <v>0</v>
      </c>
      <c r="BR74" s="6">
        <f ca="1">BR73+SUMIFS('Transactions (Dated)'!$F:$F,'Transactions (Dated)'!$D:$D,$BF74,'Transactions (Dated)'!$B:$B,BR$11,'Transactions (Dated)'!$C:$C,"Dividend (paid to cash)")*AG74</f>
        <v>0</v>
      </c>
      <c r="BS74" s="6">
        <f ca="1">BS73+SUMIFS('Transactions (Dated)'!$F:$F,'Transactions (Dated)'!$D:$D,$BF74,'Transactions (Dated)'!$B:$B,BS$11,'Transactions (Dated)'!$C:$C,"Dividend (paid to cash)")*AH74</f>
        <v>0</v>
      </c>
      <c r="BT74" s="6">
        <f ca="1">BT73+SUMIFS('Transactions (Dated)'!$F:$F,'Transactions (Dated)'!$D:$D,$BF74,'Transactions (Dated)'!$B:$B,BT$11,'Transactions (Dated)'!$C:$C,"Dividend (paid to cash)")*AI74</f>
        <v>0</v>
      </c>
      <c r="BU74" s="6">
        <f ca="1">BU73+SUMIFS('Transactions (Dated)'!$F:$F,'Transactions (Dated)'!$D:$D,$BF74,'Transactions (Dated)'!$B:$B,BU$11,'Transactions (Dated)'!$C:$C,"Dividend (paid to cash)")*AJ74</f>
        <v>0</v>
      </c>
      <c r="BV74" s="6"/>
      <c r="BX74" s="6">
        <f t="shared" ca="1" si="30"/>
        <v>900608.75</v>
      </c>
      <c r="BZ74" s="3">
        <f t="shared" si="31"/>
        <v>42004</v>
      </c>
      <c r="CA74" s="4">
        <f t="shared" ca="1" si="26"/>
        <v>119172.5</v>
      </c>
      <c r="CB74" s="4">
        <f t="shared" ca="1" si="27"/>
        <v>900608.75</v>
      </c>
      <c r="CD74" s="4">
        <f t="shared" ca="1" si="28"/>
        <v>1019781.25</v>
      </c>
    </row>
    <row r="75" spans="2:82" x14ac:dyDescent="0.15">
      <c r="B75" s="3">
        <f t="shared" si="29"/>
        <v>42006</v>
      </c>
      <c r="C75" s="2">
        <v>14753.7</v>
      </c>
      <c r="E75" s="70">
        <v>42006</v>
      </c>
      <c r="F75" s="69">
        <v>12.74</v>
      </c>
      <c r="G75" s="69">
        <v>4.79</v>
      </c>
      <c r="H75" s="69">
        <v>19.940000000000001</v>
      </c>
      <c r="I75" s="69">
        <v>31.95</v>
      </c>
      <c r="J75" s="69">
        <v>18.920000000000002</v>
      </c>
      <c r="K75" s="69">
        <v>11.6</v>
      </c>
      <c r="L75" s="69">
        <v>27.56</v>
      </c>
      <c r="M75" s="69">
        <v>1.95</v>
      </c>
      <c r="N75" s="69">
        <v>8.49</v>
      </c>
      <c r="O75" s="69">
        <v>5.0033000000000003</v>
      </c>
      <c r="P75" s="69">
        <v>35.32</v>
      </c>
      <c r="Q75" s="69">
        <v>1.59</v>
      </c>
      <c r="R75" s="69">
        <v>10.61</v>
      </c>
      <c r="S75" s="69">
        <v>39.22</v>
      </c>
      <c r="T75" s="4"/>
      <c r="V75" s="3">
        <f t="shared" si="8"/>
        <v>42006</v>
      </c>
      <c r="W75" s="40">
        <f ca="1">W74+SUMIFS('Transactions (Dated)'!$E$2:$E$53,'Transactions (Dated)'!$D$2:$D$53,'Share Values'!$V75,'Transactions (Dated)'!$B$2:$B$53,'Share Values'!W$11,'Transactions (Dated)'!$C$2:$C$53,"Buy")-SUMIFS('Transactions (Dated)'!$E$2:$E$53,'Transactions (Dated)'!$D$2:$D$53,'Share Values'!$V75,'Transactions (Dated)'!$B$2:$B$53,'Share Values'!W$11,'Transactions (Dated)'!$C$2:$C$53,"Sell")</f>
        <v>4625</v>
      </c>
      <c r="X75" s="40">
        <f ca="1">X74+SUMIFS('Transactions (Dated)'!$E$2:$E$53,'Transactions (Dated)'!$D$2:$D$53,'Share Values'!$V75,'Transactions (Dated)'!$B$2:$B$53,'Share Values'!X$11,'Transactions (Dated)'!$C$2:$C$53,"Buy")-SUMIFS('Transactions (Dated)'!$E$2:$E$53,'Transactions (Dated)'!$D$2:$D$53,'Share Values'!$V75,'Transactions (Dated)'!$B$2:$B$53,'Share Values'!X$11,'Transactions (Dated)'!$C$2:$C$53,"Sell")</f>
        <v>12500</v>
      </c>
      <c r="Y75" s="40">
        <f ca="1">Y74+SUMIFS('Transactions (Dated)'!$E$2:$E$53,'Transactions (Dated)'!$D$2:$D$53,'Share Values'!$V75,'Transactions (Dated)'!$B$2:$B$53,'Share Values'!Y$11,'Transactions (Dated)'!$C$2:$C$53,"Buy")-SUMIFS('Transactions (Dated)'!$E$2:$E$53,'Transactions (Dated)'!$D$2:$D$53,'Share Values'!$V75,'Transactions (Dated)'!$B$2:$B$53,'Share Values'!Y$11,'Transactions (Dated)'!$C$2:$C$53,"Sell")</f>
        <v>0</v>
      </c>
      <c r="Z75" s="40">
        <f ca="1">Z74+SUMIFS('Transactions (Dated)'!$E$2:$E$53,'Transactions (Dated)'!$D$2:$D$53,'Share Values'!$V75,'Transactions (Dated)'!$B$2:$B$53,'Share Values'!Z$11,'Transactions (Dated)'!$C$2:$C$53,"Buy")-SUMIFS('Transactions (Dated)'!$E$2:$E$53,'Transactions (Dated)'!$D$2:$D$53,'Share Values'!$V75,'Transactions (Dated)'!$B$2:$B$53,'Share Values'!Z$11,'Transactions (Dated)'!$C$2:$C$53,"Sell")</f>
        <v>0</v>
      </c>
      <c r="AA75" s="40">
        <f ca="1">AA74+SUMIFS('Transactions (Dated)'!$E$2:$E$53,'Transactions (Dated)'!$D$2:$D$53,'Share Values'!$V75,'Transactions (Dated)'!$B$2:$B$53,'Share Values'!AA$11,'Transactions (Dated)'!$C$2:$C$53,"Buy")-SUMIFS('Transactions (Dated)'!$E$2:$E$53,'Transactions (Dated)'!$D$2:$D$53,'Share Values'!$V75,'Transactions (Dated)'!$B$2:$B$53,'Share Values'!AA$11,'Transactions (Dated)'!$C$2:$C$53,"Sell")</f>
        <v>0</v>
      </c>
      <c r="AB75" s="40">
        <f ca="1">AB74+SUMIFS('Transactions (Dated)'!$E$2:$E$53,'Transactions (Dated)'!$D$2:$D$53,'Share Values'!$V75,'Transactions (Dated)'!$B$2:$B$53,'Share Values'!AB$11,'Transactions (Dated)'!$C$2:$C$53,"Buy")-SUMIFS('Transactions (Dated)'!$E$2:$E$53,'Transactions (Dated)'!$D$2:$D$53,'Share Values'!$V75,'Transactions (Dated)'!$B$2:$B$53,'Share Values'!AB$11,'Transactions (Dated)'!$C$2:$C$53,"Sell")</f>
        <v>0</v>
      </c>
      <c r="AC75" s="40">
        <f ca="1">AC74+SUMIFS('Transactions (Dated)'!$E$2:$E$53,'Transactions (Dated)'!$D$2:$D$53,'Share Values'!$V75,'Transactions (Dated)'!$B$2:$B$53,'Share Values'!AC$11,'Transactions (Dated)'!$C$2:$C$53,"Buy")-SUMIFS('Transactions (Dated)'!$E$2:$E$53,'Transactions (Dated)'!$D$2:$D$53,'Share Values'!$V75,'Transactions (Dated)'!$B$2:$B$53,'Share Values'!AC$11,'Transactions (Dated)'!$C$2:$C$53,"Sell")</f>
        <v>0</v>
      </c>
      <c r="AD75" s="40">
        <f ca="1">AD74+SUMIFS('Transactions (Dated)'!$E$2:$E$53,'Transactions (Dated)'!$D$2:$D$53,'Share Values'!$V75,'Transactions (Dated)'!$B$2:$B$53,'Share Values'!AD$11,'Transactions (Dated)'!$C$2:$C$53,"Buy")-SUMIFS('Transactions (Dated)'!$E$2:$E$53,'Transactions (Dated)'!$D$2:$D$53,'Share Values'!$V75,'Transactions (Dated)'!$B$2:$B$53,'Share Values'!AD$11,'Transactions (Dated)'!$C$2:$C$53,"Sell")</f>
        <v>0</v>
      </c>
      <c r="AE75" s="40">
        <f ca="1">AE74+SUMIFS('Transactions (Dated)'!$E$2:$E$53,'Transactions (Dated)'!$D$2:$D$53,'Share Values'!$V75,'Transactions (Dated)'!$B$2:$B$53,'Share Values'!AE$11,'Transactions (Dated)'!$C$2:$C$53,"Buy")-SUMIFS('Transactions (Dated)'!$E$2:$E$53,'Transactions (Dated)'!$D$2:$D$53,'Share Values'!$V75,'Transactions (Dated)'!$B$2:$B$53,'Share Values'!AE$11,'Transactions (Dated)'!$C$2:$C$53,"Sell")</f>
        <v>0</v>
      </c>
      <c r="AF75" s="40">
        <f ca="1">AF74+SUMIFS('Transactions (Dated)'!$E$2:$E$53,'Transactions (Dated)'!$D$2:$D$53,'Share Values'!$V75,'Transactions (Dated)'!$B$2:$B$53,'Share Values'!AF$11,'Transactions (Dated)'!$C$2:$C$53,"Buy")-SUMIFS('Transactions (Dated)'!$E$2:$E$53,'Transactions (Dated)'!$D$2:$D$53,'Share Values'!$V75,'Transactions (Dated)'!$B$2:$B$53,'Share Values'!AF$11,'Transactions (Dated)'!$C$2:$C$53,"Sell")</f>
        <v>0</v>
      </c>
      <c r="AG75" s="40">
        <f ca="1">AG74+SUMIFS('Transactions (Dated)'!$E$2:$E$53,'Transactions (Dated)'!$D$2:$D$53,'Share Values'!$V75,'Transactions (Dated)'!$B$2:$B$53,'Share Values'!AG$11,'Transactions (Dated)'!$C$2:$C$53,"Buy")-SUMIFS('Transactions (Dated)'!$E$2:$E$53,'Transactions (Dated)'!$D$2:$D$53,'Share Values'!$V75,'Transactions (Dated)'!$B$2:$B$53,'Share Values'!AG$11,'Transactions (Dated)'!$C$2:$C$53,"Sell")</f>
        <v>0</v>
      </c>
      <c r="AH75" s="40">
        <f ca="1">AH74+SUMIFS('Transactions (Dated)'!$E$2:$E$53,'Transactions (Dated)'!$D$2:$D$53,'Share Values'!$V75,'Transactions (Dated)'!$B$2:$B$53,'Share Values'!AH$11,'Transactions (Dated)'!$C$2:$C$53,"Buy")-SUMIFS('Transactions (Dated)'!$E$2:$E$53,'Transactions (Dated)'!$D$2:$D$53,'Share Values'!$V75,'Transactions (Dated)'!$B$2:$B$53,'Share Values'!AH$11,'Transactions (Dated)'!$C$2:$C$53,"Sell")</f>
        <v>0</v>
      </c>
      <c r="AI75" s="40">
        <f ca="1">AI74+SUMIFS('Transactions (Dated)'!$E$2:$E$53,'Transactions (Dated)'!$D$2:$D$53,'Share Values'!$V75,'Transactions (Dated)'!$B$2:$B$53,'Share Values'!AI$11,'Transactions (Dated)'!$C$2:$C$53,"Buy")-SUMIFS('Transactions (Dated)'!$E$2:$E$53,'Transactions (Dated)'!$D$2:$D$53,'Share Values'!$V75,'Transactions (Dated)'!$B$2:$B$53,'Share Values'!AI$11,'Transactions (Dated)'!$C$2:$C$53,"Sell")</f>
        <v>0</v>
      </c>
      <c r="AJ75" s="40">
        <f ca="1">AJ74+SUMIFS('Transactions (Dated)'!$E$2:$E$53,'Transactions (Dated)'!$D$2:$D$53,'Share Values'!$V75,'Transactions (Dated)'!$B$2:$B$53,'Share Values'!AJ$11,'Transactions (Dated)'!$C$2:$C$53,"Buy")-SUMIFS('Transactions (Dated)'!$E$2:$E$53,'Transactions (Dated)'!$D$2:$D$53,'Share Values'!$V75,'Transactions (Dated)'!$B$2:$B$53,'Share Values'!AJ$11,'Transactions (Dated)'!$C$2:$C$53,"Sell")</f>
        <v>0</v>
      </c>
      <c r="AK75" s="40"/>
      <c r="AM75" s="3">
        <f t="shared" si="9"/>
        <v>42006</v>
      </c>
      <c r="AN75" s="6">
        <f t="shared" ca="1" si="10"/>
        <v>58922.5</v>
      </c>
      <c r="AO75" s="6">
        <f t="shared" ca="1" si="11"/>
        <v>59875</v>
      </c>
      <c r="AP75" s="6">
        <f t="shared" ca="1" si="12"/>
        <v>0</v>
      </c>
      <c r="AQ75" s="6">
        <f t="shared" ca="1" si="13"/>
        <v>0</v>
      </c>
      <c r="AR75" s="6">
        <f t="shared" ca="1" si="14"/>
        <v>0</v>
      </c>
      <c r="AS75" s="6">
        <f t="shared" ca="1" si="15"/>
        <v>0</v>
      </c>
      <c r="AT75" s="6">
        <f t="shared" ca="1" si="16"/>
        <v>0</v>
      </c>
      <c r="AU75" s="6">
        <f t="shared" ca="1" si="17"/>
        <v>0</v>
      </c>
      <c r="AV75" s="6">
        <f t="shared" ca="1" si="18"/>
        <v>0</v>
      </c>
      <c r="AW75" s="6">
        <f t="shared" ca="1" si="19"/>
        <v>0</v>
      </c>
      <c r="AX75" s="6">
        <f t="shared" ca="1" si="20"/>
        <v>0</v>
      </c>
      <c r="AY75" s="6">
        <f t="shared" ca="1" si="21"/>
        <v>0</v>
      </c>
      <c r="AZ75" s="6">
        <f t="shared" ca="1" si="22"/>
        <v>0</v>
      </c>
      <c r="BA75" s="6">
        <f t="shared" ca="1" si="23"/>
        <v>0</v>
      </c>
      <c r="BB75" s="6"/>
      <c r="BD75" s="4">
        <f t="shared" ca="1" si="24"/>
        <v>118797.5</v>
      </c>
      <c r="BF75" s="3">
        <f t="shared" si="25"/>
        <v>42006</v>
      </c>
      <c r="BG75" s="6">
        <f>BG74+SUMIFS('Transactions (Dated)'!H:H,'Transactions (Dated)'!D:D,'Share Values'!AM75)</f>
        <v>899983.75</v>
      </c>
      <c r="BH75" s="6">
        <f ca="1">BH74+SUMIFS('Transactions (Dated)'!$F:$F,'Transactions (Dated)'!$D:$D,$BF75,'Transactions (Dated)'!$B:$B,BH$11,'Transactions (Dated)'!$C:$C,"Dividend (paid to cash)")*W75</f>
        <v>0</v>
      </c>
      <c r="BI75" s="6">
        <f ca="1">BI74+SUMIFS('Transactions (Dated)'!$F:$F,'Transactions (Dated)'!$D:$D,$BF75,'Transactions (Dated)'!$B:$B,BI$11,'Transactions (Dated)'!$C:$C,"Dividend (paid to cash)")*X75</f>
        <v>625</v>
      </c>
      <c r="BJ75" s="6">
        <f ca="1">BJ74+SUMIFS('Transactions (Dated)'!$F:$F,'Transactions (Dated)'!$D:$D,$BF75,'Transactions (Dated)'!$B:$B,BJ$11,'Transactions (Dated)'!$C:$C,"Dividend (paid to cash)")*Y75</f>
        <v>0</v>
      </c>
      <c r="BK75" s="6">
        <f ca="1">BK74+SUMIFS('Transactions (Dated)'!$F:$F,'Transactions (Dated)'!$D:$D,$BF75,'Transactions (Dated)'!$B:$B,BK$11,'Transactions (Dated)'!$C:$C,"Dividend (paid to cash)")*Z75</f>
        <v>0</v>
      </c>
      <c r="BL75" s="6">
        <f ca="1">BL74+SUMIFS('Transactions (Dated)'!$F:$F,'Transactions (Dated)'!$D:$D,$BF75,'Transactions (Dated)'!$B:$B,BL$11,'Transactions (Dated)'!$C:$C,"Dividend (paid to cash)")*AA75</f>
        <v>0</v>
      </c>
      <c r="BM75" s="6">
        <f ca="1">BM74+SUMIFS('Transactions (Dated)'!$F:$F,'Transactions (Dated)'!$D:$D,$BF75,'Transactions (Dated)'!$B:$B,BM$11,'Transactions (Dated)'!$C:$C,"Dividend (paid to cash)")*AB75</f>
        <v>0</v>
      </c>
      <c r="BN75" s="6">
        <f ca="1">BN74+SUMIFS('Transactions (Dated)'!$F:$F,'Transactions (Dated)'!$D:$D,$BF75,'Transactions (Dated)'!$B:$B,BN$11,'Transactions (Dated)'!$C:$C,"Dividend (paid to cash)")*AC75</f>
        <v>0</v>
      </c>
      <c r="BO75" s="6">
        <f ca="1">BO74+SUMIFS('Transactions (Dated)'!$F:$F,'Transactions (Dated)'!$D:$D,$BF75,'Transactions (Dated)'!$B:$B,BO$11,'Transactions (Dated)'!$C:$C,"Dividend (paid to cash)")*AD75</f>
        <v>0</v>
      </c>
      <c r="BP75" s="6">
        <f ca="1">BP74+SUMIFS('Transactions (Dated)'!$F:$F,'Transactions (Dated)'!$D:$D,$BF75,'Transactions (Dated)'!$B:$B,BP$11,'Transactions (Dated)'!$C:$C,"Dividend (paid to cash)")*AE75</f>
        <v>0</v>
      </c>
      <c r="BQ75" s="6">
        <f ca="1">BQ74+SUMIFS('Transactions (Dated)'!$F:$F,'Transactions (Dated)'!$D:$D,$BF75,'Transactions (Dated)'!$B:$B,BQ$11,'Transactions (Dated)'!$C:$C,"Dividend (paid to cash)")*AF75</f>
        <v>0</v>
      </c>
      <c r="BR75" s="6">
        <f ca="1">BR74+SUMIFS('Transactions (Dated)'!$F:$F,'Transactions (Dated)'!$D:$D,$BF75,'Transactions (Dated)'!$B:$B,BR$11,'Transactions (Dated)'!$C:$C,"Dividend (paid to cash)")*AG75</f>
        <v>0</v>
      </c>
      <c r="BS75" s="6">
        <f ca="1">BS74+SUMIFS('Transactions (Dated)'!$F:$F,'Transactions (Dated)'!$D:$D,$BF75,'Transactions (Dated)'!$B:$B,BS$11,'Transactions (Dated)'!$C:$C,"Dividend (paid to cash)")*AH75</f>
        <v>0</v>
      </c>
      <c r="BT75" s="6">
        <f ca="1">BT74+SUMIFS('Transactions (Dated)'!$F:$F,'Transactions (Dated)'!$D:$D,$BF75,'Transactions (Dated)'!$B:$B,BT$11,'Transactions (Dated)'!$C:$C,"Dividend (paid to cash)")*AI75</f>
        <v>0</v>
      </c>
      <c r="BU75" s="6">
        <f ca="1">BU74+SUMIFS('Transactions (Dated)'!$F:$F,'Transactions (Dated)'!$D:$D,$BF75,'Transactions (Dated)'!$B:$B,BU$11,'Transactions (Dated)'!$C:$C,"Dividend (paid to cash)")*AJ75</f>
        <v>0</v>
      </c>
      <c r="BV75" s="6"/>
      <c r="BX75" s="6">
        <f t="shared" ca="1" si="30"/>
        <v>900608.75</v>
      </c>
      <c r="BZ75" s="3">
        <f t="shared" si="31"/>
        <v>42006</v>
      </c>
      <c r="CA75" s="4">
        <f t="shared" ca="1" si="26"/>
        <v>118797.5</v>
      </c>
      <c r="CB75" s="4">
        <f t="shared" ca="1" si="27"/>
        <v>900608.75</v>
      </c>
      <c r="CD75" s="4">
        <f t="shared" ca="1" si="28"/>
        <v>1019406.25</v>
      </c>
    </row>
    <row r="76" spans="2:82" x14ac:dyDescent="0.15">
      <c r="B76" s="3">
        <f t="shared" si="29"/>
        <v>42009</v>
      </c>
      <c r="C76" s="2">
        <v>14392.7</v>
      </c>
      <c r="E76" s="70">
        <v>42009</v>
      </c>
      <c r="F76" s="69">
        <v>12.65</v>
      </c>
      <c r="G76" s="69">
        <v>4.42</v>
      </c>
      <c r="H76" s="69">
        <v>19.43</v>
      </c>
      <c r="I76" s="69">
        <v>31.74</v>
      </c>
      <c r="J76" s="69">
        <v>18.29</v>
      </c>
      <c r="K76" s="69">
        <v>11.6</v>
      </c>
      <c r="L76" s="69">
        <v>27.47</v>
      </c>
      <c r="M76" s="69">
        <v>1.97</v>
      </c>
      <c r="N76" s="69">
        <v>8.49</v>
      </c>
      <c r="O76" s="69">
        <v>4.9132999999999996</v>
      </c>
      <c r="P76" s="69">
        <v>35.22</v>
      </c>
      <c r="Q76" s="69">
        <v>1.6</v>
      </c>
      <c r="R76" s="69">
        <v>10.119999999999999</v>
      </c>
      <c r="S76" s="69">
        <v>39.18</v>
      </c>
      <c r="T76" s="4"/>
      <c r="V76" s="3">
        <f t="shared" ref="V76:V139" si="32">E76</f>
        <v>42009</v>
      </c>
      <c r="W76" s="40">
        <f ca="1">W75+SUMIFS('Transactions (Dated)'!$E$2:$E$53,'Transactions (Dated)'!$D$2:$D$53,'Share Values'!$V76,'Transactions (Dated)'!$B$2:$B$53,'Share Values'!W$11,'Transactions (Dated)'!$C$2:$C$53,"Buy")-SUMIFS('Transactions (Dated)'!$E$2:$E$53,'Transactions (Dated)'!$D$2:$D$53,'Share Values'!$V76,'Transactions (Dated)'!$B$2:$B$53,'Share Values'!W$11,'Transactions (Dated)'!$C$2:$C$53,"Sell")</f>
        <v>4625</v>
      </c>
      <c r="X76" s="40">
        <f ca="1">X75+SUMIFS('Transactions (Dated)'!$E$2:$E$53,'Transactions (Dated)'!$D$2:$D$53,'Share Values'!$V76,'Transactions (Dated)'!$B$2:$B$53,'Share Values'!X$11,'Transactions (Dated)'!$C$2:$C$53,"Buy")-SUMIFS('Transactions (Dated)'!$E$2:$E$53,'Transactions (Dated)'!$D$2:$D$53,'Share Values'!$V76,'Transactions (Dated)'!$B$2:$B$53,'Share Values'!X$11,'Transactions (Dated)'!$C$2:$C$53,"Sell")</f>
        <v>12500</v>
      </c>
      <c r="Y76" s="40">
        <f ca="1">Y75+SUMIFS('Transactions (Dated)'!$E$2:$E$53,'Transactions (Dated)'!$D$2:$D$53,'Share Values'!$V76,'Transactions (Dated)'!$B$2:$B$53,'Share Values'!Y$11,'Transactions (Dated)'!$C$2:$C$53,"Buy")-SUMIFS('Transactions (Dated)'!$E$2:$E$53,'Transactions (Dated)'!$D$2:$D$53,'Share Values'!$V76,'Transactions (Dated)'!$B$2:$B$53,'Share Values'!Y$11,'Transactions (Dated)'!$C$2:$C$53,"Sell")</f>
        <v>0</v>
      </c>
      <c r="Z76" s="40">
        <f ca="1">Z75+SUMIFS('Transactions (Dated)'!$E$2:$E$53,'Transactions (Dated)'!$D$2:$D$53,'Share Values'!$V76,'Transactions (Dated)'!$B$2:$B$53,'Share Values'!Z$11,'Transactions (Dated)'!$C$2:$C$53,"Buy")-SUMIFS('Transactions (Dated)'!$E$2:$E$53,'Transactions (Dated)'!$D$2:$D$53,'Share Values'!$V76,'Transactions (Dated)'!$B$2:$B$53,'Share Values'!Z$11,'Transactions (Dated)'!$C$2:$C$53,"Sell")</f>
        <v>0</v>
      </c>
      <c r="AA76" s="40">
        <f ca="1">AA75+SUMIFS('Transactions (Dated)'!$E$2:$E$53,'Transactions (Dated)'!$D$2:$D$53,'Share Values'!$V76,'Transactions (Dated)'!$B$2:$B$53,'Share Values'!AA$11,'Transactions (Dated)'!$C$2:$C$53,"Buy")-SUMIFS('Transactions (Dated)'!$E$2:$E$53,'Transactions (Dated)'!$D$2:$D$53,'Share Values'!$V76,'Transactions (Dated)'!$B$2:$B$53,'Share Values'!AA$11,'Transactions (Dated)'!$C$2:$C$53,"Sell")</f>
        <v>0</v>
      </c>
      <c r="AB76" s="40">
        <f ca="1">AB75+SUMIFS('Transactions (Dated)'!$E$2:$E$53,'Transactions (Dated)'!$D$2:$D$53,'Share Values'!$V76,'Transactions (Dated)'!$B$2:$B$53,'Share Values'!AB$11,'Transactions (Dated)'!$C$2:$C$53,"Buy")-SUMIFS('Transactions (Dated)'!$E$2:$E$53,'Transactions (Dated)'!$D$2:$D$53,'Share Values'!$V76,'Transactions (Dated)'!$B$2:$B$53,'Share Values'!AB$11,'Transactions (Dated)'!$C$2:$C$53,"Sell")</f>
        <v>0</v>
      </c>
      <c r="AC76" s="40">
        <f ca="1">AC75+SUMIFS('Transactions (Dated)'!$E$2:$E$53,'Transactions (Dated)'!$D$2:$D$53,'Share Values'!$V76,'Transactions (Dated)'!$B$2:$B$53,'Share Values'!AC$11,'Transactions (Dated)'!$C$2:$C$53,"Buy")-SUMIFS('Transactions (Dated)'!$E$2:$E$53,'Transactions (Dated)'!$D$2:$D$53,'Share Values'!$V76,'Transactions (Dated)'!$B$2:$B$53,'Share Values'!AC$11,'Transactions (Dated)'!$C$2:$C$53,"Sell")</f>
        <v>0</v>
      </c>
      <c r="AD76" s="40">
        <f ca="1">AD75+SUMIFS('Transactions (Dated)'!$E$2:$E$53,'Transactions (Dated)'!$D$2:$D$53,'Share Values'!$V76,'Transactions (Dated)'!$B$2:$B$53,'Share Values'!AD$11,'Transactions (Dated)'!$C$2:$C$53,"Buy")-SUMIFS('Transactions (Dated)'!$E$2:$E$53,'Transactions (Dated)'!$D$2:$D$53,'Share Values'!$V76,'Transactions (Dated)'!$B$2:$B$53,'Share Values'!AD$11,'Transactions (Dated)'!$C$2:$C$53,"Sell")</f>
        <v>0</v>
      </c>
      <c r="AE76" s="40">
        <f ca="1">AE75+SUMIFS('Transactions (Dated)'!$E$2:$E$53,'Transactions (Dated)'!$D$2:$D$53,'Share Values'!$V76,'Transactions (Dated)'!$B$2:$B$53,'Share Values'!AE$11,'Transactions (Dated)'!$C$2:$C$53,"Buy")-SUMIFS('Transactions (Dated)'!$E$2:$E$53,'Transactions (Dated)'!$D$2:$D$53,'Share Values'!$V76,'Transactions (Dated)'!$B$2:$B$53,'Share Values'!AE$11,'Transactions (Dated)'!$C$2:$C$53,"Sell")</f>
        <v>0</v>
      </c>
      <c r="AF76" s="40">
        <f ca="1">AF75+SUMIFS('Transactions (Dated)'!$E$2:$E$53,'Transactions (Dated)'!$D$2:$D$53,'Share Values'!$V76,'Transactions (Dated)'!$B$2:$B$53,'Share Values'!AF$11,'Transactions (Dated)'!$C$2:$C$53,"Buy")-SUMIFS('Transactions (Dated)'!$E$2:$E$53,'Transactions (Dated)'!$D$2:$D$53,'Share Values'!$V76,'Transactions (Dated)'!$B$2:$B$53,'Share Values'!AF$11,'Transactions (Dated)'!$C$2:$C$53,"Sell")</f>
        <v>0</v>
      </c>
      <c r="AG76" s="40">
        <f ca="1">AG75+SUMIFS('Transactions (Dated)'!$E$2:$E$53,'Transactions (Dated)'!$D$2:$D$53,'Share Values'!$V76,'Transactions (Dated)'!$B$2:$B$53,'Share Values'!AG$11,'Transactions (Dated)'!$C$2:$C$53,"Buy")-SUMIFS('Transactions (Dated)'!$E$2:$E$53,'Transactions (Dated)'!$D$2:$D$53,'Share Values'!$V76,'Transactions (Dated)'!$B$2:$B$53,'Share Values'!AG$11,'Transactions (Dated)'!$C$2:$C$53,"Sell")</f>
        <v>0</v>
      </c>
      <c r="AH76" s="40">
        <f ca="1">AH75+SUMIFS('Transactions (Dated)'!$E$2:$E$53,'Transactions (Dated)'!$D$2:$D$53,'Share Values'!$V76,'Transactions (Dated)'!$B$2:$B$53,'Share Values'!AH$11,'Transactions (Dated)'!$C$2:$C$53,"Buy")-SUMIFS('Transactions (Dated)'!$E$2:$E$53,'Transactions (Dated)'!$D$2:$D$53,'Share Values'!$V76,'Transactions (Dated)'!$B$2:$B$53,'Share Values'!AH$11,'Transactions (Dated)'!$C$2:$C$53,"Sell")</f>
        <v>0</v>
      </c>
      <c r="AI76" s="40">
        <f ca="1">AI75+SUMIFS('Transactions (Dated)'!$E$2:$E$53,'Transactions (Dated)'!$D$2:$D$53,'Share Values'!$V76,'Transactions (Dated)'!$B$2:$B$53,'Share Values'!AI$11,'Transactions (Dated)'!$C$2:$C$53,"Buy")-SUMIFS('Transactions (Dated)'!$E$2:$E$53,'Transactions (Dated)'!$D$2:$D$53,'Share Values'!$V76,'Transactions (Dated)'!$B$2:$B$53,'Share Values'!AI$11,'Transactions (Dated)'!$C$2:$C$53,"Sell")</f>
        <v>0</v>
      </c>
      <c r="AJ76" s="40">
        <f ca="1">AJ75+SUMIFS('Transactions (Dated)'!$E$2:$E$53,'Transactions (Dated)'!$D$2:$D$53,'Share Values'!$V76,'Transactions (Dated)'!$B$2:$B$53,'Share Values'!AJ$11,'Transactions (Dated)'!$C$2:$C$53,"Buy")-SUMIFS('Transactions (Dated)'!$E$2:$E$53,'Transactions (Dated)'!$D$2:$D$53,'Share Values'!$V76,'Transactions (Dated)'!$B$2:$B$53,'Share Values'!AJ$11,'Transactions (Dated)'!$C$2:$C$53,"Sell")</f>
        <v>0</v>
      </c>
      <c r="AK76" s="40"/>
      <c r="AM76" s="3">
        <f t="shared" ref="AM76:AM139" si="33">+V76</f>
        <v>42009</v>
      </c>
      <c r="AN76" s="6">
        <f t="shared" ref="AN76:AN139" ca="1" si="34">+W76*F76</f>
        <v>58506.25</v>
      </c>
      <c r="AO76" s="6">
        <f t="shared" ref="AO76:AO139" ca="1" si="35">+X76*G76</f>
        <v>55250</v>
      </c>
      <c r="AP76" s="6">
        <f t="shared" ref="AP76:AP139" ca="1" si="36">+Y76*H76</f>
        <v>0</v>
      </c>
      <c r="AQ76" s="6">
        <f t="shared" ref="AQ76:AQ139" ca="1" si="37">+Z76*I76</f>
        <v>0</v>
      </c>
      <c r="AR76" s="6">
        <f t="shared" ref="AR76:AR139" ca="1" si="38">+AA76*J76</f>
        <v>0</v>
      </c>
      <c r="AS76" s="6">
        <f t="shared" ref="AS76:AS139" ca="1" si="39">+AB76*K76</f>
        <v>0</v>
      </c>
      <c r="AT76" s="6">
        <f t="shared" ref="AT76:AT139" ca="1" si="40">+AC76*L76</f>
        <v>0</v>
      </c>
      <c r="AU76" s="6">
        <f t="shared" ref="AU76:AU139" ca="1" si="41">+AD76*M76</f>
        <v>0</v>
      </c>
      <c r="AV76" s="6">
        <f t="shared" ref="AV76:AV139" ca="1" si="42">+AE76*N76</f>
        <v>0</v>
      </c>
      <c r="AW76" s="6">
        <f t="shared" ref="AW76:AW139" ca="1" si="43">+AF76*O76</f>
        <v>0</v>
      </c>
      <c r="AX76" s="6">
        <f t="shared" ref="AX76:AX139" ca="1" si="44">+AG76*P76</f>
        <v>0</v>
      </c>
      <c r="AY76" s="6">
        <f t="shared" ref="AY76:AY139" ca="1" si="45">+AH76*Q76</f>
        <v>0</v>
      </c>
      <c r="AZ76" s="6">
        <f t="shared" ref="AZ76:AZ139" ca="1" si="46">+AI76*R76</f>
        <v>0</v>
      </c>
      <c r="BA76" s="6">
        <f t="shared" ref="BA76:BA139" ca="1" si="47">+AJ76*S76</f>
        <v>0</v>
      </c>
      <c r="BB76" s="6"/>
      <c r="BD76" s="4">
        <f t="shared" ref="BD76:BD139" ca="1" si="48">SUM(AN76:BC76)</f>
        <v>113756.25</v>
      </c>
      <c r="BF76" s="3">
        <f t="shared" ref="BF76:BF139" si="49">+V76</f>
        <v>42009</v>
      </c>
      <c r="BG76" s="6">
        <f>BG75+SUMIFS('Transactions (Dated)'!H:H,'Transactions (Dated)'!D:D,'Share Values'!AM76)</f>
        <v>899983.75</v>
      </c>
      <c r="BH76" s="6">
        <f ca="1">BH75+SUMIFS('Transactions (Dated)'!$F:$F,'Transactions (Dated)'!$D:$D,$BF76,'Transactions (Dated)'!$B:$B,BH$11,'Transactions (Dated)'!$C:$C,"Dividend (paid to cash)")*W76</f>
        <v>0</v>
      </c>
      <c r="BI76" s="6">
        <f ca="1">BI75+SUMIFS('Transactions (Dated)'!$F:$F,'Transactions (Dated)'!$D:$D,$BF76,'Transactions (Dated)'!$B:$B,BI$11,'Transactions (Dated)'!$C:$C,"Dividend (paid to cash)")*X76</f>
        <v>625</v>
      </c>
      <c r="BJ76" s="6">
        <f ca="1">BJ75+SUMIFS('Transactions (Dated)'!$F:$F,'Transactions (Dated)'!$D:$D,$BF76,'Transactions (Dated)'!$B:$B,BJ$11,'Transactions (Dated)'!$C:$C,"Dividend (paid to cash)")*Y76</f>
        <v>0</v>
      </c>
      <c r="BK76" s="6">
        <f ca="1">BK75+SUMIFS('Transactions (Dated)'!$F:$F,'Transactions (Dated)'!$D:$D,$BF76,'Transactions (Dated)'!$B:$B,BK$11,'Transactions (Dated)'!$C:$C,"Dividend (paid to cash)")*Z76</f>
        <v>0</v>
      </c>
      <c r="BL76" s="6">
        <f ca="1">BL75+SUMIFS('Transactions (Dated)'!$F:$F,'Transactions (Dated)'!$D:$D,$BF76,'Transactions (Dated)'!$B:$B,BL$11,'Transactions (Dated)'!$C:$C,"Dividend (paid to cash)")*AA76</f>
        <v>0</v>
      </c>
      <c r="BM76" s="6">
        <f ca="1">BM75+SUMIFS('Transactions (Dated)'!$F:$F,'Transactions (Dated)'!$D:$D,$BF76,'Transactions (Dated)'!$B:$B,BM$11,'Transactions (Dated)'!$C:$C,"Dividend (paid to cash)")*AB76</f>
        <v>0</v>
      </c>
      <c r="BN76" s="6">
        <f ca="1">BN75+SUMIFS('Transactions (Dated)'!$F:$F,'Transactions (Dated)'!$D:$D,$BF76,'Transactions (Dated)'!$B:$B,BN$11,'Transactions (Dated)'!$C:$C,"Dividend (paid to cash)")*AC76</f>
        <v>0</v>
      </c>
      <c r="BO76" s="6">
        <f ca="1">BO75+SUMIFS('Transactions (Dated)'!$F:$F,'Transactions (Dated)'!$D:$D,$BF76,'Transactions (Dated)'!$B:$B,BO$11,'Transactions (Dated)'!$C:$C,"Dividend (paid to cash)")*AD76</f>
        <v>0</v>
      </c>
      <c r="BP76" s="6">
        <f ca="1">BP75+SUMIFS('Transactions (Dated)'!$F:$F,'Transactions (Dated)'!$D:$D,$BF76,'Transactions (Dated)'!$B:$B,BP$11,'Transactions (Dated)'!$C:$C,"Dividend (paid to cash)")*AE76</f>
        <v>0</v>
      </c>
      <c r="BQ76" s="6">
        <f ca="1">BQ75+SUMIFS('Transactions (Dated)'!$F:$F,'Transactions (Dated)'!$D:$D,$BF76,'Transactions (Dated)'!$B:$B,BQ$11,'Transactions (Dated)'!$C:$C,"Dividend (paid to cash)")*AF76</f>
        <v>0</v>
      </c>
      <c r="BR76" s="6">
        <f ca="1">BR75+SUMIFS('Transactions (Dated)'!$F:$F,'Transactions (Dated)'!$D:$D,$BF76,'Transactions (Dated)'!$B:$B,BR$11,'Transactions (Dated)'!$C:$C,"Dividend (paid to cash)")*AG76</f>
        <v>0</v>
      </c>
      <c r="BS76" s="6">
        <f ca="1">BS75+SUMIFS('Transactions (Dated)'!$F:$F,'Transactions (Dated)'!$D:$D,$BF76,'Transactions (Dated)'!$B:$B,BS$11,'Transactions (Dated)'!$C:$C,"Dividend (paid to cash)")*AH76</f>
        <v>0</v>
      </c>
      <c r="BT76" s="6">
        <f ca="1">BT75+SUMIFS('Transactions (Dated)'!$F:$F,'Transactions (Dated)'!$D:$D,$BF76,'Transactions (Dated)'!$B:$B,BT$11,'Transactions (Dated)'!$C:$C,"Dividend (paid to cash)")*AI76</f>
        <v>0</v>
      </c>
      <c r="BU76" s="6">
        <f ca="1">BU75+SUMIFS('Transactions (Dated)'!$F:$F,'Transactions (Dated)'!$D:$D,$BF76,'Transactions (Dated)'!$B:$B,BU$11,'Transactions (Dated)'!$C:$C,"Dividend (paid to cash)")*AJ76</f>
        <v>0</v>
      </c>
      <c r="BV76" s="6"/>
      <c r="BX76" s="6">
        <f t="shared" ca="1" si="30"/>
        <v>900608.75</v>
      </c>
      <c r="BZ76" s="3">
        <f t="shared" si="31"/>
        <v>42009</v>
      </c>
      <c r="CA76" s="4">
        <f t="shared" ref="CA76:CA139" ca="1" si="50">SUM(AN76:BC76)</f>
        <v>113756.25</v>
      </c>
      <c r="CB76" s="4">
        <f t="shared" ref="CB76:CB139" ca="1" si="51">+BX76</f>
        <v>900608.75</v>
      </c>
      <c r="CD76" s="4">
        <f t="shared" ref="CD76:CD139" ca="1" si="52">CA76+CB76</f>
        <v>1014365</v>
      </c>
    </row>
    <row r="77" spans="2:82" x14ac:dyDescent="0.15">
      <c r="B77" s="3">
        <f t="shared" ref="B77:B140" si="53">+E77</f>
        <v>42010</v>
      </c>
      <c r="C77" s="2">
        <v>14246.8</v>
      </c>
      <c r="E77" s="70">
        <v>42010</v>
      </c>
      <c r="F77" s="69">
        <v>12.57</v>
      </c>
      <c r="G77" s="69">
        <v>4.18</v>
      </c>
      <c r="H77" s="69">
        <v>19.25</v>
      </c>
      <c r="I77" s="69">
        <v>31.3</v>
      </c>
      <c r="J77" s="69">
        <v>17.82</v>
      </c>
      <c r="K77" s="69">
        <v>11.6</v>
      </c>
      <c r="L77" s="69">
        <v>26.97</v>
      </c>
      <c r="M77" s="69">
        <v>2.0299999999999998</v>
      </c>
      <c r="N77" s="69">
        <v>8.35</v>
      </c>
      <c r="O77" s="69">
        <v>4.7832999999999997</v>
      </c>
      <c r="P77" s="69">
        <v>32.549999999999997</v>
      </c>
      <c r="Q77" s="69">
        <v>1.6</v>
      </c>
      <c r="R77" s="69">
        <v>9.75</v>
      </c>
      <c r="S77" s="69">
        <v>39.15</v>
      </c>
      <c r="T77" s="4"/>
      <c r="V77" s="3">
        <f t="shared" si="32"/>
        <v>42010</v>
      </c>
      <c r="W77" s="40">
        <f ca="1">W76+SUMIFS('Transactions (Dated)'!$E$2:$E$53,'Transactions (Dated)'!$D$2:$D$53,'Share Values'!$V77,'Transactions (Dated)'!$B$2:$B$53,'Share Values'!W$11,'Transactions (Dated)'!$C$2:$C$53,"Buy")-SUMIFS('Transactions (Dated)'!$E$2:$E$53,'Transactions (Dated)'!$D$2:$D$53,'Share Values'!$V77,'Transactions (Dated)'!$B$2:$B$53,'Share Values'!W$11,'Transactions (Dated)'!$C$2:$C$53,"Sell")</f>
        <v>4625</v>
      </c>
      <c r="X77" s="40">
        <f ca="1">X76+SUMIFS('Transactions (Dated)'!$E$2:$E$53,'Transactions (Dated)'!$D$2:$D$53,'Share Values'!$V77,'Transactions (Dated)'!$B$2:$B$53,'Share Values'!X$11,'Transactions (Dated)'!$C$2:$C$53,"Buy")-SUMIFS('Transactions (Dated)'!$E$2:$E$53,'Transactions (Dated)'!$D$2:$D$53,'Share Values'!$V77,'Transactions (Dated)'!$B$2:$B$53,'Share Values'!X$11,'Transactions (Dated)'!$C$2:$C$53,"Sell")</f>
        <v>12500</v>
      </c>
      <c r="Y77" s="40">
        <f ca="1">Y76+SUMIFS('Transactions (Dated)'!$E$2:$E$53,'Transactions (Dated)'!$D$2:$D$53,'Share Values'!$V77,'Transactions (Dated)'!$B$2:$B$53,'Share Values'!Y$11,'Transactions (Dated)'!$C$2:$C$53,"Buy")-SUMIFS('Transactions (Dated)'!$E$2:$E$53,'Transactions (Dated)'!$D$2:$D$53,'Share Values'!$V77,'Transactions (Dated)'!$B$2:$B$53,'Share Values'!Y$11,'Transactions (Dated)'!$C$2:$C$53,"Sell")</f>
        <v>0</v>
      </c>
      <c r="Z77" s="40">
        <f ca="1">Z76+SUMIFS('Transactions (Dated)'!$E$2:$E$53,'Transactions (Dated)'!$D$2:$D$53,'Share Values'!$V77,'Transactions (Dated)'!$B$2:$B$53,'Share Values'!Z$11,'Transactions (Dated)'!$C$2:$C$53,"Buy")-SUMIFS('Transactions (Dated)'!$E$2:$E$53,'Transactions (Dated)'!$D$2:$D$53,'Share Values'!$V77,'Transactions (Dated)'!$B$2:$B$53,'Share Values'!Z$11,'Transactions (Dated)'!$C$2:$C$53,"Sell")</f>
        <v>0</v>
      </c>
      <c r="AA77" s="40">
        <f ca="1">AA76+SUMIFS('Transactions (Dated)'!$E$2:$E$53,'Transactions (Dated)'!$D$2:$D$53,'Share Values'!$V77,'Transactions (Dated)'!$B$2:$B$53,'Share Values'!AA$11,'Transactions (Dated)'!$C$2:$C$53,"Buy")-SUMIFS('Transactions (Dated)'!$E$2:$E$53,'Transactions (Dated)'!$D$2:$D$53,'Share Values'!$V77,'Transactions (Dated)'!$B$2:$B$53,'Share Values'!AA$11,'Transactions (Dated)'!$C$2:$C$53,"Sell")</f>
        <v>0</v>
      </c>
      <c r="AB77" s="40">
        <f ca="1">AB76+SUMIFS('Transactions (Dated)'!$E$2:$E$53,'Transactions (Dated)'!$D$2:$D$53,'Share Values'!$V77,'Transactions (Dated)'!$B$2:$B$53,'Share Values'!AB$11,'Transactions (Dated)'!$C$2:$C$53,"Buy")-SUMIFS('Transactions (Dated)'!$E$2:$E$53,'Transactions (Dated)'!$D$2:$D$53,'Share Values'!$V77,'Transactions (Dated)'!$B$2:$B$53,'Share Values'!AB$11,'Transactions (Dated)'!$C$2:$C$53,"Sell")</f>
        <v>0</v>
      </c>
      <c r="AC77" s="40">
        <f ca="1">AC76+SUMIFS('Transactions (Dated)'!$E$2:$E$53,'Transactions (Dated)'!$D$2:$D$53,'Share Values'!$V77,'Transactions (Dated)'!$B$2:$B$53,'Share Values'!AC$11,'Transactions (Dated)'!$C$2:$C$53,"Buy")-SUMIFS('Transactions (Dated)'!$E$2:$E$53,'Transactions (Dated)'!$D$2:$D$53,'Share Values'!$V77,'Transactions (Dated)'!$B$2:$B$53,'Share Values'!AC$11,'Transactions (Dated)'!$C$2:$C$53,"Sell")</f>
        <v>0</v>
      </c>
      <c r="AD77" s="40">
        <f ca="1">AD76+SUMIFS('Transactions (Dated)'!$E$2:$E$53,'Transactions (Dated)'!$D$2:$D$53,'Share Values'!$V77,'Transactions (Dated)'!$B$2:$B$53,'Share Values'!AD$11,'Transactions (Dated)'!$C$2:$C$53,"Buy")-SUMIFS('Transactions (Dated)'!$E$2:$E$53,'Transactions (Dated)'!$D$2:$D$53,'Share Values'!$V77,'Transactions (Dated)'!$B$2:$B$53,'Share Values'!AD$11,'Transactions (Dated)'!$C$2:$C$53,"Sell")</f>
        <v>0</v>
      </c>
      <c r="AE77" s="40">
        <f ca="1">AE76+SUMIFS('Transactions (Dated)'!$E$2:$E$53,'Transactions (Dated)'!$D$2:$D$53,'Share Values'!$V77,'Transactions (Dated)'!$B$2:$B$53,'Share Values'!AE$11,'Transactions (Dated)'!$C$2:$C$53,"Buy")-SUMIFS('Transactions (Dated)'!$E$2:$E$53,'Transactions (Dated)'!$D$2:$D$53,'Share Values'!$V77,'Transactions (Dated)'!$B$2:$B$53,'Share Values'!AE$11,'Transactions (Dated)'!$C$2:$C$53,"Sell")</f>
        <v>0</v>
      </c>
      <c r="AF77" s="40">
        <f ca="1">AF76+SUMIFS('Transactions (Dated)'!$E$2:$E$53,'Transactions (Dated)'!$D$2:$D$53,'Share Values'!$V77,'Transactions (Dated)'!$B$2:$B$53,'Share Values'!AF$11,'Transactions (Dated)'!$C$2:$C$53,"Buy")-SUMIFS('Transactions (Dated)'!$E$2:$E$53,'Transactions (Dated)'!$D$2:$D$53,'Share Values'!$V77,'Transactions (Dated)'!$B$2:$B$53,'Share Values'!AF$11,'Transactions (Dated)'!$C$2:$C$53,"Sell")</f>
        <v>0</v>
      </c>
      <c r="AG77" s="40">
        <f ca="1">AG76+SUMIFS('Transactions (Dated)'!$E$2:$E$53,'Transactions (Dated)'!$D$2:$D$53,'Share Values'!$V77,'Transactions (Dated)'!$B$2:$B$53,'Share Values'!AG$11,'Transactions (Dated)'!$C$2:$C$53,"Buy")-SUMIFS('Transactions (Dated)'!$E$2:$E$53,'Transactions (Dated)'!$D$2:$D$53,'Share Values'!$V77,'Transactions (Dated)'!$B$2:$B$53,'Share Values'!AG$11,'Transactions (Dated)'!$C$2:$C$53,"Sell")</f>
        <v>0</v>
      </c>
      <c r="AH77" s="40">
        <f ca="1">AH76+SUMIFS('Transactions (Dated)'!$E$2:$E$53,'Transactions (Dated)'!$D$2:$D$53,'Share Values'!$V77,'Transactions (Dated)'!$B$2:$B$53,'Share Values'!AH$11,'Transactions (Dated)'!$C$2:$C$53,"Buy")-SUMIFS('Transactions (Dated)'!$E$2:$E$53,'Transactions (Dated)'!$D$2:$D$53,'Share Values'!$V77,'Transactions (Dated)'!$B$2:$B$53,'Share Values'!AH$11,'Transactions (Dated)'!$C$2:$C$53,"Sell")</f>
        <v>0</v>
      </c>
      <c r="AI77" s="40">
        <f ca="1">AI76+SUMIFS('Transactions (Dated)'!$E$2:$E$53,'Transactions (Dated)'!$D$2:$D$53,'Share Values'!$V77,'Transactions (Dated)'!$B$2:$B$53,'Share Values'!AI$11,'Transactions (Dated)'!$C$2:$C$53,"Buy")-SUMIFS('Transactions (Dated)'!$E$2:$E$53,'Transactions (Dated)'!$D$2:$D$53,'Share Values'!$V77,'Transactions (Dated)'!$B$2:$B$53,'Share Values'!AI$11,'Transactions (Dated)'!$C$2:$C$53,"Sell")</f>
        <v>0</v>
      </c>
      <c r="AJ77" s="40">
        <f ca="1">AJ76+SUMIFS('Transactions (Dated)'!$E$2:$E$53,'Transactions (Dated)'!$D$2:$D$53,'Share Values'!$V77,'Transactions (Dated)'!$B$2:$B$53,'Share Values'!AJ$11,'Transactions (Dated)'!$C$2:$C$53,"Buy")-SUMIFS('Transactions (Dated)'!$E$2:$E$53,'Transactions (Dated)'!$D$2:$D$53,'Share Values'!$V77,'Transactions (Dated)'!$B$2:$B$53,'Share Values'!AJ$11,'Transactions (Dated)'!$C$2:$C$53,"Sell")</f>
        <v>0</v>
      </c>
      <c r="AK77" s="40"/>
      <c r="AM77" s="3">
        <f t="shared" si="33"/>
        <v>42010</v>
      </c>
      <c r="AN77" s="6">
        <f t="shared" ca="1" si="34"/>
        <v>58136.25</v>
      </c>
      <c r="AO77" s="6">
        <f t="shared" ca="1" si="35"/>
        <v>52250</v>
      </c>
      <c r="AP77" s="6">
        <f t="shared" ca="1" si="36"/>
        <v>0</v>
      </c>
      <c r="AQ77" s="6">
        <f t="shared" ca="1" si="37"/>
        <v>0</v>
      </c>
      <c r="AR77" s="6">
        <f t="shared" ca="1" si="38"/>
        <v>0</v>
      </c>
      <c r="AS77" s="6">
        <f t="shared" ca="1" si="39"/>
        <v>0</v>
      </c>
      <c r="AT77" s="6">
        <f t="shared" ca="1" si="40"/>
        <v>0</v>
      </c>
      <c r="AU77" s="6">
        <f t="shared" ca="1" si="41"/>
        <v>0</v>
      </c>
      <c r="AV77" s="6">
        <f t="shared" ca="1" si="42"/>
        <v>0</v>
      </c>
      <c r="AW77" s="6">
        <f t="shared" ca="1" si="43"/>
        <v>0</v>
      </c>
      <c r="AX77" s="6">
        <f t="shared" ca="1" si="44"/>
        <v>0</v>
      </c>
      <c r="AY77" s="6">
        <f t="shared" ca="1" si="45"/>
        <v>0</v>
      </c>
      <c r="AZ77" s="6">
        <f t="shared" ca="1" si="46"/>
        <v>0</v>
      </c>
      <c r="BA77" s="6">
        <f t="shared" ca="1" si="47"/>
        <v>0</v>
      </c>
      <c r="BB77" s="6"/>
      <c r="BD77" s="4">
        <f t="shared" ca="1" si="48"/>
        <v>110386.25</v>
      </c>
      <c r="BF77" s="3">
        <f t="shared" si="49"/>
        <v>42010</v>
      </c>
      <c r="BG77" s="6">
        <f>BG76+SUMIFS('Transactions (Dated)'!H:H,'Transactions (Dated)'!D:D,'Share Values'!AM77)</f>
        <v>899983.75</v>
      </c>
      <c r="BH77" s="6">
        <f ca="1">BH76+SUMIFS('Transactions (Dated)'!$F:$F,'Transactions (Dated)'!$D:$D,$BF77,'Transactions (Dated)'!$B:$B,BH$11,'Transactions (Dated)'!$C:$C,"Dividend (paid to cash)")*W77</f>
        <v>0</v>
      </c>
      <c r="BI77" s="6">
        <f ca="1">BI76+SUMIFS('Transactions (Dated)'!$F:$F,'Transactions (Dated)'!$D:$D,$BF77,'Transactions (Dated)'!$B:$B,BI$11,'Transactions (Dated)'!$C:$C,"Dividend (paid to cash)")*X77</f>
        <v>625</v>
      </c>
      <c r="BJ77" s="6">
        <f ca="1">BJ76+SUMIFS('Transactions (Dated)'!$F:$F,'Transactions (Dated)'!$D:$D,$BF77,'Transactions (Dated)'!$B:$B,BJ$11,'Transactions (Dated)'!$C:$C,"Dividend (paid to cash)")*Y77</f>
        <v>0</v>
      </c>
      <c r="BK77" s="6">
        <f ca="1">BK76+SUMIFS('Transactions (Dated)'!$F:$F,'Transactions (Dated)'!$D:$D,$BF77,'Transactions (Dated)'!$B:$B,BK$11,'Transactions (Dated)'!$C:$C,"Dividend (paid to cash)")*Z77</f>
        <v>0</v>
      </c>
      <c r="BL77" s="6">
        <f ca="1">BL76+SUMIFS('Transactions (Dated)'!$F:$F,'Transactions (Dated)'!$D:$D,$BF77,'Transactions (Dated)'!$B:$B,BL$11,'Transactions (Dated)'!$C:$C,"Dividend (paid to cash)")*AA77</f>
        <v>0</v>
      </c>
      <c r="BM77" s="6">
        <f ca="1">BM76+SUMIFS('Transactions (Dated)'!$F:$F,'Transactions (Dated)'!$D:$D,$BF77,'Transactions (Dated)'!$B:$B,BM$11,'Transactions (Dated)'!$C:$C,"Dividend (paid to cash)")*AB77</f>
        <v>0</v>
      </c>
      <c r="BN77" s="6">
        <f ca="1">BN76+SUMIFS('Transactions (Dated)'!$F:$F,'Transactions (Dated)'!$D:$D,$BF77,'Transactions (Dated)'!$B:$B,BN$11,'Transactions (Dated)'!$C:$C,"Dividend (paid to cash)")*AC77</f>
        <v>0</v>
      </c>
      <c r="BO77" s="6">
        <f ca="1">BO76+SUMIFS('Transactions (Dated)'!$F:$F,'Transactions (Dated)'!$D:$D,$BF77,'Transactions (Dated)'!$B:$B,BO$11,'Transactions (Dated)'!$C:$C,"Dividend (paid to cash)")*AD77</f>
        <v>0</v>
      </c>
      <c r="BP77" s="6">
        <f ca="1">BP76+SUMIFS('Transactions (Dated)'!$F:$F,'Transactions (Dated)'!$D:$D,$BF77,'Transactions (Dated)'!$B:$B,BP$11,'Transactions (Dated)'!$C:$C,"Dividend (paid to cash)")*AE77</f>
        <v>0</v>
      </c>
      <c r="BQ77" s="6">
        <f ca="1">BQ76+SUMIFS('Transactions (Dated)'!$F:$F,'Transactions (Dated)'!$D:$D,$BF77,'Transactions (Dated)'!$B:$B,BQ$11,'Transactions (Dated)'!$C:$C,"Dividend (paid to cash)")*AF77</f>
        <v>0</v>
      </c>
      <c r="BR77" s="6">
        <f ca="1">BR76+SUMIFS('Transactions (Dated)'!$F:$F,'Transactions (Dated)'!$D:$D,$BF77,'Transactions (Dated)'!$B:$B,BR$11,'Transactions (Dated)'!$C:$C,"Dividend (paid to cash)")*AG77</f>
        <v>0</v>
      </c>
      <c r="BS77" s="6">
        <f ca="1">BS76+SUMIFS('Transactions (Dated)'!$F:$F,'Transactions (Dated)'!$D:$D,$BF77,'Transactions (Dated)'!$B:$B,BS$11,'Transactions (Dated)'!$C:$C,"Dividend (paid to cash)")*AH77</f>
        <v>0</v>
      </c>
      <c r="BT77" s="6">
        <f ca="1">BT76+SUMIFS('Transactions (Dated)'!$F:$F,'Transactions (Dated)'!$D:$D,$BF77,'Transactions (Dated)'!$B:$B,BT$11,'Transactions (Dated)'!$C:$C,"Dividend (paid to cash)")*AI77</f>
        <v>0</v>
      </c>
      <c r="BU77" s="6">
        <f ca="1">BU76+SUMIFS('Transactions (Dated)'!$F:$F,'Transactions (Dated)'!$D:$D,$BF77,'Transactions (Dated)'!$B:$B,BU$11,'Transactions (Dated)'!$C:$C,"Dividend (paid to cash)")*AJ77</f>
        <v>0</v>
      </c>
      <c r="BV77" s="6"/>
      <c r="BX77" s="6">
        <f t="shared" ref="BX77:BX140" ca="1" si="54">SUM(BG77:BW77)</f>
        <v>900608.75</v>
      </c>
      <c r="BZ77" s="3">
        <f t="shared" ref="BZ77:BZ140" si="55">BF77</f>
        <v>42010</v>
      </c>
      <c r="CA77" s="4">
        <f t="shared" ca="1" si="50"/>
        <v>110386.25</v>
      </c>
      <c r="CB77" s="4">
        <f t="shared" ca="1" si="51"/>
        <v>900608.75</v>
      </c>
      <c r="CD77" s="4">
        <f t="shared" ca="1" si="52"/>
        <v>1010995</v>
      </c>
    </row>
    <row r="78" spans="2:82" x14ac:dyDescent="0.15">
      <c r="B78" s="3">
        <f t="shared" si="53"/>
        <v>42011</v>
      </c>
      <c r="C78" s="2">
        <v>14285</v>
      </c>
      <c r="E78" s="70">
        <v>42011</v>
      </c>
      <c r="F78" s="69">
        <v>12.61</v>
      </c>
      <c r="G78" s="69">
        <v>4.16</v>
      </c>
      <c r="H78" s="69">
        <v>19.3</v>
      </c>
      <c r="I78" s="69">
        <v>31.25</v>
      </c>
      <c r="J78" s="69">
        <v>18.47</v>
      </c>
      <c r="K78" s="69">
        <v>11.62</v>
      </c>
      <c r="L78" s="69">
        <v>26.35</v>
      </c>
      <c r="M78" s="69">
        <v>2.11</v>
      </c>
      <c r="N78" s="69">
        <v>8.31</v>
      </c>
      <c r="O78" s="69">
        <v>4.8499999999999996</v>
      </c>
      <c r="P78" s="69">
        <v>33.25</v>
      </c>
      <c r="Q78" s="69">
        <v>1.5</v>
      </c>
      <c r="R78" s="69">
        <v>9.74</v>
      </c>
      <c r="S78" s="69">
        <v>39.380000000000003</v>
      </c>
      <c r="T78" s="4"/>
      <c r="V78" s="3">
        <f t="shared" si="32"/>
        <v>42011</v>
      </c>
      <c r="W78" s="40">
        <f ca="1">W77+SUMIFS('Transactions (Dated)'!$E$2:$E$53,'Transactions (Dated)'!$D$2:$D$53,'Share Values'!$V78,'Transactions (Dated)'!$B$2:$B$53,'Share Values'!W$11,'Transactions (Dated)'!$C$2:$C$53,"Buy")-SUMIFS('Transactions (Dated)'!$E$2:$E$53,'Transactions (Dated)'!$D$2:$D$53,'Share Values'!$V78,'Transactions (Dated)'!$B$2:$B$53,'Share Values'!W$11,'Transactions (Dated)'!$C$2:$C$53,"Sell")</f>
        <v>4625</v>
      </c>
      <c r="X78" s="40">
        <f ca="1">X77+SUMIFS('Transactions (Dated)'!$E$2:$E$53,'Transactions (Dated)'!$D$2:$D$53,'Share Values'!$V78,'Transactions (Dated)'!$B$2:$B$53,'Share Values'!X$11,'Transactions (Dated)'!$C$2:$C$53,"Buy")-SUMIFS('Transactions (Dated)'!$E$2:$E$53,'Transactions (Dated)'!$D$2:$D$53,'Share Values'!$V78,'Transactions (Dated)'!$B$2:$B$53,'Share Values'!X$11,'Transactions (Dated)'!$C$2:$C$53,"Sell")</f>
        <v>12500</v>
      </c>
      <c r="Y78" s="40">
        <f ca="1">Y77+SUMIFS('Transactions (Dated)'!$E$2:$E$53,'Transactions (Dated)'!$D$2:$D$53,'Share Values'!$V78,'Transactions (Dated)'!$B$2:$B$53,'Share Values'!Y$11,'Transactions (Dated)'!$C$2:$C$53,"Buy")-SUMIFS('Transactions (Dated)'!$E$2:$E$53,'Transactions (Dated)'!$D$2:$D$53,'Share Values'!$V78,'Transactions (Dated)'!$B$2:$B$53,'Share Values'!Y$11,'Transactions (Dated)'!$C$2:$C$53,"Sell")</f>
        <v>0</v>
      </c>
      <c r="Z78" s="40">
        <f ca="1">Z77+SUMIFS('Transactions (Dated)'!$E$2:$E$53,'Transactions (Dated)'!$D$2:$D$53,'Share Values'!$V78,'Transactions (Dated)'!$B$2:$B$53,'Share Values'!Z$11,'Transactions (Dated)'!$C$2:$C$53,"Buy")-SUMIFS('Transactions (Dated)'!$E$2:$E$53,'Transactions (Dated)'!$D$2:$D$53,'Share Values'!$V78,'Transactions (Dated)'!$B$2:$B$53,'Share Values'!Z$11,'Transactions (Dated)'!$C$2:$C$53,"Sell")</f>
        <v>0</v>
      </c>
      <c r="AA78" s="40">
        <f ca="1">AA77+SUMIFS('Transactions (Dated)'!$E$2:$E$53,'Transactions (Dated)'!$D$2:$D$53,'Share Values'!$V78,'Transactions (Dated)'!$B$2:$B$53,'Share Values'!AA$11,'Transactions (Dated)'!$C$2:$C$53,"Buy")-SUMIFS('Transactions (Dated)'!$E$2:$E$53,'Transactions (Dated)'!$D$2:$D$53,'Share Values'!$V78,'Transactions (Dated)'!$B$2:$B$53,'Share Values'!AA$11,'Transactions (Dated)'!$C$2:$C$53,"Sell")</f>
        <v>0</v>
      </c>
      <c r="AB78" s="40">
        <f ca="1">AB77+SUMIFS('Transactions (Dated)'!$E$2:$E$53,'Transactions (Dated)'!$D$2:$D$53,'Share Values'!$V78,'Transactions (Dated)'!$B$2:$B$53,'Share Values'!AB$11,'Transactions (Dated)'!$C$2:$C$53,"Buy")-SUMIFS('Transactions (Dated)'!$E$2:$E$53,'Transactions (Dated)'!$D$2:$D$53,'Share Values'!$V78,'Transactions (Dated)'!$B$2:$B$53,'Share Values'!AB$11,'Transactions (Dated)'!$C$2:$C$53,"Sell")</f>
        <v>0</v>
      </c>
      <c r="AC78" s="40">
        <f ca="1">AC77+SUMIFS('Transactions (Dated)'!$E$2:$E$53,'Transactions (Dated)'!$D$2:$D$53,'Share Values'!$V78,'Transactions (Dated)'!$B$2:$B$53,'Share Values'!AC$11,'Transactions (Dated)'!$C$2:$C$53,"Buy")-SUMIFS('Transactions (Dated)'!$E$2:$E$53,'Transactions (Dated)'!$D$2:$D$53,'Share Values'!$V78,'Transactions (Dated)'!$B$2:$B$53,'Share Values'!AC$11,'Transactions (Dated)'!$C$2:$C$53,"Sell")</f>
        <v>0</v>
      </c>
      <c r="AD78" s="40">
        <f ca="1">AD77+SUMIFS('Transactions (Dated)'!$E$2:$E$53,'Transactions (Dated)'!$D$2:$D$53,'Share Values'!$V78,'Transactions (Dated)'!$B$2:$B$53,'Share Values'!AD$11,'Transactions (Dated)'!$C$2:$C$53,"Buy")-SUMIFS('Transactions (Dated)'!$E$2:$E$53,'Transactions (Dated)'!$D$2:$D$53,'Share Values'!$V78,'Transactions (Dated)'!$B$2:$B$53,'Share Values'!AD$11,'Transactions (Dated)'!$C$2:$C$53,"Sell")</f>
        <v>0</v>
      </c>
      <c r="AE78" s="40">
        <f ca="1">AE77+SUMIFS('Transactions (Dated)'!$E$2:$E$53,'Transactions (Dated)'!$D$2:$D$53,'Share Values'!$V78,'Transactions (Dated)'!$B$2:$B$53,'Share Values'!AE$11,'Transactions (Dated)'!$C$2:$C$53,"Buy")-SUMIFS('Transactions (Dated)'!$E$2:$E$53,'Transactions (Dated)'!$D$2:$D$53,'Share Values'!$V78,'Transactions (Dated)'!$B$2:$B$53,'Share Values'!AE$11,'Transactions (Dated)'!$C$2:$C$53,"Sell")</f>
        <v>0</v>
      </c>
      <c r="AF78" s="40">
        <f ca="1">AF77+SUMIFS('Transactions (Dated)'!$E$2:$E$53,'Transactions (Dated)'!$D$2:$D$53,'Share Values'!$V78,'Transactions (Dated)'!$B$2:$B$53,'Share Values'!AF$11,'Transactions (Dated)'!$C$2:$C$53,"Buy")-SUMIFS('Transactions (Dated)'!$E$2:$E$53,'Transactions (Dated)'!$D$2:$D$53,'Share Values'!$V78,'Transactions (Dated)'!$B$2:$B$53,'Share Values'!AF$11,'Transactions (Dated)'!$C$2:$C$53,"Sell")</f>
        <v>0</v>
      </c>
      <c r="AG78" s="40">
        <f ca="1">AG77+SUMIFS('Transactions (Dated)'!$E$2:$E$53,'Transactions (Dated)'!$D$2:$D$53,'Share Values'!$V78,'Transactions (Dated)'!$B$2:$B$53,'Share Values'!AG$11,'Transactions (Dated)'!$C$2:$C$53,"Buy")-SUMIFS('Transactions (Dated)'!$E$2:$E$53,'Transactions (Dated)'!$D$2:$D$53,'Share Values'!$V78,'Transactions (Dated)'!$B$2:$B$53,'Share Values'!AG$11,'Transactions (Dated)'!$C$2:$C$53,"Sell")</f>
        <v>0</v>
      </c>
      <c r="AH78" s="40">
        <f ca="1">AH77+SUMIFS('Transactions (Dated)'!$E$2:$E$53,'Transactions (Dated)'!$D$2:$D$53,'Share Values'!$V78,'Transactions (Dated)'!$B$2:$B$53,'Share Values'!AH$11,'Transactions (Dated)'!$C$2:$C$53,"Buy")-SUMIFS('Transactions (Dated)'!$E$2:$E$53,'Transactions (Dated)'!$D$2:$D$53,'Share Values'!$V78,'Transactions (Dated)'!$B$2:$B$53,'Share Values'!AH$11,'Transactions (Dated)'!$C$2:$C$53,"Sell")</f>
        <v>0</v>
      </c>
      <c r="AI78" s="40">
        <f ca="1">AI77+SUMIFS('Transactions (Dated)'!$E$2:$E$53,'Transactions (Dated)'!$D$2:$D$53,'Share Values'!$V78,'Transactions (Dated)'!$B$2:$B$53,'Share Values'!AI$11,'Transactions (Dated)'!$C$2:$C$53,"Buy")-SUMIFS('Transactions (Dated)'!$E$2:$E$53,'Transactions (Dated)'!$D$2:$D$53,'Share Values'!$V78,'Transactions (Dated)'!$B$2:$B$53,'Share Values'!AI$11,'Transactions (Dated)'!$C$2:$C$53,"Sell")</f>
        <v>0</v>
      </c>
      <c r="AJ78" s="40">
        <f ca="1">AJ77+SUMIFS('Transactions (Dated)'!$E$2:$E$53,'Transactions (Dated)'!$D$2:$D$53,'Share Values'!$V78,'Transactions (Dated)'!$B$2:$B$53,'Share Values'!AJ$11,'Transactions (Dated)'!$C$2:$C$53,"Buy")-SUMIFS('Transactions (Dated)'!$E$2:$E$53,'Transactions (Dated)'!$D$2:$D$53,'Share Values'!$V78,'Transactions (Dated)'!$B$2:$B$53,'Share Values'!AJ$11,'Transactions (Dated)'!$C$2:$C$53,"Sell")</f>
        <v>0</v>
      </c>
      <c r="AK78" s="40"/>
      <c r="AM78" s="3">
        <f t="shared" si="33"/>
        <v>42011</v>
      </c>
      <c r="AN78" s="6">
        <f t="shared" ca="1" si="34"/>
        <v>58321.25</v>
      </c>
      <c r="AO78" s="6">
        <f t="shared" ca="1" si="35"/>
        <v>52000</v>
      </c>
      <c r="AP78" s="6">
        <f t="shared" ca="1" si="36"/>
        <v>0</v>
      </c>
      <c r="AQ78" s="6">
        <f t="shared" ca="1" si="37"/>
        <v>0</v>
      </c>
      <c r="AR78" s="6">
        <f t="shared" ca="1" si="38"/>
        <v>0</v>
      </c>
      <c r="AS78" s="6">
        <f t="shared" ca="1" si="39"/>
        <v>0</v>
      </c>
      <c r="AT78" s="6">
        <f t="shared" ca="1" si="40"/>
        <v>0</v>
      </c>
      <c r="AU78" s="6">
        <f t="shared" ca="1" si="41"/>
        <v>0</v>
      </c>
      <c r="AV78" s="6">
        <f t="shared" ca="1" si="42"/>
        <v>0</v>
      </c>
      <c r="AW78" s="6">
        <f t="shared" ca="1" si="43"/>
        <v>0</v>
      </c>
      <c r="AX78" s="6">
        <f t="shared" ca="1" si="44"/>
        <v>0</v>
      </c>
      <c r="AY78" s="6">
        <f t="shared" ca="1" si="45"/>
        <v>0</v>
      </c>
      <c r="AZ78" s="6">
        <f t="shared" ca="1" si="46"/>
        <v>0</v>
      </c>
      <c r="BA78" s="6">
        <f t="shared" ca="1" si="47"/>
        <v>0</v>
      </c>
      <c r="BB78" s="6"/>
      <c r="BD78" s="4">
        <f t="shared" ca="1" si="48"/>
        <v>110321.25</v>
      </c>
      <c r="BF78" s="3">
        <f t="shared" si="49"/>
        <v>42011</v>
      </c>
      <c r="BG78" s="6">
        <f>BG77+SUMIFS('Transactions (Dated)'!H:H,'Transactions (Dated)'!D:D,'Share Values'!AM78)</f>
        <v>899983.75</v>
      </c>
      <c r="BH78" s="6">
        <f ca="1">BH77+SUMIFS('Transactions (Dated)'!$F:$F,'Transactions (Dated)'!$D:$D,$BF78,'Transactions (Dated)'!$B:$B,BH$11,'Transactions (Dated)'!$C:$C,"Dividend (paid to cash)")*W78</f>
        <v>0</v>
      </c>
      <c r="BI78" s="6">
        <f ca="1">BI77+SUMIFS('Transactions (Dated)'!$F:$F,'Transactions (Dated)'!$D:$D,$BF78,'Transactions (Dated)'!$B:$B,BI$11,'Transactions (Dated)'!$C:$C,"Dividend (paid to cash)")*X78</f>
        <v>625</v>
      </c>
      <c r="BJ78" s="6">
        <f ca="1">BJ77+SUMIFS('Transactions (Dated)'!$F:$F,'Transactions (Dated)'!$D:$D,$BF78,'Transactions (Dated)'!$B:$B,BJ$11,'Transactions (Dated)'!$C:$C,"Dividend (paid to cash)")*Y78</f>
        <v>0</v>
      </c>
      <c r="BK78" s="6">
        <f ca="1">BK77+SUMIFS('Transactions (Dated)'!$F:$F,'Transactions (Dated)'!$D:$D,$BF78,'Transactions (Dated)'!$B:$B,BK$11,'Transactions (Dated)'!$C:$C,"Dividend (paid to cash)")*Z78</f>
        <v>0</v>
      </c>
      <c r="BL78" s="6">
        <f ca="1">BL77+SUMIFS('Transactions (Dated)'!$F:$F,'Transactions (Dated)'!$D:$D,$BF78,'Transactions (Dated)'!$B:$B,BL$11,'Transactions (Dated)'!$C:$C,"Dividend (paid to cash)")*AA78</f>
        <v>0</v>
      </c>
      <c r="BM78" s="6">
        <f ca="1">BM77+SUMIFS('Transactions (Dated)'!$F:$F,'Transactions (Dated)'!$D:$D,$BF78,'Transactions (Dated)'!$B:$B,BM$11,'Transactions (Dated)'!$C:$C,"Dividend (paid to cash)")*AB78</f>
        <v>0</v>
      </c>
      <c r="BN78" s="6">
        <f ca="1">BN77+SUMIFS('Transactions (Dated)'!$F:$F,'Transactions (Dated)'!$D:$D,$BF78,'Transactions (Dated)'!$B:$B,BN$11,'Transactions (Dated)'!$C:$C,"Dividend (paid to cash)")*AC78</f>
        <v>0</v>
      </c>
      <c r="BO78" s="6">
        <f ca="1">BO77+SUMIFS('Transactions (Dated)'!$F:$F,'Transactions (Dated)'!$D:$D,$BF78,'Transactions (Dated)'!$B:$B,BO$11,'Transactions (Dated)'!$C:$C,"Dividend (paid to cash)")*AD78</f>
        <v>0</v>
      </c>
      <c r="BP78" s="6">
        <f ca="1">BP77+SUMIFS('Transactions (Dated)'!$F:$F,'Transactions (Dated)'!$D:$D,$BF78,'Transactions (Dated)'!$B:$B,BP$11,'Transactions (Dated)'!$C:$C,"Dividend (paid to cash)")*AE78</f>
        <v>0</v>
      </c>
      <c r="BQ78" s="6">
        <f ca="1">BQ77+SUMIFS('Transactions (Dated)'!$F:$F,'Transactions (Dated)'!$D:$D,$BF78,'Transactions (Dated)'!$B:$B,BQ$11,'Transactions (Dated)'!$C:$C,"Dividend (paid to cash)")*AF78</f>
        <v>0</v>
      </c>
      <c r="BR78" s="6">
        <f ca="1">BR77+SUMIFS('Transactions (Dated)'!$F:$F,'Transactions (Dated)'!$D:$D,$BF78,'Transactions (Dated)'!$B:$B,BR$11,'Transactions (Dated)'!$C:$C,"Dividend (paid to cash)")*AG78</f>
        <v>0</v>
      </c>
      <c r="BS78" s="6">
        <f ca="1">BS77+SUMIFS('Transactions (Dated)'!$F:$F,'Transactions (Dated)'!$D:$D,$BF78,'Transactions (Dated)'!$B:$B,BS$11,'Transactions (Dated)'!$C:$C,"Dividend (paid to cash)")*AH78</f>
        <v>0</v>
      </c>
      <c r="BT78" s="6">
        <f ca="1">BT77+SUMIFS('Transactions (Dated)'!$F:$F,'Transactions (Dated)'!$D:$D,$BF78,'Transactions (Dated)'!$B:$B,BT$11,'Transactions (Dated)'!$C:$C,"Dividend (paid to cash)")*AI78</f>
        <v>0</v>
      </c>
      <c r="BU78" s="6">
        <f ca="1">BU77+SUMIFS('Transactions (Dated)'!$F:$F,'Transactions (Dated)'!$D:$D,$BF78,'Transactions (Dated)'!$B:$B,BU$11,'Transactions (Dated)'!$C:$C,"Dividend (paid to cash)")*AJ78</f>
        <v>0</v>
      </c>
      <c r="BV78" s="6"/>
      <c r="BX78" s="6">
        <f t="shared" ca="1" si="54"/>
        <v>900608.75</v>
      </c>
      <c r="BZ78" s="3">
        <f t="shared" si="55"/>
        <v>42011</v>
      </c>
      <c r="CA78" s="4">
        <f t="shared" ca="1" si="50"/>
        <v>110321.25</v>
      </c>
      <c r="CB78" s="4">
        <f t="shared" ca="1" si="51"/>
        <v>900608.75</v>
      </c>
      <c r="CD78" s="4">
        <f t="shared" ca="1" si="52"/>
        <v>1010930</v>
      </c>
    </row>
    <row r="79" spans="2:82" x14ac:dyDescent="0.15">
      <c r="B79" s="3">
        <f t="shared" si="53"/>
        <v>42012</v>
      </c>
      <c r="C79" s="2">
        <v>14457.7</v>
      </c>
      <c r="E79" s="70">
        <v>42012</v>
      </c>
      <c r="F79" s="69">
        <v>12.59</v>
      </c>
      <c r="G79" s="69">
        <v>4.13</v>
      </c>
      <c r="H79" s="69">
        <v>19.53</v>
      </c>
      <c r="I79" s="69">
        <v>31.41</v>
      </c>
      <c r="J79" s="69">
        <v>18.39</v>
      </c>
      <c r="K79" s="69">
        <v>11.74</v>
      </c>
      <c r="L79" s="69">
        <v>25.96</v>
      </c>
      <c r="M79" s="69">
        <v>2.08</v>
      </c>
      <c r="N79" s="69">
        <v>8.34</v>
      </c>
      <c r="O79" s="69">
        <v>4.91</v>
      </c>
      <c r="P79" s="69">
        <v>33.6</v>
      </c>
      <c r="Q79" s="69">
        <v>1.54</v>
      </c>
      <c r="R79" s="69">
        <v>9.8800000000000008</v>
      </c>
      <c r="S79" s="69">
        <v>39.450000000000003</v>
      </c>
      <c r="T79" s="4"/>
      <c r="V79" s="3">
        <f t="shared" si="32"/>
        <v>42012</v>
      </c>
      <c r="W79" s="40">
        <f ca="1">W78+SUMIFS('Transactions (Dated)'!$E$2:$E$53,'Transactions (Dated)'!$D$2:$D$53,'Share Values'!$V79,'Transactions (Dated)'!$B$2:$B$53,'Share Values'!W$11,'Transactions (Dated)'!$C$2:$C$53,"Buy")-SUMIFS('Transactions (Dated)'!$E$2:$E$53,'Transactions (Dated)'!$D$2:$D$53,'Share Values'!$V79,'Transactions (Dated)'!$B$2:$B$53,'Share Values'!W$11,'Transactions (Dated)'!$C$2:$C$53,"Sell")</f>
        <v>4625</v>
      </c>
      <c r="X79" s="40">
        <f ca="1">X78+SUMIFS('Transactions (Dated)'!$E$2:$E$53,'Transactions (Dated)'!$D$2:$D$53,'Share Values'!$V79,'Transactions (Dated)'!$B$2:$B$53,'Share Values'!X$11,'Transactions (Dated)'!$C$2:$C$53,"Buy")-SUMIFS('Transactions (Dated)'!$E$2:$E$53,'Transactions (Dated)'!$D$2:$D$53,'Share Values'!$V79,'Transactions (Dated)'!$B$2:$B$53,'Share Values'!X$11,'Transactions (Dated)'!$C$2:$C$53,"Sell")</f>
        <v>12500</v>
      </c>
      <c r="Y79" s="40">
        <f ca="1">Y78+SUMIFS('Transactions (Dated)'!$E$2:$E$53,'Transactions (Dated)'!$D$2:$D$53,'Share Values'!$V79,'Transactions (Dated)'!$B$2:$B$53,'Share Values'!Y$11,'Transactions (Dated)'!$C$2:$C$53,"Buy")-SUMIFS('Transactions (Dated)'!$E$2:$E$53,'Transactions (Dated)'!$D$2:$D$53,'Share Values'!$V79,'Transactions (Dated)'!$B$2:$B$53,'Share Values'!Y$11,'Transactions (Dated)'!$C$2:$C$53,"Sell")</f>
        <v>0</v>
      </c>
      <c r="Z79" s="40">
        <f ca="1">Z78+SUMIFS('Transactions (Dated)'!$E$2:$E$53,'Transactions (Dated)'!$D$2:$D$53,'Share Values'!$V79,'Transactions (Dated)'!$B$2:$B$53,'Share Values'!Z$11,'Transactions (Dated)'!$C$2:$C$53,"Buy")-SUMIFS('Transactions (Dated)'!$E$2:$E$53,'Transactions (Dated)'!$D$2:$D$53,'Share Values'!$V79,'Transactions (Dated)'!$B$2:$B$53,'Share Values'!Z$11,'Transactions (Dated)'!$C$2:$C$53,"Sell")</f>
        <v>0</v>
      </c>
      <c r="AA79" s="40">
        <f ca="1">AA78+SUMIFS('Transactions (Dated)'!$E$2:$E$53,'Transactions (Dated)'!$D$2:$D$53,'Share Values'!$V79,'Transactions (Dated)'!$B$2:$B$53,'Share Values'!AA$11,'Transactions (Dated)'!$C$2:$C$53,"Buy")-SUMIFS('Transactions (Dated)'!$E$2:$E$53,'Transactions (Dated)'!$D$2:$D$53,'Share Values'!$V79,'Transactions (Dated)'!$B$2:$B$53,'Share Values'!AA$11,'Transactions (Dated)'!$C$2:$C$53,"Sell")</f>
        <v>0</v>
      </c>
      <c r="AB79" s="40">
        <f ca="1">AB78+SUMIFS('Transactions (Dated)'!$E$2:$E$53,'Transactions (Dated)'!$D$2:$D$53,'Share Values'!$V79,'Transactions (Dated)'!$B$2:$B$53,'Share Values'!AB$11,'Transactions (Dated)'!$C$2:$C$53,"Buy")-SUMIFS('Transactions (Dated)'!$E$2:$E$53,'Transactions (Dated)'!$D$2:$D$53,'Share Values'!$V79,'Transactions (Dated)'!$B$2:$B$53,'Share Values'!AB$11,'Transactions (Dated)'!$C$2:$C$53,"Sell")</f>
        <v>0</v>
      </c>
      <c r="AC79" s="40">
        <f ca="1">AC78+SUMIFS('Transactions (Dated)'!$E$2:$E$53,'Transactions (Dated)'!$D$2:$D$53,'Share Values'!$V79,'Transactions (Dated)'!$B$2:$B$53,'Share Values'!AC$11,'Transactions (Dated)'!$C$2:$C$53,"Buy")-SUMIFS('Transactions (Dated)'!$E$2:$E$53,'Transactions (Dated)'!$D$2:$D$53,'Share Values'!$V79,'Transactions (Dated)'!$B$2:$B$53,'Share Values'!AC$11,'Transactions (Dated)'!$C$2:$C$53,"Sell")</f>
        <v>0</v>
      </c>
      <c r="AD79" s="40">
        <f ca="1">AD78+SUMIFS('Transactions (Dated)'!$E$2:$E$53,'Transactions (Dated)'!$D$2:$D$53,'Share Values'!$V79,'Transactions (Dated)'!$B$2:$B$53,'Share Values'!AD$11,'Transactions (Dated)'!$C$2:$C$53,"Buy")-SUMIFS('Transactions (Dated)'!$E$2:$E$53,'Transactions (Dated)'!$D$2:$D$53,'Share Values'!$V79,'Transactions (Dated)'!$B$2:$B$53,'Share Values'!AD$11,'Transactions (Dated)'!$C$2:$C$53,"Sell")</f>
        <v>0</v>
      </c>
      <c r="AE79" s="40">
        <f ca="1">AE78+SUMIFS('Transactions (Dated)'!$E$2:$E$53,'Transactions (Dated)'!$D$2:$D$53,'Share Values'!$V79,'Transactions (Dated)'!$B$2:$B$53,'Share Values'!AE$11,'Transactions (Dated)'!$C$2:$C$53,"Buy")-SUMIFS('Transactions (Dated)'!$E$2:$E$53,'Transactions (Dated)'!$D$2:$D$53,'Share Values'!$V79,'Transactions (Dated)'!$B$2:$B$53,'Share Values'!AE$11,'Transactions (Dated)'!$C$2:$C$53,"Sell")</f>
        <v>0</v>
      </c>
      <c r="AF79" s="40">
        <f ca="1">AF78+SUMIFS('Transactions (Dated)'!$E$2:$E$53,'Transactions (Dated)'!$D$2:$D$53,'Share Values'!$V79,'Transactions (Dated)'!$B$2:$B$53,'Share Values'!AF$11,'Transactions (Dated)'!$C$2:$C$53,"Buy")-SUMIFS('Transactions (Dated)'!$E$2:$E$53,'Transactions (Dated)'!$D$2:$D$53,'Share Values'!$V79,'Transactions (Dated)'!$B$2:$B$53,'Share Values'!AF$11,'Transactions (Dated)'!$C$2:$C$53,"Sell")</f>
        <v>0</v>
      </c>
      <c r="AG79" s="40">
        <f ca="1">AG78+SUMIFS('Transactions (Dated)'!$E$2:$E$53,'Transactions (Dated)'!$D$2:$D$53,'Share Values'!$V79,'Transactions (Dated)'!$B$2:$B$53,'Share Values'!AG$11,'Transactions (Dated)'!$C$2:$C$53,"Buy")-SUMIFS('Transactions (Dated)'!$E$2:$E$53,'Transactions (Dated)'!$D$2:$D$53,'Share Values'!$V79,'Transactions (Dated)'!$B$2:$B$53,'Share Values'!AG$11,'Transactions (Dated)'!$C$2:$C$53,"Sell")</f>
        <v>0</v>
      </c>
      <c r="AH79" s="40">
        <f ca="1">AH78+SUMIFS('Transactions (Dated)'!$E$2:$E$53,'Transactions (Dated)'!$D$2:$D$53,'Share Values'!$V79,'Transactions (Dated)'!$B$2:$B$53,'Share Values'!AH$11,'Transactions (Dated)'!$C$2:$C$53,"Buy")-SUMIFS('Transactions (Dated)'!$E$2:$E$53,'Transactions (Dated)'!$D$2:$D$53,'Share Values'!$V79,'Transactions (Dated)'!$B$2:$B$53,'Share Values'!AH$11,'Transactions (Dated)'!$C$2:$C$53,"Sell")</f>
        <v>0</v>
      </c>
      <c r="AI79" s="40">
        <f ca="1">AI78+SUMIFS('Transactions (Dated)'!$E$2:$E$53,'Transactions (Dated)'!$D$2:$D$53,'Share Values'!$V79,'Transactions (Dated)'!$B$2:$B$53,'Share Values'!AI$11,'Transactions (Dated)'!$C$2:$C$53,"Buy")-SUMIFS('Transactions (Dated)'!$E$2:$E$53,'Transactions (Dated)'!$D$2:$D$53,'Share Values'!$V79,'Transactions (Dated)'!$B$2:$B$53,'Share Values'!AI$11,'Transactions (Dated)'!$C$2:$C$53,"Sell")</f>
        <v>0</v>
      </c>
      <c r="AJ79" s="40">
        <f ca="1">AJ78+SUMIFS('Transactions (Dated)'!$E$2:$E$53,'Transactions (Dated)'!$D$2:$D$53,'Share Values'!$V79,'Transactions (Dated)'!$B$2:$B$53,'Share Values'!AJ$11,'Transactions (Dated)'!$C$2:$C$53,"Buy")-SUMIFS('Transactions (Dated)'!$E$2:$E$53,'Transactions (Dated)'!$D$2:$D$53,'Share Values'!$V79,'Transactions (Dated)'!$B$2:$B$53,'Share Values'!AJ$11,'Transactions (Dated)'!$C$2:$C$53,"Sell")</f>
        <v>0</v>
      </c>
      <c r="AK79" s="40"/>
      <c r="AM79" s="3">
        <f t="shared" si="33"/>
        <v>42012</v>
      </c>
      <c r="AN79" s="6">
        <f t="shared" ca="1" si="34"/>
        <v>58228.75</v>
      </c>
      <c r="AO79" s="6">
        <f t="shared" ca="1" si="35"/>
        <v>51625</v>
      </c>
      <c r="AP79" s="6">
        <f t="shared" ca="1" si="36"/>
        <v>0</v>
      </c>
      <c r="AQ79" s="6">
        <f t="shared" ca="1" si="37"/>
        <v>0</v>
      </c>
      <c r="AR79" s="6">
        <f t="shared" ca="1" si="38"/>
        <v>0</v>
      </c>
      <c r="AS79" s="6">
        <f t="shared" ca="1" si="39"/>
        <v>0</v>
      </c>
      <c r="AT79" s="6">
        <f t="shared" ca="1" si="40"/>
        <v>0</v>
      </c>
      <c r="AU79" s="6">
        <f t="shared" ca="1" si="41"/>
        <v>0</v>
      </c>
      <c r="AV79" s="6">
        <f t="shared" ca="1" si="42"/>
        <v>0</v>
      </c>
      <c r="AW79" s="6">
        <f t="shared" ca="1" si="43"/>
        <v>0</v>
      </c>
      <c r="AX79" s="6">
        <f t="shared" ca="1" si="44"/>
        <v>0</v>
      </c>
      <c r="AY79" s="6">
        <f t="shared" ca="1" si="45"/>
        <v>0</v>
      </c>
      <c r="AZ79" s="6">
        <f t="shared" ca="1" si="46"/>
        <v>0</v>
      </c>
      <c r="BA79" s="6">
        <f t="shared" ca="1" si="47"/>
        <v>0</v>
      </c>
      <c r="BB79" s="6"/>
      <c r="BD79" s="4">
        <f t="shared" ca="1" si="48"/>
        <v>109853.75</v>
      </c>
      <c r="BF79" s="3">
        <f t="shared" si="49"/>
        <v>42012</v>
      </c>
      <c r="BG79" s="6">
        <f>BG78+SUMIFS('Transactions (Dated)'!H:H,'Transactions (Dated)'!D:D,'Share Values'!AM79)</f>
        <v>899983.75</v>
      </c>
      <c r="BH79" s="6">
        <f ca="1">BH78+SUMIFS('Transactions (Dated)'!$F:$F,'Transactions (Dated)'!$D:$D,$BF79,'Transactions (Dated)'!$B:$B,BH$11,'Transactions (Dated)'!$C:$C,"Dividend (paid to cash)")*W79</f>
        <v>0</v>
      </c>
      <c r="BI79" s="6">
        <f ca="1">BI78+SUMIFS('Transactions (Dated)'!$F:$F,'Transactions (Dated)'!$D:$D,$BF79,'Transactions (Dated)'!$B:$B,BI$11,'Transactions (Dated)'!$C:$C,"Dividend (paid to cash)")*X79</f>
        <v>625</v>
      </c>
      <c r="BJ79" s="6">
        <f ca="1">BJ78+SUMIFS('Transactions (Dated)'!$F:$F,'Transactions (Dated)'!$D:$D,$BF79,'Transactions (Dated)'!$B:$B,BJ$11,'Transactions (Dated)'!$C:$C,"Dividend (paid to cash)")*Y79</f>
        <v>0</v>
      </c>
      <c r="BK79" s="6">
        <f ca="1">BK78+SUMIFS('Transactions (Dated)'!$F:$F,'Transactions (Dated)'!$D:$D,$BF79,'Transactions (Dated)'!$B:$B,BK$11,'Transactions (Dated)'!$C:$C,"Dividend (paid to cash)")*Z79</f>
        <v>0</v>
      </c>
      <c r="BL79" s="6">
        <f ca="1">BL78+SUMIFS('Transactions (Dated)'!$F:$F,'Transactions (Dated)'!$D:$D,$BF79,'Transactions (Dated)'!$B:$B,BL$11,'Transactions (Dated)'!$C:$C,"Dividend (paid to cash)")*AA79</f>
        <v>0</v>
      </c>
      <c r="BM79" s="6">
        <f ca="1">BM78+SUMIFS('Transactions (Dated)'!$F:$F,'Transactions (Dated)'!$D:$D,$BF79,'Transactions (Dated)'!$B:$B,BM$11,'Transactions (Dated)'!$C:$C,"Dividend (paid to cash)")*AB79</f>
        <v>0</v>
      </c>
      <c r="BN79" s="6">
        <f ca="1">BN78+SUMIFS('Transactions (Dated)'!$F:$F,'Transactions (Dated)'!$D:$D,$BF79,'Transactions (Dated)'!$B:$B,BN$11,'Transactions (Dated)'!$C:$C,"Dividend (paid to cash)")*AC79</f>
        <v>0</v>
      </c>
      <c r="BO79" s="6">
        <f ca="1">BO78+SUMIFS('Transactions (Dated)'!$F:$F,'Transactions (Dated)'!$D:$D,$BF79,'Transactions (Dated)'!$B:$B,BO$11,'Transactions (Dated)'!$C:$C,"Dividend (paid to cash)")*AD79</f>
        <v>0</v>
      </c>
      <c r="BP79" s="6">
        <f ca="1">BP78+SUMIFS('Transactions (Dated)'!$F:$F,'Transactions (Dated)'!$D:$D,$BF79,'Transactions (Dated)'!$B:$B,BP$11,'Transactions (Dated)'!$C:$C,"Dividend (paid to cash)")*AE79</f>
        <v>0</v>
      </c>
      <c r="BQ79" s="6">
        <f ca="1">BQ78+SUMIFS('Transactions (Dated)'!$F:$F,'Transactions (Dated)'!$D:$D,$BF79,'Transactions (Dated)'!$B:$B,BQ$11,'Transactions (Dated)'!$C:$C,"Dividend (paid to cash)")*AF79</f>
        <v>0</v>
      </c>
      <c r="BR79" s="6">
        <f ca="1">BR78+SUMIFS('Transactions (Dated)'!$F:$F,'Transactions (Dated)'!$D:$D,$BF79,'Transactions (Dated)'!$B:$B,BR$11,'Transactions (Dated)'!$C:$C,"Dividend (paid to cash)")*AG79</f>
        <v>0</v>
      </c>
      <c r="BS79" s="6">
        <f ca="1">BS78+SUMIFS('Transactions (Dated)'!$F:$F,'Transactions (Dated)'!$D:$D,$BF79,'Transactions (Dated)'!$B:$B,BS$11,'Transactions (Dated)'!$C:$C,"Dividend (paid to cash)")*AH79</f>
        <v>0</v>
      </c>
      <c r="BT79" s="6">
        <f ca="1">BT78+SUMIFS('Transactions (Dated)'!$F:$F,'Transactions (Dated)'!$D:$D,$BF79,'Transactions (Dated)'!$B:$B,BT$11,'Transactions (Dated)'!$C:$C,"Dividend (paid to cash)")*AI79</f>
        <v>0</v>
      </c>
      <c r="BU79" s="6">
        <f ca="1">BU78+SUMIFS('Transactions (Dated)'!$F:$F,'Transactions (Dated)'!$D:$D,$BF79,'Transactions (Dated)'!$B:$B,BU$11,'Transactions (Dated)'!$C:$C,"Dividend (paid to cash)")*AJ79</f>
        <v>0</v>
      </c>
      <c r="BV79" s="6"/>
      <c r="BX79" s="6">
        <f t="shared" ca="1" si="54"/>
        <v>900608.75</v>
      </c>
      <c r="BZ79" s="3">
        <f t="shared" si="55"/>
        <v>42012</v>
      </c>
      <c r="CA79" s="4">
        <f t="shared" ca="1" si="50"/>
        <v>109853.75</v>
      </c>
      <c r="CB79" s="4">
        <f t="shared" ca="1" si="51"/>
        <v>900608.75</v>
      </c>
      <c r="CD79" s="4">
        <f t="shared" ca="1" si="52"/>
        <v>1010462.5</v>
      </c>
    </row>
    <row r="80" spans="2:82" x14ac:dyDescent="0.15">
      <c r="B80" s="3">
        <f t="shared" si="53"/>
        <v>42013</v>
      </c>
      <c r="C80" s="2">
        <v>14384.9</v>
      </c>
      <c r="E80" s="70">
        <v>42013</v>
      </c>
      <c r="F80" s="69">
        <v>12.33</v>
      </c>
      <c r="G80" s="69">
        <v>3.81</v>
      </c>
      <c r="H80" s="69">
        <v>19.43</v>
      </c>
      <c r="I80" s="69">
        <v>31.33</v>
      </c>
      <c r="J80" s="69">
        <v>18.190000000000001</v>
      </c>
      <c r="K80" s="69">
        <v>11.84</v>
      </c>
      <c r="L80" s="69">
        <v>25.42</v>
      </c>
      <c r="M80" s="69">
        <v>2.13</v>
      </c>
      <c r="N80" s="69">
        <v>8.34</v>
      </c>
      <c r="O80" s="69">
        <v>4.8833000000000002</v>
      </c>
      <c r="P80" s="69">
        <v>33.75</v>
      </c>
      <c r="Q80" s="69">
        <v>1.57</v>
      </c>
      <c r="R80" s="69">
        <v>10.11</v>
      </c>
      <c r="S80" s="69">
        <v>39.39</v>
      </c>
      <c r="T80" s="4"/>
      <c r="V80" s="3">
        <f t="shared" si="32"/>
        <v>42013</v>
      </c>
      <c r="W80" s="40">
        <f ca="1">W79+SUMIFS('Transactions (Dated)'!$E$2:$E$53,'Transactions (Dated)'!$D$2:$D$53,'Share Values'!$V80,'Transactions (Dated)'!$B$2:$B$53,'Share Values'!W$11,'Transactions (Dated)'!$C$2:$C$53,"Buy")-SUMIFS('Transactions (Dated)'!$E$2:$E$53,'Transactions (Dated)'!$D$2:$D$53,'Share Values'!$V80,'Transactions (Dated)'!$B$2:$B$53,'Share Values'!W$11,'Transactions (Dated)'!$C$2:$C$53,"Sell")</f>
        <v>4625</v>
      </c>
      <c r="X80" s="40">
        <f ca="1">X79+SUMIFS('Transactions (Dated)'!$E$2:$E$53,'Transactions (Dated)'!$D$2:$D$53,'Share Values'!$V80,'Transactions (Dated)'!$B$2:$B$53,'Share Values'!X$11,'Transactions (Dated)'!$C$2:$C$53,"Buy")-SUMIFS('Transactions (Dated)'!$E$2:$E$53,'Transactions (Dated)'!$D$2:$D$53,'Share Values'!$V80,'Transactions (Dated)'!$B$2:$B$53,'Share Values'!X$11,'Transactions (Dated)'!$C$2:$C$53,"Sell")</f>
        <v>12500</v>
      </c>
      <c r="Y80" s="40">
        <f ca="1">Y79+SUMIFS('Transactions (Dated)'!$E$2:$E$53,'Transactions (Dated)'!$D$2:$D$53,'Share Values'!$V80,'Transactions (Dated)'!$B$2:$B$53,'Share Values'!Y$11,'Transactions (Dated)'!$C$2:$C$53,"Buy")-SUMIFS('Transactions (Dated)'!$E$2:$E$53,'Transactions (Dated)'!$D$2:$D$53,'Share Values'!$V80,'Transactions (Dated)'!$B$2:$B$53,'Share Values'!Y$11,'Transactions (Dated)'!$C$2:$C$53,"Sell")</f>
        <v>0</v>
      </c>
      <c r="Z80" s="40">
        <f ca="1">Z79+SUMIFS('Transactions (Dated)'!$E$2:$E$53,'Transactions (Dated)'!$D$2:$D$53,'Share Values'!$V80,'Transactions (Dated)'!$B$2:$B$53,'Share Values'!Z$11,'Transactions (Dated)'!$C$2:$C$53,"Buy")-SUMIFS('Transactions (Dated)'!$E$2:$E$53,'Transactions (Dated)'!$D$2:$D$53,'Share Values'!$V80,'Transactions (Dated)'!$B$2:$B$53,'Share Values'!Z$11,'Transactions (Dated)'!$C$2:$C$53,"Sell")</f>
        <v>0</v>
      </c>
      <c r="AA80" s="40">
        <f ca="1">AA79+SUMIFS('Transactions (Dated)'!$E$2:$E$53,'Transactions (Dated)'!$D$2:$D$53,'Share Values'!$V80,'Transactions (Dated)'!$B$2:$B$53,'Share Values'!AA$11,'Transactions (Dated)'!$C$2:$C$53,"Buy")-SUMIFS('Transactions (Dated)'!$E$2:$E$53,'Transactions (Dated)'!$D$2:$D$53,'Share Values'!$V80,'Transactions (Dated)'!$B$2:$B$53,'Share Values'!AA$11,'Transactions (Dated)'!$C$2:$C$53,"Sell")</f>
        <v>0</v>
      </c>
      <c r="AB80" s="40">
        <f ca="1">AB79+SUMIFS('Transactions (Dated)'!$E$2:$E$53,'Transactions (Dated)'!$D$2:$D$53,'Share Values'!$V80,'Transactions (Dated)'!$B$2:$B$53,'Share Values'!AB$11,'Transactions (Dated)'!$C$2:$C$53,"Buy")-SUMIFS('Transactions (Dated)'!$E$2:$E$53,'Transactions (Dated)'!$D$2:$D$53,'Share Values'!$V80,'Transactions (Dated)'!$B$2:$B$53,'Share Values'!AB$11,'Transactions (Dated)'!$C$2:$C$53,"Sell")</f>
        <v>0</v>
      </c>
      <c r="AC80" s="40">
        <f ca="1">AC79+SUMIFS('Transactions (Dated)'!$E$2:$E$53,'Transactions (Dated)'!$D$2:$D$53,'Share Values'!$V80,'Transactions (Dated)'!$B$2:$B$53,'Share Values'!AC$11,'Transactions (Dated)'!$C$2:$C$53,"Buy")-SUMIFS('Transactions (Dated)'!$E$2:$E$53,'Transactions (Dated)'!$D$2:$D$53,'Share Values'!$V80,'Transactions (Dated)'!$B$2:$B$53,'Share Values'!AC$11,'Transactions (Dated)'!$C$2:$C$53,"Sell")</f>
        <v>0</v>
      </c>
      <c r="AD80" s="40">
        <f ca="1">AD79+SUMIFS('Transactions (Dated)'!$E$2:$E$53,'Transactions (Dated)'!$D$2:$D$53,'Share Values'!$V80,'Transactions (Dated)'!$B$2:$B$53,'Share Values'!AD$11,'Transactions (Dated)'!$C$2:$C$53,"Buy")-SUMIFS('Transactions (Dated)'!$E$2:$E$53,'Transactions (Dated)'!$D$2:$D$53,'Share Values'!$V80,'Transactions (Dated)'!$B$2:$B$53,'Share Values'!AD$11,'Transactions (Dated)'!$C$2:$C$53,"Sell")</f>
        <v>0</v>
      </c>
      <c r="AE80" s="40">
        <f ca="1">AE79+SUMIFS('Transactions (Dated)'!$E$2:$E$53,'Transactions (Dated)'!$D$2:$D$53,'Share Values'!$V80,'Transactions (Dated)'!$B$2:$B$53,'Share Values'!AE$11,'Transactions (Dated)'!$C$2:$C$53,"Buy")-SUMIFS('Transactions (Dated)'!$E$2:$E$53,'Transactions (Dated)'!$D$2:$D$53,'Share Values'!$V80,'Transactions (Dated)'!$B$2:$B$53,'Share Values'!AE$11,'Transactions (Dated)'!$C$2:$C$53,"Sell")</f>
        <v>0</v>
      </c>
      <c r="AF80" s="40">
        <f ca="1">AF79+SUMIFS('Transactions (Dated)'!$E$2:$E$53,'Transactions (Dated)'!$D$2:$D$53,'Share Values'!$V80,'Transactions (Dated)'!$B$2:$B$53,'Share Values'!AF$11,'Transactions (Dated)'!$C$2:$C$53,"Buy")-SUMIFS('Transactions (Dated)'!$E$2:$E$53,'Transactions (Dated)'!$D$2:$D$53,'Share Values'!$V80,'Transactions (Dated)'!$B$2:$B$53,'Share Values'!AF$11,'Transactions (Dated)'!$C$2:$C$53,"Sell")</f>
        <v>0</v>
      </c>
      <c r="AG80" s="40">
        <f ca="1">AG79+SUMIFS('Transactions (Dated)'!$E$2:$E$53,'Transactions (Dated)'!$D$2:$D$53,'Share Values'!$V80,'Transactions (Dated)'!$B$2:$B$53,'Share Values'!AG$11,'Transactions (Dated)'!$C$2:$C$53,"Buy")-SUMIFS('Transactions (Dated)'!$E$2:$E$53,'Transactions (Dated)'!$D$2:$D$53,'Share Values'!$V80,'Transactions (Dated)'!$B$2:$B$53,'Share Values'!AG$11,'Transactions (Dated)'!$C$2:$C$53,"Sell")</f>
        <v>0</v>
      </c>
      <c r="AH80" s="40">
        <f ca="1">AH79+SUMIFS('Transactions (Dated)'!$E$2:$E$53,'Transactions (Dated)'!$D$2:$D$53,'Share Values'!$V80,'Transactions (Dated)'!$B$2:$B$53,'Share Values'!AH$11,'Transactions (Dated)'!$C$2:$C$53,"Buy")-SUMIFS('Transactions (Dated)'!$E$2:$E$53,'Transactions (Dated)'!$D$2:$D$53,'Share Values'!$V80,'Transactions (Dated)'!$B$2:$B$53,'Share Values'!AH$11,'Transactions (Dated)'!$C$2:$C$53,"Sell")</f>
        <v>0</v>
      </c>
      <c r="AI80" s="40">
        <f ca="1">AI79+SUMIFS('Transactions (Dated)'!$E$2:$E$53,'Transactions (Dated)'!$D$2:$D$53,'Share Values'!$V80,'Transactions (Dated)'!$B$2:$B$53,'Share Values'!AI$11,'Transactions (Dated)'!$C$2:$C$53,"Buy")-SUMIFS('Transactions (Dated)'!$E$2:$E$53,'Transactions (Dated)'!$D$2:$D$53,'Share Values'!$V80,'Transactions (Dated)'!$B$2:$B$53,'Share Values'!AI$11,'Transactions (Dated)'!$C$2:$C$53,"Sell")</f>
        <v>0</v>
      </c>
      <c r="AJ80" s="40">
        <f ca="1">AJ79+SUMIFS('Transactions (Dated)'!$E$2:$E$53,'Transactions (Dated)'!$D$2:$D$53,'Share Values'!$V80,'Transactions (Dated)'!$B$2:$B$53,'Share Values'!AJ$11,'Transactions (Dated)'!$C$2:$C$53,"Buy")-SUMIFS('Transactions (Dated)'!$E$2:$E$53,'Transactions (Dated)'!$D$2:$D$53,'Share Values'!$V80,'Transactions (Dated)'!$B$2:$B$53,'Share Values'!AJ$11,'Transactions (Dated)'!$C$2:$C$53,"Sell")</f>
        <v>0</v>
      </c>
      <c r="AK80" s="40"/>
      <c r="AM80" s="3">
        <f t="shared" si="33"/>
        <v>42013</v>
      </c>
      <c r="AN80" s="6">
        <f t="shared" ca="1" si="34"/>
        <v>57026.25</v>
      </c>
      <c r="AO80" s="6">
        <f t="shared" ca="1" si="35"/>
        <v>47625</v>
      </c>
      <c r="AP80" s="6">
        <f t="shared" ca="1" si="36"/>
        <v>0</v>
      </c>
      <c r="AQ80" s="6">
        <f t="shared" ca="1" si="37"/>
        <v>0</v>
      </c>
      <c r="AR80" s="6">
        <f t="shared" ca="1" si="38"/>
        <v>0</v>
      </c>
      <c r="AS80" s="6">
        <f t="shared" ca="1" si="39"/>
        <v>0</v>
      </c>
      <c r="AT80" s="6">
        <f t="shared" ca="1" si="40"/>
        <v>0</v>
      </c>
      <c r="AU80" s="6">
        <f t="shared" ca="1" si="41"/>
        <v>0</v>
      </c>
      <c r="AV80" s="6">
        <f t="shared" ca="1" si="42"/>
        <v>0</v>
      </c>
      <c r="AW80" s="6">
        <f t="shared" ca="1" si="43"/>
        <v>0</v>
      </c>
      <c r="AX80" s="6">
        <f t="shared" ca="1" si="44"/>
        <v>0</v>
      </c>
      <c r="AY80" s="6">
        <f t="shared" ca="1" si="45"/>
        <v>0</v>
      </c>
      <c r="AZ80" s="6">
        <f t="shared" ca="1" si="46"/>
        <v>0</v>
      </c>
      <c r="BA80" s="6">
        <f t="shared" ca="1" si="47"/>
        <v>0</v>
      </c>
      <c r="BB80" s="6"/>
      <c r="BD80" s="4">
        <f t="shared" ca="1" si="48"/>
        <v>104651.25</v>
      </c>
      <c r="BF80" s="3">
        <f t="shared" si="49"/>
        <v>42013</v>
      </c>
      <c r="BG80" s="6">
        <f>BG79+SUMIFS('Transactions (Dated)'!H:H,'Transactions (Dated)'!D:D,'Share Values'!AM80)</f>
        <v>899983.75</v>
      </c>
      <c r="BH80" s="6">
        <f ca="1">BH79+SUMIFS('Transactions (Dated)'!$F:$F,'Transactions (Dated)'!$D:$D,$BF80,'Transactions (Dated)'!$B:$B,BH$11,'Transactions (Dated)'!$C:$C,"Dividend (paid to cash)")*W80</f>
        <v>0</v>
      </c>
      <c r="BI80" s="6">
        <f ca="1">BI79+SUMIFS('Transactions (Dated)'!$F:$F,'Transactions (Dated)'!$D:$D,$BF80,'Transactions (Dated)'!$B:$B,BI$11,'Transactions (Dated)'!$C:$C,"Dividend (paid to cash)")*X80</f>
        <v>625</v>
      </c>
      <c r="BJ80" s="6">
        <f ca="1">BJ79+SUMIFS('Transactions (Dated)'!$F:$F,'Transactions (Dated)'!$D:$D,$BF80,'Transactions (Dated)'!$B:$B,BJ$11,'Transactions (Dated)'!$C:$C,"Dividend (paid to cash)")*Y80</f>
        <v>0</v>
      </c>
      <c r="BK80" s="6">
        <f ca="1">BK79+SUMIFS('Transactions (Dated)'!$F:$F,'Transactions (Dated)'!$D:$D,$BF80,'Transactions (Dated)'!$B:$B,BK$11,'Transactions (Dated)'!$C:$C,"Dividend (paid to cash)")*Z80</f>
        <v>0</v>
      </c>
      <c r="BL80" s="6">
        <f ca="1">BL79+SUMIFS('Transactions (Dated)'!$F:$F,'Transactions (Dated)'!$D:$D,$BF80,'Transactions (Dated)'!$B:$B,BL$11,'Transactions (Dated)'!$C:$C,"Dividend (paid to cash)")*AA80</f>
        <v>0</v>
      </c>
      <c r="BM80" s="6">
        <f ca="1">BM79+SUMIFS('Transactions (Dated)'!$F:$F,'Transactions (Dated)'!$D:$D,$BF80,'Transactions (Dated)'!$B:$B,BM$11,'Transactions (Dated)'!$C:$C,"Dividend (paid to cash)")*AB80</f>
        <v>0</v>
      </c>
      <c r="BN80" s="6">
        <f ca="1">BN79+SUMIFS('Transactions (Dated)'!$F:$F,'Transactions (Dated)'!$D:$D,$BF80,'Transactions (Dated)'!$B:$B,BN$11,'Transactions (Dated)'!$C:$C,"Dividend (paid to cash)")*AC80</f>
        <v>0</v>
      </c>
      <c r="BO80" s="6">
        <f ca="1">BO79+SUMIFS('Transactions (Dated)'!$F:$F,'Transactions (Dated)'!$D:$D,$BF80,'Transactions (Dated)'!$B:$B,BO$11,'Transactions (Dated)'!$C:$C,"Dividend (paid to cash)")*AD80</f>
        <v>0</v>
      </c>
      <c r="BP80" s="6">
        <f ca="1">BP79+SUMIFS('Transactions (Dated)'!$F:$F,'Transactions (Dated)'!$D:$D,$BF80,'Transactions (Dated)'!$B:$B,BP$11,'Transactions (Dated)'!$C:$C,"Dividend (paid to cash)")*AE80</f>
        <v>0</v>
      </c>
      <c r="BQ80" s="6">
        <f ca="1">BQ79+SUMIFS('Transactions (Dated)'!$F:$F,'Transactions (Dated)'!$D:$D,$BF80,'Transactions (Dated)'!$B:$B,BQ$11,'Transactions (Dated)'!$C:$C,"Dividend (paid to cash)")*AF80</f>
        <v>0</v>
      </c>
      <c r="BR80" s="6">
        <f ca="1">BR79+SUMIFS('Transactions (Dated)'!$F:$F,'Transactions (Dated)'!$D:$D,$BF80,'Transactions (Dated)'!$B:$B,BR$11,'Transactions (Dated)'!$C:$C,"Dividend (paid to cash)")*AG80</f>
        <v>0</v>
      </c>
      <c r="BS80" s="6">
        <f ca="1">BS79+SUMIFS('Transactions (Dated)'!$F:$F,'Transactions (Dated)'!$D:$D,$BF80,'Transactions (Dated)'!$B:$B,BS$11,'Transactions (Dated)'!$C:$C,"Dividend (paid to cash)")*AH80</f>
        <v>0</v>
      </c>
      <c r="BT80" s="6">
        <f ca="1">BT79+SUMIFS('Transactions (Dated)'!$F:$F,'Transactions (Dated)'!$D:$D,$BF80,'Transactions (Dated)'!$B:$B,BT$11,'Transactions (Dated)'!$C:$C,"Dividend (paid to cash)")*AI80</f>
        <v>0</v>
      </c>
      <c r="BU80" s="6">
        <f ca="1">BU79+SUMIFS('Transactions (Dated)'!$F:$F,'Transactions (Dated)'!$D:$D,$BF80,'Transactions (Dated)'!$B:$B,BU$11,'Transactions (Dated)'!$C:$C,"Dividend (paid to cash)")*AJ80</f>
        <v>0</v>
      </c>
      <c r="BV80" s="6"/>
      <c r="BX80" s="6">
        <f t="shared" ca="1" si="54"/>
        <v>900608.75</v>
      </c>
      <c r="BZ80" s="3">
        <f t="shared" si="55"/>
        <v>42013</v>
      </c>
      <c r="CA80" s="4">
        <f t="shared" ca="1" si="50"/>
        <v>104651.25</v>
      </c>
      <c r="CB80" s="4">
        <f t="shared" ca="1" si="51"/>
        <v>900608.75</v>
      </c>
      <c r="CD80" s="4">
        <f t="shared" ca="1" si="52"/>
        <v>1005260</v>
      </c>
    </row>
    <row r="81" spans="2:82" x14ac:dyDescent="0.15">
      <c r="B81" s="3">
        <f t="shared" si="53"/>
        <v>42016</v>
      </c>
      <c r="C81" s="2">
        <v>14265</v>
      </c>
      <c r="E81" s="70">
        <v>42016</v>
      </c>
      <c r="F81" s="69">
        <v>12.11</v>
      </c>
      <c r="G81" s="69">
        <v>3.47</v>
      </c>
      <c r="H81" s="69">
        <v>19.27</v>
      </c>
      <c r="I81" s="69">
        <v>31.64</v>
      </c>
      <c r="J81" s="69">
        <v>17.52</v>
      </c>
      <c r="K81" s="69">
        <v>12.01</v>
      </c>
      <c r="L81" s="69">
        <v>24.81</v>
      </c>
      <c r="M81" s="69">
        <v>2.21</v>
      </c>
      <c r="N81" s="69">
        <v>8.1999999999999993</v>
      </c>
      <c r="O81" s="69">
        <v>4.9466999999999999</v>
      </c>
      <c r="P81" s="69">
        <v>33.74</v>
      </c>
      <c r="Q81" s="69">
        <v>1.5</v>
      </c>
      <c r="R81" s="69">
        <v>10.08</v>
      </c>
      <c r="S81" s="69">
        <v>39.49</v>
      </c>
      <c r="T81" s="4"/>
      <c r="V81" s="3">
        <f t="shared" si="32"/>
        <v>42016</v>
      </c>
      <c r="W81" s="40">
        <f ca="1">W80+SUMIFS('Transactions (Dated)'!$E$2:$E$53,'Transactions (Dated)'!$D$2:$D$53,'Share Values'!$V81,'Transactions (Dated)'!$B$2:$B$53,'Share Values'!W$11,'Transactions (Dated)'!$C$2:$C$53,"Buy")-SUMIFS('Transactions (Dated)'!$E$2:$E$53,'Transactions (Dated)'!$D$2:$D$53,'Share Values'!$V81,'Transactions (Dated)'!$B$2:$B$53,'Share Values'!W$11,'Transactions (Dated)'!$C$2:$C$53,"Sell")</f>
        <v>4625</v>
      </c>
      <c r="X81" s="40">
        <f ca="1">X80+SUMIFS('Transactions (Dated)'!$E$2:$E$53,'Transactions (Dated)'!$D$2:$D$53,'Share Values'!$V81,'Transactions (Dated)'!$B$2:$B$53,'Share Values'!X$11,'Transactions (Dated)'!$C$2:$C$53,"Buy")-SUMIFS('Transactions (Dated)'!$E$2:$E$53,'Transactions (Dated)'!$D$2:$D$53,'Share Values'!$V81,'Transactions (Dated)'!$B$2:$B$53,'Share Values'!X$11,'Transactions (Dated)'!$C$2:$C$53,"Sell")</f>
        <v>12500</v>
      </c>
      <c r="Y81" s="40">
        <f ca="1">Y80+SUMIFS('Transactions (Dated)'!$E$2:$E$53,'Transactions (Dated)'!$D$2:$D$53,'Share Values'!$V81,'Transactions (Dated)'!$B$2:$B$53,'Share Values'!Y$11,'Transactions (Dated)'!$C$2:$C$53,"Buy")-SUMIFS('Transactions (Dated)'!$E$2:$E$53,'Transactions (Dated)'!$D$2:$D$53,'Share Values'!$V81,'Transactions (Dated)'!$B$2:$B$53,'Share Values'!Y$11,'Transactions (Dated)'!$C$2:$C$53,"Sell")</f>
        <v>0</v>
      </c>
      <c r="Z81" s="40">
        <f ca="1">Z80+SUMIFS('Transactions (Dated)'!$E$2:$E$53,'Transactions (Dated)'!$D$2:$D$53,'Share Values'!$V81,'Transactions (Dated)'!$B$2:$B$53,'Share Values'!Z$11,'Transactions (Dated)'!$C$2:$C$53,"Buy")-SUMIFS('Transactions (Dated)'!$E$2:$E$53,'Transactions (Dated)'!$D$2:$D$53,'Share Values'!$V81,'Transactions (Dated)'!$B$2:$B$53,'Share Values'!Z$11,'Transactions (Dated)'!$C$2:$C$53,"Sell")</f>
        <v>0</v>
      </c>
      <c r="AA81" s="40">
        <f ca="1">AA80+SUMIFS('Transactions (Dated)'!$E$2:$E$53,'Transactions (Dated)'!$D$2:$D$53,'Share Values'!$V81,'Transactions (Dated)'!$B$2:$B$53,'Share Values'!AA$11,'Transactions (Dated)'!$C$2:$C$53,"Buy")-SUMIFS('Transactions (Dated)'!$E$2:$E$53,'Transactions (Dated)'!$D$2:$D$53,'Share Values'!$V81,'Transactions (Dated)'!$B$2:$B$53,'Share Values'!AA$11,'Transactions (Dated)'!$C$2:$C$53,"Sell")</f>
        <v>0</v>
      </c>
      <c r="AB81" s="40">
        <f ca="1">AB80+SUMIFS('Transactions (Dated)'!$E$2:$E$53,'Transactions (Dated)'!$D$2:$D$53,'Share Values'!$V81,'Transactions (Dated)'!$B$2:$B$53,'Share Values'!AB$11,'Transactions (Dated)'!$C$2:$C$53,"Buy")-SUMIFS('Transactions (Dated)'!$E$2:$E$53,'Transactions (Dated)'!$D$2:$D$53,'Share Values'!$V81,'Transactions (Dated)'!$B$2:$B$53,'Share Values'!AB$11,'Transactions (Dated)'!$C$2:$C$53,"Sell")</f>
        <v>0</v>
      </c>
      <c r="AC81" s="40">
        <f ca="1">AC80+SUMIFS('Transactions (Dated)'!$E$2:$E$53,'Transactions (Dated)'!$D$2:$D$53,'Share Values'!$V81,'Transactions (Dated)'!$B$2:$B$53,'Share Values'!AC$11,'Transactions (Dated)'!$C$2:$C$53,"Buy")-SUMIFS('Transactions (Dated)'!$E$2:$E$53,'Transactions (Dated)'!$D$2:$D$53,'Share Values'!$V81,'Transactions (Dated)'!$B$2:$B$53,'Share Values'!AC$11,'Transactions (Dated)'!$C$2:$C$53,"Sell")</f>
        <v>0</v>
      </c>
      <c r="AD81" s="40">
        <f ca="1">AD80+SUMIFS('Transactions (Dated)'!$E$2:$E$53,'Transactions (Dated)'!$D$2:$D$53,'Share Values'!$V81,'Transactions (Dated)'!$B$2:$B$53,'Share Values'!AD$11,'Transactions (Dated)'!$C$2:$C$53,"Buy")-SUMIFS('Transactions (Dated)'!$E$2:$E$53,'Transactions (Dated)'!$D$2:$D$53,'Share Values'!$V81,'Transactions (Dated)'!$B$2:$B$53,'Share Values'!AD$11,'Transactions (Dated)'!$C$2:$C$53,"Sell")</f>
        <v>0</v>
      </c>
      <c r="AE81" s="40">
        <f ca="1">AE80+SUMIFS('Transactions (Dated)'!$E$2:$E$53,'Transactions (Dated)'!$D$2:$D$53,'Share Values'!$V81,'Transactions (Dated)'!$B$2:$B$53,'Share Values'!AE$11,'Transactions (Dated)'!$C$2:$C$53,"Buy")-SUMIFS('Transactions (Dated)'!$E$2:$E$53,'Transactions (Dated)'!$D$2:$D$53,'Share Values'!$V81,'Transactions (Dated)'!$B$2:$B$53,'Share Values'!AE$11,'Transactions (Dated)'!$C$2:$C$53,"Sell")</f>
        <v>0</v>
      </c>
      <c r="AF81" s="40">
        <f ca="1">AF80+SUMIFS('Transactions (Dated)'!$E$2:$E$53,'Transactions (Dated)'!$D$2:$D$53,'Share Values'!$V81,'Transactions (Dated)'!$B$2:$B$53,'Share Values'!AF$11,'Transactions (Dated)'!$C$2:$C$53,"Buy")-SUMIFS('Transactions (Dated)'!$E$2:$E$53,'Transactions (Dated)'!$D$2:$D$53,'Share Values'!$V81,'Transactions (Dated)'!$B$2:$B$53,'Share Values'!AF$11,'Transactions (Dated)'!$C$2:$C$53,"Sell")</f>
        <v>0</v>
      </c>
      <c r="AG81" s="40">
        <f ca="1">AG80+SUMIFS('Transactions (Dated)'!$E$2:$E$53,'Transactions (Dated)'!$D$2:$D$53,'Share Values'!$V81,'Transactions (Dated)'!$B$2:$B$53,'Share Values'!AG$11,'Transactions (Dated)'!$C$2:$C$53,"Buy")-SUMIFS('Transactions (Dated)'!$E$2:$E$53,'Transactions (Dated)'!$D$2:$D$53,'Share Values'!$V81,'Transactions (Dated)'!$B$2:$B$53,'Share Values'!AG$11,'Transactions (Dated)'!$C$2:$C$53,"Sell")</f>
        <v>0</v>
      </c>
      <c r="AH81" s="40">
        <f ca="1">AH80+SUMIFS('Transactions (Dated)'!$E$2:$E$53,'Transactions (Dated)'!$D$2:$D$53,'Share Values'!$V81,'Transactions (Dated)'!$B$2:$B$53,'Share Values'!AH$11,'Transactions (Dated)'!$C$2:$C$53,"Buy")-SUMIFS('Transactions (Dated)'!$E$2:$E$53,'Transactions (Dated)'!$D$2:$D$53,'Share Values'!$V81,'Transactions (Dated)'!$B$2:$B$53,'Share Values'!AH$11,'Transactions (Dated)'!$C$2:$C$53,"Sell")</f>
        <v>0</v>
      </c>
      <c r="AI81" s="40">
        <f ca="1">AI80+SUMIFS('Transactions (Dated)'!$E$2:$E$53,'Transactions (Dated)'!$D$2:$D$53,'Share Values'!$V81,'Transactions (Dated)'!$B$2:$B$53,'Share Values'!AI$11,'Transactions (Dated)'!$C$2:$C$53,"Buy")-SUMIFS('Transactions (Dated)'!$E$2:$E$53,'Transactions (Dated)'!$D$2:$D$53,'Share Values'!$V81,'Transactions (Dated)'!$B$2:$B$53,'Share Values'!AI$11,'Transactions (Dated)'!$C$2:$C$53,"Sell")</f>
        <v>0</v>
      </c>
      <c r="AJ81" s="40">
        <f ca="1">AJ80+SUMIFS('Transactions (Dated)'!$E$2:$E$53,'Transactions (Dated)'!$D$2:$D$53,'Share Values'!$V81,'Transactions (Dated)'!$B$2:$B$53,'Share Values'!AJ$11,'Transactions (Dated)'!$C$2:$C$53,"Buy")-SUMIFS('Transactions (Dated)'!$E$2:$E$53,'Transactions (Dated)'!$D$2:$D$53,'Share Values'!$V81,'Transactions (Dated)'!$B$2:$B$53,'Share Values'!AJ$11,'Transactions (Dated)'!$C$2:$C$53,"Sell")</f>
        <v>0</v>
      </c>
      <c r="AK81" s="40"/>
      <c r="AM81" s="3">
        <f t="shared" si="33"/>
        <v>42016</v>
      </c>
      <c r="AN81" s="6">
        <f t="shared" ca="1" si="34"/>
        <v>56008.75</v>
      </c>
      <c r="AO81" s="6">
        <f t="shared" ca="1" si="35"/>
        <v>43375</v>
      </c>
      <c r="AP81" s="6">
        <f t="shared" ca="1" si="36"/>
        <v>0</v>
      </c>
      <c r="AQ81" s="6">
        <f t="shared" ca="1" si="37"/>
        <v>0</v>
      </c>
      <c r="AR81" s="6">
        <f t="shared" ca="1" si="38"/>
        <v>0</v>
      </c>
      <c r="AS81" s="6">
        <f t="shared" ca="1" si="39"/>
        <v>0</v>
      </c>
      <c r="AT81" s="6">
        <f t="shared" ca="1" si="40"/>
        <v>0</v>
      </c>
      <c r="AU81" s="6">
        <f t="shared" ca="1" si="41"/>
        <v>0</v>
      </c>
      <c r="AV81" s="6">
        <f t="shared" ca="1" si="42"/>
        <v>0</v>
      </c>
      <c r="AW81" s="6">
        <f t="shared" ca="1" si="43"/>
        <v>0</v>
      </c>
      <c r="AX81" s="6">
        <f t="shared" ca="1" si="44"/>
        <v>0</v>
      </c>
      <c r="AY81" s="6">
        <f t="shared" ca="1" si="45"/>
        <v>0</v>
      </c>
      <c r="AZ81" s="6">
        <f t="shared" ca="1" si="46"/>
        <v>0</v>
      </c>
      <c r="BA81" s="6">
        <f t="shared" ca="1" si="47"/>
        <v>0</v>
      </c>
      <c r="BB81" s="6"/>
      <c r="BD81" s="4">
        <f t="shared" ca="1" si="48"/>
        <v>99383.75</v>
      </c>
      <c r="BF81" s="3">
        <f t="shared" si="49"/>
        <v>42016</v>
      </c>
      <c r="BG81" s="6">
        <f>BG80+SUMIFS('Transactions (Dated)'!H:H,'Transactions (Dated)'!D:D,'Share Values'!AM81)</f>
        <v>899983.75</v>
      </c>
      <c r="BH81" s="6">
        <f ca="1">BH80+SUMIFS('Transactions (Dated)'!$F:$F,'Transactions (Dated)'!$D:$D,$BF81,'Transactions (Dated)'!$B:$B,BH$11,'Transactions (Dated)'!$C:$C,"Dividend (paid to cash)")*W81</f>
        <v>0</v>
      </c>
      <c r="BI81" s="6">
        <f ca="1">BI80+SUMIFS('Transactions (Dated)'!$F:$F,'Transactions (Dated)'!$D:$D,$BF81,'Transactions (Dated)'!$B:$B,BI$11,'Transactions (Dated)'!$C:$C,"Dividend (paid to cash)")*X81</f>
        <v>625</v>
      </c>
      <c r="BJ81" s="6">
        <f ca="1">BJ80+SUMIFS('Transactions (Dated)'!$F:$F,'Transactions (Dated)'!$D:$D,$BF81,'Transactions (Dated)'!$B:$B,BJ$11,'Transactions (Dated)'!$C:$C,"Dividend (paid to cash)")*Y81</f>
        <v>0</v>
      </c>
      <c r="BK81" s="6">
        <f ca="1">BK80+SUMIFS('Transactions (Dated)'!$F:$F,'Transactions (Dated)'!$D:$D,$BF81,'Transactions (Dated)'!$B:$B,BK$11,'Transactions (Dated)'!$C:$C,"Dividend (paid to cash)")*Z81</f>
        <v>0</v>
      </c>
      <c r="BL81" s="6">
        <f ca="1">BL80+SUMIFS('Transactions (Dated)'!$F:$F,'Transactions (Dated)'!$D:$D,$BF81,'Transactions (Dated)'!$B:$B,BL$11,'Transactions (Dated)'!$C:$C,"Dividend (paid to cash)")*AA81</f>
        <v>0</v>
      </c>
      <c r="BM81" s="6">
        <f ca="1">BM80+SUMIFS('Transactions (Dated)'!$F:$F,'Transactions (Dated)'!$D:$D,$BF81,'Transactions (Dated)'!$B:$B,BM$11,'Transactions (Dated)'!$C:$C,"Dividend (paid to cash)")*AB81</f>
        <v>0</v>
      </c>
      <c r="BN81" s="6">
        <f ca="1">BN80+SUMIFS('Transactions (Dated)'!$F:$F,'Transactions (Dated)'!$D:$D,$BF81,'Transactions (Dated)'!$B:$B,BN$11,'Transactions (Dated)'!$C:$C,"Dividend (paid to cash)")*AC81</f>
        <v>0</v>
      </c>
      <c r="BO81" s="6">
        <f ca="1">BO80+SUMIFS('Transactions (Dated)'!$F:$F,'Transactions (Dated)'!$D:$D,$BF81,'Transactions (Dated)'!$B:$B,BO$11,'Transactions (Dated)'!$C:$C,"Dividend (paid to cash)")*AD81</f>
        <v>0</v>
      </c>
      <c r="BP81" s="6">
        <f ca="1">BP80+SUMIFS('Transactions (Dated)'!$F:$F,'Transactions (Dated)'!$D:$D,$BF81,'Transactions (Dated)'!$B:$B,BP$11,'Transactions (Dated)'!$C:$C,"Dividend (paid to cash)")*AE81</f>
        <v>0</v>
      </c>
      <c r="BQ81" s="6">
        <f ca="1">BQ80+SUMIFS('Transactions (Dated)'!$F:$F,'Transactions (Dated)'!$D:$D,$BF81,'Transactions (Dated)'!$B:$B,BQ$11,'Transactions (Dated)'!$C:$C,"Dividend (paid to cash)")*AF81</f>
        <v>0</v>
      </c>
      <c r="BR81" s="6">
        <f ca="1">BR80+SUMIFS('Transactions (Dated)'!$F:$F,'Transactions (Dated)'!$D:$D,$BF81,'Transactions (Dated)'!$B:$B,BR$11,'Transactions (Dated)'!$C:$C,"Dividend (paid to cash)")*AG81</f>
        <v>0</v>
      </c>
      <c r="BS81" s="6">
        <f ca="1">BS80+SUMIFS('Transactions (Dated)'!$F:$F,'Transactions (Dated)'!$D:$D,$BF81,'Transactions (Dated)'!$B:$B,BS$11,'Transactions (Dated)'!$C:$C,"Dividend (paid to cash)")*AH81</f>
        <v>0</v>
      </c>
      <c r="BT81" s="6">
        <f ca="1">BT80+SUMIFS('Transactions (Dated)'!$F:$F,'Transactions (Dated)'!$D:$D,$BF81,'Transactions (Dated)'!$B:$B,BT$11,'Transactions (Dated)'!$C:$C,"Dividend (paid to cash)")*AI81</f>
        <v>0</v>
      </c>
      <c r="BU81" s="6">
        <f ca="1">BU80+SUMIFS('Transactions (Dated)'!$F:$F,'Transactions (Dated)'!$D:$D,$BF81,'Transactions (Dated)'!$B:$B,BU$11,'Transactions (Dated)'!$C:$C,"Dividend (paid to cash)")*AJ81</f>
        <v>0</v>
      </c>
      <c r="BV81" s="6"/>
      <c r="BX81" s="6">
        <f t="shared" ca="1" si="54"/>
        <v>900608.75</v>
      </c>
      <c r="BZ81" s="3">
        <f t="shared" si="55"/>
        <v>42016</v>
      </c>
      <c r="CA81" s="4">
        <f t="shared" ca="1" si="50"/>
        <v>99383.75</v>
      </c>
      <c r="CB81" s="4">
        <f t="shared" ca="1" si="51"/>
        <v>900608.75</v>
      </c>
      <c r="CD81" s="4">
        <f t="shared" ca="1" si="52"/>
        <v>999992.5</v>
      </c>
    </row>
    <row r="82" spans="2:82" x14ac:dyDescent="0.15">
      <c r="B82" s="3">
        <f t="shared" si="53"/>
        <v>42017</v>
      </c>
      <c r="C82" s="2">
        <v>14187.2</v>
      </c>
      <c r="E82" s="70">
        <v>42017</v>
      </c>
      <c r="F82" s="69">
        <v>11.6</v>
      </c>
      <c r="G82" s="69">
        <v>3.43</v>
      </c>
      <c r="H82" s="69">
        <v>19.170000000000002</v>
      </c>
      <c r="I82" s="69">
        <v>32.36</v>
      </c>
      <c r="J82" s="69">
        <v>17.05</v>
      </c>
      <c r="K82" s="69">
        <v>12.1</v>
      </c>
      <c r="L82" s="69">
        <v>24.64</v>
      </c>
      <c r="M82" s="69">
        <v>2.2200000000000002</v>
      </c>
      <c r="N82" s="69">
        <v>8.1999999999999993</v>
      </c>
      <c r="O82" s="69">
        <v>4.9066999999999998</v>
      </c>
      <c r="P82" s="69">
        <v>35.18</v>
      </c>
      <c r="Q82" s="69">
        <v>1.25</v>
      </c>
      <c r="R82" s="69">
        <v>8.89</v>
      </c>
      <c r="S82" s="69">
        <v>39.29</v>
      </c>
      <c r="T82" s="4"/>
      <c r="V82" s="3">
        <f t="shared" si="32"/>
        <v>42017</v>
      </c>
      <c r="W82" s="40">
        <f ca="1">W81+SUMIFS('Transactions (Dated)'!$E$2:$E$53,'Transactions (Dated)'!$D$2:$D$53,'Share Values'!$V82,'Transactions (Dated)'!$B$2:$B$53,'Share Values'!W$11,'Transactions (Dated)'!$C$2:$C$53,"Buy")-SUMIFS('Transactions (Dated)'!$E$2:$E$53,'Transactions (Dated)'!$D$2:$D$53,'Share Values'!$V82,'Transactions (Dated)'!$B$2:$B$53,'Share Values'!W$11,'Transactions (Dated)'!$C$2:$C$53,"Sell")</f>
        <v>4625</v>
      </c>
      <c r="X82" s="40">
        <f ca="1">X81+SUMIFS('Transactions (Dated)'!$E$2:$E$53,'Transactions (Dated)'!$D$2:$D$53,'Share Values'!$V82,'Transactions (Dated)'!$B$2:$B$53,'Share Values'!X$11,'Transactions (Dated)'!$C$2:$C$53,"Buy")-SUMIFS('Transactions (Dated)'!$E$2:$E$53,'Transactions (Dated)'!$D$2:$D$53,'Share Values'!$V82,'Transactions (Dated)'!$B$2:$B$53,'Share Values'!X$11,'Transactions (Dated)'!$C$2:$C$53,"Sell")</f>
        <v>12500</v>
      </c>
      <c r="Y82" s="40">
        <f ca="1">Y81+SUMIFS('Transactions (Dated)'!$E$2:$E$53,'Transactions (Dated)'!$D$2:$D$53,'Share Values'!$V82,'Transactions (Dated)'!$B$2:$B$53,'Share Values'!Y$11,'Transactions (Dated)'!$C$2:$C$53,"Buy")-SUMIFS('Transactions (Dated)'!$E$2:$E$53,'Transactions (Dated)'!$D$2:$D$53,'Share Values'!$V82,'Transactions (Dated)'!$B$2:$B$53,'Share Values'!Y$11,'Transactions (Dated)'!$C$2:$C$53,"Sell")</f>
        <v>0</v>
      </c>
      <c r="Z82" s="40">
        <f ca="1">Z81+SUMIFS('Transactions (Dated)'!$E$2:$E$53,'Transactions (Dated)'!$D$2:$D$53,'Share Values'!$V82,'Transactions (Dated)'!$B$2:$B$53,'Share Values'!Z$11,'Transactions (Dated)'!$C$2:$C$53,"Buy")-SUMIFS('Transactions (Dated)'!$E$2:$E$53,'Transactions (Dated)'!$D$2:$D$53,'Share Values'!$V82,'Transactions (Dated)'!$B$2:$B$53,'Share Values'!Z$11,'Transactions (Dated)'!$C$2:$C$53,"Sell")</f>
        <v>0</v>
      </c>
      <c r="AA82" s="40">
        <f ca="1">AA81+SUMIFS('Transactions (Dated)'!$E$2:$E$53,'Transactions (Dated)'!$D$2:$D$53,'Share Values'!$V82,'Transactions (Dated)'!$B$2:$B$53,'Share Values'!AA$11,'Transactions (Dated)'!$C$2:$C$53,"Buy")-SUMIFS('Transactions (Dated)'!$E$2:$E$53,'Transactions (Dated)'!$D$2:$D$53,'Share Values'!$V82,'Transactions (Dated)'!$B$2:$B$53,'Share Values'!AA$11,'Transactions (Dated)'!$C$2:$C$53,"Sell")</f>
        <v>0</v>
      </c>
      <c r="AB82" s="40">
        <f ca="1">AB81+SUMIFS('Transactions (Dated)'!$E$2:$E$53,'Transactions (Dated)'!$D$2:$D$53,'Share Values'!$V82,'Transactions (Dated)'!$B$2:$B$53,'Share Values'!AB$11,'Transactions (Dated)'!$C$2:$C$53,"Buy")-SUMIFS('Transactions (Dated)'!$E$2:$E$53,'Transactions (Dated)'!$D$2:$D$53,'Share Values'!$V82,'Transactions (Dated)'!$B$2:$B$53,'Share Values'!AB$11,'Transactions (Dated)'!$C$2:$C$53,"Sell")</f>
        <v>0</v>
      </c>
      <c r="AC82" s="40">
        <f ca="1">AC81+SUMIFS('Transactions (Dated)'!$E$2:$E$53,'Transactions (Dated)'!$D$2:$D$53,'Share Values'!$V82,'Transactions (Dated)'!$B$2:$B$53,'Share Values'!AC$11,'Transactions (Dated)'!$C$2:$C$53,"Buy")-SUMIFS('Transactions (Dated)'!$E$2:$E$53,'Transactions (Dated)'!$D$2:$D$53,'Share Values'!$V82,'Transactions (Dated)'!$B$2:$B$53,'Share Values'!AC$11,'Transactions (Dated)'!$C$2:$C$53,"Sell")</f>
        <v>0</v>
      </c>
      <c r="AD82" s="40">
        <f ca="1">AD81+SUMIFS('Transactions (Dated)'!$E$2:$E$53,'Transactions (Dated)'!$D$2:$D$53,'Share Values'!$V82,'Transactions (Dated)'!$B$2:$B$53,'Share Values'!AD$11,'Transactions (Dated)'!$C$2:$C$53,"Buy")-SUMIFS('Transactions (Dated)'!$E$2:$E$53,'Transactions (Dated)'!$D$2:$D$53,'Share Values'!$V82,'Transactions (Dated)'!$B$2:$B$53,'Share Values'!AD$11,'Transactions (Dated)'!$C$2:$C$53,"Sell")</f>
        <v>0</v>
      </c>
      <c r="AE82" s="40">
        <f ca="1">AE81+SUMIFS('Transactions (Dated)'!$E$2:$E$53,'Transactions (Dated)'!$D$2:$D$53,'Share Values'!$V82,'Transactions (Dated)'!$B$2:$B$53,'Share Values'!AE$11,'Transactions (Dated)'!$C$2:$C$53,"Buy")-SUMIFS('Transactions (Dated)'!$E$2:$E$53,'Transactions (Dated)'!$D$2:$D$53,'Share Values'!$V82,'Transactions (Dated)'!$B$2:$B$53,'Share Values'!AE$11,'Transactions (Dated)'!$C$2:$C$53,"Sell")</f>
        <v>0</v>
      </c>
      <c r="AF82" s="40">
        <f ca="1">AF81+SUMIFS('Transactions (Dated)'!$E$2:$E$53,'Transactions (Dated)'!$D$2:$D$53,'Share Values'!$V82,'Transactions (Dated)'!$B$2:$B$53,'Share Values'!AF$11,'Transactions (Dated)'!$C$2:$C$53,"Buy")-SUMIFS('Transactions (Dated)'!$E$2:$E$53,'Transactions (Dated)'!$D$2:$D$53,'Share Values'!$V82,'Transactions (Dated)'!$B$2:$B$53,'Share Values'!AF$11,'Transactions (Dated)'!$C$2:$C$53,"Sell")</f>
        <v>0</v>
      </c>
      <c r="AG82" s="40">
        <f ca="1">AG81+SUMIFS('Transactions (Dated)'!$E$2:$E$53,'Transactions (Dated)'!$D$2:$D$53,'Share Values'!$V82,'Transactions (Dated)'!$B$2:$B$53,'Share Values'!AG$11,'Transactions (Dated)'!$C$2:$C$53,"Buy")-SUMIFS('Transactions (Dated)'!$E$2:$E$53,'Transactions (Dated)'!$D$2:$D$53,'Share Values'!$V82,'Transactions (Dated)'!$B$2:$B$53,'Share Values'!AG$11,'Transactions (Dated)'!$C$2:$C$53,"Sell")</f>
        <v>0</v>
      </c>
      <c r="AH82" s="40">
        <f ca="1">AH81+SUMIFS('Transactions (Dated)'!$E$2:$E$53,'Transactions (Dated)'!$D$2:$D$53,'Share Values'!$V82,'Transactions (Dated)'!$B$2:$B$53,'Share Values'!AH$11,'Transactions (Dated)'!$C$2:$C$53,"Buy")-SUMIFS('Transactions (Dated)'!$E$2:$E$53,'Transactions (Dated)'!$D$2:$D$53,'Share Values'!$V82,'Transactions (Dated)'!$B$2:$B$53,'Share Values'!AH$11,'Transactions (Dated)'!$C$2:$C$53,"Sell")</f>
        <v>0</v>
      </c>
      <c r="AI82" s="40">
        <f ca="1">AI81+SUMIFS('Transactions (Dated)'!$E$2:$E$53,'Transactions (Dated)'!$D$2:$D$53,'Share Values'!$V82,'Transactions (Dated)'!$B$2:$B$53,'Share Values'!AI$11,'Transactions (Dated)'!$C$2:$C$53,"Buy")-SUMIFS('Transactions (Dated)'!$E$2:$E$53,'Transactions (Dated)'!$D$2:$D$53,'Share Values'!$V82,'Transactions (Dated)'!$B$2:$B$53,'Share Values'!AI$11,'Transactions (Dated)'!$C$2:$C$53,"Sell")</f>
        <v>0</v>
      </c>
      <c r="AJ82" s="40">
        <f ca="1">AJ81+SUMIFS('Transactions (Dated)'!$E$2:$E$53,'Transactions (Dated)'!$D$2:$D$53,'Share Values'!$V82,'Transactions (Dated)'!$B$2:$B$53,'Share Values'!AJ$11,'Transactions (Dated)'!$C$2:$C$53,"Buy")-SUMIFS('Transactions (Dated)'!$E$2:$E$53,'Transactions (Dated)'!$D$2:$D$53,'Share Values'!$V82,'Transactions (Dated)'!$B$2:$B$53,'Share Values'!AJ$11,'Transactions (Dated)'!$C$2:$C$53,"Sell")</f>
        <v>0</v>
      </c>
      <c r="AK82" s="40"/>
      <c r="AM82" s="3">
        <f t="shared" si="33"/>
        <v>42017</v>
      </c>
      <c r="AN82" s="6">
        <f t="shared" ca="1" si="34"/>
        <v>53650</v>
      </c>
      <c r="AO82" s="6">
        <f t="shared" ca="1" si="35"/>
        <v>42875</v>
      </c>
      <c r="AP82" s="6">
        <f t="shared" ca="1" si="36"/>
        <v>0</v>
      </c>
      <c r="AQ82" s="6">
        <f t="shared" ca="1" si="37"/>
        <v>0</v>
      </c>
      <c r="AR82" s="6">
        <f t="shared" ca="1" si="38"/>
        <v>0</v>
      </c>
      <c r="AS82" s="6">
        <f t="shared" ca="1" si="39"/>
        <v>0</v>
      </c>
      <c r="AT82" s="6">
        <f t="shared" ca="1" si="40"/>
        <v>0</v>
      </c>
      <c r="AU82" s="6">
        <f t="shared" ca="1" si="41"/>
        <v>0</v>
      </c>
      <c r="AV82" s="6">
        <f t="shared" ca="1" si="42"/>
        <v>0</v>
      </c>
      <c r="AW82" s="6">
        <f t="shared" ca="1" si="43"/>
        <v>0</v>
      </c>
      <c r="AX82" s="6">
        <f t="shared" ca="1" si="44"/>
        <v>0</v>
      </c>
      <c r="AY82" s="6">
        <f t="shared" ca="1" si="45"/>
        <v>0</v>
      </c>
      <c r="AZ82" s="6">
        <f t="shared" ca="1" si="46"/>
        <v>0</v>
      </c>
      <c r="BA82" s="6">
        <f t="shared" ca="1" si="47"/>
        <v>0</v>
      </c>
      <c r="BB82" s="6"/>
      <c r="BD82" s="4">
        <f t="shared" ca="1" si="48"/>
        <v>96525</v>
      </c>
      <c r="BF82" s="3">
        <f t="shared" si="49"/>
        <v>42017</v>
      </c>
      <c r="BG82" s="6">
        <f>BG81+SUMIFS('Transactions (Dated)'!H:H,'Transactions (Dated)'!D:D,'Share Values'!AM82)</f>
        <v>899983.75</v>
      </c>
      <c r="BH82" s="6">
        <f ca="1">BH81+SUMIFS('Transactions (Dated)'!$F:$F,'Transactions (Dated)'!$D:$D,$BF82,'Transactions (Dated)'!$B:$B,BH$11,'Transactions (Dated)'!$C:$C,"Dividend (paid to cash)")*W82</f>
        <v>0</v>
      </c>
      <c r="BI82" s="6">
        <f ca="1">BI81+SUMIFS('Transactions (Dated)'!$F:$F,'Transactions (Dated)'!$D:$D,$BF82,'Transactions (Dated)'!$B:$B,BI$11,'Transactions (Dated)'!$C:$C,"Dividend (paid to cash)")*X82</f>
        <v>625</v>
      </c>
      <c r="BJ82" s="6">
        <f ca="1">BJ81+SUMIFS('Transactions (Dated)'!$F:$F,'Transactions (Dated)'!$D:$D,$BF82,'Transactions (Dated)'!$B:$B,BJ$11,'Transactions (Dated)'!$C:$C,"Dividend (paid to cash)")*Y82</f>
        <v>0</v>
      </c>
      <c r="BK82" s="6">
        <f ca="1">BK81+SUMIFS('Transactions (Dated)'!$F:$F,'Transactions (Dated)'!$D:$D,$BF82,'Transactions (Dated)'!$B:$B,BK$11,'Transactions (Dated)'!$C:$C,"Dividend (paid to cash)")*Z82</f>
        <v>0</v>
      </c>
      <c r="BL82" s="6">
        <f ca="1">BL81+SUMIFS('Transactions (Dated)'!$F:$F,'Transactions (Dated)'!$D:$D,$BF82,'Transactions (Dated)'!$B:$B,BL$11,'Transactions (Dated)'!$C:$C,"Dividend (paid to cash)")*AA82</f>
        <v>0</v>
      </c>
      <c r="BM82" s="6">
        <f ca="1">BM81+SUMIFS('Transactions (Dated)'!$F:$F,'Transactions (Dated)'!$D:$D,$BF82,'Transactions (Dated)'!$B:$B,BM$11,'Transactions (Dated)'!$C:$C,"Dividend (paid to cash)")*AB82</f>
        <v>0</v>
      </c>
      <c r="BN82" s="6">
        <f ca="1">BN81+SUMIFS('Transactions (Dated)'!$F:$F,'Transactions (Dated)'!$D:$D,$BF82,'Transactions (Dated)'!$B:$B,BN$11,'Transactions (Dated)'!$C:$C,"Dividend (paid to cash)")*AC82</f>
        <v>0</v>
      </c>
      <c r="BO82" s="6">
        <f ca="1">BO81+SUMIFS('Transactions (Dated)'!$F:$F,'Transactions (Dated)'!$D:$D,$BF82,'Transactions (Dated)'!$B:$B,BO$11,'Transactions (Dated)'!$C:$C,"Dividend (paid to cash)")*AD82</f>
        <v>0</v>
      </c>
      <c r="BP82" s="6">
        <f ca="1">BP81+SUMIFS('Transactions (Dated)'!$F:$F,'Transactions (Dated)'!$D:$D,$BF82,'Transactions (Dated)'!$B:$B,BP$11,'Transactions (Dated)'!$C:$C,"Dividend (paid to cash)")*AE82</f>
        <v>0</v>
      </c>
      <c r="BQ82" s="6">
        <f ca="1">BQ81+SUMIFS('Transactions (Dated)'!$F:$F,'Transactions (Dated)'!$D:$D,$BF82,'Transactions (Dated)'!$B:$B,BQ$11,'Transactions (Dated)'!$C:$C,"Dividend (paid to cash)")*AF82</f>
        <v>0</v>
      </c>
      <c r="BR82" s="6">
        <f ca="1">BR81+SUMIFS('Transactions (Dated)'!$F:$F,'Transactions (Dated)'!$D:$D,$BF82,'Transactions (Dated)'!$B:$B,BR$11,'Transactions (Dated)'!$C:$C,"Dividend (paid to cash)")*AG82</f>
        <v>0</v>
      </c>
      <c r="BS82" s="6">
        <f ca="1">BS81+SUMIFS('Transactions (Dated)'!$F:$F,'Transactions (Dated)'!$D:$D,$BF82,'Transactions (Dated)'!$B:$B,BS$11,'Transactions (Dated)'!$C:$C,"Dividend (paid to cash)")*AH82</f>
        <v>0</v>
      </c>
      <c r="BT82" s="6">
        <f ca="1">BT81+SUMIFS('Transactions (Dated)'!$F:$F,'Transactions (Dated)'!$D:$D,$BF82,'Transactions (Dated)'!$B:$B,BT$11,'Transactions (Dated)'!$C:$C,"Dividend (paid to cash)")*AI82</f>
        <v>0</v>
      </c>
      <c r="BU82" s="6">
        <f ca="1">BU81+SUMIFS('Transactions (Dated)'!$F:$F,'Transactions (Dated)'!$D:$D,$BF82,'Transactions (Dated)'!$B:$B,BU$11,'Transactions (Dated)'!$C:$C,"Dividend (paid to cash)")*AJ82</f>
        <v>0</v>
      </c>
      <c r="BV82" s="6"/>
      <c r="BX82" s="6">
        <f t="shared" ca="1" si="54"/>
        <v>900608.75</v>
      </c>
      <c r="BZ82" s="3">
        <f t="shared" si="55"/>
        <v>42017</v>
      </c>
      <c r="CA82" s="4">
        <f t="shared" ca="1" si="50"/>
        <v>96525</v>
      </c>
      <c r="CB82" s="4">
        <f t="shared" ca="1" si="51"/>
        <v>900608.75</v>
      </c>
      <c r="CD82" s="4">
        <f t="shared" ca="1" si="52"/>
        <v>997133.75</v>
      </c>
    </row>
    <row r="83" spans="2:82" x14ac:dyDescent="0.15">
      <c r="B83" s="3">
        <f t="shared" si="53"/>
        <v>42018</v>
      </c>
      <c r="C83" s="2">
        <v>14084.4</v>
      </c>
      <c r="E83" s="70">
        <v>42018</v>
      </c>
      <c r="F83" s="69">
        <v>15.25</v>
      </c>
      <c r="G83" s="69">
        <v>3.4</v>
      </c>
      <c r="H83" s="69">
        <v>19.04</v>
      </c>
      <c r="I83" s="69">
        <v>31.12</v>
      </c>
      <c r="J83" s="69">
        <v>16.5</v>
      </c>
      <c r="K83" s="69">
        <v>12.01</v>
      </c>
      <c r="L83" s="69">
        <v>23.7</v>
      </c>
      <c r="M83" s="69">
        <v>2.25</v>
      </c>
      <c r="N83" s="69">
        <v>8.1999999999999993</v>
      </c>
      <c r="O83" s="69">
        <v>4.8367000000000004</v>
      </c>
      <c r="P83" s="69">
        <v>34.630000000000003</v>
      </c>
      <c r="Q83" s="69">
        <v>1.17</v>
      </c>
      <c r="R83" s="69">
        <v>7.85</v>
      </c>
      <c r="S83" s="69">
        <v>39.56</v>
      </c>
      <c r="T83" s="4"/>
      <c r="V83" s="3">
        <f t="shared" si="32"/>
        <v>42018</v>
      </c>
      <c r="W83" s="40">
        <f ca="1">W82+SUMIFS('Transactions (Dated)'!$E$2:$E$53,'Transactions (Dated)'!$D$2:$D$53,'Share Values'!$V83,'Transactions (Dated)'!$B$2:$B$53,'Share Values'!W$11,'Transactions (Dated)'!$C$2:$C$53,"Buy")-SUMIFS('Transactions (Dated)'!$E$2:$E$53,'Transactions (Dated)'!$D$2:$D$53,'Share Values'!$V83,'Transactions (Dated)'!$B$2:$B$53,'Share Values'!W$11,'Transactions (Dated)'!$C$2:$C$53,"Sell")</f>
        <v>4625</v>
      </c>
      <c r="X83" s="40">
        <f ca="1">X82+SUMIFS('Transactions (Dated)'!$E$2:$E$53,'Transactions (Dated)'!$D$2:$D$53,'Share Values'!$V83,'Transactions (Dated)'!$B$2:$B$53,'Share Values'!X$11,'Transactions (Dated)'!$C$2:$C$53,"Buy")-SUMIFS('Transactions (Dated)'!$E$2:$E$53,'Transactions (Dated)'!$D$2:$D$53,'Share Values'!$V83,'Transactions (Dated)'!$B$2:$B$53,'Share Values'!X$11,'Transactions (Dated)'!$C$2:$C$53,"Sell")</f>
        <v>12500</v>
      </c>
      <c r="Y83" s="40">
        <f ca="1">Y82+SUMIFS('Transactions (Dated)'!$E$2:$E$53,'Transactions (Dated)'!$D$2:$D$53,'Share Values'!$V83,'Transactions (Dated)'!$B$2:$B$53,'Share Values'!Y$11,'Transactions (Dated)'!$C$2:$C$53,"Buy")-SUMIFS('Transactions (Dated)'!$E$2:$E$53,'Transactions (Dated)'!$D$2:$D$53,'Share Values'!$V83,'Transactions (Dated)'!$B$2:$B$53,'Share Values'!Y$11,'Transactions (Dated)'!$C$2:$C$53,"Sell")</f>
        <v>0</v>
      </c>
      <c r="Z83" s="40">
        <f ca="1">Z82+SUMIFS('Transactions (Dated)'!$E$2:$E$53,'Transactions (Dated)'!$D$2:$D$53,'Share Values'!$V83,'Transactions (Dated)'!$B$2:$B$53,'Share Values'!Z$11,'Transactions (Dated)'!$C$2:$C$53,"Buy")-SUMIFS('Transactions (Dated)'!$E$2:$E$53,'Transactions (Dated)'!$D$2:$D$53,'Share Values'!$V83,'Transactions (Dated)'!$B$2:$B$53,'Share Values'!Z$11,'Transactions (Dated)'!$C$2:$C$53,"Sell")</f>
        <v>0</v>
      </c>
      <c r="AA83" s="40">
        <f ca="1">AA82+SUMIFS('Transactions (Dated)'!$E$2:$E$53,'Transactions (Dated)'!$D$2:$D$53,'Share Values'!$V83,'Transactions (Dated)'!$B$2:$B$53,'Share Values'!AA$11,'Transactions (Dated)'!$C$2:$C$53,"Buy")-SUMIFS('Transactions (Dated)'!$E$2:$E$53,'Transactions (Dated)'!$D$2:$D$53,'Share Values'!$V83,'Transactions (Dated)'!$B$2:$B$53,'Share Values'!AA$11,'Transactions (Dated)'!$C$2:$C$53,"Sell")</f>
        <v>0</v>
      </c>
      <c r="AB83" s="40">
        <f ca="1">AB82+SUMIFS('Transactions (Dated)'!$E$2:$E$53,'Transactions (Dated)'!$D$2:$D$53,'Share Values'!$V83,'Transactions (Dated)'!$B$2:$B$53,'Share Values'!AB$11,'Transactions (Dated)'!$C$2:$C$53,"Buy")-SUMIFS('Transactions (Dated)'!$E$2:$E$53,'Transactions (Dated)'!$D$2:$D$53,'Share Values'!$V83,'Transactions (Dated)'!$B$2:$B$53,'Share Values'!AB$11,'Transactions (Dated)'!$C$2:$C$53,"Sell")</f>
        <v>0</v>
      </c>
      <c r="AC83" s="40">
        <f ca="1">AC82+SUMIFS('Transactions (Dated)'!$E$2:$E$53,'Transactions (Dated)'!$D$2:$D$53,'Share Values'!$V83,'Transactions (Dated)'!$B$2:$B$53,'Share Values'!AC$11,'Transactions (Dated)'!$C$2:$C$53,"Buy")-SUMIFS('Transactions (Dated)'!$E$2:$E$53,'Transactions (Dated)'!$D$2:$D$53,'Share Values'!$V83,'Transactions (Dated)'!$B$2:$B$53,'Share Values'!AC$11,'Transactions (Dated)'!$C$2:$C$53,"Sell")</f>
        <v>0</v>
      </c>
      <c r="AD83" s="40">
        <f ca="1">AD82+SUMIFS('Transactions (Dated)'!$E$2:$E$53,'Transactions (Dated)'!$D$2:$D$53,'Share Values'!$V83,'Transactions (Dated)'!$B$2:$B$53,'Share Values'!AD$11,'Transactions (Dated)'!$C$2:$C$53,"Buy")-SUMIFS('Transactions (Dated)'!$E$2:$E$53,'Transactions (Dated)'!$D$2:$D$53,'Share Values'!$V83,'Transactions (Dated)'!$B$2:$B$53,'Share Values'!AD$11,'Transactions (Dated)'!$C$2:$C$53,"Sell")</f>
        <v>0</v>
      </c>
      <c r="AE83" s="40">
        <f ca="1">AE82+SUMIFS('Transactions (Dated)'!$E$2:$E$53,'Transactions (Dated)'!$D$2:$D$53,'Share Values'!$V83,'Transactions (Dated)'!$B$2:$B$53,'Share Values'!AE$11,'Transactions (Dated)'!$C$2:$C$53,"Buy")-SUMIFS('Transactions (Dated)'!$E$2:$E$53,'Transactions (Dated)'!$D$2:$D$53,'Share Values'!$V83,'Transactions (Dated)'!$B$2:$B$53,'Share Values'!AE$11,'Transactions (Dated)'!$C$2:$C$53,"Sell")</f>
        <v>0</v>
      </c>
      <c r="AF83" s="40">
        <f ca="1">AF82+SUMIFS('Transactions (Dated)'!$E$2:$E$53,'Transactions (Dated)'!$D$2:$D$53,'Share Values'!$V83,'Transactions (Dated)'!$B$2:$B$53,'Share Values'!AF$11,'Transactions (Dated)'!$C$2:$C$53,"Buy")-SUMIFS('Transactions (Dated)'!$E$2:$E$53,'Transactions (Dated)'!$D$2:$D$53,'Share Values'!$V83,'Transactions (Dated)'!$B$2:$B$53,'Share Values'!AF$11,'Transactions (Dated)'!$C$2:$C$53,"Sell")</f>
        <v>0</v>
      </c>
      <c r="AG83" s="40">
        <f ca="1">AG82+SUMIFS('Transactions (Dated)'!$E$2:$E$53,'Transactions (Dated)'!$D$2:$D$53,'Share Values'!$V83,'Transactions (Dated)'!$B$2:$B$53,'Share Values'!AG$11,'Transactions (Dated)'!$C$2:$C$53,"Buy")-SUMIFS('Transactions (Dated)'!$E$2:$E$53,'Transactions (Dated)'!$D$2:$D$53,'Share Values'!$V83,'Transactions (Dated)'!$B$2:$B$53,'Share Values'!AG$11,'Transactions (Dated)'!$C$2:$C$53,"Sell")</f>
        <v>0</v>
      </c>
      <c r="AH83" s="40">
        <f ca="1">AH82+SUMIFS('Transactions (Dated)'!$E$2:$E$53,'Transactions (Dated)'!$D$2:$D$53,'Share Values'!$V83,'Transactions (Dated)'!$B$2:$B$53,'Share Values'!AH$11,'Transactions (Dated)'!$C$2:$C$53,"Buy")-SUMIFS('Transactions (Dated)'!$E$2:$E$53,'Transactions (Dated)'!$D$2:$D$53,'Share Values'!$V83,'Transactions (Dated)'!$B$2:$B$53,'Share Values'!AH$11,'Transactions (Dated)'!$C$2:$C$53,"Sell")</f>
        <v>0</v>
      </c>
      <c r="AI83" s="40">
        <f ca="1">AI82+SUMIFS('Transactions (Dated)'!$E$2:$E$53,'Transactions (Dated)'!$D$2:$D$53,'Share Values'!$V83,'Transactions (Dated)'!$B$2:$B$53,'Share Values'!AI$11,'Transactions (Dated)'!$C$2:$C$53,"Buy")-SUMIFS('Transactions (Dated)'!$E$2:$E$53,'Transactions (Dated)'!$D$2:$D$53,'Share Values'!$V83,'Transactions (Dated)'!$B$2:$B$53,'Share Values'!AI$11,'Transactions (Dated)'!$C$2:$C$53,"Sell")</f>
        <v>0</v>
      </c>
      <c r="AJ83" s="40">
        <f ca="1">AJ82+SUMIFS('Transactions (Dated)'!$E$2:$E$53,'Transactions (Dated)'!$D$2:$D$53,'Share Values'!$V83,'Transactions (Dated)'!$B$2:$B$53,'Share Values'!AJ$11,'Transactions (Dated)'!$C$2:$C$53,"Buy")-SUMIFS('Transactions (Dated)'!$E$2:$E$53,'Transactions (Dated)'!$D$2:$D$53,'Share Values'!$V83,'Transactions (Dated)'!$B$2:$B$53,'Share Values'!AJ$11,'Transactions (Dated)'!$C$2:$C$53,"Sell")</f>
        <v>0</v>
      </c>
      <c r="AK83" s="40"/>
      <c r="AM83" s="3">
        <f t="shared" si="33"/>
        <v>42018</v>
      </c>
      <c r="AN83" s="6">
        <f t="shared" ca="1" si="34"/>
        <v>70531.25</v>
      </c>
      <c r="AO83" s="6">
        <f t="shared" ca="1" si="35"/>
        <v>42500</v>
      </c>
      <c r="AP83" s="6">
        <f t="shared" ca="1" si="36"/>
        <v>0</v>
      </c>
      <c r="AQ83" s="6">
        <f t="shared" ca="1" si="37"/>
        <v>0</v>
      </c>
      <c r="AR83" s="6">
        <f t="shared" ca="1" si="38"/>
        <v>0</v>
      </c>
      <c r="AS83" s="6">
        <f t="shared" ca="1" si="39"/>
        <v>0</v>
      </c>
      <c r="AT83" s="6">
        <f t="shared" ca="1" si="40"/>
        <v>0</v>
      </c>
      <c r="AU83" s="6">
        <f t="shared" ca="1" si="41"/>
        <v>0</v>
      </c>
      <c r="AV83" s="6">
        <f t="shared" ca="1" si="42"/>
        <v>0</v>
      </c>
      <c r="AW83" s="6">
        <f t="shared" ca="1" si="43"/>
        <v>0</v>
      </c>
      <c r="AX83" s="6">
        <f t="shared" ca="1" si="44"/>
        <v>0</v>
      </c>
      <c r="AY83" s="6">
        <f t="shared" ca="1" si="45"/>
        <v>0</v>
      </c>
      <c r="AZ83" s="6">
        <f t="shared" ca="1" si="46"/>
        <v>0</v>
      </c>
      <c r="BA83" s="6">
        <f t="shared" ca="1" si="47"/>
        <v>0</v>
      </c>
      <c r="BB83" s="6"/>
      <c r="BD83" s="4">
        <f t="shared" ca="1" si="48"/>
        <v>113031.25</v>
      </c>
      <c r="BF83" s="3">
        <f t="shared" si="49"/>
        <v>42018</v>
      </c>
      <c r="BG83" s="6">
        <f>BG82+SUMIFS('Transactions (Dated)'!H:H,'Transactions (Dated)'!D:D,'Share Values'!AM83)</f>
        <v>899983.75</v>
      </c>
      <c r="BH83" s="6">
        <f ca="1">BH82+SUMIFS('Transactions (Dated)'!$F:$F,'Transactions (Dated)'!$D:$D,$BF83,'Transactions (Dated)'!$B:$B,BH$11,'Transactions (Dated)'!$C:$C,"Dividend (paid to cash)")*W83</f>
        <v>0</v>
      </c>
      <c r="BI83" s="6">
        <f ca="1">BI82+SUMIFS('Transactions (Dated)'!$F:$F,'Transactions (Dated)'!$D:$D,$BF83,'Transactions (Dated)'!$B:$B,BI$11,'Transactions (Dated)'!$C:$C,"Dividend (paid to cash)")*X83</f>
        <v>625</v>
      </c>
      <c r="BJ83" s="6">
        <f ca="1">BJ82+SUMIFS('Transactions (Dated)'!$F:$F,'Transactions (Dated)'!$D:$D,$BF83,'Transactions (Dated)'!$B:$B,BJ$11,'Transactions (Dated)'!$C:$C,"Dividend (paid to cash)")*Y83</f>
        <v>0</v>
      </c>
      <c r="BK83" s="6">
        <f ca="1">BK82+SUMIFS('Transactions (Dated)'!$F:$F,'Transactions (Dated)'!$D:$D,$BF83,'Transactions (Dated)'!$B:$B,BK$11,'Transactions (Dated)'!$C:$C,"Dividend (paid to cash)")*Z83</f>
        <v>0</v>
      </c>
      <c r="BL83" s="6">
        <f ca="1">BL82+SUMIFS('Transactions (Dated)'!$F:$F,'Transactions (Dated)'!$D:$D,$BF83,'Transactions (Dated)'!$B:$B,BL$11,'Transactions (Dated)'!$C:$C,"Dividend (paid to cash)")*AA83</f>
        <v>0</v>
      </c>
      <c r="BM83" s="6">
        <f ca="1">BM82+SUMIFS('Transactions (Dated)'!$F:$F,'Transactions (Dated)'!$D:$D,$BF83,'Transactions (Dated)'!$B:$B,BM$11,'Transactions (Dated)'!$C:$C,"Dividend (paid to cash)")*AB83</f>
        <v>0</v>
      </c>
      <c r="BN83" s="6">
        <f ca="1">BN82+SUMIFS('Transactions (Dated)'!$F:$F,'Transactions (Dated)'!$D:$D,$BF83,'Transactions (Dated)'!$B:$B,BN$11,'Transactions (Dated)'!$C:$C,"Dividend (paid to cash)")*AC83</f>
        <v>0</v>
      </c>
      <c r="BO83" s="6">
        <f ca="1">BO82+SUMIFS('Transactions (Dated)'!$F:$F,'Transactions (Dated)'!$D:$D,$BF83,'Transactions (Dated)'!$B:$B,BO$11,'Transactions (Dated)'!$C:$C,"Dividend (paid to cash)")*AD83</f>
        <v>0</v>
      </c>
      <c r="BP83" s="6">
        <f ca="1">BP82+SUMIFS('Transactions (Dated)'!$F:$F,'Transactions (Dated)'!$D:$D,$BF83,'Transactions (Dated)'!$B:$B,BP$11,'Transactions (Dated)'!$C:$C,"Dividend (paid to cash)")*AE83</f>
        <v>0</v>
      </c>
      <c r="BQ83" s="6">
        <f ca="1">BQ82+SUMIFS('Transactions (Dated)'!$F:$F,'Transactions (Dated)'!$D:$D,$BF83,'Transactions (Dated)'!$B:$B,BQ$11,'Transactions (Dated)'!$C:$C,"Dividend (paid to cash)")*AF83</f>
        <v>0</v>
      </c>
      <c r="BR83" s="6">
        <f ca="1">BR82+SUMIFS('Transactions (Dated)'!$F:$F,'Transactions (Dated)'!$D:$D,$BF83,'Transactions (Dated)'!$B:$B,BR$11,'Transactions (Dated)'!$C:$C,"Dividend (paid to cash)")*AG83</f>
        <v>0</v>
      </c>
      <c r="BS83" s="6">
        <f ca="1">BS82+SUMIFS('Transactions (Dated)'!$F:$F,'Transactions (Dated)'!$D:$D,$BF83,'Transactions (Dated)'!$B:$B,BS$11,'Transactions (Dated)'!$C:$C,"Dividend (paid to cash)")*AH83</f>
        <v>0</v>
      </c>
      <c r="BT83" s="6">
        <f ca="1">BT82+SUMIFS('Transactions (Dated)'!$F:$F,'Transactions (Dated)'!$D:$D,$BF83,'Transactions (Dated)'!$B:$B,BT$11,'Transactions (Dated)'!$C:$C,"Dividend (paid to cash)")*AI83</f>
        <v>0</v>
      </c>
      <c r="BU83" s="6">
        <f ca="1">BU82+SUMIFS('Transactions (Dated)'!$F:$F,'Transactions (Dated)'!$D:$D,$BF83,'Transactions (Dated)'!$B:$B,BU$11,'Transactions (Dated)'!$C:$C,"Dividend (paid to cash)")*AJ83</f>
        <v>0</v>
      </c>
      <c r="BV83" s="6"/>
      <c r="BX83" s="6">
        <f t="shared" ca="1" si="54"/>
        <v>900608.75</v>
      </c>
      <c r="BZ83" s="3">
        <f t="shared" si="55"/>
        <v>42018</v>
      </c>
      <c r="CA83" s="4">
        <f t="shared" ca="1" si="50"/>
        <v>113031.25</v>
      </c>
      <c r="CB83" s="4">
        <f t="shared" ca="1" si="51"/>
        <v>900608.75</v>
      </c>
      <c r="CD83" s="4">
        <f t="shared" ca="1" si="52"/>
        <v>1013640</v>
      </c>
    </row>
    <row r="84" spans="2:82" x14ac:dyDescent="0.15">
      <c r="B84" s="3">
        <f t="shared" si="53"/>
        <v>42019</v>
      </c>
      <c r="C84" s="2">
        <v>14041.8</v>
      </c>
      <c r="E84" s="70">
        <v>42019</v>
      </c>
      <c r="F84" s="69">
        <v>12.08</v>
      </c>
      <c r="G84" s="69">
        <v>3.28</v>
      </c>
      <c r="H84" s="69">
        <v>18.989999999999998</v>
      </c>
      <c r="I84" s="69">
        <v>31.8</v>
      </c>
      <c r="J84" s="69">
        <v>16.920000000000002</v>
      </c>
      <c r="K84" s="69">
        <v>12.1</v>
      </c>
      <c r="L84" s="69">
        <v>25.52</v>
      </c>
      <c r="M84" s="69">
        <v>2.31</v>
      </c>
      <c r="N84" s="69">
        <v>8.1999999999999993</v>
      </c>
      <c r="O84" s="69">
        <v>4.8899999999999997</v>
      </c>
      <c r="P84" s="69">
        <v>34.54</v>
      </c>
      <c r="Q84" s="69">
        <v>1.21</v>
      </c>
      <c r="R84" s="69">
        <v>8.09</v>
      </c>
      <c r="S84" s="69">
        <v>39.869999999999997</v>
      </c>
      <c r="T84" s="4"/>
      <c r="V84" s="3">
        <f t="shared" si="32"/>
        <v>42019</v>
      </c>
      <c r="W84" s="40">
        <f ca="1">W83+SUMIFS('Transactions (Dated)'!$E$2:$E$53,'Transactions (Dated)'!$D$2:$D$53,'Share Values'!$V84,'Transactions (Dated)'!$B$2:$B$53,'Share Values'!W$11,'Transactions (Dated)'!$C$2:$C$53,"Buy")-SUMIFS('Transactions (Dated)'!$E$2:$E$53,'Transactions (Dated)'!$D$2:$D$53,'Share Values'!$V84,'Transactions (Dated)'!$B$2:$B$53,'Share Values'!W$11,'Transactions (Dated)'!$C$2:$C$53,"Sell")</f>
        <v>4625</v>
      </c>
      <c r="X84" s="40">
        <f ca="1">X83+SUMIFS('Transactions (Dated)'!$E$2:$E$53,'Transactions (Dated)'!$D$2:$D$53,'Share Values'!$V84,'Transactions (Dated)'!$B$2:$B$53,'Share Values'!X$11,'Transactions (Dated)'!$C$2:$C$53,"Buy")-SUMIFS('Transactions (Dated)'!$E$2:$E$53,'Transactions (Dated)'!$D$2:$D$53,'Share Values'!$V84,'Transactions (Dated)'!$B$2:$B$53,'Share Values'!X$11,'Transactions (Dated)'!$C$2:$C$53,"Sell")</f>
        <v>12500</v>
      </c>
      <c r="Y84" s="40">
        <f ca="1">Y83+SUMIFS('Transactions (Dated)'!$E$2:$E$53,'Transactions (Dated)'!$D$2:$D$53,'Share Values'!$V84,'Transactions (Dated)'!$B$2:$B$53,'Share Values'!Y$11,'Transactions (Dated)'!$C$2:$C$53,"Buy")-SUMIFS('Transactions (Dated)'!$E$2:$E$53,'Transactions (Dated)'!$D$2:$D$53,'Share Values'!$V84,'Transactions (Dated)'!$B$2:$B$53,'Share Values'!Y$11,'Transactions (Dated)'!$C$2:$C$53,"Sell")</f>
        <v>0</v>
      </c>
      <c r="Z84" s="40">
        <f ca="1">Z83+SUMIFS('Transactions (Dated)'!$E$2:$E$53,'Transactions (Dated)'!$D$2:$D$53,'Share Values'!$V84,'Transactions (Dated)'!$B$2:$B$53,'Share Values'!Z$11,'Transactions (Dated)'!$C$2:$C$53,"Buy")-SUMIFS('Transactions (Dated)'!$E$2:$E$53,'Transactions (Dated)'!$D$2:$D$53,'Share Values'!$V84,'Transactions (Dated)'!$B$2:$B$53,'Share Values'!Z$11,'Transactions (Dated)'!$C$2:$C$53,"Sell")</f>
        <v>0</v>
      </c>
      <c r="AA84" s="40">
        <f ca="1">AA83+SUMIFS('Transactions (Dated)'!$E$2:$E$53,'Transactions (Dated)'!$D$2:$D$53,'Share Values'!$V84,'Transactions (Dated)'!$B$2:$B$53,'Share Values'!AA$11,'Transactions (Dated)'!$C$2:$C$53,"Buy")-SUMIFS('Transactions (Dated)'!$E$2:$E$53,'Transactions (Dated)'!$D$2:$D$53,'Share Values'!$V84,'Transactions (Dated)'!$B$2:$B$53,'Share Values'!AA$11,'Transactions (Dated)'!$C$2:$C$53,"Sell")</f>
        <v>0</v>
      </c>
      <c r="AB84" s="40">
        <f ca="1">AB83+SUMIFS('Transactions (Dated)'!$E$2:$E$53,'Transactions (Dated)'!$D$2:$D$53,'Share Values'!$V84,'Transactions (Dated)'!$B$2:$B$53,'Share Values'!AB$11,'Transactions (Dated)'!$C$2:$C$53,"Buy")-SUMIFS('Transactions (Dated)'!$E$2:$E$53,'Transactions (Dated)'!$D$2:$D$53,'Share Values'!$V84,'Transactions (Dated)'!$B$2:$B$53,'Share Values'!AB$11,'Transactions (Dated)'!$C$2:$C$53,"Sell")</f>
        <v>0</v>
      </c>
      <c r="AC84" s="40">
        <f ca="1">AC83+SUMIFS('Transactions (Dated)'!$E$2:$E$53,'Transactions (Dated)'!$D$2:$D$53,'Share Values'!$V84,'Transactions (Dated)'!$B$2:$B$53,'Share Values'!AC$11,'Transactions (Dated)'!$C$2:$C$53,"Buy")-SUMIFS('Transactions (Dated)'!$E$2:$E$53,'Transactions (Dated)'!$D$2:$D$53,'Share Values'!$V84,'Transactions (Dated)'!$B$2:$B$53,'Share Values'!AC$11,'Transactions (Dated)'!$C$2:$C$53,"Sell")</f>
        <v>0</v>
      </c>
      <c r="AD84" s="40">
        <f ca="1">AD83+SUMIFS('Transactions (Dated)'!$E$2:$E$53,'Transactions (Dated)'!$D$2:$D$53,'Share Values'!$V84,'Transactions (Dated)'!$B$2:$B$53,'Share Values'!AD$11,'Transactions (Dated)'!$C$2:$C$53,"Buy")-SUMIFS('Transactions (Dated)'!$E$2:$E$53,'Transactions (Dated)'!$D$2:$D$53,'Share Values'!$V84,'Transactions (Dated)'!$B$2:$B$53,'Share Values'!AD$11,'Transactions (Dated)'!$C$2:$C$53,"Sell")</f>
        <v>0</v>
      </c>
      <c r="AE84" s="40">
        <f ca="1">AE83+SUMIFS('Transactions (Dated)'!$E$2:$E$53,'Transactions (Dated)'!$D$2:$D$53,'Share Values'!$V84,'Transactions (Dated)'!$B$2:$B$53,'Share Values'!AE$11,'Transactions (Dated)'!$C$2:$C$53,"Buy")-SUMIFS('Transactions (Dated)'!$E$2:$E$53,'Transactions (Dated)'!$D$2:$D$53,'Share Values'!$V84,'Transactions (Dated)'!$B$2:$B$53,'Share Values'!AE$11,'Transactions (Dated)'!$C$2:$C$53,"Sell")</f>
        <v>0</v>
      </c>
      <c r="AF84" s="40">
        <f ca="1">AF83+SUMIFS('Transactions (Dated)'!$E$2:$E$53,'Transactions (Dated)'!$D$2:$D$53,'Share Values'!$V84,'Transactions (Dated)'!$B$2:$B$53,'Share Values'!AF$11,'Transactions (Dated)'!$C$2:$C$53,"Buy")-SUMIFS('Transactions (Dated)'!$E$2:$E$53,'Transactions (Dated)'!$D$2:$D$53,'Share Values'!$V84,'Transactions (Dated)'!$B$2:$B$53,'Share Values'!AF$11,'Transactions (Dated)'!$C$2:$C$53,"Sell")</f>
        <v>0</v>
      </c>
      <c r="AG84" s="40">
        <f ca="1">AG83+SUMIFS('Transactions (Dated)'!$E$2:$E$53,'Transactions (Dated)'!$D$2:$D$53,'Share Values'!$V84,'Transactions (Dated)'!$B$2:$B$53,'Share Values'!AG$11,'Transactions (Dated)'!$C$2:$C$53,"Buy")-SUMIFS('Transactions (Dated)'!$E$2:$E$53,'Transactions (Dated)'!$D$2:$D$53,'Share Values'!$V84,'Transactions (Dated)'!$B$2:$B$53,'Share Values'!AG$11,'Transactions (Dated)'!$C$2:$C$53,"Sell")</f>
        <v>0</v>
      </c>
      <c r="AH84" s="40">
        <f ca="1">AH83+SUMIFS('Transactions (Dated)'!$E$2:$E$53,'Transactions (Dated)'!$D$2:$D$53,'Share Values'!$V84,'Transactions (Dated)'!$B$2:$B$53,'Share Values'!AH$11,'Transactions (Dated)'!$C$2:$C$53,"Buy")-SUMIFS('Transactions (Dated)'!$E$2:$E$53,'Transactions (Dated)'!$D$2:$D$53,'Share Values'!$V84,'Transactions (Dated)'!$B$2:$B$53,'Share Values'!AH$11,'Transactions (Dated)'!$C$2:$C$53,"Sell")</f>
        <v>0</v>
      </c>
      <c r="AI84" s="40">
        <f ca="1">AI83+SUMIFS('Transactions (Dated)'!$E$2:$E$53,'Transactions (Dated)'!$D$2:$D$53,'Share Values'!$V84,'Transactions (Dated)'!$B$2:$B$53,'Share Values'!AI$11,'Transactions (Dated)'!$C$2:$C$53,"Buy")-SUMIFS('Transactions (Dated)'!$E$2:$E$53,'Transactions (Dated)'!$D$2:$D$53,'Share Values'!$V84,'Transactions (Dated)'!$B$2:$B$53,'Share Values'!AI$11,'Transactions (Dated)'!$C$2:$C$53,"Sell")</f>
        <v>0</v>
      </c>
      <c r="AJ84" s="40">
        <f ca="1">AJ83+SUMIFS('Transactions (Dated)'!$E$2:$E$53,'Transactions (Dated)'!$D$2:$D$53,'Share Values'!$V84,'Transactions (Dated)'!$B$2:$B$53,'Share Values'!AJ$11,'Transactions (Dated)'!$C$2:$C$53,"Buy")-SUMIFS('Transactions (Dated)'!$E$2:$E$53,'Transactions (Dated)'!$D$2:$D$53,'Share Values'!$V84,'Transactions (Dated)'!$B$2:$B$53,'Share Values'!AJ$11,'Transactions (Dated)'!$C$2:$C$53,"Sell")</f>
        <v>0</v>
      </c>
      <c r="AK84" s="40"/>
      <c r="AM84" s="3">
        <f t="shared" si="33"/>
        <v>42019</v>
      </c>
      <c r="AN84" s="6">
        <f t="shared" ca="1" si="34"/>
        <v>55870</v>
      </c>
      <c r="AO84" s="6">
        <f t="shared" ca="1" si="35"/>
        <v>41000</v>
      </c>
      <c r="AP84" s="6">
        <f t="shared" ca="1" si="36"/>
        <v>0</v>
      </c>
      <c r="AQ84" s="6">
        <f t="shared" ca="1" si="37"/>
        <v>0</v>
      </c>
      <c r="AR84" s="6">
        <f t="shared" ca="1" si="38"/>
        <v>0</v>
      </c>
      <c r="AS84" s="6">
        <f t="shared" ca="1" si="39"/>
        <v>0</v>
      </c>
      <c r="AT84" s="6">
        <f t="shared" ca="1" si="40"/>
        <v>0</v>
      </c>
      <c r="AU84" s="6">
        <f t="shared" ca="1" si="41"/>
        <v>0</v>
      </c>
      <c r="AV84" s="6">
        <f t="shared" ca="1" si="42"/>
        <v>0</v>
      </c>
      <c r="AW84" s="6">
        <f t="shared" ca="1" si="43"/>
        <v>0</v>
      </c>
      <c r="AX84" s="6">
        <f t="shared" ca="1" si="44"/>
        <v>0</v>
      </c>
      <c r="AY84" s="6">
        <f t="shared" ca="1" si="45"/>
        <v>0</v>
      </c>
      <c r="AZ84" s="6">
        <f t="shared" ca="1" si="46"/>
        <v>0</v>
      </c>
      <c r="BA84" s="6">
        <f t="shared" ca="1" si="47"/>
        <v>0</v>
      </c>
      <c r="BB84" s="6"/>
      <c r="BD84" s="4">
        <f t="shared" ca="1" si="48"/>
        <v>96870</v>
      </c>
      <c r="BF84" s="3">
        <f t="shared" si="49"/>
        <v>42019</v>
      </c>
      <c r="BG84" s="6">
        <f>BG83+SUMIFS('Transactions (Dated)'!H:H,'Transactions (Dated)'!D:D,'Share Values'!AM84)</f>
        <v>899983.75</v>
      </c>
      <c r="BH84" s="6">
        <f ca="1">BH83+SUMIFS('Transactions (Dated)'!$F:$F,'Transactions (Dated)'!$D:$D,$BF84,'Transactions (Dated)'!$B:$B,BH$11,'Transactions (Dated)'!$C:$C,"Dividend (paid to cash)")*W84</f>
        <v>0</v>
      </c>
      <c r="BI84" s="6">
        <f ca="1">BI83+SUMIFS('Transactions (Dated)'!$F:$F,'Transactions (Dated)'!$D:$D,$BF84,'Transactions (Dated)'!$B:$B,BI$11,'Transactions (Dated)'!$C:$C,"Dividend (paid to cash)")*X84</f>
        <v>625</v>
      </c>
      <c r="BJ84" s="6">
        <f ca="1">BJ83+SUMIFS('Transactions (Dated)'!$F:$F,'Transactions (Dated)'!$D:$D,$BF84,'Transactions (Dated)'!$B:$B,BJ$11,'Transactions (Dated)'!$C:$C,"Dividend (paid to cash)")*Y84</f>
        <v>0</v>
      </c>
      <c r="BK84" s="6">
        <f ca="1">BK83+SUMIFS('Transactions (Dated)'!$F:$F,'Transactions (Dated)'!$D:$D,$BF84,'Transactions (Dated)'!$B:$B,BK$11,'Transactions (Dated)'!$C:$C,"Dividend (paid to cash)")*Z84</f>
        <v>0</v>
      </c>
      <c r="BL84" s="6">
        <f ca="1">BL83+SUMIFS('Transactions (Dated)'!$F:$F,'Transactions (Dated)'!$D:$D,$BF84,'Transactions (Dated)'!$B:$B,BL$11,'Transactions (Dated)'!$C:$C,"Dividend (paid to cash)")*AA84</f>
        <v>0</v>
      </c>
      <c r="BM84" s="6">
        <f ca="1">BM83+SUMIFS('Transactions (Dated)'!$F:$F,'Transactions (Dated)'!$D:$D,$BF84,'Transactions (Dated)'!$B:$B,BM$11,'Transactions (Dated)'!$C:$C,"Dividend (paid to cash)")*AB84</f>
        <v>0</v>
      </c>
      <c r="BN84" s="6">
        <f ca="1">BN83+SUMIFS('Transactions (Dated)'!$F:$F,'Transactions (Dated)'!$D:$D,$BF84,'Transactions (Dated)'!$B:$B,BN$11,'Transactions (Dated)'!$C:$C,"Dividend (paid to cash)")*AC84</f>
        <v>0</v>
      </c>
      <c r="BO84" s="6">
        <f ca="1">BO83+SUMIFS('Transactions (Dated)'!$F:$F,'Transactions (Dated)'!$D:$D,$BF84,'Transactions (Dated)'!$B:$B,BO$11,'Transactions (Dated)'!$C:$C,"Dividend (paid to cash)")*AD84</f>
        <v>0</v>
      </c>
      <c r="BP84" s="6">
        <f ca="1">BP83+SUMIFS('Transactions (Dated)'!$F:$F,'Transactions (Dated)'!$D:$D,$BF84,'Transactions (Dated)'!$B:$B,BP$11,'Transactions (Dated)'!$C:$C,"Dividend (paid to cash)")*AE84</f>
        <v>0</v>
      </c>
      <c r="BQ84" s="6">
        <f ca="1">BQ83+SUMIFS('Transactions (Dated)'!$F:$F,'Transactions (Dated)'!$D:$D,$BF84,'Transactions (Dated)'!$B:$B,BQ$11,'Transactions (Dated)'!$C:$C,"Dividend (paid to cash)")*AF84</f>
        <v>0</v>
      </c>
      <c r="BR84" s="6">
        <f ca="1">BR83+SUMIFS('Transactions (Dated)'!$F:$F,'Transactions (Dated)'!$D:$D,$BF84,'Transactions (Dated)'!$B:$B,BR$11,'Transactions (Dated)'!$C:$C,"Dividend (paid to cash)")*AG84</f>
        <v>0</v>
      </c>
      <c r="BS84" s="6">
        <f ca="1">BS83+SUMIFS('Transactions (Dated)'!$F:$F,'Transactions (Dated)'!$D:$D,$BF84,'Transactions (Dated)'!$B:$B,BS$11,'Transactions (Dated)'!$C:$C,"Dividend (paid to cash)")*AH84</f>
        <v>0</v>
      </c>
      <c r="BT84" s="6">
        <f ca="1">BT83+SUMIFS('Transactions (Dated)'!$F:$F,'Transactions (Dated)'!$D:$D,$BF84,'Transactions (Dated)'!$B:$B,BT$11,'Transactions (Dated)'!$C:$C,"Dividend (paid to cash)")*AI84</f>
        <v>0</v>
      </c>
      <c r="BU84" s="6">
        <f ca="1">BU83+SUMIFS('Transactions (Dated)'!$F:$F,'Transactions (Dated)'!$D:$D,$BF84,'Transactions (Dated)'!$B:$B,BU$11,'Transactions (Dated)'!$C:$C,"Dividend (paid to cash)")*AJ84</f>
        <v>0</v>
      </c>
      <c r="BV84" s="6"/>
      <c r="BX84" s="6">
        <f t="shared" ca="1" si="54"/>
        <v>900608.75</v>
      </c>
      <c r="BZ84" s="3">
        <f t="shared" si="55"/>
        <v>42019</v>
      </c>
      <c r="CA84" s="4">
        <f t="shared" ca="1" si="50"/>
        <v>96870</v>
      </c>
      <c r="CB84" s="4">
        <f t="shared" ca="1" si="51"/>
        <v>900608.75</v>
      </c>
      <c r="CD84" s="4">
        <f t="shared" ca="1" si="52"/>
        <v>997478.75</v>
      </c>
    </row>
    <row r="85" spans="2:82" x14ac:dyDescent="0.15">
      <c r="B85" s="3">
        <f t="shared" si="53"/>
        <v>42020</v>
      </c>
      <c r="C85" s="2">
        <v>14309.4</v>
      </c>
      <c r="E85" s="70">
        <v>42020</v>
      </c>
      <c r="F85" s="69">
        <v>12.23</v>
      </c>
      <c r="G85" s="69">
        <v>3.62</v>
      </c>
      <c r="H85" s="69">
        <v>19.34</v>
      </c>
      <c r="I85" s="69">
        <v>32.049999999999997</v>
      </c>
      <c r="J85" s="69">
        <v>17.010000000000002</v>
      </c>
      <c r="K85" s="69">
        <v>12.11</v>
      </c>
      <c r="L85" s="69">
        <v>26.98</v>
      </c>
      <c r="M85" s="69">
        <v>2.34</v>
      </c>
      <c r="N85" s="69">
        <v>8.1999999999999993</v>
      </c>
      <c r="O85" s="69">
        <v>4.91</v>
      </c>
      <c r="P85" s="69">
        <v>34.49</v>
      </c>
      <c r="Q85" s="69">
        <v>1.19</v>
      </c>
      <c r="R85" s="69">
        <v>8.5299999999999994</v>
      </c>
      <c r="S85" s="69">
        <v>40.369999999999997</v>
      </c>
      <c r="T85" s="4"/>
      <c r="V85" s="3">
        <f t="shared" si="32"/>
        <v>42020</v>
      </c>
      <c r="W85" s="40">
        <f ca="1">W84+SUMIFS('Transactions (Dated)'!$E$2:$E$53,'Transactions (Dated)'!$D$2:$D$53,'Share Values'!$V85,'Transactions (Dated)'!$B$2:$B$53,'Share Values'!W$11,'Transactions (Dated)'!$C$2:$C$53,"Buy")-SUMIFS('Transactions (Dated)'!$E$2:$E$53,'Transactions (Dated)'!$D$2:$D$53,'Share Values'!$V85,'Transactions (Dated)'!$B$2:$B$53,'Share Values'!W$11,'Transactions (Dated)'!$C$2:$C$53,"Sell")</f>
        <v>4625</v>
      </c>
      <c r="X85" s="40">
        <f ca="1">X84+SUMIFS('Transactions (Dated)'!$E$2:$E$53,'Transactions (Dated)'!$D$2:$D$53,'Share Values'!$V85,'Transactions (Dated)'!$B$2:$B$53,'Share Values'!X$11,'Transactions (Dated)'!$C$2:$C$53,"Buy")-SUMIFS('Transactions (Dated)'!$E$2:$E$53,'Transactions (Dated)'!$D$2:$D$53,'Share Values'!$V85,'Transactions (Dated)'!$B$2:$B$53,'Share Values'!X$11,'Transactions (Dated)'!$C$2:$C$53,"Sell")</f>
        <v>12500</v>
      </c>
      <c r="Y85" s="40">
        <f ca="1">Y84+SUMIFS('Transactions (Dated)'!$E$2:$E$53,'Transactions (Dated)'!$D$2:$D$53,'Share Values'!$V85,'Transactions (Dated)'!$B$2:$B$53,'Share Values'!Y$11,'Transactions (Dated)'!$C$2:$C$53,"Buy")-SUMIFS('Transactions (Dated)'!$E$2:$E$53,'Transactions (Dated)'!$D$2:$D$53,'Share Values'!$V85,'Transactions (Dated)'!$B$2:$B$53,'Share Values'!Y$11,'Transactions (Dated)'!$C$2:$C$53,"Sell")</f>
        <v>0</v>
      </c>
      <c r="Z85" s="40">
        <f ca="1">Z84+SUMIFS('Transactions (Dated)'!$E$2:$E$53,'Transactions (Dated)'!$D$2:$D$53,'Share Values'!$V85,'Transactions (Dated)'!$B$2:$B$53,'Share Values'!Z$11,'Transactions (Dated)'!$C$2:$C$53,"Buy")-SUMIFS('Transactions (Dated)'!$E$2:$E$53,'Transactions (Dated)'!$D$2:$D$53,'Share Values'!$V85,'Transactions (Dated)'!$B$2:$B$53,'Share Values'!Z$11,'Transactions (Dated)'!$C$2:$C$53,"Sell")</f>
        <v>0</v>
      </c>
      <c r="AA85" s="40">
        <f ca="1">AA84+SUMIFS('Transactions (Dated)'!$E$2:$E$53,'Transactions (Dated)'!$D$2:$D$53,'Share Values'!$V85,'Transactions (Dated)'!$B$2:$B$53,'Share Values'!AA$11,'Transactions (Dated)'!$C$2:$C$53,"Buy")-SUMIFS('Transactions (Dated)'!$E$2:$E$53,'Transactions (Dated)'!$D$2:$D$53,'Share Values'!$V85,'Transactions (Dated)'!$B$2:$B$53,'Share Values'!AA$11,'Transactions (Dated)'!$C$2:$C$53,"Sell")</f>
        <v>0</v>
      </c>
      <c r="AB85" s="40">
        <f ca="1">AB84+SUMIFS('Transactions (Dated)'!$E$2:$E$53,'Transactions (Dated)'!$D$2:$D$53,'Share Values'!$V85,'Transactions (Dated)'!$B$2:$B$53,'Share Values'!AB$11,'Transactions (Dated)'!$C$2:$C$53,"Buy")-SUMIFS('Transactions (Dated)'!$E$2:$E$53,'Transactions (Dated)'!$D$2:$D$53,'Share Values'!$V85,'Transactions (Dated)'!$B$2:$B$53,'Share Values'!AB$11,'Transactions (Dated)'!$C$2:$C$53,"Sell")</f>
        <v>0</v>
      </c>
      <c r="AC85" s="40">
        <f ca="1">AC84+SUMIFS('Transactions (Dated)'!$E$2:$E$53,'Transactions (Dated)'!$D$2:$D$53,'Share Values'!$V85,'Transactions (Dated)'!$B$2:$B$53,'Share Values'!AC$11,'Transactions (Dated)'!$C$2:$C$53,"Buy")-SUMIFS('Transactions (Dated)'!$E$2:$E$53,'Transactions (Dated)'!$D$2:$D$53,'Share Values'!$V85,'Transactions (Dated)'!$B$2:$B$53,'Share Values'!AC$11,'Transactions (Dated)'!$C$2:$C$53,"Sell")</f>
        <v>0</v>
      </c>
      <c r="AD85" s="40">
        <f ca="1">AD84+SUMIFS('Transactions (Dated)'!$E$2:$E$53,'Transactions (Dated)'!$D$2:$D$53,'Share Values'!$V85,'Transactions (Dated)'!$B$2:$B$53,'Share Values'!AD$11,'Transactions (Dated)'!$C$2:$C$53,"Buy")-SUMIFS('Transactions (Dated)'!$E$2:$E$53,'Transactions (Dated)'!$D$2:$D$53,'Share Values'!$V85,'Transactions (Dated)'!$B$2:$B$53,'Share Values'!AD$11,'Transactions (Dated)'!$C$2:$C$53,"Sell")</f>
        <v>0</v>
      </c>
      <c r="AE85" s="40">
        <f ca="1">AE84+SUMIFS('Transactions (Dated)'!$E$2:$E$53,'Transactions (Dated)'!$D$2:$D$53,'Share Values'!$V85,'Transactions (Dated)'!$B$2:$B$53,'Share Values'!AE$11,'Transactions (Dated)'!$C$2:$C$53,"Buy")-SUMIFS('Transactions (Dated)'!$E$2:$E$53,'Transactions (Dated)'!$D$2:$D$53,'Share Values'!$V85,'Transactions (Dated)'!$B$2:$B$53,'Share Values'!AE$11,'Transactions (Dated)'!$C$2:$C$53,"Sell")</f>
        <v>0</v>
      </c>
      <c r="AF85" s="40">
        <f ca="1">AF84+SUMIFS('Transactions (Dated)'!$E$2:$E$53,'Transactions (Dated)'!$D$2:$D$53,'Share Values'!$V85,'Transactions (Dated)'!$B$2:$B$53,'Share Values'!AF$11,'Transactions (Dated)'!$C$2:$C$53,"Buy")-SUMIFS('Transactions (Dated)'!$E$2:$E$53,'Transactions (Dated)'!$D$2:$D$53,'Share Values'!$V85,'Transactions (Dated)'!$B$2:$B$53,'Share Values'!AF$11,'Transactions (Dated)'!$C$2:$C$53,"Sell")</f>
        <v>0</v>
      </c>
      <c r="AG85" s="40">
        <f ca="1">AG84+SUMIFS('Transactions (Dated)'!$E$2:$E$53,'Transactions (Dated)'!$D$2:$D$53,'Share Values'!$V85,'Transactions (Dated)'!$B$2:$B$53,'Share Values'!AG$11,'Transactions (Dated)'!$C$2:$C$53,"Buy")-SUMIFS('Transactions (Dated)'!$E$2:$E$53,'Transactions (Dated)'!$D$2:$D$53,'Share Values'!$V85,'Transactions (Dated)'!$B$2:$B$53,'Share Values'!AG$11,'Transactions (Dated)'!$C$2:$C$53,"Sell")</f>
        <v>0</v>
      </c>
      <c r="AH85" s="40">
        <f ca="1">AH84+SUMIFS('Transactions (Dated)'!$E$2:$E$53,'Transactions (Dated)'!$D$2:$D$53,'Share Values'!$V85,'Transactions (Dated)'!$B$2:$B$53,'Share Values'!AH$11,'Transactions (Dated)'!$C$2:$C$53,"Buy")-SUMIFS('Transactions (Dated)'!$E$2:$E$53,'Transactions (Dated)'!$D$2:$D$53,'Share Values'!$V85,'Transactions (Dated)'!$B$2:$B$53,'Share Values'!AH$11,'Transactions (Dated)'!$C$2:$C$53,"Sell")</f>
        <v>0</v>
      </c>
      <c r="AI85" s="40">
        <f ca="1">AI84+SUMIFS('Transactions (Dated)'!$E$2:$E$53,'Transactions (Dated)'!$D$2:$D$53,'Share Values'!$V85,'Transactions (Dated)'!$B$2:$B$53,'Share Values'!AI$11,'Transactions (Dated)'!$C$2:$C$53,"Buy")-SUMIFS('Transactions (Dated)'!$E$2:$E$53,'Transactions (Dated)'!$D$2:$D$53,'Share Values'!$V85,'Transactions (Dated)'!$B$2:$B$53,'Share Values'!AI$11,'Transactions (Dated)'!$C$2:$C$53,"Sell")</f>
        <v>0</v>
      </c>
      <c r="AJ85" s="40">
        <f ca="1">AJ84+SUMIFS('Transactions (Dated)'!$E$2:$E$53,'Transactions (Dated)'!$D$2:$D$53,'Share Values'!$V85,'Transactions (Dated)'!$B$2:$B$53,'Share Values'!AJ$11,'Transactions (Dated)'!$C$2:$C$53,"Buy")-SUMIFS('Transactions (Dated)'!$E$2:$E$53,'Transactions (Dated)'!$D$2:$D$53,'Share Values'!$V85,'Transactions (Dated)'!$B$2:$B$53,'Share Values'!AJ$11,'Transactions (Dated)'!$C$2:$C$53,"Sell")</f>
        <v>0</v>
      </c>
      <c r="AK85" s="40"/>
      <c r="AM85" s="3">
        <f t="shared" si="33"/>
        <v>42020</v>
      </c>
      <c r="AN85" s="6">
        <f t="shared" ca="1" si="34"/>
        <v>56563.75</v>
      </c>
      <c r="AO85" s="6">
        <f t="shared" ca="1" si="35"/>
        <v>45250</v>
      </c>
      <c r="AP85" s="6">
        <f t="shared" ca="1" si="36"/>
        <v>0</v>
      </c>
      <c r="AQ85" s="6">
        <f t="shared" ca="1" si="37"/>
        <v>0</v>
      </c>
      <c r="AR85" s="6">
        <f t="shared" ca="1" si="38"/>
        <v>0</v>
      </c>
      <c r="AS85" s="6">
        <f t="shared" ca="1" si="39"/>
        <v>0</v>
      </c>
      <c r="AT85" s="6">
        <f t="shared" ca="1" si="40"/>
        <v>0</v>
      </c>
      <c r="AU85" s="6">
        <f t="shared" ca="1" si="41"/>
        <v>0</v>
      </c>
      <c r="AV85" s="6">
        <f t="shared" ca="1" si="42"/>
        <v>0</v>
      </c>
      <c r="AW85" s="6">
        <f t="shared" ca="1" si="43"/>
        <v>0</v>
      </c>
      <c r="AX85" s="6">
        <f t="shared" ca="1" si="44"/>
        <v>0</v>
      </c>
      <c r="AY85" s="6">
        <f t="shared" ca="1" si="45"/>
        <v>0</v>
      </c>
      <c r="AZ85" s="6">
        <f t="shared" ca="1" si="46"/>
        <v>0</v>
      </c>
      <c r="BA85" s="6">
        <f t="shared" ca="1" si="47"/>
        <v>0</v>
      </c>
      <c r="BB85" s="6"/>
      <c r="BD85" s="4">
        <f t="shared" ca="1" si="48"/>
        <v>101813.75</v>
      </c>
      <c r="BF85" s="3">
        <f t="shared" si="49"/>
        <v>42020</v>
      </c>
      <c r="BG85" s="6">
        <f>BG84+SUMIFS('Transactions (Dated)'!H:H,'Transactions (Dated)'!D:D,'Share Values'!AM85)</f>
        <v>899983.75</v>
      </c>
      <c r="BH85" s="6">
        <f ca="1">BH84+SUMIFS('Transactions (Dated)'!$F:$F,'Transactions (Dated)'!$D:$D,$BF85,'Transactions (Dated)'!$B:$B,BH$11,'Transactions (Dated)'!$C:$C,"Dividend (paid to cash)")*W85</f>
        <v>0</v>
      </c>
      <c r="BI85" s="6">
        <f ca="1">BI84+SUMIFS('Transactions (Dated)'!$F:$F,'Transactions (Dated)'!$D:$D,$BF85,'Transactions (Dated)'!$B:$B,BI$11,'Transactions (Dated)'!$C:$C,"Dividend (paid to cash)")*X85</f>
        <v>625</v>
      </c>
      <c r="BJ85" s="6">
        <f ca="1">BJ84+SUMIFS('Transactions (Dated)'!$F:$F,'Transactions (Dated)'!$D:$D,$BF85,'Transactions (Dated)'!$B:$B,BJ$11,'Transactions (Dated)'!$C:$C,"Dividend (paid to cash)")*Y85</f>
        <v>0</v>
      </c>
      <c r="BK85" s="6">
        <f ca="1">BK84+SUMIFS('Transactions (Dated)'!$F:$F,'Transactions (Dated)'!$D:$D,$BF85,'Transactions (Dated)'!$B:$B,BK$11,'Transactions (Dated)'!$C:$C,"Dividend (paid to cash)")*Z85</f>
        <v>0</v>
      </c>
      <c r="BL85" s="6">
        <f ca="1">BL84+SUMIFS('Transactions (Dated)'!$F:$F,'Transactions (Dated)'!$D:$D,$BF85,'Transactions (Dated)'!$B:$B,BL$11,'Transactions (Dated)'!$C:$C,"Dividend (paid to cash)")*AA85</f>
        <v>0</v>
      </c>
      <c r="BM85" s="6">
        <f ca="1">BM84+SUMIFS('Transactions (Dated)'!$F:$F,'Transactions (Dated)'!$D:$D,$BF85,'Transactions (Dated)'!$B:$B,BM$11,'Transactions (Dated)'!$C:$C,"Dividend (paid to cash)")*AB85</f>
        <v>0</v>
      </c>
      <c r="BN85" s="6">
        <f ca="1">BN84+SUMIFS('Transactions (Dated)'!$F:$F,'Transactions (Dated)'!$D:$D,$BF85,'Transactions (Dated)'!$B:$B,BN$11,'Transactions (Dated)'!$C:$C,"Dividend (paid to cash)")*AC85</f>
        <v>0</v>
      </c>
      <c r="BO85" s="6">
        <f ca="1">BO84+SUMIFS('Transactions (Dated)'!$F:$F,'Transactions (Dated)'!$D:$D,$BF85,'Transactions (Dated)'!$B:$B,BO$11,'Transactions (Dated)'!$C:$C,"Dividend (paid to cash)")*AD85</f>
        <v>0</v>
      </c>
      <c r="BP85" s="6">
        <f ca="1">BP84+SUMIFS('Transactions (Dated)'!$F:$F,'Transactions (Dated)'!$D:$D,$BF85,'Transactions (Dated)'!$B:$B,BP$11,'Transactions (Dated)'!$C:$C,"Dividend (paid to cash)")*AE85</f>
        <v>0</v>
      </c>
      <c r="BQ85" s="6">
        <f ca="1">BQ84+SUMIFS('Transactions (Dated)'!$F:$F,'Transactions (Dated)'!$D:$D,$BF85,'Transactions (Dated)'!$B:$B,BQ$11,'Transactions (Dated)'!$C:$C,"Dividend (paid to cash)")*AF85</f>
        <v>0</v>
      </c>
      <c r="BR85" s="6">
        <f ca="1">BR84+SUMIFS('Transactions (Dated)'!$F:$F,'Transactions (Dated)'!$D:$D,$BF85,'Transactions (Dated)'!$B:$B,BR$11,'Transactions (Dated)'!$C:$C,"Dividend (paid to cash)")*AG85</f>
        <v>0</v>
      </c>
      <c r="BS85" s="6">
        <f ca="1">BS84+SUMIFS('Transactions (Dated)'!$F:$F,'Transactions (Dated)'!$D:$D,$BF85,'Transactions (Dated)'!$B:$B,BS$11,'Transactions (Dated)'!$C:$C,"Dividend (paid to cash)")*AH85</f>
        <v>0</v>
      </c>
      <c r="BT85" s="6">
        <f ca="1">BT84+SUMIFS('Transactions (Dated)'!$F:$F,'Transactions (Dated)'!$D:$D,$BF85,'Transactions (Dated)'!$B:$B,BT$11,'Transactions (Dated)'!$C:$C,"Dividend (paid to cash)")*AI85</f>
        <v>0</v>
      </c>
      <c r="BU85" s="6">
        <f ca="1">BU84+SUMIFS('Transactions (Dated)'!$F:$F,'Transactions (Dated)'!$D:$D,$BF85,'Transactions (Dated)'!$B:$B,BU$11,'Transactions (Dated)'!$C:$C,"Dividend (paid to cash)")*AJ85</f>
        <v>0</v>
      </c>
      <c r="BV85" s="6"/>
      <c r="BX85" s="6">
        <f t="shared" ca="1" si="54"/>
        <v>900608.75</v>
      </c>
      <c r="BZ85" s="3">
        <f t="shared" si="55"/>
        <v>42020</v>
      </c>
      <c r="CA85" s="4">
        <f t="shared" ca="1" si="50"/>
        <v>101813.75</v>
      </c>
      <c r="CB85" s="4">
        <f t="shared" ca="1" si="51"/>
        <v>900608.75</v>
      </c>
      <c r="CD85" s="4">
        <f t="shared" ca="1" si="52"/>
        <v>1002422.5</v>
      </c>
    </row>
    <row r="86" spans="2:82" x14ac:dyDescent="0.15">
      <c r="B86" s="3">
        <f t="shared" si="53"/>
        <v>42023</v>
      </c>
      <c r="C86" s="2">
        <v>14312.5</v>
      </c>
      <c r="E86" s="70">
        <v>42023</v>
      </c>
      <c r="F86" s="69">
        <v>12.17</v>
      </c>
      <c r="G86" s="69">
        <v>3.72</v>
      </c>
      <c r="H86" s="69">
        <v>19.329999999999998</v>
      </c>
      <c r="I86" s="69">
        <v>32.700000000000003</v>
      </c>
      <c r="J86" s="69">
        <v>17.05</v>
      </c>
      <c r="K86" s="69">
        <v>12.22</v>
      </c>
      <c r="L86" s="69">
        <v>27.4</v>
      </c>
      <c r="M86" s="69">
        <v>2.37</v>
      </c>
      <c r="N86" s="69">
        <v>8.15</v>
      </c>
      <c r="O86" s="69">
        <v>4.9132999999999996</v>
      </c>
      <c r="P86" s="69">
        <v>34.15</v>
      </c>
      <c r="Q86" s="69">
        <v>1.24</v>
      </c>
      <c r="R86" s="69">
        <v>8.75</v>
      </c>
      <c r="S86" s="69">
        <v>40.15</v>
      </c>
      <c r="T86" s="4"/>
      <c r="V86" s="3">
        <f t="shared" si="32"/>
        <v>42023</v>
      </c>
      <c r="W86" s="40">
        <f ca="1">W85+SUMIFS('Transactions (Dated)'!$E$2:$E$53,'Transactions (Dated)'!$D$2:$D$53,'Share Values'!$V86,'Transactions (Dated)'!$B$2:$B$53,'Share Values'!W$11,'Transactions (Dated)'!$C$2:$C$53,"Buy")-SUMIFS('Transactions (Dated)'!$E$2:$E$53,'Transactions (Dated)'!$D$2:$D$53,'Share Values'!$V86,'Transactions (Dated)'!$B$2:$B$53,'Share Values'!W$11,'Transactions (Dated)'!$C$2:$C$53,"Sell")</f>
        <v>4625</v>
      </c>
      <c r="X86" s="40">
        <f ca="1">X85+SUMIFS('Transactions (Dated)'!$E$2:$E$53,'Transactions (Dated)'!$D$2:$D$53,'Share Values'!$V86,'Transactions (Dated)'!$B$2:$B$53,'Share Values'!X$11,'Transactions (Dated)'!$C$2:$C$53,"Buy")-SUMIFS('Transactions (Dated)'!$E$2:$E$53,'Transactions (Dated)'!$D$2:$D$53,'Share Values'!$V86,'Transactions (Dated)'!$B$2:$B$53,'Share Values'!X$11,'Transactions (Dated)'!$C$2:$C$53,"Sell")</f>
        <v>12500</v>
      </c>
      <c r="Y86" s="40">
        <f ca="1">Y85+SUMIFS('Transactions (Dated)'!$E$2:$E$53,'Transactions (Dated)'!$D$2:$D$53,'Share Values'!$V86,'Transactions (Dated)'!$B$2:$B$53,'Share Values'!Y$11,'Transactions (Dated)'!$C$2:$C$53,"Buy")-SUMIFS('Transactions (Dated)'!$E$2:$E$53,'Transactions (Dated)'!$D$2:$D$53,'Share Values'!$V86,'Transactions (Dated)'!$B$2:$B$53,'Share Values'!Y$11,'Transactions (Dated)'!$C$2:$C$53,"Sell")</f>
        <v>0</v>
      </c>
      <c r="Z86" s="40">
        <f ca="1">Z85+SUMIFS('Transactions (Dated)'!$E$2:$E$53,'Transactions (Dated)'!$D$2:$D$53,'Share Values'!$V86,'Transactions (Dated)'!$B$2:$B$53,'Share Values'!Z$11,'Transactions (Dated)'!$C$2:$C$53,"Buy")-SUMIFS('Transactions (Dated)'!$E$2:$E$53,'Transactions (Dated)'!$D$2:$D$53,'Share Values'!$V86,'Transactions (Dated)'!$B$2:$B$53,'Share Values'!Z$11,'Transactions (Dated)'!$C$2:$C$53,"Sell")</f>
        <v>0</v>
      </c>
      <c r="AA86" s="40">
        <f ca="1">AA85+SUMIFS('Transactions (Dated)'!$E$2:$E$53,'Transactions (Dated)'!$D$2:$D$53,'Share Values'!$V86,'Transactions (Dated)'!$B$2:$B$53,'Share Values'!AA$11,'Transactions (Dated)'!$C$2:$C$53,"Buy")-SUMIFS('Transactions (Dated)'!$E$2:$E$53,'Transactions (Dated)'!$D$2:$D$53,'Share Values'!$V86,'Transactions (Dated)'!$B$2:$B$53,'Share Values'!AA$11,'Transactions (Dated)'!$C$2:$C$53,"Sell")</f>
        <v>0</v>
      </c>
      <c r="AB86" s="40">
        <f ca="1">AB85+SUMIFS('Transactions (Dated)'!$E$2:$E$53,'Transactions (Dated)'!$D$2:$D$53,'Share Values'!$V86,'Transactions (Dated)'!$B$2:$B$53,'Share Values'!AB$11,'Transactions (Dated)'!$C$2:$C$53,"Buy")-SUMIFS('Transactions (Dated)'!$E$2:$E$53,'Transactions (Dated)'!$D$2:$D$53,'Share Values'!$V86,'Transactions (Dated)'!$B$2:$B$53,'Share Values'!AB$11,'Transactions (Dated)'!$C$2:$C$53,"Sell")</f>
        <v>0</v>
      </c>
      <c r="AC86" s="40">
        <f ca="1">AC85+SUMIFS('Transactions (Dated)'!$E$2:$E$53,'Transactions (Dated)'!$D$2:$D$53,'Share Values'!$V86,'Transactions (Dated)'!$B$2:$B$53,'Share Values'!AC$11,'Transactions (Dated)'!$C$2:$C$53,"Buy")-SUMIFS('Transactions (Dated)'!$E$2:$E$53,'Transactions (Dated)'!$D$2:$D$53,'Share Values'!$V86,'Transactions (Dated)'!$B$2:$B$53,'Share Values'!AC$11,'Transactions (Dated)'!$C$2:$C$53,"Sell")</f>
        <v>0</v>
      </c>
      <c r="AD86" s="40">
        <f ca="1">AD85+SUMIFS('Transactions (Dated)'!$E$2:$E$53,'Transactions (Dated)'!$D$2:$D$53,'Share Values'!$V86,'Transactions (Dated)'!$B$2:$B$53,'Share Values'!AD$11,'Transactions (Dated)'!$C$2:$C$53,"Buy")-SUMIFS('Transactions (Dated)'!$E$2:$E$53,'Transactions (Dated)'!$D$2:$D$53,'Share Values'!$V86,'Transactions (Dated)'!$B$2:$B$53,'Share Values'!AD$11,'Transactions (Dated)'!$C$2:$C$53,"Sell")</f>
        <v>0</v>
      </c>
      <c r="AE86" s="40">
        <f ca="1">AE85+SUMIFS('Transactions (Dated)'!$E$2:$E$53,'Transactions (Dated)'!$D$2:$D$53,'Share Values'!$V86,'Transactions (Dated)'!$B$2:$B$53,'Share Values'!AE$11,'Transactions (Dated)'!$C$2:$C$53,"Buy")-SUMIFS('Transactions (Dated)'!$E$2:$E$53,'Transactions (Dated)'!$D$2:$D$53,'Share Values'!$V86,'Transactions (Dated)'!$B$2:$B$53,'Share Values'!AE$11,'Transactions (Dated)'!$C$2:$C$53,"Sell")</f>
        <v>0</v>
      </c>
      <c r="AF86" s="40">
        <f ca="1">AF85+SUMIFS('Transactions (Dated)'!$E$2:$E$53,'Transactions (Dated)'!$D$2:$D$53,'Share Values'!$V86,'Transactions (Dated)'!$B$2:$B$53,'Share Values'!AF$11,'Transactions (Dated)'!$C$2:$C$53,"Buy")-SUMIFS('Transactions (Dated)'!$E$2:$E$53,'Transactions (Dated)'!$D$2:$D$53,'Share Values'!$V86,'Transactions (Dated)'!$B$2:$B$53,'Share Values'!AF$11,'Transactions (Dated)'!$C$2:$C$53,"Sell")</f>
        <v>0</v>
      </c>
      <c r="AG86" s="40">
        <f ca="1">AG85+SUMIFS('Transactions (Dated)'!$E$2:$E$53,'Transactions (Dated)'!$D$2:$D$53,'Share Values'!$V86,'Transactions (Dated)'!$B$2:$B$53,'Share Values'!AG$11,'Transactions (Dated)'!$C$2:$C$53,"Buy")-SUMIFS('Transactions (Dated)'!$E$2:$E$53,'Transactions (Dated)'!$D$2:$D$53,'Share Values'!$V86,'Transactions (Dated)'!$B$2:$B$53,'Share Values'!AG$11,'Transactions (Dated)'!$C$2:$C$53,"Sell")</f>
        <v>0</v>
      </c>
      <c r="AH86" s="40">
        <f ca="1">AH85+SUMIFS('Transactions (Dated)'!$E$2:$E$53,'Transactions (Dated)'!$D$2:$D$53,'Share Values'!$V86,'Transactions (Dated)'!$B$2:$B$53,'Share Values'!AH$11,'Transactions (Dated)'!$C$2:$C$53,"Buy")-SUMIFS('Transactions (Dated)'!$E$2:$E$53,'Transactions (Dated)'!$D$2:$D$53,'Share Values'!$V86,'Transactions (Dated)'!$B$2:$B$53,'Share Values'!AH$11,'Transactions (Dated)'!$C$2:$C$53,"Sell")</f>
        <v>0</v>
      </c>
      <c r="AI86" s="40">
        <f ca="1">AI85+SUMIFS('Transactions (Dated)'!$E$2:$E$53,'Transactions (Dated)'!$D$2:$D$53,'Share Values'!$V86,'Transactions (Dated)'!$B$2:$B$53,'Share Values'!AI$11,'Transactions (Dated)'!$C$2:$C$53,"Buy")-SUMIFS('Transactions (Dated)'!$E$2:$E$53,'Transactions (Dated)'!$D$2:$D$53,'Share Values'!$V86,'Transactions (Dated)'!$B$2:$B$53,'Share Values'!AI$11,'Transactions (Dated)'!$C$2:$C$53,"Sell")</f>
        <v>0</v>
      </c>
      <c r="AJ86" s="40">
        <f ca="1">AJ85+SUMIFS('Transactions (Dated)'!$E$2:$E$53,'Transactions (Dated)'!$D$2:$D$53,'Share Values'!$V86,'Transactions (Dated)'!$B$2:$B$53,'Share Values'!AJ$11,'Transactions (Dated)'!$C$2:$C$53,"Buy")-SUMIFS('Transactions (Dated)'!$E$2:$E$53,'Transactions (Dated)'!$D$2:$D$53,'Share Values'!$V86,'Transactions (Dated)'!$B$2:$B$53,'Share Values'!AJ$11,'Transactions (Dated)'!$C$2:$C$53,"Sell")</f>
        <v>0</v>
      </c>
      <c r="AK86" s="40"/>
      <c r="AM86" s="3">
        <f t="shared" si="33"/>
        <v>42023</v>
      </c>
      <c r="AN86" s="6">
        <f t="shared" ca="1" si="34"/>
        <v>56286.25</v>
      </c>
      <c r="AO86" s="6">
        <f t="shared" ca="1" si="35"/>
        <v>46500</v>
      </c>
      <c r="AP86" s="6">
        <f t="shared" ca="1" si="36"/>
        <v>0</v>
      </c>
      <c r="AQ86" s="6">
        <f t="shared" ca="1" si="37"/>
        <v>0</v>
      </c>
      <c r="AR86" s="6">
        <f t="shared" ca="1" si="38"/>
        <v>0</v>
      </c>
      <c r="AS86" s="6">
        <f t="shared" ca="1" si="39"/>
        <v>0</v>
      </c>
      <c r="AT86" s="6">
        <f t="shared" ca="1" si="40"/>
        <v>0</v>
      </c>
      <c r="AU86" s="6">
        <f t="shared" ca="1" si="41"/>
        <v>0</v>
      </c>
      <c r="AV86" s="6">
        <f t="shared" ca="1" si="42"/>
        <v>0</v>
      </c>
      <c r="AW86" s="6">
        <f t="shared" ca="1" si="43"/>
        <v>0</v>
      </c>
      <c r="AX86" s="6">
        <f t="shared" ca="1" si="44"/>
        <v>0</v>
      </c>
      <c r="AY86" s="6">
        <f t="shared" ca="1" si="45"/>
        <v>0</v>
      </c>
      <c r="AZ86" s="6">
        <f t="shared" ca="1" si="46"/>
        <v>0</v>
      </c>
      <c r="BA86" s="6">
        <f t="shared" ca="1" si="47"/>
        <v>0</v>
      </c>
      <c r="BB86" s="6"/>
      <c r="BD86" s="4">
        <f t="shared" ca="1" si="48"/>
        <v>102786.25</v>
      </c>
      <c r="BF86" s="3">
        <f t="shared" si="49"/>
        <v>42023</v>
      </c>
      <c r="BG86" s="6">
        <f>BG85+SUMIFS('Transactions (Dated)'!H:H,'Transactions (Dated)'!D:D,'Share Values'!AM86)</f>
        <v>899983.75</v>
      </c>
      <c r="BH86" s="6">
        <f ca="1">BH85+SUMIFS('Transactions (Dated)'!$F:$F,'Transactions (Dated)'!$D:$D,$BF86,'Transactions (Dated)'!$B:$B,BH$11,'Transactions (Dated)'!$C:$C,"Dividend (paid to cash)")*W86</f>
        <v>0</v>
      </c>
      <c r="BI86" s="6">
        <f ca="1">BI85+SUMIFS('Transactions (Dated)'!$F:$F,'Transactions (Dated)'!$D:$D,$BF86,'Transactions (Dated)'!$B:$B,BI$11,'Transactions (Dated)'!$C:$C,"Dividend (paid to cash)")*X86</f>
        <v>625</v>
      </c>
      <c r="BJ86" s="6">
        <f ca="1">BJ85+SUMIFS('Transactions (Dated)'!$F:$F,'Transactions (Dated)'!$D:$D,$BF86,'Transactions (Dated)'!$B:$B,BJ$11,'Transactions (Dated)'!$C:$C,"Dividend (paid to cash)")*Y86</f>
        <v>0</v>
      </c>
      <c r="BK86" s="6">
        <f ca="1">BK85+SUMIFS('Transactions (Dated)'!$F:$F,'Transactions (Dated)'!$D:$D,$BF86,'Transactions (Dated)'!$B:$B,BK$11,'Transactions (Dated)'!$C:$C,"Dividend (paid to cash)")*Z86</f>
        <v>0</v>
      </c>
      <c r="BL86" s="6">
        <f ca="1">BL85+SUMIFS('Transactions (Dated)'!$F:$F,'Transactions (Dated)'!$D:$D,$BF86,'Transactions (Dated)'!$B:$B,BL$11,'Transactions (Dated)'!$C:$C,"Dividend (paid to cash)")*AA86</f>
        <v>0</v>
      </c>
      <c r="BM86" s="6">
        <f ca="1">BM85+SUMIFS('Transactions (Dated)'!$F:$F,'Transactions (Dated)'!$D:$D,$BF86,'Transactions (Dated)'!$B:$B,BM$11,'Transactions (Dated)'!$C:$C,"Dividend (paid to cash)")*AB86</f>
        <v>0</v>
      </c>
      <c r="BN86" s="6">
        <f ca="1">BN85+SUMIFS('Transactions (Dated)'!$F:$F,'Transactions (Dated)'!$D:$D,$BF86,'Transactions (Dated)'!$B:$B,BN$11,'Transactions (Dated)'!$C:$C,"Dividend (paid to cash)")*AC86</f>
        <v>0</v>
      </c>
      <c r="BO86" s="6">
        <f ca="1">BO85+SUMIFS('Transactions (Dated)'!$F:$F,'Transactions (Dated)'!$D:$D,$BF86,'Transactions (Dated)'!$B:$B,BO$11,'Transactions (Dated)'!$C:$C,"Dividend (paid to cash)")*AD86</f>
        <v>0</v>
      </c>
      <c r="BP86" s="6">
        <f ca="1">BP85+SUMIFS('Transactions (Dated)'!$F:$F,'Transactions (Dated)'!$D:$D,$BF86,'Transactions (Dated)'!$B:$B,BP$11,'Transactions (Dated)'!$C:$C,"Dividend (paid to cash)")*AE86</f>
        <v>0</v>
      </c>
      <c r="BQ86" s="6">
        <f ca="1">BQ85+SUMIFS('Transactions (Dated)'!$F:$F,'Transactions (Dated)'!$D:$D,$BF86,'Transactions (Dated)'!$B:$B,BQ$11,'Transactions (Dated)'!$C:$C,"Dividend (paid to cash)")*AF86</f>
        <v>0</v>
      </c>
      <c r="BR86" s="6">
        <f ca="1">BR85+SUMIFS('Transactions (Dated)'!$F:$F,'Transactions (Dated)'!$D:$D,$BF86,'Transactions (Dated)'!$B:$B,BR$11,'Transactions (Dated)'!$C:$C,"Dividend (paid to cash)")*AG86</f>
        <v>0</v>
      </c>
      <c r="BS86" s="6">
        <f ca="1">BS85+SUMIFS('Transactions (Dated)'!$F:$F,'Transactions (Dated)'!$D:$D,$BF86,'Transactions (Dated)'!$B:$B,BS$11,'Transactions (Dated)'!$C:$C,"Dividend (paid to cash)")*AH86</f>
        <v>0</v>
      </c>
      <c r="BT86" s="6">
        <f ca="1">BT85+SUMIFS('Transactions (Dated)'!$F:$F,'Transactions (Dated)'!$D:$D,$BF86,'Transactions (Dated)'!$B:$B,BT$11,'Transactions (Dated)'!$C:$C,"Dividend (paid to cash)")*AI86</f>
        <v>0</v>
      </c>
      <c r="BU86" s="6">
        <f ca="1">BU85+SUMIFS('Transactions (Dated)'!$F:$F,'Transactions (Dated)'!$D:$D,$BF86,'Transactions (Dated)'!$B:$B,BU$11,'Transactions (Dated)'!$C:$C,"Dividend (paid to cash)")*AJ86</f>
        <v>0</v>
      </c>
      <c r="BV86" s="6"/>
      <c r="BX86" s="6">
        <f t="shared" ca="1" si="54"/>
        <v>900608.75</v>
      </c>
      <c r="BZ86" s="3">
        <f t="shared" si="55"/>
        <v>42023</v>
      </c>
      <c r="CA86" s="4">
        <f t="shared" ca="1" si="50"/>
        <v>102786.25</v>
      </c>
      <c r="CB86" s="4">
        <f t="shared" ca="1" si="51"/>
        <v>900608.75</v>
      </c>
      <c r="CD86" s="4">
        <f t="shared" ca="1" si="52"/>
        <v>1003395</v>
      </c>
    </row>
    <row r="87" spans="2:82" x14ac:dyDescent="0.15">
      <c r="B87" s="3">
        <f t="shared" si="53"/>
        <v>42024</v>
      </c>
      <c r="C87" s="2">
        <v>14308.4</v>
      </c>
      <c r="E87" s="70">
        <v>42024</v>
      </c>
      <c r="F87" s="69">
        <v>12.13</v>
      </c>
      <c r="G87" s="69">
        <v>3.58</v>
      </c>
      <c r="H87" s="69">
        <v>19.329999999999998</v>
      </c>
      <c r="I87" s="69">
        <v>32.75</v>
      </c>
      <c r="J87" s="69">
        <v>16.940000000000001</v>
      </c>
      <c r="K87" s="69">
        <v>12.45</v>
      </c>
      <c r="L87" s="69">
        <v>27.77</v>
      </c>
      <c r="M87" s="69">
        <v>2.41</v>
      </c>
      <c r="N87" s="69">
        <v>8.27</v>
      </c>
      <c r="O87" s="69">
        <v>4.9532999999999996</v>
      </c>
      <c r="P87" s="69">
        <v>35</v>
      </c>
      <c r="Q87" s="69">
        <v>1.18</v>
      </c>
      <c r="R87" s="69">
        <v>9.08</v>
      </c>
      <c r="S87" s="69">
        <v>40</v>
      </c>
      <c r="T87" s="4"/>
      <c r="V87" s="3">
        <f t="shared" si="32"/>
        <v>42024</v>
      </c>
      <c r="W87" s="40">
        <f ca="1">W86+SUMIFS('Transactions (Dated)'!$E$2:$E$53,'Transactions (Dated)'!$D$2:$D$53,'Share Values'!$V87,'Transactions (Dated)'!$B$2:$B$53,'Share Values'!W$11,'Transactions (Dated)'!$C$2:$C$53,"Buy")-SUMIFS('Transactions (Dated)'!$E$2:$E$53,'Transactions (Dated)'!$D$2:$D$53,'Share Values'!$V87,'Transactions (Dated)'!$B$2:$B$53,'Share Values'!W$11,'Transactions (Dated)'!$C$2:$C$53,"Sell")</f>
        <v>4625</v>
      </c>
      <c r="X87" s="40">
        <f ca="1">X86+SUMIFS('Transactions (Dated)'!$E$2:$E$53,'Transactions (Dated)'!$D$2:$D$53,'Share Values'!$V87,'Transactions (Dated)'!$B$2:$B$53,'Share Values'!X$11,'Transactions (Dated)'!$C$2:$C$53,"Buy")-SUMIFS('Transactions (Dated)'!$E$2:$E$53,'Transactions (Dated)'!$D$2:$D$53,'Share Values'!$V87,'Transactions (Dated)'!$B$2:$B$53,'Share Values'!X$11,'Transactions (Dated)'!$C$2:$C$53,"Sell")</f>
        <v>12500</v>
      </c>
      <c r="Y87" s="40">
        <f ca="1">Y86+SUMIFS('Transactions (Dated)'!$E$2:$E$53,'Transactions (Dated)'!$D$2:$D$53,'Share Values'!$V87,'Transactions (Dated)'!$B$2:$B$53,'Share Values'!Y$11,'Transactions (Dated)'!$C$2:$C$53,"Buy")-SUMIFS('Transactions (Dated)'!$E$2:$E$53,'Transactions (Dated)'!$D$2:$D$53,'Share Values'!$V87,'Transactions (Dated)'!$B$2:$B$53,'Share Values'!Y$11,'Transactions (Dated)'!$C$2:$C$53,"Sell")</f>
        <v>0</v>
      </c>
      <c r="Z87" s="40">
        <f ca="1">Z86+SUMIFS('Transactions (Dated)'!$E$2:$E$53,'Transactions (Dated)'!$D$2:$D$53,'Share Values'!$V87,'Transactions (Dated)'!$B$2:$B$53,'Share Values'!Z$11,'Transactions (Dated)'!$C$2:$C$53,"Buy")-SUMIFS('Transactions (Dated)'!$E$2:$E$53,'Transactions (Dated)'!$D$2:$D$53,'Share Values'!$V87,'Transactions (Dated)'!$B$2:$B$53,'Share Values'!Z$11,'Transactions (Dated)'!$C$2:$C$53,"Sell")</f>
        <v>0</v>
      </c>
      <c r="AA87" s="40">
        <f ca="1">AA86+SUMIFS('Transactions (Dated)'!$E$2:$E$53,'Transactions (Dated)'!$D$2:$D$53,'Share Values'!$V87,'Transactions (Dated)'!$B$2:$B$53,'Share Values'!AA$11,'Transactions (Dated)'!$C$2:$C$53,"Buy")-SUMIFS('Transactions (Dated)'!$E$2:$E$53,'Transactions (Dated)'!$D$2:$D$53,'Share Values'!$V87,'Transactions (Dated)'!$B$2:$B$53,'Share Values'!AA$11,'Transactions (Dated)'!$C$2:$C$53,"Sell")</f>
        <v>0</v>
      </c>
      <c r="AB87" s="40">
        <f ca="1">AB86+SUMIFS('Transactions (Dated)'!$E$2:$E$53,'Transactions (Dated)'!$D$2:$D$53,'Share Values'!$V87,'Transactions (Dated)'!$B$2:$B$53,'Share Values'!AB$11,'Transactions (Dated)'!$C$2:$C$53,"Buy")-SUMIFS('Transactions (Dated)'!$E$2:$E$53,'Transactions (Dated)'!$D$2:$D$53,'Share Values'!$V87,'Transactions (Dated)'!$B$2:$B$53,'Share Values'!AB$11,'Transactions (Dated)'!$C$2:$C$53,"Sell")</f>
        <v>0</v>
      </c>
      <c r="AC87" s="40">
        <f ca="1">AC86+SUMIFS('Transactions (Dated)'!$E$2:$E$53,'Transactions (Dated)'!$D$2:$D$53,'Share Values'!$V87,'Transactions (Dated)'!$B$2:$B$53,'Share Values'!AC$11,'Transactions (Dated)'!$C$2:$C$53,"Buy")-SUMIFS('Transactions (Dated)'!$E$2:$E$53,'Transactions (Dated)'!$D$2:$D$53,'Share Values'!$V87,'Transactions (Dated)'!$B$2:$B$53,'Share Values'!AC$11,'Transactions (Dated)'!$C$2:$C$53,"Sell")</f>
        <v>0</v>
      </c>
      <c r="AD87" s="40">
        <f ca="1">AD86+SUMIFS('Transactions (Dated)'!$E$2:$E$53,'Transactions (Dated)'!$D$2:$D$53,'Share Values'!$V87,'Transactions (Dated)'!$B$2:$B$53,'Share Values'!AD$11,'Transactions (Dated)'!$C$2:$C$53,"Buy")-SUMIFS('Transactions (Dated)'!$E$2:$E$53,'Transactions (Dated)'!$D$2:$D$53,'Share Values'!$V87,'Transactions (Dated)'!$B$2:$B$53,'Share Values'!AD$11,'Transactions (Dated)'!$C$2:$C$53,"Sell")</f>
        <v>0</v>
      </c>
      <c r="AE87" s="40">
        <f ca="1">AE86+SUMIFS('Transactions (Dated)'!$E$2:$E$53,'Transactions (Dated)'!$D$2:$D$53,'Share Values'!$V87,'Transactions (Dated)'!$B$2:$B$53,'Share Values'!AE$11,'Transactions (Dated)'!$C$2:$C$53,"Buy")-SUMIFS('Transactions (Dated)'!$E$2:$E$53,'Transactions (Dated)'!$D$2:$D$53,'Share Values'!$V87,'Transactions (Dated)'!$B$2:$B$53,'Share Values'!AE$11,'Transactions (Dated)'!$C$2:$C$53,"Sell")</f>
        <v>0</v>
      </c>
      <c r="AF87" s="40">
        <f ca="1">AF86+SUMIFS('Transactions (Dated)'!$E$2:$E$53,'Transactions (Dated)'!$D$2:$D$53,'Share Values'!$V87,'Transactions (Dated)'!$B$2:$B$53,'Share Values'!AF$11,'Transactions (Dated)'!$C$2:$C$53,"Buy")-SUMIFS('Transactions (Dated)'!$E$2:$E$53,'Transactions (Dated)'!$D$2:$D$53,'Share Values'!$V87,'Transactions (Dated)'!$B$2:$B$53,'Share Values'!AF$11,'Transactions (Dated)'!$C$2:$C$53,"Sell")</f>
        <v>0</v>
      </c>
      <c r="AG87" s="40">
        <f ca="1">AG86+SUMIFS('Transactions (Dated)'!$E$2:$E$53,'Transactions (Dated)'!$D$2:$D$53,'Share Values'!$V87,'Transactions (Dated)'!$B$2:$B$53,'Share Values'!AG$11,'Transactions (Dated)'!$C$2:$C$53,"Buy")-SUMIFS('Transactions (Dated)'!$E$2:$E$53,'Transactions (Dated)'!$D$2:$D$53,'Share Values'!$V87,'Transactions (Dated)'!$B$2:$B$53,'Share Values'!AG$11,'Transactions (Dated)'!$C$2:$C$53,"Sell")</f>
        <v>0</v>
      </c>
      <c r="AH87" s="40">
        <f ca="1">AH86+SUMIFS('Transactions (Dated)'!$E$2:$E$53,'Transactions (Dated)'!$D$2:$D$53,'Share Values'!$V87,'Transactions (Dated)'!$B$2:$B$53,'Share Values'!AH$11,'Transactions (Dated)'!$C$2:$C$53,"Buy")-SUMIFS('Transactions (Dated)'!$E$2:$E$53,'Transactions (Dated)'!$D$2:$D$53,'Share Values'!$V87,'Transactions (Dated)'!$B$2:$B$53,'Share Values'!AH$11,'Transactions (Dated)'!$C$2:$C$53,"Sell")</f>
        <v>0</v>
      </c>
      <c r="AI87" s="40">
        <f ca="1">AI86+SUMIFS('Transactions (Dated)'!$E$2:$E$53,'Transactions (Dated)'!$D$2:$D$53,'Share Values'!$V87,'Transactions (Dated)'!$B$2:$B$53,'Share Values'!AI$11,'Transactions (Dated)'!$C$2:$C$53,"Buy")-SUMIFS('Transactions (Dated)'!$E$2:$E$53,'Transactions (Dated)'!$D$2:$D$53,'Share Values'!$V87,'Transactions (Dated)'!$B$2:$B$53,'Share Values'!AI$11,'Transactions (Dated)'!$C$2:$C$53,"Sell")</f>
        <v>0</v>
      </c>
      <c r="AJ87" s="40">
        <f ca="1">AJ86+SUMIFS('Transactions (Dated)'!$E$2:$E$53,'Transactions (Dated)'!$D$2:$D$53,'Share Values'!$V87,'Transactions (Dated)'!$B$2:$B$53,'Share Values'!AJ$11,'Transactions (Dated)'!$C$2:$C$53,"Buy")-SUMIFS('Transactions (Dated)'!$E$2:$E$53,'Transactions (Dated)'!$D$2:$D$53,'Share Values'!$V87,'Transactions (Dated)'!$B$2:$B$53,'Share Values'!AJ$11,'Transactions (Dated)'!$C$2:$C$53,"Sell")</f>
        <v>0</v>
      </c>
      <c r="AK87" s="40"/>
      <c r="AM87" s="3">
        <f t="shared" si="33"/>
        <v>42024</v>
      </c>
      <c r="AN87" s="6">
        <f t="shared" ca="1" si="34"/>
        <v>56101.25</v>
      </c>
      <c r="AO87" s="6">
        <f t="shared" ca="1" si="35"/>
        <v>44750</v>
      </c>
      <c r="AP87" s="6">
        <f t="shared" ca="1" si="36"/>
        <v>0</v>
      </c>
      <c r="AQ87" s="6">
        <f t="shared" ca="1" si="37"/>
        <v>0</v>
      </c>
      <c r="AR87" s="6">
        <f t="shared" ca="1" si="38"/>
        <v>0</v>
      </c>
      <c r="AS87" s="6">
        <f t="shared" ca="1" si="39"/>
        <v>0</v>
      </c>
      <c r="AT87" s="6">
        <f t="shared" ca="1" si="40"/>
        <v>0</v>
      </c>
      <c r="AU87" s="6">
        <f t="shared" ca="1" si="41"/>
        <v>0</v>
      </c>
      <c r="AV87" s="6">
        <f t="shared" ca="1" si="42"/>
        <v>0</v>
      </c>
      <c r="AW87" s="6">
        <f t="shared" ca="1" si="43"/>
        <v>0</v>
      </c>
      <c r="AX87" s="6">
        <f t="shared" ca="1" si="44"/>
        <v>0</v>
      </c>
      <c r="AY87" s="6">
        <f t="shared" ca="1" si="45"/>
        <v>0</v>
      </c>
      <c r="AZ87" s="6">
        <f t="shared" ca="1" si="46"/>
        <v>0</v>
      </c>
      <c r="BA87" s="6">
        <f t="shared" ca="1" si="47"/>
        <v>0</v>
      </c>
      <c r="BB87" s="6"/>
      <c r="BD87" s="4">
        <f t="shared" ca="1" si="48"/>
        <v>100851.25</v>
      </c>
      <c r="BF87" s="3">
        <f t="shared" si="49"/>
        <v>42024</v>
      </c>
      <c r="BG87" s="6">
        <f>BG86+SUMIFS('Transactions (Dated)'!H:H,'Transactions (Dated)'!D:D,'Share Values'!AM87)</f>
        <v>899983.75</v>
      </c>
      <c r="BH87" s="6">
        <f ca="1">BH86+SUMIFS('Transactions (Dated)'!$F:$F,'Transactions (Dated)'!$D:$D,$BF87,'Transactions (Dated)'!$B:$B,BH$11,'Transactions (Dated)'!$C:$C,"Dividend (paid to cash)")*W87</f>
        <v>0</v>
      </c>
      <c r="BI87" s="6">
        <f ca="1">BI86+SUMIFS('Transactions (Dated)'!$F:$F,'Transactions (Dated)'!$D:$D,$BF87,'Transactions (Dated)'!$B:$B,BI$11,'Transactions (Dated)'!$C:$C,"Dividend (paid to cash)")*X87</f>
        <v>625</v>
      </c>
      <c r="BJ87" s="6">
        <f ca="1">BJ86+SUMIFS('Transactions (Dated)'!$F:$F,'Transactions (Dated)'!$D:$D,$BF87,'Transactions (Dated)'!$B:$B,BJ$11,'Transactions (Dated)'!$C:$C,"Dividend (paid to cash)")*Y87</f>
        <v>0</v>
      </c>
      <c r="BK87" s="6">
        <f ca="1">BK86+SUMIFS('Transactions (Dated)'!$F:$F,'Transactions (Dated)'!$D:$D,$BF87,'Transactions (Dated)'!$B:$B,BK$11,'Transactions (Dated)'!$C:$C,"Dividend (paid to cash)")*Z87</f>
        <v>0</v>
      </c>
      <c r="BL87" s="6">
        <f ca="1">BL86+SUMIFS('Transactions (Dated)'!$F:$F,'Transactions (Dated)'!$D:$D,$BF87,'Transactions (Dated)'!$B:$B,BL$11,'Transactions (Dated)'!$C:$C,"Dividend (paid to cash)")*AA87</f>
        <v>0</v>
      </c>
      <c r="BM87" s="6">
        <f ca="1">BM86+SUMIFS('Transactions (Dated)'!$F:$F,'Transactions (Dated)'!$D:$D,$BF87,'Transactions (Dated)'!$B:$B,BM$11,'Transactions (Dated)'!$C:$C,"Dividend (paid to cash)")*AB87</f>
        <v>0</v>
      </c>
      <c r="BN87" s="6">
        <f ca="1">BN86+SUMIFS('Transactions (Dated)'!$F:$F,'Transactions (Dated)'!$D:$D,$BF87,'Transactions (Dated)'!$B:$B,BN$11,'Transactions (Dated)'!$C:$C,"Dividend (paid to cash)")*AC87</f>
        <v>0</v>
      </c>
      <c r="BO87" s="6">
        <f ca="1">BO86+SUMIFS('Transactions (Dated)'!$F:$F,'Transactions (Dated)'!$D:$D,$BF87,'Transactions (Dated)'!$B:$B,BO$11,'Transactions (Dated)'!$C:$C,"Dividend (paid to cash)")*AD87</f>
        <v>0</v>
      </c>
      <c r="BP87" s="6">
        <f ca="1">BP86+SUMIFS('Transactions (Dated)'!$F:$F,'Transactions (Dated)'!$D:$D,$BF87,'Transactions (Dated)'!$B:$B,BP$11,'Transactions (Dated)'!$C:$C,"Dividend (paid to cash)")*AE87</f>
        <v>0</v>
      </c>
      <c r="BQ87" s="6">
        <f ca="1">BQ86+SUMIFS('Transactions (Dated)'!$F:$F,'Transactions (Dated)'!$D:$D,$BF87,'Transactions (Dated)'!$B:$B,BQ$11,'Transactions (Dated)'!$C:$C,"Dividend (paid to cash)")*AF87</f>
        <v>0</v>
      </c>
      <c r="BR87" s="6">
        <f ca="1">BR86+SUMIFS('Transactions (Dated)'!$F:$F,'Transactions (Dated)'!$D:$D,$BF87,'Transactions (Dated)'!$B:$B,BR$11,'Transactions (Dated)'!$C:$C,"Dividend (paid to cash)")*AG87</f>
        <v>0</v>
      </c>
      <c r="BS87" s="6">
        <f ca="1">BS86+SUMIFS('Transactions (Dated)'!$F:$F,'Transactions (Dated)'!$D:$D,$BF87,'Transactions (Dated)'!$B:$B,BS$11,'Transactions (Dated)'!$C:$C,"Dividend (paid to cash)")*AH87</f>
        <v>0</v>
      </c>
      <c r="BT87" s="6">
        <f ca="1">BT86+SUMIFS('Transactions (Dated)'!$F:$F,'Transactions (Dated)'!$D:$D,$BF87,'Transactions (Dated)'!$B:$B,BT$11,'Transactions (Dated)'!$C:$C,"Dividend (paid to cash)")*AI87</f>
        <v>0</v>
      </c>
      <c r="BU87" s="6">
        <f ca="1">BU86+SUMIFS('Transactions (Dated)'!$F:$F,'Transactions (Dated)'!$D:$D,$BF87,'Transactions (Dated)'!$B:$B,BU$11,'Transactions (Dated)'!$C:$C,"Dividend (paid to cash)")*AJ87</f>
        <v>0</v>
      </c>
      <c r="BV87" s="6"/>
      <c r="BX87" s="6">
        <f t="shared" ca="1" si="54"/>
        <v>900608.75</v>
      </c>
      <c r="BZ87" s="3">
        <f t="shared" si="55"/>
        <v>42024</v>
      </c>
      <c r="CA87" s="4">
        <f t="shared" ca="1" si="50"/>
        <v>100851.25</v>
      </c>
      <c r="CB87" s="4">
        <f t="shared" ca="1" si="51"/>
        <v>900608.75</v>
      </c>
      <c r="CD87" s="4">
        <f t="shared" ca="1" si="52"/>
        <v>1001460</v>
      </c>
    </row>
    <row r="88" spans="2:82" x14ac:dyDescent="0.15">
      <c r="B88" s="3">
        <f t="shared" si="53"/>
        <v>42025</v>
      </c>
      <c r="C88" s="2">
        <v>14560.4</v>
      </c>
      <c r="E88" s="70">
        <v>42025</v>
      </c>
      <c r="F88" s="69">
        <v>12.25</v>
      </c>
      <c r="G88" s="69">
        <v>3.69</v>
      </c>
      <c r="H88" s="69">
        <v>19.670000000000002</v>
      </c>
      <c r="I88" s="69">
        <v>32.79</v>
      </c>
      <c r="J88" s="69">
        <v>17.78</v>
      </c>
      <c r="K88" s="69">
        <v>12.4</v>
      </c>
      <c r="L88" s="69">
        <v>28.18</v>
      </c>
      <c r="M88" s="69">
        <v>2.52</v>
      </c>
      <c r="N88" s="69">
        <v>8.0399999999999991</v>
      </c>
      <c r="O88" s="69">
        <v>4.9166999999999996</v>
      </c>
      <c r="P88" s="69">
        <v>35.9</v>
      </c>
      <c r="Q88" s="69">
        <v>1.18</v>
      </c>
      <c r="R88" s="69">
        <v>9.82</v>
      </c>
      <c r="S88" s="69">
        <v>40.159999999999997</v>
      </c>
      <c r="T88" s="4"/>
      <c r="V88" s="3">
        <f t="shared" si="32"/>
        <v>42025</v>
      </c>
      <c r="W88" s="40">
        <f ca="1">W87+SUMIFS('Transactions (Dated)'!$E$2:$E$53,'Transactions (Dated)'!$D$2:$D$53,'Share Values'!$V88,'Transactions (Dated)'!$B$2:$B$53,'Share Values'!W$11,'Transactions (Dated)'!$C$2:$C$53,"Buy")-SUMIFS('Transactions (Dated)'!$E$2:$E$53,'Transactions (Dated)'!$D$2:$D$53,'Share Values'!$V88,'Transactions (Dated)'!$B$2:$B$53,'Share Values'!W$11,'Transactions (Dated)'!$C$2:$C$53,"Sell")</f>
        <v>4625</v>
      </c>
      <c r="X88" s="40">
        <f ca="1">X87+SUMIFS('Transactions (Dated)'!$E$2:$E$53,'Transactions (Dated)'!$D$2:$D$53,'Share Values'!$V88,'Transactions (Dated)'!$B$2:$B$53,'Share Values'!X$11,'Transactions (Dated)'!$C$2:$C$53,"Buy")-SUMIFS('Transactions (Dated)'!$E$2:$E$53,'Transactions (Dated)'!$D$2:$D$53,'Share Values'!$V88,'Transactions (Dated)'!$B$2:$B$53,'Share Values'!X$11,'Transactions (Dated)'!$C$2:$C$53,"Sell")</f>
        <v>12500</v>
      </c>
      <c r="Y88" s="40">
        <f ca="1">Y87+SUMIFS('Transactions (Dated)'!$E$2:$E$53,'Transactions (Dated)'!$D$2:$D$53,'Share Values'!$V88,'Transactions (Dated)'!$B$2:$B$53,'Share Values'!Y$11,'Transactions (Dated)'!$C$2:$C$53,"Buy")-SUMIFS('Transactions (Dated)'!$E$2:$E$53,'Transactions (Dated)'!$D$2:$D$53,'Share Values'!$V88,'Transactions (Dated)'!$B$2:$B$53,'Share Values'!Y$11,'Transactions (Dated)'!$C$2:$C$53,"Sell")</f>
        <v>0</v>
      </c>
      <c r="Z88" s="40">
        <f ca="1">Z87+SUMIFS('Transactions (Dated)'!$E$2:$E$53,'Transactions (Dated)'!$D$2:$D$53,'Share Values'!$V88,'Transactions (Dated)'!$B$2:$B$53,'Share Values'!Z$11,'Transactions (Dated)'!$C$2:$C$53,"Buy")-SUMIFS('Transactions (Dated)'!$E$2:$E$53,'Transactions (Dated)'!$D$2:$D$53,'Share Values'!$V88,'Transactions (Dated)'!$B$2:$B$53,'Share Values'!Z$11,'Transactions (Dated)'!$C$2:$C$53,"Sell")</f>
        <v>0</v>
      </c>
      <c r="AA88" s="40">
        <f ca="1">AA87+SUMIFS('Transactions (Dated)'!$E$2:$E$53,'Transactions (Dated)'!$D$2:$D$53,'Share Values'!$V88,'Transactions (Dated)'!$B$2:$B$53,'Share Values'!AA$11,'Transactions (Dated)'!$C$2:$C$53,"Buy")-SUMIFS('Transactions (Dated)'!$E$2:$E$53,'Transactions (Dated)'!$D$2:$D$53,'Share Values'!$V88,'Transactions (Dated)'!$B$2:$B$53,'Share Values'!AA$11,'Transactions (Dated)'!$C$2:$C$53,"Sell")</f>
        <v>0</v>
      </c>
      <c r="AB88" s="40">
        <f ca="1">AB87+SUMIFS('Transactions (Dated)'!$E$2:$E$53,'Transactions (Dated)'!$D$2:$D$53,'Share Values'!$V88,'Transactions (Dated)'!$B$2:$B$53,'Share Values'!AB$11,'Transactions (Dated)'!$C$2:$C$53,"Buy")-SUMIFS('Transactions (Dated)'!$E$2:$E$53,'Transactions (Dated)'!$D$2:$D$53,'Share Values'!$V88,'Transactions (Dated)'!$B$2:$B$53,'Share Values'!AB$11,'Transactions (Dated)'!$C$2:$C$53,"Sell")</f>
        <v>0</v>
      </c>
      <c r="AC88" s="40">
        <f ca="1">AC87+SUMIFS('Transactions (Dated)'!$E$2:$E$53,'Transactions (Dated)'!$D$2:$D$53,'Share Values'!$V88,'Transactions (Dated)'!$B$2:$B$53,'Share Values'!AC$11,'Transactions (Dated)'!$C$2:$C$53,"Buy")-SUMIFS('Transactions (Dated)'!$E$2:$E$53,'Transactions (Dated)'!$D$2:$D$53,'Share Values'!$V88,'Transactions (Dated)'!$B$2:$B$53,'Share Values'!AC$11,'Transactions (Dated)'!$C$2:$C$53,"Sell")</f>
        <v>0</v>
      </c>
      <c r="AD88" s="40">
        <f ca="1">AD87+SUMIFS('Transactions (Dated)'!$E$2:$E$53,'Transactions (Dated)'!$D$2:$D$53,'Share Values'!$V88,'Transactions (Dated)'!$B$2:$B$53,'Share Values'!AD$11,'Transactions (Dated)'!$C$2:$C$53,"Buy")-SUMIFS('Transactions (Dated)'!$E$2:$E$53,'Transactions (Dated)'!$D$2:$D$53,'Share Values'!$V88,'Transactions (Dated)'!$B$2:$B$53,'Share Values'!AD$11,'Transactions (Dated)'!$C$2:$C$53,"Sell")</f>
        <v>0</v>
      </c>
      <c r="AE88" s="40">
        <f ca="1">AE87+SUMIFS('Transactions (Dated)'!$E$2:$E$53,'Transactions (Dated)'!$D$2:$D$53,'Share Values'!$V88,'Transactions (Dated)'!$B$2:$B$53,'Share Values'!AE$11,'Transactions (Dated)'!$C$2:$C$53,"Buy")-SUMIFS('Transactions (Dated)'!$E$2:$E$53,'Transactions (Dated)'!$D$2:$D$53,'Share Values'!$V88,'Transactions (Dated)'!$B$2:$B$53,'Share Values'!AE$11,'Transactions (Dated)'!$C$2:$C$53,"Sell")</f>
        <v>0</v>
      </c>
      <c r="AF88" s="40">
        <f ca="1">AF87+SUMIFS('Transactions (Dated)'!$E$2:$E$53,'Transactions (Dated)'!$D$2:$D$53,'Share Values'!$V88,'Transactions (Dated)'!$B$2:$B$53,'Share Values'!AF$11,'Transactions (Dated)'!$C$2:$C$53,"Buy")-SUMIFS('Transactions (Dated)'!$E$2:$E$53,'Transactions (Dated)'!$D$2:$D$53,'Share Values'!$V88,'Transactions (Dated)'!$B$2:$B$53,'Share Values'!AF$11,'Transactions (Dated)'!$C$2:$C$53,"Sell")</f>
        <v>0</v>
      </c>
      <c r="AG88" s="40">
        <f ca="1">AG87+SUMIFS('Transactions (Dated)'!$E$2:$E$53,'Transactions (Dated)'!$D$2:$D$53,'Share Values'!$V88,'Transactions (Dated)'!$B$2:$B$53,'Share Values'!AG$11,'Transactions (Dated)'!$C$2:$C$53,"Buy")-SUMIFS('Transactions (Dated)'!$E$2:$E$53,'Transactions (Dated)'!$D$2:$D$53,'Share Values'!$V88,'Transactions (Dated)'!$B$2:$B$53,'Share Values'!AG$11,'Transactions (Dated)'!$C$2:$C$53,"Sell")</f>
        <v>0</v>
      </c>
      <c r="AH88" s="40">
        <f ca="1">AH87+SUMIFS('Transactions (Dated)'!$E$2:$E$53,'Transactions (Dated)'!$D$2:$D$53,'Share Values'!$V88,'Transactions (Dated)'!$B$2:$B$53,'Share Values'!AH$11,'Transactions (Dated)'!$C$2:$C$53,"Buy")-SUMIFS('Transactions (Dated)'!$E$2:$E$53,'Transactions (Dated)'!$D$2:$D$53,'Share Values'!$V88,'Transactions (Dated)'!$B$2:$B$53,'Share Values'!AH$11,'Transactions (Dated)'!$C$2:$C$53,"Sell")</f>
        <v>0</v>
      </c>
      <c r="AI88" s="40">
        <f ca="1">AI87+SUMIFS('Transactions (Dated)'!$E$2:$E$53,'Transactions (Dated)'!$D$2:$D$53,'Share Values'!$V88,'Transactions (Dated)'!$B$2:$B$53,'Share Values'!AI$11,'Transactions (Dated)'!$C$2:$C$53,"Buy")-SUMIFS('Transactions (Dated)'!$E$2:$E$53,'Transactions (Dated)'!$D$2:$D$53,'Share Values'!$V88,'Transactions (Dated)'!$B$2:$B$53,'Share Values'!AI$11,'Transactions (Dated)'!$C$2:$C$53,"Sell")</f>
        <v>0</v>
      </c>
      <c r="AJ88" s="40">
        <f ca="1">AJ87+SUMIFS('Transactions (Dated)'!$E$2:$E$53,'Transactions (Dated)'!$D$2:$D$53,'Share Values'!$V88,'Transactions (Dated)'!$B$2:$B$53,'Share Values'!AJ$11,'Transactions (Dated)'!$C$2:$C$53,"Buy")-SUMIFS('Transactions (Dated)'!$E$2:$E$53,'Transactions (Dated)'!$D$2:$D$53,'Share Values'!$V88,'Transactions (Dated)'!$B$2:$B$53,'Share Values'!AJ$11,'Transactions (Dated)'!$C$2:$C$53,"Sell")</f>
        <v>0</v>
      </c>
      <c r="AK88" s="40"/>
      <c r="AM88" s="3">
        <f t="shared" si="33"/>
        <v>42025</v>
      </c>
      <c r="AN88" s="6">
        <f t="shared" ca="1" si="34"/>
        <v>56656.25</v>
      </c>
      <c r="AO88" s="6">
        <f t="shared" ca="1" si="35"/>
        <v>46125</v>
      </c>
      <c r="AP88" s="6">
        <f t="shared" ca="1" si="36"/>
        <v>0</v>
      </c>
      <c r="AQ88" s="6">
        <f t="shared" ca="1" si="37"/>
        <v>0</v>
      </c>
      <c r="AR88" s="6">
        <f t="shared" ca="1" si="38"/>
        <v>0</v>
      </c>
      <c r="AS88" s="6">
        <f t="shared" ca="1" si="39"/>
        <v>0</v>
      </c>
      <c r="AT88" s="6">
        <f t="shared" ca="1" si="40"/>
        <v>0</v>
      </c>
      <c r="AU88" s="6">
        <f t="shared" ca="1" si="41"/>
        <v>0</v>
      </c>
      <c r="AV88" s="6">
        <f t="shared" ca="1" si="42"/>
        <v>0</v>
      </c>
      <c r="AW88" s="6">
        <f t="shared" ca="1" si="43"/>
        <v>0</v>
      </c>
      <c r="AX88" s="6">
        <f t="shared" ca="1" si="44"/>
        <v>0</v>
      </c>
      <c r="AY88" s="6">
        <f t="shared" ca="1" si="45"/>
        <v>0</v>
      </c>
      <c r="AZ88" s="6">
        <f t="shared" ca="1" si="46"/>
        <v>0</v>
      </c>
      <c r="BA88" s="6">
        <f t="shared" ca="1" si="47"/>
        <v>0</v>
      </c>
      <c r="BB88" s="6"/>
      <c r="BD88" s="4">
        <f t="shared" ca="1" si="48"/>
        <v>102781.25</v>
      </c>
      <c r="BF88" s="3">
        <f t="shared" si="49"/>
        <v>42025</v>
      </c>
      <c r="BG88" s="6">
        <f>BG87+SUMIFS('Transactions (Dated)'!H:H,'Transactions (Dated)'!D:D,'Share Values'!AM88)</f>
        <v>899983.75</v>
      </c>
      <c r="BH88" s="6">
        <f ca="1">BH87+SUMIFS('Transactions (Dated)'!$F:$F,'Transactions (Dated)'!$D:$D,$BF88,'Transactions (Dated)'!$B:$B,BH$11,'Transactions (Dated)'!$C:$C,"Dividend (paid to cash)")*W88</f>
        <v>0</v>
      </c>
      <c r="BI88" s="6">
        <f ca="1">BI87+SUMIFS('Transactions (Dated)'!$F:$F,'Transactions (Dated)'!$D:$D,$BF88,'Transactions (Dated)'!$B:$B,BI$11,'Transactions (Dated)'!$C:$C,"Dividend (paid to cash)")*X88</f>
        <v>625</v>
      </c>
      <c r="BJ88" s="6">
        <f ca="1">BJ87+SUMIFS('Transactions (Dated)'!$F:$F,'Transactions (Dated)'!$D:$D,$BF88,'Transactions (Dated)'!$B:$B,BJ$11,'Transactions (Dated)'!$C:$C,"Dividend (paid to cash)")*Y88</f>
        <v>0</v>
      </c>
      <c r="BK88" s="6">
        <f ca="1">BK87+SUMIFS('Transactions (Dated)'!$F:$F,'Transactions (Dated)'!$D:$D,$BF88,'Transactions (Dated)'!$B:$B,BK$11,'Transactions (Dated)'!$C:$C,"Dividend (paid to cash)")*Z88</f>
        <v>0</v>
      </c>
      <c r="BL88" s="6">
        <f ca="1">BL87+SUMIFS('Transactions (Dated)'!$F:$F,'Transactions (Dated)'!$D:$D,$BF88,'Transactions (Dated)'!$B:$B,BL$11,'Transactions (Dated)'!$C:$C,"Dividend (paid to cash)")*AA88</f>
        <v>0</v>
      </c>
      <c r="BM88" s="6">
        <f ca="1">BM87+SUMIFS('Transactions (Dated)'!$F:$F,'Transactions (Dated)'!$D:$D,$BF88,'Transactions (Dated)'!$B:$B,BM$11,'Transactions (Dated)'!$C:$C,"Dividend (paid to cash)")*AB88</f>
        <v>0</v>
      </c>
      <c r="BN88" s="6">
        <f ca="1">BN87+SUMIFS('Transactions (Dated)'!$F:$F,'Transactions (Dated)'!$D:$D,$BF88,'Transactions (Dated)'!$B:$B,BN$11,'Transactions (Dated)'!$C:$C,"Dividend (paid to cash)")*AC88</f>
        <v>0</v>
      </c>
      <c r="BO88" s="6">
        <f ca="1">BO87+SUMIFS('Transactions (Dated)'!$F:$F,'Transactions (Dated)'!$D:$D,$BF88,'Transactions (Dated)'!$B:$B,BO$11,'Transactions (Dated)'!$C:$C,"Dividend (paid to cash)")*AD88</f>
        <v>0</v>
      </c>
      <c r="BP88" s="6">
        <f ca="1">BP87+SUMIFS('Transactions (Dated)'!$F:$F,'Transactions (Dated)'!$D:$D,$BF88,'Transactions (Dated)'!$B:$B,BP$11,'Transactions (Dated)'!$C:$C,"Dividend (paid to cash)")*AE88</f>
        <v>0</v>
      </c>
      <c r="BQ88" s="6">
        <f ca="1">BQ87+SUMIFS('Transactions (Dated)'!$F:$F,'Transactions (Dated)'!$D:$D,$BF88,'Transactions (Dated)'!$B:$B,BQ$11,'Transactions (Dated)'!$C:$C,"Dividend (paid to cash)")*AF88</f>
        <v>0</v>
      </c>
      <c r="BR88" s="6">
        <f ca="1">BR87+SUMIFS('Transactions (Dated)'!$F:$F,'Transactions (Dated)'!$D:$D,$BF88,'Transactions (Dated)'!$B:$B,BR$11,'Transactions (Dated)'!$C:$C,"Dividend (paid to cash)")*AG88</f>
        <v>0</v>
      </c>
      <c r="BS88" s="6">
        <f ca="1">BS87+SUMIFS('Transactions (Dated)'!$F:$F,'Transactions (Dated)'!$D:$D,$BF88,'Transactions (Dated)'!$B:$B,BS$11,'Transactions (Dated)'!$C:$C,"Dividend (paid to cash)")*AH88</f>
        <v>0</v>
      </c>
      <c r="BT88" s="6">
        <f ca="1">BT87+SUMIFS('Transactions (Dated)'!$F:$F,'Transactions (Dated)'!$D:$D,$BF88,'Transactions (Dated)'!$B:$B,BT$11,'Transactions (Dated)'!$C:$C,"Dividend (paid to cash)")*AI88</f>
        <v>0</v>
      </c>
      <c r="BU88" s="6">
        <f ca="1">BU87+SUMIFS('Transactions (Dated)'!$F:$F,'Transactions (Dated)'!$D:$D,$BF88,'Transactions (Dated)'!$B:$B,BU$11,'Transactions (Dated)'!$C:$C,"Dividend (paid to cash)")*AJ88</f>
        <v>0</v>
      </c>
      <c r="BV88" s="6"/>
      <c r="BX88" s="6">
        <f t="shared" ca="1" si="54"/>
        <v>900608.75</v>
      </c>
      <c r="BZ88" s="3">
        <f t="shared" si="55"/>
        <v>42025</v>
      </c>
      <c r="CA88" s="4">
        <f t="shared" ca="1" si="50"/>
        <v>102781.25</v>
      </c>
      <c r="CB88" s="4">
        <f t="shared" ca="1" si="51"/>
        <v>900608.75</v>
      </c>
      <c r="CD88" s="4">
        <f t="shared" ca="1" si="52"/>
        <v>1003390</v>
      </c>
    </row>
    <row r="89" spans="2:82" x14ac:dyDescent="0.15">
      <c r="B89" s="3">
        <f t="shared" si="53"/>
        <v>42026</v>
      </c>
      <c r="C89" s="2">
        <v>14764</v>
      </c>
      <c r="E89" s="70">
        <v>42026</v>
      </c>
      <c r="F89" s="69">
        <v>13.06</v>
      </c>
      <c r="G89" s="69">
        <v>3.69</v>
      </c>
      <c r="H89" s="69">
        <v>19.96</v>
      </c>
      <c r="I89" s="69">
        <v>33.46</v>
      </c>
      <c r="J89" s="69">
        <v>17.399999999999999</v>
      </c>
      <c r="K89" s="69">
        <v>12.69</v>
      </c>
      <c r="L89" s="69">
        <v>27.11</v>
      </c>
      <c r="M89" s="69">
        <v>2.65</v>
      </c>
      <c r="N89" s="69">
        <v>8.07</v>
      </c>
      <c r="O89" s="69">
        <v>4.9532999999999996</v>
      </c>
      <c r="P89" s="69">
        <v>36.799999999999997</v>
      </c>
      <c r="Q89" s="69">
        <v>1.18</v>
      </c>
      <c r="R89" s="69">
        <v>9.66</v>
      </c>
      <c r="S89" s="69">
        <v>40.56</v>
      </c>
      <c r="T89" s="4"/>
      <c r="V89" s="3">
        <f t="shared" si="32"/>
        <v>42026</v>
      </c>
      <c r="W89" s="40">
        <f ca="1">W88+SUMIFS('Transactions (Dated)'!$E$2:$E$53,'Transactions (Dated)'!$D$2:$D$53,'Share Values'!$V89,'Transactions (Dated)'!$B$2:$B$53,'Share Values'!W$11,'Transactions (Dated)'!$C$2:$C$53,"Buy")-SUMIFS('Transactions (Dated)'!$E$2:$E$53,'Transactions (Dated)'!$D$2:$D$53,'Share Values'!$V89,'Transactions (Dated)'!$B$2:$B$53,'Share Values'!W$11,'Transactions (Dated)'!$C$2:$C$53,"Sell")</f>
        <v>4625</v>
      </c>
      <c r="X89" s="40">
        <f ca="1">X88+SUMIFS('Transactions (Dated)'!$E$2:$E$53,'Transactions (Dated)'!$D$2:$D$53,'Share Values'!$V89,'Transactions (Dated)'!$B$2:$B$53,'Share Values'!X$11,'Transactions (Dated)'!$C$2:$C$53,"Buy")-SUMIFS('Transactions (Dated)'!$E$2:$E$53,'Transactions (Dated)'!$D$2:$D$53,'Share Values'!$V89,'Transactions (Dated)'!$B$2:$B$53,'Share Values'!X$11,'Transactions (Dated)'!$C$2:$C$53,"Sell")</f>
        <v>12500</v>
      </c>
      <c r="Y89" s="40">
        <f ca="1">Y88+SUMIFS('Transactions (Dated)'!$E$2:$E$53,'Transactions (Dated)'!$D$2:$D$53,'Share Values'!$V89,'Transactions (Dated)'!$B$2:$B$53,'Share Values'!Y$11,'Transactions (Dated)'!$C$2:$C$53,"Buy")-SUMIFS('Transactions (Dated)'!$E$2:$E$53,'Transactions (Dated)'!$D$2:$D$53,'Share Values'!$V89,'Transactions (Dated)'!$B$2:$B$53,'Share Values'!Y$11,'Transactions (Dated)'!$C$2:$C$53,"Sell")</f>
        <v>0</v>
      </c>
      <c r="Z89" s="40">
        <f ca="1">Z88+SUMIFS('Transactions (Dated)'!$E$2:$E$53,'Transactions (Dated)'!$D$2:$D$53,'Share Values'!$V89,'Transactions (Dated)'!$B$2:$B$53,'Share Values'!Z$11,'Transactions (Dated)'!$C$2:$C$53,"Buy")-SUMIFS('Transactions (Dated)'!$E$2:$E$53,'Transactions (Dated)'!$D$2:$D$53,'Share Values'!$V89,'Transactions (Dated)'!$B$2:$B$53,'Share Values'!Z$11,'Transactions (Dated)'!$C$2:$C$53,"Sell")</f>
        <v>0</v>
      </c>
      <c r="AA89" s="40">
        <f ca="1">AA88+SUMIFS('Transactions (Dated)'!$E$2:$E$53,'Transactions (Dated)'!$D$2:$D$53,'Share Values'!$V89,'Transactions (Dated)'!$B$2:$B$53,'Share Values'!AA$11,'Transactions (Dated)'!$C$2:$C$53,"Buy")-SUMIFS('Transactions (Dated)'!$E$2:$E$53,'Transactions (Dated)'!$D$2:$D$53,'Share Values'!$V89,'Transactions (Dated)'!$B$2:$B$53,'Share Values'!AA$11,'Transactions (Dated)'!$C$2:$C$53,"Sell")</f>
        <v>0</v>
      </c>
      <c r="AB89" s="40">
        <f ca="1">AB88+SUMIFS('Transactions (Dated)'!$E$2:$E$53,'Transactions (Dated)'!$D$2:$D$53,'Share Values'!$V89,'Transactions (Dated)'!$B$2:$B$53,'Share Values'!AB$11,'Transactions (Dated)'!$C$2:$C$53,"Buy")-SUMIFS('Transactions (Dated)'!$E$2:$E$53,'Transactions (Dated)'!$D$2:$D$53,'Share Values'!$V89,'Transactions (Dated)'!$B$2:$B$53,'Share Values'!AB$11,'Transactions (Dated)'!$C$2:$C$53,"Sell")</f>
        <v>0</v>
      </c>
      <c r="AC89" s="40">
        <f ca="1">AC88+SUMIFS('Transactions (Dated)'!$E$2:$E$53,'Transactions (Dated)'!$D$2:$D$53,'Share Values'!$V89,'Transactions (Dated)'!$B$2:$B$53,'Share Values'!AC$11,'Transactions (Dated)'!$C$2:$C$53,"Buy")-SUMIFS('Transactions (Dated)'!$E$2:$E$53,'Transactions (Dated)'!$D$2:$D$53,'Share Values'!$V89,'Transactions (Dated)'!$B$2:$B$53,'Share Values'!AC$11,'Transactions (Dated)'!$C$2:$C$53,"Sell")</f>
        <v>0</v>
      </c>
      <c r="AD89" s="40">
        <f ca="1">AD88+SUMIFS('Transactions (Dated)'!$E$2:$E$53,'Transactions (Dated)'!$D$2:$D$53,'Share Values'!$V89,'Transactions (Dated)'!$B$2:$B$53,'Share Values'!AD$11,'Transactions (Dated)'!$C$2:$C$53,"Buy")-SUMIFS('Transactions (Dated)'!$E$2:$E$53,'Transactions (Dated)'!$D$2:$D$53,'Share Values'!$V89,'Transactions (Dated)'!$B$2:$B$53,'Share Values'!AD$11,'Transactions (Dated)'!$C$2:$C$53,"Sell")</f>
        <v>0</v>
      </c>
      <c r="AE89" s="40">
        <f ca="1">AE88+SUMIFS('Transactions (Dated)'!$E$2:$E$53,'Transactions (Dated)'!$D$2:$D$53,'Share Values'!$V89,'Transactions (Dated)'!$B$2:$B$53,'Share Values'!AE$11,'Transactions (Dated)'!$C$2:$C$53,"Buy")-SUMIFS('Transactions (Dated)'!$E$2:$E$53,'Transactions (Dated)'!$D$2:$D$53,'Share Values'!$V89,'Transactions (Dated)'!$B$2:$B$53,'Share Values'!AE$11,'Transactions (Dated)'!$C$2:$C$53,"Sell")</f>
        <v>0</v>
      </c>
      <c r="AF89" s="40">
        <f ca="1">AF88+SUMIFS('Transactions (Dated)'!$E$2:$E$53,'Transactions (Dated)'!$D$2:$D$53,'Share Values'!$V89,'Transactions (Dated)'!$B$2:$B$53,'Share Values'!AF$11,'Transactions (Dated)'!$C$2:$C$53,"Buy")-SUMIFS('Transactions (Dated)'!$E$2:$E$53,'Transactions (Dated)'!$D$2:$D$53,'Share Values'!$V89,'Transactions (Dated)'!$B$2:$B$53,'Share Values'!AF$11,'Transactions (Dated)'!$C$2:$C$53,"Sell")</f>
        <v>0</v>
      </c>
      <c r="AG89" s="40">
        <f ca="1">AG88+SUMIFS('Transactions (Dated)'!$E$2:$E$53,'Transactions (Dated)'!$D$2:$D$53,'Share Values'!$V89,'Transactions (Dated)'!$B$2:$B$53,'Share Values'!AG$11,'Transactions (Dated)'!$C$2:$C$53,"Buy")-SUMIFS('Transactions (Dated)'!$E$2:$E$53,'Transactions (Dated)'!$D$2:$D$53,'Share Values'!$V89,'Transactions (Dated)'!$B$2:$B$53,'Share Values'!AG$11,'Transactions (Dated)'!$C$2:$C$53,"Sell")</f>
        <v>0</v>
      </c>
      <c r="AH89" s="40">
        <f ca="1">AH88+SUMIFS('Transactions (Dated)'!$E$2:$E$53,'Transactions (Dated)'!$D$2:$D$53,'Share Values'!$V89,'Transactions (Dated)'!$B$2:$B$53,'Share Values'!AH$11,'Transactions (Dated)'!$C$2:$C$53,"Buy")-SUMIFS('Transactions (Dated)'!$E$2:$E$53,'Transactions (Dated)'!$D$2:$D$53,'Share Values'!$V89,'Transactions (Dated)'!$B$2:$B$53,'Share Values'!AH$11,'Transactions (Dated)'!$C$2:$C$53,"Sell")</f>
        <v>0</v>
      </c>
      <c r="AI89" s="40">
        <f ca="1">AI88+SUMIFS('Transactions (Dated)'!$E$2:$E$53,'Transactions (Dated)'!$D$2:$D$53,'Share Values'!$V89,'Transactions (Dated)'!$B$2:$B$53,'Share Values'!AI$11,'Transactions (Dated)'!$C$2:$C$53,"Buy")-SUMIFS('Transactions (Dated)'!$E$2:$E$53,'Transactions (Dated)'!$D$2:$D$53,'Share Values'!$V89,'Transactions (Dated)'!$B$2:$B$53,'Share Values'!AI$11,'Transactions (Dated)'!$C$2:$C$53,"Sell")</f>
        <v>0</v>
      </c>
      <c r="AJ89" s="40">
        <f ca="1">AJ88+SUMIFS('Transactions (Dated)'!$E$2:$E$53,'Transactions (Dated)'!$D$2:$D$53,'Share Values'!$V89,'Transactions (Dated)'!$B$2:$B$53,'Share Values'!AJ$11,'Transactions (Dated)'!$C$2:$C$53,"Buy")-SUMIFS('Transactions (Dated)'!$E$2:$E$53,'Transactions (Dated)'!$D$2:$D$53,'Share Values'!$V89,'Transactions (Dated)'!$B$2:$B$53,'Share Values'!AJ$11,'Transactions (Dated)'!$C$2:$C$53,"Sell")</f>
        <v>0</v>
      </c>
      <c r="AK89" s="40"/>
      <c r="AM89" s="3">
        <f t="shared" si="33"/>
        <v>42026</v>
      </c>
      <c r="AN89" s="6">
        <f t="shared" ca="1" si="34"/>
        <v>60402.5</v>
      </c>
      <c r="AO89" s="6">
        <f t="shared" ca="1" si="35"/>
        <v>46125</v>
      </c>
      <c r="AP89" s="6">
        <f t="shared" ca="1" si="36"/>
        <v>0</v>
      </c>
      <c r="AQ89" s="6">
        <f t="shared" ca="1" si="37"/>
        <v>0</v>
      </c>
      <c r="AR89" s="6">
        <f t="shared" ca="1" si="38"/>
        <v>0</v>
      </c>
      <c r="AS89" s="6">
        <f t="shared" ca="1" si="39"/>
        <v>0</v>
      </c>
      <c r="AT89" s="6">
        <f t="shared" ca="1" si="40"/>
        <v>0</v>
      </c>
      <c r="AU89" s="6">
        <f t="shared" ca="1" si="41"/>
        <v>0</v>
      </c>
      <c r="AV89" s="6">
        <f t="shared" ca="1" si="42"/>
        <v>0</v>
      </c>
      <c r="AW89" s="6">
        <f t="shared" ca="1" si="43"/>
        <v>0</v>
      </c>
      <c r="AX89" s="6">
        <f t="shared" ca="1" si="44"/>
        <v>0</v>
      </c>
      <c r="AY89" s="6">
        <f t="shared" ca="1" si="45"/>
        <v>0</v>
      </c>
      <c r="AZ89" s="6">
        <f t="shared" ca="1" si="46"/>
        <v>0</v>
      </c>
      <c r="BA89" s="6">
        <f t="shared" ca="1" si="47"/>
        <v>0</v>
      </c>
      <c r="BB89" s="6"/>
      <c r="BD89" s="4">
        <f t="shared" ca="1" si="48"/>
        <v>106527.5</v>
      </c>
      <c r="BF89" s="3">
        <f t="shared" si="49"/>
        <v>42026</v>
      </c>
      <c r="BG89" s="6">
        <f>BG88+SUMIFS('Transactions (Dated)'!H:H,'Transactions (Dated)'!D:D,'Share Values'!AM89)</f>
        <v>899983.75</v>
      </c>
      <c r="BH89" s="6">
        <f ca="1">BH88+SUMIFS('Transactions (Dated)'!$F:$F,'Transactions (Dated)'!$D:$D,$BF89,'Transactions (Dated)'!$B:$B,BH$11,'Transactions (Dated)'!$C:$C,"Dividend (paid to cash)")*W89</f>
        <v>0</v>
      </c>
      <c r="BI89" s="6">
        <f ca="1">BI88+SUMIFS('Transactions (Dated)'!$F:$F,'Transactions (Dated)'!$D:$D,$BF89,'Transactions (Dated)'!$B:$B,BI$11,'Transactions (Dated)'!$C:$C,"Dividend (paid to cash)")*X89</f>
        <v>625</v>
      </c>
      <c r="BJ89" s="6">
        <f ca="1">BJ88+SUMIFS('Transactions (Dated)'!$F:$F,'Transactions (Dated)'!$D:$D,$BF89,'Transactions (Dated)'!$B:$B,BJ$11,'Transactions (Dated)'!$C:$C,"Dividend (paid to cash)")*Y89</f>
        <v>0</v>
      </c>
      <c r="BK89" s="6">
        <f ca="1">BK88+SUMIFS('Transactions (Dated)'!$F:$F,'Transactions (Dated)'!$D:$D,$BF89,'Transactions (Dated)'!$B:$B,BK$11,'Transactions (Dated)'!$C:$C,"Dividend (paid to cash)")*Z89</f>
        <v>0</v>
      </c>
      <c r="BL89" s="6">
        <f ca="1">BL88+SUMIFS('Transactions (Dated)'!$F:$F,'Transactions (Dated)'!$D:$D,$BF89,'Transactions (Dated)'!$B:$B,BL$11,'Transactions (Dated)'!$C:$C,"Dividend (paid to cash)")*AA89</f>
        <v>0</v>
      </c>
      <c r="BM89" s="6">
        <f ca="1">BM88+SUMIFS('Transactions (Dated)'!$F:$F,'Transactions (Dated)'!$D:$D,$BF89,'Transactions (Dated)'!$B:$B,BM$11,'Transactions (Dated)'!$C:$C,"Dividend (paid to cash)")*AB89</f>
        <v>0</v>
      </c>
      <c r="BN89" s="6">
        <f ca="1">BN88+SUMIFS('Transactions (Dated)'!$F:$F,'Transactions (Dated)'!$D:$D,$BF89,'Transactions (Dated)'!$B:$B,BN$11,'Transactions (Dated)'!$C:$C,"Dividend (paid to cash)")*AC89</f>
        <v>0</v>
      </c>
      <c r="BO89" s="6">
        <f ca="1">BO88+SUMIFS('Transactions (Dated)'!$F:$F,'Transactions (Dated)'!$D:$D,$BF89,'Transactions (Dated)'!$B:$B,BO$11,'Transactions (Dated)'!$C:$C,"Dividend (paid to cash)")*AD89</f>
        <v>0</v>
      </c>
      <c r="BP89" s="6">
        <f ca="1">BP88+SUMIFS('Transactions (Dated)'!$F:$F,'Transactions (Dated)'!$D:$D,$BF89,'Transactions (Dated)'!$B:$B,BP$11,'Transactions (Dated)'!$C:$C,"Dividend (paid to cash)")*AE89</f>
        <v>0</v>
      </c>
      <c r="BQ89" s="6">
        <f ca="1">BQ88+SUMIFS('Transactions (Dated)'!$F:$F,'Transactions (Dated)'!$D:$D,$BF89,'Transactions (Dated)'!$B:$B,BQ$11,'Transactions (Dated)'!$C:$C,"Dividend (paid to cash)")*AF89</f>
        <v>0</v>
      </c>
      <c r="BR89" s="6">
        <f ca="1">BR88+SUMIFS('Transactions (Dated)'!$F:$F,'Transactions (Dated)'!$D:$D,$BF89,'Transactions (Dated)'!$B:$B,BR$11,'Transactions (Dated)'!$C:$C,"Dividend (paid to cash)")*AG89</f>
        <v>0</v>
      </c>
      <c r="BS89" s="6">
        <f ca="1">BS88+SUMIFS('Transactions (Dated)'!$F:$F,'Transactions (Dated)'!$D:$D,$BF89,'Transactions (Dated)'!$B:$B,BS$11,'Transactions (Dated)'!$C:$C,"Dividend (paid to cash)")*AH89</f>
        <v>0</v>
      </c>
      <c r="BT89" s="6">
        <f ca="1">BT88+SUMIFS('Transactions (Dated)'!$F:$F,'Transactions (Dated)'!$D:$D,$BF89,'Transactions (Dated)'!$B:$B,BT$11,'Transactions (Dated)'!$C:$C,"Dividend (paid to cash)")*AI89</f>
        <v>0</v>
      </c>
      <c r="BU89" s="6">
        <f ca="1">BU88+SUMIFS('Transactions (Dated)'!$F:$F,'Transactions (Dated)'!$D:$D,$BF89,'Transactions (Dated)'!$B:$B,BU$11,'Transactions (Dated)'!$C:$C,"Dividend (paid to cash)")*AJ89</f>
        <v>0</v>
      </c>
      <c r="BV89" s="6"/>
      <c r="BX89" s="6">
        <f t="shared" ca="1" si="54"/>
        <v>900608.75</v>
      </c>
      <c r="BZ89" s="3">
        <f t="shared" si="55"/>
        <v>42026</v>
      </c>
      <c r="CA89" s="4">
        <f t="shared" ca="1" si="50"/>
        <v>106527.5</v>
      </c>
      <c r="CB89" s="4">
        <f t="shared" ca="1" si="51"/>
        <v>900608.75</v>
      </c>
      <c r="CD89" s="4">
        <f t="shared" ca="1" si="52"/>
        <v>1007136.25</v>
      </c>
    </row>
    <row r="90" spans="2:82" x14ac:dyDescent="0.15">
      <c r="B90" s="3">
        <f t="shared" si="53"/>
        <v>42027</v>
      </c>
      <c r="C90" s="2">
        <v>14779.4</v>
      </c>
      <c r="E90" s="70">
        <v>42027</v>
      </c>
      <c r="F90" s="69">
        <v>13.31</v>
      </c>
      <c r="G90" s="69">
        <v>3.58</v>
      </c>
      <c r="H90" s="69">
        <v>20</v>
      </c>
      <c r="I90" s="69">
        <v>33.6</v>
      </c>
      <c r="J90" s="69">
        <v>17.86</v>
      </c>
      <c r="K90" s="69">
        <v>12.91</v>
      </c>
      <c r="L90" s="69">
        <v>27.23</v>
      </c>
      <c r="M90" s="69">
        <v>2.62</v>
      </c>
      <c r="N90" s="69">
        <v>8.01</v>
      </c>
      <c r="O90" s="69">
        <v>5.0033000000000003</v>
      </c>
      <c r="P90" s="69">
        <v>34.840000000000003</v>
      </c>
      <c r="Q90" s="69">
        <v>1.2</v>
      </c>
      <c r="R90" s="69">
        <v>9.1199999999999992</v>
      </c>
      <c r="S90" s="69">
        <v>40.78</v>
      </c>
      <c r="T90" s="4"/>
      <c r="V90" s="3">
        <f t="shared" si="32"/>
        <v>42027</v>
      </c>
      <c r="W90" s="40">
        <f ca="1">W89+SUMIFS('Transactions (Dated)'!$E$2:$E$53,'Transactions (Dated)'!$D$2:$D$53,'Share Values'!$V90,'Transactions (Dated)'!$B$2:$B$53,'Share Values'!W$11,'Transactions (Dated)'!$C$2:$C$53,"Buy")-SUMIFS('Transactions (Dated)'!$E$2:$E$53,'Transactions (Dated)'!$D$2:$D$53,'Share Values'!$V90,'Transactions (Dated)'!$B$2:$B$53,'Share Values'!W$11,'Transactions (Dated)'!$C$2:$C$53,"Sell")</f>
        <v>4625</v>
      </c>
      <c r="X90" s="40">
        <f ca="1">X89+SUMIFS('Transactions (Dated)'!$E$2:$E$53,'Transactions (Dated)'!$D$2:$D$53,'Share Values'!$V90,'Transactions (Dated)'!$B$2:$B$53,'Share Values'!X$11,'Transactions (Dated)'!$C$2:$C$53,"Buy")-SUMIFS('Transactions (Dated)'!$E$2:$E$53,'Transactions (Dated)'!$D$2:$D$53,'Share Values'!$V90,'Transactions (Dated)'!$B$2:$B$53,'Share Values'!X$11,'Transactions (Dated)'!$C$2:$C$53,"Sell")</f>
        <v>12500</v>
      </c>
      <c r="Y90" s="40">
        <f ca="1">Y89+SUMIFS('Transactions (Dated)'!$E$2:$E$53,'Transactions (Dated)'!$D$2:$D$53,'Share Values'!$V90,'Transactions (Dated)'!$B$2:$B$53,'Share Values'!Y$11,'Transactions (Dated)'!$C$2:$C$53,"Buy")-SUMIFS('Transactions (Dated)'!$E$2:$E$53,'Transactions (Dated)'!$D$2:$D$53,'Share Values'!$V90,'Transactions (Dated)'!$B$2:$B$53,'Share Values'!Y$11,'Transactions (Dated)'!$C$2:$C$53,"Sell")</f>
        <v>0</v>
      </c>
      <c r="Z90" s="40">
        <f ca="1">Z89+SUMIFS('Transactions (Dated)'!$E$2:$E$53,'Transactions (Dated)'!$D$2:$D$53,'Share Values'!$V90,'Transactions (Dated)'!$B$2:$B$53,'Share Values'!Z$11,'Transactions (Dated)'!$C$2:$C$53,"Buy")-SUMIFS('Transactions (Dated)'!$E$2:$E$53,'Transactions (Dated)'!$D$2:$D$53,'Share Values'!$V90,'Transactions (Dated)'!$B$2:$B$53,'Share Values'!Z$11,'Transactions (Dated)'!$C$2:$C$53,"Sell")</f>
        <v>0</v>
      </c>
      <c r="AA90" s="40">
        <f ca="1">AA89+SUMIFS('Transactions (Dated)'!$E$2:$E$53,'Transactions (Dated)'!$D$2:$D$53,'Share Values'!$V90,'Transactions (Dated)'!$B$2:$B$53,'Share Values'!AA$11,'Transactions (Dated)'!$C$2:$C$53,"Buy")-SUMIFS('Transactions (Dated)'!$E$2:$E$53,'Transactions (Dated)'!$D$2:$D$53,'Share Values'!$V90,'Transactions (Dated)'!$B$2:$B$53,'Share Values'!AA$11,'Transactions (Dated)'!$C$2:$C$53,"Sell")</f>
        <v>0</v>
      </c>
      <c r="AB90" s="40">
        <f ca="1">AB89+SUMIFS('Transactions (Dated)'!$E$2:$E$53,'Transactions (Dated)'!$D$2:$D$53,'Share Values'!$V90,'Transactions (Dated)'!$B$2:$B$53,'Share Values'!AB$11,'Transactions (Dated)'!$C$2:$C$53,"Buy")-SUMIFS('Transactions (Dated)'!$E$2:$E$53,'Transactions (Dated)'!$D$2:$D$53,'Share Values'!$V90,'Transactions (Dated)'!$B$2:$B$53,'Share Values'!AB$11,'Transactions (Dated)'!$C$2:$C$53,"Sell")</f>
        <v>0</v>
      </c>
      <c r="AC90" s="40">
        <f ca="1">AC89+SUMIFS('Transactions (Dated)'!$E$2:$E$53,'Transactions (Dated)'!$D$2:$D$53,'Share Values'!$V90,'Transactions (Dated)'!$B$2:$B$53,'Share Values'!AC$11,'Transactions (Dated)'!$C$2:$C$53,"Buy")-SUMIFS('Transactions (Dated)'!$E$2:$E$53,'Transactions (Dated)'!$D$2:$D$53,'Share Values'!$V90,'Transactions (Dated)'!$B$2:$B$53,'Share Values'!AC$11,'Transactions (Dated)'!$C$2:$C$53,"Sell")</f>
        <v>0</v>
      </c>
      <c r="AD90" s="40">
        <f ca="1">AD89+SUMIFS('Transactions (Dated)'!$E$2:$E$53,'Transactions (Dated)'!$D$2:$D$53,'Share Values'!$V90,'Transactions (Dated)'!$B$2:$B$53,'Share Values'!AD$11,'Transactions (Dated)'!$C$2:$C$53,"Buy")-SUMIFS('Transactions (Dated)'!$E$2:$E$53,'Transactions (Dated)'!$D$2:$D$53,'Share Values'!$V90,'Transactions (Dated)'!$B$2:$B$53,'Share Values'!AD$11,'Transactions (Dated)'!$C$2:$C$53,"Sell")</f>
        <v>0</v>
      </c>
      <c r="AE90" s="40">
        <f ca="1">AE89+SUMIFS('Transactions (Dated)'!$E$2:$E$53,'Transactions (Dated)'!$D$2:$D$53,'Share Values'!$V90,'Transactions (Dated)'!$B$2:$B$53,'Share Values'!AE$11,'Transactions (Dated)'!$C$2:$C$53,"Buy")-SUMIFS('Transactions (Dated)'!$E$2:$E$53,'Transactions (Dated)'!$D$2:$D$53,'Share Values'!$V90,'Transactions (Dated)'!$B$2:$B$53,'Share Values'!AE$11,'Transactions (Dated)'!$C$2:$C$53,"Sell")</f>
        <v>0</v>
      </c>
      <c r="AF90" s="40">
        <f ca="1">AF89+SUMIFS('Transactions (Dated)'!$E$2:$E$53,'Transactions (Dated)'!$D$2:$D$53,'Share Values'!$V90,'Transactions (Dated)'!$B$2:$B$53,'Share Values'!AF$11,'Transactions (Dated)'!$C$2:$C$53,"Buy")-SUMIFS('Transactions (Dated)'!$E$2:$E$53,'Transactions (Dated)'!$D$2:$D$53,'Share Values'!$V90,'Transactions (Dated)'!$B$2:$B$53,'Share Values'!AF$11,'Transactions (Dated)'!$C$2:$C$53,"Sell")</f>
        <v>0</v>
      </c>
      <c r="AG90" s="40">
        <f ca="1">AG89+SUMIFS('Transactions (Dated)'!$E$2:$E$53,'Transactions (Dated)'!$D$2:$D$53,'Share Values'!$V90,'Transactions (Dated)'!$B$2:$B$53,'Share Values'!AG$11,'Transactions (Dated)'!$C$2:$C$53,"Buy")-SUMIFS('Transactions (Dated)'!$E$2:$E$53,'Transactions (Dated)'!$D$2:$D$53,'Share Values'!$V90,'Transactions (Dated)'!$B$2:$B$53,'Share Values'!AG$11,'Transactions (Dated)'!$C$2:$C$53,"Sell")</f>
        <v>0</v>
      </c>
      <c r="AH90" s="40">
        <f ca="1">AH89+SUMIFS('Transactions (Dated)'!$E$2:$E$53,'Transactions (Dated)'!$D$2:$D$53,'Share Values'!$V90,'Transactions (Dated)'!$B$2:$B$53,'Share Values'!AH$11,'Transactions (Dated)'!$C$2:$C$53,"Buy")-SUMIFS('Transactions (Dated)'!$E$2:$E$53,'Transactions (Dated)'!$D$2:$D$53,'Share Values'!$V90,'Transactions (Dated)'!$B$2:$B$53,'Share Values'!AH$11,'Transactions (Dated)'!$C$2:$C$53,"Sell")</f>
        <v>0</v>
      </c>
      <c r="AI90" s="40">
        <f ca="1">AI89+SUMIFS('Transactions (Dated)'!$E$2:$E$53,'Transactions (Dated)'!$D$2:$D$53,'Share Values'!$V90,'Transactions (Dated)'!$B$2:$B$53,'Share Values'!AI$11,'Transactions (Dated)'!$C$2:$C$53,"Buy")-SUMIFS('Transactions (Dated)'!$E$2:$E$53,'Transactions (Dated)'!$D$2:$D$53,'Share Values'!$V90,'Transactions (Dated)'!$B$2:$B$53,'Share Values'!AI$11,'Transactions (Dated)'!$C$2:$C$53,"Sell")</f>
        <v>0</v>
      </c>
      <c r="AJ90" s="40">
        <f ca="1">AJ89+SUMIFS('Transactions (Dated)'!$E$2:$E$53,'Transactions (Dated)'!$D$2:$D$53,'Share Values'!$V90,'Transactions (Dated)'!$B$2:$B$53,'Share Values'!AJ$11,'Transactions (Dated)'!$C$2:$C$53,"Buy")-SUMIFS('Transactions (Dated)'!$E$2:$E$53,'Transactions (Dated)'!$D$2:$D$53,'Share Values'!$V90,'Transactions (Dated)'!$B$2:$B$53,'Share Values'!AJ$11,'Transactions (Dated)'!$C$2:$C$53,"Sell")</f>
        <v>0</v>
      </c>
      <c r="AK90" s="40"/>
      <c r="AM90" s="3">
        <f t="shared" si="33"/>
        <v>42027</v>
      </c>
      <c r="AN90" s="6">
        <f t="shared" ca="1" si="34"/>
        <v>61558.75</v>
      </c>
      <c r="AO90" s="6">
        <f t="shared" ca="1" si="35"/>
        <v>44750</v>
      </c>
      <c r="AP90" s="6">
        <f t="shared" ca="1" si="36"/>
        <v>0</v>
      </c>
      <c r="AQ90" s="6">
        <f t="shared" ca="1" si="37"/>
        <v>0</v>
      </c>
      <c r="AR90" s="6">
        <f t="shared" ca="1" si="38"/>
        <v>0</v>
      </c>
      <c r="AS90" s="6">
        <f t="shared" ca="1" si="39"/>
        <v>0</v>
      </c>
      <c r="AT90" s="6">
        <f t="shared" ca="1" si="40"/>
        <v>0</v>
      </c>
      <c r="AU90" s="6">
        <f t="shared" ca="1" si="41"/>
        <v>0</v>
      </c>
      <c r="AV90" s="6">
        <f t="shared" ca="1" si="42"/>
        <v>0</v>
      </c>
      <c r="AW90" s="6">
        <f t="shared" ca="1" si="43"/>
        <v>0</v>
      </c>
      <c r="AX90" s="6">
        <f t="shared" ca="1" si="44"/>
        <v>0</v>
      </c>
      <c r="AY90" s="6">
        <f t="shared" ca="1" si="45"/>
        <v>0</v>
      </c>
      <c r="AZ90" s="6">
        <f t="shared" ca="1" si="46"/>
        <v>0</v>
      </c>
      <c r="BA90" s="6">
        <f t="shared" ca="1" si="47"/>
        <v>0</v>
      </c>
      <c r="BB90" s="6"/>
      <c r="BD90" s="4">
        <f t="shared" ca="1" si="48"/>
        <v>106308.75</v>
      </c>
      <c r="BF90" s="3">
        <f t="shared" si="49"/>
        <v>42027</v>
      </c>
      <c r="BG90" s="6">
        <f>BG89+SUMIFS('Transactions (Dated)'!H:H,'Transactions (Dated)'!D:D,'Share Values'!AM90)</f>
        <v>899983.75</v>
      </c>
      <c r="BH90" s="6">
        <f ca="1">BH89+SUMIFS('Transactions (Dated)'!$F:$F,'Transactions (Dated)'!$D:$D,$BF90,'Transactions (Dated)'!$B:$B,BH$11,'Transactions (Dated)'!$C:$C,"Dividend (paid to cash)")*W90</f>
        <v>0</v>
      </c>
      <c r="BI90" s="6">
        <f ca="1">BI89+SUMIFS('Transactions (Dated)'!$F:$F,'Transactions (Dated)'!$D:$D,$BF90,'Transactions (Dated)'!$B:$B,BI$11,'Transactions (Dated)'!$C:$C,"Dividend (paid to cash)")*X90</f>
        <v>625</v>
      </c>
      <c r="BJ90" s="6">
        <f ca="1">BJ89+SUMIFS('Transactions (Dated)'!$F:$F,'Transactions (Dated)'!$D:$D,$BF90,'Transactions (Dated)'!$B:$B,BJ$11,'Transactions (Dated)'!$C:$C,"Dividend (paid to cash)")*Y90</f>
        <v>0</v>
      </c>
      <c r="BK90" s="6">
        <f ca="1">BK89+SUMIFS('Transactions (Dated)'!$F:$F,'Transactions (Dated)'!$D:$D,$BF90,'Transactions (Dated)'!$B:$B,BK$11,'Transactions (Dated)'!$C:$C,"Dividend (paid to cash)")*Z90</f>
        <v>0</v>
      </c>
      <c r="BL90" s="6">
        <f ca="1">BL89+SUMIFS('Transactions (Dated)'!$F:$F,'Transactions (Dated)'!$D:$D,$BF90,'Transactions (Dated)'!$B:$B,BL$11,'Transactions (Dated)'!$C:$C,"Dividend (paid to cash)")*AA90</f>
        <v>0</v>
      </c>
      <c r="BM90" s="6">
        <f ca="1">BM89+SUMIFS('Transactions (Dated)'!$F:$F,'Transactions (Dated)'!$D:$D,$BF90,'Transactions (Dated)'!$B:$B,BM$11,'Transactions (Dated)'!$C:$C,"Dividend (paid to cash)")*AB90</f>
        <v>0</v>
      </c>
      <c r="BN90" s="6">
        <f ca="1">BN89+SUMIFS('Transactions (Dated)'!$F:$F,'Transactions (Dated)'!$D:$D,$BF90,'Transactions (Dated)'!$B:$B,BN$11,'Transactions (Dated)'!$C:$C,"Dividend (paid to cash)")*AC90</f>
        <v>0</v>
      </c>
      <c r="BO90" s="6">
        <f ca="1">BO89+SUMIFS('Transactions (Dated)'!$F:$F,'Transactions (Dated)'!$D:$D,$BF90,'Transactions (Dated)'!$B:$B,BO$11,'Transactions (Dated)'!$C:$C,"Dividend (paid to cash)")*AD90</f>
        <v>0</v>
      </c>
      <c r="BP90" s="6">
        <f ca="1">BP89+SUMIFS('Transactions (Dated)'!$F:$F,'Transactions (Dated)'!$D:$D,$BF90,'Transactions (Dated)'!$B:$B,BP$11,'Transactions (Dated)'!$C:$C,"Dividend (paid to cash)")*AE90</f>
        <v>0</v>
      </c>
      <c r="BQ90" s="6">
        <f ca="1">BQ89+SUMIFS('Transactions (Dated)'!$F:$F,'Transactions (Dated)'!$D:$D,$BF90,'Transactions (Dated)'!$B:$B,BQ$11,'Transactions (Dated)'!$C:$C,"Dividend (paid to cash)")*AF90</f>
        <v>0</v>
      </c>
      <c r="BR90" s="6">
        <f ca="1">BR89+SUMIFS('Transactions (Dated)'!$F:$F,'Transactions (Dated)'!$D:$D,$BF90,'Transactions (Dated)'!$B:$B,BR$11,'Transactions (Dated)'!$C:$C,"Dividend (paid to cash)")*AG90</f>
        <v>0</v>
      </c>
      <c r="BS90" s="6">
        <f ca="1">BS89+SUMIFS('Transactions (Dated)'!$F:$F,'Transactions (Dated)'!$D:$D,$BF90,'Transactions (Dated)'!$B:$B,BS$11,'Transactions (Dated)'!$C:$C,"Dividend (paid to cash)")*AH90</f>
        <v>0</v>
      </c>
      <c r="BT90" s="6">
        <f ca="1">BT89+SUMIFS('Transactions (Dated)'!$F:$F,'Transactions (Dated)'!$D:$D,$BF90,'Transactions (Dated)'!$B:$B,BT$11,'Transactions (Dated)'!$C:$C,"Dividend (paid to cash)")*AI90</f>
        <v>0</v>
      </c>
      <c r="BU90" s="6">
        <f ca="1">BU89+SUMIFS('Transactions (Dated)'!$F:$F,'Transactions (Dated)'!$D:$D,$BF90,'Transactions (Dated)'!$B:$B,BU$11,'Transactions (Dated)'!$C:$C,"Dividend (paid to cash)")*AJ90</f>
        <v>0</v>
      </c>
      <c r="BV90" s="6"/>
      <c r="BX90" s="6">
        <f t="shared" ca="1" si="54"/>
        <v>900608.75</v>
      </c>
      <c r="BZ90" s="3">
        <f t="shared" si="55"/>
        <v>42027</v>
      </c>
      <c r="CA90" s="4">
        <f t="shared" ca="1" si="50"/>
        <v>106308.75</v>
      </c>
      <c r="CB90" s="4">
        <f t="shared" ca="1" si="51"/>
        <v>900608.75</v>
      </c>
      <c r="CD90" s="4">
        <f t="shared" ca="1" si="52"/>
        <v>1006917.5</v>
      </c>
    </row>
    <row r="91" spans="2:82" x14ac:dyDescent="0.15">
      <c r="B91" s="3">
        <f t="shared" si="53"/>
        <v>42030</v>
      </c>
      <c r="C91" s="2">
        <v>14797.8</v>
      </c>
      <c r="E91" s="70">
        <v>42030</v>
      </c>
      <c r="F91" s="69">
        <v>13.1</v>
      </c>
      <c r="G91" s="69">
        <v>3.58</v>
      </c>
      <c r="H91" s="69">
        <v>20.010000000000002</v>
      </c>
      <c r="I91" s="69">
        <v>33.86</v>
      </c>
      <c r="J91" s="69">
        <v>17.649999999999999</v>
      </c>
      <c r="K91" s="69">
        <v>12.85</v>
      </c>
      <c r="L91" s="69">
        <v>26.7</v>
      </c>
      <c r="M91" s="69">
        <v>2.66</v>
      </c>
      <c r="N91" s="69">
        <v>7.98</v>
      </c>
      <c r="O91" s="69">
        <v>5.0266999999999999</v>
      </c>
      <c r="P91" s="69">
        <v>34.6</v>
      </c>
      <c r="Q91" s="69">
        <v>1.22</v>
      </c>
      <c r="R91" s="69">
        <v>9.32</v>
      </c>
      <c r="S91" s="69">
        <v>40.520000000000003</v>
      </c>
      <c r="T91" s="4"/>
      <c r="V91" s="3">
        <f t="shared" si="32"/>
        <v>42030</v>
      </c>
      <c r="W91" s="40">
        <f ca="1">W90+SUMIFS('Transactions (Dated)'!$E$2:$E$53,'Transactions (Dated)'!$D$2:$D$53,'Share Values'!$V91,'Transactions (Dated)'!$B$2:$B$53,'Share Values'!W$11,'Transactions (Dated)'!$C$2:$C$53,"Buy")-SUMIFS('Transactions (Dated)'!$E$2:$E$53,'Transactions (Dated)'!$D$2:$D$53,'Share Values'!$V91,'Transactions (Dated)'!$B$2:$B$53,'Share Values'!W$11,'Transactions (Dated)'!$C$2:$C$53,"Sell")</f>
        <v>4625</v>
      </c>
      <c r="X91" s="40">
        <f ca="1">X90+SUMIFS('Transactions (Dated)'!$E$2:$E$53,'Transactions (Dated)'!$D$2:$D$53,'Share Values'!$V91,'Transactions (Dated)'!$B$2:$B$53,'Share Values'!X$11,'Transactions (Dated)'!$C$2:$C$53,"Buy")-SUMIFS('Transactions (Dated)'!$E$2:$E$53,'Transactions (Dated)'!$D$2:$D$53,'Share Values'!$V91,'Transactions (Dated)'!$B$2:$B$53,'Share Values'!X$11,'Transactions (Dated)'!$C$2:$C$53,"Sell")</f>
        <v>12500</v>
      </c>
      <c r="Y91" s="40">
        <f ca="1">Y90+SUMIFS('Transactions (Dated)'!$E$2:$E$53,'Transactions (Dated)'!$D$2:$D$53,'Share Values'!$V91,'Transactions (Dated)'!$B$2:$B$53,'Share Values'!Y$11,'Transactions (Dated)'!$C$2:$C$53,"Buy")-SUMIFS('Transactions (Dated)'!$E$2:$E$53,'Transactions (Dated)'!$D$2:$D$53,'Share Values'!$V91,'Transactions (Dated)'!$B$2:$B$53,'Share Values'!Y$11,'Transactions (Dated)'!$C$2:$C$53,"Sell")</f>
        <v>0</v>
      </c>
      <c r="Z91" s="40">
        <f ca="1">Z90+SUMIFS('Transactions (Dated)'!$E$2:$E$53,'Transactions (Dated)'!$D$2:$D$53,'Share Values'!$V91,'Transactions (Dated)'!$B$2:$B$53,'Share Values'!Z$11,'Transactions (Dated)'!$C$2:$C$53,"Buy")-SUMIFS('Transactions (Dated)'!$E$2:$E$53,'Transactions (Dated)'!$D$2:$D$53,'Share Values'!$V91,'Transactions (Dated)'!$B$2:$B$53,'Share Values'!Z$11,'Transactions (Dated)'!$C$2:$C$53,"Sell")</f>
        <v>0</v>
      </c>
      <c r="AA91" s="40">
        <f ca="1">AA90+SUMIFS('Transactions (Dated)'!$E$2:$E$53,'Transactions (Dated)'!$D$2:$D$53,'Share Values'!$V91,'Transactions (Dated)'!$B$2:$B$53,'Share Values'!AA$11,'Transactions (Dated)'!$C$2:$C$53,"Buy")-SUMIFS('Transactions (Dated)'!$E$2:$E$53,'Transactions (Dated)'!$D$2:$D$53,'Share Values'!$V91,'Transactions (Dated)'!$B$2:$B$53,'Share Values'!AA$11,'Transactions (Dated)'!$C$2:$C$53,"Sell")</f>
        <v>0</v>
      </c>
      <c r="AB91" s="40">
        <f ca="1">AB90+SUMIFS('Transactions (Dated)'!$E$2:$E$53,'Transactions (Dated)'!$D$2:$D$53,'Share Values'!$V91,'Transactions (Dated)'!$B$2:$B$53,'Share Values'!AB$11,'Transactions (Dated)'!$C$2:$C$53,"Buy")-SUMIFS('Transactions (Dated)'!$E$2:$E$53,'Transactions (Dated)'!$D$2:$D$53,'Share Values'!$V91,'Transactions (Dated)'!$B$2:$B$53,'Share Values'!AB$11,'Transactions (Dated)'!$C$2:$C$53,"Sell")</f>
        <v>0</v>
      </c>
      <c r="AC91" s="40">
        <f ca="1">AC90+SUMIFS('Transactions (Dated)'!$E$2:$E$53,'Transactions (Dated)'!$D$2:$D$53,'Share Values'!$V91,'Transactions (Dated)'!$B$2:$B$53,'Share Values'!AC$11,'Transactions (Dated)'!$C$2:$C$53,"Buy")-SUMIFS('Transactions (Dated)'!$E$2:$E$53,'Transactions (Dated)'!$D$2:$D$53,'Share Values'!$V91,'Transactions (Dated)'!$B$2:$B$53,'Share Values'!AC$11,'Transactions (Dated)'!$C$2:$C$53,"Sell")</f>
        <v>0</v>
      </c>
      <c r="AD91" s="40">
        <f ca="1">AD90+SUMIFS('Transactions (Dated)'!$E$2:$E$53,'Transactions (Dated)'!$D$2:$D$53,'Share Values'!$V91,'Transactions (Dated)'!$B$2:$B$53,'Share Values'!AD$11,'Transactions (Dated)'!$C$2:$C$53,"Buy")-SUMIFS('Transactions (Dated)'!$E$2:$E$53,'Transactions (Dated)'!$D$2:$D$53,'Share Values'!$V91,'Transactions (Dated)'!$B$2:$B$53,'Share Values'!AD$11,'Transactions (Dated)'!$C$2:$C$53,"Sell")</f>
        <v>0</v>
      </c>
      <c r="AE91" s="40">
        <f ca="1">AE90+SUMIFS('Transactions (Dated)'!$E$2:$E$53,'Transactions (Dated)'!$D$2:$D$53,'Share Values'!$V91,'Transactions (Dated)'!$B$2:$B$53,'Share Values'!AE$11,'Transactions (Dated)'!$C$2:$C$53,"Buy")-SUMIFS('Transactions (Dated)'!$E$2:$E$53,'Transactions (Dated)'!$D$2:$D$53,'Share Values'!$V91,'Transactions (Dated)'!$B$2:$B$53,'Share Values'!AE$11,'Transactions (Dated)'!$C$2:$C$53,"Sell")</f>
        <v>0</v>
      </c>
      <c r="AF91" s="40">
        <f ca="1">AF90+SUMIFS('Transactions (Dated)'!$E$2:$E$53,'Transactions (Dated)'!$D$2:$D$53,'Share Values'!$V91,'Transactions (Dated)'!$B$2:$B$53,'Share Values'!AF$11,'Transactions (Dated)'!$C$2:$C$53,"Buy")-SUMIFS('Transactions (Dated)'!$E$2:$E$53,'Transactions (Dated)'!$D$2:$D$53,'Share Values'!$V91,'Transactions (Dated)'!$B$2:$B$53,'Share Values'!AF$11,'Transactions (Dated)'!$C$2:$C$53,"Sell")</f>
        <v>0</v>
      </c>
      <c r="AG91" s="40">
        <f ca="1">AG90+SUMIFS('Transactions (Dated)'!$E$2:$E$53,'Transactions (Dated)'!$D$2:$D$53,'Share Values'!$V91,'Transactions (Dated)'!$B$2:$B$53,'Share Values'!AG$11,'Transactions (Dated)'!$C$2:$C$53,"Buy")-SUMIFS('Transactions (Dated)'!$E$2:$E$53,'Transactions (Dated)'!$D$2:$D$53,'Share Values'!$V91,'Transactions (Dated)'!$B$2:$B$53,'Share Values'!AG$11,'Transactions (Dated)'!$C$2:$C$53,"Sell")</f>
        <v>0</v>
      </c>
      <c r="AH91" s="40">
        <f ca="1">AH90+SUMIFS('Transactions (Dated)'!$E$2:$E$53,'Transactions (Dated)'!$D$2:$D$53,'Share Values'!$V91,'Transactions (Dated)'!$B$2:$B$53,'Share Values'!AH$11,'Transactions (Dated)'!$C$2:$C$53,"Buy")-SUMIFS('Transactions (Dated)'!$E$2:$E$53,'Transactions (Dated)'!$D$2:$D$53,'Share Values'!$V91,'Transactions (Dated)'!$B$2:$B$53,'Share Values'!AH$11,'Transactions (Dated)'!$C$2:$C$53,"Sell")</f>
        <v>0</v>
      </c>
      <c r="AI91" s="40">
        <f ca="1">AI90+SUMIFS('Transactions (Dated)'!$E$2:$E$53,'Transactions (Dated)'!$D$2:$D$53,'Share Values'!$V91,'Transactions (Dated)'!$B$2:$B$53,'Share Values'!AI$11,'Transactions (Dated)'!$C$2:$C$53,"Buy")-SUMIFS('Transactions (Dated)'!$E$2:$E$53,'Transactions (Dated)'!$D$2:$D$53,'Share Values'!$V91,'Transactions (Dated)'!$B$2:$B$53,'Share Values'!AI$11,'Transactions (Dated)'!$C$2:$C$53,"Sell")</f>
        <v>0</v>
      </c>
      <c r="AJ91" s="40">
        <f ca="1">AJ90+SUMIFS('Transactions (Dated)'!$E$2:$E$53,'Transactions (Dated)'!$D$2:$D$53,'Share Values'!$V91,'Transactions (Dated)'!$B$2:$B$53,'Share Values'!AJ$11,'Transactions (Dated)'!$C$2:$C$53,"Buy")-SUMIFS('Transactions (Dated)'!$E$2:$E$53,'Transactions (Dated)'!$D$2:$D$53,'Share Values'!$V91,'Transactions (Dated)'!$B$2:$B$53,'Share Values'!AJ$11,'Transactions (Dated)'!$C$2:$C$53,"Sell")</f>
        <v>0</v>
      </c>
      <c r="AK91" s="40"/>
      <c r="AM91" s="3">
        <f t="shared" si="33"/>
        <v>42030</v>
      </c>
      <c r="AN91" s="6">
        <f t="shared" ca="1" si="34"/>
        <v>60587.5</v>
      </c>
      <c r="AO91" s="6">
        <f t="shared" ca="1" si="35"/>
        <v>44750</v>
      </c>
      <c r="AP91" s="6">
        <f t="shared" ca="1" si="36"/>
        <v>0</v>
      </c>
      <c r="AQ91" s="6">
        <f t="shared" ca="1" si="37"/>
        <v>0</v>
      </c>
      <c r="AR91" s="6">
        <f t="shared" ca="1" si="38"/>
        <v>0</v>
      </c>
      <c r="AS91" s="6">
        <f t="shared" ca="1" si="39"/>
        <v>0</v>
      </c>
      <c r="AT91" s="6">
        <f t="shared" ca="1" si="40"/>
        <v>0</v>
      </c>
      <c r="AU91" s="6">
        <f t="shared" ca="1" si="41"/>
        <v>0</v>
      </c>
      <c r="AV91" s="6">
        <f t="shared" ca="1" si="42"/>
        <v>0</v>
      </c>
      <c r="AW91" s="6">
        <f t="shared" ca="1" si="43"/>
        <v>0</v>
      </c>
      <c r="AX91" s="6">
        <f t="shared" ca="1" si="44"/>
        <v>0</v>
      </c>
      <c r="AY91" s="6">
        <f t="shared" ca="1" si="45"/>
        <v>0</v>
      </c>
      <c r="AZ91" s="6">
        <f t="shared" ca="1" si="46"/>
        <v>0</v>
      </c>
      <c r="BA91" s="6">
        <f t="shared" ca="1" si="47"/>
        <v>0</v>
      </c>
      <c r="BB91" s="6"/>
      <c r="BD91" s="4">
        <f t="shared" ca="1" si="48"/>
        <v>105337.5</v>
      </c>
      <c r="BF91" s="3">
        <f t="shared" si="49"/>
        <v>42030</v>
      </c>
      <c r="BG91" s="6">
        <f>BG90+SUMIFS('Transactions (Dated)'!H:H,'Transactions (Dated)'!D:D,'Share Values'!AM91)</f>
        <v>899983.75</v>
      </c>
      <c r="BH91" s="6">
        <f ca="1">BH90+SUMIFS('Transactions (Dated)'!$F:$F,'Transactions (Dated)'!$D:$D,$BF91,'Transactions (Dated)'!$B:$B,BH$11,'Transactions (Dated)'!$C:$C,"Dividend (paid to cash)")*W91</f>
        <v>0</v>
      </c>
      <c r="BI91" s="6">
        <f ca="1">BI90+SUMIFS('Transactions (Dated)'!$F:$F,'Transactions (Dated)'!$D:$D,$BF91,'Transactions (Dated)'!$B:$B,BI$11,'Transactions (Dated)'!$C:$C,"Dividend (paid to cash)")*X91</f>
        <v>625</v>
      </c>
      <c r="BJ91" s="6">
        <f ca="1">BJ90+SUMIFS('Transactions (Dated)'!$F:$F,'Transactions (Dated)'!$D:$D,$BF91,'Transactions (Dated)'!$B:$B,BJ$11,'Transactions (Dated)'!$C:$C,"Dividend (paid to cash)")*Y91</f>
        <v>0</v>
      </c>
      <c r="BK91" s="6">
        <f ca="1">BK90+SUMIFS('Transactions (Dated)'!$F:$F,'Transactions (Dated)'!$D:$D,$BF91,'Transactions (Dated)'!$B:$B,BK$11,'Transactions (Dated)'!$C:$C,"Dividend (paid to cash)")*Z91</f>
        <v>0</v>
      </c>
      <c r="BL91" s="6">
        <f ca="1">BL90+SUMIFS('Transactions (Dated)'!$F:$F,'Transactions (Dated)'!$D:$D,$BF91,'Transactions (Dated)'!$B:$B,BL$11,'Transactions (Dated)'!$C:$C,"Dividend (paid to cash)")*AA91</f>
        <v>0</v>
      </c>
      <c r="BM91" s="6">
        <f ca="1">BM90+SUMIFS('Transactions (Dated)'!$F:$F,'Transactions (Dated)'!$D:$D,$BF91,'Transactions (Dated)'!$B:$B,BM$11,'Transactions (Dated)'!$C:$C,"Dividend (paid to cash)")*AB91</f>
        <v>0</v>
      </c>
      <c r="BN91" s="6">
        <f ca="1">BN90+SUMIFS('Transactions (Dated)'!$F:$F,'Transactions (Dated)'!$D:$D,$BF91,'Transactions (Dated)'!$B:$B,BN$11,'Transactions (Dated)'!$C:$C,"Dividend (paid to cash)")*AC91</f>
        <v>0</v>
      </c>
      <c r="BO91" s="6">
        <f ca="1">BO90+SUMIFS('Transactions (Dated)'!$F:$F,'Transactions (Dated)'!$D:$D,$BF91,'Transactions (Dated)'!$B:$B,BO$11,'Transactions (Dated)'!$C:$C,"Dividend (paid to cash)")*AD91</f>
        <v>0</v>
      </c>
      <c r="BP91" s="6">
        <f ca="1">BP90+SUMIFS('Transactions (Dated)'!$F:$F,'Transactions (Dated)'!$D:$D,$BF91,'Transactions (Dated)'!$B:$B,BP$11,'Transactions (Dated)'!$C:$C,"Dividend (paid to cash)")*AE91</f>
        <v>0</v>
      </c>
      <c r="BQ91" s="6">
        <f ca="1">BQ90+SUMIFS('Transactions (Dated)'!$F:$F,'Transactions (Dated)'!$D:$D,$BF91,'Transactions (Dated)'!$B:$B,BQ$11,'Transactions (Dated)'!$C:$C,"Dividend (paid to cash)")*AF91</f>
        <v>0</v>
      </c>
      <c r="BR91" s="6">
        <f ca="1">BR90+SUMIFS('Transactions (Dated)'!$F:$F,'Transactions (Dated)'!$D:$D,$BF91,'Transactions (Dated)'!$B:$B,BR$11,'Transactions (Dated)'!$C:$C,"Dividend (paid to cash)")*AG91</f>
        <v>0</v>
      </c>
      <c r="BS91" s="6">
        <f ca="1">BS90+SUMIFS('Transactions (Dated)'!$F:$F,'Transactions (Dated)'!$D:$D,$BF91,'Transactions (Dated)'!$B:$B,BS$11,'Transactions (Dated)'!$C:$C,"Dividend (paid to cash)")*AH91</f>
        <v>0</v>
      </c>
      <c r="BT91" s="6">
        <f ca="1">BT90+SUMIFS('Transactions (Dated)'!$F:$F,'Transactions (Dated)'!$D:$D,$BF91,'Transactions (Dated)'!$B:$B,BT$11,'Transactions (Dated)'!$C:$C,"Dividend (paid to cash)")*AI91</f>
        <v>0</v>
      </c>
      <c r="BU91" s="6">
        <f ca="1">BU90+SUMIFS('Transactions (Dated)'!$F:$F,'Transactions (Dated)'!$D:$D,$BF91,'Transactions (Dated)'!$B:$B,BU$11,'Transactions (Dated)'!$C:$C,"Dividend (paid to cash)")*AJ91</f>
        <v>0</v>
      </c>
      <c r="BV91" s="6"/>
      <c r="BX91" s="6">
        <f t="shared" ca="1" si="54"/>
        <v>900608.75</v>
      </c>
      <c r="BZ91" s="3">
        <f t="shared" si="55"/>
        <v>42030</v>
      </c>
      <c r="CA91" s="4">
        <f t="shared" ca="1" si="50"/>
        <v>105337.5</v>
      </c>
      <c r="CB91" s="4">
        <f t="shared" ca="1" si="51"/>
        <v>900608.75</v>
      </c>
      <c r="CD91" s="4">
        <f t="shared" ca="1" si="52"/>
        <v>1005946.25</v>
      </c>
    </row>
    <row r="92" spans="2:82" x14ac:dyDescent="0.15">
      <c r="B92" s="3">
        <f t="shared" si="53"/>
        <v>42031</v>
      </c>
      <c r="C92" s="2">
        <v>14833.9</v>
      </c>
      <c r="E92" s="70">
        <v>42031</v>
      </c>
      <c r="F92" s="69">
        <v>13.11</v>
      </c>
      <c r="G92" s="69">
        <v>3.68</v>
      </c>
      <c r="H92" s="69">
        <v>20.05</v>
      </c>
      <c r="I92" s="69">
        <v>32.4</v>
      </c>
      <c r="J92" s="69">
        <v>18.190000000000001</v>
      </c>
      <c r="K92" s="69">
        <v>12.82</v>
      </c>
      <c r="L92" s="69">
        <v>26.62</v>
      </c>
      <c r="M92" s="69">
        <v>2.69</v>
      </c>
      <c r="N92" s="69">
        <v>7.98</v>
      </c>
      <c r="O92" s="69">
        <v>5.0167000000000002</v>
      </c>
      <c r="P92" s="69">
        <v>34.22</v>
      </c>
      <c r="Q92" s="69">
        <v>1.2</v>
      </c>
      <c r="R92" s="69">
        <v>8.9499999999999993</v>
      </c>
      <c r="S92" s="69">
        <v>40.869999999999997</v>
      </c>
      <c r="T92" s="4"/>
      <c r="V92" s="3">
        <f t="shared" si="32"/>
        <v>42031</v>
      </c>
      <c r="W92" s="40">
        <f ca="1">W91+SUMIFS('Transactions (Dated)'!$E$2:$E$53,'Transactions (Dated)'!$D$2:$D$53,'Share Values'!$V92,'Transactions (Dated)'!$B$2:$B$53,'Share Values'!W$11,'Transactions (Dated)'!$C$2:$C$53,"Buy")-SUMIFS('Transactions (Dated)'!$E$2:$E$53,'Transactions (Dated)'!$D$2:$D$53,'Share Values'!$V92,'Transactions (Dated)'!$B$2:$B$53,'Share Values'!W$11,'Transactions (Dated)'!$C$2:$C$53,"Sell")</f>
        <v>4625</v>
      </c>
      <c r="X92" s="40">
        <f ca="1">X91+SUMIFS('Transactions (Dated)'!$E$2:$E$53,'Transactions (Dated)'!$D$2:$D$53,'Share Values'!$V92,'Transactions (Dated)'!$B$2:$B$53,'Share Values'!X$11,'Transactions (Dated)'!$C$2:$C$53,"Buy")-SUMIFS('Transactions (Dated)'!$E$2:$E$53,'Transactions (Dated)'!$D$2:$D$53,'Share Values'!$V92,'Transactions (Dated)'!$B$2:$B$53,'Share Values'!X$11,'Transactions (Dated)'!$C$2:$C$53,"Sell")</f>
        <v>12500</v>
      </c>
      <c r="Y92" s="40">
        <f ca="1">Y91+SUMIFS('Transactions (Dated)'!$E$2:$E$53,'Transactions (Dated)'!$D$2:$D$53,'Share Values'!$V92,'Transactions (Dated)'!$B$2:$B$53,'Share Values'!Y$11,'Transactions (Dated)'!$C$2:$C$53,"Buy")-SUMIFS('Transactions (Dated)'!$E$2:$E$53,'Transactions (Dated)'!$D$2:$D$53,'Share Values'!$V92,'Transactions (Dated)'!$B$2:$B$53,'Share Values'!Y$11,'Transactions (Dated)'!$C$2:$C$53,"Sell")</f>
        <v>0</v>
      </c>
      <c r="Z92" s="40">
        <f ca="1">Z91+SUMIFS('Transactions (Dated)'!$E$2:$E$53,'Transactions (Dated)'!$D$2:$D$53,'Share Values'!$V92,'Transactions (Dated)'!$B$2:$B$53,'Share Values'!Z$11,'Transactions (Dated)'!$C$2:$C$53,"Buy")-SUMIFS('Transactions (Dated)'!$E$2:$E$53,'Transactions (Dated)'!$D$2:$D$53,'Share Values'!$V92,'Transactions (Dated)'!$B$2:$B$53,'Share Values'!Z$11,'Transactions (Dated)'!$C$2:$C$53,"Sell")</f>
        <v>0</v>
      </c>
      <c r="AA92" s="40">
        <f ca="1">AA91+SUMIFS('Transactions (Dated)'!$E$2:$E$53,'Transactions (Dated)'!$D$2:$D$53,'Share Values'!$V92,'Transactions (Dated)'!$B$2:$B$53,'Share Values'!AA$11,'Transactions (Dated)'!$C$2:$C$53,"Buy")-SUMIFS('Transactions (Dated)'!$E$2:$E$53,'Transactions (Dated)'!$D$2:$D$53,'Share Values'!$V92,'Transactions (Dated)'!$B$2:$B$53,'Share Values'!AA$11,'Transactions (Dated)'!$C$2:$C$53,"Sell")</f>
        <v>0</v>
      </c>
      <c r="AB92" s="40">
        <f ca="1">AB91+SUMIFS('Transactions (Dated)'!$E$2:$E$53,'Transactions (Dated)'!$D$2:$D$53,'Share Values'!$V92,'Transactions (Dated)'!$B$2:$B$53,'Share Values'!AB$11,'Transactions (Dated)'!$C$2:$C$53,"Buy")-SUMIFS('Transactions (Dated)'!$E$2:$E$53,'Transactions (Dated)'!$D$2:$D$53,'Share Values'!$V92,'Transactions (Dated)'!$B$2:$B$53,'Share Values'!AB$11,'Transactions (Dated)'!$C$2:$C$53,"Sell")</f>
        <v>0</v>
      </c>
      <c r="AC92" s="40">
        <f ca="1">AC91+SUMIFS('Transactions (Dated)'!$E$2:$E$53,'Transactions (Dated)'!$D$2:$D$53,'Share Values'!$V92,'Transactions (Dated)'!$B$2:$B$53,'Share Values'!AC$11,'Transactions (Dated)'!$C$2:$C$53,"Buy")-SUMIFS('Transactions (Dated)'!$E$2:$E$53,'Transactions (Dated)'!$D$2:$D$53,'Share Values'!$V92,'Transactions (Dated)'!$B$2:$B$53,'Share Values'!AC$11,'Transactions (Dated)'!$C$2:$C$53,"Sell")</f>
        <v>0</v>
      </c>
      <c r="AD92" s="40">
        <f ca="1">AD91+SUMIFS('Transactions (Dated)'!$E$2:$E$53,'Transactions (Dated)'!$D$2:$D$53,'Share Values'!$V92,'Transactions (Dated)'!$B$2:$B$53,'Share Values'!AD$11,'Transactions (Dated)'!$C$2:$C$53,"Buy")-SUMIFS('Transactions (Dated)'!$E$2:$E$53,'Transactions (Dated)'!$D$2:$D$53,'Share Values'!$V92,'Transactions (Dated)'!$B$2:$B$53,'Share Values'!AD$11,'Transactions (Dated)'!$C$2:$C$53,"Sell")</f>
        <v>0</v>
      </c>
      <c r="AE92" s="40">
        <f ca="1">AE91+SUMIFS('Transactions (Dated)'!$E$2:$E$53,'Transactions (Dated)'!$D$2:$D$53,'Share Values'!$V92,'Transactions (Dated)'!$B$2:$B$53,'Share Values'!AE$11,'Transactions (Dated)'!$C$2:$C$53,"Buy")-SUMIFS('Transactions (Dated)'!$E$2:$E$53,'Transactions (Dated)'!$D$2:$D$53,'Share Values'!$V92,'Transactions (Dated)'!$B$2:$B$53,'Share Values'!AE$11,'Transactions (Dated)'!$C$2:$C$53,"Sell")</f>
        <v>0</v>
      </c>
      <c r="AF92" s="40">
        <f ca="1">AF91+SUMIFS('Transactions (Dated)'!$E$2:$E$53,'Transactions (Dated)'!$D$2:$D$53,'Share Values'!$V92,'Transactions (Dated)'!$B$2:$B$53,'Share Values'!AF$11,'Transactions (Dated)'!$C$2:$C$53,"Buy")-SUMIFS('Transactions (Dated)'!$E$2:$E$53,'Transactions (Dated)'!$D$2:$D$53,'Share Values'!$V92,'Transactions (Dated)'!$B$2:$B$53,'Share Values'!AF$11,'Transactions (Dated)'!$C$2:$C$53,"Sell")</f>
        <v>0</v>
      </c>
      <c r="AG92" s="40">
        <f ca="1">AG91+SUMIFS('Transactions (Dated)'!$E$2:$E$53,'Transactions (Dated)'!$D$2:$D$53,'Share Values'!$V92,'Transactions (Dated)'!$B$2:$B$53,'Share Values'!AG$11,'Transactions (Dated)'!$C$2:$C$53,"Buy")-SUMIFS('Transactions (Dated)'!$E$2:$E$53,'Transactions (Dated)'!$D$2:$D$53,'Share Values'!$V92,'Transactions (Dated)'!$B$2:$B$53,'Share Values'!AG$11,'Transactions (Dated)'!$C$2:$C$53,"Sell")</f>
        <v>0</v>
      </c>
      <c r="AH92" s="40">
        <f ca="1">AH91+SUMIFS('Transactions (Dated)'!$E$2:$E$53,'Transactions (Dated)'!$D$2:$D$53,'Share Values'!$V92,'Transactions (Dated)'!$B$2:$B$53,'Share Values'!AH$11,'Transactions (Dated)'!$C$2:$C$53,"Buy")-SUMIFS('Transactions (Dated)'!$E$2:$E$53,'Transactions (Dated)'!$D$2:$D$53,'Share Values'!$V92,'Transactions (Dated)'!$B$2:$B$53,'Share Values'!AH$11,'Transactions (Dated)'!$C$2:$C$53,"Sell")</f>
        <v>0</v>
      </c>
      <c r="AI92" s="40">
        <f ca="1">AI91+SUMIFS('Transactions (Dated)'!$E$2:$E$53,'Transactions (Dated)'!$D$2:$D$53,'Share Values'!$V92,'Transactions (Dated)'!$B$2:$B$53,'Share Values'!AI$11,'Transactions (Dated)'!$C$2:$C$53,"Buy")-SUMIFS('Transactions (Dated)'!$E$2:$E$53,'Transactions (Dated)'!$D$2:$D$53,'Share Values'!$V92,'Transactions (Dated)'!$B$2:$B$53,'Share Values'!AI$11,'Transactions (Dated)'!$C$2:$C$53,"Sell")</f>
        <v>0</v>
      </c>
      <c r="AJ92" s="40">
        <f ca="1">AJ91+SUMIFS('Transactions (Dated)'!$E$2:$E$53,'Transactions (Dated)'!$D$2:$D$53,'Share Values'!$V92,'Transactions (Dated)'!$B$2:$B$53,'Share Values'!AJ$11,'Transactions (Dated)'!$C$2:$C$53,"Buy")-SUMIFS('Transactions (Dated)'!$E$2:$E$53,'Transactions (Dated)'!$D$2:$D$53,'Share Values'!$V92,'Transactions (Dated)'!$B$2:$B$53,'Share Values'!AJ$11,'Transactions (Dated)'!$C$2:$C$53,"Sell")</f>
        <v>0</v>
      </c>
      <c r="AK92" s="40"/>
      <c r="AM92" s="3">
        <f t="shared" si="33"/>
        <v>42031</v>
      </c>
      <c r="AN92" s="6">
        <f t="shared" ca="1" si="34"/>
        <v>60633.75</v>
      </c>
      <c r="AO92" s="6">
        <f t="shared" ca="1" si="35"/>
        <v>46000</v>
      </c>
      <c r="AP92" s="6">
        <f t="shared" ca="1" si="36"/>
        <v>0</v>
      </c>
      <c r="AQ92" s="6">
        <f t="shared" ca="1" si="37"/>
        <v>0</v>
      </c>
      <c r="AR92" s="6">
        <f t="shared" ca="1" si="38"/>
        <v>0</v>
      </c>
      <c r="AS92" s="6">
        <f t="shared" ca="1" si="39"/>
        <v>0</v>
      </c>
      <c r="AT92" s="6">
        <f t="shared" ca="1" si="40"/>
        <v>0</v>
      </c>
      <c r="AU92" s="6">
        <f t="shared" ca="1" si="41"/>
        <v>0</v>
      </c>
      <c r="AV92" s="6">
        <f t="shared" ca="1" si="42"/>
        <v>0</v>
      </c>
      <c r="AW92" s="6">
        <f t="shared" ca="1" si="43"/>
        <v>0</v>
      </c>
      <c r="AX92" s="6">
        <f t="shared" ca="1" si="44"/>
        <v>0</v>
      </c>
      <c r="AY92" s="6">
        <f t="shared" ca="1" si="45"/>
        <v>0</v>
      </c>
      <c r="AZ92" s="6">
        <f t="shared" ca="1" si="46"/>
        <v>0</v>
      </c>
      <c r="BA92" s="6">
        <f t="shared" ca="1" si="47"/>
        <v>0</v>
      </c>
      <c r="BB92" s="6"/>
      <c r="BD92" s="4">
        <f t="shared" ca="1" si="48"/>
        <v>106633.75</v>
      </c>
      <c r="BF92" s="3">
        <f t="shared" si="49"/>
        <v>42031</v>
      </c>
      <c r="BG92" s="6">
        <f>BG91+SUMIFS('Transactions (Dated)'!H:H,'Transactions (Dated)'!D:D,'Share Values'!AM92)</f>
        <v>899983.75</v>
      </c>
      <c r="BH92" s="6">
        <f ca="1">BH91+SUMIFS('Transactions (Dated)'!$F:$F,'Transactions (Dated)'!$D:$D,$BF92,'Transactions (Dated)'!$B:$B,BH$11,'Transactions (Dated)'!$C:$C,"Dividend (paid to cash)")*W92</f>
        <v>0</v>
      </c>
      <c r="BI92" s="6">
        <f ca="1">BI91+SUMIFS('Transactions (Dated)'!$F:$F,'Transactions (Dated)'!$D:$D,$BF92,'Transactions (Dated)'!$B:$B,BI$11,'Transactions (Dated)'!$C:$C,"Dividend (paid to cash)")*X92</f>
        <v>625</v>
      </c>
      <c r="BJ92" s="6">
        <f ca="1">BJ91+SUMIFS('Transactions (Dated)'!$F:$F,'Transactions (Dated)'!$D:$D,$BF92,'Transactions (Dated)'!$B:$B,BJ$11,'Transactions (Dated)'!$C:$C,"Dividend (paid to cash)")*Y92</f>
        <v>0</v>
      </c>
      <c r="BK92" s="6">
        <f ca="1">BK91+SUMIFS('Transactions (Dated)'!$F:$F,'Transactions (Dated)'!$D:$D,$BF92,'Transactions (Dated)'!$B:$B,BK$11,'Transactions (Dated)'!$C:$C,"Dividend (paid to cash)")*Z92</f>
        <v>0</v>
      </c>
      <c r="BL92" s="6">
        <f ca="1">BL91+SUMIFS('Transactions (Dated)'!$F:$F,'Transactions (Dated)'!$D:$D,$BF92,'Transactions (Dated)'!$B:$B,BL$11,'Transactions (Dated)'!$C:$C,"Dividend (paid to cash)")*AA92</f>
        <v>0</v>
      </c>
      <c r="BM92" s="6">
        <f ca="1">BM91+SUMIFS('Transactions (Dated)'!$F:$F,'Transactions (Dated)'!$D:$D,$BF92,'Transactions (Dated)'!$B:$B,BM$11,'Transactions (Dated)'!$C:$C,"Dividend (paid to cash)")*AB92</f>
        <v>0</v>
      </c>
      <c r="BN92" s="6">
        <f ca="1">BN91+SUMIFS('Transactions (Dated)'!$F:$F,'Transactions (Dated)'!$D:$D,$BF92,'Transactions (Dated)'!$B:$B,BN$11,'Transactions (Dated)'!$C:$C,"Dividend (paid to cash)")*AC92</f>
        <v>0</v>
      </c>
      <c r="BO92" s="6">
        <f ca="1">BO91+SUMIFS('Transactions (Dated)'!$F:$F,'Transactions (Dated)'!$D:$D,$BF92,'Transactions (Dated)'!$B:$B,BO$11,'Transactions (Dated)'!$C:$C,"Dividend (paid to cash)")*AD92</f>
        <v>0</v>
      </c>
      <c r="BP92" s="6">
        <f ca="1">BP91+SUMIFS('Transactions (Dated)'!$F:$F,'Transactions (Dated)'!$D:$D,$BF92,'Transactions (Dated)'!$B:$B,BP$11,'Transactions (Dated)'!$C:$C,"Dividend (paid to cash)")*AE92</f>
        <v>0</v>
      </c>
      <c r="BQ92" s="6">
        <f ca="1">BQ91+SUMIFS('Transactions (Dated)'!$F:$F,'Transactions (Dated)'!$D:$D,$BF92,'Transactions (Dated)'!$B:$B,BQ$11,'Transactions (Dated)'!$C:$C,"Dividend (paid to cash)")*AF92</f>
        <v>0</v>
      </c>
      <c r="BR92" s="6">
        <f ca="1">BR91+SUMIFS('Transactions (Dated)'!$F:$F,'Transactions (Dated)'!$D:$D,$BF92,'Transactions (Dated)'!$B:$B,BR$11,'Transactions (Dated)'!$C:$C,"Dividend (paid to cash)")*AG92</f>
        <v>0</v>
      </c>
      <c r="BS92" s="6">
        <f ca="1">BS91+SUMIFS('Transactions (Dated)'!$F:$F,'Transactions (Dated)'!$D:$D,$BF92,'Transactions (Dated)'!$B:$B,BS$11,'Transactions (Dated)'!$C:$C,"Dividend (paid to cash)")*AH92</f>
        <v>0</v>
      </c>
      <c r="BT92" s="6">
        <f ca="1">BT91+SUMIFS('Transactions (Dated)'!$F:$F,'Transactions (Dated)'!$D:$D,$BF92,'Transactions (Dated)'!$B:$B,BT$11,'Transactions (Dated)'!$C:$C,"Dividend (paid to cash)")*AI92</f>
        <v>0</v>
      </c>
      <c r="BU92" s="6">
        <f ca="1">BU91+SUMIFS('Transactions (Dated)'!$F:$F,'Transactions (Dated)'!$D:$D,$BF92,'Transactions (Dated)'!$B:$B,BU$11,'Transactions (Dated)'!$C:$C,"Dividend (paid to cash)")*AJ92</f>
        <v>0</v>
      </c>
      <c r="BV92" s="6"/>
      <c r="BX92" s="6">
        <f t="shared" ca="1" si="54"/>
        <v>900608.75</v>
      </c>
      <c r="BZ92" s="3">
        <f t="shared" si="55"/>
        <v>42031</v>
      </c>
      <c r="CA92" s="4">
        <f t="shared" ca="1" si="50"/>
        <v>106633.75</v>
      </c>
      <c r="CB92" s="4">
        <f t="shared" ca="1" si="51"/>
        <v>900608.75</v>
      </c>
      <c r="CD92" s="4">
        <f t="shared" ca="1" si="52"/>
        <v>1007242.5</v>
      </c>
    </row>
    <row r="93" spans="2:82" x14ac:dyDescent="0.15">
      <c r="B93" s="3">
        <f t="shared" si="53"/>
        <v>42032</v>
      </c>
      <c r="C93" s="2">
        <v>14602.9</v>
      </c>
      <c r="E93" s="70">
        <v>42032</v>
      </c>
      <c r="F93" s="69">
        <v>12.66</v>
      </c>
      <c r="G93" s="69">
        <v>3.46</v>
      </c>
      <c r="H93" s="69">
        <v>19.739999999999998</v>
      </c>
      <c r="I93" s="69">
        <v>32.15</v>
      </c>
      <c r="J93" s="69">
        <v>18.489999999999998</v>
      </c>
      <c r="K93" s="69">
        <v>12.86</v>
      </c>
      <c r="L93" s="69">
        <v>26.5</v>
      </c>
      <c r="M93" s="69">
        <v>2.66</v>
      </c>
      <c r="N93" s="69">
        <v>8</v>
      </c>
      <c r="O93" s="69">
        <v>5</v>
      </c>
      <c r="P93" s="69">
        <v>34.049999999999997</v>
      </c>
      <c r="Q93" s="69">
        <v>1.22</v>
      </c>
      <c r="R93" s="69">
        <v>8.9600000000000009</v>
      </c>
      <c r="S93" s="69">
        <v>41.51</v>
      </c>
      <c r="T93" s="4"/>
      <c r="V93" s="3">
        <f t="shared" si="32"/>
        <v>42032</v>
      </c>
      <c r="W93" s="40">
        <f ca="1">W92+SUMIFS('Transactions (Dated)'!$E$2:$E$53,'Transactions (Dated)'!$D$2:$D$53,'Share Values'!$V93,'Transactions (Dated)'!$B$2:$B$53,'Share Values'!W$11,'Transactions (Dated)'!$C$2:$C$53,"Buy")-SUMIFS('Transactions (Dated)'!$E$2:$E$53,'Transactions (Dated)'!$D$2:$D$53,'Share Values'!$V93,'Transactions (Dated)'!$B$2:$B$53,'Share Values'!W$11,'Transactions (Dated)'!$C$2:$C$53,"Sell")</f>
        <v>4625</v>
      </c>
      <c r="X93" s="40">
        <f ca="1">X92+SUMIFS('Transactions (Dated)'!$E$2:$E$53,'Transactions (Dated)'!$D$2:$D$53,'Share Values'!$V93,'Transactions (Dated)'!$B$2:$B$53,'Share Values'!X$11,'Transactions (Dated)'!$C$2:$C$53,"Buy")-SUMIFS('Transactions (Dated)'!$E$2:$E$53,'Transactions (Dated)'!$D$2:$D$53,'Share Values'!$V93,'Transactions (Dated)'!$B$2:$B$53,'Share Values'!X$11,'Transactions (Dated)'!$C$2:$C$53,"Sell")</f>
        <v>12500</v>
      </c>
      <c r="Y93" s="40">
        <f ca="1">Y92+SUMIFS('Transactions (Dated)'!$E$2:$E$53,'Transactions (Dated)'!$D$2:$D$53,'Share Values'!$V93,'Transactions (Dated)'!$B$2:$B$53,'Share Values'!Y$11,'Transactions (Dated)'!$C$2:$C$53,"Buy")-SUMIFS('Transactions (Dated)'!$E$2:$E$53,'Transactions (Dated)'!$D$2:$D$53,'Share Values'!$V93,'Transactions (Dated)'!$B$2:$B$53,'Share Values'!Y$11,'Transactions (Dated)'!$C$2:$C$53,"Sell")</f>
        <v>0</v>
      </c>
      <c r="Z93" s="40">
        <f ca="1">Z92+SUMIFS('Transactions (Dated)'!$E$2:$E$53,'Transactions (Dated)'!$D$2:$D$53,'Share Values'!$V93,'Transactions (Dated)'!$B$2:$B$53,'Share Values'!Z$11,'Transactions (Dated)'!$C$2:$C$53,"Buy")-SUMIFS('Transactions (Dated)'!$E$2:$E$53,'Transactions (Dated)'!$D$2:$D$53,'Share Values'!$V93,'Transactions (Dated)'!$B$2:$B$53,'Share Values'!Z$11,'Transactions (Dated)'!$C$2:$C$53,"Sell")</f>
        <v>0</v>
      </c>
      <c r="AA93" s="40">
        <f ca="1">AA92+SUMIFS('Transactions (Dated)'!$E$2:$E$53,'Transactions (Dated)'!$D$2:$D$53,'Share Values'!$V93,'Transactions (Dated)'!$B$2:$B$53,'Share Values'!AA$11,'Transactions (Dated)'!$C$2:$C$53,"Buy")-SUMIFS('Transactions (Dated)'!$E$2:$E$53,'Transactions (Dated)'!$D$2:$D$53,'Share Values'!$V93,'Transactions (Dated)'!$B$2:$B$53,'Share Values'!AA$11,'Transactions (Dated)'!$C$2:$C$53,"Sell")</f>
        <v>0</v>
      </c>
      <c r="AB93" s="40">
        <f ca="1">AB92+SUMIFS('Transactions (Dated)'!$E$2:$E$53,'Transactions (Dated)'!$D$2:$D$53,'Share Values'!$V93,'Transactions (Dated)'!$B$2:$B$53,'Share Values'!AB$11,'Transactions (Dated)'!$C$2:$C$53,"Buy")-SUMIFS('Transactions (Dated)'!$E$2:$E$53,'Transactions (Dated)'!$D$2:$D$53,'Share Values'!$V93,'Transactions (Dated)'!$B$2:$B$53,'Share Values'!AB$11,'Transactions (Dated)'!$C$2:$C$53,"Sell")</f>
        <v>0</v>
      </c>
      <c r="AC93" s="40">
        <f ca="1">AC92+SUMIFS('Transactions (Dated)'!$E$2:$E$53,'Transactions (Dated)'!$D$2:$D$53,'Share Values'!$V93,'Transactions (Dated)'!$B$2:$B$53,'Share Values'!AC$11,'Transactions (Dated)'!$C$2:$C$53,"Buy")-SUMIFS('Transactions (Dated)'!$E$2:$E$53,'Transactions (Dated)'!$D$2:$D$53,'Share Values'!$V93,'Transactions (Dated)'!$B$2:$B$53,'Share Values'!AC$11,'Transactions (Dated)'!$C$2:$C$53,"Sell")</f>
        <v>0</v>
      </c>
      <c r="AD93" s="40">
        <f ca="1">AD92+SUMIFS('Transactions (Dated)'!$E$2:$E$53,'Transactions (Dated)'!$D$2:$D$53,'Share Values'!$V93,'Transactions (Dated)'!$B$2:$B$53,'Share Values'!AD$11,'Transactions (Dated)'!$C$2:$C$53,"Buy")-SUMIFS('Transactions (Dated)'!$E$2:$E$53,'Transactions (Dated)'!$D$2:$D$53,'Share Values'!$V93,'Transactions (Dated)'!$B$2:$B$53,'Share Values'!AD$11,'Transactions (Dated)'!$C$2:$C$53,"Sell")</f>
        <v>0</v>
      </c>
      <c r="AE93" s="40">
        <f ca="1">AE92+SUMIFS('Transactions (Dated)'!$E$2:$E$53,'Transactions (Dated)'!$D$2:$D$53,'Share Values'!$V93,'Transactions (Dated)'!$B$2:$B$53,'Share Values'!AE$11,'Transactions (Dated)'!$C$2:$C$53,"Buy")-SUMIFS('Transactions (Dated)'!$E$2:$E$53,'Transactions (Dated)'!$D$2:$D$53,'Share Values'!$V93,'Transactions (Dated)'!$B$2:$B$53,'Share Values'!AE$11,'Transactions (Dated)'!$C$2:$C$53,"Sell")</f>
        <v>0</v>
      </c>
      <c r="AF93" s="40">
        <f ca="1">AF92+SUMIFS('Transactions (Dated)'!$E$2:$E$53,'Transactions (Dated)'!$D$2:$D$53,'Share Values'!$V93,'Transactions (Dated)'!$B$2:$B$53,'Share Values'!AF$11,'Transactions (Dated)'!$C$2:$C$53,"Buy")-SUMIFS('Transactions (Dated)'!$E$2:$E$53,'Transactions (Dated)'!$D$2:$D$53,'Share Values'!$V93,'Transactions (Dated)'!$B$2:$B$53,'Share Values'!AF$11,'Transactions (Dated)'!$C$2:$C$53,"Sell")</f>
        <v>0</v>
      </c>
      <c r="AG93" s="40">
        <f ca="1">AG92+SUMIFS('Transactions (Dated)'!$E$2:$E$53,'Transactions (Dated)'!$D$2:$D$53,'Share Values'!$V93,'Transactions (Dated)'!$B$2:$B$53,'Share Values'!AG$11,'Transactions (Dated)'!$C$2:$C$53,"Buy")-SUMIFS('Transactions (Dated)'!$E$2:$E$53,'Transactions (Dated)'!$D$2:$D$53,'Share Values'!$V93,'Transactions (Dated)'!$B$2:$B$53,'Share Values'!AG$11,'Transactions (Dated)'!$C$2:$C$53,"Sell")</f>
        <v>0</v>
      </c>
      <c r="AH93" s="40">
        <f ca="1">AH92+SUMIFS('Transactions (Dated)'!$E$2:$E$53,'Transactions (Dated)'!$D$2:$D$53,'Share Values'!$V93,'Transactions (Dated)'!$B$2:$B$53,'Share Values'!AH$11,'Transactions (Dated)'!$C$2:$C$53,"Buy")-SUMIFS('Transactions (Dated)'!$E$2:$E$53,'Transactions (Dated)'!$D$2:$D$53,'Share Values'!$V93,'Transactions (Dated)'!$B$2:$B$53,'Share Values'!AH$11,'Transactions (Dated)'!$C$2:$C$53,"Sell")</f>
        <v>0</v>
      </c>
      <c r="AI93" s="40">
        <f ca="1">AI92+SUMIFS('Transactions (Dated)'!$E$2:$E$53,'Transactions (Dated)'!$D$2:$D$53,'Share Values'!$V93,'Transactions (Dated)'!$B$2:$B$53,'Share Values'!AI$11,'Transactions (Dated)'!$C$2:$C$53,"Buy")-SUMIFS('Transactions (Dated)'!$E$2:$E$53,'Transactions (Dated)'!$D$2:$D$53,'Share Values'!$V93,'Transactions (Dated)'!$B$2:$B$53,'Share Values'!AI$11,'Transactions (Dated)'!$C$2:$C$53,"Sell")</f>
        <v>0</v>
      </c>
      <c r="AJ93" s="40">
        <f ca="1">AJ92+SUMIFS('Transactions (Dated)'!$E$2:$E$53,'Transactions (Dated)'!$D$2:$D$53,'Share Values'!$V93,'Transactions (Dated)'!$B$2:$B$53,'Share Values'!AJ$11,'Transactions (Dated)'!$C$2:$C$53,"Buy")-SUMIFS('Transactions (Dated)'!$E$2:$E$53,'Transactions (Dated)'!$D$2:$D$53,'Share Values'!$V93,'Transactions (Dated)'!$B$2:$B$53,'Share Values'!AJ$11,'Transactions (Dated)'!$C$2:$C$53,"Sell")</f>
        <v>0</v>
      </c>
      <c r="AK93" s="40"/>
      <c r="AM93" s="3">
        <f t="shared" si="33"/>
        <v>42032</v>
      </c>
      <c r="AN93" s="6">
        <f t="shared" ca="1" si="34"/>
        <v>58552.5</v>
      </c>
      <c r="AO93" s="6">
        <f t="shared" ca="1" si="35"/>
        <v>43250</v>
      </c>
      <c r="AP93" s="6">
        <f t="shared" ca="1" si="36"/>
        <v>0</v>
      </c>
      <c r="AQ93" s="6">
        <f t="shared" ca="1" si="37"/>
        <v>0</v>
      </c>
      <c r="AR93" s="6">
        <f t="shared" ca="1" si="38"/>
        <v>0</v>
      </c>
      <c r="AS93" s="6">
        <f t="shared" ca="1" si="39"/>
        <v>0</v>
      </c>
      <c r="AT93" s="6">
        <f t="shared" ca="1" si="40"/>
        <v>0</v>
      </c>
      <c r="AU93" s="6">
        <f t="shared" ca="1" si="41"/>
        <v>0</v>
      </c>
      <c r="AV93" s="6">
        <f t="shared" ca="1" si="42"/>
        <v>0</v>
      </c>
      <c r="AW93" s="6">
        <f t="shared" ca="1" si="43"/>
        <v>0</v>
      </c>
      <c r="AX93" s="6">
        <f t="shared" ca="1" si="44"/>
        <v>0</v>
      </c>
      <c r="AY93" s="6">
        <f t="shared" ca="1" si="45"/>
        <v>0</v>
      </c>
      <c r="AZ93" s="6">
        <f t="shared" ca="1" si="46"/>
        <v>0</v>
      </c>
      <c r="BA93" s="6">
        <f t="shared" ca="1" si="47"/>
        <v>0</v>
      </c>
      <c r="BB93" s="6"/>
      <c r="BD93" s="4">
        <f t="shared" ca="1" si="48"/>
        <v>101802.5</v>
      </c>
      <c r="BF93" s="3">
        <f t="shared" si="49"/>
        <v>42032</v>
      </c>
      <c r="BG93" s="6">
        <f>BG92+SUMIFS('Transactions (Dated)'!H:H,'Transactions (Dated)'!D:D,'Share Values'!AM93)</f>
        <v>899983.75</v>
      </c>
      <c r="BH93" s="6">
        <f ca="1">BH92+SUMIFS('Transactions (Dated)'!$F:$F,'Transactions (Dated)'!$D:$D,$BF93,'Transactions (Dated)'!$B:$B,BH$11,'Transactions (Dated)'!$C:$C,"Dividend (paid to cash)")*W93</f>
        <v>0</v>
      </c>
      <c r="BI93" s="6">
        <f ca="1">BI92+SUMIFS('Transactions (Dated)'!$F:$F,'Transactions (Dated)'!$D:$D,$BF93,'Transactions (Dated)'!$B:$B,BI$11,'Transactions (Dated)'!$C:$C,"Dividend (paid to cash)")*X93</f>
        <v>625</v>
      </c>
      <c r="BJ93" s="6">
        <f ca="1">BJ92+SUMIFS('Transactions (Dated)'!$F:$F,'Transactions (Dated)'!$D:$D,$BF93,'Transactions (Dated)'!$B:$B,BJ$11,'Transactions (Dated)'!$C:$C,"Dividend (paid to cash)")*Y93</f>
        <v>0</v>
      </c>
      <c r="BK93" s="6">
        <f ca="1">BK92+SUMIFS('Transactions (Dated)'!$F:$F,'Transactions (Dated)'!$D:$D,$BF93,'Transactions (Dated)'!$B:$B,BK$11,'Transactions (Dated)'!$C:$C,"Dividend (paid to cash)")*Z93</f>
        <v>0</v>
      </c>
      <c r="BL93" s="6">
        <f ca="1">BL92+SUMIFS('Transactions (Dated)'!$F:$F,'Transactions (Dated)'!$D:$D,$BF93,'Transactions (Dated)'!$B:$B,BL$11,'Transactions (Dated)'!$C:$C,"Dividend (paid to cash)")*AA93</f>
        <v>0</v>
      </c>
      <c r="BM93" s="6">
        <f ca="1">BM92+SUMIFS('Transactions (Dated)'!$F:$F,'Transactions (Dated)'!$D:$D,$BF93,'Transactions (Dated)'!$B:$B,BM$11,'Transactions (Dated)'!$C:$C,"Dividend (paid to cash)")*AB93</f>
        <v>0</v>
      </c>
      <c r="BN93" s="6">
        <f ca="1">BN92+SUMIFS('Transactions (Dated)'!$F:$F,'Transactions (Dated)'!$D:$D,$BF93,'Transactions (Dated)'!$B:$B,BN$11,'Transactions (Dated)'!$C:$C,"Dividend (paid to cash)")*AC93</f>
        <v>0</v>
      </c>
      <c r="BO93" s="6">
        <f ca="1">BO92+SUMIFS('Transactions (Dated)'!$F:$F,'Transactions (Dated)'!$D:$D,$BF93,'Transactions (Dated)'!$B:$B,BO$11,'Transactions (Dated)'!$C:$C,"Dividend (paid to cash)")*AD93</f>
        <v>0</v>
      </c>
      <c r="BP93" s="6">
        <f ca="1">BP92+SUMIFS('Transactions (Dated)'!$F:$F,'Transactions (Dated)'!$D:$D,$BF93,'Transactions (Dated)'!$B:$B,BP$11,'Transactions (Dated)'!$C:$C,"Dividend (paid to cash)")*AE93</f>
        <v>0</v>
      </c>
      <c r="BQ93" s="6">
        <f ca="1">BQ92+SUMIFS('Transactions (Dated)'!$F:$F,'Transactions (Dated)'!$D:$D,$BF93,'Transactions (Dated)'!$B:$B,BQ$11,'Transactions (Dated)'!$C:$C,"Dividend (paid to cash)")*AF93</f>
        <v>0</v>
      </c>
      <c r="BR93" s="6">
        <f ca="1">BR92+SUMIFS('Transactions (Dated)'!$F:$F,'Transactions (Dated)'!$D:$D,$BF93,'Transactions (Dated)'!$B:$B,BR$11,'Transactions (Dated)'!$C:$C,"Dividend (paid to cash)")*AG93</f>
        <v>0</v>
      </c>
      <c r="BS93" s="6">
        <f ca="1">BS92+SUMIFS('Transactions (Dated)'!$F:$F,'Transactions (Dated)'!$D:$D,$BF93,'Transactions (Dated)'!$B:$B,BS$11,'Transactions (Dated)'!$C:$C,"Dividend (paid to cash)")*AH93</f>
        <v>0</v>
      </c>
      <c r="BT93" s="6">
        <f ca="1">BT92+SUMIFS('Transactions (Dated)'!$F:$F,'Transactions (Dated)'!$D:$D,$BF93,'Transactions (Dated)'!$B:$B,BT$11,'Transactions (Dated)'!$C:$C,"Dividend (paid to cash)")*AI93</f>
        <v>0</v>
      </c>
      <c r="BU93" s="6">
        <f ca="1">BU92+SUMIFS('Transactions (Dated)'!$F:$F,'Transactions (Dated)'!$D:$D,$BF93,'Transactions (Dated)'!$B:$B,BU$11,'Transactions (Dated)'!$C:$C,"Dividend (paid to cash)")*AJ93</f>
        <v>0</v>
      </c>
      <c r="BV93" s="6"/>
      <c r="BX93" s="6">
        <f t="shared" ca="1" si="54"/>
        <v>900608.75</v>
      </c>
      <c r="BZ93" s="3">
        <f t="shared" si="55"/>
        <v>42032</v>
      </c>
      <c r="CA93" s="4">
        <f t="shared" ca="1" si="50"/>
        <v>101802.5</v>
      </c>
      <c r="CB93" s="4">
        <f t="shared" ca="1" si="51"/>
        <v>900608.75</v>
      </c>
      <c r="CD93" s="4">
        <f t="shared" ca="1" si="52"/>
        <v>1002411.25</v>
      </c>
    </row>
    <row r="94" spans="2:82" x14ac:dyDescent="0.15">
      <c r="B94" s="3">
        <f t="shared" si="53"/>
        <v>42033</v>
      </c>
      <c r="C94" s="2">
        <v>14637.3</v>
      </c>
      <c r="E94" s="70">
        <v>42033</v>
      </c>
      <c r="F94" s="69">
        <v>12.91</v>
      </c>
      <c r="G94" s="69">
        <v>3.48</v>
      </c>
      <c r="H94" s="69">
        <v>19.8</v>
      </c>
      <c r="I94" s="69">
        <v>32.17</v>
      </c>
      <c r="J94" s="69">
        <v>18.850000000000001</v>
      </c>
      <c r="K94" s="69">
        <v>12.69</v>
      </c>
      <c r="L94" s="69">
        <v>27.35</v>
      </c>
      <c r="M94" s="69">
        <v>2.6</v>
      </c>
      <c r="N94" s="69">
        <v>8</v>
      </c>
      <c r="O94" s="69">
        <v>5.03</v>
      </c>
      <c r="P94" s="69">
        <v>34.5</v>
      </c>
      <c r="Q94" s="69">
        <v>1.2</v>
      </c>
      <c r="R94" s="69">
        <v>8.75</v>
      </c>
      <c r="S94" s="69">
        <v>41.84</v>
      </c>
      <c r="T94" s="4"/>
      <c r="V94" s="3">
        <f t="shared" si="32"/>
        <v>42033</v>
      </c>
      <c r="W94" s="40">
        <f ca="1">W93+SUMIFS('Transactions (Dated)'!$E$2:$E$53,'Transactions (Dated)'!$D$2:$D$53,'Share Values'!$V94,'Transactions (Dated)'!$B$2:$B$53,'Share Values'!W$11,'Transactions (Dated)'!$C$2:$C$53,"Buy")-SUMIFS('Transactions (Dated)'!$E$2:$E$53,'Transactions (Dated)'!$D$2:$D$53,'Share Values'!$V94,'Transactions (Dated)'!$B$2:$B$53,'Share Values'!W$11,'Transactions (Dated)'!$C$2:$C$53,"Sell")</f>
        <v>4625</v>
      </c>
      <c r="X94" s="40">
        <f ca="1">X93+SUMIFS('Transactions (Dated)'!$E$2:$E$53,'Transactions (Dated)'!$D$2:$D$53,'Share Values'!$V94,'Transactions (Dated)'!$B$2:$B$53,'Share Values'!X$11,'Transactions (Dated)'!$C$2:$C$53,"Buy")-SUMIFS('Transactions (Dated)'!$E$2:$E$53,'Transactions (Dated)'!$D$2:$D$53,'Share Values'!$V94,'Transactions (Dated)'!$B$2:$B$53,'Share Values'!X$11,'Transactions (Dated)'!$C$2:$C$53,"Sell")</f>
        <v>12500</v>
      </c>
      <c r="Y94" s="40">
        <f ca="1">Y93+SUMIFS('Transactions (Dated)'!$E$2:$E$53,'Transactions (Dated)'!$D$2:$D$53,'Share Values'!$V94,'Transactions (Dated)'!$B$2:$B$53,'Share Values'!Y$11,'Transactions (Dated)'!$C$2:$C$53,"Buy")-SUMIFS('Transactions (Dated)'!$E$2:$E$53,'Transactions (Dated)'!$D$2:$D$53,'Share Values'!$V94,'Transactions (Dated)'!$B$2:$B$53,'Share Values'!Y$11,'Transactions (Dated)'!$C$2:$C$53,"Sell")</f>
        <v>0</v>
      </c>
      <c r="Z94" s="40">
        <f ca="1">Z93+SUMIFS('Transactions (Dated)'!$E$2:$E$53,'Transactions (Dated)'!$D$2:$D$53,'Share Values'!$V94,'Transactions (Dated)'!$B$2:$B$53,'Share Values'!Z$11,'Transactions (Dated)'!$C$2:$C$53,"Buy")-SUMIFS('Transactions (Dated)'!$E$2:$E$53,'Transactions (Dated)'!$D$2:$D$53,'Share Values'!$V94,'Transactions (Dated)'!$B$2:$B$53,'Share Values'!Z$11,'Transactions (Dated)'!$C$2:$C$53,"Sell")</f>
        <v>0</v>
      </c>
      <c r="AA94" s="40">
        <f ca="1">AA93+SUMIFS('Transactions (Dated)'!$E$2:$E$53,'Transactions (Dated)'!$D$2:$D$53,'Share Values'!$V94,'Transactions (Dated)'!$B$2:$B$53,'Share Values'!AA$11,'Transactions (Dated)'!$C$2:$C$53,"Buy")-SUMIFS('Transactions (Dated)'!$E$2:$E$53,'Transactions (Dated)'!$D$2:$D$53,'Share Values'!$V94,'Transactions (Dated)'!$B$2:$B$53,'Share Values'!AA$11,'Transactions (Dated)'!$C$2:$C$53,"Sell")</f>
        <v>0</v>
      </c>
      <c r="AB94" s="40">
        <f ca="1">AB93+SUMIFS('Transactions (Dated)'!$E$2:$E$53,'Transactions (Dated)'!$D$2:$D$53,'Share Values'!$V94,'Transactions (Dated)'!$B$2:$B$53,'Share Values'!AB$11,'Transactions (Dated)'!$C$2:$C$53,"Buy")-SUMIFS('Transactions (Dated)'!$E$2:$E$53,'Transactions (Dated)'!$D$2:$D$53,'Share Values'!$V94,'Transactions (Dated)'!$B$2:$B$53,'Share Values'!AB$11,'Transactions (Dated)'!$C$2:$C$53,"Sell")</f>
        <v>0</v>
      </c>
      <c r="AC94" s="40">
        <f ca="1">AC93+SUMIFS('Transactions (Dated)'!$E$2:$E$53,'Transactions (Dated)'!$D$2:$D$53,'Share Values'!$V94,'Transactions (Dated)'!$B$2:$B$53,'Share Values'!AC$11,'Transactions (Dated)'!$C$2:$C$53,"Buy")-SUMIFS('Transactions (Dated)'!$E$2:$E$53,'Transactions (Dated)'!$D$2:$D$53,'Share Values'!$V94,'Transactions (Dated)'!$B$2:$B$53,'Share Values'!AC$11,'Transactions (Dated)'!$C$2:$C$53,"Sell")</f>
        <v>0</v>
      </c>
      <c r="AD94" s="40">
        <f ca="1">AD93+SUMIFS('Transactions (Dated)'!$E$2:$E$53,'Transactions (Dated)'!$D$2:$D$53,'Share Values'!$V94,'Transactions (Dated)'!$B$2:$B$53,'Share Values'!AD$11,'Transactions (Dated)'!$C$2:$C$53,"Buy")-SUMIFS('Transactions (Dated)'!$E$2:$E$53,'Transactions (Dated)'!$D$2:$D$53,'Share Values'!$V94,'Transactions (Dated)'!$B$2:$B$53,'Share Values'!AD$11,'Transactions (Dated)'!$C$2:$C$53,"Sell")</f>
        <v>0</v>
      </c>
      <c r="AE94" s="40">
        <f ca="1">AE93+SUMIFS('Transactions (Dated)'!$E$2:$E$53,'Transactions (Dated)'!$D$2:$D$53,'Share Values'!$V94,'Transactions (Dated)'!$B$2:$B$53,'Share Values'!AE$11,'Transactions (Dated)'!$C$2:$C$53,"Buy")-SUMIFS('Transactions (Dated)'!$E$2:$E$53,'Transactions (Dated)'!$D$2:$D$53,'Share Values'!$V94,'Transactions (Dated)'!$B$2:$B$53,'Share Values'!AE$11,'Transactions (Dated)'!$C$2:$C$53,"Sell")</f>
        <v>0</v>
      </c>
      <c r="AF94" s="40">
        <f ca="1">AF93+SUMIFS('Transactions (Dated)'!$E$2:$E$53,'Transactions (Dated)'!$D$2:$D$53,'Share Values'!$V94,'Transactions (Dated)'!$B$2:$B$53,'Share Values'!AF$11,'Transactions (Dated)'!$C$2:$C$53,"Buy")-SUMIFS('Transactions (Dated)'!$E$2:$E$53,'Transactions (Dated)'!$D$2:$D$53,'Share Values'!$V94,'Transactions (Dated)'!$B$2:$B$53,'Share Values'!AF$11,'Transactions (Dated)'!$C$2:$C$53,"Sell")</f>
        <v>0</v>
      </c>
      <c r="AG94" s="40">
        <f ca="1">AG93+SUMIFS('Transactions (Dated)'!$E$2:$E$53,'Transactions (Dated)'!$D$2:$D$53,'Share Values'!$V94,'Transactions (Dated)'!$B$2:$B$53,'Share Values'!AG$11,'Transactions (Dated)'!$C$2:$C$53,"Buy")-SUMIFS('Transactions (Dated)'!$E$2:$E$53,'Transactions (Dated)'!$D$2:$D$53,'Share Values'!$V94,'Transactions (Dated)'!$B$2:$B$53,'Share Values'!AG$11,'Transactions (Dated)'!$C$2:$C$53,"Sell")</f>
        <v>0</v>
      </c>
      <c r="AH94" s="40">
        <f ca="1">AH93+SUMIFS('Transactions (Dated)'!$E$2:$E$53,'Transactions (Dated)'!$D$2:$D$53,'Share Values'!$V94,'Transactions (Dated)'!$B$2:$B$53,'Share Values'!AH$11,'Transactions (Dated)'!$C$2:$C$53,"Buy")-SUMIFS('Transactions (Dated)'!$E$2:$E$53,'Transactions (Dated)'!$D$2:$D$53,'Share Values'!$V94,'Transactions (Dated)'!$B$2:$B$53,'Share Values'!AH$11,'Transactions (Dated)'!$C$2:$C$53,"Sell")</f>
        <v>0</v>
      </c>
      <c r="AI94" s="40">
        <f ca="1">AI93+SUMIFS('Transactions (Dated)'!$E$2:$E$53,'Transactions (Dated)'!$D$2:$D$53,'Share Values'!$V94,'Transactions (Dated)'!$B$2:$B$53,'Share Values'!AI$11,'Transactions (Dated)'!$C$2:$C$53,"Buy")-SUMIFS('Transactions (Dated)'!$E$2:$E$53,'Transactions (Dated)'!$D$2:$D$53,'Share Values'!$V94,'Transactions (Dated)'!$B$2:$B$53,'Share Values'!AI$11,'Transactions (Dated)'!$C$2:$C$53,"Sell")</f>
        <v>0</v>
      </c>
      <c r="AJ94" s="40">
        <f ca="1">AJ93+SUMIFS('Transactions (Dated)'!$E$2:$E$53,'Transactions (Dated)'!$D$2:$D$53,'Share Values'!$V94,'Transactions (Dated)'!$B$2:$B$53,'Share Values'!AJ$11,'Transactions (Dated)'!$C$2:$C$53,"Buy")-SUMIFS('Transactions (Dated)'!$E$2:$E$53,'Transactions (Dated)'!$D$2:$D$53,'Share Values'!$V94,'Transactions (Dated)'!$B$2:$B$53,'Share Values'!AJ$11,'Transactions (Dated)'!$C$2:$C$53,"Sell")</f>
        <v>0</v>
      </c>
      <c r="AK94" s="40"/>
      <c r="AM94" s="3">
        <f t="shared" si="33"/>
        <v>42033</v>
      </c>
      <c r="AN94" s="6">
        <f t="shared" ca="1" si="34"/>
        <v>59708.75</v>
      </c>
      <c r="AO94" s="6">
        <f t="shared" ca="1" si="35"/>
        <v>43500</v>
      </c>
      <c r="AP94" s="6">
        <f t="shared" ca="1" si="36"/>
        <v>0</v>
      </c>
      <c r="AQ94" s="6">
        <f t="shared" ca="1" si="37"/>
        <v>0</v>
      </c>
      <c r="AR94" s="6">
        <f t="shared" ca="1" si="38"/>
        <v>0</v>
      </c>
      <c r="AS94" s="6">
        <f t="shared" ca="1" si="39"/>
        <v>0</v>
      </c>
      <c r="AT94" s="6">
        <f t="shared" ca="1" si="40"/>
        <v>0</v>
      </c>
      <c r="AU94" s="6">
        <f t="shared" ca="1" si="41"/>
        <v>0</v>
      </c>
      <c r="AV94" s="6">
        <f t="shared" ca="1" si="42"/>
        <v>0</v>
      </c>
      <c r="AW94" s="6">
        <f t="shared" ca="1" si="43"/>
        <v>0</v>
      </c>
      <c r="AX94" s="6">
        <f t="shared" ca="1" si="44"/>
        <v>0</v>
      </c>
      <c r="AY94" s="6">
        <f t="shared" ca="1" si="45"/>
        <v>0</v>
      </c>
      <c r="AZ94" s="6">
        <f t="shared" ca="1" si="46"/>
        <v>0</v>
      </c>
      <c r="BA94" s="6">
        <f t="shared" ca="1" si="47"/>
        <v>0</v>
      </c>
      <c r="BB94" s="6"/>
      <c r="BD94" s="4">
        <f t="shared" ca="1" si="48"/>
        <v>103208.75</v>
      </c>
      <c r="BF94" s="3">
        <f t="shared" si="49"/>
        <v>42033</v>
      </c>
      <c r="BG94" s="6">
        <f>BG93+SUMIFS('Transactions (Dated)'!H:H,'Transactions (Dated)'!D:D,'Share Values'!AM94)</f>
        <v>899983.75</v>
      </c>
      <c r="BH94" s="6">
        <f ca="1">BH93+SUMIFS('Transactions (Dated)'!$F:$F,'Transactions (Dated)'!$D:$D,$BF94,'Transactions (Dated)'!$B:$B,BH$11,'Transactions (Dated)'!$C:$C,"Dividend (paid to cash)")*W94</f>
        <v>0</v>
      </c>
      <c r="BI94" s="6">
        <f ca="1">BI93+SUMIFS('Transactions (Dated)'!$F:$F,'Transactions (Dated)'!$D:$D,$BF94,'Transactions (Dated)'!$B:$B,BI$11,'Transactions (Dated)'!$C:$C,"Dividend (paid to cash)")*X94</f>
        <v>625</v>
      </c>
      <c r="BJ94" s="6">
        <f ca="1">BJ93+SUMIFS('Transactions (Dated)'!$F:$F,'Transactions (Dated)'!$D:$D,$BF94,'Transactions (Dated)'!$B:$B,BJ$11,'Transactions (Dated)'!$C:$C,"Dividend (paid to cash)")*Y94</f>
        <v>0</v>
      </c>
      <c r="BK94" s="6">
        <f ca="1">BK93+SUMIFS('Transactions (Dated)'!$F:$F,'Transactions (Dated)'!$D:$D,$BF94,'Transactions (Dated)'!$B:$B,BK$11,'Transactions (Dated)'!$C:$C,"Dividend (paid to cash)")*Z94</f>
        <v>0</v>
      </c>
      <c r="BL94" s="6">
        <f ca="1">BL93+SUMIFS('Transactions (Dated)'!$F:$F,'Transactions (Dated)'!$D:$D,$BF94,'Transactions (Dated)'!$B:$B,BL$11,'Transactions (Dated)'!$C:$C,"Dividend (paid to cash)")*AA94</f>
        <v>0</v>
      </c>
      <c r="BM94" s="6">
        <f ca="1">BM93+SUMIFS('Transactions (Dated)'!$F:$F,'Transactions (Dated)'!$D:$D,$BF94,'Transactions (Dated)'!$B:$B,BM$11,'Transactions (Dated)'!$C:$C,"Dividend (paid to cash)")*AB94</f>
        <v>0</v>
      </c>
      <c r="BN94" s="6">
        <f ca="1">BN93+SUMIFS('Transactions (Dated)'!$F:$F,'Transactions (Dated)'!$D:$D,$BF94,'Transactions (Dated)'!$B:$B,BN$11,'Transactions (Dated)'!$C:$C,"Dividend (paid to cash)")*AC94</f>
        <v>0</v>
      </c>
      <c r="BO94" s="6">
        <f ca="1">BO93+SUMIFS('Transactions (Dated)'!$F:$F,'Transactions (Dated)'!$D:$D,$BF94,'Transactions (Dated)'!$B:$B,BO$11,'Transactions (Dated)'!$C:$C,"Dividend (paid to cash)")*AD94</f>
        <v>0</v>
      </c>
      <c r="BP94" s="6">
        <f ca="1">BP93+SUMIFS('Transactions (Dated)'!$F:$F,'Transactions (Dated)'!$D:$D,$BF94,'Transactions (Dated)'!$B:$B,BP$11,'Transactions (Dated)'!$C:$C,"Dividend (paid to cash)")*AE94</f>
        <v>0</v>
      </c>
      <c r="BQ94" s="6">
        <f ca="1">BQ93+SUMIFS('Transactions (Dated)'!$F:$F,'Transactions (Dated)'!$D:$D,$BF94,'Transactions (Dated)'!$B:$B,BQ$11,'Transactions (Dated)'!$C:$C,"Dividend (paid to cash)")*AF94</f>
        <v>0</v>
      </c>
      <c r="BR94" s="6">
        <f ca="1">BR93+SUMIFS('Transactions (Dated)'!$F:$F,'Transactions (Dated)'!$D:$D,$BF94,'Transactions (Dated)'!$B:$B,BR$11,'Transactions (Dated)'!$C:$C,"Dividend (paid to cash)")*AG94</f>
        <v>0</v>
      </c>
      <c r="BS94" s="6">
        <f ca="1">BS93+SUMIFS('Transactions (Dated)'!$F:$F,'Transactions (Dated)'!$D:$D,$BF94,'Transactions (Dated)'!$B:$B,BS$11,'Transactions (Dated)'!$C:$C,"Dividend (paid to cash)")*AH94</f>
        <v>0</v>
      </c>
      <c r="BT94" s="6">
        <f ca="1">BT93+SUMIFS('Transactions (Dated)'!$F:$F,'Transactions (Dated)'!$D:$D,$BF94,'Transactions (Dated)'!$B:$B,BT$11,'Transactions (Dated)'!$C:$C,"Dividend (paid to cash)")*AI94</f>
        <v>0</v>
      </c>
      <c r="BU94" s="6">
        <f ca="1">BU93+SUMIFS('Transactions (Dated)'!$F:$F,'Transactions (Dated)'!$D:$D,$BF94,'Transactions (Dated)'!$B:$B,BU$11,'Transactions (Dated)'!$C:$C,"Dividend (paid to cash)")*AJ94</f>
        <v>0</v>
      </c>
      <c r="BV94" s="6"/>
      <c r="BX94" s="6">
        <f t="shared" ca="1" si="54"/>
        <v>900608.75</v>
      </c>
      <c r="BZ94" s="3">
        <f t="shared" si="55"/>
        <v>42033</v>
      </c>
      <c r="CA94" s="4">
        <f t="shared" ca="1" si="50"/>
        <v>103208.75</v>
      </c>
      <c r="CB94" s="4">
        <f t="shared" ca="1" si="51"/>
        <v>900608.75</v>
      </c>
      <c r="CD94" s="4">
        <f t="shared" ca="1" si="52"/>
        <v>1003817.5</v>
      </c>
    </row>
    <row r="95" spans="2:82" x14ac:dyDescent="0.15">
      <c r="B95" s="3">
        <f t="shared" si="53"/>
        <v>42034</v>
      </c>
      <c r="C95" s="2">
        <v>14673.5</v>
      </c>
      <c r="E95" s="70">
        <v>42034</v>
      </c>
      <c r="F95" s="69">
        <v>12.91</v>
      </c>
      <c r="G95" s="69">
        <v>3.7</v>
      </c>
      <c r="H95" s="69">
        <v>19.86</v>
      </c>
      <c r="I95" s="69">
        <v>31.85</v>
      </c>
      <c r="J95" s="69">
        <v>19.350000000000001</v>
      </c>
      <c r="K95" s="69">
        <v>12.74</v>
      </c>
      <c r="L95" s="69">
        <v>26.48</v>
      </c>
      <c r="M95" s="69">
        <v>2.65</v>
      </c>
      <c r="N95" s="69">
        <v>8</v>
      </c>
      <c r="O95" s="69">
        <v>5.0433000000000003</v>
      </c>
      <c r="P95" s="69">
        <v>33.299999999999997</v>
      </c>
      <c r="Q95" s="69">
        <v>1.2</v>
      </c>
      <c r="R95" s="69">
        <v>10.1</v>
      </c>
      <c r="S95" s="69">
        <v>41.91</v>
      </c>
      <c r="T95" s="4"/>
      <c r="V95" s="3">
        <f t="shared" si="32"/>
        <v>42034</v>
      </c>
      <c r="W95" s="40">
        <f ca="1">W94+SUMIFS('Transactions (Dated)'!$E$2:$E$53,'Transactions (Dated)'!$D$2:$D$53,'Share Values'!$V95,'Transactions (Dated)'!$B$2:$B$53,'Share Values'!W$11,'Transactions (Dated)'!$C$2:$C$53,"Buy")-SUMIFS('Transactions (Dated)'!$E$2:$E$53,'Transactions (Dated)'!$D$2:$D$53,'Share Values'!$V95,'Transactions (Dated)'!$B$2:$B$53,'Share Values'!W$11,'Transactions (Dated)'!$C$2:$C$53,"Sell")</f>
        <v>4625</v>
      </c>
      <c r="X95" s="40">
        <f ca="1">X94+SUMIFS('Transactions (Dated)'!$E$2:$E$53,'Transactions (Dated)'!$D$2:$D$53,'Share Values'!$V95,'Transactions (Dated)'!$B$2:$B$53,'Share Values'!X$11,'Transactions (Dated)'!$C$2:$C$53,"Buy")-SUMIFS('Transactions (Dated)'!$E$2:$E$53,'Transactions (Dated)'!$D$2:$D$53,'Share Values'!$V95,'Transactions (Dated)'!$B$2:$B$53,'Share Values'!X$11,'Transactions (Dated)'!$C$2:$C$53,"Sell")</f>
        <v>12500</v>
      </c>
      <c r="Y95" s="40">
        <f ca="1">Y94+SUMIFS('Transactions (Dated)'!$E$2:$E$53,'Transactions (Dated)'!$D$2:$D$53,'Share Values'!$V95,'Transactions (Dated)'!$B$2:$B$53,'Share Values'!Y$11,'Transactions (Dated)'!$C$2:$C$53,"Buy")-SUMIFS('Transactions (Dated)'!$E$2:$E$53,'Transactions (Dated)'!$D$2:$D$53,'Share Values'!$V95,'Transactions (Dated)'!$B$2:$B$53,'Share Values'!Y$11,'Transactions (Dated)'!$C$2:$C$53,"Sell")</f>
        <v>0</v>
      </c>
      <c r="Z95" s="40">
        <f ca="1">Z94+SUMIFS('Transactions (Dated)'!$E$2:$E$53,'Transactions (Dated)'!$D$2:$D$53,'Share Values'!$V95,'Transactions (Dated)'!$B$2:$B$53,'Share Values'!Z$11,'Transactions (Dated)'!$C$2:$C$53,"Buy")-SUMIFS('Transactions (Dated)'!$E$2:$E$53,'Transactions (Dated)'!$D$2:$D$53,'Share Values'!$V95,'Transactions (Dated)'!$B$2:$B$53,'Share Values'!Z$11,'Transactions (Dated)'!$C$2:$C$53,"Sell")</f>
        <v>0</v>
      </c>
      <c r="AA95" s="40">
        <f ca="1">AA94+SUMIFS('Transactions (Dated)'!$E$2:$E$53,'Transactions (Dated)'!$D$2:$D$53,'Share Values'!$V95,'Transactions (Dated)'!$B$2:$B$53,'Share Values'!AA$11,'Transactions (Dated)'!$C$2:$C$53,"Buy")-SUMIFS('Transactions (Dated)'!$E$2:$E$53,'Transactions (Dated)'!$D$2:$D$53,'Share Values'!$V95,'Transactions (Dated)'!$B$2:$B$53,'Share Values'!AA$11,'Transactions (Dated)'!$C$2:$C$53,"Sell")</f>
        <v>0</v>
      </c>
      <c r="AB95" s="40">
        <f ca="1">AB94+SUMIFS('Transactions (Dated)'!$E$2:$E$53,'Transactions (Dated)'!$D$2:$D$53,'Share Values'!$V95,'Transactions (Dated)'!$B$2:$B$53,'Share Values'!AB$11,'Transactions (Dated)'!$C$2:$C$53,"Buy")-SUMIFS('Transactions (Dated)'!$E$2:$E$53,'Transactions (Dated)'!$D$2:$D$53,'Share Values'!$V95,'Transactions (Dated)'!$B$2:$B$53,'Share Values'!AB$11,'Transactions (Dated)'!$C$2:$C$53,"Sell")</f>
        <v>0</v>
      </c>
      <c r="AC95" s="40">
        <f ca="1">AC94+SUMIFS('Transactions (Dated)'!$E$2:$E$53,'Transactions (Dated)'!$D$2:$D$53,'Share Values'!$V95,'Transactions (Dated)'!$B$2:$B$53,'Share Values'!AC$11,'Transactions (Dated)'!$C$2:$C$53,"Buy")-SUMIFS('Transactions (Dated)'!$E$2:$E$53,'Transactions (Dated)'!$D$2:$D$53,'Share Values'!$V95,'Transactions (Dated)'!$B$2:$B$53,'Share Values'!AC$11,'Transactions (Dated)'!$C$2:$C$53,"Sell")</f>
        <v>0</v>
      </c>
      <c r="AD95" s="40">
        <f ca="1">AD94+SUMIFS('Transactions (Dated)'!$E$2:$E$53,'Transactions (Dated)'!$D$2:$D$53,'Share Values'!$V95,'Transactions (Dated)'!$B$2:$B$53,'Share Values'!AD$11,'Transactions (Dated)'!$C$2:$C$53,"Buy")-SUMIFS('Transactions (Dated)'!$E$2:$E$53,'Transactions (Dated)'!$D$2:$D$53,'Share Values'!$V95,'Transactions (Dated)'!$B$2:$B$53,'Share Values'!AD$11,'Transactions (Dated)'!$C$2:$C$53,"Sell")</f>
        <v>0</v>
      </c>
      <c r="AE95" s="40">
        <f ca="1">AE94+SUMIFS('Transactions (Dated)'!$E$2:$E$53,'Transactions (Dated)'!$D$2:$D$53,'Share Values'!$V95,'Transactions (Dated)'!$B$2:$B$53,'Share Values'!AE$11,'Transactions (Dated)'!$C$2:$C$53,"Buy")-SUMIFS('Transactions (Dated)'!$E$2:$E$53,'Transactions (Dated)'!$D$2:$D$53,'Share Values'!$V95,'Transactions (Dated)'!$B$2:$B$53,'Share Values'!AE$11,'Transactions (Dated)'!$C$2:$C$53,"Sell")</f>
        <v>0</v>
      </c>
      <c r="AF95" s="40">
        <f ca="1">AF94+SUMIFS('Transactions (Dated)'!$E$2:$E$53,'Transactions (Dated)'!$D$2:$D$53,'Share Values'!$V95,'Transactions (Dated)'!$B$2:$B$53,'Share Values'!AF$11,'Transactions (Dated)'!$C$2:$C$53,"Buy")-SUMIFS('Transactions (Dated)'!$E$2:$E$53,'Transactions (Dated)'!$D$2:$D$53,'Share Values'!$V95,'Transactions (Dated)'!$B$2:$B$53,'Share Values'!AF$11,'Transactions (Dated)'!$C$2:$C$53,"Sell")</f>
        <v>0</v>
      </c>
      <c r="AG95" s="40">
        <f ca="1">AG94+SUMIFS('Transactions (Dated)'!$E$2:$E$53,'Transactions (Dated)'!$D$2:$D$53,'Share Values'!$V95,'Transactions (Dated)'!$B$2:$B$53,'Share Values'!AG$11,'Transactions (Dated)'!$C$2:$C$53,"Buy")-SUMIFS('Transactions (Dated)'!$E$2:$E$53,'Transactions (Dated)'!$D$2:$D$53,'Share Values'!$V95,'Transactions (Dated)'!$B$2:$B$53,'Share Values'!AG$11,'Transactions (Dated)'!$C$2:$C$53,"Sell")</f>
        <v>0</v>
      </c>
      <c r="AH95" s="40">
        <f ca="1">AH94+SUMIFS('Transactions (Dated)'!$E$2:$E$53,'Transactions (Dated)'!$D$2:$D$53,'Share Values'!$V95,'Transactions (Dated)'!$B$2:$B$53,'Share Values'!AH$11,'Transactions (Dated)'!$C$2:$C$53,"Buy")-SUMIFS('Transactions (Dated)'!$E$2:$E$53,'Transactions (Dated)'!$D$2:$D$53,'Share Values'!$V95,'Transactions (Dated)'!$B$2:$B$53,'Share Values'!AH$11,'Transactions (Dated)'!$C$2:$C$53,"Sell")</f>
        <v>0</v>
      </c>
      <c r="AI95" s="40">
        <f ca="1">AI94+SUMIFS('Transactions (Dated)'!$E$2:$E$53,'Transactions (Dated)'!$D$2:$D$53,'Share Values'!$V95,'Transactions (Dated)'!$B$2:$B$53,'Share Values'!AI$11,'Transactions (Dated)'!$C$2:$C$53,"Buy")-SUMIFS('Transactions (Dated)'!$E$2:$E$53,'Transactions (Dated)'!$D$2:$D$53,'Share Values'!$V95,'Transactions (Dated)'!$B$2:$B$53,'Share Values'!AI$11,'Transactions (Dated)'!$C$2:$C$53,"Sell")</f>
        <v>0</v>
      </c>
      <c r="AJ95" s="40">
        <f ca="1">AJ94+SUMIFS('Transactions (Dated)'!$E$2:$E$53,'Transactions (Dated)'!$D$2:$D$53,'Share Values'!$V95,'Transactions (Dated)'!$B$2:$B$53,'Share Values'!AJ$11,'Transactions (Dated)'!$C$2:$C$53,"Buy")-SUMIFS('Transactions (Dated)'!$E$2:$E$53,'Transactions (Dated)'!$D$2:$D$53,'Share Values'!$V95,'Transactions (Dated)'!$B$2:$B$53,'Share Values'!AJ$11,'Transactions (Dated)'!$C$2:$C$53,"Sell")</f>
        <v>0</v>
      </c>
      <c r="AK95" s="40"/>
      <c r="AM95" s="3">
        <f t="shared" si="33"/>
        <v>42034</v>
      </c>
      <c r="AN95" s="6">
        <f t="shared" ca="1" si="34"/>
        <v>59708.75</v>
      </c>
      <c r="AO95" s="6">
        <f t="shared" ca="1" si="35"/>
        <v>46250</v>
      </c>
      <c r="AP95" s="6">
        <f t="shared" ca="1" si="36"/>
        <v>0</v>
      </c>
      <c r="AQ95" s="6">
        <f t="shared" ca="1" si="37"/>
        <v>0</v>
      </c>
      <c r="AR95" s="6">
        <f t="shared" ca="1" si="38"/>
        <v>0</v>
      </c>
      <c r="AS95" s="6">
        <f t="shared" ca="1" si="39"/>
        <v>0</v>
      </c>
      <c r="AT95" s="6">
        <f t="shared" ca="1" si="40"/>
        <v>0</v>
      </c>
      <c r="AU95" s="6">
        <f t="shared" ca="1" si="41"/>
        <v>0</v>
      </c>
      <c r="AV95" s="6">
        <f t="shared" ca="1" si="42"/>
        <v>0</v>
      </c>
      <c r="AW95" s="6">
        <f t="shared" ca="1" si="43"/>
        <v>0</v>
      </c>
      <c r="AX95" s="6">
        <f t="shared" ca="1" si="44"/>
        <v>0</v>
      </c>
      <c r="AY95" s="6">
        <f t="shared" ca="1" si="45"/>
        <v>0</v>
      </c>
      <c r="AZ95" s="6">
        <f t="shared" ca="1" si="46"/>
        <v>0</v>
      </c>
      <c r="BA95" s="6">
        <f t="shared" ca="1" si="47"/>
        <v>0</v>
      </c>
      <c r="BB95" s="6"/>
      <c r="BD95" s="4">
        <f t="shared" ca="1" si="48"/>
        <v>105958.75</v>
      </c>
      <c r="BF95" s="3">
        <f t="shared" si="49"/>
        <v>42034</v>
      </c>
      <c r="BG95" s="6">
        <f>BG94+SUMIFS('Transactions (Dated)'!H:H,'Transactions (Dated)'!D:D,'Share Values'!AM95)</f>
        <v>899983.75</v>
      </c>
      <c r="BH95" s="6">
        <f ca="1">BH94+SUMIFS('Transactions (Dated)'!$F:$F,'Transactions (Dated)'!$D:$D,$BF95,'Transactions (Dated)'!$B:$B,BH$11,'Transactions (Dated)'!$C:$C,"Dividend (paid to cash)")*W95</f>
        <v>0</v>
      </c>
      <c r="BI95" s="6">
        <f ca="1">BI94+SUMIFS('Transactions (Dated)'!$F:$F,'Transactions (Dated)'!$D:$D,$BF95,'Transactions (Dated)'!$B:$B,BI$11,'Transactions (Dated)'!$C:$C,"Dividend (paid to cash)")*X95</f>
        <v>625</v>
      </c>
      <c r="BJ95" s="6">
        <f ca="1">BJ94+SUMIFS('Transactions (Dated)'!$F:$F,'Transactions (Dated)'!$D:$D,$BF95,'Transactions (Dated)'!$B:$B,BJ$11,'Transactions (Dated)'!$C:$C,"Dividend (paid to cash)")*Y95</f>
        <v>0</v>
      </c>
      <c r="BK95" s="6">
        <f ca="1">BK94+SUMIFS('Transactions (Dated)'!$F:$F,'Transactions (Dated)'!$D:$D,$BF95,'Transactions (Dated)'!$B:$B,BK$11,'Transactions (Dated)'!$C:$C,"Dividend (paid to cash)")*Z95</f>
        <v>0</v>
      </c>
      <c r="BL95" s="6">
        <f ca="1">BL94+SUMIFS('Transactions (Dated)'!$F:$F,'Transactions (Dated)'!$D:$D,$BF95,'Transactions (Dated)'!$B:$B,BL$11,'Transactions (Dated)'!$C:$C,"Dividend (paid to cash)")*AA95</f>
        <v>0</v>
      </c>
      <c r="BM95" s="6">
        <f ca="1">BM94+SUMIFS('Transactions (Dated)'!$F:$F,'Transactions (Dated)'!$D:$D,$BF95,'Transactions (Dated)'!$B:$B,BM$11,'Transactions (Dated)'!$C:$C,"Dividend (paid to cash)")*AB95</f>
        <v>0</v>
      </c>
      <c r="BN95" s="6">
        <f ca="1">BN94+SUMIFS('Transactions (Dated)'!$F:$F,'Transactions (Dated)'!$D:$D,$BF95,'Transactions (Dated)'!$B:$B,BN$11,'Transactions (Dated)'!$C:$C,"Dividend (paid to cash)")*AC95</f>
        <v>0</v>
      </c>
      <c r="BO95" s="6">
        <f ca="1">BO94+SUMIFS('Transactions (Dated)'!$F:$F,'Transactions (Dated)'!$D:$D,$BF95,'Transactions (Dated)'!$B:$B,BO$11,'Transactions (Dated)'!$C:$C,"Dividend (paid to cash)")*AD95</f>
        <v>0</v>
      </c>
      <c r="BP95" s="6">
        <f ca="1">BP94+SUMIFS('Transactions (Dated)'!$F:$F,'Transactions (Dated)'!$D:$D,$BF95,'Transactions (Dated)'!$B:$B,BP$11,'Transactions (Dated)'!$C:$C,"Dividend (paid to cash)")*AE95</f>
        <v>0</v>
      </c>
      <c r="BQ95" s="6">
        <f ca="1">BQ94+SUMIFS('Transactions (Dated)'!$F:$F,'Transactions (Dated)'!$D:$D,$BF95,'Transactions (Dated)'!$B:$B,BQ$11,'Transactions (Dated)'!$C:$C,"Dividend (paid to cash)")*AF95</f>
        <v>0</v>
      </c>
      <c r="BR95" s="6">
        <f ca="1">BR94+SUMIFS('Transactions (Dated)'!$F:$F,'Transactions (Dated)'!$D:$D,$BF95,'Transactions (Dated)'!$B:$B,BR$11,'Transactions (Dated)'!$C:$C,"Dividend (paid to cash)")*AG95</f>
        <v>0</v>
      </c>
      <c r="BS95" s="6">
        <f ca="1">BS94+SUMIFS('Transactions (Dated)'!$F:$F,'Transactions (Dated)'!$D:$D,$BF95,'Transactions (Dated)'!$B:$B,BS$11,'Transactions (Dated)'!$C:$C,"Dividend (paid to cash)")*AH95</f>
        <v>0</v>
      </c>
      <c r="BT95" s="6">
        <f ca="1">BT94+SUMIFS('Transactions (Dated)'!$F:$F,'Transactions (Dated)'!$D:$D,$BF95,'Transactions (Dated)'!$B:$B,BT$11,'Transactions (Dated)'!$C:$C,"Dividend (paid to cash)")*AI95</f>
        <v>0</v>
      </c>
      <c r="BU95" s="6">
        <f ca="1">BU94+SUMIFS('Transactions (Dated)'!$F:$F,'Transactions (Dated)'!$D:$D,$BF95,'Transactions (Dated)'!$B:$B,BU$11,'Transactions (Dated)'!$C:$C,"Dividend (paid to cash)")*AJ95</f>
        <v>0</v>
      </c>
      <c r="BV95" s="6"/>
      <c r="BX95" s="6">
        <f t="shared" ca="1" si="54"/>
        <v>900608.75</v>
      </c>
      <c r="BZ95" s="3">
        <f t="shared" si="55"/>
        <v>42034</v>
      </c>
      <c r="CA95" s="4">
        <f t="shared" ca="1" si="50"/>
        <v>105958.75</v>
      </c>
      <c r="CB95" s="4">
        <f t="shared" ca="1" si="51"/>
        <v>900608.75</v>
      </c>
      <c r="CD95" s="4">
        <f t="shared" ca="1" si="52"/>
        <v>1006567.5</v>
      </c>
    </row>
    <row r="96" spans="2:82" x14ac:dyDescent="0.15">
      <c r="B96" s="3">
        <f t="shared" si="53"/>
        <v>42037</v>
      </c>
      <c r="C96" s="2">
        <v>14900.5</v>
      </c>
      <c r="E96" s="70">
        <v>42037</v>
      </c>
      <c r="F96" s="69">
        <v>12.64</v>
      </c>
      <c r="G96" s="69">
        <v>3.94</v>
      </c>
      <c r="H96" s="69">
        <v>20.2</v>
      </c>
      <c r="I96" s="69">
        <v>31.85</v>
      </c>
      <c r="J96" s="69">
        <v>20.51</v>
      </c>
      <c r="K96" s="69">
        <v>12.74</v>
      </c>
      <c r="L96" s="69">
        <v>27.56</v>
      </c>
      <c r="M96" s="69">
        <v>2.7</v>
      </c>
      <c r="N96" s="69">
        <v>8.1300000000000008</v>
      </c>
      <c r="O96" s="69">
        <v>5.05</v>
      </c>
      <c r="P96" s="69">
        <v>34.21</v>
      </c>
      <c r="Q96" s="69">
        <v>1.2</v>
      </c>
      <c r="R96" s="69">
        <v>9.59</v>
      </c>
      <c r="S96" s="69">
        <v>41.6</v>
      </c>
      <c r="T96" s="4"/>
      <c r="V96" s="3">
        <f t="shared" si="32"/>
        <v>42037</v>
      </c>
      <c r="W96" s="40">
        <f ca="1">W95+SUMIFS('Transactions (Dated)'!$E$2:$E$53,'Transactions (Dated)'!$D$2:$D$53,'Share Values'!$V96,'Transactions (Dated)'!$B$2:$B$53,'Share Values'!W$11,'Transactions (Dated)'!$C$2:$C$53,"Buy")-SUMIFS('Transactions (Dated)'!$E$2:$E$53,'Transactions (Dated)'!$D$2:$D$53,'Share Values'!$V96,'Transactions (Dated)'!$B$2:$B$53,'Share Values'!W$11,'Transactions (Dated)'!$C$2:$C$53,"Sell")</f>
        <v>4625</v>
      </c>
      <c r="X96" s="40">
        <f ca="1">X95+SUMIFS('Transactions (Dated)'!$E$2:$E$53,'Transactions (Dated)'!$D$2:$D$53,'Share Values'!$V96,'Transactions (Dated)'!$B$2:$B$53,'Share Values'!X$11,'Transactions (Dated)'!$C$2:$C$53,"Buy")-SUMIFS('Transactions (Dated)'!$E$2:$E$53,'Transactions (Dated)'!$D$2:$D$53,'Share Values'!$V96,'Transactions (Dated)'!$B$2:$B$53,'Share Values'!X$11,'Transactions (Dated)'!$C$2:$C$53,"Sell")</f>
        <v>12500</v>
      </c>
      <c r="Y96" s="40">
        <f ca="1">Y95+SUMIFS('Transactions (Dated)'!$E$2:$E$53,'Transactions (Dated)'!$D$2:$D$53,'Share Values'!$V96,'Transactions (Dated)'!$B$2:$B$53,'Share Values'!Y$11,'Transactions (Dated)'!$C$2:$C$53,"Buy")-SUMIFS('Transactions (Dated)'!$E$2:$E$53,'Transactions (Dated)'!$D$2:$D$53,'Share Values'!$V96,'Transactions (Dated)'!$B$2:$B$53,'Share Values'!Y$11,'Transactions (Dated)'!$C$2:$C$53,"Sell")</f>
        <v>0</v>
      </c>
      <c r="Z96" s="40">
        <f ca="1">Z95+SUMIFS('Transactions (Dated)'!$E$2:$E$53,'Transactions (Dated)'!$D$2:$D$53,'Share Values'!$V96,'Transactions (Dated)'!$B$2:$B$53,'Share Values'!Z$11,'Transactions (Dated)'!$C$2:$C$53,"Buy")-SUMIFS('Transactions (Dated)'!$E$2:$E$53,'Transactions (Dated)'!$D$2:$D$53,'Share Values'!$V96,'Transactions (Dated)'!$B$2:$B$53,'Share Values'!Z$11,'Transactions (Dated)'!$C$2:$C$53,"Sell")</f>
        <v>1892</v>
      </c>
      <c r="AA96" s="40">
        <f ca="1">AA95+SUMIFS('Transactions (Dated)'!$E$2:$E$53,'Transactions (Dated)'!$D$2:$D$53,'Share Values'!$V96,'Transactions (Dated)'!$B$2:$B$53,'Share Values'!AA$11,'Transactions (Dated)'!$C$2:$C$53,"Buy")-SUMIFS('Transactions (Dated)'!$E$2:$E$53,'Transactions (Dated)'!$D$2:$D$53,'Share Values'!$V96,'Transactions (Dated)'!$B$2:$B$53,'Share Values'!AA$11,'Transactions (Dated)'!$C$2:$C$53,"Sell")</f>
        <v>0</v>
      </c>
      <c r="AB96" s="40">
        <f ca="1">AB95+SUMIFS('Transactions (Dated)'!$E$2:$E$53,'Transactions (Dated)'!$D$2:$D$53,'Share Values'!$V96,'Transactions (Dated)'!$B$2:$B$53,'Share Values'!AB$11,'Transactions (Dated)'!$C$2:$C$53,"Buy")-SUMIFS('Transactions (Dated)'!$E$2:$E$53,'Transactions (Dated)'!$D$2:$D$53,'Share Values'!$V96,'Transactions (Dated)'!$B$2:$B$53,'Share Values'!AB$11,'Transactions (Dated)'!$C$2:$C$53,"Sell")</f>
        <v>0</v>
      </c>
      <c r="AC96" s="40">
        <f ca="1">AC95+SUMIFS('Transactions (Dated)'!$E$2:$E$53,'Transactions (Dated)'!$D$2:$D$53,'Share Values'!$V96,'Transactions (Dated)'!$B$2:$B$53,'Share Values'!AC$11,'Transactions (Dated)'!$C$2:$C$53,"Buy")-SUMIFS('Transactions (Dated)'!$E$2:$E$53,'Transactions (Dated)'!$D$2:$D$53,'Share Values'!$V96,'Transactions (Dated)'!$B$2:$B$53,'Share Values'!AC$11,'Transactions (Dated)'!$C$2:$C$53,"Sell")</f>
        <v>0</v>
      </c>
      <c r="AD96" s="40">
        <f ca="1">AD95+SUMIFS('Transactions (Dated)'!$E$2:$E$53,'Transactions (Dated)'!$D$2:$D$53,'Share Values'!$V96,'Transactions (Dated)'!$B$2:$B$53,'Share Values'!AD$11,'Transactions (Dated)'!$C$2:$C$53,"Buy")-SUMIFS('Transactions (Dated)'!$E$2:$E$53,'Transactions (Dated)'!$D$2:$D$53,'Share Values'!$V96,'Transactions (Dated)'!$B$2:$B$53,'Share Values'!AD$11,'Transactions (Dated)'!$C$2:$C$53,"Sell")</f>
        <v>0</v>
      </c>
      <c r="AE96" s="40">
        <f ca="1">AE95+SUMIFS('Transactions (Dated)'!$E$2:$E$53,'Transactions (Dated)'!$D$2:$D$53,'Share Values'!$V96,'Transactions (Dated)'!$B$2:$B$53,'Share Values'!AE$11,'Transactions (Dated)'!$C$2:$C$53,"Buy")-SUMIFS('Transactions (Dated)'!$E$2:$E$53,'Transactions (Dated)'!$D$2:$D$53,'Share Values'!$V96,'Transactions (Dated)'!$B$2:$B$53,'Share Values'!AE$11,'Transactions (Dated)'!$C$2:$C$53,"Sell")</f>
        <v>0</v>
      </c>
      <c r="AF96" s="40">
        <f ca="1">AF95+SUMIFS('Transactions (Dated)'!$E$2:$E$53,'Transactions (Dated)'!$D$2:$D$53,'Share Values'!$V96,'Transactions (Dated)'!$B$2:$B$53,'Share Values'!AF$11,'Transactions (Dated)'!$C$2:$C$53,"Buy")-SUMIFS('Transactions (Dated)'!$E$2:$E$53,'Transactions (Dated)'!$D$2:$D$53,'Share Values'!$V96,'Transactions (Dated)'!$B$2:$B$53,'Share Values'!AF$11,'Transactions (Dated)'!$C$2:$C$53,"Sell")</f>
        <v>0</v>
      </c>
      <c r="AG96" s="40">
        <f ca="1">AG95+SUMIFS('Transactions (Dated)'!$E$2:$E$53,'Transactions (Dated)'!$D$2:$D$53,'Share Values'!$V96,'Transactions (Dated)'!$B$2:$B$53,'Share Values'!AG$11,'Transactions (Dated)'!$C$2:$C$53,"Buy")-SUMIFS('Transactions (Dated)'!$E$2:$E$53,'Transactions (Dated)'!$D$2:$D$53,'Share Values'!$V96,'Transactions (Dated)'!$B$2:$B$53,'Share Values'!AG$11,'Transactions (Dated)'!$C$2:$C$53,"Sell")</f>
        <v>0</v>
      </c>
      <c r="AH96" s="40">
        <f ca="1">AH95+SUMIFS('Transactions (Dated)'!$E$2:$E$53,'Transactions (Dated)'!$D$2:$D$53,'Share Values'!$V96,'Transactions (Dated)'!$B$2:$B$53,'Share Values'!AH$11,'Transactions (Dated)'!$C$2:$C$53,"Buy")-SUMIFS('Transactions (Dated)'!$E$2:$E$53,'Transactions (Dated)'!$D$2:$D$53,'Share Values'!$V96,'Transactions (Dated)'!$B$2:$B$53,'Share Values'!AH$11,'Transactions (Dated)'!$C$2:$C$53,"Sell")</f>
        <v>0</v>
      </c>
      <c r="AI96" s="40">
        <f ca="1">AI95+SUMIFS('Transactions (Dated)'!$E$2:$E$53,'Transactions (Dated)'!$D$2:$D$53,'Share Values'!$V96,'Transactions (Dated)'!$B$2:$B$53,'Share Values'!AI$11,'Transactions (Dated)'!$C$2:$C$53,"Buy")-SUMIFS('Transactions (Dated)'!$E$2:$E$53,'Transactions (Dated)'!$D$2:$D$53,'Share Values'!$V96,'Transactions (Dated)'!$B$2:$B$53,'Share Values'!AI$11,'Transactions (Dated)'!$C$2:$C$53,"Sell")</f>
        <v>0</v>
      </c>
      <c r="AJ96" s="40">
        <f ca="1">AJ95+SUMIFS('Transactions (Dated)'!$E$2:$E$53,'Transactions (Dated)'!$D$2:$D$53,'Share Values'!$V96,'Transactions (Dated)'!$B$2:$B$53,'Share Values'!AJ$11,'Transactions (Dated)'!$C$2:$C$53,"Buy")-SUMIFS('Transactions (Dated)'!$E$2:$E$53,'Transactions (Dated)'!$D$2:$D$53,'Share Values'!$V96,'Transactions (Dated)'!$B$2:$B$53,'Share Values'!AJ$11,'Transactions (Dated)'!$C$2:$C$53,"Sell")</f>
        <v>0</v>
      </c>
      <c r="AK96" s="40"/>
      <c r="AM96" s="3">
        <f t="shared" si="33"/>
        <v>42037</v>
      </c>
      <c r="AN96" s="6">
        <f t="shared" ca="1" si="34"/>
        <v>58460</v>
      </c>
      <c r="AO96" s="6">
        <f t="shared" ca="1" si="35"/>
        <v>49250</v>
      </c>
      <c r="AP96" s="6">
        <f t="shared" ca="1" si="36"/>
        <v>0</v>
      </c>
      <c r="AQ96" s="6">
        <f t="shared" ca="1" si="37"/>
        <v>60260.200000000004</v>
      </c>
      <c r="AR96" s="6">
        <f t="shared" ca="1" si="38"/>
        <v>0</v>
      </c>
      <c r="AS96" s="6">
        <f t="shared" ca="1" si="39"/>
        <v>0</v>
      </c>
      <c r="AT96" s="6">
        <f t="shared" ca="1" si="40"/>
        <v>0</v>
      </c>
      <c r="AU96" s="6">
        <f t="shared" ca="1" si="41"/>
        <v>0</v>
      </c>
      <c r="AV96" s="6">
        <f t="shared" ca="1" si="42"/>
        <v>0</v>
      </c>
      <c r="AW96" s="6">
        <f t="shared" ca="1" si="43"/>
        <v>0</v>
      </c>
      <c r="AX96" s="6">
        <f t="shared" ca="1" si="44"/>
        <v>0</v>
      </c>
      <c r="AY96" s="6">
        <f t="shared" ca="1" si="45"/>
        <v>0</v>
      </c>
      <c r="AZ96" s="6">
        <f t="shared" ca="1" si="46"/>
        <v>0</v>
      </c>
      <c r="BA96" s="6">
        <f t="shared" ca="1" si="47"/>
        <v>0</v>
      </c>
      <c r="BB96" s="6"/>
      <c r="BD96" s="4">
        <f t="shared" ca="1" si="48"/>
        <v>167970.2</v>
      </c>
      <c r="BF96" s="3">
        <f t="shared" si="49"/>
        <v>42037</v>
      </c>
      <c r="BG96" s="6">
        <f>BG95+SUMIFS('Transactions (Dated)'!H:H,'Transactions (Dated)'!D:D,'Share Values'!AM96)</f>
        <v>839713.55</v>
      </c>
      <c r="BH96" s="6">
        <f ca="1">BH95+SUMIFS('Transactions (Dated)'!$F:$F,'Transactions (Dated)'!$D:$D,$BF96,'Transactions (Dated)'!$B:$B,BH$11,'Transactions (Dated)'!$C:$C,"Dividend (paid to cash)")*W96</f>
        <v>0</v>
      </c>
      <c r="BI96" s="6">
        <f ca="1">BI95+SUMIFS('Transactions (Dated)'!$F:$F,'Transactions (Dated)'!$D:$D,$BF96,'Transactions (Dated)'!$B:$B,BI$11,'Transactions (Dated)'!$C:$C,"Dividend (paid to cash)")*X96</f>
        <v>625</v>
      </c>
      <c r="BJ96" s="6">
        <f ca="1">BJ95+SUMIFS('Transactions (Dated)'!$F:$F,'Transactions (Dated)'!$D:$D,$BF96,'Transactions (Dated)'!$B:$B,BJ$11,'Transactions (Dated)'!$C:$C,"Dividend (paid to cash)")*Y96</f>
        <v>0</v>
      </c>
      <c r="BK96" s="6">
        <f ca="1">BK95+SUMIFS('Transactions (Dated)'!$F:$F,'Transactions (Dated)'!$D:$D,$BF96,'Transactions (Dated)'!$B:$B,BK$11,'Transactions (Dated)'!$C:$C,"Dividend (paid to cash)")*Z96</f>
        <v>0</v>
      </c>
      <c r="BL96" s="6">
        <f ca="1">BL95+SUMIFS('Transactions (Dated)'!$F:$F,'Transactions (Dated)'!$D:$D,$BF96,'Transactions (Dated)'!$B:$B,BL$11,'Transactions (Dated)'!$C:$C,"Dividend (paid to cash)")*AA96</f>
        <v>0</v>
      </c>
      <c r="BM96" s="6">
        <f ca="1">BM95+SUMIFS('Transactions (Dated)'!$F:$F,'Transactions (Dated)'!$D:$D,$BF96,'Transactions (Dated)'!$B:$B,BM$11,'Transactions (Dated)'!$C:$C,"Dividend (paid to cash)")*AB96</f>
        <v>0</v>
      </c>
      <c r="BN96" s="6">
        <f ca="1">BN95+SUMIFS('Transactions (Dated)'!$F:$F,'Transactions (Dated)'!$D:$D,$BF96,'Transactions (Dated)'!$B:$B,BN$11,'Transactions (Dated)'!$C:$C,"Dividend (paid to cash)")*AC96</f>
        <v>0</v>
      </c>
      <c r="BO96" s="6">
        <f ca="1">BO95+SUMIFS('Transactions (Dated)'!$F:$F,'Transactions (Dated)'!$D:$D,$BF96,'Transactions (Dated)'!$B:$B,BO$11,'Transactions (Dated)'!$C:$C,"Dividend (paid to cash)")*AD96</f>
        <v>0</v>
      </c>
      <c r="BP96" s="6">
        <f ca="1">BP95+SUMIFS('Transactions (Dated)'!$F:$F,'Transactions (Dated)'!$D:$D,$BF96,'Transactions (Dated)'!$B:$B,BP$11,'Transactions (Dated)'!$C:$C,"Dividend (paid to cash)")*AE96</f>
        <v>0</v>
      </c>
      <c r="BQ96" s="6">
        <f ca="1">BQ95+SUMIFS('Transactions (Dated)'!$F:$F,'Transactions (Dated)'!$D:$D,$BF96,'Transactions (Dated)'!$B:$B,BQ$11,'Transactions (Dated)'!$C:$C,"Dividend (paid to cash)")*AF96</f>
        <v>0</v>
      </c>
      <c r="BR96" s="6">
        <f ca="1">BR95+SUMIFS('Transactions (Dated)'!$F:$F,'Transactions (Dated)'!$D:$D,$BF96,'Transactions (Dated)'!$B:$B,BR$11,'Transactions (Dated)'!$C:$C,"Dividend (paid to cash)")*AG96</f>
        <v>0</v>
      </c>
      <c r="BS96" s="6">
        <f ca="1">BS95+SUMIFS('Transactions (Dated)'!$F:$F,'Transactions (Dated)'!$D:$D,$BF96,'Transactions (Dated)'!$B:$B,BS$11,'Transactions (Dated)'!$C:$C,"Dividend (paid to cash)")*AH96</f>
        <v>0</v>
      </c>
      <c r="BT96" s="6">
        <f ca="1">BT95+SUMIFS('Transactions (Dated)'!$F:$F,'Transactions (Dated)'!$D:$D,$BF96,'Transactions (Dated)'!$B:$B,BT$11,'Transactions (Dated)'!$C:$C,"Dividend (paid to cash)")*AI96</f>
        <v>0</v>
      </c>
      <c r="BU96" s="6">
        <f ca="1">BU95+SUMIFS('Transactions (Dated)'!$F:$F,'Transactions (Dated)'!$D:$D,$BF96,'Transactions (Dated)'!$B:$B,BU$11,'Transactions (Dated)'!$C:$C,"Dividend (paid to cash)")*AJ96</f>
        <v>0</v>
      </c>
      <c r="BV96" s="6"/>
      <c r="BX96" s="6">
        <f t="shared" ca="1" si="54"/>
        <v>840338.55</v>
      </c>
      <c r="BZ96" s="3">
        <f t="shared" si="55"/>
        <v>42037</v>
      </c>
      <c r="CA96" s="4">
        <f t="shared" ca="1" si="50"/>
        <v>167970.2</v>
      </c>
      <c r="CB96" s="4">
        <f t="shared" ca="1" si="51"/>
        <v>840338.55</v>
      </c>
      <c r="CD96" s="4">
        <f t="shared" ca="1" si="52"/>
        <v>1008308.75</v>
      </c>
    </row>
    <row r="97" spans="2:82" x14ac:dyDescent="0.15">
      <c r="B97" s="3">
        <f t="shared" si="53"/>
        <v>42038</v>
      </c>
      <c r="C97" s="2">
        <v>15062.9</v>
      </c>
      <c r="E97" s="70">
        <v>42038</v>
      </c>
      <c r="F97" s="69">
        <v>12.3</v>
      </c>
      <c r="G97" s="69">
        <v>4.09</v>
      </c>
      <c r="H97" s="69">
        <v>20.38</v>
      </c>
      <c r="I97" s="69">
        <v>32.450000000000003</v>
      </c>
      <c r="J97" s="69">
        <v>21.28</v>
      </c>
      <c r="K97" s="69">
        <v>12.8</v>
      </c>
      <c r="L97" s="69">
        <v>28.18</v>
      </c>
      <c r="M97" s="69">
        <v>2.64</v>
      </c>
      <c r="N97" s="69">
        <v>7.95</v>
      </c>
      <c r="O97" s="69">
        <v>5</v>
      </c>
      <c r="P97" s="69">
        <v>34.729999999999997</v>
      </c>
      <c r="Q97" s="69">
        <v>1.17</v>
      </c>
      <c r="R97" s="69">
        <v>10.28</v>
      </c>
      <c r="S97" s="69">
        <v>40.6</v>
      </c>
      <c r="T97" s="4"/>
      <c r="V97" s="3">
        <f t="shared" si="32"/>
        <v>42038</v>
      </c>
      <c r="W97" s="40">
        <f ca="1">W96+SUMIFS('Transactions (Dated)'!$E$2:$E$53,'Transactions (Dated)'!$D$2:$D$53,'Share Values'!$V97,'Transactions (Dated)'!$B$2:$B$53,'Share Values'!W$11,'Transactions (Dated)'!$C$2:$C$53,"Buy")-SUMIFS('Transactions (Dated)'!$E$2:$E$53,'Transactions (Dated)'!$D$2:$D$53,'Share Values'!$V97,'Transactions (Dated)'!$B$2:$B$53,'Share Values'!W$11,'Transactions (Dated)'!$C$2:$C$53,"Sell")</f>
        <v>4625</v>
      </c>
      <c r="X97" s="40">
        <f ca="1">X96+SUMIFS('Transactions (Dated)'!$E$2:$E$53,'Transactions (Dated)'!$D$2:$D$53,'Share Values'!$V97,'Transactions (Dated)'!$B$2:$B$53,'Share Values'!X$11,'Transactions (Dated)'!$C$2:$C$53,"Buy")-SUMIFS('Transactions (Dated)'!$E$2:$E$53,'Transactions (Dated)'!$D$2:$D$53,'Share Values'!$V97,'Transactions (Dated)'!$B$2:$B$53,'Share Values'!X$11,'Transactions (Dated)'!$C$2:$C$53,"Sell")</f>
        <v>12500</v>
      </c>
      <c r="Y97" s="40">
        <f ca="1">Y96+SUMIFS('Transactions (Dated)'!$E$2:$E$53,'Transactions (Dated)'!$D$2:$D$53,'Share Values'!$V97,'Transactions (Dated)'!$B$2:$B$53,'Share Values'!Y$11,'Transactions (Dated)'!$C$2:$C$53,"Buy")-SUMIFS('Transactions (Dated)'!$E$2:$E$53,'Transactions (Dated)'!$D$2:$D$53,'Share Values'!$V97,'Transactions (Dated)'!$B$2:$B$53,'Share Values'!Y$11,'Transactions (Dated)'!$C$2:$C$53,"Sell")</f>
        <v>0</v>
      </c>
      <c r="Z97" s="40">
        <f ca="1">Z96+SUMIFS('Transactions (Dated)'!$E$2:$E$53,'Transactions (Dated)'!$D$2:$D$53,'Share Values'!$V97,'Transactions (Dated)'!$B$2:$B$53,'Share Values'!Z$11,'Transactions (Dated)'!$C$2:$C$53,"Buy")-SUMIFS('Transactions (Dated)'!$E$2:$E$53,'Transactions (Dated)'!$D$2:$D$53,'Share Values'!$V97,'Transactions (Dated)'!$B$2:$B$53,'Share Values'!Z$11,'Transactions (Dated)'!$C$2:$C$53,"Sell")</f>
        <v>1892</v>
      </c>
      <c r="AA97" s="40">
        <f ca="1">AA96+SUMIFS('Transactions (Dated)'!$E$2:$E$53,'Transactions (Dated)'!$D$2:$D$53,'Share Values'!$V97,'Transactions (Dated)'!$B$2:$B$53,'Share Values'!AA$11,'Transactions (Dated)'!$C$2:$C$53,"Buy")-SUMIFS('Transactions (Dated)'!$E$2:$E$53,'Transactions (Dated)'!$D$2:$D$53,'Share Values'!$V97,'Transactions (Dated)'!$B$2:$B$53,'Share Values'!AA$11,'Transactions (Dated)'!$C$2:$C$53,"Sell")</f>
        <v>0</v>
      </c>
      <c r="AB97" s="40">
        <f ca="1">AB96+SUMIFS('Transactions (Dated)'!$E$2:$E$53,'Transactions (Dated)'!$D$2:$D$53,'Share Values'!$V97,'Transactions (Dated)'!$B$2:$B$53,'Share Values'!AB$11,'Transactions (Dated)'!$C$2:$C$53,"Buy")-SUMIFS('Transactions (Dated)'!$E$2:$E$53,'Transactions (Dated)'!$D$2:$D$53,'Share Values'!$V97,'Transactions (Dated)'!$B$2:$B$53,'Share Values'!AB$11,'Transactions (Dated)'!$C$2:$C$53,"Sell")</f>
        <v>0</v>
      </c>
      <c r="AC97" s="40">
        <f ca="1">AC96+SUMIFS('Transactions (Dated)'!$E$2:$E$53,'Transactions (Dated)'!$D$2:$D$53,'Share Values'!$V97,'Transactions (Dated)'!$B$2:$B$53,'Share Values'!AC$11,'Transactions (Dated)'!$C$2:$C$53,"Buy")-SUMIFS('Transactions (Dated)'!$E$2:$E$53,'Transactions (Dated)'!$D$2:$D$53,'Share Values'!$V97,'Transactions (Dated)'!$B$2:$B$53,'Share Values'!AC$11,'Transactions (Dated)'!$C$2:$C$53,"Sell")</f>
        <v>0</v>
      </c>
      <c r="AD97" s="40">
        <f ca="1">AD96+SUMIFS('Transactions (Dated)'!$E$2:$E$53,'Transactions (Dated)'!$D$2:$D$53,'Share Values'!$V97,'Transactions (Dated)'!$B$2:$B$53,'Share Values'!AD$11,'Transactions (Dated)'!$C$2:$C$53,"Buy")-SUMIFS('Transactions (Dated)'!$E$2:$E$53,'Transactions (Dated)'!$D$2:$D$53,'Share Values'!$V97,'Transactions (Dated)'!$B$2:$B$53,'Share Values'!AD$11,'Transactions (Dated)'!$C$2:$C$53,"Sell")</f>
        <v>0</v>
      </c>
      <c r="AE97" s="40">
        <f ca="1">AE96+SUMIFS('Transactions (Dated)'!$E$2:$E$53,'Transactions (Dated)'!$D$2:$D$53,'Share Values'!$V97,'Transactions (Dated)'!$B$2:$B$53,'Share Values'!AE$11,'Transactions (Dated)'!$C$2:$C$53,"Buy")-SUMIFS('Transactions (Dated)'!$E$2:$E$53,'Transactions (Dated)'!$D$2:$D$53,'Share Values'!$V97,'Transactions (Dated)'!$B$2:$B$53,'Share Values'!AE$11,'Transactions (Dated)'!$C$2:$C$53,"Sell")</f>
        <v>0</v>
      </c>
      <c r="AF97" s="40">
        <f ca="1">AF96+SUMIFS('Transactions (Dated)'!$E$2:$E$53,'Transactions (Dated)'!$D$2:$D$53,'Share Values'!$V97,'Transactions (Dated)'!$B$2:$B$53,'Share Values'!AF$11,'Transactions (Dated)'!$C$2:$C$53,"Buy")-SUMIFS('Transactions (Dated)'!$E$2:$E$53,'Transactions (Dated)'!$D$2:$D$53,'Share Values'!$V97,'Transactions (Dated)'!$B$2:$B$53,'Share Values'!AF$11,'Transactions (Dated)'!$C$2:$C$53,"Sell")</f>
        <v>0</v>
      </c>
      <c r="AG97" s="40">
        <f ca="1">AG96+SUMIFS('Transactions (Dated)'!$E$2:$E$53,'Transactions (Dated)'!$D$2:$D$53,'Share Values'!$V97,'Transactions (Dated)'!$B$2:$B$53,'Share Values'!AG$11,'Transactions (Dated)'!$C$2:$C$53,"Buy")-SUMIFS('Transactions (Dated)'!$E$2:$E$53,'Transactions (Dated)'!$D$2:$D$53,'Share Values'!$V97,'Transactions (Dated)'!$B$2:$B$53,'Share Values'!AG$11,'Transactions (Dated)'!$C$2:$C$53,"Sell")</f>
        <v>0</v>
      </c>
      <c r="AH97" s="40">
        <f ca="1">AH96+SUMIFS('Transactions (Dated)'!$E$2:$E$53,'Transactions (Dated)'!$D$2:$D$53,'Share Values'!$V97,'Transactions (Dated)'!$B$2:$B$53,'Share Values'!AH$11,'Transactions (Dated)'!$C$2:$C$53,"Buy")-SUMIFS('Transactions (Dated)'!$E$2:$E$53,'Transactions (Dated)'!$D$2:$D$53,'Share Values'!$V97,'Transactions (Dated)'!$B$2:$B$53,'Share Values'!AH$11,'Transactions (Dated)'!$C$2:$C$53,"Sell")</f>
        <v>0</v>
      </c>
      <c r="AI97" s="40">
        <f ca="1">AI96+SUMIFS('Transactions (Dated)'!$E$2:$E$53,'Transactions (Dated)'!$D$2:$D$53,'Share Values'!$V97,'Transactions (Dated)'!$B$2:$B$53,'Share Values'!AI$11,'Transactions (Dated)'!$C$2:$C$53,"Buy")-SUMIFS('Transactions (Dated)'!$E$2:$E$53,'Transactions (Dated)'!$D$2:$D$53,'Share Values'!$V97,'Transactions (Dated)'!$B$2:$B$53,'Share Values'!AI$11,'Transactions (Dated)'!$C$2:$C$53,"Sell")</f>
        <v>0</v>
      </c>
      <c r="AJ97" s="40">
        <f ca="1">AJ96+SUMIFS('Transactions (Dated)'!$E$2:$E$53,'Transactions (Dated)'!$D$2:$D$53,'Share Values'!$V97,'Transactions (Dated)'!$B$2:$B$53,'Share Values'!AJ$11,'Transactions (Dated)'!$C$2:$C$53,"Buy")-SUMIFS('Transactions (Dated)'!$E$2:$E$53,'Transactions (Dated)'!$D$2:$D$53,'Share Values'!$V97,'Transactions (Dated)'!$B$2:$B$53,'Share Values'!AJ$11,'Transactions (Dated)'!$C$2:$C$53,"Sell")</f>
        <v>0</v>
      </c>
      <c r="AK97" s="40"/>
      <c r="AM97" s="3">
        <f t="shared" si="33"/>
        <v>42038</v>
      </c>
      <c r="AN97" s="6">
        <f t="shared" ca="1" si="34"/>
        <v>56887.5</v>
      </c>
      <c r="AO97" s="6">
        <f t="shared" ca="1" si="35"/>
        <v>51125</v>
      </c>
      <c r="AP97" s="6">
        <f t="shared" ca="1" si="36"/>
        <v>0</v>
      </c>
      <c r="AQ97" s="6">
        <f t="shared" ca="1" si="37"/>
        <v>61395.400000000009</v>
      </c>
      <c r="AR97" s="6">
        <f t="shared" ca="1" si="38"/>
        <v>0</v>
      </c>
      <c r="AS97" s="6">
        <f t="shared" ca="1" si="39"/>
        <v>0</v>
      </c>
      <c r="AT97" s="6">
        <f t="shared" ca="1" si="40"/>
        <v>0</v>
      </c>
      <c r="AU97" s="6">
        <f t="shared" ca="1" si="41"/>
        <v>0</v>
      </c>
      <c r="AV97" s="6">
        <f t="shared" ca="1" si="42"/>
        <v>0</v>
      </c>
      <c r="AW97" s="6">
        <f t="shared" ca="1" si="43"/>
        <v>0</v>
      </c>
      <c r="AX97" s="6">
        <f t="shared" ca="1" si="44"/>
        <v>0</v>
      </c>
      <c r="AY97" s="6">
        <f t="shared" ca="1" si="45"/>
        <v>0</v>
      </c>
      <c r="AZ97" s="6">
        <f t="shared" ca="1" si="46"/>
        <v>0</v>
      </c>
      <c r="BA97" s="6">
        <f t="shared" ca="1" si="47"/>
        <v>0</v>
      </c>
      <c r="BB97" s="6"/>
      <c r="BD97" s="4">
        <f t="shared" ca="1" si="48"/>
        <v>169407.90000000002</v>
      </c>
      <c r="BF97" s="3">
        <f t="shared" si="49"/>
        <v>42038</v>
      </c>
      <c r="BG97" s="6">
        <f>BG96+SUMIFS('Transactions (Dated)'!H:H,'Transactions (Dated)'!D:D,'Share Values'!AM97)</f>
        <v>839713.55</v>
      </c>
      <c r="BH97" s="6">
        <f ca="1">BH96+SUMIFS('Transactions (Dated)'!$F:$F,'Transactions (Dated)'!$D:$D,$BF97,'Transactions (Dated)'!$B:$B,BH$11,'Transactions (Dated)'!$C:$C,"Dividend (paid to cash)")*W97</f>
        <v>0</v>
      </c>
      <c r="BI97" s="6">
        <f ca="1">BI96+SUMIFS('Transactions (Dated)'!$F:$F,'Transactions (Dated)'!$D:$D,$BF97,'Transactions (Dated)'!$B:$B,BI$11,'Transactions (Dated)'!$C:$C,"Dividend (paid to cash)")*X97</f>
        <v>625</v>
      </c>
      <c r="BJ97" s="6">
        <f ca="1">BJ96+SUMIFS('Transactions (Dated)'!$F:$F,'Transactions (Dated)'!$D:$D,$BF97,'Transactions (Dated)'!$B:$B,BJ$11,'Transactions (Dated)'!$C:$C,"Dividend (paid to cash)")*Y97</f>
        <v>0</v>
      </c>
      <c r="BK97" s="6">
        <f ca="1">BK96+SUMIFS('Transactions (Dated)'!$F:$F,'Transactions (Dated)'!$D:$D,$BF97,'Transactions (Dated)'!$B:$B,BK$11,'Transactions (Dated)'!$C:$C,"Dividend (paid to cash)")*Z97</f>
        <v>0</v>
      </c>
      <c r="BL97" s="6">
        <f ca="1">BL96+SUMIFS('Transactions (Dated)'!$F:$F,'Transactions (Dated)'!$D:$D,$BF97,'Transactions (Dated)'!$B:$B,BL$11,'Transactions (Dated)'!$C:$C,"Dividend (paid to cash)")*AA97</f>
        <v>0</v>
      </c>
      <c r="BM97" s="6">
        <f ca="1">BM96+SUMIFS('Transactions (Dated)'!$F:$F,'Transactions (Dated)'!$D:$D,$BF97,'Transactions (Dated)'!$B:$B,BM$11,'Transactions (Dated)'!$C:$C,"Dividend (paid to cash)")*AB97</f>
        <v>0</v>
      </c>
      <c r="BN97" s="6">
        <f ca="1">BN96+SUMIFS('Transactions (Dated)'!$F:$F,'Transactions (Dated)'!$D:$D,$BF97,'Transactions (Dated)'!$B:$B,BN$11,'Transactions (Dated)'!$C:$C,"Dividend (paid to cash)")*AC97</f>
        <v>0</v>
      </c>
      <c r="BO97" s="6">
        <f ca="1">BO96+SUMIFS('Transactions (Dated)'!$F:$F,'Transactions (Dated)'!$D:$D,$BF97,'Transactions (Dated)'!$B:$B,BO$11,'Transactions (Dated)'!$C:$C,"Dividend (paid to cash)")*AD97</f>
        <v>0</v>
      </c>
      <c r="BP97" s="6">
        <f ca="1">BP96+SUMIFS('Transactions (Dated)'!$F:$F,'Transactions (Dated)'!$D:$D,$BF97,'Transactions (Dated)'!$B:$B,BP$11,'Transactions (Dated)'!$C:$C,"Dividend (paid to cash)")*AE97</f>
        <v>0</v>
      </c>
      <c r="BQ97" s="6">
        <f ca="1">BQ96+SUMIFS('Transactions (Dated)'!$F:$F,'Transactions (Dated)'!$D:$D,$BF97,'Transactions (Dated)'!$B:$B,BQ$11,'Transactions (Dated)'!$C:$C,"Dividend (paid to cash)")*AF97</f>
        <v>0</v>
      </c>
      <c r="BR97" s="6">
        <f ca="1">BR96+SUMIFS('Transactions (Dated)'!$F:$F,'Transactions (Dated)'!$D:$D,$BF97,'Transactions (Dated)'!$B:$B,BR$11,'Transactions (Dated)'!$C:$C,"Dividend (paid to cash)")*AG97</f>
        <v>0</v>
      </c>
      <c r="BS97" s="6">
        <f ca="1">BS96+SUMIFS('Transactions (Dated)'!$F:$F,'Transactions (Dated)'!$D:$D,$BF97,'Transactions (Dated)'!$B:$B,BS$11,'Transactions (Dated)'!$C:$C,"Dividend (paid to cash)")*AH97</f>
        <v>0</v>
      </c>
      <c r="BT97" s="6">
        <f ca="1">BT96+SUMIFS('Transactions (Dated)'!$F:$F,'Transactions (Dated)'!$D:$D,$BF97,'Transactions (Dated)'!$B:$B,BT$11,'Transactions (Dated)'!$C:$C,"Dividend (paid to cash)")*AI97</f>
        <v>0</v>
      </c>
      <c r="BU97" s="6">
        <f ca="1">BU96+SUMIFS('Transactions (Dated)'!$F:$F,'Transactions (Dated)'!$D:$D,$BF97,'Transactions (Dated)'!$B:$B,BU$11,'Transactions (Dated)'!$C:$C,"Dividend (paid to cash)")*AJ97</f>
        <v>0</v>
      </c>
      <c r="BV97" s="6"/>
      <c r="BX97" s="6">
        <f t="shared" ca="1" si="54"/>
        <v>840338.55</v>
      </c>
      <c r="BZ97" s="3">
        <f t="shared" si="55"/>
        <v>42038</v>
      </c>
      <c r="CA97" s="4">
        <f t="shared" ca="1" si="50"/>
        <v>169407.90000000002</v>
      </c>
      <c r="CB97" s="4">
        <f t="shared" ca="1" si="51"/>
        <v>840338.55</v>
      </c>
      <c r="CD97" s="4">
        <f t="shared" ca="1" si="52"/>
        <v>1009746.4500000001</v>
      </c>
    </row>
    <row r="98" spans="2:82" x14ac:dyDescent="0.15">
      <c r="B98" s="3">
        <f t="shared" si="53"/>
        <v>42039</v>
      </c>
      <c r="C98" s="2">
        <v>14995.7</v>
      </c>
      <c r="E98" s="70">
        <v>42039</v>
      </c>
      <c r="F98" s="69">
        <v>12.45</v>
      </c>
      <c r="G98" s="69">
        <v>3.85</v>
      </c>
      <c r="H98" s="69">
        <v>20.283999999999999</v>
      </c>
      <c r="I98" s="69">
        <v>32.67</v>
      </c>
      <c r="J98" s="69">
        <v>20.72</v>
      </c>
      <c r="K98" s="69">
        <v>12.79</v>
      </c>
      <c r="L98" s="69">
        <v>28.35</v>
      </c>
      <c r="M98" s="69">
        <v>2.67</v>
      </c>
      <c r="N98" s="69">
        <v>7.95</v>
      </c>
      <c r="O98" s="69">
        <v>5.0232999999999999</v>
      </c>
      <c r="P98" s="69">
        <v>34.200000000000003</v>
      </c>
      <c r="Q98" s="69">
        <v>1.1499999999999999</v>
      </c>
      <c r="R98" s="69">
        <v>10.039999999999999</v>
      </c>
      <c r="S98" s="69">
        <v>40.56</v>
      </c>
      <c r="T98" s="4"/>
      <c r="V98" s="3">
        <f t="shared" si="32"/>
        <v>42039</v>
      </c>
      <c r="W98" s="40">
        <f ca="1">W97+SUMIFS('Transactions (Dated)'!$E$2:$E$53,'Transactions (Dated)'!$D$2:$D$53,'Share Values'!$V98,'Transactions (Dated)'!$B$2:$B$53,'Share Values'!W$11,'Transactions (Dated)'!$C$2:$C$53,"Buy")-SUMIFS('Transactions (Dated)'!$E$2:$E$53,'Transactions (Dated)'!$D$2:$D$53,'Share Values'!$V98,'Transactions (Dated)'!$B$2:$B$53,'Share Values'!W$11,'Transactions (Dated)'!$C$2:$C$53,"Sell")</f>
        <v>4625</v>
      </c>
      <c r="X98" s="40">
        <f ca="1">X97+SUMIFS('Transactions (Dated)'!$E$2:$E$53,'Transactions (Dated)'!$D$2:$D$53,'Share Values'!$V98,'Transactions (Dated)'!$B$2:$B$53,'Share Values'!X$11,'Transactions (Dated)'!$C$2:$C$53,"Buy")-SUMIFS('Transactions (Dated)'!$E$2:$E$53,'Transactions (Dated)'!$D$2:$D$53,'Share Values'!$V98,'Transactions (Dated)'!$B$2:$B$53,'Share Values'!X$11,'Transactions (Dated)'!$C$2:$C$53,"Sell")</f>
        <v>12500</v>
      </c>
      <c r="Y98" s="40">
        <f ca="1">Y97+SUMIFS('Transactions (Dated)'!$E$2:$E$53,'Transactions (Dated)'!$D$2:$D$53,'Share Values'!$V98,'Transactions (Dated)'!$B$2:$B$53,'Share Values'!Y$11,'Transactions (Dated)'!$C$2:$C$53,"Buy")-SUMIFS('Transactions (Dated)'!$E$2:$E$53,'Transactions (Dated)'!$D$2:$D$53,'Share Values'!$V98,'Transactions (Dated)'!$B$2:$B$53,'Share Values'!Y$11,'Transactions (Dated)'!$C$2:$C$53,"Sell")</f>
        <v>0</v>
      </c>
      <c r="Z98" s="40">
        <f ca="1">Z97+SUMIFS('Transactions (Dated)'!$E$2:$E$53,'Transactions (Dated)'!$D$2:$D$53,'Share Values'!$V98,'Transactions (Dated)'!$B$2:$B$53,'Share Values'!Z$11,'Transactions (Dated)'!$C$2:$C$53,"Buy")-SUMIFS('Transactions (Dated)'!$E$2:$E$53,'Transactions (Dated)'!$D$2:$D$53,'Share Values'!$V98,'Transactions (Dated)'!$B$2:$B$53,'Share Values'!Z$11,'Transactions (Dated)'!$C$2:$C$53,"Sell")</f>
        <v>1892</v>
      </c>
      <c r="AA98" s="40">
        <f ca="1">AA97+SUMIFS('Transactions (Dated)'!$E$2:$E$53,'Transactions (Dated)'!$D$2:$D$53,'Share Values'!$V98,'Transactions (Dated)'!$B$2:$B$53,'Share Values'!AA$11,'Transactions (Dated)'!$C$2:$C$53,"Buy")-SUMIFS('Transactions (Dated)'!$E$2:$E$53,'Transactions (Dated)'!$D$2:$D$53,'Share Values'!$V98,'Transactions (Dated)'!$B$2:$B$53,'Share Values'!AA$11,'Transactions (Dated)'!$C$2:$C$53,"Sell")</f>
        <v>0</v>
      </c>
      <c r="AB98" s="40">
        <f ca="1">AB97+SUMIFS('Transactions (Dated)'!$E$2:$E$53,'Transactions (Dated)'!$D$2:$D$53,'Share Values'!$V98,'Transactions (Dated)'!$B$2:$B$53,'Share Values'!AB$11,'Transactions (Dated)'!$C$2:$C$53,"Buy")-SUMIFS('Transactions (Dated)'!$E$2:$E$53,'Transactions (Dated)'!$D$2:$D$53,'Share Values'!$V98,'Transactions (Dated)'!$B$2:$B$53,'Share Values'!AB$11,'Transactions (Dated)'!$C$2:$C$53,"Sell")</f>
        <v>0</v>
      </c>
      <c r="AC98" s="40">
        <f ca="1">AC97+SUMIFS('Transactions (Dated)'!$E$2:$E$53,'Transactions (Dated)'!$D$2:$D$53,'Share Values'!$V98,'Transactions (Dated)'!$B$2:$B$53,'Share Values'!AC$11,'Transactions (Dated)'!$C$2:$C$53,"Buy")-SUMIFS('Transactions (Dated)'!$E$2:$E$53,'Transactions (Dated)'!$D$2:$D$53,'Share Values'!$V98,'Transactions (Dated)'!$B$2:$B$53,'Share Values'!AC$11,'Transactions (Dated)'!$C$2:$C$53,"Sell")</f>
        <v>0</v>
      </c>
      <c r="AD98" s="40">
        <f ca="1">AD97+SUMIFS('Transactions (Dated)'!$E$2:$E$53,'Transactions (Dated)'!$D$2:$D$53,'Share Values'!$V98,'Transactions (Dated)'!$B$2:$B$53,'Share Values'!AD$11,'Transactions (Dated)'!$C$2:$C$53,"Buy")-SUMIFS('Transactions (Dated)'!$E$2:$E$53,'Transactions (Dated)'!$D$2:$D$53,'Share Values'!$V98,'Transactions (Dated)'!$B$2:$B$53,'Share Values'!AD$11,'Transactions (Dated)'!$C$2:$C$53,"Sell")</f>
        <v>0</v>
      </c>
      <c r="AE98" s="40">
        <f ca="1">AE97+SUMIFS('Transactions (Dated)'!$E$2:$E$53,'Transactions (Dated)'!$D$2:$D$53,'Share Values'!$V98,'Transactions (Dated)'!$B$2:$B$53,'Share Values'!AE$11,'Transactions (Dated)'!$C$2:$C$53,"Buy")-SUMIFS('Transactions (Dated)'!$E$2:$E$53,'Transactions (Dated)'!$D$2:$D$53,'Share Values'!$V98,'Transactions (Dated)'!$B$2:$B$53,'Share Values'!AE$11,'Transactions (Dated)'!$C$2:$C$53,"Sell")</f>
        <v>0</v>
      </c>
      <c r="AF98" s="40">
        <f ca="1">AF97+SUMIFS('Transactions (Dated)'!$E$2:$E$53,'Transactions (Dated)'!$D$2:$D$53,'Share Values'!$V98,'Transactions (Dated)'!$B$2:$B$53,'Share Values'!AF$11,'Transactions (Dated)'!$C$2:$C$53,"Buy")-SUMIFS('Transactions (Dated)'!$E$2:$E$53,'Transactions (Dated)'!$D$2:$D$53,'Share Values'!$V98,'Transactions (Dated)'!$B$2:$B$53,'Share Values'!AF$11,'Transactions (Dated)'!$C$2:$C$53,"Sell")</f>
        <v>0</v>
      </c>
      <c r="AG98" s="40">
        <f ca="1">AG97+SUMIFS('Transactions (Dated)'!$E$2:$E$53,'Transactions (Dated)'!$D$2:$D$53,'Share Values'!$V98,'Transactions (Dated)'!$B$2:$B$53,'Share Values'!AG$11,'Transactions (Dated)'!$C$2:$C$53,"Buy")-SUMIFS('Transactions (Dated)'!$E$2:$E$53,'Transactions (Dated)'!$D$2:$D$53,'Share Values'!$V98,'Transactions (Dated)'!$B$2:$B$53,'Share Values'!AG$11,'Transactions (Dated)'!$C$2:$C$53,"Sell")</f>
        <v>0</v>
      </c>
      <c r="AH98" s="40">
        <f ca="1">AH97+SUMIFS('Transactions (Dated)'!$E$2:$E$53,'Transactions (Dated)'!$D$2:$D$53,'Share Values'!$V98,'Transactions (Dated)'!$B$2:$B$53,'Share Values'!AH$11,'Transactions (Dated)'!$C$2:$C$53,"Buy")-SUMIFS('Transactions (Dated)'!$E$2:$E$53,'Transactions (Dated)'!$D$2:$D$53,'Share Values'!$V98,'Transactions (Dated)'!$B$2:$B$53,'Share Values'!AH$11,'Transactions (Dated)'!$C$2:$C$53,"Sell")</f>
        <v>0</v>
      </c>
      <c r="AI98" s="40">
        <f ca="1">AI97+SUMIFS('Transactions (Dated)'!$E$2:$E$53,'Transactions (Dated)'!$D$2:$D$53,'Share Values'!$V98,'Transactions (Dated)'!$B$2:$B$53,'Share Values'!AI$11,'Transactions (Dated)'!$C$2:$C$53,"Buy")-SUMIFS('Transactions (Dated)'!$E$2:$E$53,'Transactions (Dated)'!$D$2:$D$53,'Share Values'!$V98,'Transactions (Dated)'!$B$2:$B$53,'Share Values'!AI$11,'Transactions (Dated)'!$C$2:$C$53,"Sell")</f>
        <v>0</v>
      </c>
      <c r="AJ98" s="40">
        <f ca="1">AJ97+SUMIFS('Transactions (Dated)'!$E$2:$E$53,'Transactions (Dated)'!$D$2:$D$53,'Share Values'!$V98,'Transactions (Dated)'!$B$2:$B$53,'Share Values'!AJ$11,'Transactions (Dated)'!$C$2:$C$53,"Buy")-SUMIFS('Transactions (Dated)'!$E$2:$E$53,'Transactions (Dated)'!$D$2:$D$53,'Share Values'!$V98,'Transactions (Dated)'!$B$2:$B$53,'Share Values'!AJ$11,'Transactions (Dated)'!$C$2:$C$53,"Sell")</f>
        <v>0</v>
      </c>
      <c r="AK98" s="40"/>
      <c r="AM98" s="3">
        <f t="shared" si="33"/>
        <v>42039</v>
      </c>
      <c r="AN98" s="6">
        <f t="shared" ca="1" si="34"/>
        <v>57581.25</v>
      </c>
      <c r="AO98" s="6">
        <f t="shared" ca="1" si="35"/>
        <v>48125</v>
      </c>
      <c r="AP98" s="6">
        <f t="shared" ca="1" si="36"/>
        <v>0</v>
      </c>
      <c r="AQ98" s="6">
        <f t="shared" ca="1" si="37"/>
        <v>61811.640000000007</v>
      </c>
      <c r="AR98" s="6">
        <f t="shared" ca="1" si="38"/>
        <v>0</v>
      </c>
      <c r="AS98" s="6">
        <f t="shared" ca="1" si="39"/>
        <v>0</v>
      </c>
      <c r="AT98" s="6">
        <f t="shared" ca="1" si="40"/>
        <v>0</v>
      </c>
      <c r="AU98" s="6">
        <f t="shared" ca="1" si="41"/>
        <v>0</v>
      </c>
      <c r="AV98" s="6">
        <f t="shared" ca="1" si="42"/>
        <v>0</v>
      </c>
      <c r="AW98" s="6">
        <f t="shared" ca="1" si="43"/>
        <v>0</v>
      </c>
      <c r="AX98" s="6">
        <f t="shared" ca="1" si="44"/>
        <v>0</v>
      </c>
      <c r="AY98" s="6">
        <f t="shared" ca="1" si="45"/>
        <v>0</v>
      </c>
      <c r="AZ98" s="6">
        <f t="shared" ca="1" si="46"/>
        <v>0</v>
      </c>
      <c r="BA98" s="6">
        <f t="shared" ca="1" si="47"/>
        <v>0</v>
      </c>
      <c r="BB98" s="6"/>
      <c r="BD98" s="4">
        <f t="shared" ca="1" si="48"/>
        <v>167517.89000000001</v>
      </c>
      <c r="BF98" s="3">
        <f t="shared" si="49"/>
        <v>42039</v>
      </c>
      <c r="BG98" s="6">
        <f>BG97+SUMIFS('Transactions (Dated)'!H:H,'Transactions (Dated)'!D:D,'Share Values'!AM98)</f>
        <v>839713.55</v>
      </c>
      <c r="BH98" s="6">
        <f ca="1">BH97+SUMIFS('Transactions (Dated)'!$F:$F,'Transactions (Dated)'!$D:$D,$BF98,'Transactions (Dated)'!$B:$B,BH$11,'Transactions (Dated)'!$C:$C,"Dividend (paid to cash)")*W98</f>
        <v>0</v>
      </c>
      <c r="BI98" s="6">
        <f ca="1">BI97+SUMIFS('Transactions (Dated)'!$F:$F,'Transactions (Dated)'!$D:$D,$BF98,'Transactions (Dated)'!$B:$B,BI$11,'Transactions (Dated)'!$C:$C,"Dividend (paid to cash)")*X98</f>
        <v>625</v>
      </c>
      <c r="BJ98" s="6">
        <f ca="1">BJ97+SUMIFS('Transactions (Dated)'!$F:$F,'Transactions (Dated)'!$D:$D,$BF98,'Transactions (Dated)'!$B:$B,BJ$11,'Transactions (Dated)'!$C:$C,"Dividend (paid to cash)")*Y98</f>
        <v>0</v>
      </c>
      <c r="BK98" s="6">
        <f ca="1">BK97+SUMIFS('Transactions (Dated)'!$F:$F,'Transactions (Dated)'!$D:$D,$BF98,'Transactions (Dated)'!$B:$B,BK$11,'Transactions (Dated)'!$C:$C,"Dividend (paid to cash)")*Z98</f>
        <v>0</v>
      </c>
      <c r="BL98" s="6">
        <f ca="1">BL97+SUMIFS('Transactions (Dated)'!$F:$F,'Transactions (Dated)'!$D:$D,$BF98,'Transactions (Dated)'!$B:$B,BL$11,'Transactions (Dated)'!$C:$C,"Dividend (paid to cash)")*AA98</f>
        <v>0</v>
      </c>
      <c r="BM98" s="6">
        <f ca="1">BM97+SUMIFS('Transactions (Dated)'!$F:$F,'Transactions (Dated)'!$D:$D,$BF98,'Transactions (Dated)'!$B:$B,BM$11,'Transactions (Dated)'!$C:$C,"Dividend (paid to cash)")*AB98</f>
        <v>0</v>
      </c>
      <c r="BN98" s="6">
        <f ca="1">BN97+SUMIFS('Transactions (Dated)'!$F:$F,'Transactions (Dated)'!$D:$D,$BF98,'Transactions (Dated)'!$B:$B,BN$11,'Transactions (Dated)'!$C:$C,"Dividend (paid to cash)")*AC98</f>
        <v>0</v>
      </c>
      <c r="BO98" s="6">
        <f ca="1">BO97+SUMIFS('Transactions (Dated)'!$F:$F,'Transactions (Dated)'!$D:$D,$BF98,'Transactions (Dated)'!$B:$B,BO$11,'Transactions (Dated)'!$C:$C,"Dividend (paid to cash)")*AD98</f>
        <v>0</v>
      </c>
      <c r="BP98" s="6">
        <f ca="1">BP97+SUMIFS('Transactions (Dated)'!$F:$F,'Transactions (Dated)'!$D:$D,$BF98,'Transactions (Dated)'!$B:$B,BP$11,'Transactions (Dated)'!$C:$C,"Dividend (paid to cash)")*AE98</f>
        <v>0</v>
      </c>
      <c r="BQ98" s="6">
        <f ca="1">BQ97+SUMIFS('Transactions (Dated)'!$F:$F,'Transactions (Dated)'!$D:$D,$BF98,'Transactions (Dated)'!$B:$B,BQ$11,'Transactions (Dated)'!$C:$C,"Dividend (paid to cash)")*AF98</f>
        <v>0</v>
      </c>
      <c r="BR98" s="6">
        <f ca="1">BR97+SUMIFS('Transactions (Dated)'!$F:$F,'Transactions (Dated)'!$D:$D,$BF98,'Transactions (Dated)'!$B:$B,BR$11,'Transactions (Dated)'!$C:$C,"Dividend (paid to cash)")*AG98</f>
        <v>0</v>
      </c>
      <c r="BS98" s="6">
        <f ca="1">BS97+SUMIFS('Transactions (Dated)'!$F:$F,'Transactions (Dated)'!$D:$D,$BF98,'Transactions (Dated)'!$B:$B,BS$11,'Transactions (Dated)'!$C:$C,"Dividend (paid to cash)")*AH98</f>
        <v>0</v>
      </c>
      <c r="BT98" s="6">
        <f ca="1">BT97+SUMIFS('Transactions (Dated)'!$F:$F,'Transactions (Dated)'!$D:$D,$BF98,'Transactions (Dated)'!$B:$B,BT$11,'Transactions (Dated)'!$C:$C,"Dividend (paid to cash)")*AI98</f>
        <v>0</v>
      </c>
      <c r="BU98" s="6">
        <f ca="1">BU97+SUMIFS('Transactions (Dated)'!$F:$F,'Transactions (Dated)'!$D:$D,$BF98,'Transactions (Dated)'!$B:$B,BU$11,'Transactions (Dated)'!$C:$C,"Dividend (paid to cash)")*AJ98</f>
        <v>0</v>
      </c>
      <c r="BV98" s="6"/>
      <c r="BX98" s="6">
        <f t="shared" ca="1" si="54"/>
        <v>840338.55</v>
      </c>
      <c r="BZ98" s="3">
        <f t="shared" si="55"/>
        <v>42039</v>
      </c>
      <c r="CA98" s="4">
        <f t="shared" ca="1" si="50"/>
        <v>167517.89000000001</v>
      </c>
      <c r="CB98" s="4">
        <f t="shared" ca="1" si="51"/>
        <v>840338.55</v>
      </c>
      <c r="CD98" s="4">
        <f t="shared" ca="1" si="52"/>
        <v>1007856.4400000001</v>
      </c>
    </row>
    <row r="99" spans="2:82" x14ac:dyDescent="0.15">
      <c r="B99" s="3">
        <f t="shared" si="53"/>
        <v>42040</v>
      </c>
      <c r="C99" s="2">
        <v>15124.9</v>
      </c>
      <c r="E99" s="70">
        <v>42040</v>
      </c>
      <c r="F99" s="69">
        <v>12.52</v>
      </c>
      <c r="G99" s="69">
        <v>3.85</v>
      </c>
      <c r="H99" s="69">
        <v>20.45</v>
      </c>
      <c r="I99" s="69">
        <v>32.83</v>
      </c>
      <c r="J99" s="69">
        <v>21.55</v>
      </c>
      <c r="K99" s="69">
        <v>12.74</v>
      </c>
      <c r="L99" s="69">
        <v>29.1</v>
      </c>
      <c r="M99" s="69">
        <v>2.68</v>
      </c>
      <c r="N99" s="69">
        <v>8.73</v>
      </c>
      <c r="O99" s="69">
        <v>5.0632999999999999</v>
      </c>
      <c r="P99" s="69">
        <v>34.21</v>
      </c>
      <c r="Q99" s="69">
        <v>1.21</v>
      </c>
      <c r="R99" s="69">
        <v>10.26</v>
      </c>
      <c r="S99" s="69">
        <v>40.840000000000003</v>
      </c>
      <c r="T99" s="4"/>
      <c r="V99" s="3">
        <f t="shared" si="32"/>
        <v>42040</v>
      </c>
      <c r="W99" s="40">
        <f ca="1">W98+SUMIFS('Transactions (Dated)'!$E$2:$E$53,'Transactions (Dated)'!$D$2:$D$53,'Share Values'!$V99,'Transactions (Dated)'!$B$2:$B$53,'Share Values'!W$11,'Transactions (Dated)'!$C$2:$C$53,"Buy")-SUMIFS('Transactions (Dated)'!$E$2:$E$53,'Transactions (Dated)'!$D$2:$D$53,'Share Values'!$V99,'Transactions (Dated)'!$B$2:$B$53,'Share Values'!W$11,'Transactions (Dated)'!$C$2:$C$53,"Sell")</f>
        <v>4625</v>
      </c>
      <c r="X99" s="40">
        <f ca="1">X98+SUMIFS('Transactions (Dated)'!$E$2:$E$53,'Transactions (Dated)'!$D$2:$D$53,'Share Values'!$V99,'Transactions (Dated)'!$B$2:$B$53,'Share Values'!X$11,'Transactions (Dated)'!$C$2:$C$53,"Buy")-SUMIFS('Transactions (Dated)'!$E$2:$E$53,'Transactions (Dated)'!$D$2:$D$53,'Share Values'!$V99,'Transactions (Dated)'!$B$2:$B$53,'Share Values'!X$11,'Transactions (Dated)'!$C$2:$C$53,"Sell")</f>
        <v>12500</v>
      </c>
      <c r="Y99" s="40">
        <f ca="1">Y98+SUMIFS('Transactions (Dated)'!$E$2:$E$53,'Transactions (Dated)'!$D$2:$D$53,'Share Values'!$V99,'Transactions (Dated)'!$B$2:$B$53,'Share Values'!Y$11,'Transactions (Dated)'!$C$2:$C$53,"Buy")-SUMIFS('Transactions (Dated)'!$E$2:$E$53,'Transactions (Dated)'!$D$2:$D$53,'Share Values'!$V99,'Transactions (Dated)'!$B$2:$B$53,'Share Values'!Y$11,'Transactions (Dated)'!$C$2:$C$53,"Sell")</f>
        <v>0</v>
      </c>
      <c r="Z99" s="40">
        <f ca="1">Z98+SUMIFS('Transactions (Dated)'!$E$2:$E$53,'Transactions (Dated)'!$D$2:$D$53,'Share Values'!$V99,'Transactions (Dated)'!$B$2:$B$53,'Share Values'!Z$11,'Transactions (Dated)'!$C$2:$C$53,"Buy")-SUMIFS('Transactions (Dated)'!$E$2:$E$53,'Transactions (Dated)'!$D$2:$D$53,'Share Values'!$V99,'Transactions (Dated)'!$B$2:$B$53,'Share Values'!Z$11,'Transactions (Dated)'!$C$2:$C$53,"Sell")</f>
        <v>1892</v>
      </c>
      <c r="AA99" s="40">
        <f ca="1">AA98+SUMIFS('Transactions (Dated)'!$E$2:$E$53,'Transactions (Dated)'!$D$2:$D$53,'Share Values'!$V99,'Transactions (Dated)'!$B$2:$B$53,'Share Values'!AA$11,'Transactions (Dated)'!$C$2:$C$53,"Buy")-SUMIFS('Transactions (Dated)'!$E$2:$E$53,'Transactions (Dated)'!$D$2:$D$53,'Share Values'!$V99,'Transactions (Dated)'!$B$2:$B$53,'Share Values'!AA$11,'Transactions (Dated)'!$C$2:$C$53,"Sell")</f>
        <v>0</v>
      </c>
      <c r="AB99" s="40">
        <f ca="1">AB98+SUMIFS('Transactions (Dated)'!$E$2:$E$53,'Transactions (Dated)'!$D$2:$D$53,'Share Values'!$V99,'Transactions (Dated)'!$B$2:$B$53,'Share Values'!AB$11,'Transactions (Dated)'!$C$2:$C$53,"Buy")-SUMIFS('Transactions (Dated)'!$E$2:$E$53,'Transactions (Dated)'!$D$2:$D$53,'Share Values'!$V99,'Transactions (Dated)'!$B$2:$B$53,'Share Values'!AB$11,'Transactions (Dated)'!$C$2:$C$53,"Sell")</f>
        <v>0</v>
      </c>
      <c r="AC99" s="40">
        <f ca="1">AC98+SUMIFS('Transactions (Dated)'!$E$2:$E$53,'Transactions (Dated)'!$D$2:$D$53,'Share Values'!$V99,'Transactions (Dated)'!$B$2:$B$53,'Share Values'!AC$11,'Transactions (Dated)'!$C$2:$C$53,"Buy")-SUMIFS('Transactions (Dated)'!$E$2:$E$53,'Transactions (Dated)'!$D$2:$D$53,'Share Values'!$V99,'Transactions (Dated)'!$B$2:$B$53,'Share Values'!AC$11,'Transactions (Dated)'!$C$2:$C$53,"Sell")</f>
        <v>0</v>
      </c>
      <c r="AD99" s="40">
        <f ca="1">AD98+SUMIFS('Transactions (Dated)'!$E$2:$E$53,'Transactions (Dated)'!$D$2:$D$53,'Share Values'!$V99,'Transactions (Dated)'!$B$2:$B$53,'Share Values'!AD$11,'Transactions (Dated)'!$C$2:$C$53,"Buy")-SUMIFS('Transactions (Dated)'!$E$2:$E$53,'Transactions (Dated)'!$D$2:$D$53,'Share Values'!$V99,'Transactions (Dated)'!$B$2:$B$53,'Share Values'!AD$11,'Transactions (Dated)'!$C$2:$C$53,"Sell")</f>
        <v>0</v>
      </c>
      <c r="AE99" s="40">
        <f ca="1">AE98+SUMIFS('Transactions (Dated)'!$E$2:$E$53,'Transactions (Dated)'!$D$2:$D$53,'Share Values'!$V99,'Transactions (Dated)'!$B$2:$B$53,'Share Values'!AE$11,'Transactions (Dated)'!$C$2:$C$53,"Buy")-SUMIFS('Transactions (Dated)'!$E$2:$E$53,'Transactions (Dated)'!$D$2:$D$53,'Share Values'!$V99,'Transactions (Dated)'!$B$2:$B$53,'Share Values'!AE$11,'Transactions (Dated)'!$C$2:$C$53,"Sell")</f>
        <v>0</v>
      </c>
      <c r="AF99" s="40">
        <f ca="1">AF98+SUMIFS('Transactions (Dated)'!$E$2:$E$53,'Transactions (Dated)'!$D$2:$D$53,'Share Values'!$V99,'Transactions (Dated)'!$B$2:$B$53,'Share Values'!AF$11,'Transactions (Dated)'!$C$2:$C$53,"Buy")-SUMIFS('Transactions (Dated)'!$E$2:$E$53,'Transactions (Dated)'!$D$2:$D$53,'Share Values'!$V99,'Transactions (Dated)'!$B$2:$B$53,'Share Values'!AF$11,'Transactions (Dated)'!$C$2:$C$53,"Sell")</f>
        <v>0</v>
      </c>
      <c r="AG99" s="40">
        <f ca="1">AG98+SUMIFS('Transactions (Dated)'!$E$2:$E$53,'Transactions (Dated)'!$D$2:$D$53,'Share Values'!$V99,'Transactions (Dated)'!$B$2:$B$53,'Share Values'!AG$11,'Transactions (Dated)'!$C$2:$C$53,"Buy")-SUMIFS('Transactions (Dated)'!$E$2:$E$53,'Transactions (Dated)'!$D$2:$D$53,'Share Values'!$V99,'Transactions (Dated)'!$B$2:$B$53,'Share Values'!AG$11,'Transactions (Dated)'!$C$2:$C$53,"Sell")</f>
        <v>0</v>
      </c>
      <c r="AH99" s="40">
        <f ca="1">AH98+SUMIFS('Transactions (Dated)'!$E$2:$E$53,'Transactions (Dated)'!$D$2:$D$53,'Share Values'!$V99,'Transactions (Dated)'!$B$2:$B$53,'Share Values'!AH$11,'Transactions (Dated)'!$C$2:$C$53,"Buy")-SUMIFS('Transactions (Dated)'!$E$2:$E$53,'Transactions (Dated)'!$D$2:$D$53,'Share Values'!$V99,'Transactions (Dated)'!$B$2:$B$53,'Share Values'!AH$11,'Transactions (Dated)'!$C$2:$C$53,"Sell")</f>
        <v>0</v>
      </c>
      <c r="AI99" s="40">
        <f ca="1">AI98+SUMIFS('Transactions (Dated)'!$E$2:$E$53,'Transactions (Dated)'!$D$2:$D$53,'Share Values'!$V99,'Transactions (Dated)'!$B$2:$B$53,'Share Values'!AI$11,'Transactions (Dated)'!$C$2:$C$53,"Buy")-SUMIFS('Transactions (Dated)'!$E$2:$E$53,'Transactions (Dated)'!$D$2:$D$53,'Share Values'!$V99,'Transactions (Dated)'!$B$2:$B$53,'Share Values'!AI$11,'Transactions (Dated)'!$C$2:$C$53,"Sell")</f>
        <v>0</v>
      </c>
      <c r="AJ99" s="40">
        <f ca="1">AJ98+SUMIFS('Transactions (Dated)'!$E$2:$E$53,'Transactions (Dated)'!$D$2:$D$53,'Share Values'!$V99,'Transactions (Dated)'!$B$2:$B$53,'Share Values'!AJ$11,'Transactions (Dated)'!$C$2:$C$53,"Buy")-SUMIFS('Transactions (Dated)'!$E$2:$E$53,'Transactions (Dated)'!$D$2:$D$53,'Share Values'!$V99,'Transactions (Dated)'!$B$2:$B$53,'Share Values'!AJ$11,'Transactions (Dated)'!$C$2:$C$53,"Sell")</f>
        <v>0</v>
      </c>
      <c r="AK99" s="40"/>
      <c r="AM99" s="3">
        <f t="shared" si="33"/>
        <v>42040</v>
      </c>
      <c r="AN99" s="6">
        <f t="shared" ca="1" si="34"/>
        <v>57905</v>
      </c>
      <c r="AO99" s="6">
        <f t="shared" ca="1" si="35"/>
        <v>48125</v>
      </c>
      <c r="AP99" s="6">
        <f t="shared" ca="1" si="36"/>
        <v>0</v>
      </c>
      <c r="AQ99" s="6">
        <f t="shared" ca="1" si="37"/>
        <v>62114.359999999993</v>
      </c>
      <c r="AR99" s="6">
        <f t="shared" ca="1" si="38"/>
        <v>0</v>
      </c>
      <c r="AS99" s="6">
        <f t="shared" ca="1" si="39"/>
        <v>0</v>
      </c>
      <c r="AT99" s="6">
        <f t="shared" ca="1" si="40"/>
        <v>0</v>
      </c>
      <c r="AU99" s="6">
        <f t="shared" ca="1" si="41"/>
        <v>0</v>
      </c>
      <c r="AV99" s="6">
        <f t="shared" ca="1" si="42"/>
        <v>0</v>
      </c>
      <c r="AW99" s="6">
        <f t="shared" ca="1" si="43"/>
        <v>0</v>
      </c>
      <c r="AX99" s="6">
        <f t="shared" ca="1" si="44"/>
        <v>0</v>
      </c>
      <c r="AY99" s="6">
        <f t="shared" ca="1" si="45"/>
        <v>0</v>
      </c>
      <c r="AZ99" s="6">
        <f t="shared" ca="1" si="46"/>
        <v>0</v>
      </c>
      <c r="BA99" s="6">
        <f t="shared" ca="1" si="47"/>
        <v>0</v>
      </c>
      <c r="BB99" s="6"/>
      <c r="BD99" s="4">
        <f t="shared" ca="1" si="48"/>
        <v>168144.36</v>
      </c>
      <c r="BF99" s="3">
        <f t="shared" si="49"/>
        <v>42040</v>
      </c>
      <c r="BG99" s="6">
        <f>BG98+SUMIFS('Transactions (Dated)'!H:H,'Transactions (Dated)'!D:D,'Share Values'!AM99)</f>
        <v>839713.55</v>
      </c>
      <c r="BH99" s="6">
        <f ca="1">BH98+SUMIFS('Transactions (Dated)'!$F:$F,'Transactions (Dated)'!$D:$D,$BF99,'Transactions (Dated)'!$B:$B,BH$11,'Transactions (Dated)'!$C:$C,"Dividend (paid to cash)")*W99</f>
        <v>0</v>
      </c>
      <c r="BI99" s="6">
        <f ca="1">BI98+SUMIFS('Transactions (Dated)'!$F:$F,'Transactions (Dated)'!$D:$D,$BF99,'Transactions (Dated)'!$B:$B,BI$11,'Transactions (Dated)'!$C:$C,"Dividend (paid to cash)")*X99</f>
        <v>625</v>
      </c>
      <c r="BJ99" s="6">
        <f ca="1">BJ98+SUMIFS('Transactions (Dated)'!$F:$F,'Transactions (Dated)'!$D:$D,$BF99,'Transactions (Dated)'!$B:$B,BJ$11,'Transactions (Dated)'!$C:$C,"Dividend (paid to cash)")*Y99</f>
        <v>0</v>
      </c>
      <c r="BK99" s="6">
        <f ca="1">BK98+SUMIFS('Transactions (Dated)'!$F:$F,'Transactions (Dated)'!$D:$D,$BF99,'Transactions (Dated)'!$B:$B,BK$11,'Transactions (Dated)'!$C:$C,"Dividend (paid to cash)")*Z99</f>
        <v>0</v>
      </c>
      <c r="BL99" s="6">
        <f ca="1">BL98+SUMIFS('Transactions (Dated)'!$F:$F,'Transactions (Dated)'!$D:$D,$BF99,'Transactions (Dated)'!$B:$B,BL$11,'Transactions (Dated)'!$C:$C,"Dividend (paid to cash)")*AA99</f>
        <v>0</v>
      </c>
      <c r="BM99" s="6">
        <f ca="1">BM98+SUMIFS('Transactions (Dated)'!$F:$F,'Transactions (Dated)'!$D:$D,$BF99,'Transactions (Dated)'!$B:$B,BM$11,'Transactions (Dated)'!$C:$C,"Dividend (paid to cash)")*AB99</f>
        <v>0</v>
      </c>
      <c r="BN99" s="6">
        <f ca="1">BN98+SUMIFS('Transactions (Dated)'!$F:$F,'Transactions (Dated)'!$D:$D,$BF99,'Transactions (Dated)'!$B:$B,BN$11,'Transactions (Dated)'!$C:$C,"Dividend (paid to cash)")*AC99</f>
        <v>0</v>
      </c>
      <c r="BO99" s="6">
        <f ca="1">BO98+SUMIFS('Transactions (Dated)'!$F:$F,'Transactions (Dated)'!$D:$D,$BF99,'Transactions (Dated)'!$B:$B,BO$11,'Transactions (Dated)'!$C:$C,"Dividend (paid to cash)")*AD99</f>
        <v>0</v>
      </c>
      <c r="BP99" s="6">
        <f ca="1">BP98+SUMIFS('Transactions (Dated)'!$F:$F,'Transactions (Dated)'!$D:$D,$BF99,'Transactions (Dated)'!$B:$B,BP$11,'Transactions (Dated)'!$C:$C,"Dividend (paid to cash)")*AE99</f>
        <v>0</v>
      </c>
      <c r="BQ99" s="6">
        <f ca="1">BQ98+SUMIFS('Transactions (Dated)'!$F:$F,'Transactions (Dated)'!$D:$D,$BF99,'Transactions (Dated)'!$B:$B,BQ$11,'Transactions (Dated)'!$C:$C,"Dividend (paid to cash)")*AF99</f>
        <v>0</v>
      </c>
      <c r="BR99" s="6">
        <f ca="1">BR98+SUMIFS('Transactions (Dated)'!$F:$F,'Transactions (Dated)'!$D:$D,$BF99,'Transactions (Dated)'!$B:$B,BR$11,'Transactions (Dated)'!$C:$C,"Dividend (paid to cash)")*AG99</f>
        <v>0</v>
      </c>
      <c r="BS99" s="6">
        <f ca="1">BS98+SUMIFS('Transactions (Dated)'!$F:$F,'Transactions (Dated)'!$D:$D,$BF99,'Transactions (Dated)'!$B:$B,BS$11,'Transactions (Dated)'!$C:$C,"Dividend (paid to cash)")*AH99</f>
        <v>0</v>
      </c>
      <c r="BT99" s="6">
        <f ca="1">BT98+SUMIFS('Transactions (Dated)'!$F:$F,'Transactions (Dated)'!$D:$D,$BF99,'Transactions (Dated)'!$B:$B,BT$11,'Transactions (Dated)'!$C:$C,"Dividend (paid to cash)")*AI99</f>
        <v>0</v>
      </c>
      <c r="BU99" s="6">
        <f ca="1">BU98+SUMIFS('Transactions (Dated)'!$F:$F,'Transactions (Dated)'!$D:$D,$BF99,'Transactions (Dated)'!$B:$B,BU$11,'Transactions (Dated)'!$C:$C,"Dividend (paid to cash)")*AJ99</f>
        <v>0</v>
      </c>
      <c r="BV99" s="6"/>
      <c r="BX99" s="6">
        <f t="shared" ca="1" si="54"/>
        <v>840338.55</v>
      </c>
      <c r="BZ99" s="3">
        <f t="shared" si="55"/>
        <v>42040</v>
      </c>
      <c r="CA99" s="4">
        <f t="shared" ca="1" si="50"/>
        <v>168144.36</v>
      </c>
      <c r="CB99" s="4">
        <f t="shared" ca="1" si="51"/>
        <v>840338.55</v>
      </c>
      <c r="CD99" s="4">
        <f t="shared" ca="1" si="52"/>
        <v>1008482.91</v>
      </c>
    </row>
    <row r="100" spans="2:82" x14ac:dyDescent="0.15">
      <c r="B100" s="3">
        <f t="shared" si="53"/>
        <v>42041</v>
      </c>
      <c r="C100" s="2">
        <v>15083.9</v>
      </c>
      <c r="E100" s="70">
        <v>42041</v>
      </c>
      <c r="F100" s="69">
        <v>12.52</v>
      </c>
      <c r="G100" s="69">
        <v>3.99</v>
      </c>
      <c r="H100" s="69">
        <v>20.399999999999999</v>
      </c>
      <c r="I100" s="69">
        <v>32.450000000000003</v>
      </c>
      <c r="J100" s="69">
        <v>22.5</v>
      </c>
      <c r="K100" s="69">
        <v>12.7</v>
      </c>
      <c r="L100" s="69">
        <v>29.18</v>
      </c>
      <c r="M100" s="69">
        <v>2.63</v>
      </c>
      <c r="N100" s="69">
        <v>8.67</v>
      </c>
      <c r="O100" s="69">
        <v>5.0667</v>
      </c>
      <c r="P100" s="69">
        <v>34.68</v>
      </c>
      <c r="Q100" s="69">
        <v>1.1000000000000001</v>
      </c>
      <c r="R100" s="69">
        <v>10.01</v>
      </c>
      <c r="S100" s="69">
        <v>40</v>
      </c>
      <c r="T100" s="4"/>
      <c r="V100" s="3">
        <f t="shared" si="32"/>
        <v>42041</v>
      </c>
      <c r="W100" s="40">
        <f ca="1">W99+SUMIFS('Transactions (Dated)'!$E$2:$E$53,'Transactions (Dated)'!$D$2:$D$53,'Share Values'!$V100,'Transactions (Dated)'!$B$2:$B$53,'Share Values'!W$11,'Transactions (Dated)'!$C$2:$C$53,"Buy")-SUMIFS('Transactions (Dated)'!$E$2:$E$53,'Transactions (Dated)'!$D$2:$D$53,'Share Values'!$V100,'Transactions (Dated)'!$B$2:$B$53,'Share Values'!W$11,'Transactions (Dated)'!$C$2:$C$53,"Sell")</f>
        <v>4625</v>
      </c>
      <c r="X100" s="40">
        <f ca="1">X99+SUMIFS('Transactions (Dated)'!$E$2:$E$53,'Transactions (Dated)'!$D$2:$D$53,'Share Values'!$V100,'Transactions (Dated)'!$B$2:$B$53,'Share Values'!X$11,'Transactions (Dated)'!$C$2:$C$53,"Buy")-SUMIFS('Transactions (Dated)'!$E$2:$E$53,'Transactions (Dated)'!$D$2:$D$53,'Share Values'!$V100,'Transactions (Dated)'!$B$2:$B$53,'Share Values'!X$11,'Transactions (Dated)'!$C$2:$C$53,"Sell")</f>
        <v>12500</v>
      </c>
      <c r="Y100" s="40">
        <f ca="1">Y99+SUMIFS('Transactions (Dated)'!$E$2:$E$53,'Transactions (Dated)'!$D$2:$D$53,'Share Values'!$V100,'Transactions (Dated)'!$B$2:$B$53,'Share Values'!Y$11,'Transactions (Dated)'!$C$2:$C$53,"Buy")-SUMIFS('Transactions (Dated)'!$E$2:$E$53,'Transactions (Dated)'!$D$2:$D$53,'Share Values'!$V100,'Transactions (Dated)'!$B$2:$B$53,'Share Values'!Y$11,'Transactions (Dated)'!$C$2:$C$53,"Sell")</f>
        <v>0</v>
      </c>
      <c r="Z100" s="40">
        <f ca="1">Z99+SUMIFS('Transactions (Dated)'!$E$2:$E$53,'Transactions (Dated)'!$D$2:$D$53,'Share Values'!$V100,'Transactions (Dated)'!$B$2:$B$53,'Share Values'!Z$11,'Transactions (Dated)'!$C$2:$C$53,"Buy")-SUMIFS('Transactions (Dated)'!$E$2:$E$53,'Transactions (Dated)'!$D$2:$D$53,'Share Values'!$V100,'Transactions (Dated)'!$B$2:$B$53,'Share Values'!Z$11,'Transactions (Dated)'!$C$2:$C$53,"Sell")</f>
        <v>1892</v>
      </c>
      <c r="AA100" s="40">
        <f ca="1">AA99+SUMIFS('Transactions (Dated)'!$E$2:$E$53,'Transactions (Dated)'!$D$2:$D$53,'Share Values'!$V100,'Transactions (Dated)'!$B$2:$B$53,'Share Values'!AA$11,'Transactions (Dated)'!$C$2:$C$53,"Buy")-SUMIFS('Transactions (Dated)'!$E$2:$E$53,'Transactions (Dated)'!$D$2:$D$53,'Share Values'!$V100,'Transactions (Dated)'!$B$2:$B$53,'Share Values'!AA$11,'Transactions (Dated)'!$C$2:$C$53,"Sell")</f>
        <v>0</v>
      </c>
      <c r="AB100" s="40">
        <f ca="1">AB99+SUMIFS('Transactions (Dated)'!$E$2:$E$53,'Transactions (Dated)'!$D$2:$D$53,'Share Values'!$V100,'Transactions (Dated)'!$B$2:$B$53,'Share Values'!AB$11,'Transactions (Dated)'!$C$2:$C$53,"Buy")-SUMIFS('Transactions (Dated)'!$E$2:$E$53,'Transactions (Dated)'!$D$2:$D$53,'Share Values'!$V100,'Transactions (Dated)'!$B$2:$B$53,'Share Values'!AB$11,'Transactions (Dated)'!$C$2:$C$53,"Sell")</f>
        <v>0</v>
      </c>
      <c r="AC100" s="40">
        <f ca="1">AC99+SUMIFS('Transactions (Dated)'!$E$2:$E$53,'Transactions (Dated)'!$D$2:$D$53,'Share Values'!$V100,'Transactions (Dated)'!$B$2:$B$53,'Share Values'!AC$11,'Transactions (Dated)'!$C$2:$C$53,"Buy")-SUMIFS('Transactions (Dated)'!$E$2:$E$53,'Transactions (Dated)'!$D$2:$D$53,'Share Values'!$V100,'Transactions (Dated)'!$B$2:$B$53,'Share Values'!AC$11,'Transactions (Dated)'!$C$2:$C$53,"Sell")</f>
        <v>0</v>
      </c>
      <c r="AD100" s="40">
        <f ca="1">AD99+SUMIFS('Transactions (Dated)'!$E$2:$E$53,'Transactions (Dated)'!$D$2:$D$53,'Share Values'!$V100,'Transactions (Dated)'!$B$2:$B$53,'Share Values'!AD$11,'Transactions (Dated)'!$C$2:$C$53,"Buy")-SUMIFS('Transactions (Dated)'!$E$2:$E$53,'Transactions (Dated)'!$D$2:$D$53,'Share Values'!$V100,'Transactions (Dated)'!$B$2:$B$53,'Share Values'!AD$11,'Transactions (Dated)'!$C$2:$C$53,"Sell")</f>
        <v>0</v>
      </c>
      <c r="AE100" s="40">
        <f ca="1">AE99+SUMIFS('Transactions (Dated)'!$E$2:$E$53,'Transactions (Dated)'!$D$2:$D$53,'Share Values'!$V100,'Transactions (Dated)'!$B$2:$B$53,'Share Values'!AE$11,'Transactions (Dated)'!$C$2:$C$53,"Buy")-SUMIFS('Transactions (Dated)'!$E$2:$E$53,'Transactions (Dated)'!$D$2:$D$53,'Share Values'!$V100,'Transactions (Dated)'!$B$2:$B$53,'Share Values'!AE$11,'Transactions (Dated)'!$C$2:$C$53,"Sell")</f>
        <v>0</v>
      </c>
      <c r="AF100" s="40">
        <f ca="1">AF99+SUMIFS('Transactions (Dated)'!$E$2:$E$53,'Transactions (Dated)'!$D$2:$D$53,'Share Values'!$V100,'Transactions (Dated)'!$B$2:$B$53,'Share Values'!AF$11,'Transactions (Dated)'!$C$2:$C$53,"Buy")-SUMIFS('Transactions (Dated)'!$E$2:$E$53,'Transactions (Dated)'!$D$2:$D$53,'Share Values'!$V100,'Transactions (Dated)'!$B$2:$B$53,'Share Values'!AF$11,'Transactions (Dated)'!$C$2:$C$53,"Sell")</f>
        <v>0</v>
      </c>
      <c r="AG100" s="40">
        <f ca="1">AG99+SUMIFS('Transactions (Dated)'!$E$2:$E$53,'Transactions (Dated)'!$D$2:$D$53,'Share Values'!$V100,'Transactions (Dated)'!$B$2:$B$53,'Share Values'!AG$11,'Transactions (Dated)'!$C$2:$C$53,"Buy")-SUMIFS('Transactions (Dated)'!$E$2:$E$53,'Transactions (Dated)'!$D$2:$D$53,'Share Values'!$V100,'Transactions (Dated)'!$B$2:$B$53,'Share Values'!AG$11,'Transactions (Dated)'!$C$2:$C$53,"Sell")</f>
        <v>0</v>
      </c>
      <c r="AH100" s="40">
        <f ca="1">AH99+SUMIFS('Transactions (Dated)'!$E$2:$E$53,'Transactions (Dated)'!$D$2:$D$53,'Share Values'!$V100,'Transactions (Dated)'!$B$2:$B$53,'Share Values'!AH$11,'Transactions (Dated)'!$C$2:$C$53,"Buy")-SUMIFS('Transactions (Dated)'!$E$2:$E$53,'Transactions (Dated)'!$D$2:$D$53,'Share Values'!$V100,'Transactions (Dated)'!$B$2:$B$53,'Share Values'!AH$11,'Transactions (Dated)'!$C$2:$C$53,"Sell")</f>
        <v>0</v>
      </c>
      <c r="AI100" s="40">
        <f ca="1">AI99+SUMIFS('Transactions (Dated)'!$E$2:$E$53,'Transactions (Dated)'!$D$2:$D$53,'Share Values'!$V100,'Transactions (Dated)'!$B$2:$B$53,'Share Values'!AI$11,'Transactions (Dated)'!$C$2:$C$53,"Buy")-SUMIFS('Transactions (Dated)'!$E$2:$E$53,'Transactions (Dated)'!$D$2:$D$53,'Share Values'!$V100,'Transactions (Dated)'!$B$2:$B$53,'Share Values'!AI$11,'Transactions (Dated)'!$C$2:$C$53,"Sell")</f>
        <v>0</v>
      </c>
      <c r="AJ100" s="40">
        <f ca="1">AJ99+SUMIFS('Transactions (Dated)'!$E$2:$E$53,'Transactions (Dated)'!$D$2:$D$53,'Share Values'!$V100,'Transactions (Dated)'!$B$2:$B$53,'Share Values'!AJ$11,'Transactions (Dated)'!$C$2:$C$53,"Buy")-SUMIFS('Transactions (Dated)'!$E$2:$E$53,'Transactions (Dated)'!$D$2:$D$53,'Share Values'!$V100,'Transactions (Dated)'!$B$2:$B$53,'Share Values'!AJ$11,'Transactions (Dated)'!$C$2:$C$53,"Sell")</f>
        <v>0</v>
      </c>
      <c r="AK100" s="40"/>
      <c r="AM100" s="3">
        <f t="shared" si="33"/>
        <v>42041</v>
      </c>
      <c r="AN100" s="6">
        <f t="shared" ca="1" si="34"/>
        <v>57905</v>
      </c>
      <c r="AO100" s="6">
        <f t="shared" ca="1" si="35"/>
        <v>49875</v>
      </c>
      <c r="AP100" s="6">
        <f t="shared" ca="1" si="36"/>
        <v>0</v>
      </c>
      <c r="AQ100" s="6">
        <f t="shared" ca="1" si="37"/>
        <v>61395.400000000009</v>
      </c>
      <c r="AR100" s="6">
        <f t="shared" ca="1" si="38"/>
        <v>0</v>
      </c>
      <c r="AS100" s="6">
        <f t="shared" ca="1" si="39"/>
        <v>0</v>
      </c>
      <c r="AT100" s="6">
        <f t="shared" ca="1" si="40"/>
        <v>0</v>
      </c>
      <c r="AU100" s="6">
        <f t="shared" ca="1" si="41"/>
        <v>0</v>
      </c>
      <c r="AV100" s="6">
        <f t="shared" ca="1" si="42"/>
        <v>0</v>
      </c>
      <c r="AW100" s="6">
        <f t="shared" ca="1" si="43"/>
        <v>0</v>
      </c>
      <c r="AX100" s="6">
        <f t="shared" ca="1" si="44"/>
        <v>0</v>
      </c>
      <c r="AY100" s="6">
        <f t="shared" ca="1" si="45"/>
        <v>0</v>
      </c>
      <c r="AZ100" s="6">
        <f t="shared" ca="1" si="46"/>
        <v>0</v>
      </c>
      <c r="BA100" s="6">
        <f t="shared" ca="1" si="47"/>
        <v>0</v>
      </c>
      <c r="BB100" s="6"/>
      <c r="BD100" s="4">
        <f t="shared" ca="1" si="48"/>
        <v>169175.40000000002</v>
      </c>
      <c r="BF100" s="3">
        <f t="shared" si="49"/>
        <v>42041</v>
      </c>
      <c r="BG100" s="6">
        <f>BG99+SUMIFS('Transactions (Dated)'!H:H,'Transactions (Dated)'!D:D,'Share Values'!AM100)</f>
        <v>839713.55</v>
      </c>
      <c r="BH100" s="6">
        <f ca="1">BH99+SUMIFS('Transactions (Dated)'!$F:$F,'Transactions (Dated)'!$D:$D,$BF100,'Transactions (Dated)'!$B:$B,BH$11,'Transactions (Dated)'!$C:$C,"Dividend (paid to cash)")*W100</f>
        <v>0</v>
      </c>
      <c r="BI100" s="6">
        <f ca="1">BI99+SUMIFS('Transactions (Dated)'!$F:$F,'Transactions (Dated)'!$D:$D,$BF100,'Transactions (Dated)'!$B:$B,BI$11,'Transactions (Dated)'!$C:$C,"Dividend (paid to cash)")*X100</f>
        <v>625</v>
      </c>
      <c r="BJ100" s="6">
        <f ca="1">BJ99+SUMIFS('Transactions (Dated)'!$F:$F,'Transactions (Dated)'!$D:$D,$BF100,'Transactions (Dated)'!$B:$B,BJ$11,'Transactions (Dated)'!$C:$C,"Dividend (paid to cash)")*Y100</f>
        <v>0</v>
      </c>
      <c r="BK100" s="6">
        <f ca="1">BK99+SUMIFS('Transactions (Dated)'!$F:$F,'Transactions (Dated)'!$D:$D,$BF100,'Transactions (Dated)'!$B:$B,BK$11,'Transactions (Dated)'!$C:$C,"Dividend (paid to cash)")*Z100</f>
        <v>0</v>
      </c>
      <c r="BL100" s="6">
        <f ca="1">BL99+SUMIFS('Transactions (Dated)'!$F:$F,'Transactions (Dated)'!$D:$D,$BF100,'Transactions (Dated)'!$B:$B,BL$11,'Transactions (Dated)'!$C:$C,"Dividend (paid to cash)")*AA100</f>
        <v>0</v>
      </c>
      <c r="BM100" s="6">
        <f ca="1">BM99+SUMIFS('Transactions (Dated)'!$F:$F,'Transactions (Dated)'!$D:$D,$BF100,'Transactions (Dated)'!$B:$B,BM$11,'Transactions (Dated)'!$C:$C,"Dividend (paid to cash)")*AB100</f>
        <v>0</v>
      </c>
      <c r="BN100" s="6">
        <f ca="1">BN99+SUMIFS('Transactions (Dated)'!$F:$F,'Transactions (Dated)'!$D:$D,$BF100,'Transactions (Dated)'!$B:$B,BN$11,'Transactions (Dated)'!$C:$C,"Dividend (paid to cash)")*AC100</f>
        <v>0</v>
      </c>
      <c r="BO100" s="6">
        <f ca="1">BO99+SUMIFS('Transactions (Dated)'!$F:$F,'Transactions (Dated)'!$D:$D,$BF100,'Transactions (Dated)'!$B:$B,BO$11,'Transactions (Dated)'!$C:$C,"Dividend (paid to cash)")*AD100</f>
        <v>0</v>
      </c>
      <c r="BP100" s="6">
        <f ca="1">BP99+SUMIFS('Transactions (Dated)'!$F:$F,'Transactions (Dated)'!$D:$D,$BF100,'Transactions (Dated)'!$B:$B,BP$11,'Transactions (Dated)'!$C:$C,"Dividend (paid to cash)")*AE100</f>
        <v>0</v>
      </c>
      <c r="BQ100" s="6">
        <f ca="1">BQ99+SUMIFS('Transactions (Dated)'!$F:$F,'Transactions (Dated)'!$D:$D,$BF100,'Transactions (Dated)'!$B:$B,BQ$11,'Transactions (Dated)'!$C:$C,"Dividend (paid to cash)")*AF100</f>
        <v>0</v>
      </c>
      <c r="BR100" s="6">
        <f ca="1">BR99+SUMIFS('Transactions (Dated)'!$F:$F,'Transactions (Dated)'!$D:$D,$BF100,'Transactions (Dated)'!$B:$B,BR$11,'Transactions (Dated)'!$C:$C,"Dividend (paid to cash)")*AG100</f>
        <v>0</v>
      </c>
      <c r="BS100" s="6">
        <f ca="1">BS99+SUMIFS('Transactions (Dated)'!$F:$F,'Transactions (Dated)'!$D:$D,$BF100,'Transactions (Dated)'!$B:$B,BS$11,'Transactions (Dated)'!$C:$C,"Dividend (paid to cash)")*AH100</f>
        <v>0</v>
      </c>
      <c r="BT100" s="6">
        <f ca="1">BT99+SUMIFS('Transactions (Dated)'!$F:$F,'Transactions (Dated)'!$D:$D,$BF100,'Transactions (Dated)'!$B:$B,BT$11,'Transactions (Dated)'!$C:$C,"Dividend (paid to cash)")*AI100</f>
        <v>0</v>
      </c>
      <c r="BU100" s="6">
        <f ca="1">BU99+SUMIFS('Transactions (Dated)'!$F:$F,'Transactions (Dated)'!$D:$D,$BF100,'Transactions (Dated)'!$B:$B,BU$11,'Transactions (Dated)'!$C:$C,"Dividend (paid to cash)")*AJ100</f>
        <v>0</v>
      </c>
      <c r="BV100" s="6"/>
      <c r="BX100" s="6">
        <f t="shared" ca="1" si="54"/>
        <v>840338.55</v>
      </c>
      <c r="BZ100" s="3">
        <f t="shared" si="55"/>
        <v>42041</v>
      </c>
      <c r="CA100" s="4">
        <f t="shared" ca="1" si="50"/>
        <v>169175.40000000002</v>
      </c>
      <c r="CB100" s="4">
        <f t="shared" ca="1" si="51"/>
        <v>840338.55</v>
      </c>
      <c r="CD100" s="4">
        <f t="shared" ca="1" si="52"/>
        <v>1009513.9500000001</v>
      </c>
    </row>
    <row r="101" spans="2:82" x14ac:dyDescent="0.15">
      <c r="B101" s="3">
        <f t="shared" si="53"/>
        <v>42044</v>
      </c>
      <c r="C101" s="2">
        <v>15100.7</v>
      </c>
      <c r="E101" s="70">
        <v>42044</v>
      </c>
      <c r="F101" s="69">
        <v>12.31</v>
      </c>
      <c r="G101" s="69">
        <v>4.17</v>
      </c>
      <c r="H101" s="69">
        <v>20.420000000000002</v>
      </c>
      <c r="I101" s="69">
        <v>32.06</v>
      </c>
      <c r="J101" s="69">
        <v>23.5</v>
      </c>
      <c r="K101" s="69">
        <v>12.67</v>
      </c>
      <c r="L101" s="69">
        <v>29.18</v>
      </c>
      <c r="M101" s="69">
        <v>2.63</v>
      </c>
      <c r="N101" s="69">
        <v>8.31</v>
      </c>
      <c r="O101" s="69">
        <v>5.05</v>
      </c>
      <c r="P101" s="69">
        <v>34.51</v>
      </c>
      <c r="Q101" s="69">
        <v>1.1100000000000001</v>
      </c>
      <c r="R101" s="69">
        <v>10.02</v>
      </c>
      <c r="S101" s="69">
        <v>39.93</v>
      </c>
      <c r="T101" s="4"/>
      <c r="V101" s="3">
        <f t="shared" si="32"/>
        <v>42044</v>
      </c>
      <c r="W101" s="40">
        <f ca="1">W100+SUMIFS('Transactions (Dated)'!$E$2:$E$53,'Transactions (Dated)'!$D$2:$D$53,'Share Values'!$V101,'Transactions (Dated)'!$B$2:$B$53,'Share Values'!W$11,'Transactions (Dated)'!$C$2:$C$53,"Buy")-SUMIFS('Transactions (Dated)'!$E$2:$E$53,'Transactions (Dated)'!$D$2:$D$53,'Share Values'!$V101,'Transactions (Dated)'!$B$2:$B$53,'Share Values'!W$11,'Transactions (Dated)'!$C$2:$C$53,"Sell")</f>
        <v>4625</v>
      </c>
      <c r="X101" s="40">
        <f ca="1">X100+SUMIFS('Transactions (Dated)'!$E$2:$E$53,'Transactions (Dated)'!$D$2:$D$53,'Share Values'!$V101,'Transactions (Dated)'!$B$2:$B$53,'Share Values'!X$11,'Transactions (Dated)'!$C$2:$C$53,"Buy")-SUMIFS('Transactions (Dated)'!$E$2:$E$53,'Transactions (Dated)'!$D$2:$D$53,'Share Values'!$V101,'Transactions (Dated)'!$B$2:$B$53,'Share Values'!X$11,'Transactions (Dated)'!$C$2:$C$53,"Sell")</f>
        <v>12500</v>
      </c>
      <c r="Y101" s="40">
        <f ca="1">Y100+SUMIFS('Transactions (Dated)'!$E$2:$E$53,'Transactions (Dated)'!$D$2:$D$53,'Share Values'!$V101,'Transactions (Dated)'!$B$2:$B$53,'Share Values'!Y$11,'Transactions (Dated)'!$C$2:$C$53,"Buy")-SUMIFS('Transactions (Dated)'!$E$2:$E$53,'Transactions (Dated)'!$D$2:$D$53,'Share Values'!$V101,'Transactions (Dated)'!$B$2:$B$53,'Share Values'!Y$11,'Transactions (Dated)'!$C$2:$C$53,"Sell")</f>
        <v>0</v>
      </c>
      <c r="Z101" s="40">
        <f ca="1">Z100+SUMIFS('Transactions (Dated)'!$E$2:$E$53,'Transactions (Dated)'!$D$2:$D$53,'Share Values'!$V101,'Transactions (Dated)'!$B$2:$B$53,'Share Values'!Z$11,'Transactions (Dated)'!$C$2:$C$53,"Buy")-SUMIFS('Transactions (Dated)'!$E$2:$E$53,'Transactions (Dated)'!$D$2:$D$53,'Share Values'!$V101,'Transactions (Dated)'!$B$2:$B$53,'Share Values'!Z$11,'Transactions (Dated)'!$C$2:$C$53,"Sell")</f>
        <v>1892</v>
      </c>
      <c r="AA101" s="40">
        <f ca="1">AA100+SUMIFS('Transactions (Dated)'!$E$2:$E$53,'Transactions (Dated)'!$D$2:$D$53,'Share Values'!$V101,'Transactions (Dated)'!$B$2:$B$53,'Share Values'!AA$11,'Transactions (Dated)'!$C$2:$C$53,"Buy")-SUMIFS('Transactions (Dated)'!$E$2:$E$53,'Transactions (Dated)'!$D$2:$D$53,'Share Values'!$V101,'Transactions (Dated)'!$B$2:$B$53,'Share Values'!AA$11,'Transactions (Dated)'!$C$2:$C$53,"Sell")</f>
        <v>0</v>
      </c>
      <c r="AB101" s="40">
        <f ca="1">AB100+SUMIFS('Transactions (Dated)'!$E$2:$E$53,'Transactions (Dated)'!$D$2:$D$53,'Share Values'!$V101,'Transactions (Dated)'!$B$2:$B$53,'Share Values'!AB$11,'Transactions (Dated)'!$C$2:$C$53,"Buy")-SUMIFS('Transactions (Dated)'!$E$2:$E$53,'Transactions (Dated)'!$D$2:$D$53,'Share Values'!$V101,'Transactions (Dated)'!$B$2:$B$53,'Share Values'!AB$11,'Transactions (Dated)'!$C$2:$C$53,"Sell")</f>
        <v>0</v>
      </c>
      <c r="AC101" s="40">
        <f ca="1">AC100+SUMIFS('Transactions (Dated)'!$E$2:$E$53,'Transactions (Dated)'!$D$2:$D$53,'Share Values'!$V101,'Transactions (Dated)'!$B$2:$B$53,'Share Values'!AC$11,'Transactions (Dated)'!$C$2:$C$53,"Buy")-SUMIFS('Transactions (Dated)'!$E$2:$E$53,'Transactions (Dated)'!$D$2:$D$53,'Share Values'!$V101,'Transactions (Dated)'!$B$2:$B$53,'Share Values'!AC$11,'Transactions (Dated)'!$C$2:$C$53,"Sell")</f>
        <v>0</v>
      </c>
      <c r="AD101" s="40">
        <f ca="1">AD100+SUMIFS('Transactions (Dated)'!$E$2:$E$53,'Transactions (Dated)'!$D$2:$D$53,'Share Values'!$V101,'Transactions (Dated)'!$B$2:$B$53,'Share Values'!AD$11,'Transactions (Dated)'!$C$2:$C$53,"Buy")-SUMIFS('Transactions (Dated)'!$E$2:$E$53,'Transactions (Dated)'!$D$2:$D$53,'Share Values'!$V101,'Transactions (Dated)'!$B$2:$B$53,'Share Values'!AD$11,'Transactions (Dated)'!$C$2:$C$53,"Sell")</f>
        <v>0</v>
      </c>
      <c r="AE101" s="40">
        <f ca="1">AE100+SUMIFS('Transactions (Dated)'!$E$2:$E$53,'Transactions (Dated)'!$D$2:$D$53,'Share Values'!$V101,'Transactions (Dated)'!$B$2:$B$53,'Share Values'!AE$11,'Transactions (Dated)'!$C$2:$C$53,"Buy")-SUMIFS('Transactions (Dated)'!$E$2:$E$53,'Transactions (Dated)'!$D$2:$D$53,'Share Values'!$V101,'Transactions (Dated)'!$B$2:$B$53,'Share Values'!AE$11,'Transactions (Dated)'!$C$2:$C$53,"Sell")</f>
        <v>0</v>
      </c>
      <c r="AF101" s="40">
        <f ca="1">AF100+SUMIFS('Transactions (Dated)'!$E$2:$E$53,'Transactions (Dated)'!$D$2:$D$53,'Share Values'!$V101,'Transactions (Dated)'!$B$2:$B$53,'Share Values'!AF$11,'Transactions (Dated)'!$C$2:$C$53,"Buy")-SUMIFS('Transactions (Dated)'!$E$2:$E$53,'Transactions (Dated)'!$D$2:$D$53,'Share Values'!$V101,'Transactions (Dated)'!$B$2:$B$53,'Share Values'!AF$11,'Transactions (Dated)'!$C$2:$C$53,"Sell")</f>
        <v>0</v>
      </c>
      <c r="AG101" s="40">
        <f ca="1">AG100+SUMIFS('Transactions (Dated)'!$E$2:$E$53,'Transactions (Dated)'!$D$2:$D$53,'Share Values'!$V101,'Transactions (Dated)'!$B$2:$B$53,'Share Values'!AG$11,'Transactions (Dated)'!$C$2:$C$53,"Buy")-SUMIFS('Transactions (Dated)'!$E$2:$E$53,'Transactions (Dated)'!$D$2:$D$53,'Share Values'!$V101,'Transactions (Dated)'!$B$2:$B$53,'Share Values'!AG$11,'Transactions (Dated)'!$C$2:$C$53,"Sell")</f>
        <v>0</v>
      </c>
      <c r="AH101" s="40">
        <f ca="1">AH100+SUMIFS('Transactions (Dated)'!$E$2:$E$53,'Transactions (Dated)'!$D$2:$D$53,'Share Values'!$V101,'Transactions (Dated)'!$B$2:$B$53,'Share Values'!AH$11,'Transactions (Dated)'!$C$2:$C$53,"Buy")-SUMIFS('Transactions (Dated)'!$E$2:$E$53,'Transactions (Dated)'!$D$2:$D$53,'Share Values'!$V101,'Transactions (Dated)'!$B$2:$B$53,'Share Values'!AH$11,'Transactions (Dated)'!$C$2:$C$53,"Sell")</f>
        <v>0</v>
      </c>
      <c r="AI101" s="40">
        <f ca="1">AI100+SUMIFS('Transactions (Dated)'!$E$2:$E$53,'Transactions (Dated)'!$D$2:$D$53,'Share Values'!$V101,'Transactions (Dated)'!$B$2:$B$53,'Share Values'!AI$11,'Transactions (Dated)'!$C$2:$C$53,"Buy")-SUMIFS('Transactions (Dated)'!$E$2:$E$53,'Transactions (Dated)'!$D$2:$D$53,'Share Values'!$V101,'Transactions (Dated)'!$B$2:$B$53,'Share Values'!AI$11,'Transactions (Dated)'!$C$2:$C$53,"Sell")</f>
        <v>0</v>
      </c>
      <c r="AJ101" s="40">
        <f ca="1">AJ100+SUMIFS('Transactions (Dated)'!$E$2:$E$53,'Transactions (Dated)'!$D$2:$D$53,'Share Values'!$V101,'Transactions (Dated)'!$B$2:$B$53,'Share Values'!AJ$11,'Transactions (Dated)'!$C$2:$C$53,"Buy")-SUMIFS('Transactions (Dated)'!$E$2:$E$53,'Transactions (Dated)'!$D$2:$D$53,'Share Values'!$V101,'Transactions (Dated)'!$B$2:$B$53,'Share Values'!AJ$11,'Transactions (Dated)'!$C$2:$C$53,"Sell")</f>
        <v>0</v>
      </c>
      <c r="AK101" s="40"/>
      <c r="AM101" s="3">
        <f t="shared" si="33"/>
        <v>42044</v>
      </c>
      <c r="AN101" s="6">
        <f t="shared" ca="1" si="34"/>
        <v>56933.75</v>
      </c>
      <c r="AO101" s="6">
        <f t="shared" ca="1" si="35"/>
        <v>52125</v>
      </c>
      <c r="AP101" s="6">
        <f t="shared" ca="1" si="36"/>
        <v>0</v>
      </c>
      <c r="AQ101" s="6">
        <f t="shared" ca="1" si="37"/>
        <v>60657.520000000004</v>
      </c>
      <c r="AR101" s="6">
        <f t="shared" ca="1" si="38"/>
        <v>0</v>
      </c>
      <c r="AS101" s="6">
        <f t="shared" ca="1" si="39"/>
        <v>0</v>
      </c>
      <c r="AT101" s="6">
        <f t="shared" ca="1" si="40"/>
        <v>0</v>
      </c>
      <c r="AU101" s="6">
        <f t="shared" ca="1" si="41"/>
        <v>0</v>
      </c>
      <c r="AV101" s="6">
        <f t="shared" ca="1" si="42"/>
        <v>0</v>
      </c>
      <c r="AW101" s="6">
        <f t="shared" ca="1" si="43"/>
        <v>0</v>
      </c>
      <c r="AX101" s="6">
        <f t="shared" ca="1" si="44"/>
        <v>0</v>
      </c>
      <c r="AY101" s="6">
        <f t="shared" ca="1" si="45"/>
        <v>0</v>
      </c>
      <c r="AZ101" s="6">
        <f t="shared" ca="1" si="46"/>
        <v>0</v>
      </c>
      <c r="BA101" s="6">
        <f t="shared" ca="1" si="47"/>
        <v>0</v>
      </c>
      <c r="BB101" s="6"/>
      <c r="BD101" s="4">
        <f t="shared" ca="1" si="48"/>
        <v>169716.27000000002</v>
      </c>
      <c r="BF101" s="3">
        <f t="shared" si="49"/>
        <v>42044</v>
      </c>
      <c r="BG101" s="6">
        <f>BG100+SUMIFS('Transactions (Dated)'!H:H,'Transactions (Dated)'!D:D,'Share Values'!AM101)</f>
        <v>839713.55</v>
      </c>
      <c r="BH101" s="6">
        <f ca="1">BH100+SUMIFS('Transactions (Dated)'!$F:$F,'Transactions (Dated)'!$D:$D,$BF101,'Transactions (Dated)'!$B:$B,BH$11,'Transactions (Dated)'!$C:$C,"Dividend (paid to cash)")*W101</f>
        <v>0</v>
      </c>
      <c r="BI101" s="6">
        <f ca="1">BI100+SUMIFS('Transactions (Dated)'!$F:$F,'Transactions (Dated)'!$D:$D,$BF101,'Transactions (Dated)'!$B:$B,BI$11,'Transactions (Dated)'!$C:$C,"Dividend (paid to cash)")*X101</f>
        <v>625</v>
      </c>
      <c r="BJ101" s="6">
        <f ca="1">BJ100+SUMIFS('Transactions (Dated)'!$F:$F,'Transactions (Dated)'!$D:$D,$BF101,'Transactions (Dated)'!$B:$B,BJ$11,'Transactions (Dated)'!$C:$C,"Dividend (paid to cash)")*Y101</f>
        <v>0</v>
      </c>
      <c r="BK101" s="6">
        <f ca="1">BK100+SUMIFS('Transactions (Dated)'!$F:$F,'Transactions (Dated)'!$D:$D,$BF101,'Transactions (Dated)'!$B:$B,BK$11,'Transactions (Dated)'!$C:$C,"Dividend (paid to cash)")*Z101</f>
        <v>0</v>
      </c>
      <c r="BL101" s="6">
        <f ca="1">BL100+SUMIFS('Transactions (Dated)'!$F:$F,'Transactions (Dated)'!$D:$D,$BF101,'Transactions (Dated)'!$B:$B,BL$11,'Transactions (Dated)'!$C:$C,"Dividend (paid to cash)")*AA101</f>
        <v>0</v>
      </c>
      <c r="BM101" s="6">
        <f ca="1">BM100+SUMIFS('Transactions (Dated)'!$F:$F,'Transactions (Dated)'!$D:$D,$BF101,'Transactions (Dated)'!$B:$B,BM$11,'Transactions (Dated)'!$C:$C,"Dividend (paid to cash)")*AB101</f>
        <v>0</v>
      </c>
      <c r="BN101" s="6">
        <f ca="1">BN100+SUMIFS('Transactions (Dated)'!$F:$F,'Transactions (Dated)'!$D:$D,$BF101,'Transactions (Dated)'!$B:$B,BN$11,'Transactions (Dated)'!$C:$C,"Dividend (paid to cash)")*AC101</f>
        <v>0</v>
      </c>
      <c r="BO101" s="6">
        <f ca="1">BO100+SUMIFS('Transactions (Dated)'!$F:$F,'Transactions (Dated)'!$D:$D,$BF101,'Transactions (Dated)'!$B:$B,BO$11,'Transactions (Dated)'!$C:$C,"Dividend (paid to cash)")*AD101</f>
        <v>0</v>
      </c>
      <c r="BP101" s="6">
        <f ca="1">BP100+SUMIFS('Transactions (Dated)'!$F:$F,'Transactions (Dated)'!$D:$D,$BF101,'Transactions (Dated)'!$B:$B,BP$11,'Transactions (Dated)'!$C:$C,"Dividend (paid to cash)")*AE101</f>
        <v>0</v>
      </c>
      <c r="BQ101" s="6">
        <f ca="1">BQ100+SUMIFS('Transactions (Dated)'!$F:$F,'Transactions (Dated)'!$D:$D,$BF101,'Transactions (Dated)'!$B:$B,BQ$11,'Transactions (Dated)'!$C:$C,"Dividend (paid to cash)")*AF101</f>
        <v>0</v>
      </c>
      <c r="BR101" s="6">
        <f ca="1">BR100+SUMIFS('Transactions (Dated)'!$F:$F,'Transactions (Dated)'!$D:$D,$BF101,'Transactions (Dated)'!$B:$B,BR$11,'Transactions (Dated)'!$C:$C,"Dividend (paid to cash)")*AG101</f>
        <v>0</v>
      </c>
      <c r="BS101" s="6">
        <f ca="1">BS100+SUMIFS('Transactions (Dated)'!$F:$F,'Transactions (Dated)'!$D:$D,$BF101,'Transactions (Dated)'!$B:$B,BS$11,'Transactions (Dated)'!$C:$C,"Dividend (paid to cash)")*AH101</f>
        <v>0</v>
      </c>
      <c r="BT101" s="6">
        <f ca="1">BT100+SUMIFS('Transactions (Dated)'!$F:$F,'Transactions (Dated)'!$D:$D,$BF101,'Transactions (Dated)'!$B:$B,BT$11,'Transactions (Dated)'!$C:$C,"Dividend (paid to cash)")*AI101</f>
        <v>0</v>
      </c>
      <c r="BU101" s="6">
        <f ca="1">BU100+SUMIFS('Transactions (Dated)'!$F:$F,'Transactions (Dated)'!$D:$D,$BF101,'Transactions (Dated)'!$B:$B,BU$11,'Transactions (Dated)'!$C:$C,"Dividend (paid to cash)")*AJ101</f>
        <v>0</v>
      </c>
      <c r="BV101" s="6"/>
      <c r="BX101" s="6">
        <f t="shared" ca="1" si="54"/>
        <v>840338.55</v>
      </c>
      <c r="BZ101" s="3">
        <f t="shared" si="55"/>
        <v>42044</v>
      </c>
      <c r="CA101" s="4">
        <f t="shared" ca="1" si="50"/>
        <v>169716.27000000002</v>
      </c>
      <c r="CB101" s="4">
        <f t="shared" ca="1" si="51"/>
        <v>840338.55</v>
      </c>
      <c r="CD101" s="4">
        <f t="shared" ca="1" si="52"/>
        <v>1010054.8200000001</v>
      </c>
    </row>
    <row r="102" spans="2:82" x14ac:dyDescent="0.15">
      <c r="B102" s="3">
        <f t="shared" si="53"/>
        <v>42045</v>
      </c>
      <c r="C102" s="2">
        <v>15112.5</v>
      </c>
      <c r="E102" s="70">
        <v>42045</v>
      </c>
      <c r="F102" s="69">
        <v>12.47</v>
      </c>
      <c r="G102" s="69">
        <v>3.98</v>
      </c>
      <c r="H102" s="69">
        <v>20.45</v>
      </c>
      <c r="I102" s="69">
        <v>32.1</v>
      </c>
      <c r="J102" s="69">
        <v>23.94</v>
      </c>
      <c r="K102" s="69">
        <v>12.69</v>
      </c>
      <c r="L102" s="69">
        <v>29.03</v>
      </c>
      <c r="M102" s="69">
        <v>2.64</v>
      </c>
      <c r="N102" s="69">
        <v>8.31</v>
      </c>
      <c r="O102" s="69">
        <v>5.1767000000000003</v>
      </c>
      <c r="P102" s="69">
        <v>34.31</v>
      </c>
      <c r="Q102" s="69">
        <v>1.1599999999999999</v>
      </c>
      <c r="R102" s="69">
        <v>9.85</v>
      </c>
      <c r="S102" s="69">
        <v>40.39</v>
      </c>
      <c r="T102" s="4"/>
      <c r="V102" s="3">
        <f t="shared" si="32"/>
        <v>42045</v>
      </c>
      <c r="W102" s="40">
        <f ca="1">W101+SUMIFS('Transactions (Dated)'!$E$2:$E$53,'Transactions (Dated)'!$D$2:$D$53,'Share Values'!$V102,'Transactions (Dated)'!$B$2:$B$53,'Share Values'!W$11,'Transactions (Dated)'!$C$2:$C$53,"Buy")-SUMIFS('Transactions (Dated)'!$E$2:$E$53,'Transactions (Dated)'!$D$2:$D$53,'Share Values'!$V102,'Transactions (Dated)'!$B$2:$B$53,'Share Values'!W$11,'Transactions (Dated)'!$C$2:$C$53,"Sell")</f>
        <v>4625</v>
      </c>
      <c r="X102" s="40">
        <f ca="1">X101+SUMIFS('Transactions (Dated)'!$E$2:$E$53,'Transactions (Dated)'!$D$2:$D$53,'Share Values'!$V102,'Transactions (Dated)'!$B$2:$B$53,'Share Values'!X$11,'Transactions (Dated)'!$C$2:$C$53,"Buy")-SUMIFS('Transactions (Dated)'!$E$2:$E$53,'Transactions (Dated)'!$D$2:$D$53,'Share Values'!$V102,'Transactions (Dated)'!$B$2:$B$53,'Share Values'!X$11,'Transactions (Dated)'!$C$2:$C$53,"Sell")</f>
        <v>12500</v>
      </c>
      <c r="Y102" s="40">
        <f ca="1">Y101+SUMIFS('Transactions (Dated)'!$E$2:$E$53,'Transactions (Dated)'!$D$2:$D$53,'Share Values'!$V102,'Transactions (Dated)'!$B$2:$B$53,'Share Values'!Y$11,'Transactions (Dated)'!$C$2:$C$53,"Buy")-SUMIFS('Transactions (Dated)'!$E$2:$E$53,'Transactions (Dated)'!$D$2:$D$53,'Share Values'!$V102,'Transactions (Dated)'!$B$2:$B$53,'Share Values'!Y$11,'Transactions (Dated)'!$C$2:$C$53,"Sell")</f>
        <v>0</v>
      </c>
      <c r="Z102" s="40">
        <f ca="1">Z101+SUMIFS('Transactions (Dated)'!$E$2:$E$53,'Transactions (Dated)'!$D$2:$D$53,'Share Values'!$V102,'Transactions (Dated)'!$B$2:$B$53,'Share Values'!Z$11,'Transactions (Dated)'!$C$2:$C$53,"Buy")-SUMIFS('Transactions (Dated)'!$E$2:$E$53,'Transactions (Dated)'!$D$2:$D$53,'Share Values'!$V102,'Transactions (Dated)'!$B$2:$B$53,'Share Values'!Z$11,'Transactions (Dated)'!$C$2:$C$53,"Sell")</f>
        <v>1892</v>
      </c>
      <c r="AA102" s="40">
        <f ca="1">AA101+SUMIFS('Transactions (Dated)'!$E$2:$E$53,'Transactions (Dated)'!$D$2:$D$53,'Share Values'!$V102,'Transactions (Dated)'!$B$2:$B$53,'Share Values'!AA$11,'Transactions (Dated)'!$C$2:$C$53,"Buy")-SUMIFS('Transactions (Dated)'!$E$2:$E$53,'Transactions (Dated)'!$D$2:$D$53,'Share Values'!$V102,'Transactions (Dated)'!$B$2:$B$53,'Share Values'!AA$11,'Transactions (Dated)'!$C$2:$C$53,"Sell")</f>
        <v>0</v>
      </c>
      <c r="AB102" s="40">
        <f ca="1">AB101+SUMIFS('Transactions (Dated)'!$E$2:$E$53,'Transactions (Dated)'!$D$2:$D$53,'Share Values'!$V102,'Transactions (Dated)'!$B$2:$B$53,'Share Values'!AB$11,'Transactions (Dated)'!$C$2:$C$53,"Buy")-SUMIFS('Transactions (Dated)'!$E$2:$E$53,'Transactions (Dated)'!$D$2:$D$53,'Share Values'!$V102,'Transactions (Dated)'!$B$2:$B$53,'Share Values'!AB$11,'Transactions (Dated)'!$C$2:$C$53,"Sell")</f>
        <v>0</v>
      </c>
      <c r="AC102" s="40">
        <f ca="1">AC101+SUMIFS('Transactions (Dated)'!$E$2:$E$53,'Transactions (Dated)'!$D$2:$D$53,'Share Values'!$V102,'Transactions (Dated)'!$B$2:$B$53,'Share Values'!AC$11,'Transactions (Dated)'!$C$2:$C$53,"Buy")-SUMIFS('Transactions (Dated)'!$E$2:$E$53,'Transactions (Dated)'!$D$2:$D$53,'Share Values'!$V102,'Transactions (Dated)'!$B$2:$B$53,'Share Values'!AC$11,'Transactions (Dated)'!$C$2:$C$53,"Sell")</f>
        <v>0</v>
      </c>
      <c r="AD102" s="40">
        <f ca="1">AD101+SUMIFS('Transactions (Dated)'!$E$2:$E$53,'Transactions (Dated)'!$D$2:$D$53,'Share Values'!$V102,'Transactions (Dated)'!$B$2:$B$53,'Share Values'!AD$11,'Transactions (Dated)'!$C$2:$C$53,"Buy")-SUMIFS('Transactions (Dated)'!$E$2:$E$53,'Transactions (Dated)'!$D$2:$D$53,'Share Values'!$V102,'Transactions (Dated)'!$B$2:$B$53,'Share Values'!AD$11,'Transactions (Dated)'!$C$2:$C$53,"Sell")</f>
        <v>0</v>
      </c>
      <c r="AE102" s="40">
        <f ca="1">AE101+SUMIFS('Transactions (Dated)'!$E$2:$E$53,'Transactions (Dated)'!$D$2:$D$53,'Share Values'!$V102,'Transactions (Dated)'!$B$2:$B$53,'Share Values'!AE$11,'Transactions (Dated)'!$C$2:$C$53,"Buy")-SUMIFS('Transactions (Dated)'!$E$2:$E$53,'Transactions (Dated)'!$D$2:$D$53,'Share Values'!$V102,'Transactions (Dated)'!$B$2:$B$53,'Share Values'!AE$11,'Transactions (Dated)'!$C$2:$C$53,"Sell")</f>
        <v>0</v>
      </c>
      <c r="AF102" s="40">
        <f ca="1">AF101+SUMIFS('Transactions (Dated)'!$E$2:$E$53,'Transactions (Dated)'!$D$2:$D$53,'Share Values'!$V102,'Transactions (Dated)'!$B$2:$B$53,'Share Values'!AF$11,'Transactions (Dated)'!$C$2:$C$53,"Buy")-SUMIFS('Transactions (Dated)'!$E$2:$E$53,'Transactions (Dated)'!$D$2:$D$53,'Share Values'!$V102,'Transactions (Dated)'!$B$2:$B$53,'Share Values'!AF$11,'Transactions (Dated)'!$C$2:$C$53,"Sell")</f>
        <v>0</v>
      </c>
      <c r="AG102" s="40">
        <f ca="1">AG101+SUMIFS('Transactions (Dated)'!$E$2:$E$53,'Transactions (Dated)'!$D$2:$D$53,'Share Values'!$V102,'Transactions (Dated)'!$B$2:$B$53,'Share Values'!AG$11,'Transactions (Dated)'!$C$2:$C$53,"Buy")-SUMIFS('Transactions (Dated)'!$E$2:$E$53,'Transactions (Dated)'!$D$2:$D$53,'Share Values'!$V102,'Transactions (Dated)'!$B$2:$B$53,'Share Values'!AG$11,'Transactions (Dated)'!$C$2:$C$53,"Sell")</f>
        <v>0</v>
      </c>
      <c r="AH102" s="40">
        <f ca="1">AH101+SUMIFS('Transactions (Dated)'!$E$2:$E$53,'Transactions (Dated)'!$D$2:$D$53,'Share Values'!$V102,'Transactions (Dated)'!$B$2:$B$53,'Share Values'!AH$11,'Transactions (Dated)'!$C$2:$C$53,"Buy")-SUMIFS('Transactions (Dated)'!$E$2:$E$53,'Transactions (Dated)'!$D$2:$D$53,'Share Values'!$V102,'Transactions (Dated)'!$B$2:$B$53,'Share Values'!AH$11,'Transactions (Dated)'!$C$2:$C$53,"Sell")</f>
        <v>0</v>
      </c>
      <c r="AI102" s="40">
        <f ca="1">AI101+SUMIFS('Transactions (Dated)'!$E$2:$E$53,'Transactions (Dated)'!$D$2:$D$53,'Share Values'!$V102,'Transactions (Dated)'!$B$2:$B$53,'Share Values'!AI$11,'Transactions (Dated)'!$C$2:$C$53,"Buy")-SUMIFS('Transactions (Dated)'!$E$2:$E$53,'Transactions (Dated)'!$D$2:$D$53,'Share Values'!$V102,'Transactions (Dated)'!$B$2:$B$53,'Share Values'!AI$11,'Transactions (Dated)'!$C$2:$C$53,"Sell")</f>
        <v>0</v>
      </c>
      <c r="AJ102" s="40">
        <f ca="1">AJ101+SUMIFS('Transactions (Dated)'!$E$2:$E$53,'Transactions (Dated)'!$D$2:$D$53,'Share Values'!$V102,'Transactions (Dated)'!$B$2:$B$53,'Share Values'!AJ$11,'Transactions (Dated)'!$C$2:$C$53,"Buy")-SUMIFS('Transactions (Dated)'!$E$2:$E$53,'Transactions (Dated)'!$D$2:$D$53,'Share Values'!$V102,'Transactions (Dated)'!$B$2:$B$53,'Share Values'!AJ$11,'Transactions (Dated)'!$C$2:$C$53,"Sell")</f>
        <v>0</v>
      </c>
      <c r="AK102" s="40"/>
      <c r="AM102" s="3">
        <f t="shared" si="33"/>
        <v>42045</v>
      </c>
      <c r="AN102" s="6">
        <f t="shared" ca="1" si="34"/>
        <v>57673.75</v>
      </c>
      <c r="AO102" s="6">
        <f t="shared" ca="1" si="35"/>
        <v>49750</v>
      </c>
      <c r="AP102" s="6">
        <f t="shared" ca="1" si="36"/>
        <v>0</v>
      </c>
      <c r="AQ102" s="6">
        <f t="shared" ca="1" si="37"/>
        <v>60733.200000000004</v>
      </c>
      <c r="AR102" s="6">
        <f t="shared" ca="1" si="38"/>
        <v>0</v>
      </c>
      <c r="AS102" s="6">
        <f t="shared" ca="1" si="39"/>
        <v>0</v>
      </c>
      <c r="AT102" s="6">
        <f t="shared" ca="1" si="40"/>
        <v>0</v>
      </c>
      <c r="AU102" s="6">
        <f t="shared" ca="1" si="41"/>
        <v>0</v>
      </c>
      <c r="AV102" s="6">
        <f t="shared" ca="1" si="42"/>
        <v>0</v>
      </c>
      <c r="AW102" s="6">
        <f t="shared" ca="1" si="43"/>
        <v>0</v>
      </c>
      <c r="AX102" s="6">
        <f t="shared" ca="1" si="44"/>
        <v>0</v>
      </c>
      <c r="AY102" s="6">
        <f t="shared" ca="1" si="45"/>
        <v>0</v>
      </c>
      <c r="AZ102" s="6">
        <f t="shared" ca="1" si="46"/>
        <v>0</v>
      </c>
      <c r="BA102" s="6">
        <f t="shared" ca="1" si="47"/>
        <v>0</v>
      </c>
      <c r="BB102" s="6"/>
      <c r="BD102" s="4">
        <f t="shared" ca="1" si="48"/>
        <v>168156.95</v>
      </c>
      <c r="BF102" s="3">
        <f t="shared" si="49"/>
        <v>42045</v>
      </c>
      <c r="BG102" s="6">
        <f>BG101+SUMIFS('Transactions (Dated)'!H:H,'Transactions (Dated)'!D:D,'Share Values'!AM102)</f>
        <v>839713.55</v>
      </c>
      <c r="BH102" s="6">
        <f ca="1">BH101+SUMIFS('Transactions (Dated)'!$F:$F,'Transactions (Dated)'!$D:$D,$BF102,'Transactions (Dated)'!$B:$B,BH$11,'Transactions (Dated)'!$C:$C,"Dividend (paid to cash)")*W102</f>
        <v>0</v>
      </c>
      <c r="BI102" s="6">
        <f ca="1">BI101+SUMIFS('Transactions (Dated)'!$F:$F,'Transactions (Dated)'!$D:$D,$BF102,'Transactions (Dated)'!$B:$B,BI$11,'Transactions (Dated)'!$C:$C,"Dividend (paid to cash)")*X102</f>
        <v>625</v>
      </c>
      <c r="BJ102" s="6">
        <f ca="1">BJ101+SUMIFS('Transactions (Dated)'!$F:$F,'Transactions (Dated)'!$D:$D,$BF102,'Transactions (Dated)'!$B:$B,BJ$11,'Transactions (Dated)'!$C:$C,"Dividend (paid to cash)")*Y102</f>
        <v>0</v>
      </c>
      <c r="BK102" s="6">
        <f ca="1">BK101+SUMIFS('Transactions (Dated)'!$F:$F,'Transactions (Dated)'!$D:$D,$BF102,'Transactions (Dated)'!$B:$B,BK$11,'Transactions (Dated)'!$C:$C,"Dividend (paid to cash)")*Z102</f>
        <v>0</v>
      </c>
      <c r="BL102" s="6">
        <f ca="1">BL101+SUMIFS('Transactions (Dated)'!$F:$F,'Transactions (Dated)'!$D:$D,$BF102,'Transactions (Dated)'!$B:$B,BL$11,'Transactions (Dated)'!$C:$C,"Dividend (paid to cash)")*AA102</f>
        <v>0</v>
      </c>
      <c r="BM102" s="6">
        <f ca="1">BM101+SUMIFS('Transactions (Dated)'!$F:$F,'Transactions (Dated)'!$D:$D,$BF102,'Transactions (Dated)'!$B:$B,BM$11,'Transactions (Dated)'!$C:$C,"Dividend (paid to cash)")*AB102</f>
        <v>0</v>
      </c>
      <c r="BN102" s="6">
        <f ca="1">BN101+SUMIFS('Transactions (Dated)'!$F:$F,'Transactions (Dated)'!$D:$D,$BF102,'Transactions (Dated)'!$B:$B,BN$11,'Transactions (Dated)'!$C:$C,"Dividend (paid to cash)")*AC102</f>
        <v>0</v>
      </c>
      <c r="BO102" s="6">
        <f ca="1">BO101+SUMIFS('Transactions (Dated)'!$F:$F,'Transactions (Dated)'!$D:$D,$BF102,'Transactions (Dated)'!$B:$B,BO$11,'Transactions (Dated)'!$C:$C,"Dividend (paid to cash)")*AD102</f>
        <v>0</v>
      </c>
      <c r="BP102" s="6">
        <f ca="1">BP101+SUMIFS('Transactions (Dated)'!$F:$F,'Transactions (Dated)'!$D:$D,$BF102,'Transactions (Dated)'!$B:$B,BP$11,'Transactions (Dated)'!$C:$C,"Dividend (paid to cash)")*AE102</f>
        <v>0</v>
      </c>
      <c r="BQ102" s="6">
        <f ca="1">BQ101+SUMIFS('Transactions (Dated)'!$F:$F,'Transactions (Dated)'!$D:$D,$BF102,'Transactions (Dated)'!$B:$B,BQ$11,'Transactions (Dated)'!$C:$C,"Dividend (paid to cash)")*AF102</f>
        <v>0</v>
      </c>
      <c r="BR102" s="6">
        <f ca="1">BR101+SUMIFS('Transactions (Dated)'!$F:$F,'Transactions (Dated)'!$D:$D,$BF102,'Transactions (Dated)'!$B:$B,BR$11,'Transactions (Dated)'!$C:$C,"Dividend (paid to cash)")*AG102</f>
        <v>0</v>
      </c>
      <c r="BS102" s="6">
        <f ca="1">BS101+SUMIFS('Transactions (Dated)'!$F:$F,'Transactions (Dated)'!$D:$D,$BF102,'Transactions (Dated)'!$B:$B,BS$11,'Transactions (Dated)'!$C:$C,"Dividend (paid to cash)")*AH102</f>
        <v>0</v>
      </c>
      <c r="BT102" s="6">
        <f ca="1">BT101+SUMIFS('Transactions (Dated)'!$F:$F,'Transactions (Dated)'!$D:$D,$BF102,'Transactions (Dated)'!$B:$B,BT$11,'Transactions (Dated)'!$C:$C,"Dividend (paid to cash)")*AI102</f>
        <v>0</v>
      </c>
      <c r="BU102" s="6">
        <f ca="1">BU101+SUMIFS('Transactions (Dated)'!$F:$F,'Transactions (Dated)'!$D:$D,$BF102,'Transactions (Dated)'!$B:$B,BU$11,'Transactions (Dated)'!$C:$C,"Dividend (paid to cash)")*AJ102</f>
        <v>0</v>
      </c>
      <c r="BV102" s="6"/>
      <c r="BX102" s="6">
        <f t="shared" ca="1" si="54"/>
        <v>840338.55</v>
      </c>
      <c r="BZ102" s="3">
        <f t="shared" si="55"/>
        <v>42045</v>
      </c>
      <c r="CA102" s="4">
        <f t="shared" ca="1" si="50"/>
        <v>168156.95</v>
      </c>
      <c r="CB102" s="4">
        <f t="shared" ca="1" si="51"/>
        <v>840338.55</v>
      </c>
      <c r="CD102" s="4">
        <f t="shared" ca="1" si="52"/>
        <v>1008495.5</v>
      </c>
    </row>
    <row r="103" spans="2:82" x14ac:dyDescent="0.15">
      <c r="B103" s="3">
        <f t="shared" si="53"/>
        <v>42046</v>
      </c>
      <c r="C103" s="2">
        <v>15151.5</v>
      </c>
      <c r="E103" s="70">
        <v>42046</v>
      </c>
      <c r="F103" s="69">
        <v>12.48</v>
      </c>
      <c r="G103" s="69">
        <v>3.95</v>
      </c>
      <c r="H103" s="69">
        <v>20.49</v>
      </c>
      <c r="I103" s="69">
        <v>32.15</v>
      </c>
      <c r="J103" s="69">
        <v>24.42</v>
      </c>
      <c r="K103" s="69">
        <v>12.77</v>
      </c>
      <c r="L103" s="69">
        <v>28.81</v>
      </c>
      <c r="M103" s="69">
        <v>2.58</v>
      </c>
      <c r="N103" s="69">
        <v>8.3000000000000007</v>
      </c>
      <c r="O103" s="69">
        <v>5.0067000000000004</v>
      </c>
      <c r="P103" s="69">
        <v>34.07</v>
      </c>
      <c r="Q103" s="69">
        <v>1.1299999999999999</v>
      </c>
      <c r="R103" s="69">
        <v>9.92</v>
      </c>
      <c r="S103" s="69">
        <v>40.409999999999997</v>
      </c>
      <c r="T103" s="4"/>
      <c r="V103" s="3">
        <f t="shared" si="32"/>
        <v>42046</v>
      </c>
      <c r="W103" s="40">
        <f ca="1">W102+SUMIFS('Transactions (Dated)'!$E$2:$E$53,'Transactions (Dated)'!$D$2:$D$53,'Share Values'!$V103,'Transactions (Dated)'!$B$2:$B$53,'Share Values'!W$11,'Transactions (Dated)'!$C$2:$C$53,"Buy")-SUMIFS('Transactions (Dated)'!$E$2:$E$53,'Transactions (Dated)'!$D$2:$D$53,'Share Values'!$V103,'Transactions (Dated)'!$B$2:$B$53,'Share Values'!W$11,'Transactions (Dated)'!$C$2:$C$53,"Sell")</f>
        <v>4625</v>
      </c>
      <c r="X103" s="40">
        <f ca="1">X102+SUMIFS('Transactions (Dated)'!$E$2:$E$53,'Transactions (Dated)'!$D$2:$D$53,'Share Values'!$V103,'Transactions (Dated)'!$B$2:$B$53,'Share Values'!X$11,'Transactions (Dated)'!$C$2:$C$53,"Buy")-SUMIFS('Transactions (Dated)'!$E$2:$E$53,'Transactions (Dated)'!$D$2:$D$53,'Share Values'!$V103,'Transactions (Dated)'!$B$2:$B$53,'Share Values'!X$11,'Transactions (Dated)'!$C$2:$C$53,"Sell")</f>
        <v>12500</v>
      </c>
      <c r="Y103" s="40">
        <f ca="1">Y102+SUMIFS('Transactions (Dated)'!$E$2:$E$53,'Transactions (Dated)'!$D$2:$D$53,'Share Values'!$V103,'Transactions (Dated)'!$B$2:$B$53,'Share Values'!Y$11,'Transactions (Dated)'!$C$2:$C$53,"Buy")-SUMIFS('Transactions (Dated)'!$E$2:$E$53,'Transactions (Dated)'!$D$2:$D$53,'Share Values'!$V103,'Transactions (Dated)'!$B$2:$B$53,'Share Values'!Y$11,'Transactions (Dated)'!$C$2:$C$53,"Sell")</f>
        <v>0</v>
      </c>
      <c r="Z103" s="40">
        <f ca="1">Z102+SUMIFS('Transactions (Dated)'!$E$2:$E$53,'Transactions (Dated)'!$D$2:$D$53,'Share Values'!$V103,'Transactions (Dated)'!$B$2:$B$53,'Share Values'!Z$11,'Transactions (Dated)'!$C$2:$C$53,"Buy")-SUMIFS('Transactions (Dated)'!$E$2:$E$53,'Transactions (Dated)'!$D$2:$D$53,'Share Values'!$V103,'Transactions (Dated)'!$B$2:$B$53,'Share Values'!Z$11,'Transactions (Dated)'!$C$2:$C$53,"Sell")</f>
        <v>1892</v>
      </c>
      <c r="AA103" s="40">
        <f ca="1">AA102+SUMIFS('Transactions (Dated)'!$E$2:$E$53,'Transactions (Dated)'!$D$2:$D$53,'Share Values'!$V103,'Transactions (Dated)'!$B$2:$B$53,'Share Values'!AA$11,'Transactions (Dated)'!$C$2:$C$53,"Buy")-SUMIFS('Transactions (Dated)'!$E$2:$E$53,'Transactions (Dated)'!$D$2:$D$53,'Share Values'!$V103,'Transactions (Dated)'!$B$2:$B$53,'Share Values'!AA$11,'Transactions (Dated)'!$C$2:$C$53,"Sell")</f>
        <v>0</v>
      </c>
      <c r="AB103" s="40">
        <f ca="1">AB102+SUMIFS('Transactions (Dated)'!$E$2:$E$53,'Transactions (Dated)'!$D$2:$D$53,'Share Values'!$V103,'Transactions (Dated)'!$B$2:$B$53,'Share Values'!AB$11,'Transactions (Dated)'!$C$2:$C$53,"Buy")-SUMIFS('Transactions (Dated)'!$E$2:$E$53,'Transactions (Dated)'!$D$2:$D$53,'Share Values'!$V103,'Transactions (Dated)'!$B$2:$B$53,'Share Values'!AB$11,'Transactions (Dated)'!$C$2:$C$53,"Sell")</f>
        <v>0</v>
      </c>
      <c r="AC103" s="40">
        <f ca="1">AC102+SUMIFS('Transactions (Dated)'!$E$2:$E$53,'Transactions (Dated)'!$D$2:$D$53,'Share Values'!$V103,'Transactions (Dated)'!$B$2:$B$53,'Share Values'!AC$11,'Transactions (Dated)'!$C$2:$C$53,"Buy")-SUMIFS('Transactions (Dated)'!$E$2:$E$53,'Transactions (Dated)'!$D$2:$D$53,'Share Values'!$V103,'Transactions (Dated)'!$B$2:$B$53,'Share Values'!AC$11,'Transactions (Dated)'!$C$2:$C$53,"Sell")</f>
        <v>0</v>
      </c>
      <c r="AD103" s="40">
        <f ca="1">AD102+SUMIFS('Transactions (Dated)'!$E$2:$E$53,'Transactions (Dated)'!$D$2:$D$53,'Share Values'!$V103,'Transactions (Dated)'!$B$2:$B$53,'Share Values'!AD$11,'Transactions (Dated)'!$C$2:$C$53,"Buy")-SUMIFS('Transactions (Dated)'!$E$2:$E$53,'Transactions (Dated)'!$D$2:$D$53,'Share Values'!$V103,'Transactions (Dated)'!$B$2:$B$53,'Share Values'!AD$11,'Transactions (Dated)'!$C$2:$C$53,"Sell")</f>
        <v>0</v>
      </c>
      <c r="AE103" s="40">
        <f ca="1">AE102+SUMIFS('Transactions (Dated)'!$E$2:$E$53,'Transactions (Dated)'!$D$2:$D$53,'Share Values'!$V103,'Transactions (Dated)'!$B$2:$B$53,'Share Values'!AE$11,'Transactions (Dated)'!$C$2:$C$53,"Buy")-SUMIFS('Transactions (Dated)'!$E$2:$E$53,'Transactions (Dated)'!$D$2:$D$53,'Share Values'!$V103,'Transactions (Dated)'!$B$2:$B$53,'Share Values'!AE$11,'Transactions (Dated)'!$C$2:$C$53,"Sell")</f>
        <v>0</v>
      </c>
      <c r="AF103" s="40">
        <f ca="1">AF102+SUMIFS('Transactions (Dated)'!$E$2:$E$53,'Transactions (Dated)'!$D$2:$D$53,'Share Values'!$V103,'Transactions (Dated)'!$B$2:$B$53,'Share Values'!AF$11,'Transactions (Dated)'!$C$2:$C$53,"Buy")-SUMIFS('Transactions (Dated)'!$E$2:$E$53,'Transactions (Dated)'!$D$2:$D$53,'Share Values'!$V103,'Transactions (Dated)'!$B$2:$B$53,'Share Values'!AF$11,'Transactions (Dated)'!$C$2:$C$53,"Sell")</f>
        <v>0</v>
      </c>
      <c r="AG103" s="40">
        <f ca="1">AG102+SUMIFS('Transactions (Dated)'!$E$2:$E$53,'Transactions (Dated)'!$D$2:$D$53,'Share Values'!$V103,'Transactions (Dated)'!$B$2:$B$53,'Share Values'!AG$11,'Transactions (Dated)'!$C$2:$C$53,"Buy")-SUMIFS('Transactions (Dated)'!$E$2:$E$53,'Transactions (Dated)'!$D$2:$D$53,'Share Values'!$V103,'Transactions (Dated)'!$B$2:$B$53,'Share Values'!AG$11,'Transactions (Dated)'!$C$2:$C$53,"Sell")</f>
        <v>0</v>
      </c>
      <c r="AH103" s="40">
        <f ca="1">AH102+SUMIFS('Transactions (Dated)'!$E$2:$E$53,'Transactions (Dated)'!$D$2:$D$53,'Share Values'!$V103,'Transactions (Dated)'!$B$2:$B$53,'Share Values'!AH$11,'Transactions (Dated)'!$C$2:$C$53,"Buy")-SUMIFS('Transactions (Dated)'!$E$2:$E$53,'Transactions (Dated)'!$D$2:$D$53,'Share Values'!$V103,'Transactions (Dated)'!$B$2:$B$53,'Share Values'!AH$11,'Transactions (Dated)'!$C$2:$C$53,"Sell")</f>
        <v>0</v>
      </c>
      <c r="AI103" s="40">
        <f ca="1">AI102+SUMIFS('Transactions (Dated)'!$E$2:$E$53,'Transactions (Dated)'!$D$2:$D$53,'Share Values'!$V103,'Transactions (Dated)'!$B$2:$B$53,'Share Values'!AI$11,'Transactions (Dated)'!$C$2:$C$53,"Buy")-SUMIFS('Transactions (Dated)'!$E$2:$E$53,'Transactions (Dated)'!$D$2:$D$53,'Share Values'!$V103,'Transactions (Dated)'!$B$2:$B$53,'Share Values'!AI$11,'Transactions (Dated)'!$C$2:$C$53,"Sell")</f>
        <v>0</v>
      </c>
      <c r="AJ103" s="40">
        <f ca="1">AJ102+SUMIFS('Transactions (Dated)'!$E$2:$E$53,'Transactions (Dated)'!$D$2:$D$53,'Share Values'!$V103,'Transactions (Dated)'!$B$2:$B$53,'Share Values'!AJ$11,'Transactions (Dated)'!$C$2:$C$53,"Buy")-SUMIFS('Transactions (Dated)'!$E$2:$E$53,'Transactions (Dated)'!$D$2:$D$53,'Share Values'!$V103,'Transactions (Dated)'!$B$2:$B$53,'Share Values'!AJ$11,'Transactions (Dated)'!$C$2:$C$53,"Sell")</f>
        <v>0</v>
      </c>
      <c r="AK103" s="40"/>
      <c r="AM103" s="3">
        <f t="shared" si="33"/>
        <v>42046</v>
      </c>
      <c r="AN103" s="6">
        <f t="shared" ca="1" si="34"/>
        <v>57720</v>
      </c>
      <c r="AO103" s="6">
        <f t="shared" ca="1" si="35"/>
        <v>49375</v>
      </c>
      <c r="AP103" s="6">
        <f t="shared" ca="1" si="36"/>
        <v>0</v>
      </c>
      <c r="AQ103" s="6">
        <f t="shared" ca="1" si="37"/>
        <v>60827.799999999996</v>
      </c>
      <c r="AR103" s="6">
        <f t="shared" ca="1" si="38"/>
        <v>0</v>
      </c>
      <c r="AS103" s="6">
        <f t="shared" ca="1" si="39"/>
        <v>0</v>
      </c>
      <c r="AT103" s="6">
        <f t="shared" ca="1" si="40"/>
        <v>0</v>
      </c>
      <c r="AU103" s="6">
        <f t="shared" ca="1" si="41"/>
        <v>0</v>
      </c>
      <c r="AV103" s="6">
        <f t="shared" ca="1" si="42"/>
        <v>0</v>
      </c>
      <c r="AW103" s="6">
        <f t="shared" ca="1" si="43"/>
        <v>0</v>
      </c>
      <c r="AX103" s="6">
        <f t="shared" ca="1" si="44"/>
        <v>0</v>
      </c>
      <c r="AY103" s="6">
        <f t="shared" ca="1" si="45"/>
        <v>0</v>
      </c>
      <c r="AZ103" s="6">
        <f t="shared" ca="1" si="46"/>
        <v>0</v>
      </c>
      <c r="BA103" s="6">
        <f t="shared" ca="1" si="47"/>
        <v>0</v>
      </c>
      <c r="BB103" s="6"/>
      <c r="BD103" s="4">
        <f t="shared" ca="1" si="48"/>
        <v>167922.8</v>
      </c>
      <c r="BF103" s="3">
        <f t="shared" si="49"/>
        <v>42046</v>
      </c>
      <c r="BG103" s="6">
        <f>BG102+SUMIFS('Transactions (Dated)'!H:H,'Transactions (Dated)'!D:D,'Share Values'!AM103)</f>
        <v>839713.55</v>
      </c>
      <c r="BH103" s="6">
        <f ca="1">BH102+SUMIFS('Transactions (Dated)'!$F:$F,'Transactions (Dated)'!$D:$D,$BF103,'Transactions (Dated)'!$B:$B,BH$11,'Transactions (Dated)'!$C:$C,"Dividend (paid to cash)")*W103</f>
        <v>0</v>
      </c>
      <c r="BI103" s="6">
        <f ca="1">BI102+SUMIFS('Transactions (Dated)'!$F:$F,'Transactions (Dated)'!$D:$D,$BF103,'Transactions (Dated)'!$B:$B,BI$11,'Transactions (Dated)'!$C:$C,"Dividend (paid to cash)")*X103</f>
        <v>625</v>
      </c>
      <c r="BJ103" s="6">
        <f ca="1">BJ102+SUMIFS('Transactions (Dated)'!$F:$F,'Transactions (Dated)'!$D:$D,$BF103,'Transactions (Dated)'!$B:$B,BJ$11,'Transactions (Dated)'!$C:$C,"Dividend (paid to cash)")*Y103</f>
        <v>0</v>
      </c>
      <c r="BK103" s="6">
        <f ca="1">BK102+SUMIFS('Transactions (Dated)'!$F:$F,'Transactions (Dated)'!$D:$D,$BF103,'Transactions (Dated)'!$B:$B,BK$11,'Transactions (Dated)'!$C:$C,"Dividend (paid to cash)")*Z103</f>
        <v>0</v>
      </c>
      <c r="BL103" s="6">
        <f ca="1">BL102+SUMIFS('Transactions (Dated)'!$F:$F,'Transactions (Dated)'!$D:$D,$BF103,'Transactions (Dated)'!$B:$B,BL$11,'Transactions (Dated)'!$C:$C,"Dividend (paid to cash)")*AA103</f>
        <v>0</v>
      </c>
      <c r="BM103" s="6">
        <f ca="1">BM102+SUMIFS('Transactions (Dated)'!$F:$F,'Transactions (Dated)'!$D:$D,$BF103,'Transactions (Dated)'!$B:$B,BM$11,'Transactions (Dated)'!$C:$C,"Dividend (paid to cash)")*AB103</f>
        <v>0</v>
      </c>
      <c r="BN103" s="6">
        <f ca="1">BN102+SUMIFS('Transactions (Dated)'!$F:$F,'Transactions (Dated)'!$D:$D,$BF103,'Transactions (Dated)'!$B:$B,BN$11,'Transactions (Dated)'!$C:$C,"Dividend (paid to cash)")*AC103</f>
        <v>0</v>
      </c>
      <c r="BO103" s="6">
        <f ca="1">BO102+SUMIFS('Transactions (Dated)'!$F:$F,'Transactions (Dated)'!$D:$D,$BF103,'Transactions (Dated)'!$B:$B,BO$11,'Transactions (Dated)'!$C:$C,"Dividend (paid to cash)")*AD103</f>
        <v>0</v>
      </c>
      <c r="BP103" s="6">
        <f ca="1">BP102+SUMIFS('Transactions (Dated)'!$F:$F,'Transactions (Dated)'!$D:$D,$BF103,'Transactions (Dated)'!$B:$B,BP$11,'Transactions (Dated)'!$C:$C,"Dividend (paid to cash)")*AE103</f>
        <v>0</v>
      </c>
      <c r="BQ103" s="6">
        <f ca="1">BQ102+SUMIFS('Transactions (Dated)'!$F:$F,'Transactions (Dated)'!$D:$D,$BF103,'Transactions (Dated)'!$B:$B,BQ$11,'Transactions (Dated)'!$C:$C,"Dividend (paid to cash)")*AF103</f>
        <v>0</v>
      </c>
      <c r="BR103" s="6">
        <f ca="1">BR102+SUMIFS('Transactions (Dated)'!$F:$F,'Transactions (Dated)'!$D:$D,$BF103,'Transactions (Dated)'!$B:$B,BR$11,'Transactions (Dated)'!$C:$C,"Dividend (paid to cash)")*AG103</f>
        <v>0</v>
      </c>
      <c r="BS103" s="6">
        <f ca="1">BS102+SUMIFS('Transactions (Dated)'!$F:$F,'Transactions (Dated)'!$D:$D,$BF103,'Transactions (Dated)'!$B:$B,BS$11,'Transactions (Dated)'!$C:$C,"Dividend (paid to cash)")*AH103</f>
        <v>0</v>
      </c>
      <c r="BT103" s="6">
        <f ca="1">BT102+SUMIFS('Transactions (Dated)'!$F:$F,'Transactions (Dated)'!$D:$D,$BF103,'Transactions (Dated)'!$B:$B,BT$11,'Transactions (Dated)'!$C:$C,"Dividend (paid to cash)")*AI103</f>
        <v>0</v>
      </c>
      <c r="BU103" s="6">
        <f ca="1">BU102+SUMIFS('Transactions (Dated)'!$F:$F,'Transactions (Dated)'!$D:$D,$BF103,'Transactions (Dated)'!$B:$B,BU$11,'Transactions (Dated)'!$C:$C,"Dividend (paid to cash)")*AJ103</f>
        <v>0</v>
      </c>
      <c r="BV103" s="6"/>
      <c r="BX103" s="6">
        <f t="shared" ca="1" si="54"/>
        <v>840338.55</v>
      </c>
      <c r="BZ103" s="3">
        <f t="shared" si="55"/>
        <v>42046</v>
      </c>
      <c r="CA103" s="4">
        <f t="shared" ca="1" si="50"/>
        <v>167922.8</v>
      </c>
      <c r="CB103" s="4">
        <f t="shared" ca="1" si="51"/>
        <v>840338.55</v>
      </c>
      <c r="CD103" s="4">
        <f t="shared" ca="1" si="52"/>
        <v>1008261.3500000001</v>
      </c>
    </row>
    <row r="104" spans="2:82" x14ac:dyDescent="0.15">
      <c r="B104" s="3">
        <f t="shared" si="53"/>
        <v>42047</v>
      </c>
      <c r="C104" s="2">
        <v>15228.5</v>
      </c>
      <c r="E104" s="70">
        <v>42047</v>
      </c>
      <c r="F104" s="69">
        <v>12.32</v>
      </c>
      <c r="G104" s="69">
        <v>4.08</v>
      </c>
      <c r="H104" s="69">
        <v>20.61</v>
      </c>
      <c r="I104" s="69">
        <v>32.11</v>
      </c>
      <c r="J104" s="69">
        <v>24.85</v>
      </c>
      <c r="K104" s="69">
        <v>12.84</v>
      </c>
      <c r="L104" s="69">
        <v>28.25</v>
      </c>
      <c r="M104" s="69">
        <v>2.57</v>
      </c>
      <c r="N104" s="69">
        <v>8.4499999999999993</v>
      </c>
      <c r="O104" s="69">
        <v>5.09</v>
      </c>
      <c r="P104" s="69">
        <v>34.200000000000003</v>
      </c>
      <c r="Q104" s="69">
        <v>1.22</v>
      </c>
      <c r="R104" s="69">
        <v>10.15</v>
      </c>
      <c r="S104" s="69">
        <v>39.979999999999997</v>
      </c>
      <c r="T104" s="4"/>
      <c r="V104" s="3">
        <f t="shared" si="32"/>
        <v>42047</v>
      </c>
      <c r="W104" s="40">
        <f ca="1">W103+SUMIFS('Transactions (Dated)'!$E$2:$E$53,'Transactions (Dated)'!$D$2:$D$53,'Share Values'!$V104,'Transactions (Dated)'!$B$2:$B$53,'Share Values'!W$11,'Transactions (Dated)'!$C$2:$C$53,"Buy")-SUMIFS('Transactions (Dated)'!$E$2:$E$53,'Transactions (Dated)'!$D$2:$D$53,'Share Values'!$V104,'Transactions (Dated)'!$B$2:$B$53,'Share Values'!W$11,'Transactions (Dated)'!$C$2:$C$53,"Sell")</f>
        <v>4625</v>
      </c>
      <c r="X104" s="40">
        <f ca="1">X103+SUMIFS('Transactions (Dated)'!$E$2:$E$53,'Transactions (Dated)'!$D$2:$D$53,'Share Values'!$V104,'Transactions (Dated)'!$B$2:$B$53,'Share Values'!X$11,'Transactions (Dated)'!$C$2:$C$53,"Buy")-SUMIFS('Transactions (Dated)'!$E$2:$E$53,'Transactions (Dated)'!$D$2:$D$53,'Share Values'!$V104,'Transactions (Dated)'!$B$2:$B$53,'Share Values'!X$11,'Transactions (Dated)'!$C$2:$C$53,"Sell")</f>
        <v>12500</v>
      </c>
      <c r="Y104" s="40">
        <f ca="1">Y103+SUMIFS('Transactions (Dated)'!$E$2:$E$53,'Transactions (Dated)'!$D$2:$D$53,'Share Values'!$V104,'Transactions (Dated)'!$B$2:$B$53,'Share Values'!Y$11,'Transactions (Dated)'!$C$2:$C$53,"Buy")-SUMIFS('Transactions (Dated)'!$E$2:$E$53,'Transactions (Dated)'!$D$2:$D$53,'Share Values'!$V104,'Transactions (Dated)'!$B$2:$B$53,'Share Values'!Y$11,'Transactions (Dated)'!$C$2:$C$53,"Sell")</f>
        <v>0</v>
      </c>
      <c r="Z104" s="40">
        <f ca="1">Z103+SUMIFS('Transactions (Dated)'!$E$2:$E$53,'Transactions (Dated)'!$D$2:$D$53,'Share Values'!$V104,'Transactions (Dated)'!$B$2:$B$53,'Share Values'!Z$11,'Transactions (Dated)'!$C$2:$C$53,"Buy")-SUMIFS('Transactions (Dated)'!$E$2:$E$53,'Transactions (Dated)'!$D$2:$D$53,'Share Values'!$V104,'Transactions (Dated)'!$B$2:$B$53,'Share Values'!Z$11,'Transactions (Dated)'!$C$2:$C$53,"Sell")</f>
        <v>1892</v>
      </c>
      <c r="AA104" s="40">
        <f ca="1">AA103+SUMIFS('Transactions (Dated)'!$E$2:$E$53,'Transactions (Dated)'!$D$2:$D$53,'Share Values'!$V104,'Transactions (Dated)'!$B$2:$B$53,'Share Values'!AA$11,'Transactions (Dated)'!$C$2:$C$53,"Buy")-SUMIFS('Transactions (Dated)'!$E$2:$E$53,'Transactions (Dated)'!$D$2:$D$53,'Share Values'!$V104,'Transactions (Dated)'!$B$2:$B$53,'Share Values'!AA$11,'Transactions (Dated)'!$C$2:$C$53,"Sell")</f>
        <v>0</v>
      </c>
      <c r="AB104" s="40">
        <f ca="1">AB103+SUMIFS('Transactions (Dated)'!$E$2:$E$53,'Transactions (Dated)'!$D$2:$D$53,'Share Values'!$V104,'Transactions (Dated)'!$B$2:$B$53,'Share Values'!AB$11,'Transactions (Dated)'!$C$2:$C$53,"Buy")-SUMIFS('Transactions (Dated)'!$E$2:$E$53,'Transactions (Dated)'!$D$2:$D$53,'Share Values'!$V104,'Transactions (Dated)'!$B$2:$B$53,'Share Values'!AB$11,'Transactions (Dated)'!$C$2:$C$53,"Sell")</f>
        <v>0</v>
      </c>
      <c r="AC104" s="40">
        <f ca="1">AC103+SUMIFS('Transactions (Dated)'!$E$2:$E$53,'Transactions (Dated)'!$D$2:$D$53,'Share Values'!$V104,'Transactions (Dated)'!$B$2:$B$53,'Share Values'!AC$11,'Transactions (Dated)'!$C$2:$C$53,"Buy")-SUMIFS('Transactions (Dated)'!$E$2:$E$53,'Transactions (Dated)'!$D$2:$D$53,'Share Values'!$V104,'Transactions (Dated)'!$B$2:$B$53,'Share Values'!AC$11,'Transactions (Dated)'!$C$2:$C$53,"Sell")</f>
        <v>0</v>
      </c>
      <c r="AD104" s="40">
        <f ca="1">AD103+SUMIFS('Transactions (Dated)'!$E$2:$E$53,'Transactions (Dated)'!$D$2:$D$53,'Share Values'!$V104,'Transactions (Dated)'!$B$2:$B$53,'Share Values'!AD$11,'Transactions (Dated)'!$C$2:$C$53,"Buy")-SUMIFS('Transactions (Dated)'!$E$2:$E$53,'Transactions (Dated)'!$D$2:$D$53,'Share Values'!$V104,'Transactions (Dated)'!$B$2:$B$53,'Share Values'!AD$11,'Transactions (Dated)'!$C$2:$C$53,"Sell")</f>
        <v>0</v>
      </c>
      <c r="AE104" s="40">
        <f ca="1">AE103+SUMIFS('Transactions (Dated)'!$E$2:$E$53,'Transactions (Dated)'!$D$2:$D$53,'Share Values'!$V104,'Transactions (Dated)'!$B$2:$B$53,'Share Values'!AE$11,'Transactions (Dated)'!$C$2:$C$53,"Buy")-SUMIFS('Transactions (Dated)'!$E$2:$E$53,'Transactions (Dated)'!$D$2:$D$53,'Share Values'!$V104,'Transactions (Dated)'!$B$2:$B$53,'Share Values'!AE$11,'Transactions (Dated)'!$C$2:$C$53,"Sell")</f>
        <v>0</v>
      </c>
      <c r="AF104" s="40">
        <f ca="1">AF103+SUMIFS('Transactions (Dated)'!$E$2:$E$53,'Transactions (Dated)'!$D$2:$D$53,'Share Values'!$V104,'Transactions (Dated)'!$B$2:$B$53,'Share Values'!AF$11,'Transactions (Dated)'!$C$2:$C$53,"Buy")-SUMIFS('Transactions (Dated)'!$E$2:$E$53,'Transactions (Dated)'!$D$2:$D$53,'Share Values'!$V104,'Transactions (Dated)'!$B$2:$B$53,'Share Values'!AF$11,'Transactions (Dated)'!$C$2:$C$53,"Sell")</f>
        <v>0</v>
      </c>
      <c r="AG104" s="40">
        <f ca="1">AG103+SUMIFS('Transactions (Dated)'!$E$2:$E$53,'Transactions (Dated)'!$D$2:$D$53,'Share Values'!$V104,'Transactions (Dated)'!$B$2:$B$53,'Share Values'!AG$11,'Transactions (Dated)'!$C$2:$C$53,"Buy")-SUMIFS('Transactions (Dated)'!$E$2:$E$53,'Transactions (Dated)'!$D$2:$D$53,'Share Values'!$V104,'Transactions (Dated)'!$B$2:$B$53,'Share Values'!AG$11,'Transactions (Dated)'!$C$2:$C$53,"Sell")</f>
        <v>0</v>
      </c>
      <c r="AH104" s="40">
        <f ca="1">AH103+SUMIFS('Transactions (Dated)'!$E$2:$E$53,'Transactions (Dated)'!$D$2:$D$53,'Share Values'!$V104,'Transactions (Dated)'!$B$2:$B$53,'Share Values'!AH$11,'Transactions (Dated)'!$C$2:$C$53,"Buy")-SUMIFS('Transactions (Dated)'!$E$2:$E$53,'Transactions (Dated)'!$D$2:$D$53,'Share Values'!$V104,'Transactions (Dated)'!$B$2:$B$53,'Share Values'!AH$11,'Transactions (Dated)'!$C$2:$C$53,"Sell")</f>
        <v>0</v>
      </c>
      <c r="AI104" s="40">
        <f ca="1">AI103+SUMIFS('Transactions (Dated)'!$E$2:$E$53,'Transactions (Dated)'!$D$2:$D$53,'Share Values'!$V104,'Transactions (Dated)'!$B$2:$B$53,'Share Values'!AI$11,'Transactions (Dated)'!$C$2:$C$53,"Buy")-SUMIFS('Transactions (Dated)'!$E$2:$E$53,'Transactions (Dated)'!$D$2:$D$53,'Share Values'!$V104,'Transactions (Dated)'!$B$2:$B$53,'Share Values'!AI$11,'Transactions (Dated)'!$C$2:$C$53,"Sell")</f>
        <v>0</v>
      </c>
      <c r="AJ104" s="40">
        <f ca="1">AJ103+SUMIFS('Transactions (Dated)'!$E$2:$E$53,'Transactions (Dated)'!$D$2:$D$53,'Share Values'!$V104,'Transactions (Dated)'!$B$2:$B$53,'Share Values'!AJ$11,'Transactions (Dated)'!$C$2:$C$53,"Buy")-SUMIFS('Transactions (Dated)'!$E$2:$E$53,'Transactions (Dated)'!$D$2:$D$53,'Share Values'!$V104,'Transactions (Dated)'!$B$2:$B$53,'Share Values'!AJ$11,'Transactions (Dated)'!$C$2:$C$53,"Sell")</f>
        <v>0</v>
      </c>
      <c r="AK104" s="40"/>
      <c r="AM104" s="3">
        <f t="shared" si="33"/>
        <v>42047</v>
      </c>
      <c r="AN104" s="6">
        <f t="shared" ca="1" si="34"/>
        <v>56980</v>
      </c>
      <c r="AO104" s="6">
        <f t="shared" ca="1" si="35"/>
        <v>51000</v>
      </c>
      <c r="AP104" s="6">
        <f t="shared" ca="1" si="36"/>
        <v>0</v>
      </c>
      <c r="AQ104" s="6">
        <f t="shared" ca="1" si="37"/>
        <v>60752.119999999995</v>
      </c>
      <c r="AR104" s="6">
        <f t="shared" ca="1" si="38"/>
        <v>0</v>
      </c>
      <c r="AS104" s="6">
        <f t="shared" ca="1" si="39"/>
        <v>0</v>
      </c>
      <c r="AT104" s="6">
        <f t="shared" ca="1" si="40"/>
        <v>0</v>
      </c>
      <c r="AU104" s="6">
        <f t="shared" ca="1" si="41"/>
        <v>0</v>
      </c>
      <c r="AV104" s="6">
        <f t="shared" ca="1" si="42"/>
        <v>0</v>
      </c>
      <c r="AW104" s="6">
        <f t="shared" ca="1" si="43"/>
        <v>0</v>
      </c>
      <c r="AX104" s="6">
        <f t="shared" ca="1" si="44"/>
        <v>0</v>
      </c>
      <c r="AY104" s="6">
        <f t="shared" ca="1" si="45"/>
        <v>0</v>
      </c>
      <c r="AZ104" s="6">
        <f t="shared" ca="1" si="46"/>
        <v>0</v>
      </c>
      <c r="BA104" s="6">
        <f t="shared" ca="1" si="47"/>
        <v>0</v>
      </c>
      <c r="BB104" s="6"/>
      <c r="BD104" s="4">
        <f t="shared" ca="1" si="48"/>
        <v>168732.12</v>
      </c>
      <c r="BF104" s="3">
        <f t="shared" si="49"/>
        <v>42047</v>
      </c>
      <c r="BG104" s="6">
        <f>BG103+SUMIFS('Transactions (Dated)'!H:H,'Transactions (Dated)'!D:D,'Share Values'!AM104)</f>
        <v>839713.55</v>
      </c>
      <c r="BH104" s="6">
        <f ca="1">BH103+SUMIFS('Transactions (Dated)'!$F:$F,'Transactions (Dated)'!$D:$D,$BF104,'Transactions (Dated)'!$B:$B,BH$11,'Transactions (Dated)'!$C:$C,"Dividend (paid to cash)")*W104</f>
        <v>0</v>
      </c>
      <c r="BI104" s="6">
        <f ca="1">BI103+SUMIFS('Transactions (Dated)'!$F:$F,'Transactions (Dated)'!$D:$D,$BF104,'Transactions (Dated)'!$B:$B,BI$11,'Transactions (Dated)'!$C:$C,"Dividend (paid to cash)")*X104</f>
        <v>625</v>
      </c>
      <c r="BJ104" s="6">
        <f ca="1">BJ103+SUMIFS('Transactions (Dated)'!$F:$F,'Transactions (Dated)'!$D:$D,$BF104,'Transactions (Dated)'!$B:$B,BJ$11,'Transactions (Dated)'!$C:$C,"Dividend (paid to cash)")*Y104</f>
        <v>0</v>
      </c>
      <c r="BK104" s="6">
        <f ca="1">BK103+SUMIFS('Transactions (Dated)'!$F:$F,'Transactions (Dated)'!$D:$D,$BF104,'Transactions (Dated)'!$B:$B,BK$11,'Transactions (Dated)'!$C:$C,"Dividend (paid to cash)")*Z104</f>
        <v>0</v>
      </c>
      <c r="BL104" s="6">
        <f ca="1">BL103+SUMIFS('Transactions (Dated)'!$F:$F,'Transactions (Dated)'!$D:$D,$BF104,'Transactions (Dated)'!$B:$B,BL$11,'Transactions (Dated)'!$C:$C,"Dividend (paid to cash)")*AA104</f>
        <v>0</v>
      </c>
      <c r="BM104" s="6">
        <f ca="1">BM103+SUMIFS('Transactions (Dated)'!$F:$F,'Transactions (Dated)'!$D:$D,$BF104,'Transactions (Dated)'!$B:$B,BM$11,'Transactions (Dated)'!$C:$C,"Dividend (paid to cash)")*AB104</f>
        <v>0</v>
      </c>
      <c r="BN104" s="6">
        <f ca="1">BN103+SUMIFS('Transactions (Dated)'!$F:$F,'Transactions (Dated)'!$D:$D,$BF104,'Transactions (Dated)'!$B:$B,BN$11,'Transactions (Dated)'!$C:$C,"Dividend (paid to cash)")*AC104</f>
        <v>0</v>
      </c>
      <c r="BO104" s="6">
        <f ca="1">BO103+SUMIFS('Transactions (Dated)'!$F:$F,'Transactions (Dated)'!$D:$D,$BF104,'Transactions (Dated)'!$B:$B,BO$11,'Transactions (Dated)'!$C:$C,"Dividend (paid to cash)")*AD104</f>
        <v>0</v>
      </c>
      <c r="BP104" s="6">
        <f ca="1">BP103+SUMIFS('Transactions (Dated)'!$F:$F,'Transactions (Dated)'!$D:$D,$BF104,'Transactions (Dated)'!$B:$B,BP$11,'Transactions (Dated)'!$C:$C,"Dividend (paid to cash)")*AE104</f>
        <v>0</v>
      </c>
      <c r="BQ104" s="6">
        <f ca="1">BQ103+SUMIFS('Transactions (Dated)'!$F:$F,'Transactions (Dated)'!$D:$D,$BF104,'Transactions (Dated)'!$B:$B,BQ$11,'Transactions (Dated)'!$C:$C,"Dividend (paid to cash)")*AF104</f>
        <v>0</v>
      </c>
      <c r="BR104" s="6">
        <f ca="1">BR103+SUMIFS('Transactions (Dated)'!$F:$F,'Transactions (Dated)'!$D:$D,$BF104,'Transactions (Dated)'!$B:$B,BR$11,'Transactions (Dated)'!$C:$C,"Dividend (paid to cash)")*AG104</f>
        <v>0</v>
      </c>
      <c r="BS104" s="6">
        <f ca="1">BS103+SUMIFS('Transactions (Dated)'!$F:$F,'Transactions (Dated)'!$D:$D,$BF104,'Transactions (Dated)'!$B:$B,BS$11,'Transactions (Dated)'!$C:$C,"Dividend (paid to cash)")*AH104</f>
        <v>0</v>
      </c>
      <c r="BT104" s="6">
        <f ca="1">BT103+SUMIFS('Transactions (Dated)'!$F:$F,'Transactions (Dated)'!$D:$D,$BF104,'Transactions (Dated)'!$B:$B,BT$11,'Transactions (Dated)'!$C:$C,"Dividend (paid to cash)")*AI104</f>
        <v>0</v>
      </c>
      <c r="BU104" s="6">
        <f ca="1">BU103+SUMIFS('Transactions (Dated)'!$F:$F,'Transactions (Dated)'!$D:$D,$BF104,'Transactions (Dated)'!$B:$B,BU$11,'Transactions (Dated)'!$C:$C,"Dividend (paid to cash)")*AJ104</f>
        <v>0</v>
      </c>
      <c r="BV104" s="6"/>
      <c r="BX104" s="6">
        <f t="shared" ca="1" si="54"/>
        <v>840338.55</v>
      </c>
      <c r="BZ104" s="3">
        <f t="shared" si="55"/>
        <v>42047</v>
      </c>
      <c r="CA104" s="4">
        <f t="shared" ca="1" si="50"/>
        <v>168732.12</v>
      </c>
      <c r="CB104" s="4">
        <f t="shared" ca="1" si="51"/>
        <v>840338.55</v>
      </c>
      <c r="CD104" s="4">
        <f t="shared" ca="1" si="52"/>
        <v>1009070.67</v>
      </c>
    </row>
    <row r="105" spans="2:82" x14ac:dyDescent="0.15">
      <c r="B105" s="3">
        <f t="shared" si="53"/>
        <v>42048</v>
      </c>
      <c r="C105" s="2">
        <v>15264.8</v>
      </c>
      <c r="E105" s="70">
        <v>42048</v>
      </c>
      <c r="F105" s="69">
        <v>12.56</v>
      </c>
      <c r="G105" s="69">
        <v>4.1100000000000003</v>
      </c>
      <c r="H105" s="69">
        <v>20.66</v>
      </c>
      <c r="I105" s="69">
        <v>32.130000000000003</v>
      </c>
      <c r="J105" s="69">
        <v>24.67</v>
      </c>
      <c r="K105" s="69">
        <v>12.83</v>
      </c>
      <c r="L105" s="69">
        <v>28.2</v>
      </c>
      <c r="M105" s="69">
        <v>2.58</v>
      </c>
      <c r="N105" s="69">
        <v>8.6</v>
      </c>
      <c r="O105" s="69">
        <v>5.1833</v>
      </c>
      <c r="P105" s="69">
        <v>33.94</v>
      </c>
      <c r="Q105" s="69">
        <v>1.24</v>
      </c>
      <c r="R105" s="69">
        <v>10.38</v>
      </c>
      <c r="S105" s="69">
        <v>39.32</v>
      </c>
      <c r="T105" s="4"/>
      <c r="V105" s="3">
        <f t="shared" si="32"/>
        <v>42048</v>
      </c>
      <c r="W105" s="40">
        <f ca="1">W104+SUMIFS('Transactions (Dated)'!$E$2:$E$53,'Transactions (Dated)'!$D$2:$D$53,'Share Values'!$V105,'Transactions (Dated)'!$B$2:$B$53,'Share Values'!W$11,'Transactions (Dated)'!$C$2:$C$53,"Buy")-SUMIFS('Transactions (Dated)'!$E$2:$E$53,'Transactions (Dated)'!$D$2:$D$53,'Share Values'!$V105,'Transactions (Dated)'!$B$2:$B$53,'Share Values'!W$11,'Transactions (Dated)'!$C$2:$C$53,"Sell")</f>
        <v>4625</v>
      </c>
      <c r="X105" s="40">
        <f ca="1">X104+SUMIFS('Transactions (Dated)'!$E$2:$E$53,'Transactions (Dated)'!$D$2:$D$53,'Share Values'!$V105,'Transactions (Dated)'!$B$2:$B$53,'Share Values'!X$11,'Transactions (Dated)'!$C$2:$C$53,"Buy")-SUMIFS('Transactions (Dated)'!$E$2:$E$53,'Transactions (Dated)'!$D$2:$D$53,'Share Values'!$V105,'Transactions (Dated)'!$B$2:$B$53,'Share Values'!X$11,'Transactions (Dated)'!$C$2:$C$53,"Sell")</f>
        <v>12500</v>
      </c>
      <c r="Y105" s="40">
        <f ca="1">Y104+SUMIFS('Transactions (Dated)'!$E$2:$E$53,'Transactions (Dated)'!$D$2:$D$53,'Share Values'!$V105,'Transactions (Dated)'!$B$2:$B$53,'Share Values'!Y$11,'Transactions (Dated)'!$C$2:$C$53,"Buy")-SUMIFS('Transactions (Dated)'!$E$2:$E$53,'Transactions (Dated)'!$D$2:$D$53,'Share Values'!$V105,'Transactions (Dated)'!$B$2:$B$53,'Share Values'!Y$11,'Transactions (Dated)'!$C$2:$C$53,"Sell")</f>
        <v>0</v>
      </c>
      <c r="Z105" s="40">
        <f ca="1">Z104+SUMIFS('Transactions (Dated)'!$E$2:$E$53,'Transactions (Dated)'!$D$2:$D$53,'Share Values'!$V105,'Transactions (Dated)'!$B$2:$B$53,'Share Values'!Z$11,'Transactions (Dated)'!$C$2:$C$53,"Buy")-SUMIFS('Transactions (Dated)'!$E$2:$E$53,'Transactions (Dated)'!$D$2:$D$53,'Share Values'!$V105,'Transactions (Dated)'!$B$2:$B$53,'Share Values'!Z$11,'Transactions (Dated)'!$C$2:$C$53,"Sell")</f>
        <v>1892</v>
      </c>
      <c r="AA105" s="40">
        <f ca="1">AA104+SUMIFS('Transactions (Dated)'!$E$2:$E$53,'Transactions (Dated)'!$D$2:$D$53,'Share Values'!$V105,'Transactions (Dated)'!$B$2:$B$53,'Share Values'!AA$11,'Transactions (Dated)'!$C$2:$C$53,"Buy")-SUMIFS('Transactions (Dated)'!$E$2:$E$53,'Transactions (Dated)'!$D$2:$D$53,'Share Values'!$V105,'Transactions (Dated)'!$B$2:$B$53,'Share Values'!AA$11,'Transactions (Dated)'!$C$2:$C$53,"Sell")</f>
        <v>0</v>
      </c>
      <c r="AB105" s="40">
        <f ca="1">AB104+SUMIFS('Transactions (Dated)'!$E$2:$E$53,'Transactions (Dated)'!$D$2:$D$53,'Share Values'!$V105,'Transactions (Dated)'!$B$2:$B$53,'Share Values'!AB$11,'Transactions (Dated)'!$C$2:$C$53,"Buy")-SUMIFS('Transactions (Dated)'!$E$2:$E$53,'Transactions (Dated)'!$D$2:$D$53,'Share Values'!$V105,'Transactions (Dated)'!$B$2:$B$53,'Share Values'!AB$11,'Transactions (Dated)'!$C$2:$C$53,"Sell")</f>
        <v>0</v>
      </c>
      <c r="AC105" s="40">
        <f ca="1">AC104+SUMIFS('Transactions (Dated)'!$E$2:$E$53,'Transactions (Dated)'!$D$2:$D$53,'Share Values'!$V105,'Transactions (Dated)'!$B$2:$B$53,'Share Values'!AC$11,'Transactions (Dated)'!$C$2:$C$53,"Buy")-SUMIFS('Transactions (Dated)'!$E$2:$E$53,'Transactions (Dated)'!$D$2:$D$53,'Share Values'!$V105,'Transactions (Dated)'!$B$2:$B$53,'Share Values'!AC$11,'Transactions (Dated)'!$C$2:$C$53,"Sell")</f>
        <v>0</v>
      </c>
      <c r="AD105" s="40">
        <f ca="1">AD104+SUMIFS('Transactions (Dated)'!$E$2:$E$53,'Transactions (Dated)'!$D$2:$D$53,'Share Values'!$V105,'Transactions (Dated)'!$B$2:$B$53,'Share Values'!AD$11,'Transactions (Dated)'!$C$2:$C$53,"Buy")-SUMIFS('Transactions (Dated)'!$E$2:$E$53,'Transactions (Dated)'!$D$2:$D$53,'Share Values'!$V105,'Transactions (Dated)'!$B$2:$B$53,'Share Values'!AD$11,'Transactions (Dated)'!$C$2:$C$53,"Sell")</f>
        <v>0</v>
      </c>
      <c r="AE105" s="40">
        <f ca="1">AE104+SUMIFS('Transactions (Dated)'!$E$2:$E$53,'Transactions (Dated)'!$D$2:$D$53,'Share Values'!$V105,'Transactions (Dated)'!$B$2:$B$53,'Share Values'!AE$11,'Transactions (Dated)'!$C$2:$C$53,"Buy")-SUMIFS('Transactions (Dated)'!$E$2:$E$53,'Transactions (Dated)'!$D$2:$D$53,'Share Values'!$V105,'Transactions (Dated)'!$B$2:$B$53,'Share Values'!AE$11,'Transactions (Dated)'!$C$2:$C$53,"Sell")</f>
        <v>0</v>
      </c>
      <c r="AF105" s="40">
        <f ca="1">AF104+SUMIFS('Transactions (Dated)'!$E$2:$E$53,'Transactions (Dated)'!$D$2:$D$53,'Share Values'!$V105,'Transactions (Dated)'!$B$2:$B$53,'Share Values'!AF$11,'Transactions (Dated)'!$C$2:$C$53,"Buy")-SUMIFS('Transactions (Dated)'!$E$2:$E$53,'Transactions (Dated)'!$D$2:$D$53,'Share Values'!$V105,'Transactions (Dated)'!$B$2:$B$53,'Share Values'!AF$11,'Transactions (Dated)'!$C$2:$C$53,"Sell")</f>
        <v>0</v>
      </c>
      <c r="AG105" s="40">
        <f ca="1">AG104+SUMIFS('Transactions (Dated)'!$E$2:$E$53,'Transactions (Dated)'!$D$2:$D$53,'Share Values'!$V105,'Transactions (Dated)'!$B$2:$B$53,'Share Values'!AG$11,'Transactions (Dated)'!$C$2:$C$53,"Buy")-SUMIFS('Transactions (Dated)'!$E$2:$E$53,'Transactions (Dated)'!$D$2:$D$53,'Share Values'!$V105,'Transactions (Dated)'!$B$2:$B$53,'Share Values'!AG$11,'Transactions (Dated)'!$C$2:$C$53,"Sell")</f>
        <v>0</v>
      </c>
      <c r="AH105" s="40">
        <f ca="1">AH104+SUMIFS('Transactions (Dated)'!$E$2:$E$53,'Transactions (Dated)'!$D$2:$D$53,'Share Values'!$V105,'Transactions (Dated)'!$B$2:$B$53,'Share Values'!AH$11,'Transactions (Dated)'!$C$2:$C$53,"Buy")-SUMIFS('Transactions (Dated)'!$E$2:$E$53,'Transactions (Dated)'!$D$2:$D$53,'Share Values'!$V105,'Transactions (Dated)'!$B$2:$B$53,'Share Values'!AH$11,'Transactions (Dated)'!$C$2:$C$53,"Sell")</f>
        <v>0</v>
      </c>
      <c r="AI105" s="40">
        <f ca="1">AI104+SUMIFS('Transactions (Dated)'!$E$2:$E$53,'Transactions (Dated)'!$D$2:$D$53,'Share Values'!$V105,'Transactions (Dated)'!$B$2:$B$53,'Share Values'!AI$11,'Transactions (Dated)'!$C$2:$C$53,"Buy")-SUMIFS('Transactions (Dated)'!$E$2:$E$53,'Transactions (Dated)'!$D$2:$D$53,'Share Values'!$V105,'Transactions (Dated)'!$B$2:$B$53,'Share Values'!AI$11,'Transactions (Dated)'!$C$2:$C$53,"Sell")</f>
        <v>0</v>
      </c>
      <c r="AJ105" s="40">
        <f ca="1">AJ104+SUMIFS('Transactions (Dated)'!$E$2:$E$53,'Transactions (Dated)'!$D$2:$D$53,'Share Values'!$V105,'Transactions (Dated)'!$B$2:$B$53,'Share Values'!AJ$11,'Transactions (Dated)'!$C$2:$C$53,"Buy")-SUMIFS('Transactions (Dated)'!$E$2:$E$53,'Transactions (Dated)'!$D$2:$D$53,'Share Values'!$V105,'Transactions (Dated)'!$B$2:$B$53,'Share Values'!AJ$11,'Transactions (Dated)'!$C$2:$C$53,"Sell")</f>
        <v>0</v>
      </c>
      <c r="AK105" s="40"/>
      <c r="AM105" s="3">
        <f t="shared" si="33"/>
        <v>42048</v>
      </c>
      <c r="AN105" s="6">
        <f t="shared" ca="1" si="34"/>
        <v>58090</v>
      </c>
      <c r="AO105" s="6">
        <f t="shared" ca="1" si="35"/>
        <v>51375.000000000007</v>
      </c>
      <c r="AP105" s="6">
        <f t="shared" ca="1" si="36"/>
        <v>0</v>
      </c>
      <c r="AQ105" s="6">
        <f t="shared" ca="1" si="37"/>
        <v>60789.960000000006</v>
      </c>
      <c r="AR105" s="6">
        <f t="shared" ca="1" si="38"/>
        <v>0</v>
      </c>
      <c r="AS105" s="6">
        <f t="shared" ca="1" si="39"/>
        <v>0</v>
      </c>
      <c r="AT105" s="6">
        <f t="shared" ca="1" si="40"/>
        <v>0</v>
      </c>
      <c r="AU105" s="6">
        <f t="shared" ca="1" si="41"/>
        <v>0</v>
      </c>
      <c r="AV105" s="6">
        <f t="shared" ca="1" si="42"/>
        <v>0</v>
      </c>
      <c r="AW105" s="6">
        <f t="shared" ca="1" si="43"/>
        <v>0</v>
      </c>
      <c r="AX105" s="6">
        <f t="shared" ca="1" si="44"/>
        <v>0</v>
      </c>
      <c r="AY105" s="6">
        <f t="shared" ca="1" si="45"/>
        <v>0</v>
      </c>
      <c r="AZ105" s="6">
        <f t="shared" ca="1" si="46"/>
        <v>0</v>
      </c>
      <c r="BA105" s="6">
        <f t="shared" ca="1" si="47"/>
        <v>0</v>
      </c>
      <c r="BB105" s="6"/>
      <c r="BD105" s="4">
        <f t="shared" ca="1" si="48"/>
        <v>170254.96000000002</v>
      </c>
      <c r="BF105" s="3">
        <f t="shared" si="49"/>
        <v>42048</v>
      </c>
      <c r="BG105" s="6">
        <f>BG104+SUMIFS('Transactions (Dated)'!H:H,'Transactions (Dated)'!D:D,'Share Values'!AM105)</f>
        <v>839713.55</v>
      </c>
      <c r="BH105" s="6">
        <f ca="1">BH104+SUMIFS('Transactions (Dated)'!$F:$F,'Transactions (Dated)'!$D:$D,$BF105,'Transactions (Dated)'!$B:$B,BH$11,'Transactions (Dated)'!$C:$C,"Dividend (paid to cash)")*W105</f>
        <v>0</v>
      </c>
      <c r="BI105" s="6">
        <f ca="1">BI104+SUMIFS('Transactions (Dated)'!$F:$F,'Transactions (Dated)'!$D:$D,$BF105,'Transactions (Dated)'!$B:$B,BI$11,'Transactions (Dated)'!$C:$C,"Dividend (paid to cash)")*X105</f>
        <v>625</v>
      </c>
      <c r="BJ105" s="6">
        <f ca="1">BJ104+SUMIFS('Transactions (Dated)'!$F:$F,'Transactions (Dated)'!$D:$D,$BF105,'Transactions (Dated)'!$B:$B,BJ$11,'Transactions (Dated)'!$C:$C,"Dividend (paid to cash)")*Y105</f>
        <v>0</v>
      </c>
      <c r="BK105" s="6">
        <f ca="1">BK104+SUMIFS('Transactions (Dated)'!$F:$F,'Transactions (Dated)'!$D:$D,$BF105,'Transactions (Dated)'!$B:$B,BK$11,'Transactions (Dated)'!$C:$C,"Dividend (paid to cash)")*Z105</f>
        <v>0</v>
      </c>
      <c r="BL105" s="6">
        <f ca="1">BL104+SUMIFS('Transactions (Dated)'!$F:$F,'Transactions (Dated)'!$D:$D,$BF105,'Transactions (Dated)'!$B:$B,BL$11,'Transactions (Dated)'!$C:$C,"Dividend (paid to cash)")*AA105</f>
        <v>0</v>
      </c>
      <c r="BM105" s="6">
        <f ca="1">BM104+SUMIFS('Transactions (Dated)'!$F:$F,'Transactions (Dated)'!$D:$D,$BF105,'Transactions (Dated)'!$B:$B,BM$11,'Transactions (Dated)'!$C:$C,"Dividend (paid to cash)")*AB105</f>
        <v>0</v>
      </c>
      <c r="BN105" s="6">
        <f ca="1">BN104+SUMIFS('Transactions (Dated)'!$F:$F,'Transactions (Dated)'!$D:$D,$BF105,'Transactions (Dated)'!$B:$B,BN$11,'Transactions (Dated)'!$C:$C,"Dividend (paid to cash)")*AC105</f>
        <v>0</v>
      </c>
      <c r="BO105" s="6">
        <f ca="1">BO104+SUMIFS('Transactions (Dated)'!$F:$F,'Transactions (Dated)'!$D:$D,$BF105,'Transactions (Dated)'!$B:$B,BO$11,'Transactions (Dated)'!$C:$C,"Dividend (paid to cash)")*AD105</f>
        <v>0</v>
      </c>
      <c r="BP105" s="6">
        <f ca="1">BP104+SUMIFS('Transactions (Dated)'!$F:$F,'Transactions (Dated)'!$D:$D,$BF105,'Transactions (Dated)'!$B:$B,BP$11,'Transactions (Dated)'!$C:$C,"Dividend (paid to cash)")*AE105</f>
        <v>0</v>
      </c>
      <c r="BQ105" s="6">
        <f ca="1">BQ104+SUMIFS('Transactions (Dated)'!$F:$F,'Transactions (Dated)'!$D:$D,$BF105,'Transactions (Dated)'!$B:$B,BQ$11,'Transactions (Dated)'!$C:$C,"Dividend (paid to cash)")*AF105</f>
        <v>0</v>
      </c>
      <c r="BR105" s="6">
        <f ca="1">BR104+SUMIFS('Transactions (Dated)'!$F:$F,'Transactions (Dated)'!$D:$D,$BF105,'Transactions (Dated)'!$B:$B,BR$11,'Transactions (Dated)'!$C:$C,"Dividend (paid to cash)")*AG105</f>
        <v>0</v>
      </c>
      <c r="BS105" s="6">
        <f ca="1">BS104+SUMIFS('Transactions (Dated)'!$F:$F,'Transactions (Dated)'!$D:$D,$BF105,'Transactions (Dated)'!$B:$B,BS$11,'Transactions (Dated)'!$C:$C,"Dividend (paid to cash)")*AH105</f>
        <v>0</v>
      </c>
      <c r="BT105" s="6">
        <f ca="1">BT104+SUMIFS('Transactions (Dated)'!$F:$F,'Transactions (Dated)'!$D:$D,$BF105,'Transactions (Dated)'!$B:$B,BT$11,'Transactions (Dated)'!$C:$C,"Dividend (paid to cash)")*AI105</f>
        <v>0</v>
      </c>
      <c r="BU105" s="6">
        <f ca="1">BU104+SUMIFS('Transactions (Dated)'!$F:$F,'Transactions (Dated)'!$D:$D,$BF105,'Transactions (Dated)'!$B:$B,BU$11,'Transactions (Dated)'!$C:$C,"Dividend (paid to cash)")*AJ105</f>
        <v>0</v>
      </c>
      <c r="BV105" s="6"/>
      <c r="BX105" s="6">
        <f t="shared" ca="1" si="54"/>
        <v>840338.55</v>
      </c>
      <c r="BZ105" s="3">
        <f t="shared" si="55"/>
        <v>42048</v>
      </c>
      <c r="CA105" s="4">
        <f t="shared" ca="1" si="50"/>
        <v>170254.96000000002</v>
      </c>
      <c r="CB105" s="4">
        <f t="shared" ca="1" si="51"/>
        <v>840338.55</v>
      </c>
      <c r="CD105" s="4">
        <f t="shared" ca="1" si="52"/>
        <v>1010593.51</v>
      </c>
    </row>
    <row r="106" spans="2:82" x14ac:dyDescent="0.15">
      <c r="B106" s="3">
        <f t="shared" si="53"/>
        <v>42052</v>
      </c>
      <c r="C106" s="2">
        <v>15284.6</v>
      </c>
      <c r="E106" s="70">
        <v>42052</v>
      </c>
      <c r="F106" s="69">
        <v>12.82</v>
      </c>
      <c r="G106" s="69">
        <v>4.03</v>
      </c>
      <c r="H106" s="69">
        <v>20.71</v>
      </c>
      <c r="I106" s="69">
        <v>32.17</v>
      </c>
      <c r="J106" s="69">
        <v>23.9</v>
      </c>
      <c r="K106" s="69">
        <v>12.88</v>
      </c>
      <c r="L106" s="69">
        <v>27.52</v>
      </c>
      <c r="M106" s="69">
        <v>2.59</v>
      </c>
      <c r="N106" s="69">
        <v>9.1999999999999993</v>
      </c>
      <c r="O106" s="69">
        <v>5.2832999999999997</v>
      </c>
      <c r="P106" s="69">
        <v>33.42</v>
      </c>
      <c r="Q106" s="69">
        <v>1.22</v>
      </c>
      <c r="R106" s="69">
        <v>10.49</v>
      </c>
      <c r="S106" s="69">
        <v>39.03</v>
      </c>
      <c r="T106" s="4"/>
      <c r="V106" s="3">
        <f t="shared" si="32"/>
        <v>42052</v>
      </c>
      <c r="W106" s="40">
        <f ca="1">W105+SUMIFS('Transactions (Dated)'!$E$2:$E$53,'Transactions (Dated)'!$D$2:$D$53,'Share Values'!$V106,'Transactions (Dated)'!$B$2:$B$53,'Share Values'!W$11,'Transactions (Dated)'!$C$2:$C$53,"Buy")-SUMIFS('Transactions (Dated)'!$E$2:$E$53,'Transactions (Dated)'!$D$2:$D$53,'Share Values'!$V106,'Transactions (Dated)'!$B$2:$B$53,'Share Values'!W$11,'Transactions (Dated)'!$C$2:$C$53,"Sell")</f>
        <v>4625</v>
      </c>
      <c r="X106" s="40">
        <f ca="1">X105+SUMIFS('Transactions (Dated)'!$E$2:$E$53,'Transactions (Dated)'!$D$2:$D$53,'Share Values'!$V106,'Transactions (Dated)'!$B$2:$B$53,'Share Values'!X$11,'Transactions (Dated)'!$C$2:$C$53,"Buy")-SUMIFS('Transactions (Dated)'!$E$2:$E$53,'Transactions (Dated)'!$D$2:$D$53,'Share Values'!$V106,'Transactions (Dated)'!$B$2:$B$53,'Share Values'!X$11,'Transactions (Dated)'!$C$2:$C$53,"Sell")</f>
        <v>12500</v>
      </c>
      <c r="Y106" s="40">
        <f ca="1">Y105+SUMIFS('Transactions (Dated)'!$E$2:$E$53,'Transactions (Dated)'!$D$2:$D$53,'Share Values'!$V106,'Transactions (Dated)'!$B$2:$B$53,'Share Values'!Y$11,'Transactions (Dated)'!$C$2:$C$53,"Buy")-SUMIFS('Transactions (Dated)'!$E$2:$E$53,'Transactions (Dated)'!$D$2:$D$53,'Share Values'!$V106,'Transactions (Dated)'!$B$2:$B$53,'Share Values'!Y$11,'Transactions (Dated)'!$C$2:$C$53,"Sell")</f>
        <v>0</v>
      </c>
      <c r="Z106" s="40">
        <f ca="1">Z105+SUMIFS('Transactions (Dated)'!$E$2:$E$53,'Transactions (Dated)'!$D$2:$D$53,'Share Values'!$V106,'Transactions (Dated)'!$B$2:$B$53,'Share Values'!Z$11,'Transactions (Dated)'!$C$2:$C$53,"Buy")-SUMIFS('Transactions (Dated)'!$E$2:$E$53,'Transactions (Dated)'!$D$2:$D$53,'Share Values'!$V106,'Transactions (Dated)'!$B$2:$B$53,'Share Values'!Z$11,'Transactions (Dated)'!$C$2:$C$53,"Sell")</f>
        <v>1892</v>
      </c>
      <c r="AA106" s="40">
        <f ca="1">AA105+SUMIFS('Transactions (Dated)'!$E$2:$E$53,'Transactions (Dated)'!$D$2:$D$53,'Share Values'!$V106,'Transactions (Dated)'!$B$2:$B$53,'Share Values'!AA$11,'Transactions (Dated)'!$C$2:$C$53,"Buy")-SUMIFS('Transactions (Dated)'!$E$2:$E$53,'Transactions (Dated)'!$D$2:$D$53,'Share Values'!$V106,'Transactions (Dated)'!$B$2:$B$53,'Share Values'!AA$11,'Transactions (Dated)'!$C$2:$C$53,"Sell")</f>
        <v>0</v>
      </c>
      <c r="AB106" s="40">
        <f ca="1">AB105+SUMIFS('Transactions (Dated)'!$E$2:$E$53,'Transactions (Dated)'!$D$2:$D$53,'Share Values'!$V106,'Transactions (Dated)'!$B$2:$B$53,'Share Values'!AB$11,'Transactions (Dated)'!$C$2:$C$53,"Buy")-SUMIFS('Transactions (Dated)'!$E$2:$E$53,'Transactions (Dated)'!$D$2:$D$53,'Share Values'!$V106,'Transactions (Dated)'!$B$2:$B$53,'Share Values'!AB$11,'Transactions (Dated)'!$C$2:$C$53,"Sell")</f>
        <v>0</v>
      </c>
      <c r="AC106" s="40">
        <f ca="1">AC105+SUMIFS('Transactions (Dated)'!$E$2:$E$53,'Transactions (Dated)'!$D$2:$D$53,'Share Values'!$V106,'Transactions (Dated)'!$B$2:$B$53,'Share Values'!AC$11,'Transactions (Dated)'!$C$2:$C$53,"Buy")-SUMIFS('Transactions (Dated)'!$E$2:$E$53,'Transactions (Dated)'!$D$2:$D$53,'Share Values'!$V106,'Transactions (Dated)'!$B$2:$B$53,'Share Values'!AC$11,'Transactions (Dated)'!$C$2:$C$53,"Sell")</f>
        <v>0</v>
      </c>
      <c r="AD106" s="40">
        <f ca="1">AD105+SUMIFS('Transactions (Dated)'!$E$2:$E$53,'Transactions (Dated)'!$D$2:$D$53,'Share Values'!$V106,'Transactions (Dated)'!$B$2:$B$53,'Share Values'!AD$11,'Transactions (Dated)'!$C$2:$C$53,"Buy")-SUMIFS('Transactions (Dated)'!$E$2:$E$53,'Transactions (Dated)'!$D$2:$D$53,'Share Values'!$V106,'Transactions (Dated)'!$B$2:$B$53,'Share Values'!AD$11,'Transactions (Dated)'!$C$2:$C$53,"Sell")</f>
        <v>0</v>
      </c>
      <c r="AE106" s="40">
        <f ca="1">AE105+SUMIFS('Transactions (Dated)'!$E$2:$E$53,'Transactions (Dated)'!$D$2:$D$53,'Share Values'!$V106,'Transactions (Dated)'!$B$2:$B$53,'Share Values'!AE$11,'Transactions (Dated)'!$C$2:$C$53,"Buy")-SUMIFS('Transactions (Dated)'!$E$2:$E$53,'Transactions (Dated)'!$D$2:$D$53,'Share Values'!$V106,'Transactions (Dated)'!$B$2:$B$53,'Share Values'!AE$11,'Transactions (Dated)'!$C$2:$C$53,"Sell")</f>
        <v>0</v>
      </c>
      <c r="AF106" s="40">
        <f ca="1">AF105+SUMIFS('Transactions (Dated)'!$E$2:$E$53,'Transactions (Dated)'!$D$2:$D$53,'Share Values'!$V106,'Transactions (Dated)'!$B$2:$B$53,'Share Values'!AF$11,'Transactions (Dated)'!$C$2:$C$53,"Buy")-SUMIFS('Transactions (Dated)'!$E$2:$E$53,'Transactions (Dated)'!$D$2:$D$53,'Share Values'!$V106,'Transactions (Dated)'!$B$2:$B$53,'Share Values'!AF$11,'Transactions (Dated)'!$C$2:$C$53,"Sell")</f>
        <v>0</v>
      </c>
      <c r="AG106" s="40">
        <f ca="1">AG105+SUMIFS('Transactions (Dated)'!$E$2:$E$53,'Transactions (Dated)'!$D$2:$D$53,'Share Values'!$V106,'Transactions (Dated)'!$B$2:$B$53,'Share Values'!AG$11,'Transactions (Dated)'!$C$2:$C$53,"Buy")-SUMIFS('Transactions (Dated)'!$E$2:$E$53,'Transactions (Dated)'!$D$2:$D$53,'Share Values'!$V106,'Transactions (Dated)'!$B$2:$B$53,'Share Values'!AG$11,'Transactions (Dated)'!$C$2:$C$53,"Sell")</f>
        <v>0</v>
      </c>
      <c r="AH106" s="40">
        <f ca="1">AH105+SUMIFS('Transactions (Dated)'!$E$2:$E$53,'Transactions (Dated)'!$D$2:$D$53,'Share Values'!$V106,'Transactions (Dated)'!$B$2:$B$53,'Share Values'!AH$11,'Transactions (Dated)'!$C$2:$C$53,"Buy")-SUMIFS('Transactions (Dated)'!$E$2:$E$53,'Transactions (Dated)'!$D$2:$D$53,'Share Values'!$V106,'Transactions (Dated)'!$B$2:$B$53,'Share Values'!AH$11,'Transactions (Dated)'!$C$2:$C$53,"Sell")</f>
        <v>0</v>
      </c>
      <c r="AI106" s="40">
        <f ca="1">AI105+SUMIFS('Transactions (Dated)'!$E$2:$E$53,'Transactions (Dated)'!$D$2:$D$53,'Share Values'!$V106,'Transactions (Dated)'!$B$2:$B$53,'Share Values'!AI$11,'Transactions (Dated)'!$C$2:$C$53,"Buy")-SUMIFS('Transactions (Dated)'!$E$2:$E$53,'Transactions (Dated)'!$D$2:$D$53,'Share Values'!$V106,'Transactions (Dated)'!$B$2:$B$53,'Share Values'!AI$11,'Transactions (Dated)'!$C$2:$C$53,"Sell")</f>
        <v>0</v>
      </c>
      <c r="AJ106" s="40">
        <f ca="1">AJ105+SUMIFS('Transactions (Dated)'!$E$2:$E$53,'Transactions (Dated)'!$D$2:$D$53,'Share Values'!$V106,'Transactions (Dated)'!$B$2:$B$53,'Share Values'!AJ$11,'Transactions (Dated)'!$C$2:$C$53,"Buy")-SUMIFS('Transactions (Dated)'!$E$2:$E$53,'Transactions (Dated)'!$D$2:$D$53,'Share Values'!$V106,'Transactions (Dated)'!$B$2:$B$53,'Share Values'!AJ$11,'Transactions (Dated)'!$C$2:$C$53,"Sell")</f>
        <v>0</v>
      </c>
      <c r="AK106" s="40"/>
      <c r="AM106" s="3">
        <f t="shared" si="33"/>
        <v>42052</v>
      </c>
      <c r="AN106" s="6">
        <f t="shared" ca="1" si="34"/>
        <v>59292.5</v>
      </c>
      <c r="AO106" s="6">
        <f t="shared" ca="1" si="35"/>
        <v>50375</v>
      </c>
      <c r="AP106" s="6">
        <f t="shared" ca="1" si="36"/>
        <v>0</v>
      </c>
      <c r="AQ106" s="6">
        <f t="shared" ca="1" si="37"/>
        <v>60865.640000000007</v>
      </c>
      <c r="AR106" s="6">
        <f t="shared" ca="1" si="38"/>
        <v>0</v>
      </c>
      <c r="AS106" s="6">
        <f t="shared" ca="1" si="39"/>
        <v>0</v>
      </c>
      <c r="AT106" s="6">
        <f t="shared" ca="1" si="40"/>
        <v>0</v>
      </c>
      <c r="AU106" s="6">
        <f t="shared" ca="1" si="41"/>
        <v>0</v>
      </c>
      <c r="AV106" s="6">
        <f t="shared" ca="1" si="42"/>
        <v>0</v>
      </c>
      <c r="AW106" s="6">
        <f t="shared" ca="1" si="43"/>
        <v>0</v>
      </c>
      <c r="AX106" s="6">
        <f t="shared" ca="1" si="44"/>
        <v>0</v>
      </c>
      <c r="AY106" s="6">
        <f t="shared" ca="1" si="45"/>
        <v>0</v>
      </c>
      <c r="AZ106" s="6">
        <f t="shared" ca="1" si="46"/>
        <v>0</v>
      </c>
      <c r="BA106" s="6">
        <f t="shared" ca="1" si="47"/>
        <v>0</v>
      </c>
      <c r="BB106" s="6"/>
      <c r="BD106" s="4">
        <f t="shared" ca="1" si="48"/>
        <v>170533.14</v>
      </c>
      <c r="BF106" s="3">
        <f t="shared" si="49"/>
        <v>42052</v>
      </c>
      <c r="BG106" s="6">
        <f>BG105+SUMIFS('Transactions (Dated)'!H:H,'Transactions (Dated)'!D:D,'Share Values'!AM106)</f>
        <v>839713.55</v>
      </c>
      <c r="BH106" s="6">
        <f ca="1">BH105+SUMIFS('Transactions (Dated)'!$F:$F,'Transactions (Dated)'!$D:$D,$BF106,'Transactions (Dated)'!$B:$B,BH$11,'Transactions (Dated)'!$C:$C,"Dividend (paid to cash)")*W106</f>
        <v>0</v>
      </c>
      <c r="BI106" s="6">
        <f ca="1">BI105+SUMIFS('Transactions (Dated)'!$F:$F,'Transactions (Dated)'!$D:$D,$BF106,'Transactions (Dated)'!$B:$B,BI$11,'Transactions (Dated)'!$C:$C,"Dividend (paid to cash)")*X106</f>
        <v>625</v>
      </c>
      <c r="BJ106" s="6">
        <f ca="1">BJ105+SUMIFS('Transactions (Dated)'!$F:$F,'Transactions (Dated)'!$D:$D,$BF106,'Transactions (Dated)'!$B:$B,BJ$11,'Transactions (Dated)'!$C:$C,"Dividend (paid to cash)")*Y106</f>
        <v>0</v>
      </c>
      <c r="BK106" s="6">
        <f ca="1">BK105+SUMIFS('Transactions (Dated)'!$F:$F,'Transactions (Dated)'!$D:$D,$BF106,'Transactions (Dated)'!$B:$B,BK$11,'Transactions (Dated)'!$C:$C,"Dividend (paid to cash)")*Z106</f>
        <v>0</v>
      </c>
      <c r="BL106" s="6">
        <f ca="1">BL105+SUMIFS('Transactions (Dated)'!$F:$F,'Transactions (Dated)'!$D:$D,$BF106,'Transactions (Dated)'!$B:$B,BL$11,'Transactions (Dated)'!$C:$C,"Dividend (paid to cash)")*AA106</f>
        <v>0</v>
      </c>
      <c r="BM106" s="6">
        <f ca="1">BM105+SUMIFS('Transactions (Dated)'!$F:$F,'Transactions (Dated)'!$D:$D,$BF106,'Transactions (Dated)'!$B:$B,BM$11,'Transactions (Dated)'!$C:$C,"Dividend (paid to cash)")*AB106</f>
        <v>0</v>
      </c>
      <c r="BN106" s="6">
        <f ca="1">BN105+SUMIFS('Transactions (Dated)'!$F:$F,'Transactions (Dated)'!$D:$D,$BF106,'Transactions (Dated)'!$B:$B,BN$11,'Transactions (Dated)'!$C:$C,"Dividend (paid to cash)")*AC106</f>
        <v>0</v>
      </c>
      <c r="BO106" s="6">
        <f ca="1">BO105+SUMIFS('Transactions (Dated)'!$F:$F,'Transactions (Dated)'!$D:$D,$BF106,'Transactions (Dated)'!$B:$B,BO$11,'Transactions (Dated)'!$C:$C,"Dividend (paid to cash)")*AD106</f>
        <v>0</v>
      </c>
      <c r="BP106" s="6">
        <f ca="1">BP105+SUMIFS('Transactions (Dated)'!$F:$F,'Transactions (Dated)'!$D:$D,$BF106,'Transactions (Dated)'!$B:$B,BP$11,'Transactions (Dated)'!$C:$C,"Dividend (paid to cash)")*AE106</f>
        <v>0</v>
      </c>
      <c r="BQ106" s="6">
        <f ca="1">BQ105+SUMIFS('Transactions (Dated)'!$F:$F,'Transactions (Dated)'!$D:$D,$BF106,'Transactions (Dated)'!$B:$B,BQ$11,'Transactions (Dated)'!$C:$C,"Dividend (paid to cash)")*AF106</f>
        <v>0</v>
      </c>
      <c r="BR106" s="6">
        <f ca="1">BR105+SUMIFS('Transactions (Dated)'!$F:$F,'Transactions (Dated)'!$D:$D,$BF106,'Transactions (Dated)'!$B:$B,BR$11,'Transactions (Dated)'!$C:$C,"Dividend (paid to cash)")*AG106</f>
        <v>0</v>
      </c>
      <c r="BS106" s="6">
        <f ca="1">BS105+SUMIFS('Transactions (Dated)'!$F:$F,'Transactions (Dated)'!$D:$D,$BF106,'Transactions (Dated)'!$B:$B,BS$11,'Transactions (Dated)'!$C:$C,"Dividend (paid to cash)")*AH106</f>
        <v>0</v>
      </c>
      <c r="BT106" s="6">
        <f ca="1">BT105+SUMIFS('Transactions (Dated)'!$F:$F,'Transactions (Dated)'!$D:$D,$BF106,'Transactions (Dated)'!$B:$B,BT$11,'Transactions (Dated)'!$C:$C,"Dividend (paid to cash)")*AI106</f>
        <v>0</v>
      </c>
      <c r="BU106" s="6">
        <f ca="1">BU105+SUMIFS('Transactions (Dated)'!$F:$F,'Transactions (Dated)'!$D:$D,$BF106,'Transactions (Dated)'!$B:$B,BU$11,'Transactions (Dated)'!$C:$C,"Dividend (paid to cash)")*AJ106</f>
        <v>0</v>
      </c>
      <c r="BV106" s="6"/>
      <c r="BX106" s="6">
        <f t="shared" ca="1" si="54"/>
        <v>840338.55</v>
      </c>
      <c r="BZ106" s="3">
        <f t="shared" si="55"/>
        <v>42052</v>
      </c>
      <c r="CA106" s="4">
        <f t="shared" ca="1" si="50"/>
        <v>170533.14</v>
      </c>
      <c r="CB106" s="4">
        <f t="shared" ca="1" si="51"/>
        <v>840338.55</v>
      </c>
      <c r="CD106" s="4">
        <f t="shared" ca="1" si="52"/>
        <v>1010871.6900000001</v>
      </c>
    </row>
    <row r="107" spans="2:82" x14ac:dyDescent="0.15">
      <c r="B107" s="3">
        <f t="shared" si="53"/>
        <v>42053</v>
      </c>
      <c r="C107" s="2">
        <v>15212.8</v>
      </c>
      <c r="E107" s="70">
        <v>42053</v>
      </c>
      <c r="F107" s="69">
        <v>12.88</v>
      </c>
      <c r="G107" s="69">
        <v>3.93</v>
      </c>
      <c r="H107" s="69">
        <v>20.57</v>
      </c>
      <c r="I107" s="69">
        <v>32.42</v>
      </c>
      <c r="J107" s="69">
        <v>23.36</v>
      </c>
      <c r="K107" s="69">
        <v>12.8</v>
      </c>
      <c r="L107" s="69">
        <v>27.36</v>
      </c>
      <c r="M107" s="69">
        <v>2.58</v>
      </c>
      <c r="N107" s="69">
        <v>8.89</v>
      </c>
      <c r="O107" s="69">
        <v>5.3266999999999998</v>
      </c>
      <c r="P107" s="69">
        <v>33.56</v>
      </c>
      <c r="Q107" s="69">
        <v>1.23</v>
      </c>
      <c r="R107" s="69">
        <v>10.62</v>
      </c>
      <c r="S107" s="69">
        <v>39.299999999999997</v>
      </c>
      <c r="T107" s="4"/>
      <c r="V107" s="3">
        <f t="shared" si="32"/>
        <v>42053</v>
      </c>
      <c r="W107" s="40">
        <f ca="1">W106+SUMIFS('Transactions (Dated)'!$E$2:$E$53,'Transactions (Dated)'!$D$2:$D$53,'Share Values'!$V107,'Transactions (Dated)'!$B$2:$B$53,'Share Values'!W$11,'Transactions (Dated)'!$C$2:$C$53,"Buy")-SUMIFS('Transactions (Dated)'!$E$2:$E$53,'Transactions (Dated)'!$D$2:$D$53,'Share Values'!$V107,'Transactions (Dated)'!$B$2:$B$53,'Share Values'!W$11,'Transactions (Dated)'!$C$2:$C$53,"Sell")</f>
        <v>4625</v>
      </c>
      <c r="X107" s="40">
        <f ca="1">X106+SUMIFS('Transactions (Dated)'!$E$2:$E$53,'Transactions (Dated)'!$D$2:$D$53,'Share Values'!$V107,'Transactions (Dated)'!$B$2:$B$53,'Share Values'!X$11,'Transactions (Dated)'!$C$2:$C$53,"Buy")-SUMIFS('Transactions (Dated)'!$E$2:$E$53,'Transactions (Dated)'!$D$2:$D$53,'Share Values'!$V107,'Transactions (Dated)'!$B$2:$B$53,'Share Values'!X$11,'Transactions (Dated)'!$C$2:$C$53,"Sell")</f>
        <v>12500</v>
      </c>
      <c r="Y107" s="40">
        <f ca="1">Y106+SUMIFS('Transactions (Dated)'!$E$2:$E$53,'Transactions (Dated)'!$D$2:$D$53,'Share Values'!$V107,'Transactions (Dated)'!$B$2:$B$53,'Share Values'!Y$11,'Transactions (Dated)'!$C$2:$C$53,"Buy")-SUMIFS('Transactions (Dated)'!$E$2:$E$53,'Transactions (Dated)'!$D$2:$D$53,'Share Values'!$V107,'Transactions (Dated)'!$B$2:$B$53,'Share Values'!Y$11,'Transactions (Dated)'!$C$2:$C$53,"Sell")</f>
        <v>0</v>
      </c>
      <c r="Z107" s="40">
        <f ca="1">Z106+SUMIFS('Transactions (Dated)'!$E$2:$E$53,'Transactions (Dated)'!$D$2:$D$53,'Share Values'!$V107,'Transactions (Dated)'!$B$2:$B$53,'Share Values'!Z$11,'Transactions (Dated)'!$C$2:$C$53,"Buy")-SUMIFS('Transactions (Dated)'!$E$2:$E$53,'Transactions (Dated)'!$D$2:$D$53,'Share Values'!$V107,'Transactions (Dated)'!$B$2:$B$53,'Share Values'!Z$11,'Transactions (Dated)'!$C$2:$C$53,"Sell")</f>
        <v>1892</v>
      </c>
      <c r="AA107" s="40">
        <f ca="1">AA106+SUMIFS('Transactions (Dated)'!$E$2:$E$53,'Transactions (Dated)'!$D$2:$D$53,'Share Values'!$V107,'Transactions (Dated)'!$B$2:$B$53,'Share Values'!AA$11,'Transactions (Dated)'!$C$2:$C$53,"Buy")-SUMIFS('Transactions (Dated)'!$E$2:$E$53,'Transactions (Dated)'!$D$2:$D$53,'Share Values'!$V107,'Transactions (Dated)'!$B$2:$B$53,'Share Values'!AA$11,'Transactions (Dated)'!$C$2:$C$53,"Sell")</f>
        <v>0</v>
      </c>
      <c r="AB107" s="40">
        <f ca="1">AB106+SUMIFS('Transactions (Dated)'!$E$2:$E$53,'Transactions (Dated)'!$D$2:$D$53,'Share Values'!$V107,'Transactions (Dated)'!$B$2:$B$53,'Share Values'!AB$11,'Transactions (Dated)'!$C$2:$C$53,"Buy")-SUMIFS('Transactions (Dated)'!$E$2:$E$53,'Transactions (Dated)'!$D$2:$D$53,'Share Values'!$V107,'Transactions (Dated)'!$B$2:$B$53,'Share Values'!AB$11,'Transactions (Dated)'!$C$2:$C$53,"Sell")</f>
        <v>0</v>
      </c>
      <c r="AC107" s="40">
        <f ca="1">AC106+SUMIFS('Transactions (Dated)'!$E$2:$E$53,'Transactions (Dated)'!$D$2:$D$53,'Share Values'!$V107,'Transactions (Dated)'!$B$2:$B$53,'Share Values'!AC$11,'Transactions (Dated)'!$C$2:$C$53,"Buy")-SUMIFS('Transactions (Dated)'!$E$2:$E$53,'Transactions (Dated)'!$D$2:$D$53,'Share Values'!$V107,'Transactions (Dated)'!$B$2:$B$53,'Share Values'!AC$11,'Transactions (Dated)'!$C$2:$C$53,"Sell")</f>
        <v>0</v>
      </c>
      <c r="AD107" s="40">
        <f ca="1">AD106+SUMIFS('Transactions (Dated)'!$E$2:$E$53,'Transactions (Dated)'!$D$2:$D$53,'Share Values'!$V107,'Transactions (Dated)'!$B$2:$B$53,'Share Values'!AD$11,'Transactions (Dated)'!$C$2:$C$53,"Buy")-SUMIFS('Transactions (Dated)'!$E$2:$E$53,'Transactions (Dated)'!$D$2:$D$53,'Share Values'!$V107,'Transactions (Dated)'!$B$2:$B$53,'Share Values'!AD$11,'Transactions (Dated)'!$C$2:$C$53,"Sell")</f>
        <v>0</v>
      </c>
      <c r="AE107" s="40">
        <f ca="1">AE106+SUMIFS('Transactions (Dated)'!$E$2:$E$53,'Transactions (Dated)'!$D$2:$D$53,'Share Values'!$V107,'Transactions (Dated)'!$B$2:$B$53,'Share Values'!AE$11,'Transactions (Dated)'!$C$2:$C$53,"Buy")-SUMIFS('Transactions (Dated)'!$E$2:$E$53,'Transactions (Dated)'!$D$2:$D$53,'Share Values'!$V107,'Transactions (Dated)'!$B$2:$B$53,'Share Values'!AE$11,'Transactions (Dated)'!$C$2:$C$53,"Sell")</f>
        <v>0</v>
      </c>
      <c r="AF107" s="40">
        <f ca="1">AF106+SUMIFS('Transactions (Dated)'!$E$2:$E$53,'Transactions (Dated)'!$D$2:$D$53,'Share Values'!$V107,'Transactions (Dated)'!$B$2:$B$53,'Share Values'!AF$11,'Transactions (Dated)'!$C$2:$C$53,"Buy")-SUMIFS('Transactions (Dated)'!$E$2:$E$53,'Transactions (Dated)'!$D$2:$D$53,'Share Values'!$V107,'Transactions (Dated)'!$B$2:$B$53,'Share Values'!AF$11,'Transactions (Dated)'!$C$2:$C$53,"Sell")</f>
        <v>0</v>
      </c>
      <c r="AG107" s="40">
        <f ca="1">AG106+SUMIFS('Transactions (Dated)'!$E$2:$E$53,'Transactions (Dated)'!$D$2:$D$53,'Share Values'!$V107,'Transactions (Dated)'!$B$2:$B$53,'Share Values'!AG$11,'Transactions (Dated)'!$C$2:$C$53,"Buy")-SUMIFS('Transactions (Dated)'!$E$2:$E$53,'Transactions (Dated)'!$D$2:$D$53,'Share Values'!$V107,'Transactions (Dated)'!$B$2:$B$53,'Share Values'!AG$11,'Transactions (Dated)'!$C$2:$C$53,"Sell")</f>
        <v>0</v>
      </c>
      <c r="AH107" s="40">
        <f ca="1">AH106+SUMIFS('Transactions (Dated)'!$E$2:$E$53,'Transactions (Dated)'!$D$2:$D$53,'Share Values'!$V107,'Transactions (Dated)'!$B$2:$B$53,'Share Values'!AH$11,'Transactions (Dated)'!$C$2:$C$53,"Buy")-SUMIFS('Transactions (Dated)'!$E$2:$E$53,'Transactions (Dated)'!$D$2:$D$53,'Share Values'!$V107,'Transactions (Dated)'!$B$2:$B$53,'Share Values'!AH$11,'Transactions (Dated)'!$C$2:$C$53,"Sell")</f>
        <v>0</v>
      </c>
      <c r="AI107" s="40">
        <f ca="1">AI106+SUMIFS('Transactions (Dated)'!$E$2:$E$53,'Transactions (Dated)'!$D$2:$D$53,'Share Values'!$V107,'Transactions (Dated)'!$B$2:$B$53,'Share Values'!AI$11,'Transactions (Dated)'!$C$2:$C$53,"Buy")-SUMIFS('Transactions (Dated)'!$E$2:$E$53,'Transactions (Dated)'!$D$2:$D$53,'Share Values'!$V107,'Transactions (Dated)'!$B$2:$B$53,'Share Values'!AI$11,'Transactions (Dated)'!$C$2:$C$53,"Sell")</f>
        <v>0</v>
      </c>
      <c r="AJ107" s="40">
        <f ca="1">AJ106+SUMIFS('Transactions (Dated)'!$E$2:$E$53,'Transactions (Dated)'!$D$2:$D$53,'Share Values'!$V107,'Transactions (Dated)'!$B$2:$B$53,'Share Values'!AJ$11,'Transactions (Dated)'!$C$2:$C$53,"Buy")-SUMIFS('Transactions (Dated)'!$E$2:$E$53,'Transactions (Dated)'!$D$2:$D$53,'Share Values'!$V107,'Transactions (Dated)'!$B$2:$B$53,'Share Values'!AJ$11,'Transactions (Dated)'!$C$2:$C$53,"Sell")</f>
        <v>0</v>
      </c>
      <c r="AK107" s="40"/>
      <c r="AM107" s="3">
        <f t="shared" si="33"/>
        <v>42053</v>
      </c>
      <c r="AN107" s="6">
        <f t="shared" ca="1" si="34"/>
        <v>59570</v>
      </c>
      <c r="AO107" s="6">
        <f t="shared" ca="1" si="35"/>
        <v>49125</v>
      </c>
      <c r="AP107" s="6">
        <f t="shared" ca="1" si="36"/>
        <v>0</v>
      </c>
      <c r="AQ107" s="6">
        <f t="shared" ca="1" si="37"/>
        <v>61338.640000000007</v>
      </c>
      <c r="AR107" s="6">
        <f t="shared" ca="1" si="38"/>
        <v>0</v>
      </c>
      <c r="AS107" s="6">
        <f t="shared" ca="1" si="39"/>
        <v>0</v>
      </c>
      <c r="AT107" s="6">
        <f t="shared" ca="1" si="40"/>
        <v>0</v>
      </c>
      <c r="AU107" s="6">
        <f t="shared" ca="1" si="41"/>
        <v>0</v>
      </c>
      <c r="AV107" s="6">
        <f t="shared" ca="1" si="42"/>
        <v>0</v>
      </c>
      <c r="AW107" s="6">
        <f t="shared" ca="1" si="43"/>
        <v>0</v>
      </c>
      <c r="AX107" s="6">
        <f t="shared" ca="1" si="44"/>
        <v>0</v>
      </c>
      <c r="AY107" s="6">
        <f t="shared" ca="1" si="45"/>
        <v>0</v>
      </c>
      <c r="AZ107" s="6">
        <f t="shared" ca="1" si="46"/>
        <v>0</v>
      </c>
      <c r="BA107" s="6">
        <f t="shared" ca="1" si="47"/>
        <v>0</v>
      </c>
      <c r="BB107" s="6"/>
      <c r="BD107" s="4">
        <f t="shared" ca="1" si="48"/>
        <v>170033.64</v>
      </c>
      <c r="BF107" s="3">
        <f t="shared" si="49"/>
        <v>42053</v>
      </c>
      <c r="BG107" s="6">
        <f>BG106+SUMIFS('Transactions (Dated)'!H:H,'Transactions (Dated)'!D:D,'Share Values'!AM107)</f>
        <v>839713.55</v>
      </c>
      <c r="BH107" s="6">
        <f ca="1">BH106+SUMIFS('Transactions (Dated)'!$F:$F,'Transactions (Dated)'!$D:$D,$BF107,'Transactions (Dated)'!$B:$B,BH$11,'Transactions (Dated)'!$C:$C,"Dividend (paid to cash)")*W107</f>
        <v>0</v>
      </c>
      <c r="BI107" s="6">
        <f ca="1">BI106+SUMIFS('Transactions (Dated)'!$F:$F,'Transactions (Dated)'!$D:$D,$BF107,'Transactions (Dated)'!$B:$B,BI$11,'Transactions (Dated)'!$C:$C,"Dividend (paid to cash)")*X107</f>
        <v>625</v>
      </c>
      <c r="BJ107" s="6">
        <f ca="1">BJ106+SUMIFS('Transactions (Dated)'!$F:$F,'Transactions (Dated)'!$D:$D,$BF107,'Transactions (Dated)'!$B:$B,BJ$11,'Transactions (Dated)'!$C:$C,"Dividend (paid to cash)")*Y107</f>
        <v>0</v>
      </c>
      <c r="BK107" s="6">
        <f ca="1">BK106+SUMIFS('Transactions (Dated)'!$F:$F,'Transactions (Dated)'!$D:$D,$BF107,'Transactions (Dated)'!$B:$B,BK$11,'Transactions (Dated)'!$C:$C,"Dividend (paid to cash)")*Z107</f>
        <v>0</v>
      </c>
      <c r="BL107" s="6">
        <f ca="1">BL106+SUMIFS('Transactions (Dated)'!$F:$F,'Transactions (Dated)'!$D:$D,$BF107,'Transactions (Dated)'!$B:$B,BL$11,'Transactions (Dated)'!$C:$C,"Dividend (paid to cash)")*AA107</f>
        <v>0</v>
      </c>
      <c r="BM107" s="6">
        <f ca="1">BM106+SUMIFS('Transactions (Dated)'!$F:$F,'Transactions (Dated)'!$D:$D,$BF107,'Transactions (Dated)'!$B:$B,BM$11,'Transactions (Dated)'!$C:$C,"Dividend (paid to cash)")*AB107</f>
        <v>0</v>
      </c>
      <c r="BN107" s="6">
        <f ca="1">BN106+SUMIFS('Transactions (Dated)'!$F:$F,'Transactions (Dated)'!$D:$D,$BF107,'Transactions (Dated)'!$B:$B,BN$11,'Transactions (Dated)'!$C:$C,"Dividend (paid to cash)")*AC107</f>
        <v>0</v>
      </c>
      <c r="BO107" s="6">
        <f ca="1">BO106+SUMIFS('Transactions (Dated)'!$F:$F,'Transactions (Dated)'!$D:$D,$BF107,'Transactions (Dated)'!$B:$B,BO$11,'Transactions (Dated)'!$C:$C,"Dividend (paid to cash)")*AD107</f>
        <v>0</v>
      </c>
      <c r="BP107" s="6">
        <f ca="1">BP106+SUMIFS('Transactions (Dated)'!$F:$F,'Transactions (Dated)'!$D:$D,$BF107,'Transactions (Dated)'!$B:$B,BP$11,'Transactions (Dated)'!$C:$C,"Dividend (paid to cash)")*AE107</f>
        <v>0</v>
      </c>
      <c r="BQ107" s="6">
        <f ca="1">BQ106+SUMIFS('Transactions (Dated)'!$F:$F,'Transactions (Dated)'!$D:$D,$BF107,'Transactions (Dated)'!$B:$B,BQ$11,'Transactions (Dated)'!$C:$C,"Dividend (paid to cash)")*AF107</f>
        <v>0</v>
      </c>
      <c r="BR107" s="6">
        <f ca="1">BR106+SUMIFS('Transactions (Dated)'!$F:$F,'Transactions (Dated)'!$D:$D,$BF107,'Transactions (Dated)'!$B:$B,BR$11,'Transactions (Dated)'!$C:$C,"Dividend (paid to cash)")*AG107</f>
        <v>0</v>
      </c>
      <c r="BS107" s="6">
        <f ca="1">BS106+SUMIFS('Transactions (Dated)'!$F:$F,'Transactions (Dated)'!$D:$D,$BF107,'Transactions (Dated)'!$B:$B,BS$11,'Transactions (Dated)'!$C:$C,"Dividend (paid to cash)")*AH107</f>
        <v>0</v>
      </c>
      <c r="BT107" s="6">
        <f ca="1">BT106+SUMIFS('Transactions (Dated)'!$F:$F,'Transactions (Dated)'!$D:$D,$BF107,'Transactions (Dated)'!$B:$B,BT$11,'Transactions (Dated)'!$C:$C,"Dividend (paid to cash)")*AI107</f>
        <v>0</v>
      </c>
      <c r="BU107" s="6">
        <f ca="1">BU106+SUMIFS('Transactions (Dated)'!$F:$F,'Transactions (Dated)'!$D:$D,$BF107,'Transactions (Dated)'!$B:$B,BU$11,'Transactions (Dated)'!$C:$C,"Dividend (paid to cash)")*AJ107</f>
        <v>0</v>
      </c>
      <c r="BV107" s="6"/>
      <c r="BX107" s="6">
        <f t="shared" ca="1" si="54"/>
        <v>840338.55</v>
      </c>
      <c r="BZ107" s="3">
        <f t="shared" si="55"/>
        <v>42053</v>
      </c>
      <c r="CA107" s="4">
        <f t="shared" ca="1" si="50"/>
        <v>170033.64</v>
      </c>
      <c r="CB107" s="4">
        <f t="shared" ca="1" si="51"/>
        <v>840338.55</v>
      </c>
      <c r="CD107" s="4">
        <f t="shared" ca="1" si="52"/>
        <v>1010372.1900000001</v>
      </c>
    </row>
    <row r="108" spans="2:82" x14ac:dyDescent="0.15">
      <c r="B108" s="3">
        <f t="shared" si="53"/>
        <v>42054</v>
      </c>
      <c r="C108" s="2">
        <v>15180.3</v>
      </c>
      <c r="E108" s="70">
        <v>42054</v>
      </c>
      <c r="F108" s="69">
        <v>12.96</v>
      </c>
      <c r="G108" s="69">
        <v>3.9</v>
      </c>
      <c r="H108" s="69">
        <v>20.54</v>
      </c>
      <c r="I108" s="69">
        <v>32.659999999999997</v>
      </c>
      <c r="J108" s="69">
        <v>23.89</v>
      </c>
      <c r="K108" s="69">
        <v>12.6</v>
      </c>
      <c r="L108" s="69">
        <v>27.48</v>
      </c>
      <c r="M108" s="69">
        <v>2.59</v>
      </c>
      <c r="N108" s="69">
        <v>8.4</v>
      </c>
      <c r="O108" s="69">
        <v>5.4032999999999998</v>
      </c>
      <c r="P108" s="69">
        <v>33.159999999999997</v>
      </c>
      <c r="Q108" s="69">
        <v>1.26</v>
      </c>
      <c r="R108" s="69">
        <v>10.55</v>
      </c>
      <c r="S108" s="69">
        <v>39.409999999999997</v>
      </c>
      <c r="T108" s="4"/>
      <c r="V108" s="3">
        <f t="shared" si="32"/>
        <v>42054</v>
      </c>
      <c r="W108" s="40">
        <f ca="1">W107+SUMIFS('Transactions (Dated)'!$E$2:$E$53,'Transactions (Dated)'!$D$2:$D$53,'Share Values'!$V108,'Transactions (Dated)'!$B$2:$B$53,'Share Values'!W$11,'Transactions (Dated)'!$C$2:$C$53,"Buy")-SUMIFS('Transactions (Dated)'!$E$2:$E$53,'Transactions (Dated)'!$D$2:$D$53,'Share Values'!$V108,'Transactions (Dated)'!$B$2:$B$53,'Share Values'!W$11,'Transactions (Dated)'!$C$2:$C$53,"Sell")</f>
        <v>4625</v>
      </c>
      <c r="X108" s="40">
        <f ca="1">X107+SUMIFS('Transactions (Dated)'!$E$2:$E$53,'Transactions (Dated)'!$D$2:$D$53,'Share Values'!$V108,'Transactions (Dated)'!$B$2:$B$53,'Share Values'!X$11,'Transactions (Dated)'!$C$2:$C$53,"Buy")-SUMIFS('Transactions (Dated)'!$E$2:$E$53,'Transactions (Dated)'!$D$2:$D$53,'Share Values'!$V108,'Transactions (Dated)'!$B$2:$B$53,'Share Values'!X$11,'Transactions (Dated)'!$C$2:$C$53,"Sell")</f>
        <v>12500</v>
      </c>
      <c r="Y108" s="40">
        <f ca="1">Y107+SUMIFS('Transactions (Dated)'!$E$2:$E$53,'Transactions (Dated)'!$D$2:$D$53,'Share Values'!$V108,'Transactions (Dated)'!$B$2:$B$53,'Share Values'!Y$11,'Transactions (Dated)'!$C$2:$C$53,"Buy")-SUMIFS('Transactions (Dated)'!$E$2:$E$53,'Transactions (Dated)'!$D$2:$D$53,'Share Values'!$V108,'Transactions (Dated)'!$B$2:$B$53,'Share Values'!Y$11,'Transactions (Dated)'!$C$2:$C$53,"Sell")</f>
        <v>0</v>
      </c>
      <c r="Z108" s="40">
        <f ca="1">Z107+SUMIFS('Transactions (Dated)'!$E$2:$E$53,'Transactions (Dated)'!$D$2:$D$53,'Share Values'!$V108,'Transactions (Dated)'!$B$2:$B$53,'Share Values'!Z$11,'Transactions (Dated)'!$C$2:$C$53,"Buy")-SUMIFS('Transactions (Dated)'!$E$2:$E$53,'Transactions (Dated)'!$D$2:$D$53,'Share Values'!$V108,'Transactions (Dated)'!$B$2:$B$53,'Share Values'!Z$11,'Transactions (Dated)'!$C$2:$C$53,"Sell")</f>
        <v>1892</v>
      </c>
      <c r="AA108" s="40">
        <f ca="1">AA107+SUMIFS('Transactions (Dated)'!$E$2:$E$53,'Transactions (Dated)'!$D$2:$D$53,'Share Values'!$V108,'Transactions (Dated)'!$B$2:$B$53,'Share Values'!AA$11,'Transactions (Dated)'!$C$2:$C$53,"Buy")-SUMIFS('Transactions (Dated)'!$E$2:$E$53,'Transactions (Dated)'!$D$2:$D$53,'Share Values'!$V108,'Transactions (Dated)'!$B$2:$B$53,'Share Values'!AA$11,'Transactions (Dated)'!$C$2:$C$53,"Sell")</f>
        <v>0</v>
      </c>
      <c r="AB108" s="40">
        <f ca="1">AB107+SUMIFS('Transactions (Dated)'!$E$2:$E$53,'Transactions (Dated)'!$D$2:$D$53,'Share Values'!$V108,'Transactions (Dated)'!$B$2:$B$53,'Share Values'!AB$11,'Transactions (Dated)'!$C$2:$C$53,"Buy")-SUMIFS('Transactions (Dated)'!$E$2:$E$53,'Transactions (Dated)'!$D$2:$D$53,'Share Values'!$V108,'Transactions (Dated)'!$B$2:$B$53,'Share Values'!AB$11,'Transactions (Dated)'!$C$2:$C$53,"Sell")</f>
        <v>0</v>
      </c>
      <c r="AC108" s="40">
        <f ca="1">AC107+SUMIFS('Transactions (Dated)'!$E$2:$E$53,'Transactions (Dated)'!$D$2:$D$53,'Share Values'!$V108,'Transactions (Dated)'!$B$2:$B$53,'Share Values'!AC$11,'Transactions (Dated)'!$C$2:$C$53,"Buy")-SUMIFS('Transactions (Dated)'!$E$2:$E$53,'Transactions (Dated)'!$D$2:$D$53,'Share Values'!$V108,'Transactions (Dated)'!$B$2:$B$53,'Share Values'!AC$11,'Transactions (Dated)'!$C$2:$C$53,"Sell")</f>
        <v>0</v>
      </c>
      <c r="AD108" s="40">
        <f ca="1">AD107+SUMIFS('Transactions (Dated)'!$E$2:$E$53,'Transactions (Dated)'!$D$2:$D$53,'Share Values'!$V108,'Transactions (Dated)'!$B$2:$B$53,'Share Values'!AD$11,'Transactions (Dated)'!$C$2:$C$53,"Buy")-SUMIFS('Transactions (Dated)'!$E$2:$E$53,'Transactions (Dated)'!$D$2:$D$53,'Share Values'!$V108,'Transactions (Dated)'!$B$2:$B$53,'Share Values'!AD$11,'Transactions (Dated)'!$C$2:$C$53,"Sell")</f>
        <v>0</v>
      </c>
      <c r="AE108" s="40">
        <f ca="1">AE107+SUMIFS('Transactions (Dated)'!$E$2:$E$53,'Transactions (Dated)'!$D$2:$D$53,'Share Values'!$V108,'Transactions (Dated)'!$B$2:$B$53,'Share Values'!AE$11,'Transactions (Dated)'!$C$2:$C$53,"Buy")-SUMIFS('Transactions (Dated)'!$E$2:$E$53,'Transactions (Dated)'!$D$2:$D$53,'Share Values'!$V108,'Transactions (Dated)'!$B$2:$B$53,'Share Values'!AE$11,'Transactions (Dated)'!$C$2:$C$53,"Sell")</f>
        <v>0</v>
      </c>
      <c r="AF108" s="40">
        <f ca="1">AF107+SUMIFS('Transactions (Dated)'!$E$2:$E$53,'Transactions (Dated)'!$D$2:$D$53,'Share Values'!$V108,'Transactions (Dated)'!$B$2:$B$53,'Share Values'!AF$11,'Transactions (Dated)'!$C$2:$C$53,"Buy")-SUMIFS('Transactions (Dated)'!$E$2:$E$53,'Transactions (Dated)'!$D$2:$D$53,'Share Values'!$V108,'Transactions (Dated)'!$B$2:$B$53,'Share Values'!AF$11,'Transactions (Dated)'!$C$2:$C$53,"Sell")</f>
        <v>0</v>
      </c>
      <c r="AG108" s="40">
        <f ca="1">AG107+SUMIFS('Transactions (Dated)'!$E$2:$E$53,'Transactions (Dated)'!$D$2:$D$53,'Share Values'!$V108,'Transactions (Dated)'!$B$2:$B$53,'Share Values'!AG$11,'Transactions (Dated)'!$C$2:$C$53,"Buy")-SUMIFS('Transactions (Dated)'!$E$2:$E$53,'Transactions (Dated)'!$D$2:$D$53,'Share Values'!$V108,'Transactions (Dated)'!$B$2:$B$53,'Share Values'!AG$11,'Transactions (Dated)'!$C$2:$C$53,"Sell")</f>
        <v>0</v>
      </c>
      <c r="AH108" s="40">
        <f ca="1">AH107+SUMIFS('Transactions (Dated)'!$E$2:$E$53,'Transactions (Dated)'!$D$2:$D$53,'Share Values'!$V108,'Transactions (Dated)'!$B$2:$B$53,'Share Values'!AH$11,'Transactions (Dated)'!$C$2:$C$53,"Buy")-SUMIFS('Transactions (Dated)'!$E$2:$E$53,'Transactions (Dated)'!$D$2:$D$53,'Share Values'!$V108,'Transactions (Dated)'!$B$2:$B$53,'Share Values'!AH$11,'Transactions (Dated)'!$C$2:$C$53,"Sell")</f>
        <v>0</v>
      </c>
      <c r="AI108" s="40">
        <f ca="1">AI107+SUMIFS('Transactions (Dated)'!$E$2:$E$53,'Transactions (Dated)'!$D$2:$D$53,'Share Values'!$V108,'Transactions (Dated)'!$B$2:$B$53,'Share Values'!AI$11,'Transactions (Dated)'!$C$2:$C$53,"Buy")-SUMIFS('Transactions (Dated)'!$E$2:$E$53,'Transactions (Dated)'!$D$2:$D$53,'Share Values'!$V108,'Transactions (Dated)'!$B$2:$B$53,'Share Values'!AI$11,'Transactions (Dated)'!$C$2:$C$53,"Sell")</f>
        <v>0</v>
      </c>
      <c r="AJ108" s="40">
        <f ca="1">AJ107+SUMIFS('Transactions (Dated)'!$E$2:$E$53,'Transactions (Dated)'!$D$2:$D$53,'Share Values'!$V108,'Transactions (Dated)'!$B$2:$B$53,'Share Values'!AJ$11,'Transactions (Dated)'!$C$2:$C$53,"Buy")-SUMIFS('Transactions (Dated)'!$E$2:$E$53,'Transactions (Dated)'!$D$2:$D$53,'Share Values'!$V108,'Transactions (Dated)'!$B$2:$B$53,'Share Values'!AJ$11,'Transactions (Dated)'!$C$2:$C$53,"Sell")</f>
        <v>0</v>
      </c>
      <c r="AK108" s="40"/>
      <c r="AM108" s="3">
        <f t="shared" si="33"/>
        <v>42054</v>
      </c>
      <c r="AN108" s="6">
        <f t="shared" ca="1" si="34"/>
        <v>59940.000000000007</v>
      </c>
      <c r="AO108" s="6">
        <f t="shared" ca="1" si="35"/>
        <v>48750</v>
      </c>
      <c r="AP108" s="6">
        <f t="shared" ca="1" si="36"/>
        <v>0</v>
      </c>
      <c r="AQ108" s="6">
        <f t="shared" ca="1" si="37"/>
        <v>61792.719999999994</v>
      </c>
      <c r="AR108" s="6">
        <f t="shared" ca="1" si="38"/>
        <v>0</v>
      </c>
      <c r="AS108" s="6">
        <f t="shared" ca="1" si="39"/>
        <v>0</v>
      </c>
      <c r="AT108" s="6">
        <f t="shared" ca="1" si="40"/>
        <v>0</v>
      </c>
      <c r="AU108" s="6">
        <f t="shared" ca="1" si="41"/>
        <v>0</v>
      </c>
      <c r="AV108" s="6">
        <f t="shared" ca="1" si="42"/>
        <v>0</v>
      </c>
      <c r="AW108" s="6">
        <f t="shared" ca="1" si="43"/>
        <v>0</v>
      </c>
      <c r="AX108" s="6">
        <f t="shared" ca="1" si="44"/>
        <v>0</v>
      </c>
      <c r="AY108" s="6">
        <f t="shared" ca="1" si="45"/>
        <v>0</v>
      </c>
      <c r="AZ108" s="6">
        <f t="shared" ca="1" si="46"/>
        <v>0</v>
      </c>
      <c r="BA108" s="6">
        <f t="shared" ca="1" si="47"/>
        <v>0</v>
      </c>
      <c r="BB108" s="6"/>
      <c r="BD108" s="4">
        <f t="shared" ca="1" si="48"/>
        <v>170482.72</v>
      </c>
      <c r="BF108" s="3">
        <f t="shared" si="49"/>
        <v>42054</v>
      </c>
      <c r="BG108" s="6">
        <f>BG107+SUMIFS('Transactions (Dated)'!H:H,'Transactions (Dated)'!D:D,'Share Values'!AM108)</f>
        <v>839713.55</v>
      </c>
      <c r="BH108" s="6">
        <f ca="1">BH107+SUMIFS('Transactions (Dated)'!$F:$F,'Transactions (Dated)'!$D:$D,$BF108,'Transactions (Dated)'!$B:$B,BH$11,'Transactions (Dated)'!$C:$C,"Dividend (paid to cash)")*W108</f>
        <v>0</v>
      </c>
      <c r="BI108" s="6">
        <f ca="1">BI107+SUMIFS('Transactions (Dated)'!$F:$F,'Transactions (Dated)'!$D:$D,$BF108,'Transactions (Dated)'!$B:$B,BI$11,'Transactions (Dated)'!$C:$C,"Dividend (paid to cash)")*X108</f>
        <v>625</v>
      </c>
      <c r="BJ108" s="6">
        <f ca="1">BJ107+SUMIFS('Transactions (Dated)'!$F:$F,'Transactions (Dated)'!$D:$D,$BF108,'Transactions (Dated)'!$B:$B,BJ$11,'Transactions (Dated)'!$C:$C,"Dividend (paid to cash)")*Y108</f>
        <v>0</v>
      </c>
      <c r="BK108" s="6">
        <f ca="1">BK107+SUMIFS('Transactions (Dated)'!$F:$F,'Transactions (Dated)'!$D:$D,$BF108,'Transactions (Dated)'!$B:$B,BK$11,'Transactions (Dated)'!$C:$C,"Dividend (paid to cash)")*Z108</f>
        <v>0</v>
      </c>
      <c r="BL108" s="6">
        <f ca="1">BL107+SUMIFS('Transactions (Dated)'!$F:$F,'Transactions (Dated)'!$D:$D,$BF108,'Transactions (Dated)'!$B:$B,BL$11,'Transactions (Dated)'!$C:$C,"Dividend (paid to cash)")*AA108</f>
        <v>0</v>
      </c>
      <c r="BM108" s="6">
        <f ca="1">BM107+SUMIFS('Transactions (Dated)'!$F:$F,'Transactions (Dated)'!$D:$D,$BF108,'Transactions (Dated)'!$B:$B,BM$11,'Transactions (Dated)'!$C:$C,"Dividend (paid to cash)")*AB108</f>
        <v>0</v>
      </c>
      <c r="BN108" s="6">
        <f ca="1">BN107+SUMIFS('Transactions (Dated)'!$F:$F,'Transactions (Dated)'!$D:$D,$BF108,'Transactions (Dated)'!$B:$B,BN$11,'Transactions (Dated)'!$C:$C,"Dividend (paid to cash)")*AC108</f>
        <v>0</v>
      </c>
      <c r="BO108" s="6">
        <f ca="1">BO107+SUMIFS('Transactions (Dated)'!$F:$F,'Transactions (Dated)'!$D:$D,$BF108,'Transactions (Dated)'!$B:$B,BO$11,'Transactions (Dated)'!$C:$C,"Dividend (paid to cash)")*AD108</f>
        <v>0</v>
      </c>
      <c r="BP108" s="6">
        <f ca="1">BP107+SUMIFS('Transactions (Dated)'!$F:$F,'Transactions (Dated)'!$D:$D,$BF108,'Transactions (Dated)'!$B:$B,BP$11,'Transactions (Dated)'!$C:$C,"Dividend (paid to cash)")*AE108</f>
        <v>0</v>
      </c>
      <c r="BQ108" s="6">
        <f ca="1">BQ107+SUMIFS('Transactions (Dated)'!$F:$F,'Transactions (Dated)'!$D:$D,$BF108,'Transactions (Dated)'!$B:$B,BQ$11,'Transactions (Dated)'!$C:$C,"Dividend (paid to cash)")*AF108</f>
        <v>0</v>
      </c>
      <c r="BR108" s="6">
        <f ca="1">BR107+SUMIFS('Transactions (Dated)'!$F:$F,'Transactions (Dated)'!$D:$D,$BF108,'Transactions (Dated)'!$B:$B,BR$11,'Transactions (Dated)'!$C:$C,"Dividend (paid to cash)")*AG108</f>
        <v>0</v>
      </c>
      <c r="BS108" s="6">
        <f ca="1">BS107+SUMIFS('Transactions (Dated)'!$F:$F,'Transactions (Dated)'!$D:$D,$BF108,'Transactions (Dated)'!$B:$B,BS$11,'Transactions (Dated)'!$C:$C,"Dividend (paid to cash)")*AH108</f>
        <v>0</v>
      </c>
      <c r="BT108" s="6">
        <f ca="1">BT107+SUMIFS('Transactions (Dated)'!$F:$F,'Transactions (Dated)'!$D:$D,$BF108,'Transactions (Dated)'!$B:$B,BT$11,'Transactions (Dated)'!$C:$C,"Dividend (paid to cash)")*AI108</f>
        <v>0</v>
      </c>
      <c r="BU108" s="6">
        <f ca="1">BU107+SUMIFS('Transactions (Dated)'!$F:$F,'Transactions (Dated)'!$D:$D,$BF108,'Transactions (Dated)'!$B:$B,BU$11,'Transactions (Dated)'!$C:$C,"Dividend (paid to cash)")*AJ108</f>
        <v>0</v>
      </c>
      <c r="BV108" s="6"/>
      <c r="BX108" s="6">
        <f t="shared" ca="1" si="54"/>
        <v>840338.55</v>
      </c>
      <c r="BZ108" s="3">
        <f t="shared" si="55"/>
        <v>42054</v>
      </c>
      <c r="CA108" s="4">
        <f t="shared" ca="1" si="50"/>
        <v>170482.72</v>
      </c>
      <c r="CB108" s="4">
        <f t="shared" ca="1" si="51"/>
        <v>840338.55</v>
      </c>
      <c r="CD108" s="4">
        <f t="shared" ca="1" si="52"/>
        <v>1010821.27</v>
      </c>
    </row>
    <row r="109" spans="2:82" x14ac:dyDescent="0.15">
      <c r="B109" s="3">
        <f t="shared" si="53"/>
        <v>42055</v>
      </c>
      <c r="C109" s="2">
        <v>15172.2</v>
      </c>
      <c r="E109" s="70">
        <v>42055</v>
      </c>
      <c r="F109" s="69">
        <v>12.87</v>
      </c>
      <c r="G109" s="69">
        <v>3.79</v>
      </c>
      <c r="H109" s="69">
        <v>20.524999999999999</v>
      </c>
      <c r="I109" s="69">
        <v>33.06</v>
      </c>
      <c r="J109" s="69">
        <v>24.22</v>
      </c>
      <c r="K109" s="69">
        <v>12.65</v>
      </c>
      <c r="L109" s="69">
        <v>27.77</v>
      </c>
      <c r="M109" s="69">
        <v>2.6</v>
      </c>
      <c r="N109" s="69">
        <v>8.5</v>
      </c>
      <c r="O109" s="69">
        <v>5.0999999999999996</v>
      </c>
      <c r="P109" s="69">
        <v>32.89</v>
      </c>
      <c r="Q109" s="69">
        <v>1.2</v>
      </c>
      <c r="R109" s="69">
        <v>10.43</v>
      </c>
      <c r="S109" s="69">
        <v>39.71</v>
      </c>
      <c r="T109" s="4"/>
      <c r="V109" s="3">
        <f t="shared" si="32"/>
        <v>42055</v>
      </c>
      <c r="W109" s="40">
        <f ca="1">W108+SUMIFS('Transactions (Dated)'!$E$2:$E$53,'Transactions (Dated)'!$D$2:$D$53,'Share Values'!$V109,'Transactions (Dated)'!$B$2:$B$53,'Share Values'!W$11,'Transactions (Dated)'!$C$2:$C$53,"Buy")-SUMIFS('Transactions (Dated)'!$E$2:$E$53,'Transactions (Dated)'!$D$2:$D$53,'Share Values'!$V109,'Transactions (Dated)'!$B$2:$B$53,'Share Values'!W$11,'Transactions (Dated)'!$C$2:$C$53,"Sell")</f>
        <v>4625</v>
      </c>
      <c r="X109" s="40">
        <f ca="1">X108+SUMIFS('Transactions (Dated)'!$E$2:$E$53,'Transactions (Dated)'!$D$2:$D$53,'Share Values'!$V109,'Transactions (Dated)'!$B$2:$B$53,'Share Values'!X$11,'Transactions (Dated)'!$C$2:$C$53,"Buy")-SUMIFS('Transactions (Dated)'!$E$2:$E$53,'Transactions (Dated)'!$D$2:$D$53,'Share Values'!$V109,'Transactions (Dated)'!$B$2:$B$53,'Share Values'!X$11,'Transactions (Dated)'!$C$2:$C$53,"Sell")</f>
        <v>12500</v>
      </c>
      <c r="Y109" s="40">
        <f ca="1">Y108+SUMIFS('Transactions (Dated)'!$E$2:$E$53,'Transactions (Dated)'!$D$2:$D$53,'Share Values'!$V109,'Transactions (Dated)'!$B$2:$B$53,'Share Values'!Y$11,'Transactions (Dated)'!$C$2:$C$53,"Buy")-SUMIFS('Transactions (Dated)'!$E$2:$E$53,'Transactions (Dated)'!$D$2:$D$53,'Share Values'!$V109,'Transactions (Dated)'!$B$2:$B$53,'Share Values'!Y$11,'Transactions (Dated)'!$C$2:$C$53,"Sell")</f>
        <v>0</v>
      </c>
      <c r="Z109" s="40">
        <f ca="1">Z108+SUMIFS('Transactions (Dated)'!$E$2:$E$53,'Transactions (Dated)'!$D$2:$D$53,'Share Values'!$V109,'Transactions (Dated)'!$B$2:$B$53,'Share Values'!Z$11,'Transactions (Dated)'!$C$2:$C$53,"Buy")-SUMIFS('Transactions (Dated)'!$E$2:$E$53,'Transactions (Dated)'!$D$2:$D$53,'Share Values'!$V109,'Transactions (Dated)'!$B$2:$B$53,'Share Values'!Z$11,'Transactions (Dated)'!$C$2:$C$53,"Sell")</f>
        <v>1892</v>
      </c>
      <c r="AA109" s="40">
        <f ca="1">AA108+SUMIFS('Transactions (Dated)'!$E$2:$E$53,'Transactions (Dated)'!$D$2:$D$53,'Share Values'!$V109,'Transactions (Dated)'!$B$2:$B$53,'Share Values'!AA$11,'Transactions (Dated)'!$C$2:$C$53,"Buy")-SUMIFS('Transactions (Dated)'!$E$2:$E$53,'Transactions (Dated)'!$D$2:$D$53,'Share Values'!$V109,'Transactions (Dated)'!$B$2:$B$53,'Share Values'!AA$11,'Transactions (Dated)'!$C$2:$C$53,"Sell")</f>
        <v>0</v>
      </c>
      <c r="AB109" s="40">
        <f ca="1">AB108+SUMIFS('Transactions (Dated)'!$E$2:$E$53,'Transactions (Dated)'!$D$2:$D$53,'Share Values'!$V109,'Transactions (Dated)'!$B$2:$B$53,'Share Values'!AB$11,'Transactions (Dated)'!$C$2:$C$53,"Buy")-SUMIFS('Transactions (Dated)'!$E$2:$E$53,'Transactions (Dated)'!$D$2:$D$53,'Share Values'!$V109,'Transactions (Dated)'!$B$2:$B$53,'Share Values'!AB$11,'Transactions (Dated)'!$C$2:$C$53,"Sell")</f>
        <v>0</v>
      </c>
      <c r="AC109" s="40">
        <f ca="1">AC108+SUMIFS('Transactions (Dated)'!$E$2:$E$53,'Transactions (Dated)'!$D$2:$D$53,'Share Values'!$V109,'Transactions (Dated)'!$B$2:$B$53,'Share Values'!AC$11,'Transactions (Dated)'!$C$2:$C$53,"Buy")-SUMIFS('Transactions (Dated)'!$E$2:$E$53,'Transactions (Dated)'!$D$2:$D$53,'Share Values'!$V109,'Transactions (Dated)'!$B$2:$B$53,'Share Values'!AC$11,'Transactions (Dated)'!$C$2:$C$53,"Sell")</f>
        <v>0</v>
      </c>
      <c r="AD109" s="40">
        <f ca="1">AD108+SUMIFS('Transactions (Dated)'!$E$2:$E$53,'Transactions (Dated)'!$D$2:$D$53,'Share Values'!$V109,'Transactions (Dated)'!$B$2:$B$53,'Share Values'!AD$11,'Transactions (Dated)'!$C$2:$C$53,"Buy")-SUMIFS('Transactions (Dated)'!$E$2:$E$53,'Transactions (Dated)'!$D$2:$D$53,'Share Values'!$V109,'Transactions (Dated)'!$B$2:$B$53,'Share Values'!AD$11,'Transactions (Dated)'!$C$2:$C$53,"Sell")</f>
        <v>0</v>
      </c>
      <c r="AE109" s="40">
        <f ca="1">AE108+SUMIFS('Transactions (Dated)'!$E$2:$E$53,'Transactions (Dated)'!$D$2:$D$53,'Share Values'!$V109,'Transactions (Dated)'!$B$2:$B$53,'Share Values'!AE$11,'Transactions (Dated)'!$C$2:$C$53,"Buy")-SUMIFS('Transactions (Dated)'!$E$2:$E$53,'Transactions (Dated)'!$D$2:$D$53,'Share Values'!$V109,'Transactions (Dated)'!$B$2:$B$53,'Share Values'!AE$11,'Transactions (Dated)'!$C$2:$C$53,"Sell")</f>
        <v>0</v>
      </c>
      <c r="AF109" s="40">
        <f ca="1">AF108+SUMIFS('Transactions (Dated)'!$E$2:$E$53,'Transactions (Dated)'!$D$2:$D$53,'Share Values'!$V109,'Transactions (Dated)'!$B$2:$B$53,'Share Values'!AF$11,'Transactions (Dated)'!$C$2:$C$53,"Buy")-SUMIFS('Transactions (Dated)'!$E$2:$E$53,'Transactions (Dated)'!$D$2:$D$53,'Share Values'!$V109,'Transactions (Dated)'!$B$2:$B$53,'Share Values'!AF$11,'Transactions (Dated)'!$C$2:$C$53,"Sell")</f>
        <v>0</v>
      </c>
      <c r="AG109" s="40">
        <f ca="1">AG108+SUMIFS('Transactions (Dated)'!$E$2:$E$53,'Transactions (Dated)'!$D$2:$D$53,'Share Values'!$V109,'Transactions (Dated)'!$B$2:$B$53,'Share Values'!AG$11,'Transactions (Dated)'!$C$2:$C$53,"Buy")-SUMIFS('Transactions (Dated)'!$E$2:$E$53,'Transactions (Dated)'!$D$2:$D$53,'Share Values'!$V109,'Transactions (Dated)'!$B$2:$B$53,'Share Values'!AG$11,'Transactions (Dated)'!$C$2:$C$53,"Sell")</f>
        <v>0</v>
      </c>
      <c r="AH109" s="40">
        <f ca="1">AH108+SUMIFS('Transactions (Dated)'!$E$2:$E$53,'Transactions (Dated)'!$D$2:$D$53,'Share Values'!$V109,'Transactions (Dated)'!$B$2:$B$53,'Share Values'!AH$11,'Transactions (Dated)'!$C$2:$C$53,"Buy")-SUMIFS('Transactions (Dated)'!$E$2:$E$53,'Transactions (Dated)'!$D$2:$D$53,'Share Values'!$V109,'Transactions (Dated)'!$B$2:$B$53,'Share Values'!AH$11,'Transactions (Dated)'!$C$2:$C$53,"Sell")</f>
        <v>0</v>
      </c>
      <c r="AI109" s="40">
        <f ca="1">AI108+SUMIFS('Transactions (Dated)'!$E$2:$E$53,'Transactions (Dated)'!$D$2:$D$53,'Share Values'!$V109,'Transactions (Dated)'!$B$2:$B$53,'Share Values'!AI$11,'Transactions (Dated)'!$C$2:$C$53,"Buy")-SUMIFS('Transactions (Dated)'!$E$2:$E$53,'Transactions (Dated)'!$D$2:$D$53,'Share Values'!$V109,'Transactions (Dated)'!$B$2:$B$53,'Share Values'!AI$11,'Transactions (Dated)'!$C$2:$C$53,"Sell")</f>
        <v>0</v>
      </c>
      <c r="AJ109" s="40">
        <f ca="1">AJ108+SUMIFS('Transactions (Dated)'!$E$2:$E$53,'Transactions (Dated)'!$D$2:$D$53,'Share Values'!$V109,'Transactions (Dated)'!$B$2:$B$53,'Share Values'!AJ$11,'Transactions (Dated)'!$C$2:$C$53,"Buy")-SUMIFS('Transactions (Dated)'!$E$2:$E$53,'Transactions (Dated)'!$D$2:$D$53,'Share Values'!$V109,'Transactions (Dated)'!$B$2:$B$53,'Share Values'!AJ$11,'Transactions (Dated)'!$C$2:$C$53,"Sell")</f>
        <v>0</v>
      </c>
      <c r="AK109" s="40"/>
      <c r="AM109" s="3">
        <f t="shared" si="33"/>
        <v>42055</v>
      </c>
      <c r="AN109" s="6">
        <f t="shared" ca="1" si="34"/>
        <v>59523.75</v>
      </c>
      <c r="AO109" s="6">
        <f t="shared" ca="1" si="35"/>
        <v>47375</v>
      </c>
      <c r="AP109" s="6">
        <f t="shared" ca="1" si="36"/>
        <v>0</v>
      </c>
      <c r="AQ109" s="6">
        <f t="shared" ca="1" si="37"/>
        <v>62549.520000000004</v>
      </c>
      <c r="AR109" s="6">
        <f t="shared" ca="1" si="38"/>
        <v>0</v>
      </c>
      <c r="AS109" s="6">
        <f t="shared" ca="1" si="39"/>
        <v>0</v>
      </c>
      <c r="AT109" s="6">
        <f t="shared" ca="1" si="40"/>
        <v>0</v>
      </c>
      <c r="AU109" s="6">
        <f t="shared" ca="1" si="41"/>
        <v>0</v>
      </c>
      <c r="AV109" s="6">
        <f t="shared" ca="1" si="42"/>
        <v>0</v>
      </c>
      <c r="AW109" s="6">
        <f t="shared" ca="1" si="43"/>
        <v>0</v>
      </c>
      <c r="AX109" s="6">
        <f t="shared" ca="1" si="44"/>
        <v>0</v>
      </c>
      <c r="AY109" s="6">
        <f t="shared" ca="1" si="45"/>
        <v>0</v>
      </c>
      <c r="AZ109" s="6">
        <f t="shared" ca="1" si="46"/>
        <v>0</v>
      </c>
      <c r="BA109" s="6">
        <f t="shared" ca="1" si="47"/>
        <v>0</v>
      </c>
      <c r="BB109" s="6"/>
      <c r="BD109" s="4">
        <f t="shared" ca="1" si="48"/>
        <v>169448.27000000002</v>
      </c>
      <c r="BF109" s="3">
        <f t="shared" si="49"/>
        <v>42055</v>
      </c>
      <c r="BG109" s="6">
        <f>BG108+SUMIFS('Transactions (Dated)'!H:H,'Transactions (Dated)'!D:D,'Share Values'!AM109)</f>
        <v>839713.55</v>
      </c>
      <c r="BH109" s="6">
        <f ca="1">BH108+SUMIFS('Transactions (Dated)'!$F:$F,'Transactions (Dated)'!$D:$D,$BF109,'Transactions (Dated)'!$B:$B,BH$11,'Transactions (Dated)'!$C:$C,"Dividend (paid to cash)")*W109</f>
        <v>0</v>
      </c>
      <c r="BI109" s="6">
        <f ca="1">BI108+SUMIFS('Transactions (Dated)'!$F:$F,'Transactions (Dated)'!$D:$D,$BF109,'Transactions (Dated)'!$B:$B,BI$11,'Transactions (Dated)'!$C:$C,"Dividend (paid to cash)")*X109</f>
        <v>625</v>
      </c>
      <c r="BJ109" s="6">
        <f ca="1">BJ108+SUMIFS('Transactions (Dated)'!$F:$F,'Transactions (Dated)'!$D:$D,$BF109,'Transactions (Dated)'!$B:$B,BJ$11,'Transactions (Dated)'!$C:$C,"Dividend (paid to cash)")*Y109</f>
        <v>0</v>
      </c>
      <c r="BK109" s="6">
        <f ca="1">BK108+SUMIFS('Transactions (Dated)'!$F:$F,'Transactions (Dated)'!$D:$D,$BF109,'Transactions (Dated)'!$B:$B,BK$11,'Transactions (Dated)'!$C:$C,"Dividend (paid to cash)")*Z109</f>
        <v>0</v>
      </c>
      <c r="BL109" s="6">
        <f ca="1">BL108+SUMIFS('Transactions (Dated)'!$F:$F,'Transactions (Dated)'!$D:$D,$BF109,'Transactions (Dated)'!$B:$B,BL$11,'Transactions (Dated)'!$C:$C,"Dividend (paid to cash)")*AA109</f>
        <v>0</v>
      </c>
      <c r="BM109" s="6">
        <f ca="1">BM108+SUMIFS('Transactions (Dated)'!$F:$F,'Transactions (Dated)'!$D:$D,$BF109,'Transactions (Dated)'!$B:$B,BM$11,'Transactions (Dated)'!$C:$C,"Dividend (paid to cash)")*AB109</f>
        <v>0</v>
      </c>
      <c r="BN109" s="6">
        <f ca="1">BN108+SUMIFS('Transactions (Dated)'!$F:$F,'Transactions (Dated)'!$D:$D,$BF109,'Transactions (Dated)'!$B:$B,BN$11,'Transactions (Dated)'!$C:$C,"Dividend (paid to cash)")*AC109</f>
        <v>0</v>
      </c>
      <c r="BO109" s="6">
        <f ca="1">BO108+SUMIFS('Transactions (Dated)'!$F:$F,'Transactions (Dated)'!$D:$D,$BF109,'Transactions (Dated)'!$B:$B,BO$11,'Transactions (Dated)'!$C:$C,"Dividend (paid to cash)")*AD109</f>
        <v>0</v>
      </c>
      <c r="BP109" s="6">
        <f ca="1">BP108+SUMIFS('Transactions (Dated)'!$F:$F,'Transactions (Dated)'!$D:$D,$BF109,'Transactions (Dated)'!$B:$B,BP$11,'Transactions (Dated)'!$C:$C,"Dividend (paid to cash)")*AE109</f>
        <v>0</v>
      </c>
      <c r="BQ109" s="6">
        <f ca="1">BQ108+SUMIFS('Transactions (Dated)'!$F:$F,'Transactions (Dated)'!$D:$D,$BF109,'Transactions (Dated)'!$B:$B,BQ$11,'Transactions (Dated)'!$C:$C,"Dividend (paid to cash)")*AF109</f>
        <v>0</v>
      </c>
      <c r="BR109" s="6">
        <f ca="1">BR108+SUMIFS('Transactions (Dated)'!$F:$F,'Transactions (Dated)'!$D:$D,$BF109,'Transactions (Dated)'!$B:$B,BR$11,'Transactions (Dated)'!$C:$C,"Dividend (paid to cash)")*AG109</f>
        <v>0</v>
      </c>
      <c r="BS109" s="6">
        <f ca="1">BS108+SUMIFS('Transactions (Dated)'!$F:$F,'Transactions (Dated)'!$D:$D,$BF109,'Transactions (Dated)'!$B:$B,BS$11,'Transactions (Dated)'!$C:$C,"Dividend (paid to cash)")*AH109</f>
        <v>0</v>
      </c>
      <c r="BT109" s="6">
        <f ca="1">BT108+SUMIFS('Transactions (Dated)'!$F:$F,'Transactions (Dated)'!$D:$D,$BF109,'Transactions (Dated)'!$B:$B,BT$11,'Transactions (Dated)'!$C:$C,"Dividend (paid to cash)")*AI109</f>
        <v>0</v>
      </c>
      <c r="BU109" s="6">
        <f ca="1">BU108+SUMIFS('Transactions (Dated)'!$F:$F,'Transactions (Dated)'!$D:$D,$BF109,'Transactions (Dated)'!$B:$B,BU$11,'Transactions (Dated)'!$C:$C,"Dividend (paid to cash)")*AJ109</f>
        <v>0</v>
      </c>
      <c r="BV109" s="6"/>
      <c r="BX109" s="6">
        <f t="shared" ca="1" si="54"/>
        <v>840338.55</v>
      </c>
      <c r="BZ109" s="3">
        <f t="shared" si="55"/>
        <v>42055</v>
      </c>
      <c r="CA109" s="4">
        <f t="shared" ca="1" si="50"/>
        <v>169448.27000000002</v>
      </c>
      <c r="CB109" s="4">
        <f t="shared" ca="1" si="51"/>
        <v>840338.55</v>
      </c>
      <c r="CD109" s="4">
        <f t="shared" ca="1" si="52"/>
        <v>1009786.8200000001</v>
      </c>
    </row>
    <row r="110" spans="2:82" x14ac:dyDescent="0.15">
      <c r="B110" s="3">
        <f t="shared" si="53"/>
        <v>42058</v>
      </c>
      <c r="C110" s="2">
        <v>15200.3</v>
      </c>
      <c r="E110" s="70">
        <v>42058</v>
      </c>
      <c r="F110" s="69">
        <v>12.7</v>
      </c>
      <c r="G110" s="69">
        <v>3.68</v>
      </c>
      <c r="H110" s="69">
        <v>20.56</v>
      </c>
      <c r="I110" s="69">
        <v>32.89</v>
      </c>
      <c r="J110" s="69">
        <v>24.01</v>
      </c>
      <c r="K110" s="69">
        <v>12.9</v>
      </c>
      <c r="L110" s="69">
        <v>27.26</v>
      </c>
      <c r="M110" s="69">
        <v>2.5099999999999998</v>
      </c>
      <c r="N110" s="69">
        <v>8.1999999999999993</v>
      </c>
      <c r="O110" s="69">
        <v>5.2533000000000003</v>
      </c>
      <c r="P110" s="69">
        <v>32.58</v>
      </c>
      <c r="Q110" s="69">
        <v>1.19</v>
      </c>
      <c r="R110" s="69">
        <v>10.119999999999999</v>
      </c>
      <c r="S110" s="69">
        <v>39.950000000000003</v>
      </c>
      <c r="T110" s="4"/>
      <c r="V110" s="3">
        <f t="shared" si="32"/>
        <v>42058</v>
      </c>
      <c r="W110" s="40">
        <f ca="1">W109+SUMIFS('Transactions (Dated)'!$E$2:$E$53,'Transactions (Dated)'!$D$2:$D$53,'Share Values'!$V110,'Transactions (Dated)'!$B$2:$B$53,'Share Values'!W$11,'Transactions (Dated)'!$C$2:$C$53,"Buy")-SUMIFS('Transactions (Dated)'!$E$2:$E$53,'Transactions (Dated)'!$D$2:$D$53,'Share Values'!$V110,'Transactions (Dated)'!$B$2:$B$53,'Share Values'!W$11,'Transactions (Dated)'!$C$2:$C$53,"Sell")</f>
        <v>4625</v>
      </c>
      <c r="X110" s="40">
        <f ca="1">X109+SUMIFS('Transactions (Dated)'!$E$2:$E$53,'Transactions (Dated)'!$D$2:$D$53,'Share Values'!$V110,'Transactions (Dated)'!$B$2:$B$53,'Share Values'!X$11,'Transactions (Dated)'!$C$2:$C$53,"Buy")-SUMIFS('Transactions (Dated)'!$E$2:$E$53,'Transactions (Dated)'!$D$2:$D$53,'Share Values'!$V110,'Transactions (Dated)'!$B$2:$B$53,'Share Values'!X$11,'Transactions (Dated)'!$C$2:$C$53,"Sell")</f>
        <v>12500</v>
      </c>
      <c r="Y110" s="40">
        <f ca="1">Y109+SUMIFS('Transactions (Dated)'!$E$2:$E$53,'Transactions (Dated)'!$D$2:$D$53,'Share Values'!$V110,'Transactions (Dated)'!$B$2:$B$53,'Share Values'!Y$11,'Transactions (Dated)'!$C$2:$C$53,"Buy")-SUMIFS('Transactions (Dated)'!$E$2:$E$53,'Transactions (Dated)'!$D$2:$D$53,'Share Values'!$V110,'Transactions (Dated)'!$B$2:$B$53,'Share Values'!Y$11,'Transactions (Dated)'!$C$2:$C$53,"Sell")</f>
        <v>0</v>
      </c>
      <c r="Z110" s="40">
        <f ca="1">Z109+SUMIFS('Transactions (Dated)'!$E$2:$E$53,'Transactions (Dated)'!$D$2:$D$53,'Share Values'!$V110,'Transactions (Dated)'!$B$2:$B$53,'Share Values'!Z$11,'Transactions (Dated)'!$C$2:$C$53,"Buy")-SUMIFS('Transactions (Dated)'!$E$2:$E$53,'Transactions (Dated)'!$D$2:$D$53,'Share Values'!$V110,'Transactions (Dated)'!$B$2:$B$53,'Share Values'!Z$11,'Transactions (Dated)'!$C$2:$C$53,"Sell")</f>
        <v>1892</v>
      </c>
      <c r="AA110" s="40">
        <f ca="1">AA109+SUMIFS('Transactions (Dated)'!$E$2:$E$53,'Transactions (Dated)'!$D$2:$D$53,'Share Values'!$V110,'Transactions (Dated)'!$B$2:$B$53,'Share Values'!AA$11,'Transactions (Dated)'!$C$2:$C$53,"Buy")-SUMIFS('Transactions (Dated)'!$E$2:$E$53,'Transactions (Dated)'!$D$2:$D$53,'Share Values'!$V110,'Transactions (Dated)'!$B$2:$B$53,'Share Values'!AA$11,'Transactions (Dated)'!$C$2:$C$53,"Sell")</f>
        <v>0</v>
      </c>
      <c r="AB110" s="40">
        <f ca="1">AB109+SUMIFS('Transactions (Dated)'!$E$2:$E$53,'Transactions (Dated)'!$D$2:$D$53,'Share Values'!$V110,'Transactions (Dated)'!$B$2:$B$53,'Share Values'!AB$11,'Transactions (Dated)'!$C$2:$C$53,"Buy")-SUMIFS('Transactions (Dated)'!$E$2:$E$53,'Transactions (Dated)'!$D$2:$D$53,'Share Values'!$V110,'Transactions (Dated)'!$B$2:$B$53,'Share Values'!AB$11,'Transactions (Dated)'!$C$2:$C$53,"Sell")</f>
        <v>0</v>
      </c>
      <c r="AC110" s="40">
        <f ca="1">AC109+SUMIFS('Transactions (Dated)'!$E$2:$E$53,'Transactions (Dated)'!$D$2:$D$53,'Share Values'!$V110,'Transactions (Dated)'!$B$2:$B$53,'Share Values'!AC$11,'Transactions (Dated)'!$C$2:$C$53,"Buy")-SUMIFS('Transactions (Dated)'!$E$2:$E$53,'Transactions (Dated)'!$D$2:$D$53,'Share Values'!$V110,'Transactions (Dated)'!$B$2:$B$53,'Share Values'!AC$11,'Transactions (Dated)'!$C$2:$C$53,"Sell")</f>
        <v>0</v>
      </c>
      <c r="AD110" s="40">
        <f ca="1">AD109+SUMIFS('Transactions (Dated)'!$E$2:$E$53,'Transactions (Dated)'!$D$2:$D$53,'Share Values'!$V110,'Transactions (Dated)'!$B$2:$B$53,'Share Values'!AD$11,'Transactions (Dated)'!$C$2:$C$53,"Buy")-SUMIFS('Transactions (Dated)'!$E$2:$E$53,'Transactions (Dated)'!$D$2:$D$53,'Share Values'!$V110,'Transactions (Dated)'!$B$2:$B$53,'Share Values'!AD$11,'Transactions (Dated)'!$C$2:$C$53,"Sell")</f>
        <v>0</v>
      </c>
      <c r="AE110" s="40">
        <f ca="1">AE109+SUMIFS('Transactions (Dated)'!$E$2:$E$53,'Transactions (Dated)'!$D$2:$D$53,'Share Values'!$V110,'Transactions (Dated)'!$B$2:$B$53,'Share Values'!AE$11,'Transactions (Dated)'!$C$2:$C$53,"Buy")-SUMIFS('Transactions (Dated)'!$E$2:$E$53,'Transactions (Dated)'!$D$2:$D$53,'Share Values'!$V110,'Transactions (Dated)'!$B$2:$B$53,'Share Values'!AE$11,'Transactions (Dated)'!$C$2:$C$53,"Sell")</f>
        <v>0</v>
      </c>
      <c r="AF110" s="40">
        <f ca="1">AF109+SUMIFS('Transactions (Dated)'!$E$2:$E$53,'Transactions (Dated)'!$D$2:$D$53,'Share Values'!$V110,'Transactions (Dated)'!$B$2:$B$53,'Share Values'!AF$11,'Transactions (Dated)'!$C$2:$C$53,"Buy")-SUMIFS('Transactions (Dated)'!$E$2:$E$53,'Transactions (Dated)'!$D$2:$D$53,'Share Values'!$V110,'Transactions (Dated)'!$B$2:$B$53,'Share Values'!AF$11,'Transactions (Dated)'!$C$2:$C$53,"Sell")</f>
        <v>0</v>
      </c>
      <c r="AG110" s="40">
        <f ca="1">AG109+SUMIFS('Transactions (Dated)'!$E$2:$E$53,'Transactions (Dated)'!$D$2:$D$53,'Share Values'!$V110,'Transactions (Dated)'!$B$2:$B$53,'Share Values'!AG$11,'Transactions (Dated)'!$C$2:$C$53,"Buy")-SUMIFS('Transactions (Dated)'!$E$2:$E$53,'Transactions (Dated)'!$D$2:$D$53,'Share Values'!$V110,'Transactions (Dated)'!$B$2:$B$53,'Share Values'!AG$11,'Transactions (Dated)'!$C$2:$C$53,"Sell")</f>
        <v>0</v>
      </c>
      <c r="AH110" s="40">
        <f ca="1">AH109+SUMIFS('Transactions (Dated)'!$E$2:$E$53,'Transactions (Dated)'!$D$2:$D$53,'Share Values'!$V110,'Transactions (Dated)'!$B$2:$B$53,'Share Values'!AH$11,'Transactions (Dated)'!$C$2:$C$53,"Buy")-SUMIFS('Transactions (Dated)'!$E$2:$E$53,'Transactions (Dated)'!$D$2:$D$53,'Share Values'!$V110,'Transactions (Dated)'!$B$2:$B$53,'Share Values'!AH$11,'Transactions (Dated)'!$C$2:$C$53,"Sell")</f>
        <v>0</v>
      </c>
      <c r="AI110" s="40">
        <f ca="1">AI109+SUMIFS('Transactions (Dated)'!$E$2:$E$53,'Transactions (Dated)'!$D$2:$D$53,'Share Values'!$V110,'Transactions (Dated)'!$B$2:$B$53,'Share Values'!AI$11,'Transactions (Dated)'!$C$2:$C$53,"Buy")-SUMIFS('Transactions (Dated)'!$E$2:$E$53,'Transactions (Dated)'!$D$2:$D$53,'Share Values'!$V110,'Transactions (Dated)'!$B$2:$B$53,'Share Values'!AI$11,'Transactions (Dated)'!$C$2:$C$53,"Sell")</f>
        <v>0</v>
      </c>
      <c r="AJ110" s="40">
        <f ca="1">AJ109+SUMIFS('Transactions (Dated)'!$E$2:$E$53,'Transactions (Dated)'!$D$2:$D$53,'Share Values'!$V110,'Transactions (Dated)'!$B$2:$B$53,'Share Values'!AJ$11,'Transactions (Dated)'!$C$2:$C$53,"Buy")-SUMIFS('Transactions (Dated)'!$E$2:$E$53,'Transactions (Dated)'!$D$2:$D$53,'Share Values'!$V110,'Transactions (Dated)'!$B$2:$B$53,'Share Values'!AJ$11,'Transactions (Dated)'!$C$2:$C$53,"Sell")</f>
        <v>0</v>
      </c>
      <c r="AK110" s="40"/>
      <c r="AM110" s="3">
        <f t="shared" si="33"/>
        <v>42058</v>
      </c>
      <c r="AN110" s="6">
        <f t="shared" ca="1" si="34"/>
        <v>58737.5</v>
      </c>
      <c r="AO110" s="6">
        <f t="shared" ca="1" si="35"/>
        <v>46000</v>
      </c>
      <c r="AP110" s="6">
        <f t="shared" ca="1" si="36"/>
        <v>0</v>
      </c>
      <c r="AQ110" s="6">
        <f t="shared" ca="1" si="37"/>
        <v>62227.880000000005</v>
      </c>
      <c r="AR110" s="6">
        <f t="shared" ca="1" si="38"/>
        <v>0</v>
      </c>
      <c r="AS110" s="6">
        <f t="shared" ca="1" si="39"/>
        <v>0</v>
      </c>
      <c r="AT110" s="6">
        <f t="shared" ca="1" si="40"/>
        <v>0</v>
      </c>
      <c r="AU110" s="6">
        <f t="shared" ca="1" si="41"/>
        <v>0</v>
      </c>
      <c r="AV110" s="6">
        <f t="shared" ca="1" si="42"/>
        <v>0</v>
      </c>
      <c r="AW110" s="6">
        <f t="shared" ca="1" si="43"/>
        <v>0</v>
      </c>
      <c r="AX110" s="6">
        <f t="shared" ca="1" si="44"/>
        <v>0</v>
      </c>
      <c r="AY110" s="6">
        <f t="shared" ca="1" si="45"/>
        <v>0</v>
      </c>
      <c r="AZ110" s="6">
        <f t="shared" ca="1" si="46"/>
        <v>0</v>
      </c>
      <c r="BA110" s="6">
        <f t="shared" ca="1" si="47"/>
        <v>0</v>
      </c>
      <c r="BB110" s="6"/>
      <c r="BD110" s="4">
        <f t="shared" ca="1" si="48"/>
        <v>166965.38</v>
      </c>
      <c r="BF110" s="3">
        <f t="shared" si="49"/>
        <v>42058</v>
      </c>
      <c r="BG110" s="6">
        <f>BG109+SUMIFS('Transactions (Dated)'!H:H,'Transactions (Dated)'!D:D,'Share Values'!AM110)</f>
        <v>839713.55</v>
      </c>
      <c r="BH110" s="6">
        <f ca="1">BH109+SUMIFS('Transactions (Dated)'!$F:$F,'Transactions (Dated)'!$D:$D,$BF110,'Transactions (Dated)'!$B:$B,BH$11,'Transactions (Dated)'!$C:$C,"Dividend (paid to cash)")*W110</f>
        <v>0</v>
      </c>
      <c r="BI110" s="6">
        <f ca="1">BI109+SUMIFS('Transactions (Dated)'!$F:$F,'Transactions (Dated)'!$D:$D,$BF110,'Transactions (Dated)'!$B:$B,BI$11,'Transactions (Dated)'!$C:$C,"Dividend (paid to cash)")*X110</f>
        <v>625</v>
      </c>
      <c r="BJ110" s="6">
        <f ca="1">BJ109+SUMIFS('Transactions (Dated)'!$F:$F,'Transactions (Dated)'!$D:$D,$BF110,'Transactions (Dated)'!$B:$B,BJ$11,'Transactions (Dated)'!$C:$C,"Dividend (paid to cash)")*Y110</f>
        <v>0</v>
      </c>
      <c r="BK110" s="6">
        <f ca="1">BK109+SUMIFS('Transactions (Dated)'!$F:$F,'Transactions (Dated)'!$D:$D,$BF110,'Transactions (Dated)'!$B:$B,BK$11,'Transactions (Dated)'!$C:$C,"Dividend (paid to cash)")*Z110</f>
        <v>0</v>
      </c>
      <c r="BL110" s="6">
        <f ca="1">BL109+SUMIFS('Transactions (Dated)'!$F:$F,'Transactions (Dated)'!$D:$D,$BF110,'Transactions (Dated)'!$B:$B,BL$11,'Transactions (Dated)'!$C:$C,"Dividend (paid to cash)")*AA110</f>
        <v>0</v>
      </c>
      <c r="BM110" s="6">
        <f ca="1">BM109+SUMIFS('Transactions (Dated)'!$F:$F,'Transactions (Dated)'!$D:$D,$BF110,'Transactions (Dated)'!$B:$B,BM$11,'Transactions (Dated)'!$C:$C,"Dividend (paid to cash)")*AB110</f>
        <v>0</v>
      </c>
      <c r="BN110" s="6">
        <f ca="1">BN109+SUMIFS('Transactions (Dated)'!$F:$F,'Transactions (Dated)'!$D:$D,$BF110,'Transactions (Dated)'!$B:$B,BN$11,'Transactions (Dated)'!$C:$C,"Dividend (paid to cash)")*AC110</f>
        <v>0</v>
      </c>
      <c r="BO110" s="6">
        <f ca="1">BO109+SUMIFS('Transactions (Dated)'!$F:$F,'Transactions (Dated)'!$D:$D,$BF110,'Transactions (Dated)'!$B:$B,BO$11,'Transactions (Dated)'!$C:$C,"Dividend (paid to cash)")*AD110</f>
        <v>0</v>
      </c>
      <c r="BP110" s="6">
        <f ca="1">BP109+SUMIFS('Transactions (Dated)'!$F:$F,'Transactions (Dated)'!$D:$D,$BF110,'Transactions (Dated)'!$B:$B,BP$11,'Transactions (Dated)'!$C:$C,"Dividend (paid to cash)")*AE110</f>
        <v>0</v>
      </c>
      <c r="BQ110" s="6">
        <f ca="1">BQ109+SUMIFS('Transactions (Dated)'!$F:$F,'Transactions (Dated)'!$D:$D,$BF110,'Transactions (Dated)'!$B:$B,BQ$11,'Transactions (Dated)'!$C:$C,"Dividend (paid to cash)")*AF110</f>
        <v>0</v>
      </c>
      <c r="BR110" s="6">
        <f ca="1">BR109+SUMIFS('Transactions (Dated)'!$F:$F,'Transactions (Dated)'!$D:$D,$BF110,'Transactions (Dated)'!$B:$B,BR$11,'Transactions (Dated)'!$C:$C,"Dividend (paid to cash)")*AG110</f>
        <v>0</v>
      </c>
      <c r="BS110" s="6">
        <f ca="1">BS109+SUMIFS('Transactions (Dated)'!$F:$F,'Transactions (Dated)'!$D:$D,$BF110,'Transactions (Dated)'!$B:$B,BS$11,'Transactions (Dated)'!$C:$C,"Dividend (paid to cash)")*AH110</f>
        <v>0</v>
      </c>
      <c r="BT110" s="6">
        <f ca="1">BT109+SUMIFS('Transactions (Dated)'!$F:$F,'Transactions (Dated)'!$D:$D,$BF110,'Transactions (Dated)'!$B:$B,BT$11,'Transactions (Dated)'!$C:$C,"Dividend (paid to cash)")*AI110</f>
        <v>0</v>
      </c>
      <c r="BU110" s="6">
        <f ca="1">BU109+SUMIFS('Transactions (Dated)'!$F:$F,'Transactions (Dated)'!$D:$D,$BF110,'Transactions (Dated)'!$B:$B,BU$11,'Transactions (Dated)'!$C:$C,"Dividend (paid to cash)")*AJ110</f>
        <v>0</v>
      </c>
      <c r="BV110" s="6"/>
      <c r="BX110" s="6">
        <f t="shared" ca="1" si="54"/>
        <v>840338.55</v>
      </c>
      <c r="BZ110" s="3">
        <f t="shared" si="55"/>
        <v>42058</v>
      </c>
      <c r="CA110" s="4">
        <f t="shared" ca="1" si="50"/>
        <v>166965.38</v>
      </c>
      <c r="CB110" s="4">
        <f t="shared" ca="1" si="51"/>
        <v>840338.55</v>
      </c>
      <c r="CD110" s="4">
        <f t="shared" ca="1" si="52"/>
        <v>1007303.93</v>
      </c>
    </row>
    <row r="111" spans="2:82" x14ac:dyDescent="0.15">
      <c r="B111" s="3">
        <f t="shared" si="53"/>
        <v>42059</v>
      </c>
      <c r="C111" s="2">
        <v>15165</v>
      </c>
      <c r="E111" s="70">
        <v>42059</v>
      </c>
      <c r="F111" s="69">
        <v>12.81</v>
      </c>
      <c r="G111" s="69">
        <v>3.57</v>
      </c>
      <c r="H111" s="69">
        <v>20.56</v>
      </c>
      <c r="I111" s="69">
        <v>32.869999999999997</v>
      </c>
      <c r="J111" s="69">
        <v>24.3</v>
      </c>
      <c r="K111" s="69">
        <v>13.15</v>
      </c>
      <c r="L111" s="69">
        <v>28.6</v>
      </c>
      <c r="M111" s="69">
        <v>2.5499999999999998</v>
      </c>
      <c r="N111" s="69">
        <v>8.19</v>
      </c>
      <c r="O111" s="69">
        <v>5.2667000000000002</v>
      </c>
      <c r="P111" s="69">
        <v>32.9</v>
      </c>
      <c r="Q111" s="69">
        <v>1.19</v>
      </c>
      <c r="R111" s="69">
        <v>10.47</v>
      </c>
      <c r="S111" s="69">
        <v>39.43</v>
      </c>
      <c r="T111" s="4"/>
      <c r="V111" s="3">
        <f t="shared" si="32"/>
        <v>42059</v>
      </c>
      <c r="W111" s="40">
        <f ca="1">W110+SUMIFS('Transactions (Dated)'!$E$2:$E$53,'Transactions (Dated)'!$D$2:$D$53,'Share Values'!$V111,'Transactions (Dated)'!$B$2:$B$53,'Share Values'!W$11,'Transactions (Dated)'!$C$2:$C$53,"Buy")-SUMIFS('Transactions (Dated)'!$E$2:$E$53,'Transactions (Dated)'!$D$2:$D$53,'Share Values'!$V111,'Transactions (Dated)'!$B$2:$B$53,'Share Values'!W$11,'Transactions (Dated)'!$C$2:$C$53,"Sell")</f>
        <v>4625</v>
      </c>
      <c r="X111" s="40">
        <f ca="1">X110+SUMIFS('Transactions (Dated)'!$E$2:$E$53,'Transactions (Dated)'!$D$2:$D$53,'Share Values'!$V111,'Transactions (Dated)'!$B$2:$B$53,'Share Values'!X$11,'Transactions (Dated)'!$C$2:$C$53,"Buy")-SUMIFS('Transactions (Dated)'!$E$2:$E$53,'Transactions (Dated)'!$D$2:$D$53,'Share Values'!$V111,'Transactions (Dated)'!$B$2:$B$53,'Share Values'!X$11,'Transactions (Dated)'!$C$2:$C$53,"Sell")</f>
        <v>12500</v>
      </c>
      <c r="Y111" s="40">
        <f ca="1">Y110+SUMIFS('Transactions (Dated)'!$E$2:$E$53,'Transactions (Dated)'!$D$2:$D$53,'Share Values'!$V111,'Transactions (Dated)'!$B$2:$B$53,'Share Values'!Y$11,'Transactions (Dated)'!$C$2:$C$53,"Buy")-SUMIFS('Transactions (Dated)'!$E$2:$E$53,'Transactions (Dated)'!$D$2:$D$53,'Share Values'!$V111,'Transactions (Dated)'!$B$2:$B$53,'Share Values'!Y$11,'Transactions (Dated)'!$C$2:$C$53,"Sell")</f>
        <v>0</v>
      </c>
      <c r="Z111" s="40">
        <f ca="1">Z110+SUMIFS('Transactions (Dated)'!$E$2:$E$53,'Transactions (Dated)'!$D$2:$D$53,'Share Values'!$V111,'Transactions (Dated)'!$B$2:$B$53,'Share Values'!Z$11,'Transactions (Dated)'!$C$2:$C$53,"Buy")-SUMIFS('Transactions (Dated)'!$E$2:$E$53,'Transactions (Dated)'!$D$2:$D$53,'Share Values'!$V111,'Transactions (Dated)'!$B$2:$B$53,'Share Values'!Z$11,'Transactions (Dated)'!$C$2:$C$53,"Sell")</f>
        <v>1892</v>
      </c>
      <c r="AA111" s="40">
        <f ca="1">AA110+SUMIFS('Transactions (Dated)'!$E$2:$E$53,'Transactions (Dated)'!$D$2:$D$53,'Share Values'!$V111,'Transactions (Dated)'!$B$2:$B$53,'Share Values'!AA$11,'Transactions (Dated)'!$C$2:$C$53,"Buy")-SUMIFS('Transactions (Dated)'!$E$2:$E$53,'Transactions (Dated)'!$D$2:$D$53,'Share Values'!$V111,'Transactions (Dated)'!$B$2:$B$53,'Share Values'!AA$11,'Transactions (Dated)'!$C$2:$C$53,"Sell")</f>
        <v>0</v>
      </c>
      <c r="AB111" s="40">
        <f ca="1">AB110+SUMIFS('Transactions (Dated)'!$E$2:$E$53,'Transactions (Dated)'!$D$2:$D$53,'Share Values'!$V111,'Transactions (Dated)'!$B$2:$B$53,'Share Values'!AB$11,'Transactions (Dated)'!$C$2:$C$53,"Buy")-SUMIFS('Transactions (Dated)'!$E$2:$E$53,'Transactions (Dated)'!$D$2:$D$53,'Share Values'!$V111,'Transactions (Dated)'!$B$2:$B$53,'Share Values'!AB$11,'Transactions (Dated)'!$C$2:$C$53,"Sell")</f>
        <v>0</v>
      </c>
      <c r="AC111" s="40">
        <f ca="1">AC110+SUMIFS('Transactions (Dated)'!$E$2:$E$53,'Transactions (Dated)'!$D$2:$D$53,'Share Values'!$V111,'Transactions (Dated)'!$B$2:$B$53,'Share Values'!AC$11,'Transactions (Dated)'!$C$2:$C$53,"Buy")-SUMIFS('Transactions (Dated)'!$E$2:$E$53,'Transactions (Dated)'!$D$2:$D$53,'Share Values'!$V111,'Transactions (Dated)'!$B$2:$B$53,'Share Values'!AC$11,'Transactions (Dated)'!$C$2:$C$53,"Sell")</f>
        <v>0</v>
      </c>
      <c r="AD111" s="40">
        <f ca="1">AD110+SUMIFS('Transactions (Dated)'!$E$2:$E$53,'Transactions (Dated)'!$D$2:$D$53,'Share Values'!$V111,'Transactions (Dated)'!$B$2:$B$53,'Share Values'!AD$11,'Transactions (Dated)'!$C$2:$C$53,"Buy")-SUMIFS('Transactions (Dated)'!$E$2:$E$53,'Transactions (Dated)'!$D$2:$D$53,'Share Values'!$V111,'Transactions (Dated)'!$B$2:$B$53,'Share Values'!AD$11,'Transactions (Dated)'!$C$2:$C$53,"Sell")</f>
        <v>0</v>
      </c>
      <c r="AE111" s="40">
        <f ca="1">AE110+SUMIFS('Transactions (Dated)'!$E$2:$E$53,'Transactions (Dated)'!$D$2:$D$53,'Share Values'!$V111,'Transactions (Dated)'!$B$2:$B$53,'Share Values'!AE$11,'Transactions (Dated)'!$C$2:$C$53,"Buy")-SUMIFS('Transactions (Dated)'!$E$2:$E$53,'Transactions (Dated)'!$D$2:$D$53,'Share Values'!$V111,'Transactions (Dated)'!$B$2:$B$53,'Share Values'!AE$11,'Transactions (Dated)'!$C$2:$C$53,"Sell")</f>
        <v>0</v>
      </c>
      <c r="AF111" s="40">
        <f ca="1">AF110+SUMIFS('Transactions (Dated)'!$E$2:$E$53,'Transactions (Dated)'!$D$2:$D$53,'Share Values'!$V111,'Transactions (Dated)'!$B$2:$B$53,'Share Values'!AF$11,'Transactions (Dated)'!$C$2:$C$53,"Buy")-SUMIFS('Transactions (Dated)'!$E$2:$E$53,'Transactions (Dated)'!$D$2:$D$53,'Share Values'!$V111,'Transactions (Dated)'!$B$2:$B$53,'Share Values'!AF$11,'Transactions (Dated)'!$C$2:$C$53,"Sell")</f>
        <v>0</v>
      </c>
      <c r="AG111" s="40">
        <f ca="1">AG110+SUMIFS('Transactions (Dated)'!$E$2:$E$53,'Transactions (Dated)'!$D$2:$D$53,'Share Values'!$V111,'Transactions (Dated)'!$B$2:$B$53,'Share Values'!AG$11,'Transactions (Dated)'!$C$2:$C$53,"Buy")-SUMIFS('Transactions (Dated)'!$E$2:$E$53,'Transactions (Dated)'!$D$2:$D$53,'Share Values'!$V111,'Transactions (Dated)'!$B$2:$B$53,'Share Values'!AG$11,'Transactions (Dated)'!$C$2:$C$53,"Sell")</f>
        <v>0</v>
      </c>
      <c r="AH111" s="40">
        <f ca="1">AH110+SUMIFS('Transactions (Dated)'!$E$2:$E$53,'Transactions (Dated)'!$D$2:$D$53,'Share Values'!$V111,'Transactions (Dated)'!$B$2:$B$53,'Share Values'!AH$11,'Transactions (Dated)'!$C$2:$C$53,"Buy")-SUMIFS('Transactions (Dated)'!$E$2:$E$53,'Transactions (Dated)'!$D$2:$D$53,'Share Values'!$V111,'Transactions (Dated)'!$B$2:$B$53,'Share Values'!AH$11,'Transactions (Dated)'!$C$2:$C$53,"Sell")</f>
        <v>0</v>
      </c>
      <c r="AI111" s="40">
        <f ca="1">AI110+SUMIFS('Transactions (Dated)'!$E$2:$E$53,'Transactions (Dated)'!$D$2:$D$53,'Share Values'!$V111,'Transactions (Dated)'!$B$2:$B$53,'Share Values'!AI$11,'Transactions (Dated)'!$C$2:$C$53,"Buy")-SUMIFS('Transactions (Dated)'!$E$2:$E$53,'Transactions (Dated)'!$D$2:$D$53,'Share Values'!$V111,'Transactions (Dated)'!$B$2:$B$53,'Share Values'!AI$11,'Transactions (Dated)'!$C$2:$C$53,"Sell")</f>
        <v>0</v>
      </c>
      <c r="AJ111" s="40">
        <f ca="1">AJ110+SUMIFS('Transactions (Dated)'!$E$2:$E$53,'Transactions (Dated)'!$D$2:$D$53,'Share Values'!$V111,'Transactions (Dated)'!$B$2:$B$53,'Share Values'!AJ$11,'Transactions (Dated)'!$C$2:$C$53,"Buy")-SUMIFS('Transactions (Dated)'!$E$2:$E$53,'Transactions (Dated)'!$D$2:$D$53,'Share Values'!$V111,'Transactions (Dated)'!$B$2:$B$53,'Share Values'!AJ$11,'Transactions (Dated)'!$C$2:$C$53,"Sell")</f>
        <v>0</v>
      </c>
      <c r="AK111" s="40"/>
      <c r="AM111" s="3">
        <f t="shared" si="33"/>
        <v>42059</v>
      </c>
      <c r="AN111" s="6">
        <f t="shared" ca="1" si="34"/>
        <v>59246.25</v>
      </c>
      <c r="AO111" s="6">
        <f t="shared" ca="1" si="35"/>
        <v>44625</v>
      </c>
      <c r="AP111" s="6">
        <f t="shared" ca="1" si="36"/>
        <v>0</v>
      </c>
      <c r="AQ111" s="6">
        <f t="shared" ca="1" si="37"/>
        <v>62190.039999999994</v>
      </c>
      <c r="AR111" s="6">
        <f t="shared" ca="1" si="38"/>
        <v>0</v>
      </c>
      <c r="AS111" s="6">
        <f t="shared" ca="1" si="39"/>
        <v>0</v>
      </c>
      <c r="AT111" s="6">
        <f t="shared" ca="1" si="40"/>
        <v>0</v>
      </c>
      <c r="AU111" s="6">
        <f t="shared" ca="1" si="41"/>
        <v>0</v>
      </c>
      <c r="AV111" s="6">
        <f t="shared" ca="1" si="42"/>
        <v>0</v>
      </c>
      <c r="AW111" s="6">
        <f t="shared" ca="1" si="43"/>
        <v>0</v>
      </c>
      <c r="AX111" s="6">
        <f t="shared" ca="1" si="44"/>
        <v>0</v>
      </c>
      <c r="AY111" s="6">
        <f t="shared" ca="1" si="45"/>
        <v>0</v>
      </c>
      <c r="AZ111" s="6">
        <f t="shared" ca="1" si="46"/>
        <v>0</v>
      </c>
      <c r="BA111" s="6">
        <f t="shared" ca="1" si="47"/>
        <v>0</v>
      </c>
      <c r="BB111" s="6"/>
      <c r="BD111" s="4">
        <f t="shared" ca="1" si="48"/>
        <v>166061.28999999998</v>
      </c>
      <c r="BF111" s="3">
        <f t="shared" si="49"/>
        <v>42059</v>
      </c>
      <c r="BG111" s="6">
        <f>BG110+SUMIFS('Transactions (Dated)'!H:H,'Transactions (Dated)'!D:D,'Share Values'!AM111)</f>
        <v>839713.55</v>
      </c>
      <c r="BH111" s="6">
        <f ca="1">BH110+SUMIFS('Transactions (Dated)'!$F:$F,'Transactions (Dated)'!$D:$D,$BF111,'Transactions (Dated)'!$B:$B,BH$11,'Transactions (Dated)'!$C:$C,"Dividend (paid to cash)")*W111</f>
        <v>0</v>
      </c>
      <c r="BI111" s="6">
        <f ca="1">BI110+SUMIFS('Transactions (Dated)'!$F:$F,'Transactions (Dated)'!$D:$D,$BF111,'Transactions (Dated)'!$B:$B,BI$11,'Transactions (Dated)'!$C:$C,"Dividend (paid to cash)")*X111</f>
        <v>625</v>
      </c>
      <c r="BJ111" s="6">
        <f ca="1">BJ110+SUMIFS('Transactions (Dated)'!$F:$F,'Transactions (Dated)'!$D:$D,$BF111,'Transactions (Dated)'!$B:$B,BJ$11,'Transactions (Dated)'!$C:$C,"Dividend (paid to cash)")*Y111</f>
        <v>0</v>
      </c>
      <c r="BK111" s="6">
        <f ca="1">BK110+SUMIFS('Transactions (Dated)'!$F:$F,'Transactions (Dated)'!$D:$D,$BF111,'Transactions (Dated)'!$B:$B,BK$11,'Transactions (Dated)'!$C:$C,"Dividend (paid to cash)")*Z111</f>
        <v>0</v>
      </c>
      <c r="BL111" s="6">
        <f ca="1">BL110+SUMIFS('Transactions (Dated)'!$F:$F,'Transactions (Dated)'!$D:$D,$BF111,'Transactions (Dated)'!$B:$B,BL$11,'Transactions (Dated)'!$C:$C,"Dividend (paid to cash)")*AA111</f>
        <v>0</v>
      </c>
      <c r="BM111" s="6">
        <f ca="1">BM110+SUMIFS('Transactions (Dated)'!$F:$F,'Transactions (Dated)'!$D:$D,$BF111,'Transactions (Dated)'!$B:$B,BM$11,'Transactions (Dated)'!$C:$C,"Dividend (paid to cash)")*AB111</f>
        <v>0</v>
      </c>
      <c r="BN111" s="6">
        <f ca="1">BN110+SUMIFS('Transactions (Dated)'!$F:$F,'Transactions (Dated)'!$D:$D,$BF111,'Transactions (Dated)'!$B:$B,BN$11,'Transactions (Dated)'!$C:$C,"Dividend (paid to cash)")*AC111</f>
        <v>0</v>
      </c>
      <c r="BO111" s="6">
        <f ca="1">BO110+SUMIFS('Transactions (Dated)'!$F:$F,'Transactions (Dated)'!$D:$D,$BF111,'Transactions (Dated)'!$B:$B,BO$11,'Transactions (Dated)'!$C:$C,"Dividend (paid to cash)")*AD111</f>
        <v>0</v>
      </c>
      <c r="BP111" s="6">
        <f ca="1">BP110+SUMIFS('Transactions (Dated)'!$F:$F,'Transactions (Dated)'!$D:$D,$BF111,'Transactions (Dated)'!$B:$B,BP$11,'Transactions (Dated)'!$C:$C,"Dividend (paid to cash)")*AE111</f>
        <v>0</v>
      </c>
      <c r="BQ111" s="6">
        <f ca="1">BQ110+SUMIFS('Transactions (Dated)'!$F:$F,'Transactions (Dated)'!$D:$D,$BF111,'Transactions (Dated)'!$B:$B,BQ$11,'Transactions (Dated)'!$C:$C,"Dividend (paid to cash)")*AF111</f>
        <v>0</v>
      </c>
      <c r="BR111" s="6">
        <f ca="1">BR110+SUMIFS('Transactions (Dated)'!$F:$F,'Transactions (Dated)'!$D:$D,$BF111,'Transactions (Dated)'!$B:$B,BR$11,'Transactions (Dated)'!$C:$C,"Dividend (paid to cash)")*AG111</f>
        <v>0</v>
      </c>
      <c r="BS111" s="6">
        <f ca="1">BS110+SUMIFS('Transactions (Dated)'!$F:$F,'Transactions (Dated)'!$D:$D,$BF111,'Transactions (Dated)'!$B:$B,BS$11,'Transactions (Dated)'!$C:$C,"Dividend (paid to cash)")*AH111</f>
        <v>0</v>
      </c>
      <c r="BT111" s="6">
        <f ca="1">BT110+SUMIFS('Transactions (Dated)'!$F:$F,'Transactions (Dated)'!$D:$D,$BF111,'Transactions (Dated)'!$B:$B,BT$11,'Transactions (Dated)'!$C:$C,"Dividend (paid to cash)")*AI111</f>
        <v>0</v>
      </c>
      <c r="BU111" s="6">
        <f ca="1">BU110+SUMIFS('Transactions (Dated)'!$F:$F,'Transactions (Dated)'!$D:$D,$BF111,'Transactions (Dated)'!$B:$B,BU$11,'Transactions (Dated)'!$C:$C,"Dividend (paid to cash)")*AJ111</f>
        <v>0</v>
      </c>
      <c r="BV111" s="6"/>
      <c r="BX111" s="6">
        <f t="shared" ca="1" si="54"/>
        <v>840338.55</v>
      </c>
      <c r="BZ111" s="3">
        <f t="shared" si="55"/>
        <v>42059</v>
      </c>
      <c r="CA111" s="4">
        <f t="shared" ca="1" si="50"/>
        <v>166061.28999999998</v>
      </c>
      <c r="CB111" s="4">
        <f t="shared" ca="1" si="51"/>
        <v>840338.55</v>
      </c>
      <c r="CD111" s="4">
        <f t="shared" ca="1" si="52"/>
        <v>1006399.8400000001</v>
      </c>
    </row>
    <row r="112" spans="2:82" x14ac:dyDescent="0.15">
      <c r="B112" s="3">
        <f t="shared" si="53"/>
        <v>42060</v>
      </c>
      <c r="C112" s="2">
        <v>15228.6</v>
      </c>
      <c r="E112" s="70">
        <v>42060</v>
      </c>
      <c r="F112" s="69">
        <v>13.02</v>
      </c>
      <c r="G112" s="69">
        <v>3.74</v>
      </c>
      <c r="H112" s="69">
        <v>20.64</v>
      </c>
      <c r="I112" s="69">
        <v>32.5</v>
      </c>
      <c r="J112" s="69">
        <v>24.83</v>
      </c>
      <c r="K112" s="69">
        <v>13.18</v>
      </c>
      <c r="L112" s="69">
        <v>28.35</v>
      </c>
      <c r="M112" s="69">
        <v>2.58</v>
      </c>
      <c r="N112" s="69">
        <v>7.98</v>
      </c>
      <c r="O112" s="69">
        <v>5.2</v>
      </c>
      <c r="P112" s="69">
        <v>32.33</v>
      </c>
      <c r="Q112" s="69">
        <v>1.17</v>
      </c>
      <c r="R112" s="69">
        <v>10.59</v>
      </c>
      <c r="S112" s="69">
        <v>38.549999999999997</v>
      </c>
      <c r="T112" s="4"/>
      <c r="V112" s="3">
        <f t="shared" si="32"/>
        <v>42060</v>
      </c>
      <c r="W112" s="40">
        <f ca="1">W111+SUMIFS('Transactions (Dated)'!$E$2:$E$53,'Transactions (Dated)'!$D$2:$D$53,'Share Values'!$V112,'Transactions (Dated)'!$B$2:$B$53,'Share Values'!W$11,'Transactions (Dated)'!$C$2:$C$53,"Buy")-SUMIFS('Transactions (Dated)'!$E$2:$E$53,'Transactions (Dated)'!$D$2:$D$53,'Share Values'!$V112,'Transactions (Dated)'!$B$2:$B$53,'Share Values'!W$11,'Transactions (Dated)'!$C$2:$C$53,"Sell")</f>
        <v>4625</v>
      </c>
      <c r="X112" s="40">
        <f ca="1">X111+SUMIFS('Transactions (Dated)'!$E$2:$E$53,'Transactions (Dated)'!$D$2:$D$53,'Share Values'!$V112,'Transactions (Dated)'!$B$2:$B$53,'Share Values'!X$11,'Transactions (Dated)'!$C$2:$C$53,"Buy")-SUMIFS('Transactions (Dated)'!$E$2:$E$53,'Transactions (Dated)'!$D$2:$D$53,'Share Values'!$V112,'Transactions (Dated)'!$B$2:$B$53,'Share Values'!X$11,'Transactions (Dated)'!$C$2:$C$53,"Sell")</f>
        <v>12500</v>
      </c>
      <c r="Y112" s="40">
        <f ca="1">Y111+SUMIFS('Transactions (Dated)'!$E$2:$E$53,'Transactions (Dated)'!$D$2:$D$53,'Share Values'!$V112,'Transactions (Dated)'!$B$2:$B$53,'Share Values'!Y$11,'Transactions (Dated)'!$C$2:$C$53,"Buy")-SUMIFS('Transactions (Dated)'!$E$2:$E$53,'Transactions (Dated)'!$D$2:$D$53,'Share Values'!$V112,'Transactions (Dated)'!$B$2:$B$53,'Share Values'!Y$11,'Transactions (Dated)'!$C$2:$C$53,"Sell")</f>
        <v>0</v>
      </c>
      <c r="Z112" s="40">
        <f ca="1">Z111+SUMIFS('Transactions (Dated)'!$E$2:$E$53,'Transactions (Dated)'!$D$2:$D$53,'Share Values'!$V112,'Transactions (Dated)'!$B$2:$B$53,'Share Values'!Z$11,'Transactions (Dated)'!$C$2:$C$53,"Buy")-SUMIFS('Transactions (Dated)'!$E$2:$E$53,'Transactions (Dated)'!$D$2:$D$53,'Share Values'!$V112,'Transactions (Dated)'!$B$2:$B$53,'Share Values'!Z$11,'Transactions (Dated)'!$C$2:$C$53,"Sell")</f>
        <v>1892</v>
      </c>
      <c r="AA112" s="40">
        <f ca="1">AA111+SUMIFS('Transactions (Dated)'!$E$2:$E$53,'Transactions (Dated)'!$D$2:$D$53,'Share Values'!$V112,'Transactions (Dated)'!$B$2:$B$53,'Share Values'!AA$11,'Transactions (Dated)'!$C$2:$C$53,"Buy")-SUMIFS('Transactions (Dated)'!$E$2:$E$53,'Transactions (Dated)'!$D$2:$D$53,'Share Values'!$V112,'Transactions (Dated)'!$B$2:$B$53,'Share Values'!AA$11,'Transactions (Dated)'!$C$2:$C$53,"Sell")</f>
        <v>0</v>
      </c>
      <c r="AB112" s="40">
        <f ca="1">AB111+SUMIFS('Transactions (Dated)'!$E$2:$E$53,'Transactions (Dated)'!$D$2:$D$53,'Share Values'!$V112,'Transactions (Dated)'!$B$2:$B$53,'Share Values'!AB$11,'Transactions (Dated)'!$C$2:$C$53,"Buy")-SUMIFS('Transactions (Dated)'!$E$2:$E$53,'Transactions (Dated)'!$D$2:$D$53,'Share Values'!$V112,'Transactions (Dated)'!$B$2:$B$53,'Share Values'!AB$11,'Transactions (Dated)'!$C$2:$C$53,"Sell")</f>
        <v>0</v>
      </c>
      <c r="AC112" s="40">
        <f ca="1">AC111+SUMIFS('Transactions (Dated)'!$E$2:$E$53,'Transactions (Dated)'!$D$2:$D$53,'Share Values'!$V112,'Transactions (Dated)'!$B$2:$B$53,'Share Values'!AC$11,'Transactions (Dated)'!$C$2:$C$53,"Buy")-SUMIFS('Transactions (Dated)'!$E$2:$E$53,'Transactions (Dated)'!$D$2:$D$53,'Share Values'!$V112,'Transactions (Dated)'!$B$2:$B$53,'Share Values'!AC$11,'Transactions (Dated)'!$C$2:$C$53,"Sell")</f>
        <v>0</v>
      </c>
      <c r="AD112" s="40">
        <f ca="1">AD111+SUMIFS('Transactions (Dated)'!$E$2:$E$53,'Transactions (Dated)'!$D$2:$D$53,'Share Values'!$V112,'Transactions (Dated)'!$B$2:$B$53,'Share Values'!AD$11,'Transactions (Dated)'!$C$2:$C$53,"Buy")-SUMIFS('Transactions (Dated)'!$E$2:$E$53,'Transactions (Dated)'!$D$2:$D$53,'Share Values'!$V112,'Transactions (Dated)'!$B$2:$B$53,'Share Values'!AD$11,'Transactions (Dated)'!$C$2:$C$53,"Sell")</f>
        <v>0</v>
      </c>
      <c r="AE112" s="40">
        <f ca="1">AE111+SUMIFS('Transactions (Dated)'!$E$2:$E$53,'Transactions (Dated)'!$D$2:$D$53,'Share Values'!$V112,'Transactions (Dated)'!$B$2:$B$53,'Share Values'!AE$11,'Transactions (Dated)'!$C$2:$C$53,"Buy")-SUMIFS('Transactions (Dated)'!$E$2:$E$53,'Transactions (Dated)'!$D$2:$D$53,'Share Values'!$V112,'Transactions (Dated)'!$B$2:$B$53,'Share Values'!AE$11,'Transactions (Dated)'!$C$2:$C$53,"Sell")</f>
        <v>0</v>
      </c>
      <c r="AF112" s="40">
        <f ca="1">AF111+SUMIFS('Transactions (Dated)'!$E$2:$E$53,'Transactions (Dated)'!$D$2:$D$53,'Share Values'!$V112,'Transactions (Dated)'!$B$2:$B$53,'Share Values'!AF$11,'Transactions (Dated)'!$C$2:$C$53,"Buy")-SUMIFS('Transactions (Dated)'!$E$2:$E$53,'Transactions (Dated)'!$D$2:$D$53,'Share Values'!$V112,'Transactions (Dated)'!$B$2:$B$53,'Share Values'!AF$11,'Transactions (Dated)'!$C$2:$C$53,"Sell")</f>
        <v>0</v>
      </c>
      <c r="AG112" s="40">
        <f ca="1">AG111+SUMIFS('Transactions (Dated)'!$E$2:$E$53,'Transactions (Dated)'!$D$2:$D$53,'Share Values'!$V112,'Transactions (Dated)'!$B$2:$B$53,'Share Values'!AG$11,'Transactions (Dated)'!$C$2:$C$53,"Buy")-SUMIFS('Transactions (Dated)'!$E$2:$E$53,'Transactions (Dated)'!$D$2:$D$53,'Share Values'!$V112,'Transactions (Dated)'!$B$2:$B$53,'Share Values'!AG$11,'Transactions (Dated)'!$C$2:$C$53,"Sell")</f>
        <v>0</v>
      </c>
      <c r="AH112" s="40">
        <f ca="1">AH111+SUMIFS('Transactions (Dated)'!$E$2:$E$53,'Transactions (Dated)'!$D$2:$D$53,'Share Values'!$V112,'Transactions (Dated)'!$B$2:$B$53,'Share Values'!AH$11,'Transactions (Dated)'!$C$2:$C$53,"Buy")-SUMIFS('Transactions (Dated)'!$E$2:$E$53,'Transactions (Dated)'!$D$2:$D$53,'Share Values'!$V112,'Transactions (Dated)'!$B$2:$B$53,'Share Values'!AH$11,'Transactions (Dated)'!$C$2:$C$53,"Sell")</f>
        <v>0</v>
      </c>
      <c r="AI112" s="40">
        <f ca="1">AI111+SUMIFS('Transactions (Dated)'!$E$2:$E$53,'Transactions (Dated)'!$D$2:$D$53,'Share Values'!$V112,'Transactions (Dated)'!$B$2:$B$53,'Share Values'!AI$11,'Transactions (Dated)'!$C$2:$C$53,"Buy")-SUMIFS('Transactions (Dated)'!$E$2:$E$53,'Transactions (Dated)'!$D$2:$D$53,'Share Values'!$V112,'Transactions (Dated)'!$B$2:$B$53,'Share Values'!AI$11,'Transactions (Dated)'!$C$2:$C$53,"Sell")</f>
        <v>0</v>
      </c>
      <c r="AJ112" s="40">
        <f ca="1">AJ111+SUMIFS('Transactions (Dated)'!$E$2:$E$53,'Transactions (Dated)'!$D$2:$D$53,'Share Values'!$V112,'Transactions (Dated)'!$B$2:$B$53,'Share Values'!AJ$11,'Transactions (Dated)'!$C$2:$C$53,"Buy")-SUMIFS('Transactions (Dated)'!$E$2:$E$53,'Transactions (Dated)'!$D$2:$D$53,'Share Values'!$V112,'Transactions (Dated)'!$B$2:$B$53,'Share Values'!AJ$11,'Transactions (Dated)'!$C$2:$C$53,"Sell")</f>
        <v>0</v>
      </c>
      <c r="AK112" s="40"/>
      <c r="AM112" s="3">
        <f t="shared" si="33"/>
        <v>42060</v>
      </c>
      <c r="AN112" s="6">
        <f t="shared" ca="1" si="34"/>
        <v>60217.5</v>
      </c>
      <c r="AO112" s="6">
        <f t="shared" ca="1" si="35"/>
        <v>46750</v>
      </c>
      <c r="AP112" s="6">
        <f t="shared" ca="1" si="36"/>
        <v>0</v>
      </c>
      <c r="AQ112" s="6">
        <f t="shared" ca="1" si="37"/>
        <v>61490</v>
      </c>
      <c r="AR112" s="6">
        <f t="shared" ca="1" si="38"/>
        <v>0</v>
      </c>
      <c r="AS112" s="6">
        <f t="shared" ca="1" si="39"/>
        <v>0</v>
      </c>
      <c r="AT112" s="6">
        <f t="shared" ca="1" si="40"/>
        <v>0</v>
      </c>
      <c r="AU112" s="6">
        <f t="shared" ca="1" si="41"/>
        <v>0</v>
      </c>
      <c r="AV112" s="6">
        <f t="shared" ca="1" si="42"/>
        <v>0</v>
      </c>
      <c r="AW112" s="6">
        <f t="shared" ca="1" si="43"/>
        <v>0</v>
      </c>
      <c r="AX112" s="6">
        <f t="shared" ca="1" si="44"/>
        <v>0</v>
      </c>
      <c r="AY112" s="6">
        <f t="shared" ca="1" si="45"/>
        <v>0</v>
      </c>
      <c r="AZ112" s="6">
        <f t="shared" ca="1" si="46"/>
        <v>0</v>
      </c>
      <c r="BA112" s="6">
        <f t="shared" ca="1" si="47"/>
        <v>0</v>
      </c>
      <c r="BB112" s="6"/>
      <c r="BD112" s="4">
        <f t="shared" ca="1" si="48"/>
        <v>168457.5</v>
      </c>
      <c r="BF112" s="3">
        <f t="shared" si="49"/>
        <v>42060</v>
      </c>
      <c r="BG112" s="6">
        <f>BG111+SUMIFS('Transactions (Dated)'!H:H,'Transactions (Dated)'!D:D,'Share Values'!AM112)</f>
        <v>839713.55</v>
      </c>
      <c r="BH112" s="6">
        <f ca="1">BH111+SUMIFS('Transactions (Dated)'!$F:$F,'Transactions (Dated)'!$D:$D,$BF112,'Transactions (Dated)'!$B:$B,BH$11,'Transactions (Dated)'!$C:$C,"Dividend (paid to cash)")*W112</f>
        <v>0</v>
      </c>
      <c r="BI112" s="6">
        <f ca="1">BI111+SUMIFS('Transactions (Dated)'!$F:$F,'Transactions (Dated)'!$D:$D,$BF112,'Transactions (Dated)'!$B:$B,BI$11,'Transactions (Dated)'!$C:$C,"Dividend (paid to cash)")*X112</f>
        <v>625</v>
      </c>
      <c r="BJ112" s="6">
        <f ca="1">BJ111+SUMIFS('Transactions (Dated)'!$F:$F,'Transactions (Dated)'!$D:$D,$BF112,'Transactions (Dated)'!$B:$B,BJ$11,'Transactions (Dated)'!$C:$C,"Dividend (paid to cash)")*Y112</f>
        <v>0</v>
      </c>
      <c r="BK112" s="6">
        <f ca="1">BK111+SUMIFS('Transactions (Dated)'!$F:$F,'Transactions (Dated)'!$D:$D,$BF112,'Transactions (Dated)'!$B:$B,BK$11,'Transactions (Dated)'!$C:$C,"Dividend (paid to cash)")*Z112</f>
        <v>0</v>
      </c>
      <c r="BL112" s="6">
        <f ca="1">BL111+SUMIFS('Transactions (Dated)'!$F:$F,'Transactions (Dated)'!$D:$D,$BF112,'Transactions (Dated)'!$B:$B,BL$11,'Transactions (Dated)'!$C:$C,"Dividend (paid to cash)")*AA112</f>
        <v>0</v>
      </c>
      <c r="BM112" s="6">
        <f ca="1">BM111+SUMIFS('Transactions (Dated)'!$F:$F,'Transactions (Dated)'!$D:$D,$BF112,'Transactions (Dated)'!$B:$B,BM$11,'Transactions (Dated)'!$C:$C,"Dividend (paid to cash)")*AB112</f>
        <v>0</v>
      </c>
      <c r="BN112" s="6">
        <f ca="1">BN111+SUMIFS('Transactions (Dated)'!$F:$F,'Transactions (Dated)'!$D:$D,$BF112,'Transactions (Dated)'!$B:$B,BN$11,'Transactions (Dated)'!$C:$C,"Dividend (paid to cash)")*AC112</f>
        <v>0</v>
      </c>
      <c r="BO112" s="6">
        <f ca="1">BO111+SUMIFS('Transactions (Dated)'!$F:$F,'Transactions (Dated)'!$D:$D,$BF112,'Transactions (Dated)'!$B:$B,BO$11,'Transactions (Dated)'!$C:$C,"Dividend (paid to cash)")*AD112</f>
        <v>0</v>
      </c>
      <c r="BP112" s="6">
        <f ca="1">BP111+SUMIFS('Transactions (Dated)'!$F:$F,'Transactions (Dated)'!$D:$D,$BF112,'Transactions (Dated)'!$B:$B,BP$11,'Transactions (Dated)'!$C:$C,"Dividend (paid to cash)")*AE112</f>
        <v>0</v>
      </c>
      <c r="BQ112" s="6">
        <f ca="1">BQ111+SUMIFS('Transactions (Dated)'!$F:$F,'Transactions (Dated)'!$D:$D,$BF112,'Transactions (Dated)'!$B:$B,BQ$11,'Transactions (Dated)'!$C:$C,"Dividend (paid to cash)")*AF112</f>
        <v>0</v>
      </c>
      <c r="BR112" s="6">
        <f ca="1">BR111+SUMIFS('Transactions (Dated)'!$F:$F,'Transactions (Dated)'!$D:$D,$BF112,'Transactions (Dated)'!$B:$B,BR$11,'Transactions (Dated)'!$C:$C,"Dividend (paid to cash)")*AG112</f>
        <v>0</v>
      </c>
      <c r="BS112" s="6">
        <f ca="1">BS111+SUMIFS('Transactions (Dated)'!$F:$F,'Transactions (Dated)'!$D:$D,$BF112,'Transactions (Dated)'!$B:$B,BS$11,'Transactions (Dated)'!$C:$C,"Dividend (paid to cash)")*AH112</f>
        <v>0</v>
      </c>
      <c r="BT112" s="6">
        <f ca="1">BT111+SUMIFS('Transactions (Dated)'!$F:$F,'Transactions (Dated)'!$D:$D,$BF112,'Transactions (Dated)'!$B:$B,BT$11,'Transactions (Dated)'!$C:$C,"Dividend (paid to cash)")*AI112</f>
        <v>0</v>
      </c>
      <c r="BU112" s="6">
        <f ca="1">BU111+SUMIFS('Transactions (Dated)'!$F:$F,'Transactions (Dated)'!$D:$D,$BF112,'Transactions (Dated)'!$B:$B,BU$11,'Transactions (Dated)'!$C:$C,"Dividend (paid to cash)")*AJ112</f>
        <v>0</v>
      </c>
      <c r="BV112" s="6"/>
      <c r="BX112" s="6">
        <f t="shared" ca="1" si="54"/>
        <v>840338.55</v>
      </c>
      <c r="BZ112" s="3">
        <f t="shared" si="55"/>
        <v>42060</v>
      </c>
      <c r="CA112" s="4">
        <f t="shared" ca="1" si="50"/>
        <v>168457.5</v>
      </c>
      <c r="CB112" s="4">
        <f t="shared" ca="1" si="51"/>
        <v>840338.55</v>
      </c>
      <c r="CD112" s="4">
        <f t="shared" ca="1" si="52"/>
        <v>1008796.05</v>
      </c>
    </row>
    <row r="113" spans="2:82" x14ac:dyDescent="0.15">
      <c r="B113" s="3">
        <f t="shared" si="53"/>
        <v>42061</v>
      </c>
      <c r="C113" s="2">
        <v>15241.2</v>
      </c>
      <c r="E113" s="70">
        <v>42061</v>
      </c>
      <c r="F113" s="69">
        <v>13.48</v>
      </c>
      <c r="G113" s="69">
        <v>3.63</v>
      </c>
      <c r="H113" s="69">
        <v>20.65</v>
      </c>
      <c r="I113" s="69">
        <v>32.5</v>
      </c>
      <c r="J113" s="69">
        <v>24.6</v>
      </c>
      <c r="K113" s="69">
        <v>12.99</v>
      </c>
      <c r="L113" s="69">
        <v>28.5</v>
      </c>
      <c r="M113" s="69">
        <v>2.63</v>
      </c>
      <c r="N113" s="69">
        <v>8.56</v>
      </c>
      <c r="O113" s="69">
        <v>5.15</v>
      </c>
      <c r="P113" s="69">
        <v>32.61</v>
      </c>
      <c r="Q113" s="69">
        <v>1.17</v>
      </c>
      <c r="R113" s="69">
        <v>10.46</v>
      </c>
      <c r="S113" s="69">
        <v>38.909999999999997</v>
      </c>
      <c r="T113" s="4"/>
      <c r="V113" s="3">
        <f t="shared" si="32"/>
        <v>42061</v>
      </c>
      <c r="W113" s="40">
        <f ca="1">W112+SUMIFS('Transactions (Dated)'!$E$2:$E$53,'Transactions (Dated)'!$D$2:$D$53,'Share Values'!$V113,'Transactions (Dated)'!$B$2:$B$53,'Share Values'!W$11,'Transactions (Dated)'!$C$2:$C$53,"Buy")-SUMIFS('Transactions (Dated)'!$E$2:$E$53,'Transactions (Dated)'!$D$2:$D$53,'Share Values'!$V113,'Transactions (Dated)'!$B$2:$B$53,'Share Values'!W$11,'Transactions (Dated)'!$C$2:$C$53,"Sell")</f>
        <v>4625</v>
      </c>
      <c r="X113" s="40">
        <f ca="1">X112+SUMIFS('Transactions (Dated)'!$E$2:$E$53,'Transactions (Dated)'!$D$2:$D$53,'Share Values'!$V113,'Transactions (Dated)'!$B$2:$B$53,'Share Values'!X$11,'Transactions (Dated)'!$C$2:$C$53,"Buy")-SUMIFS('Transactions (Dated)'!$E$2:$E$53,'Transactions (Dated)'!$D$2:$D$53,'Share Values'!$V113,'Transactions (Dated)'!$B$2:$B$53,'Share Values'!X$11,'Transactions (Dated)'!$C$2:$C$53,"Sell")</f>
        <v>12500</v>
      </c>
      <c r="Y113" s="40">
        <f ca="1">Y112+SUMIFS('Transactions (Dated)'!$E$2:$E$53,'Transactions (Dated)'!$D$2:$D$53,'Share Values'!$V113,'Transactions (Dated)'!$B$2:$B$53,'Share Values'!Y$11,'Transactions (Dated)'!$C$2:$C$53,"Buy")-SUMIFS('Transactions (Dated)'!$E$2:$E$53,'Transactions (Dated)'!$D$2:$D$53,'Share Values'!$V113,'Transactions (Dated)'!$B$2:$B$53,'Share Values'!Y$11,'Transactions (Dated)'!$C$2:$C$53,"Sell")</f>
        <v>0</v>
      </c>
      <c r="Z113" s="40">
        <f ca="1">Z112+SUMIFS('Transactions (Dated)'!$E$2:$E$53,'Transactions (Dated)'!$D$2:$D$53,'Share Values'!$V113,'Transactions (Dated)'!$B$2:$B$53,'Share Values'!Z$11,'Transactions (Dated)'!$C$2:$C$53,"Buy")-SUMIFS('Transactions (Dated)'!$E$2:$E$53,'Transactions (Dated)'!$D$2:$D$53,'Share Values'!$V113,'Transactions (Dated)'!$B$2:$B$53,'Share Values'!Z$11,'Transactions (Dated)'!$C$2:$C$53,"Sell")</f>
        <v>1892</v>
      </c>
      <c r="AA113" s="40">
        <f ca="1">AA112+SUMIFS('Transactions (Dated)'!$E$2:$E$53,'Transactions (Dated)'!$D$2:$D$53,'Share Values'!$V113,'Transactions (Dated)'!$B$2:$B$53,'Share Values'!AA$11,'Transactions (Dated)'!$C$2:$C$53,"Buy")-SUMIFS('Transactions (Dated)'!$E$2:$E$53,'Transactions (Dated)'!$D$2:$D$53,'Share Values'!$V113,'Transactions (Dated)'!$B$2:$B$53,'Share Values'!AA$11,'Transactions (Dated)'!$C$2:$C$53,"Sell")</f>
        <v>0</v>
      </c>
      <c r="AB113" s="40">
        <f ca="1">AB112+SUMIFS('Transactions (Dated)'!$E$2:$E$53,'Transactions (Dated)'!$D$2:$D$53,'Share Values'!$V113,'Transactions (Dated)'!$B$2:$B$53,'Share Values'!AB$11,'Transactions (Dated)'!$C$2:$C$53,"Buy")-SUMIFS('Transactions (Dated)'!$E$2:$E$53,'Transactions (Dated)'!$D$2:$D$53,'Share Values'!$V113,'Transactions (Dated)'!$B$2:$B$53,'Share Values'!AB$11,'Transactions (Dated)'!$C$2:$C$53,"Sell")</f>
        <v>0</v>
      </c>
      <c r="AC113" s="40">
        <f ca="1">AC112+SUMIFS('Transactions (Dated)'!$E$2:$E$53,'Transactions (Dated)'!$D$2:$D$53,'Share Values'!$V113,'Transactions (Dated)'!$B$2:$B$53,'Share Values'!AC$11,'Transactions (Dated)'!$C$2:$C$53,"Buy")-SUMIFS('Transactions (Dated)'!$E$2:$E$53,'Transactions (Dated)'!$D$2:$D$53,'Share Values'!$V113,'Transactions (Dated)'!$B$2:$B$53,'Share Values'!AC$11,'Transactions (Dated)'!$C$2:$C$53,"Sell")</f>
        <v>0</v>
      </c>
      <c r="AD113" s="40">
        <f ca="1">AD112+SUMIFS('Transactions (Dated)'!$E$2:$E$53,'Transactions (Dated)'!$D$2:$D$53,'Share Values'!$V113,'Transactions (Dated)'!$B$2:$B$53,'Share Values'!AD$11,'Transactions (Dated)'!$C$2:$C$53,"Buy")-SUMIFS('Transactions (Dated)'!$E$2:$E$53,'Transactions (Dated)'!$D$2:$D$53,'Share Values'!$V113,'Transactions (Dated)'!$B$2:$B$53,'Share Values'!AD$11,'Transactions (Dated)'!$C$2:$C$53,"Sell")</f>
        <v>0</v>
      </c>
      <c r="AE113" s="40">
        <f ca="1">AE112+SUMIFS('Transactions (Dated)'!$E$2:$E$53,'Transactions (Dated)'!$D$2:$D$53,'Share Values'!$V113,'Transactions (Dated)'!$B$2:$B$53,'Share Values'!AE$11,'Transactions (Dated)'!$C$2:$C$53,"Buy")-SUMIFS('Transactions (Dated)'!$E$2:$E$53,'Transactions (Dated)'!$D$2:$D$53,'Share Values'!$V113,'Transactions (Dated)'!$B$2:$B$53,'Share Values'!AE$11,'Transactions (Dated)'!$C$2:$C$53,"Sell")</f>
        <v>0</v>
      </c>
      <c r="AF113" s="40">
        <f ca="1">AF112+SUMIFS('Transactions (Dated)'!$E$2:$E$53,'Transactions (Dated)'!$D$2:$D$53,'Share Values'!$V113,'Transactions (Dated)'!$B$2:$B$53,'Share Values'!AF$11,'Transactions (Dated)'!$C$2:$C$53,"Buy")-SUMIFS('Transactions (Dated)'!$E$2:$E$53,'Transactions (Dated)'!$D$2:$D$53,'Share Values'!$V113,'Transactions (Dated)'!$B$2:$B$53,'Share Values'!AF$11,'Transactions (Dated)'!$C$2:$C$53,"Sell")</f>
        <v>0</v>
      </c>
      <c r="AG113" s="40">
        <f ca="1">AG112+SUMIFS('Transactions (Dated)'!$E$2:$E$53,'Transactions (Dated)'!$D$2:$D$53,'Share Values'!$V113,'Transactions (Dated)'!$B$2:$B$53,'Share Values'!AG$11,'Transactions (Dated)'!$C$2:$C$53,"Buy")-SUMIFS('Transactions (Dated)'!$E$2:$E$53,'Transactions (Dated)'!$D$2:$D$53,'Share Values'!$V113,'Transactions (Dated)'!$B$2:$B$53,'Share Values'!AG$11,'Transactions (Dated)'!$C$2:$C$53,"Sell")</f>
        <v>0</v>
      </c>
      <c r="AH113" s="40">
        <f ca="1">AH112+SUMIFS('Transactions (Dated)'!$E$2:$E$53,'Transactions (Dated)'!$D$2:$D$53,'Share Values'!$V113,'Transactions (Dated)'!$B$2:$B$53,'Share Values'!AH$11,'Transactions (Dated)'!$C$2:$C$53,"Buy")-SUMIFS('Transactions (Dated)'!$E$2:$E$53,'Transactions (Dated)'!$D$2:$D$53,'Share Values'!$V113,'Transactions (Dated)'!$B$2:$B$53,'Share Values'!AH$11,'Transactions (Dated)'!$C$2:$C$53,"Sell")</f>
        <v>0</v>
      </c>
      <c r="AI113" s="40">
        <f ca="1">AI112+SUMIFS('Transactions (Dated)'!$E$2:$E$53,'Transactions (Dated)'!$D$2:$D$53,'Share Values'!$V113,'Transactions (Dated)'!$B$2:$B$53,'Share Values'!AI$11,'Transactions (Dated)'!$C$2:$C$53,"Buy")-SUMIFS('Transactions (Dated)'!$E$2:$E$53,'Transactions (Dated)'!$D$2:$D$53,'Share Values'!$V113,'Transactions (Dated)'!$B$2:$B$53,'Share Values'!AI$11,'Transactions (Dated)'!$C$2:$C$53,"Sell")</f>
        <v>0</v>
      </c>
      <c r="AJ113" s="40">
        <f ca="1">AJ112+SUMIFS('Transactions (Dated)'!$E$2:$E$53,'Transactions (Dated)'!$D$2:$D$53,'Share Values'!$V113,'Transactions (Dated)'!$B$2:$B$53,'Share Values'!AJ$11,'Transactions (Dated)'!$C$2:$C$53,"Buy")-SUMIFS('Transactions (Dated)'!$E$2:$E$53,'Transactions (Dated)'!$D$2:$D$53,'Share Values'!$V113,'Transactions (Dated)'!$B$2:$B$53,'Share Values'!AJ$11,'Transactions (Dated)'!$C$2:$C$53,"Sell")</f>
        <v>0</v>
      </c>
      <c r="AK113" s="40"/>
      <c r="AM113" s="3">
        <f t="shared" si="33"/>
        <v>42061</v>
      </c>
      <c r="AN113" s="6">
        <f t="shared" ca="1" si="34"/>
        <v>62345</v>
      </c>
      <c r="AO113" s="6">
        <f t="shared" ca="1" si="35"/>
        <v>45375</v>
      </c>
      <c r="AP113" s="6">
        <f t="shared" ca="1" si="36"/>
        <v>0</v>
      </c>
      <c r="AQ113" s="6">
        <f t="shared" ca="1" si="37"/>
        <v>61490</v>
      </c>
      <c r="AR113" s="6">
        <f t="shared" ca="1" si="38"/>
        <v>0</v>
      </c>
      <c r="AS113" s="6">
        <f t="shared" ca="1" si="39"/>
        <v>0</v>
      </c>
      <c r="AT113" s="6">
        <f t="shared" ca="1" si="40"/>
        <v>0</v>
      </c>
      <c r="AU113" s="6">
        <f t="shared" ca="1" si="41"/>
        <v>0</v>
      </c>
      <c r="AV113" s="6">
        <f t="shared" ca="1" si="42"/>
        <v>0</v>
      </c>
      <c r="AW113" s="6">
        <f t="shared" ca="1" si="43"/>
        <v>0</v>
      </c>
      <c r="AX113" s="6">
        <f t="shared" ca="1" si="44"/>
        <v>0</v>
      </c>
      <c r="AY113" s="6">
        <f t="shared" ca="1" si="45"/>
        <v>0</v>
      </c>
      <c r="AZ113" s="6">
        <f t="shared" ca="1" si="46"/>
        <v>0</v>
      </c>
      <c r="BA113" s="6">
        <f t="shared" ca="1" si="47"/>
        <v>0</v>
      </c>
      <c r="BB113" s="6"/>
      <c r="BD113" s="4">
        <f t="shared" ca="1" si="48"/>
        <v>169210</v>
      </c>
      <c r="BF113" s="3">
        <f t="shared" si="49"/>
        <v>42061</v>
      </c>
      <c r="BG113" s="6">
        <f>BG112+SUMIFS('Transactions (Dated)'!H:H,'Transactions (Dated)'!D:D,'Share Values'!AM113)</f>
        <v>839713.55</v>
      </c>
      <c r="BH113" s="6">
        <f ca="1">BH112+SUMIFS('Transactions (Dated)'!$F:$F,'Transactions (Dated)'!$D:$D,$BF113,'Transactions (Dated)'!$B:$B,BH$11,'Transactions (Dated)'!$C:$C,"Dividend (paid to cash)")*W113</f>
        <v>0</v>
      </c>
      <c r="BI113" s="6">
        <f ca="1">BI112+SUMIFS('Transactions (Dated)'!$F:$F,'Transactions (Dated)'!$D:$D,$BF113,'Transactions (Dated)'!$B:$B,BI$11,'Transactions (Dated)'!$C:$C,"Dividend (paid to cash)")*X113</f>
        <v>625</v>
      </c>
      <c r="BJ113" s="6">
        <f ca="1">BJ112+SUMIFS('Transactions (Dated)'!$F:$F,'Transactions (Dated)'!$D:$D,$BF113,'Transactions (Dated)'!$B:$B,BJ$11,'Transactions (Dated)'!$C:$C,"Dividend (paid to cash)")*Y113</f>
        <v>0</v>
      </c>
      <c r="BK113" s="6">
        <f ca="1">BK112+SUMIFS('Transactions (Dated)'!$F:$F,'Transactions (Dated)'!$D:$D,$BF113,'Transactions (Dated)'!$B:$B,BK$11,'Transactions (Dated)'!$C:$C,"Dividend (paid to cash)")*Z113</f>
        <v>0</v>
      </c>
      <c r="BL113" s="6">
        <f ca="1">BL112+SUMIFS('Transactions (Dated)'!$F:$F,'Transactions (Dated)'!$D:$D,$BF113,'Transactions (Dated)'!$B:$B,BL$11,'Transactions (Dated)'!$C:$C,"Dividend (paid to cash)")*AA113</f>
        <v>0</v>
      </c>
      <c r="BM113" s="6">
        <f ca="1">BM112+SUMIFS('Transactions (Dated)'!$F:$F,'Transactions (Dated)'!$D:$D,$BF113,'Transactions (Dated)'!$B:$B,BM$11,'Transactions (Dated)'!$C:$C,"Dividend (paid to cash)")*AB113</f>
        <v>0</v>
      </c>
      <c r="BN113" s="6">
        <f ca="1">BN112+SUMIFS('Transactions (Dated)'!$F:$F,'Transactions (Dated)'!$D:$D,$BF113,'Transactions (Dated)'!$B:$B,BN$11,'Transactions (Dated)'!$C:$C,"Dividend (paid to cash)")*AC113</f>
        <v>0</v>
      </c>
      <c r="BO113" s="6">
        <f ca="1">BO112+SUMIFS('Transactions (Dated)'!$F:$F,'Transactions (Dated)'!$D:$D,$BF113,'Transactions (Dated)'!$B:$B,BO$11,'Transactions (Dated)'!$C:$C,"Dividend (paid to cash)")*AD113</f>
        <v>0</v>
      </c>
      <c r="BP113" s="6">
        <f ca="1">BP112+SUMIFS('Transactions (Dated)'!$F:$F,'Transactions (Dated)'!$D:$D,$BF113,'Transactions (Dated)'!$B:$B,BP$11,'Transactions (Dated)'!$C:$C,"Dividend (paid to cash)")*AE113</f>
        <v>0</v>
      </c>
      <c r="BQ113" s="6">
        <f ca="1">BQ112+SUMIFS('Transactions (Dated)'!$F:$F,'Transactions (Dated)'!$D:$D,$BF113,'Transactions (Dated)'!$B:$B,BQ$11,'Transactions (Dated)'!$C:$C,"Dividend (paid to cash)")*AF113</f>
        <v>0</v>
      </c>
      <c r="BR113" s="6">
        <f ca="1">BR112+SUMIFS('Transactions (Dated)'!$F:$F,'Transactions (Dated)'!$D:$D,$BF113,'Transactions (Dated)'!$B:$B,BR$11,'Transactions (Dated)'!$C:$C,"Dividend (paid to cash)")*AG113</f>
        <v>0</v>
      </c>
      <c r="BS113" s="6">
        <f ca="1">BS112+SUMIFS('Transactions (Dated)'!$F:$F,'Transactions (Dated)'!$D:$D,$BF113,'Transactions (Dated)'!$B:$B,BS$11,'Transactions (Dated)'!$C:$C,"Dividend (paid to cash)")*AH113</f>
        <v>0</v>
      </c>
      <c r="BT113" s="6">
        <f ca="1">BT112+SUMIFS('Transactions (Dated)'!$F:$F,'Transactions (Dated)'!$D:$D,$BF113,'Transactions (Dated)'!$B:$B,BT$11,'Transactions (Dated)'!$C:$C,"Dividend (paid to cash)")*AI113</f>
        <v>0</v>
      </c>
      <c r="BU113" s="6">
        <f ca="1">BU112+SUMIFS('Transactions (Dated)'!$F:$F,'Transactions (Dated)'!$D:$D,$BF113,'Transactions (Dated)'!$B:$B,BU$11,'Transactions (Dated)'!$C:$C,"Dividend (paid to cash)")*AJ113</f>
        <v>0</v>
      </c>
      <c r="BV113" s="6"/>
      <c r="BX113" s="6">
        <f t="shared" ca="1" si="54"/>
        <v>840338.55</v>
      </c>
      <c r="BZ113" s="3">
        <f t="shared" si="55"/>
        <v>42061</v>
      </c>
      <c r="CA113" s="4">
        <f t="shared" ca="1" si="50"/>
        <v>169210</v>
      </c>
      <c r="CB113" s="4">
        <f t="shared" ca="1" si="51"/>
        <v>840338.55</v>
      </c>
      <c r="CD113" s="4">
        <f t="shared" ca="1" si="52"/>
        <v>1009548.55</v>
      </c>
    </row>
    <row r="114" spans="2:82" x14ac:dyDescent="0.15">
      <c r="B114" s="3">
        <f t="shared" si="53"/>
        <v>42062</v>
      </c>
      <c r="C114" s="2">
        <v>15234.3</v>
      </c>
      <c r="E114" s="70">
        <v>42062</v>
      </c>
      <c r="F114" s="69">
        <v>13.54</v>
      </c>
      <c r="G114" s="69">
        <v>3.65</v>
      </c>
      <c r="H114" s="69">
        <v>20.67</v>
      </c>
      <c r="I114" s="69">
        <v>32.159999999999997</v>
      </c>
      <c r="J114" s="69">
        <v>24.88</v>
      </c>
      <c r="K114" s="69">
        <v>13.13</v>
      </c>
      <c r="L114" s="69">
        <v>28.62</v>
      </c>
      <c r="M114" s="69">
        <v>2.7</v>
      </c>
      <c r="N114" s="69">
        <v>8.4600000000000009</v>
      </c>
      <c r="O114" s="69">
        <v>5.27</v>
      </c>
      <c r="P114" s="69">
        <v>32.36</v>
      </c>
      <c r="Q114" s="69">
        <v>1.22</v>
      </c>
      <c r="R114" s="69">
        <v>10.9</v>
      </c>
      <c r="S114" s="69">
        <v>39.58</v>
      </c>
      <c r="T114" s="4"/>
      <c r="V114" s="3">
        <f t="shared" si="32"/>
        <v>42062</v>
      </c>
      <c r="W114" s="40">
        <f ca="1">W113+SUMIFS('Transactions (Dated)'!$E$2:$E$53,'Transactions (Dated)'!$D$2:$D$53,'Share Values'!$V114,'Transactions (Dated)'!$B$2:$B$53,'Share Values'!W$11,'Transactions (Dated)'!$C$2:$C$53,"Buy")-SUMIFS('Transactions (Dated)'!$E$2:$E$53,'Transactions (Dated)'!$D$2:$D$53,'Share Values'!$V114,'Transactions (Dated)'!$B$2:$B$53,'Share Values'!W$11,'Transactions (Dated)'!$C$2:$C$53,"Sell")</f>
        <v>4625</v>
      </c>
      <c r="X114" s="40">
        <f ca="1">X113+SUMIFS('Transactions (Dated)'!$E$2:$E$53,'Transactions (Dated)'!$D$2:$D$53,'Share Values'!$V114,'Transactions (Dated)'!$B$2:$B$53,'Share Values'!X$11,'Transactions (Dated)'!$C$2:$C$53,"Buy")-SUMIFS('Transactions (Dated)'!$E$2:$E$53,'Transactions (Dated)'!$D$2:$D$53,'Share Values'!$V114,'Transactions (Dated)'!$B$2:$B$53,'Share Values'!X$11,'Transactions (Dated)'!$C$2:$C$53,"Sell")</f>
        <v>12500</v>
      </c>
      <c r="Y114" s="40">
        <f ca="1">Y113+SUMIFS('Transactions (Dated)'!$E$2:$E$53,'Transactions (Dated)'!$D$2:$D$53,'Share Values'!$V114,'Transactions (Dated)'!$B$2:$B$53,'Share Values'!Y$11,'Transactions (Dated)'!$C$2:$C$53,"Buy")-SUMIFS('Transactions (Dated)'!$E$2:$E$53,'Transactions (Dated)'!$D$2:$D$53,'Share Values'!$V114,'Transactions (Dated)'!$B$2:$B$53,'Share Values'!Y$11,'Transactions (Dated)'!$C$2:$C$53,"Sell")</f>
        <v>0</v>
      </c>
      <c r="Z114" s="40">
        <f ca="1">Z113+SUMIFS('Transactions (Dated)'!$E$2:$E$53,'Transactions (Dated)'!$D$2:$D$53,'Share Values'!$V114,'Transactions (Dated)'!$B$2:$B$53,'Share Values'!Z$11,'Transactions (Dated)'!$C$2:$C$53,"Buy")-SUMIFS('Transactions (Dated)'!$E$2:$E$53,'Transactions (Dated)'!$D$2:$D$53,'Share Values'!$V114,'Transactions (Dated)'!$B$2:$B$53,'Share Values'!Z$11,'Transactions (Dated)'!$C$2:$C$53,"Sell")</f>
        <v>1892</v>
      </c>
      <c r="AA114" s="40">
        <f ca="1">AA113+SUMIFS('Transactions (Dated)'!$E$2:$E$53,'Transactions (Dated)'!$D$2:$D$53,'Share Values'!$V114,'Transactions (Dated)'!$B$2:$B$53,'Share Values'!AA$11,'Transactions (Dated)'!$C$2:$C$53,"Buy")-SUMIFS('Transactions (Dated)'!$E$2:$E$53,'Transactions (Dated)'!$D$2:$D$53,'Share Values'!$V114,'Transactions (Dated)'!$B$2:$B$53,'Share Values'!AA$11,'Transactions (Dated)'!$C$2:$C$53,"Sell")</f>
        <v>0</v>
      </c>
      <c r="AB114" s="40">
        <f ca="1">AB113+SUMIFS('Transactions (Dated)'!$E$2:$E$53,'Transactions (Dated)'!$D$2:$D$53,'Share Values'!$V114,'Transactions (Dated)'!$B$2:$B$53,'Share Values'!AB$11,'Transactions (Dated)'!$C$2:$C$53,"Buy")-SUMIFS('Transactions (Dated)'!$E$2:$E$53,'Transactions (Dated)'!$D$2:$D$53,'Share Values'!$V114,'Transactions (Dated)'!$B$2:$B$53,'Share Values'!AB$11,'Transactions (Dated)'!$C$2:$C$53,"Sell")</f>
        <v>0</v>
      </c>
      <c r="AC114" s="40">
        <f ca="1">AC113+SUMIFS('Transactions (Dated)'!$E$2:$E$53,'Transactions (Dated)'!$D$2:$D$53,'Share Values'!$V114,'Transactions (Dated)'!$B$2:$B$53,'Share Values'!AC$11,'Transactions (Dated)'!$C$2:$C$53,"Buy")-SUMIFS('Transactions (Dated)'!$E$2:$E$53,'Transactions (Dated)'!$D$2:$D$53,'Share Values'!$V114,'Transactions (Dated)'!$B$2:$B$53,'Share Values'!AC$11,'Transactions (Dated)'!$C$2:$C$53,"Sell")</f>
        <v>0</v>
      </c>
      <c r="AD114" s="40">
        <f ca="1">AD113+SUMIFS('Transactions (Dated)'!$E$2:$E$53,'Transactions (Dated)'!$D$2:$D$53,'Share Values'!$V114,'Transactions (Dated)'!$B$2:$B$53,'Share Values'!AD$11,'Transactions (Dated)'!$C$2:$C$53,"Buy")-SUMIFS('Transactions (Dated)'!$E$2:$E$53,'Transactions (Dated)'!$D$2:$D$53,'Share Values'!$V114,'Transactions (Dated)'!$B$2:$B$53,'Share Values'!AD$11,'Transactions (Dated)'!$C$2:$C$53,"Sell")</f>
        <v>0</v>
      </c>
      <c r="AE114" s="40">
        <f ca="1">AE113+SUMIFS('Transactions (Dated)'!$E$2:$E$53,'Transactions (Dated)'!$D$2:$D$53,'Share Values'!$V114,'Transactions (Dated)'!$B$2:$B$53,'Share Values'!AE$11,'Transactions (Dated)'!$C$2:$C$53,"Buy")-SUMIFS('Transactions (Dated)'!$E$2:$E$53,'Transactions (Dated)'!$D$2:$D$53,'Share Values'!$V114,'Transactions (Dated)'!$B$2:$B$53,'Share Values'!AE$11,'Transactions (Dated)'!$C$2:$C$53,"Sell")</f>
        <v>0</v>
      </c>
      <c r="AF114" s="40">
        <f ca="1">AF113+SUMIFS('Transactions (Dated)'!$E$2:$E$53,'Transactions (Dated)'!$D$2:$D$53,'Share Values'!$V114,'Transactions (Dated)'!$B$2:$B$53,'Share Values'!AF$11,'Transactions (Dated)'!$C$2:$C$53,"Buy")-SUMIFS('Transactions (Dated)'!$E$2:$E$53,'Transactions (Dated)'!$D$2:$D$53,'Share Values'!$V114,'Transactions (Dated)'!$B$2:$B$53,'Share Values'!AF$11,'Transactions (Dated)'!$C$2:$C$53,"Sell")</f>
        <v>0</v>
      </c>
      <c r="AG114" s="40">
        <f ca="1">AG113+SUMIFS('Transactions (Dated)'!$E$2:$E$53,'Transactions (Dated)'!$D$2:$D$53,'Share Values'!$V114,'Transactions (Dated)'!$B$2:$B$53,'Share Values'!AG$11,'Transactions (Dated)'!$C$2:$C$53,"Buy")-SUMIFS('Transactions (Dated)'!$E$2:$E$53,'Transactions (Dated)'!$D$2:$D$53,'Share Values'!$V114,'Transactions (Dated)'!$B$2:$B$53,'Share Values'!AG$11,'Transactions (Dated)'!$C$2:$C$53,"Sell")</f>
        <v>0</v>
      </c>
      <c r="AH114" s="40">
        <f ca="1">AH113+SUMIFS('Transactions (Dated)'!$E$2:$E$53,'Transactions (Dated)'!$D$2:$D$53,'Share Values'!$V114,'Transactions (Dated)'!$B$2:$B$53,'Share Values'!AH$11,'Transactions (Dated)'!$C$2:$C$53,"Buy")-SUMIFS('Transactions (Dated)'!$E$2:$E$53,'Transactions (Dated)'!$D$2:$D$53,'Share Values'!$V114,'Transactions (Dated)'!$B$2:$B$53,'Share Values'!AH$11,'Transactions (Dated)'!$C$2:$C$53,"Sell")</f>
        <v>0</v>
      </c>
      <c r="AI114" s="40">
        <f ca="1">AI113+SUMIFS('Transactions (Dated)'!$E$2:$E$53,'Transactions (Dated)'!$D$2:$D$53,'Share Values'!$V114,'Transactions (Dated)'!$B$2:$B$53,'Share Values'!AI$11,'Transactions (Dated)'!$C$2:$C$53,"Buy")-SUMIFS('Transactions (Dated)'!$E$2:$E$53,'Transactions (Dated)'!$D$2:$D$53,'Share Values'!$V114,'Transactions (Dated)'!$B$2:$B$53,'Share Values'!AI$11,'Transactions (Dated)'!$C$2:$C$53,"Sell")</f>
        <v>0</v>
      </c>
      <c r="AJ114" s="40">
        <f ca="1">AJ113+SUMIFS('Transactions (Dated)'!$E$2:$E$53,'Transactions (Dated)'!$D$2:$D$53,'Share Values'!$V114,'Transactions (Dated)'!$B$2:$B$53,'Share Values'!AJ$11,'Transactions (Dated)'!$C$2:$C$53,"Buy")-SUMIFS('Transactions (Dated)'!$E$2:$E$53,'Transactions (Dated)'!$D$2:$D$53,'Share Values'!$V114,'Transactions (Dated)'!$B$2:$B$53,'Share Values'!AJ$11,'Transactions (Dated)'!$C$2:$C$53,"Sell")</f>
        <v>0</v>
      </c>
      <c r="AK114" s="40"/>
      <c r="AM114" s="3">
        <f t="shared" si="33"/>
        <v>42062</v>
      </c>
      <c r="AN114" s="6">
        <f t="shared" ca="1" si="34"/>
        <v>62622.499999999993</v>
      </c>
      <c r="AO114" s="6">
        <f t="shared" ca="1" si="35"/>
        <v>45625</v>
      </c>
      <c r="AP114" s="6">
        <f t="shared" ca="1" si="36"/>
        <v>0</v>
      </c>
      <c r="AQ114" s="6">
        <f t="shared" ca="1" si="37"/>
        <v>60846.719999999994</v>
      </c>
      <c r="AR114" s="6">
        <f t="shared" ca="1" si="38"/>
        <v>0</v>
      </c>
      <c r="AS114" s="6">
        <f t="shared" ca="1" si="39"/>
        <v>0</v>
      </c>
      <c r="AT114" s="6">
        <f t="shared" ca="1" si="40"/>
        <v>0</v>
      </c>
      <c r="AU114" s="6">
        <f t="shared" ca="1" si="41"/>
        <v>0</v>
      </c>
      <c r="AV114" s="6">
        <f t="shared" ca="1" si="42"/>
        <v>0</v>
      </c>
      <c r="AW114" s="6">
        <f t="shared" ca="1" si="43"/>
        <v>0</v>
      </c>
      <c r="AX114" s="6">
        <f t="shared" ca="1" si="44"/>
        <v>0</v>
      </c>
      <c r="AY114" s="6">
        <f t="shared" ca="1" si="45"/>
        <v>0</v>
      </c>
      <c r="AZ114" s="6">
        <f t="shared" ca="1" si="46"/>
        <v>0</v>
      </c>
      <c r="BA114" s="6">
        <f t="shared" ca="1" si="47"/>
        <v>0</v>
      </c>
      <c r="BB114" s="6"/>
      <c r="BD114" s="4">
        <f t="shared" ca="1" si="48"/>
        <v>169094.22</v>
      </c>
      <c r="BF114" s="3">
        <f t="shared" si="49"/>
        <v>42062</v>
      </c>
      <c r="BG114" s="6">
        <f>BG113+SUMIFS('Transactions (Dated)'!H:H,'Transactions (Dated)'!D:D,'Share Values'!AM114)</f>
        <v>839713.55</v>
      </c>
      <c r="BH114" s="6">
        <f ca="1">BH113+SUMIFS('Transactions (Dated)'!$F:$F,'Transactions (Dated)'!$D:$D,$BF114,'Transactions (Dated)'!$B:$B,BH$11,'Transactions (Dated)'!$C:$C,"Dividend (paid to cash)")*W114</f>
        <v>0</v>
      </c>
      <c r="BI114" s="6">
        <f ca="1">BI113+SUMIFS('Transactions (Dated)'!$F:$F,'Transactions (Dated)'!$D:$D,$BF114,'Transactions (Dated)'!$B:$B,BI$11,'Transactions (Dated)'!$C:$C,"Dividend (paid to cash)")*X114</f>
        <v>625</v>
      </c>
      <c r="BJ114" s="6">
        <f ca="1">BJ113+SUMIFS('Transactions (Dated)'!$F:$F,'Transactions (Dated)'!$D:$D,$BF114,'Transactions (Dated)'!$B:$B,BJ$11,'Transactions (Dated)'!$C:$C,"Dividend (paid to cash)")*Y114</f>
        <v>0</v>
      </c>
      <c r="BK114" s="6">
        <f ca="1">BK113+SUMIFS('Transactions (Dated)'!$F:$F,'Transactions (Dated)'!$D:$D,$BF114,'Transactions (Dated)'!$B:$B,BK$11,'Transactions (Dated)'!$C:$C,"Dividend (paid to cash)")*Z114</f>
        <v>0</v>
      </c>
      <c r="BL114" s="6">
        <f ca="1">BL113+SUMIFS('Transactions (Dated)'!$F:$F,'Transactions (Dated)'!$D:$D,$BF114,'Transactions (Dated)'!$B:$B,BL$11,'Transactions (Dated)'!$C:$C,"Dividend (paid to cash)")*AA114</f>
        <v>0</v>
      </c>
      <c r="BM114" s="6">
        <f ca="1">BM113+SUMIFS('Transactions (Dated)'!$F:$F,'Transactions (Dated)'!$D:$D,$BF114,'Transactions (Dated)'!$B:$B,BM$11,'Transactions (Dated)'!$C:$C,"Dividend (paid to cash)")*AB114</f>
        <v>0</v>
      </c>
      <c r="BN114" s="6">
        <f ca="1">BN113+SUMIFS('Transactions (Dated)'!$F:$F,'Transactions (Dated)'!$D:$D,$BF114,'Transactions (Dated)'!$B:$B,BN$11,'Transactions (Dated)'!$C:$C,"Dividend (paid to cash)")*AC114</f>
        <v>0</v>
      </c>
      <c r="BO114" s="6">
        <f ca="1">BO113+SUMIFS('Transactions (Dated)'!$F:$F,'Transactions (Dated)'!$D:$D,$BF114,'Transactions (Dated)'!$B:$B,BO$11,'Transactions (Dated)'!$C:$C,"Dividend (paid to cash)")*AD114</f>
        <v>0</v>
      </c>
      <c r="BP114" s="6">
        <f ca="1">BP113+SUMIFS('Transactions (Dated)'!$F:$F,'Transactions (Dated)'!$D:$D,$BF114,'Transactions (Dated)'!$B:$B,BP$11,'Transactions (Dated)'!$C:$C,"Dividend (paid to cash)")*AE114</f>
        <v>0</v>
      </c>
      <c r="BQ114" s="6">
        <f ca="1">BQ113+SUMIFS('Transactions (Dated)'!$F:$F,'Transactions (Dated)'!$D:$D,$BF114,'Transactions (Dated)'!$B:$B,BQ$11,'Transactions (Dated)'!$C:$C,"Dividend (paid to cash)")*AF114</f>
        <v>0</v>
      </c>
      <c r="BR114" s="6">
        <f ca="1">BR113+SUMIFS('Transactions (Dated)'!$F:$F,'Transactions (Dated)'!$D:$D,$BF114,'Transactions (Dated)'!$B:$B,BR$11,'Transactions (Dated)'!$C:$C,"Dividend (paid to cash)")*AG114</f>
        <v>0</v>
      </c>
      <c r="BS114" s="6">
        <f ca="1">BS113+SUMIFS('Transactions (Dated)'!$F:$F,'Transactions (Dated)'!$D:$D,$BF114,'Transactions (Dated)'!$B:$B,BS$11,'Transactions (Dated)'!$C:$C,"Dividend (paid to cash)")*AH114</f>
        <v>0</v>
      </c>
      <c r="BT114" s="6">
        <f ca="1">BT113+SUMIFS('Transactions (Dated)'!$F:$F,'Transactions (Dated)'!$D:$D,$BF114,'Transactions (Dated)'!$B:$B,BT$11,'Transactions (Dated)'!$C:$C,"Dividend (paid to cash)")*AI114</f>
        <v>0</v>
      </c>
      <c r="BU114" s="6">
        <f ca="1">BU113+SUMIFS('Transactions (Dated)'!$F:$F,'Transactions (Dated)'!$D:$D,$BF114,'Transactions (Dated)'!$B:$B,BU$11,'Transactions (Dated)'!$C:$C,"Dividend (paid to cash)")*AJ114</f>
        <v>0</v>
      </c>
      <c r="BV114" s="6"/>
      <c r="BX114" s="6">
        <f t="shared" ca="1" si="54"/>
        <v>840338.55</v>
      </c>
      <c r="BZ114" s="3">
        <f t="shared" si="55"/>
        <v>42062</v>
      </c>
      <c r="CA114" s="4">
        <f t="shared" ca="1" si="50"/>
        <v>169094.22</v>
      </c>
      <c r="CB114" s="4">
        <f t="shared" ca="1" si="51"/>
        <v>840338.55</v>
      </c>
      <c r="CD114" s="4">
        <f t="shared" ca="1" si="52"/>
        <v>1009432.77</v>
      </c>
    </row>
    <row r="115" spans="2:82" x14ac:dyDescent="0.15">
      <c r="B115" s="3">
        <f t="shared" si="53"/>
        <v>42065</v>
      </c>
      <c r="C115" s="2">
        <v>15264.1</v>
      </c>
      <c r="E115" s="70">
        <v>42065</v>
      </c>
      <c r="F115" s="69">
        <v>13.86</v>
      </c>
      <c r="G115" s="69">
        <v>3.71</v>
      </c>
      <c r="H115" s="69">
        <v>20.66</v>
      </c>
      <c r="I115" s="69">
        <v>32.42</v>
      </c>
      <c r="J115" s="69">
        <v>25.26</v>
      </c>
      <c r="K115" s="69">
        <v>13.09</v>
      </c>
      <c r="L115" s="69">
        <v>28.71</v>
      </c>
      <c r="M115" s="69">
        <v>2.72</v>
      </c>
      <c r="N115" s="69">
        <v>8.4600000000000009</v>
      </c>
      <c r="O115" s="69">
        <v>5.27</v>
      </c>
      <c r="P115" s="69">
        <v>33</v>
      </c>
      <c r="Q115" s="69">
        <v>1.22</v>
      </c>
      <c r="R115" s="69">
        <v>10.42</v>
      </c>
      <c r="S115" s="69">
        <v>39.06</v>
      </c>
      <c r="T115" s="4"/>
      <c r="V115" s="3">
        <f t="shared" si="32"/>
        <v>42065</v>
      </c>
      <c r="W115" s="40">
        <f ca="1">W114+SUMIFS('Transactions (Dated)'!$E$2:$E$53,'Transactions (Dated)'!$D$2:$D$53,'Share Values'!$V115,'Transactions (Dated)'!$B$2:$B$53,'Share Values'!W$11,'Transactions (Dated)'!$C$2:$C$53,"Buy")-SUMIFS('Transactions (Dated)'!$E$2:$E$53,'Transactions (Dated)'!$D$2:$D$53,'Share Values'!$V115,'Transactions (Dated)'!$B$2:$B$53,'Share Values'!W$11,'Transactions (Dated)'!$C$2:$C$53,"Sell")</f>
        <v>4625</v>
      </c>
      <c r="X115" s="40">
        <f ca="1">X114+SUMIFS('Transactions (Dated)'!$E$2:$E$53,'Transactions (Dated)'!$D$2:$D$53,'Share Values'!$V115,'Transactions (Dated)'!$B$2:$B$53,'Share Values'!X$11,'Transactions (Dated)'!$C$2:$C$53,"Buy")-SUMIFS('Transactions (Dated)'!$E$2:$E$53,'Transactions (Dated)'!$D$2:$D$53,'Share Values'!$V115,'Transactions (Dated)'!$B$2:$B$53,'Share Values'!X$11,'Transactions (Dated)'!$C$2:$C$53,"Sell")</f>
        <v>12500</v>
      </c>
      <c r="Y115" s="40">
        <f ca="1">Y114+SUMIFS('Transactions (Dated)'!$E$2:$E$53,'Transactions (Dated)'!$D$2:$D$53,'Share Values'!$V115,'Transactions (Dated)'!$B$2:$B$53,'Share Values'!Y$11,'Transactions (Dated)'!$C$2:$C$53,"Buy")-SUMIFS('Transactions (Dated)'!$E$2:$E$53,'Transactions (Dated)'!$D$2:$D$53,'Share Values'!$V115,'Transactions (Dated)'!$B$2:$B$53,'Share Values'!Y$11,'Transactions (Dated)'!$C$2:$C$53,"Sell")</f>
        <v>0</v>
      </c>
      <c r="Z115" s="40">
        <f ca="1">Z114+SUMIFS('Transactions (Dated)'!$E$2:$E$53,'Transactions (Dated)'!$D$2:$D$53,'Share Values'!$V115,'Transactions (Dated)'!$B$2:$B$53,'Share Values'!Z$11,'Transactions (Dated)'!$C$2:$C$53,"Buy")-SUMIFS('Transactions (Dated)'!$E$2:$E$53,'Transactions (Dated)'!$D$2:$D$53,'Share Values'!$V115,'Transactions (Dated)'!$B$2:$B$53,'Share Values'!Z$11,'Transactions (Dated)'!$C$2:$C$53,"Sell")</f>
        <v>1892</v>
      </c>
      <c r="AA115" s="40">
        <f ca="1">AA114+SUMIFS('Transactions (Dated)'!$E$2:$E$53,'Transactions (Dated)'!$D$2:$D$53,'Share Values'!$V115,'Transactions (Dated)'!$B$2:$B$53,'Share Values'!AA$11,'Transactions (Dated)'!$C$2:$C$53,"Buy")-SUMIFS('Transactions (Dated)'!$E$2:$E$53,'Transactions (Dated)'!$D$2:$D$53,'Share Values'!$V115,'Transactions (Dated)'!$B$2:$B$53,'Share Values'!AA$11,'Transactions (Dated)'!$C$2:$C$53,"Sell")</f>
        <v>0</v>
      </c>
      <c r="AB115" s="40">
        <f ca="1">AB114+SUMIFS('Transactions (Dated)'!$E$2:$E$53,'Transactions (Dated)'!$D$2:$D$53,'Share Values'!$V115,'Transactions (Dated)'!$B$2:$B$53,'Share Values'!AB$11,'Transactions (Dated)'!$C$2:$C$53,"Buy")-SUMIFS('Transactions (Dated)'!$E$2:$E$53,'Transactions (Dated)'!$D$2:$D$53,'Share Values'!$V115,'Transactions (Dated)'!$B$2:$B$53,'Share Values'!AB$11,'Transactions (Dated)'!$C$2:$C$53,"Sell")</f>
        <v>0</v>
      </c>
      <c r="AC115" s="40">
        <f ca="1">AC114+SUMIFS('Transactions (Dated)'!$E$2:$E$53,'Transactions (Dated)'!$D$2:$D$53,'Share Values'!$V115,'Transactions (Dated)'!$B$2:$B$53,'Share Values'!AC$11,'Transactions (Dated)'!$C$2:$C$53,"Buy")-SUMIFS('Transactions (Dated)'!$E$2:$E$53,'Transactions (Dated)'!$D$2:$D$53,'Share Values'!$V115,'Transactions (Dated)'!$B$2:$B$53,'Share Values'!AC$11,'Transactions (Dated)'!$C$2:$C$53,"Sell")</f>
        <v>0</v>
      </c>
      <c r="AD115" s="40">
        <f ca="1">AD114+SUMIFS('Transactions (Dated)'!$E$2:$E$53,'Transactions (Dated)'!$D$2:$D$53,'Share Values'!$V115,'Transactions (Dated)'!$B$2:$B$53,'Share Values'!AD$11,'Transactions (Dated)'!$C$2:$C$53,"Buy")-SUMIFS('Transactions (Dated)'!$E$2:$E$53,'Transactions (Dated)'!$D$2:$D$53,'Share Values'!$V115,'Transactions (Dated)'!$B$2:$B$53,'Share Values'!AD$11,'Transactions (Dated)'!$C$2:$C$53,"Sell")</f>
        <v>0</v>
      </c>
      <c r="AE115" s="40">
        <f ca="1">AE114+SUMIFS('Transactions (Dated)'!$E$2:$E$53,'Transactions (Dated)'!$D$2:$D$53,'Share Values'!$V115,'Transactions (Dated)'!$B$2:$B$53,'Share Values'!AE$11,'Transactions (Dated)'!$C$2:$C$53,"Buy")-SUMIFS('Transactions (Dated)'!$E$2:$E$53,'Transactions (Dated)'!$D$2:$D$53,'Share Values'!$V115,'Transactions (Dated)'!$B$2:$B$53,'Share Values'!AE$11,'Transactions (Dated)'!$C$2:$C$53,"Sell")</f>
        <v>0</v>
      </c>
      <c r="AF115" s="40">
        <f ca="1">AF114+SUMIFS('Transactions (Dated)'!$E$2:$E$53,'Transactions (Dated)'!$D$2:$D$53,'Share Values'!$V115,'Transactions (Dated)'!$B$2:$B$53,'Share Values'!AF$11,'Transactions (Dated)'!$C$2:$C$53,"Buy")-SUMIFS('Transactions (Dated)'!$E$2:$E$53,'Transactions (Dated)'!$D$2:$D$53,'Share Values'!$V115,'Transactions (Dated)'!$B$2:$B$53,'Share Values'!AF$11,'Transactions (Dated)'!$C$2:$C$53,"Sell")</f>
        <v>0</v>
      </c>
      <c r="AG115" s="40">
        <f ca="1">AG114+SUMIFS('Transactions (Dated)'!$E$2:$E$53,'Transactions (Dated)'!$D$2:$D$53,'Share Values'!$V115,'Transactions (Dated)'!$B$2:$B$53,'Share Values'!AG$11,'Transactions (Dated)'!$C$2:$C$53,"Buy")-SUMIFS('Transactions (Dated)'!$E$2:$E$53,'Transactions (Dated)'!$D$2:$D$53,'Share Values'!$V115,'Transactions (Dated)'!$B$2:$B$53,'Share Values'!AG$11,'Transactions (Dated)'!$C$2:$C$53,"Sell")</f>
        <v>0</v>
      </c>
      <c r="AH115" s="40">
        <f ca="1">AH114+SUMIFS('Transactions (Dated)'!$E$2:$E$53,'Transactions (Dated)'!$D$2:$D$53,'Share Values'!$V115,'Transactions (Dated)'!$B$2:$B$53,'Share Values'!AH$11,'Transactions (Dated)'!$C$2:$C$53,"Buy")-SUMIFS('Transactions (Dated)'!$E$2:$E$53,'Transactions (Dated)'!$D$2:$D$53,'Share Values'!$V115,'Transactions (Dated)'!$B$2:$B$53,'Share Values'!AH$11,'Transactions (Dated)'!$C$2:$C$53,"Sell")</f>
        <v>0</v>
      </c>
      <c r="AI115" s="40">
        <f ca="1">AI114+SUMIFS('Transactions (Dated)'!$E$2:$E$53,'Transactions (Dated)'!$D$2:$D$53,'Share Values'!$V115,'Transactions (Dated)'!$B$2:$B$53,'Share Values'!AI$11,'Transactions (Dated)'!$C$2:$C$53,"Buy")-SUMIFS('Transactions (Dated)'!$E$2:$E$53,'Transactions (Dated)'!$D$2:$D$53,'Share Values'!$V115,'Transactions (Dated)'!$B$2:$B$53,'Share Values'!AI$11,'Transactions (Dated)'!$C$2:$C$53,"Sell")</f>
        <v>0</v>
      </c>
      <c r="AJ115" s="40">
        <f ca="1">AJ114+SUMIFS('Transactions (Dated)'!$E$2:$E$53,'Transactions (Dated)'!$D$2:$D$53,'Share Values'!$V115,'Transactions (Dated)'!$B$2:$B$53,'Share Values'!AJ$11,'Transactions (Dated)'!$C$2:$C$53,"Buy")-SUMIFS('Transactions (Dated)'!$E$2:$E$53,'Transactions (Dated)'!$D$2:$D$53,'Share Values'!$V115,'Transactions (Dated)'!$B$2:$B$53,'Share Values'!AJ$11,'Transactions (Dated)'!$C$2:$C$53,"Sell")</f>
        <v>0</v>
      </c>
      <c r="AK115" s="40"/>
      <c r="AM115" s="3">
        <f t="shared" si="33"/>
        <v>42065</v>
      </c>
      <c r="AN115" s="6">
        <f t="shared" ca="1" si="34"/>
        <v>64102.5</v>
      </c>
      <c r="AO115" s="6">
        <f t="shared" ca="1" si="35"/>
        <v>46375</v>
      </c>
      <c r="AP115" s="6">
        <f t="shared" ca="1" si="36"/>
        <v>0</v>
      </c>
      <c r="AQ115" s="6">
        <f t="shared" ca="1" si="37"/>
        <v>61338.640000000007</v>
      </c>
      <c r="AR115" s="6">
        <f t="shared" ca="1" si="38"/>
        <v>0</v>
      </c>
      <c r="AS115" s="6">
        <f t="shared" ca="1" si="39"/>
        <v>0</v>
      </c>
      <c r="AT115" s="6">
        <f t="shared" ca="1" si="40"/>
        <v>0</v>
      </c>
      <c r="AU115" s="6">
        <f t="shared" ca="1" si="41"/>
        <v>0</v>
      </c>
      <c r="AV115" s="6">
        <f t="shared" ca="1" si="42"/>
        <v>0</v>
      </c>
      <c r="AW115" s="6">
        <f t="shared" ca="1" si="43"/>
        <v>0</v>
      </c>
      <c r="AX115" s="6">
        <f t="shared" ca="1" si="44"/>
        <v>0</v>
      </c>
      <c r="AY115" s="6">
        <f t="shared" ca="1" si="45"/>
        <v>0</v>
      </c>
      <c r="AZ115" s="6">
        <f t="shared" ca="1" si="46"/>
        <v>0</v>
      </c>
      <c r="BA115" s="6">
        <f t="shared" ca="1" si="47"/>
        <v>0</v>
      </c>
      <c r="BB115" s="6"/>
      <c r="BD115" s="4">
        <f t="shared" ca="1" si="48"/>
        <v>171816.14</v>
      </c>
      <c r="BF115" s="3">
        <f t="shared" si="49"/>
        <v>42065</v>
      </c>
      <c r="BG115" s="6">
        <f>BG114+SUMIFS('Transactions (Dated)'!H:H,'Transactions (Dated)'!D:D,'Share Values'!AM115)</f>
        <v>839713.55</v>
      </c>
      <c r="BH115" s="6">
        <f ca="1">BH114+SUMIFS('Transactions (Dated)'!$F:$F,'Transactions (Dated)'!$D:$D,$BF115,'Transactions (Dated)'!$B:$B,BH$11,'Transactions (Dated)'!$C:$C,"Dividend (paid to cash)")*W115</f>
        <v>0</v>
      </c>
      <c r="BI115" s="6">
        <f ca="1">BI114+SUMIFS('Transactions (Dated)'!$F:$F,'Transactions (Dated)'!$D:$D,$BF115,'Transactions (Dated)'!$B:$B,BI$11,'Transactions (Dated)'!$C:$C,"Dividend (paid to cash)")*X115</f>
        <v>625</v>
      </c>
      <c r="BJ115" s="6">
        <f ca="1">BJ114+SUMIFS('Transactions (Dated)'!$F:$F,'Transactions (Dated)'!$D:$D,$BF115,'Transactions (Dated)'!$B:$B,BJ$11,'Transactions (Dated)'!$C:$C,"Dividend (paid to cash)")*Y115</f>
        <v>0</v>
      </c>
      <c r="BK115" s="6">
        <f ca="1">BK114+SUMIFS('Transactions (Dated)'!$F:$F,'Transactions (Dated)'!$D:$D,$BF115,'Transactions (Dated)'!$B:$B,BK$11,'Transactions (Dated)'!$C:$C,"Dividend (paid to cash)")*Z115</f>
        <v>0</v>
      </c>
      <c r="BL115" s="6">
        <f ca="1">BL114+SUMIFS('Transactions (Dated)'!$F:$F,'Transactions (Dated)'!$D:$D,$BF115,'Transactions (Dated)'!$B:$B,BL$11,'Transactions (Dated)'!$C:$C,"Dividend (paid to cash)")*AA115</f>
        <v>0</v>
      </c>
      <c r="BM115" s="6">
        <f ca="1">BM114+SUMIFS('Transactions (Dated)'!$F:$F,'Transactions (Dated)'!$D:$D,$BF115,'Transactions (Dated)'!$B:$B,BM$11,'Transactions (Dated)'!$C:$C,"Dividend (paid to cash)")*AB115</f>
        <v>0</v>
      </c>
      <c r="BN115" s="6">
        <f ca="1">BN114+SUMIFS('Transactions (Dated)'!$F:$F,'Transactions (Dated)'!$D:$D,$BF115,'Transactions (Dated)'!$B:$B,BN$11,'Transactions (Dated)'!$C:$C,"Dividend (paid to cash)")*AC115</f>
        <v>0</v>
      </c>
      <c r="BO115" s="6">
        <f ca="1">BO114+SUMIFS('Transactions (Dated)'!$F:$F,'Transactions (Dated)'!$D:$D,$BF115,'Transactions (Dated)'!$B:$B,BO$11,'Transactions (Dated)'!$C:$C,"Dividend (paid to cash)")*AD115</f>
        <v>0</v>
      </c>
      <c r="BP115" s="6">
        <f ca="1">BP114+SUMIFS('Transactions (Dated)'!$F:$F,'Transactions (Dated)'!$D:$D,$BF115,'Transactions (Dated)'!$B:$B,BP$11,'Transactions (Dated)'!$C:$C,"Dividend (paid to cash)")*AE115</f>
        <v>0</v>
      </c>
      <c r="BQ115" s="6">
        <f ca="1">BQ114+SUMIFS('Transactions (Dated)'!$F:$F,'Transactions (Dated)'!$D:$D,$BF115,'Transactions (Dated)'!$B:$B,BQ$11,'Transactions (Dated)'!$C:$C,"Dividend (paid to cash)")*AF115</f>
        <v>0</v>
      </c>
      <c r="BR115" s="6">
        <f ca="1">BR114+SUMIFS('Transactions (Dated)'!$F:$F,'Transactions (Dated)'!$D:$D,$BF115,'Transactions (Dated)'!$B:$B,BR$11,'Transactions (Dated)'!$C:$C,"Dividend (paid to cash)")*AG115</f>
        <v>0</v>
      </c>
      <c r="BS115" s="6">
        <f ca="1">BS114+SUMIFS('Transactions (Dated)'!$F:$F,'Transactions (Dated)'!$D:$D,$BF115,'Transactions (Dated)'!$B:$B,BS$11,'Transactions (Dated)'!$C:$C,"Dividend (paid to cash)")*AH115</f>
        <v>0</v>
      </c>
      <c r="BT115" s="6">
        <f ca="1">BT114+SUMIFS('Transactions (Dated)'!$F:$F,'Transactions (Dated)'!$D:$D,$BF115,'Transactions (Dated)'!$B:$B,BT$11,'Transactions (Dated)'!$C:$C,"Dividend (paid to cash)")*AI115</f>
        <v>0</v>
      </c>
      <c r="BU115" s="6">
        <f ca="1">BU114+SUMIFS('Transactions (Dated)'!$F:$F,'Transactions (Dated)'!$D:$D,$BF115,'Transactions (Dated)'!$B:$B,BU$11,'Transactions (Dated)'!$C:$C,"Dividend (paid to cash)")*AJ115</f>
        <v>0</v>
      </c>
      <c r="BV115" s="6"/>
      <c r="BX115" s="6">
        <f t="shared" ca="1" si="54"/>
        <v>840338.55</v>
      </c>
      <c r="BZ115" s="3">
        <f t="shared" si="55"/>
        <v>42065</v>
      </c>
      <c r="CA115" s="4">
        <f t="shared" ca="1" si="50"/>
        <v>171816.14</v>
      </c>
      <c r="CB115" s="4">
        <f t="shared" ca="1" si="51"/>
        <v>840338.55</v>
      </c>
      <c r="CD115" s="4">
        <f t="shared" ca="1" si="52"/>
        <v>1012154.6900000001</v>
      </c>
    </row>
    <row r="116" spans="2:82" x14ac:dyDescent="0.15">
      <c r="B116" s="3">
        <f t="shared" si="53"/>
        <v>42066</v>
      </c>
      <c r="C116" s="2">
        <v>15133.9</v>
      </c>
      <c r="E116" s="70">
        <v>42066</v>
      </c>
      <c r="F116" s="69">
        <v>13.69</v>
      </c>
      <c r="G116" s="69">
        <v>3.77</v>
      </c>
      <c r="H116" s="69">
        <v>20.51</v>
      </c>
      <c r="I116" s="69">
        <v>32.56</v>
      </c>
      <c r="J116" s="69">
        <v>24.78</v>
      </c>
      <c r="K116" s="69">
        <v>12.93</v>
      </c>
      <c r="L116" s="69">
        <v>28.21</v>
      </c>
      <c r="M116" s="69">
        <v>2.66</v>
      </c>
      <c r="N116" s="69">
        <v>8.25</v>
      </c>
      <c r="O116" s="69">
        <v>5.05</v>
      </c>
      <c r="P116" s="69">
        <v>33.08</v>
      </c>
      <c r="Q116" s="69">
        <v>1.22</v>
      </c>
      <c r="R116" s="69">
        <v>10.01</v>
      </c>
      <c r="S116" s="69">
        <v>39.25</v>
      </c>
      <c r="T116" s="4"/>
      <c r="V116" s="3">
        <f t="shared" si="32"/>
        <v>42066</v>
      </c>
      <c r="W116" s="40">
        <f ca="1">W115+SUMIFS('Transactions (Dated)'!$E$2:$E$53,'Transactions (Dated)'!$D$2:$D$53,'Share Values'!$V116,'Transactions (Dated)'!$B$2:$B$53,'Share Values'!W$11,'Transactions (Dated)'!$C$2:$C$53,"Buy")-SUMIFS('Transactions (Dated)'!$E$2:$E$53,'Transactions (Dated)'!$D$2:$D$53,'Share Values'!$V116,'Transactions (Dated)'!$B$2:$B$53,'Share Values'!W$11,'Transactions (Dated)'!$C$2:$C$53,"Sell")</f>
        <v>4625</v>
      </c>
      <c r="X116" s="40">
        <f ca="1">X115+SUMIFS('Transactions (Dated)'!$E$2:$E$53,'Transactions (Dated)'!$D$2:$D$53,'Share Values'!$V116,'Transactions (Dated)'!$B$2:$B$53,'Share Values'!X$11,'Transactions (Dated)'!$C$2:$C$53,"Buy")-SUMIFS('Transactions (Dated)'!$E$2:$E$53,'Transactions (Dated)'!$D$2:$D$53,'Share Values'!$V116,'Transactions (Dated)'!$B$2:$B$53,'Share Values'!X$11,'Transactions (Dated)'!$C$2:$C$53,"Sell")</f>
        <v>12500</v>
      </c>
      <c r="Y116" s="40">
        <f ca="1">Y115+SUMIFS('Transactions (Dated)'!$E$2:$E$53,'Transactions (Dated)'!$D$2:$D$53,'Share Values'!$V116,'Transactions (Dated)'!$B$2:$B$53,'Share Values'!Y$11,'Transactions (Dated)'!$C$2:$C$53,"Buy")-SUMIFS('Transactions (Dated)'!$E$2:$E$53,'Transactions (Dated)'!$D$2:$D$53,'Share Values'!$V116,'Transactions (Dated)'!$B$2:$B$53,'Share Values'!Y$11,'Transactions (Dated)'!$C$2:$C$53,"Sell")</f>
        <v>0</v>
      </c>
      <c r="Z116" s="40">
        <f ca="1">Z115+SUMIFS('Transactions (Dated)'!$E$2:$E$53,'Transactions (Dated)'!$D$2:$D$53,'Share Values'!$V116,'Transactions (Dated)'!$B$2:$B$53,'Share Values'!Z$11,'Transactions (Dated)'!$C$2:$C$53,"Buy")-SUMIFS('Transactions (Dated)'!$E$2:$E$53,'Transactions (Dated)'!$D$2:$D$53,'Share Values'!$V116,'Transactions (Dated)'!$B$2:$B$53,'Share Values'!Z$11,'Transactions (Dated)'!$C$2:$C$53,"Sell")</f>
        <v>1892</v>
      </c>
      <c r="AA116" s="40">
        <f ca="1">AA115+SUMIFS('Transactions (Dated)'!$E$2:$E$53,'Transactions (Dated)'!$D$2:$D$53,'Share Values'!$V116,'Transactions (Dated)'!$B$2:$B$53,'Share Values'!AA$11,'Transactions (Dated)'!$C$2:$C$53,"Buy")-SUMIFS('Transactions (Dated)'!$E$2:$E$53,'Transactions (Dated)'!$D$2:$D$53,'Share Values'!$V116,'Transactions (Dated)'!$B$2:$B$53,'Share Values'!AA$11,'Transactions (Dated)'!$C$2:$C$53,"Sell")</f>
        <v>0</v>
      </c>
      <c r="AB116" s="40">
        <f ca="1">AB115+SUMIFS('Transactions (Dated)'!$E$2:$E$53,'Transactions (Dated)'!$D$2:$D$53,'Share Values'!$V116,'Transactions (Dated)'!$B$2:$B$53,'Share Values'!AB$11,'Transactions (Dated)'!$C$2:$C$53,"Buy")-SUMIFS('Transactions (Dated)'!$E$2:$E$53,'Transactions (Dated)'!$D$2:$D$53,'Share Values'!$V116,'Transactions (Dated)'!$B$2:$B$53,'Share Values'!AB$11,'Transactions (Dated)'!$C$2:$C$53,"Sell")</f>
        <v>0</v>
      </c>
      <c r="AC116" s="40">
        <f ca="1">AC115+SUMIFS('Transactions (Dated)'!$E$2:$E$53,'Transactions (Dated)'!$D$2:$D$53,'Share Values'!$V116,'Transactions (Dated)'!$B$2:$B$53,'Share Values'!AC$11,'Transactions (Dated)'!$C$2:$C$53,"Buy")-SUMIFS('Transactions (Dated)'!$E$2:$E$53,'Transactions (Dated)'!$D$2:$D$53,'Share Values'!$V116,'Transactions (Dated)'!$B$2:$B$53,'Share Values'!AC$11,'Transactions (Dated)'!$C$2:$C$53,"Sell")</f>
        <v>0</v>
      </c>
      <c r="AD116" s="40">
        <f ca="1">AD115+SUMIFS('Transactions (Dated)'!$E$2:$E$53,'Transactions (Dated)'!$D$2:$D$53,'Share Values'!$V116,'Transactions (Dated)'!$B$2:$B$53,'Share Values'!AD$11,'Transactions (Dated)'!$C$2:$C$53,"Buy")-SUMIFS('Transactions (Dated)'!$E$2:$E$53,'Transactions (Dated)'!$D$2:$D$53,'Share Values'!$V116,'Transactions (Dated)'!$B$2:$B$53,'Share Values'!AD$11,'Transactions (Dated)'!$C$2:$C$53,"Sell")</f>
        <v>0</v>
      </c>
      <c r="AE116" s="40">
        <f ca="1">AE115+SUMIFS('Transactions (Dated)'!$E$2:$E$53,'Transactions (Dated)'!$D$2:$D$53,'Share Values'!$V116,'Transactions (Dated)'!$B$2:$B$53,'Share Values'!AE$11,'Transactions (Dated)'!$C$2:$C$53,"Buy")-SUMIFS('Transactions (Dated)'!$E$2:$E$53,'Transactions (Dated)'!$D$2:$D$53,'Share Values'!$V116,'Transactions (Dated)'!$B$2:$B$53,'Share Values'!AE$11,'Transactions (Dated)'!$C$2:$C$53,"Sell")</f>
        <v>0</v>
      </c>
      <c r="AF116" s="40">
        <f ca="1">AF115+SUMIFS('Transactions (Dated)'!$E$2:$E$53,'Transactions (Dated)'!$D$2:$D$53,'Share Values'!$V116,'Transactions (Dated)'!$B$2:$B$53,'Share Values'!AF$11,'Transactions (Dated)'!$C$2:$C$53,"Buy")-SUMIFS('Transactions (Dated)'!$E$2:$E$53,'Transactions (Dated)'!$D$2:$D$53,'Share Values'!$V116,'Transactions (Dated)'!$B$2:$B$53,'Share Values'!AF$11,'Transactions (Dated)'!$C$2:$C$53,"Sell")</f>
        <v>0</v>
      </c>
      <c r="AG116" s="40">
        <f ca="1">AG115+SUMIFS('Transactions (Dated)'!$E$2:$E$53,'Transactions (Dated)'!$D$2:$D$53,'Share Values'!$V116,'Transactions (Dated)'!$B$2:$B$53,'Share Values'!AG$11,'Transactions (Dated)'!$C$2:$C$53,"Buy")-SUMIFS('Transactions (Dated)'!$E$2:$E$53,'Transactions (Dated)'!$D$2:$D$53,'Share Values'!$V116,'Transactions (Dated)'!$B$2:$B$53,'Share Values'!AG$11,'Transactions (Dated)'!$C$2:$C$53,"Sell")</f>
        <v>0</v>
      </c>
      <c r="AH116" s="40">
        <f ca="1">AH115+SUMIFS('Transactions (Dated)'!$E$2:$E$53,'Transactions (Dated)'!$D$2:$D$53,'Share Values'!$V116,'Transactions (Dated)'!$B$2:$B$53,'Share Values'!AH$11,'Transactions (Dated)'!$C$2:$C$53,"Buy")-SUMIFS('Transactions (Dated)'!$E$2:$E$53,'Transactions (Dated)'!$D$2:$D$53,'Share Values'!$V116,'Transactions (Dated)'!$B$2:$B$53,'Share Values'!AH$11,'Transactions (Dated)'!$C$2:$C$53,"Sell")</f>
        <v>0</v>
      </c>
      <c r="AI116" s="40">
        <f ca="1">AI115+SUMIFS('Transactions (Dated)'!$E$2:$E$53,'Transactions (Dated)'!$D$2:$D$53,'Share Values'!$V116,'Transactions (Dated)'!$B$2:$B$53,'Share Values'!AI$11,'Transactions (Dated)'!$C$2:$C$53,"Buy")-SUMIFS('Transactions (Dated)'!$E$2:$E$53,'Transactions (Dated)'!$D$2:$D$53,'Share Values'!$V116,'Transactions (Dated)'!$B$2:$B$53,'Share Values'!AI$11,'Transactions (Dated)'!$C$2:$C$53,"Sell")</f>
        <v>0</v>
      </c>
      <c r="AJ116" s="40">
        <f ca="1">AJ115+SUMIFS('Transactions (Dated)'!$E$2:$E$53,'Transactions (Dated)'!$D$2:$D$53,'Share Values'!$V116,'Transactions (Dated)'!$B$2:$B$53,'Share Values'!AJ$11,'Transactions (Dated)'!$C$2:$C$53,"Buy")-SUMIFS('Transactions (Dated)'!$E$2:$E$53,'Transactions (Dated)'!$D$2:$D$53,'Share Values'!$V116,'Transactions (Dated)'!$B$2:$B$53,'Share Values'!AJ$11,'Transactions (Dated)'!$C$2:$C$53,"Sell")</f>
        <v>0</v>
      </c>
      <c r="AK116" s="40"/>
      <c r="AM116" s="3">
        <f t="shared" si="33"/>
        <v>42066</v>
      </c>
      <c r="AN116" s="6">
        <f t="shared" ca="1" si="34"/>
        <v>63316.25</v>
      </c>
      <c r="AO116" s="6">
        <f t="shared" ca="1" si="35"/>
        <v>47125</v>
      </c>
      <c r="AP116" s="6">
        <f t="shared" ca="1" si="36"/>
        <v>0</v>
      </c>
      <c r="AQ116" s="6">
        <f t="shared" ca="1" si="37"/>
        <v>61603.520000000004</v>
      </c>
      <c r="AR116" s="6">
        <f t="shared" ca="1" si="38"/>
        <v>0</v>
      </c>
      <c r="AS116" s="6">
        <f t="shared" ca="1" si="39"/>
        <v>0</v>
      </c>
      <c r="AT116" s="6">
        <f t="shared" ca="1" si="40"/>
        <v>0</v>
      </c>
      <c r="AU116" s="6">
        <f t="shared" ca="1" si="41"/>
        <v>0</v>
      </c>
      <c r="AV116" s="6">
        <f t="shared" ca="1" si="42"/>
        <v>0</v>
      </c>
      <c r="AW116" s="6">
        <f t="shared" ca="1" si="43"/>
        <v>0</v>
      </c>
      <c r="AX116" s="6">
        <f t="shared" ca="1" si="44"/>
        <v>0</v>
      </c>
      <c r="AY116" s="6">
        <f t="shared" ca="1" si="45"/>
        <v>0</v>
      </c>
      <c r="AZ116" s="6">
        <f t="shared" ca="1" si="46"/>
        <v>0</v>
      </c>
      <c r="BA116" s="6">
        <f t="shared" ca="1" si="47"/>
        <v>0</v>
      </c>
      <c r="BB116" s="6"/>
      <c r="BD116" s="4">
        <f t="shared" ca="1" si="48"/>
        <v>172044.77000000002</v>
      </c>
      <c r="BF116" s="3">
        <f t="shared" si="49"/>
        <v>42066</v>
      </c>
      <c r="BG116" s="6">
        <f>BG115+SUMIFS('Transactions (Dated)'!H:H,'Transactions (Dated)'!D:D,'Share Values'!AM116)</f>
        <v>839713.55</v>
      </c>
      <c r="BH116" s="6">
        <f ca="1">BH115+SUMIFS('Transactions (Dated)'!$F:$F,'Transactions (Dated)'!$D:$D,$BF116,'Transactions (Dated)'!$B:$B,BH$11,'Transactions (Dated)'!$C:$C,"Dividend (paid to cash)")*W116</f>
        <v>0</v>
      </c>
      <c r="BI116" s="6">
        <f ca="1">BI115+SUMIFS('Transactions (Dated)'!$F:$F,'Transactions (Dated)'!$D:$D,$BF116,'Transactions (Dated)'!$B:$B,BI$11,'Transactions (Dated)'!$C:$C,"Dividend (paid to cash)")*X116</f>
        <v>625</v>
      </c>
      <c r="BJ116" s="6">
        <f ca="1">BJ115+SUMIFS('Transactions (Dated)'!$F:$F,'Transactions (Dated)'!$D:$D,$BF116,'Transactions (Dated)'!$B:$B,BJ$11,'Transactions (Dated)'!$C:$C,"Dividend (paid to cash)")*Y116</f>
        <v>0</v>
      </c>
      <c r="BK116" s="6">
        <f ca="1">BK115+SUMIFS('Transactions (Dated)'!$F:$F,'Transactions (Dated)'!$D:$D,$BF116,'Transactions (Dated)'!$B:$B,BK$11,'Transactions (Dated)'!$C:$C,"Dividend (paid to cash)")*Z116</f>
        <v>0</v>
      </c>
      <c r="BL116" s="6">
        <f ca="1">BL115+SUMIFS('Transactions (Dated)'!$F:$F,'Transactions (Dated)'!$D:$D,$BF116,'Transactions (Dated)'!$B:$B,BL$11,'Transactions (Dated)'!$C:$C,"Dividend (paid to cash)")*AA116</f>
        <v>0</v>
      </c>
      <c r="BM116" s="6">
        <f ca="1">BM115+SUMIFS('Transactions (Dated)'!$F:$F,'Transactions (Dated)'!$D:$D,$BF116,'Transactions (Dated)'!$B:$B,BM$11,'Transactions (Dated)'!$C:$C,"Dividend (paid to cash)")*AB116</f>
        <v>0</v>
      </c>
      <c r="BN116" s="6">
        <f ca="1">BN115+SUMIFS('Transactions (Dated)'!$F:$F,'Transactions (Dated)'!$D:$D,$BF116,'Transactions (Dated)'!$B:$B,BN$11,'Transactions (Dated)'!$C:$C,"Dividend (paid to cash)")*AC116</f>
        <v>0</v>
      </c>
      <c r="BO116" s="6">
        <f ca="1">BO115+SUMIFS('Transactions (Dated)'!$F:$F,'Transactions (Dated)'!$D:$D,$BF116,'Transactions (Dated)'!$B:$B,BO$11,'Transactions (Dated)'!$C:$C,"Dividend (paid to cash)")*AD116</f>
        <v>0</v>
      </c>
      <c r="BP116" s="6">
        <f ca="1">BP115+SUMIFS('Transactions (Dated)'!$F:$F,'Transactions (Dated)'!$D:$D,$BF116,'Transactions (Dated)'!$B:$B,BP$11,'Transactions (Dated)'!$C:$C,"Dividend (paid to cash)")*AE116</f>
        <v>0</v>
      </c>
      <c r="BQ116" s="6">
        <f ca="1">BQ115+SUMIFS('Transactions (Dated)'!$F:$F,'Transactions (Dated)'!$D:$D,$BF116,'Transactions (Dated)'!$B:$B,BQ$11,'Transactions (Dated)'!$C:$C,"Dividend (paid to cash)")*AF116</f>
        <v>0</v>
      </c>
      <c r="BR116" s="6">
        <f ca="1">BR115+SUMIFS('Transactions (Dated)'!$F:$F,'Transactions (Dated)'!$D:$D,$BF116,'Transactions (Dated)'!$B:$B,BR$11,'Transactions (Dated)'!$C:$C,"Dividend (paid to cash)")*AG116</f>
        <v>0</v>
      </c>
      <c r="BS116" s="6">
        <f ca="1">BS115+SUMIFS('Transactions (Dated)'!$F:$F,'Transactions (Dated)'!$D:$D,$BF116,'Transactions (Dated)'!$B:$B,BS$11,'Transactions (Dated)'!$C:$C,"Dividend (paid to cash)")*AH116</f>
        <v>0</v>
      </c>
      <c r="BT116" s="6">
        <f ca="1">BT115+SUMIFS('Transactions (Dated)'!$F:$F,'Transactions (Dated)'!$D:$D,$BF116,'Transactions (Dated)'!$B:$B,BT$11,'Transactions (Dated)'!$C:$C,"Dividend (paid to cash)")*AI116</f>
        <v>0</v>
      </c>
      <c r="BU116" s="6">
        <f ca="1">BU115+SUMIFS('Transactions (Dated)'!$F:$F,'Transactions (Dated)'!$D:$D,$BF116,'Transactions (Dated)'!$B:$B,BU$11,'Transactions (Dated)'!$C:$C,"Dividend (paid to cash)")*AJ116</f>
        <v>0</v>
      </c>
      <c r="BV116" s="6"/>
      <c r="BX116" s="6">
        <f t="shared" ca="1" si="54"/>
        <v>840338.55</v>
      </c>
      <c r="BZ116" s="3">
        <f t="shared" si="55"/>
        <v>42066</v>
      </c>
      <c r="CA116" s="4">
        <f t="shared" ca="1" si="50"/>
        <v>172044.77000000002</v>
      </c>
      <c r="CB116" s="4">
        <f t="shared" ca="1" si="51"/>
        <v>840338.55</v>
      </c>
      <c r="CD116" s="4">
        <f t="shared" ca="1" si="52"/>
        <v>1012383.3200000001</v>
      </c>
    </row>
    <row r="117" spans="2:82" x14ac:dyDescent="0.15">
      <c r="B117" s="3">
        <f t="shared" si="53"/>
        <v>42067</v>
      </c>
      <c r="C117" s="2">
        <v>15082.8</v>
      </c>
      <c r="E117" s="70">
        <v>42067</v>
      </c>
      <c r="F117" s="69">
        <v>13.47</v>
      </c>
      <c r="G117" s="69">
        <v>3.91</v>
      </c>
      <c r="H117" s="69">
        <v>20.43</v>
      </c>
      <c r="I117" s="69">
        <v>32.67</v>
      </c>
      <c r="J117" s="69">
        <v>20.88</v>
      </c>
      <c r="K117" s="69">
        <v>13</v>
      </c>
      <c r="L117" s="69">
        <v>27.96</v>
      </c>
      <c r="M117" s="69">
        <v>2.56</v>
      </c>
      <c r="N117" s="69">
        <v>8.32</v>
      </c>
      <c r="O117" s="69">
        <v>5.0332999999999997</v>
      </c>
      <c r="P117" s="69">
        <v>32.840000000000003</v>
      </c>
      <c r="Q117" s="69">
        <v>1.24</v>
      </c>
      <c r="R117" s="69">
        <v>9.85</v>
      </c>
      <c r="S117" s="69">
        <v>39.25</v>
      </c>
      <c r="T117" s="4"/>
      <c r="V117" s="3">
        <f t="shared" si="32"/>
        <v>42067</v>
      </c>
      <c r="W117" s="40">
        <f ca="1">W116+SUMIFS('Transactions (Dated)'!$E$2:$E$53,'Transactions (Dated)'!$D$2:$D$53,'Share Values'!$V117,'Transactions (Dated)'!$B$2:$B$53,'Share Values'!W$11,'Transactions (Dated)'!$C$2:$C$53,"Buy")-SUMIFS('Transactions (Dated)'!$E$2:$E$53,'Transactions (Dated)'!$D$2:$D$53,'Share Values'!$V117,'Transactions (Dated)'!$B$2:$B$53,'Share Values'!W$11,'Transactions (Dated)'!$C$2:$C$53,"Sell")</f>
        <v>4625</v>
      </c>
      <c r="X117" s="40">
        <f ca="1">X116+SUMIFS('Transactions (Dated)'!$E$2:$E$53,'Transactions (Dated)'!$D$2:$D$53,'Share Values'!$V117,'Transactions (Dated)'!$B$2:$B$53,'Share Values'!X$11,'Transactions (Dated)'!$C$2:$C$53,"Buy")-SUMIFS('Transactions (Dated)'!$E$2:$E$53,'Transactions (Dated)'!$D$2:$D$53,'Share Values'!$V117,'Transactions (Dated)'!$B$2:$B$53,'Share Values'!X$11,'Transactions (Dated)'!$C$2:$C$53,"Sell")</f>
        <v>12500</v>
      </c>
      <c r="Y117" s="40">
        <f ca="1">Y116+SUMIFS('Transactions (Dated)'!$E$2:$E$53,'Transactions (Dated)'!$D$2:$D$53,'Share Values'!$V117,'Transactions (Dated)'!$B$2:$B$53,'Share Values'!Y$11,'Transactions (Dated)'!$C$2:$C$53,"Buy")-SUMIFS('Transactions (Dated)'!$E$2:$E$53,'Transactions (Dated)'!$D$2:$D$53,'Share Values'!$V117,'Transactions (Dated)'!$B$2:$B$53,'Share Values'!Y$11,'Transactions (Dated)'!$C$2:$C$53,"Sell")</f>
        <v>0</v>
      </c>
      <c r="Z117" s="40">
        <f ca="1">Z116+SUMIFS('Transactions (Dated)'!$E$2:$E$53,'Transactions (Dated)'!$D$2:$D$53,'Share Values'!$V117,'Transactions (Dated)'!$B$2:$B$53,'Share Values'!Z$11,'Transactions (Dated)'!$C$2:$C$53,"Buy")-SUMIFS('Transactions (Dated)'!$E$2:$E$53,'Transactions (Dated)'!$D$2:$D$53,'Share Values'!$V117,'Transactions (Dated)'!$B$2:$B$53,'Share Values'!Z$11,'Transactions (Dated)'!$C$2:$C$53,"Sell")</f>
        <v>1892</v>
      </c>
      <c r="AA117" s="40">
        <f ca="1">AA116+SUMIFS('Transactions (Dated)'!$E$2:$E$53,'Transactions (Dated)'!$D$2:$D$53,'Share Values'!$V117,'Transactions (Dated)'!$B$2:$B$53,'Share Values'!AA$11,'Transactions (Dated)'!$C$2:$C$53,"Buy")-SUMIFS('Transactions (Dated)'!$E$2:$E$53,'Transactions (Dated)'!$D$2:$D$53,'Share Values'!$V117,'Transactions (Dated)'!$B$2:$B$53,'Share Values'!AA$11,'Transactions (Dated)'!$C$2:$C$53,"Sell")</f>
        <v>0</v>
      </c>
      <c r="AB117" s="40">
        <f ca="1">AB116+SUMIFS('Transactions (Dated)'!$E$2:$E$53,'Transactions (Dated)'!$D$2:$D$53,'Share Values'!$V117,'Transactions (Dated)'!$B$2:$B$53,'Share Values'!AB$11,'Transactions (Dated)'!$C$2:$C$53,"Buy")-SUMIFS('Transactions (Dated)'!$E$2:$E$53,'Transactions (Dated)'!$D$2:$D$53,'Share Values'!$V117,'Transactions (Dated)'!$B$2:$B$53,'Share Values'!AB$11,'Transactions (Dated)'!$C$2:$C$53,"Sell")</f>
        <v>0</v>
      </c>
      <c r="AC117" s="40">
        <f ca="1">AC116+SUMIFS('Transactions (Dated)'!$E$2:$E$53,'Transactions (Dated)'!$D$2:$D$53,'Share Values'!$V117,'Transactions (Dated)'!$B$2:$B$53,'Share Values'!AC$11,'Transactions (Dated)'!$C$2:$C$53,"Buy")-SUMIFS('Transactions (Dated)'!$E$2:$E$53,'Transactions (Dated)'!$D$2:$D$53,'Share Values'!$V117,'Transactions (Dated)'!$B$2:$B$53,'Share Values'!AC$11,'Transactions (Dated)'!$C$2:$C$53,"Sell")</f>
        <v>0</v>
      </c>
      <c r="AD117" s="40">
        <f ca="1">AD116+SUMIFS('Transactions (Dated)'!$E$2:$E$53,'Transactions (Dated)'!$D$2:$D$53,'Share Values'!$V117,'Transactions (Dated)'!$B$2:$B$53,'Share Values'!AD$11,'Transactions (Dated)'!$C$2:$C$53,"Buy")-SUMIFS('Transactions (Dated)'!$E$2:$E$53,'Transactions (Dated)'!$D$2:$D$53,'Share Values'!$V117,'Transactions (Dated)'!$B$2:$B$53,'Share Values'!AD$11,'Transactions (Dated)'!$C$2:$C$53,"Sell")</f>
        <v>0</v>
      </c>
      <c r="AE117" s="40">
        <f ca="1">AE116+SUMIFS('Transactions (Dated)'!$E$2:$E$53,'Transactions (Dated)'!$D$2:$D$53,'Share Values'!$V117,'Transactions (Dated)'!$B$2:$B$53,'Share Values'!AE$11,'Transactions (Dated)'!$C$2:$C$53,"Buy")-SUMIFS('Transactions (Dated)'!$E$2:$E$53,'Transactions (Dated)'!$D$2:$D$53,'Share Values'!$V117,'Transactions (Dated)'!$B$2:$B$53,'Share Values'!AE$11,'Transactions (Dated)'!$C$2:$C$53,"Sell")</f>
        <v>0</v>
      </c>
      <c r="AF117" s="40">
        <f ca="1">AF116+SUMIFS('Transactions (Dated)'!$E$2:$E$53,'Transactions (Dated)'!$D$2:$D$53,'Share Values'!$V117,'Transactions (Dated)'!$B$2:$B$53,'Share Values'!AF$11,'Transactions (Dated)'!$C$2:$C$53,"Buy")-SUMIFS('Transactions (Dated)'!$E$2:$E$53,'Transactions (Dated)'!$D$2:$D$53,'Share Values'!$V117,'Transactions (Dated)'!$B$2:$B$53,'Share Values'!AF$11,'Transactions (Dated)'!$C$2:$C$53,"Sell")</f>
        <v>0</v>
      </c>
      <c r="AG117" s="40">
        <f ca="1">AG116+SUMIFS('Transactions (Dated)'!$E$2:$E$53,'Transactions (Dated)'!$D$2:$D$53,'Share Values'!$V117,'Transactions (Dated)'!$B$2:$B$53,'Share Values'!AG$11,'Transactions (Dated)'!$C$2:$C$53,"Buy")-SUMIFS('Transactions (Dated)'!$E$2:$E$53,'Transactions (Dated)'!$D$2:$D$53,'Share Values'!$V117,'Transactions (Dated)'!$B$2:$B$53,'Share Values'!AG$11,'Transactions (Dated)'!$C$2:$C$53,"Sell")</f>
        <v>0</v>
      </c>
      <c r="AH117" s="40">
        <f ca="1">AH116+SUMIFS('Transactions (Dated)'!$E$2:$E$53,'Transactions (Dated)'!$D$2:$D$53,'Share Values'!$V117,'Transactions (Dated)'!$B$2:$B$53,'Share Values'!AH$11,'Transactions (Dated)'!$C$2:$C$53,"Buy")-SUMIFS('Transactions (Dated)'!$E$2:$E$53,'Transactions (Dated)'!$D$2:$D$53,'Share Values'!$V117,'Transactions (Dated)'!$B$2:$B$53,'Share Values'!AH$11,'Transactions (Dated)'!$C$2:$C$53,"Sell")</f>
        <v>0</v>
      </c>
      <c r="AI117" s="40">
        <f ca="1">AI116+SUMIFS('Transactions (Dated)'!$E$2:$E$53,'Transactions (Dated)'!$D$2:$D$53,'Share Values'!$V117,'Transactions (Dated)'!$B$2:$B$53,'Share Values'!AI$11,'Transactions (Dated)'!$C$2:$C$53,"Buy")-SUMIFS('Transactions (Dated)'!$E$2:$E$53,'Transactions (Dated)'!$D$2:$D$53,'Share Values'!$V117,'Transactions (Dated)'!$B$2:$B$53,'Share Values'!AI$11,'Transactions (Dated)'!$C$2:$C$53,"Sell")</f>
        <v>0</v>
      </c>
      <c r="AJ117" s="40">
        <f ca="1">AJ116+SUMIFS('Transactions (Dated)'!$E$2:$E$53,'Transactions (Dated)'!$D$2:$D$53,'Share Values'!$V117,'Transactions (Dated)'!$B$2:$B$53,'Share Values'!AJ$11,'Transactions (Dated)'!$C$2:$C$53,"Buy")-SUMIFS('Transactions (Dated)'!$E$2:$E$53,'Transactions (Dated)'!$D$2:$D$53,'Share Values'!$V117,'Transactions (Dated)'!$B$2:$B$53,'Share Values'!AJ$11,'Transactions (Dated)'!$C$2:$C$53,"Sell")</f>
        <v>0</v>
      </c>
      <c r="AK117" s="40"/>
      <c r="AM117" s="3">
        <f t="shared" si="33"/>
        <v>42067</v>
      </c>
      <c r="AN117" s="6">
        <f t="shared" ca="1" si="34"/>
        <v>62298.75</v>
      </c>
      <c r="AO117" s="6">
        <f t="shared" ca="1" si="35"/>
        <v>48875</v>
      </c>
      <c r="AP117" s="6">
        <f t="shared" ca="1" si="36"/>
        <v>0</v>
      </c>
      <c r="AQ117" s="6">
        <f t="shared" ca="1" si="37"/>
        <v>61811.640000000007</v>
      </c>
      <c r="AR117" s="6">
        <f t="shared" ca="1" si="38"/>
        <v>0</v>
      </c>
      <c r="AS117" s="6">
        <f t="shared" ca="1" si="39"/>
        <v>0</v>
      </c>
      <c r="AT117" s="6">
        <f t="shared" ca="1" si="40"/>
        <v>0</v>
      </c>
      <c r="AU117" s="6">
        <f t="shared" ca="1" si="41"/>
        <v>0</v>
      </c>
      <c r="AV117" s="6">
        <f t="shared" ca="1" si="42"/>
        <v>0</v>
      </c>
      <c r="AW117" s="6">
        <f t="shared" ca="1" si="43"/>
        <v>0</v>
      </c>
      <c r="AX117" s="6">
        <f t="shared" ca="1" si="44"/>
        <v>0</v>
      </c>
      <c r="AY117" s="6">
        <f t="shared" ca="1" si="45"/>
        <v>0</v>
      </c>
      <c r="AZ117" s="6">
        <f t="shared" ca="1" si="46"/>
        <v>0</v>
      </c>
      <c r="BA117" s="6">
        <f t="shared" ca="1" si="47"/>
        <v>0</v>
      </c>
      <c r="BB117" s="6"/>
      <c r="BD117" s="4">
        <f t="shared" ca="1" si="48"/>
        <v>172985.39</v>
      </c>
      <c r="BF117" s="3">
        <f t="shared" si="49"/>
        <v>42067</v>
      </c>
      <c r="BG117" s="6">
        <f>BG116+SUMIFS('Transactions (Dated)'!H:H,'Transactions (Dated)'!D:D,'Share Values'!AM117)</f>
        <v>839713.55</v>
      </c>
      <c r="BH117" s="6">
        <f ca="1">BH116+SUMIFS('Transactions (Dated)'!$F:$F,'Transactions (Dated)'!$D:$D,$BF117,'Transactions (Dated)'!$B:$B,BH$11,'Transactions (Dated)'!$C:$C,"Dividend (paid to cash)")*W117</f>
        <v>0</v>
      </c>
      <c r="BI117" s="6">
        <f ca="1">BI116+SUMIFS('Transactions (Dated)'!$F:$F,'Transactions (Dated)'!$D:$D,$BF117,'Transactions (Dated)'!$B:$B,BI$11,'Transactions (Dated)'!$C:$C,"Dividend (paid to cash)")*X117</f>
        <v>625</v>
      </c>
      <c r="BJ117" s="6">
        <f ca="1">BJ116+SUMIFS('Transactions (Dated)'!$F:$F,'Transactions (Dated)'!$D:$D,$BF117,'Transactions (Dated)'!$B:$B,BJ$11,'Transactions (Dated)'!$C:$C,"Dividend (paid to cash)")*Y117</f>
        <v>0</v>
      </c>
      <c r="BK117" s="6">
        <f ca="1">BK116+SUMIFS('Transactions (Dated)'!$F:$F,'Transactions (Dated)'!$D:$D,$BF117,'Transactions (Dated)'!$B:$B,BK$11,'Transactions (Dated)'!$C:$C,"Dividend (paid to cash)")*Z117</f>
        <v>0</v>
      </c>
      <c r="BL117" s="6">
        <f ca="1">BL116+SUMIFS('Transactions (Dated)'!$F:$F,'Transactions (Dated)'!$D:$D,$BF117,'Transactions (Dated)'!$B:$B,BL$11,'Transactions (Dated)'!$C:$C,"Dividend (paid to cash)")*AA117</f>
        <v>0</v>
      </c>
      <c r="BM117" s="6">
        <f ca="1">BM116+SUMIFS('Transactions (Dated)'!$F:$F,'Transactions (Dated)'!$D:$D,$BF117,'Transactions (Dated)'!$B:$B,BM$11,'Transactions (Dated)'!$C:$C,"Dividend (paid to cash)")*AB117</f>
        <v>0</v>
      </c>
      <c r="BN117" s="6">
        <f ca="1">BN116+SUMIFS('Transactions (Dated)'!$F:$F,'Transactions (Dated)'!$D:$D,$BF117,'Transactions (Dated)'!$B:$B,BN$11,'Transactions (Dated)'!$C:$C,"Dividend (paid to cash)")*AC117</f>
        <v>0</v>
      </c>
      <c r="BO117" s="6">
        <f ca="1">BO116+SUMIFS('Transactions (Dated)'!$F:$F,'Transactions (Dated)'!$D:$D,$BF117,'Transactions (Dated)'!$B:$B,BO$11,'Transactions (Dated)'!$C:$C,"Dividend (paid to cash)")*AD117</f>
        <v>0</v>
      </c>
      <c r="BP117" s="6">
        <f ca="1">BP116+SUMIFS('Transactions (Dated)'!$F:$F,'Transactions (Dated)'!$D:$D,$BF117,'Transactions (Dated)'!$B:$B,BP$11,'Transactions (Dated)'!$C:$C,"Dividend (paid to cash)")*AE117</f>
        <v>0</v>
      </c>
      <c r="BQ117" s="6">
        <f ca="1">BQ116+SUMIFS('Transactions (Dated)'!$F:$F,'Transactions (Dated)'!$D:$D,$BF117,'Transactions (Dated)'!$B:$B,BQ$11,'Transactions (Dated)'!$C:$C,"Dividend (paid to cash)")*AF117</f>
        <v>0</v>
      </c>
      <c r="BR117" s="6">
        <f ca="1">BR116+SUMIFS('Transactions (Dated)'!$F:$F,'Transactions (Dated)'!$D:$D,$BF117,'Transactions (Dated)'!$B:$B,BR$11,'Transactions (Dated)'!$C:$C,"Dividend (paid to cash)")*AG117</f>
        <v>0</v>
      </c>
      <c r="BS117" s="6">
        <f ca="1">BS116+SUMIFS('Transactions (Dated)'!$F:$F,'Transactions (Dated)'!$D:$D,$BF117,'Transactions (Dated)'!$B:$B,BS$11,'Transactions (Dated)'!$C:$C,"Dividend (paid to cash)")*AH117</f>
        <v>0</v>
      </c>
      <c r="BT117" s="6">
        <f ca="1">BT116+SUMIFS('Transactions (Dated)'!$F:$F,'Transactions (Dated)'!$D:$D,$BF117,'Transactions (Dated)'!$B:$B,BT$11,'Transactions (Dated)'!$C:$C,"Dividend (paid to cash)")*AI117</f>
        <v>0</v>
      </c>
      <c r="BU117" s="6">
        <f ca="1">BU116+SUMIFS('Transactions (Dated)'!$F:$F,'Transactions (Dated)'!$D:$D,$BF117,'Transactions (Dated)'!$B:$B,BU$11,'Transactions (Dated)'!$C:$C,"Dividend (paid to cash)")*AJ117</f>
        <v>0</v>
      </c>
      <c r="BV117" s="6"/>
      <c r="BX117" s="6">
        <f t="shared" ca="1" si="54"/>
        <v>840338.55</v>
      </c>
      <c r="BZ117" s="3">
        <f t="shared" si="55"/>
        <v>42067</v>
      </c>
      <c r="CA117" s="4">
        <f t="shared" ca="1" si="50"/>
        <v>172985.39</v>
      </c>
      <c r="CB117" s="4">
        <f t="shared" ca="1" si="51"/>
        <v>840338.55</v>
      </c>
      <c r="CD117" s="4">
        <f t="shared" ca="1" si="52"/>
        <v>1013323.9400000001</v>
      </c>
    </row>
    <row r="118" spans="2:82" x14ac:dyDescent="0.15">
      <c r="B118" s="3">
        <f t="shared" si="53"/>
        <v>42068</v>
      </c>
      <c r="C118" s="2">
        <v>15103.1</v>
      </c>
      <c r="E118" s="70">
        <v>42068</v>
      </c>
      <c r="F118" s="69">
        <v>13.61</v>
      </c>
      <c r="G118" s="69">
        <v>3.78</v>
      </c>
      <c r="H118" s="69">
        <v>20.46</v>
      </c>
      <c r="I118" s="69">
        <v>32.92</v>
      </c>
      <c r="J118" s="69">
        <v>19.68</v>
      </c>
      <c r="K118" s="69">
        <v>12.98</v>
      </c>
      <c r="L118" s="69">
        <v>28.11</v>
      </c>
      <c r="M118" s="69">
        <v>2.5499999999999998</v>
      </c>
      <c r="N118" s="69">
        <v>8.31</v>
      </c>
      <c r="O118" s="69">
        <v>5.1266999999999996</v>
      </c>
      <c r="P118" s="69">
        <v>33.090000000000003</v>
      </c>
      <c r="Q118" s="69">
        <v>1.32</v>
      </c>
      <c r="R118" s="69">
        <v>9.75</v>
      </c>
      <c r="S118" s="69">
        <v>39.83</v>
      </c>
      <c r="T118" s="4"/>
      <c r="V118" s="3">
        <f t="shared" si="32"/>
        <v>42068</v>
      </c>
      <c r="W118" s="40">
        <f ca="1">W117+SUMIFS('Transactions (Dated)'!$E$2:$E$53,'Transactions (Dated)'!$D$2:$D$53,'Share Values'!$V118,'Transactions (Dated)'!$B$2:$B$53,'Share Values'!W$11,'Transactions (Dated)'!$C$2:$C$53,"Buy")-SUMIFS('Transactions (Dated)'!$E$2:$E$53,'Transactions (Dated)'!$D$2:$D$53,'Share Values'!$V118,'Transactions (Dated)'!$B$2:$B$53,'Share Values'!W$11,'Transactions (Dated)'!$C$2:$C$53,"Sell")</f>
        <v>4625</v>
      </c>
      <c r="X118" s="40">
        <f ca="1">X117+SUMIFS('Transactions (Dated)'!$E$2:$E$53,'Transactions (Dated)'!$D$2:$D$53,'Share Values'!$V118,'Transactions (Dated)'!$B$2:$B$53,'Share Values'!X$11,'Transactions (Dated)'!$C$2:$C$53,"Buy")-SUMIFS('Transactions (Dated)'!$E$2:$E$53,'Transactions (Dated)'!$D$2:$D$53,'Share Values'!$V118,'Transactions (Dated)'!$B$2:$B$53,'Share Values'!X$11,'Transactions (Dated)'!$C$2:$C$53,"Sell")</f>
        <v>12500</v>
      </c>
      <c r="Y118" s="40">
        <f ca="1">Y117+SUMIFS('Transactions (Dated)'!$E$2:$E$53,'Transactions (Dated)'!$D$2:$D$53,'Share Values'!$V118,'Transactions (Dated)'!$B$2:$B$53,'Share Values'!Y$11,'Transactions (Dated)'!$C$2:$C$53,"Buy")-SUMIFS('Transactions (Dated)'!$E$2:$E$53,'Transactions (Dated)'!$D$2:$D$53,'Share Values'!$V118,'Transactions (Dated)'!$B$2:$B$53,'Share Values'!Y$11,'Transactions (Dated)'!$C$2:$C$53,"Sell")</f>
        <v>0</v>
      </c>
      <c r="Z118" s="40">
        <f ca="1">Z117+SUMIFS('Transactions (Dated)'!$E$2:$E$53,'Transactions (Dated)'!$D$2:$D$53,'Share Values'!$V118,'Transactions (Dated)'!$B$2:$B$53,'Share Values'!Z$11,'Transactions (Dated)'!$C$2:$C$53,"Buy")-SUMIFS('Transactions (Dated)'!$E$2:$E$53,'Transactions (Dated)'!$D$2:$D$53,'Share Values'!$V118,'Transactions (Dated)'!$B$2:$B$53,'Share Values'!Z$11,'Transactions (Dated)'!$C$2:$C$53,"Sell")</f>
        <v>1892</v>
      </c>
      <c r="AA118" s="40">
        <f ca="1">AA117+SUMIFS('Transactions (Dated)'!$E$2:$E$53,'Transactions (Dated)'!$D$2:$D$53,'Share Values'!$V118,'Transactions (Dated)'!$B$2:$B$53,'Share Values'!AA$11,'Transactions (Dated)'!$C$2:$C$53,"Buy")-SUMIFS('Transactions (Dated)'!$E$2:$E$53,'Transactions (Dated)'!$D$2:$D$53,'Share Values'!$V118,'Transactions (Dated)'!$B$2:$B$53,'Share Values'!AA$11,'Transactions (Dated)'!$C$2:$C$53,"Sell")</f>
        <v>0</v>
      </c>
      <c r="AB118" s="40">
        <f ca="1">AB117+SUMIFS('Transactions (Dated)'!$E$2:$E$53,'Transactions (Dated)'!$D$2:$D$53,'Share Values'!$V118,'Transactions (Dated)'!$B$2:$B$53,'Share Values'!AB$11,'Transactions (Dated)'!$C$2:$C$53,"Buy")-SUMIFS('Transactions (Dated)'!$E$2:$E$53,'Transactions (Dated)'!$D$2:$D$53,'Share Values'!$V118,'Transactions (Dated)'!$B$2:$B$53,'Share Values'!AB$11,'Transactions (Dated)'!$C$2:$C$53,"Sell")</f>
        <v>0</v>
      </c>
      <c r="AC118" s="40">
        <f ca="1">AC117+SUMIFS('Transactions (Dated)'!$E$2:$E$53,'Transactions (Dated)'!$D$2:$D$53,'Share Values'!$V118,'Transactions (Dated)'!$B$2:$B$53,'Share Values'!AC$11,'Transactions (Dated)'!$C$2:$C$53,"Buy")-SUMIFS('Transactions (Dated)'!$E$2:$E$53,'Transactions (Dated)'!$D$2:$D$53,'Share Values'!$V118,'Transactions (Dated)'!$B$2:$B$53,'Share Values'!AC$11,'Transactions (Dated)'!$C$2:$C$53,"Sell")</f>
        <v>0</v>
      </c>
      <c r="AD118" s="40">
        <f ca="1">AD117+SUMIFS('Transactions (Dated)'!$E$2:$E$53,'Transactions (Dated)'!$D$2:$D$53,'Share Values'!$V118,'Transactions (Dated)'!$B$2:$B$53,'Share Values'!AD$11,'Transactions (Dated)'!$C$2:$C$53,"Buy")-SUMIFS('Transactions (Dated)'!$E$2:$E$53,'Transactions (Dated)'!$D$2:$D$53,'Share Values'!$V118,'Transactions (Dated)'!$B$2:$B$53,'Share Values'!AD$11,'Transactions (Dated)'!$C$2:$C$53,"Sell")</f>
        <v>0</v>
      </c>
      <c r="AE118" s="40">
        <f ca="1">AE117+SUMIFS('Transactions (Dated)'!$E$2:$E$53,'Transactions (Dated)'!$D$2:$D$53,'Share Values'!$V118,'Transactions (Dated)'!$B$2:$B$53,'Share Values'!AE$11,'Transactions (Dated)'!$C$2:$C$53,"Buy")-SUMIFS('Transactions (Dated)'!$E$2:$E$53,'Transactions (Dated)'!$D$2:$D$53,'Share Values'!$V118,'Transactions (Dated)'!$B$2:$B$53,'Share Values'!AE$11,'Transactions (Dated)'!$C$2:$C$53,"Sell")</f>
        <v>0</v>
      </c>
      <c r="AF118" s="40">
        <f ca="1">AF117+SUMIFS('Transactions (Dated)'!$E$2:$E$53,'Transactions (Dated)'!$D$2:$D$53,'Share Values'!$V118,'Transactions (Dated)'!$B$2:$B$53,'Share Values'!AF$11,'Transactions (Dated)'!$C$2:$C$53,"Buy")-SUMIFS('Transactions (Dated)'!$E$2:$E$53,'Transactions (Dated)'!$D$2:$D$53,'Share Values'!$V118,'Transactions (Dated)'!$B$2:$B$53,'Share Values'!AF$11,'Transactions (Dated)'!$C$2:$C$53,"Sell")</f>
        <v>0</v>
      </c>
      <c r="AG118" s="40">
        <f ca="1">AG117+SUMIFS('Transactions (Dated)'!$E$2:$E$53,'Transactions (Dated)'!$D$2:$D$53,'Share Values'!$V118,'Transactions (Dated)'!$B$2:$B$53,'Share Values'!AG$11,'Transactions (Dated)'!$C$2:$C$53,"Buy")-SUMIFS('Transactions (Dated)'!$E$2:$E$53,'Transactions (Dated)'!$D$2:$D$53,'Share Values'!$V118,'Transactions (Dated)'!$B$2:$B$53,'Share Values'!AG$11,'Transactions (Dated)'!$C$2:$C$53,"Sell")</f>
        <v>0</v>
      </c>
      <c r="AH118" s="40">
        <f ca="1">AH117+SUMIFS('Transactions (Dated)'!$E$2:$E$53,'Transactions (Dated)'!$D$2:$D$53,'Share Values'!$V118,'Transactions (Dated)'!$B$2:$B$53,'Share Values'!AH$11,'Transactions (Dated)'!$C$2:$C$53,"Buy")-SUMIFS('Transactions (Dated)'!$E$2:$E$53,'Transactions (Dated)'!$D$2:$D$53,'Share Values'!$V118,'Transactions (Dated)'!$B$2:$B$53,'Share Values'!AH$11,'Transactions (Dated)'!$C$2:$C$53,"Sell")</f>
        <v>0</v>
      </c>
      <c r="AI118" s="40">
        <f ca="1">AI117+SUMIFS('Transactions (Dated)'!$E$2:$E$53,'Transactions (Dated)'!$D$2:$D$53,'Share Values'!$V118,'Transactions (Dated)'!$B$2:$B$53,'Share Values'!AI$11,'Transactions (Dated)'!$C$2:$C$53,"Buy")-SUMIFS('Transactions (Dated)'!$E$2:$E$53,'Transactions (Dated)'!$D$2:$D$53,'Share Values'!$V118,'Transactions (Dated)'!$B$2:$B$53,'Share Values'!AI$11,'Transactions (Dated)'!$C$2:$C$53,"Sell")</f>
        <v>0</v>
      </c>
      <c r="AJ118" s="40">
        <f ca="1">AJ117+SUMIFS('Transactions (Dated)'!$E$2:$E$53,'Transactions (Dated)'!$D$2:$D$53,'Share Values'!$V118,'Transactions (Dated)'!$B$2:$B$53,'Share Values'!AJ$11,'Transactions (Dated)'!$C$2:$C$53,"Buy")-SUMIFS('Transactions (Dated)'!$E$2:$E$53,'Transactions (Dated)'!$D$2:$D$53,'Share Values'!$V118,'Transactions (Dated)'!$B$2:$B$53,'Share Values'!AJ$11,'Transactions (Dated)'!$C$2:$C$53,"Sell")</f>
        <v>0</v>
      </c>
      <c r="AK118" s="40"/>
      <c r="AM118" s="3">
        <f t="shared" si="33"/>
        <v>42068</v>
      </c>
      <c r="AN118" s="6">
        <f t="shared" ca="1" si="34"/>
        <v>62946.25</v>
      </c>
      <c r="AO118" s="6">
        <f t="shared" ca="1" si="35"/>
        <v>47250</v>
      </c>
      <c r="AP118" s="6">
        <f t="shared" ca="1" si="36"/>
        <v>0</v>
      </c>
      <c r="AQ118" s="6">
        <f t="shared" ca="1" si="37"/>
        <v>62284.640000000007</v>
      </c>
      <c r="AR118" s="6">
        <f t="shared" ca="1" si="38"/>
        <v>0</v>
      </c>
      <c r="AS118" s="6">
        <f t="shared" ca="1" si="39"/>
        <v>0</v>
      </c>
      <c r="AT118" s="6">
        <f t="shared" ca="1" si="40"/>
        <v>0</v>
      </c>
      <c r="AU118" s="6">
        <f t="shared" ca="1" si="41"/>
        <v>0</v>
      </c>
      <c r="AV118" s="6">
        <f t="shared" ca="1" si="42"/>
        <v>0</v>
      </c>
      <c r="AW118" s="6">
        <f t="shared" ca="1" si="43"/>
        <v>0</v>
      </c>
      <c r="AX118" s="6">
        <f t="shared" ca="1" si="44"/>
        <v>0</v>
      </c>
      <c r="AY118" s="6">
        <f t="shared" ca="1" si="45"/>
        <v>0</v>
      </c>
      <c r="AZ118" s="6">
        <f t="shared" ca="1" si="46"/>
        <v>0</v>
      </c>
      <c r="BA118" s="6">
        <f t="shared" ca="1" si="47"/>
        <v>0</v>
      </c>
      <c r="BB118" s="6"/>
      <c r="BD118" s="4">
        <f t="shared" ca="1" si="48"/>
        <v>172480.89</v>
      </c>
      <c r="BF118" s="3">
        <f t="shared" si="49"/>
        <v>42068</v>
      </c>
      <c r="BG118" s="6">
        <f>BG117+SUMIFS('Transactions (Dated)'!H:H,'Transactions (Dated)'!D:D,'Share Values'!AM118)</f>
        <v>839713.55</v>
      </c>
      <c r="BH118" s="6">
        <f ca="1">BH117+SUMIFS('Transactions (Dated)'!$F:$F,'Transactions (Dated)'!$D:$D,$BF118,'Transactions (Dated)'!$B:$B,BH$11,'Transactions (Dated)'!$C:$C,"Dividend (paid to cash)")*W118</f>
        <v>0</v>
      </c>
      <c r="BI118" s="6">
        <f ca="1">BI117+SUMIFS('Transactions (Dated)'!$F:$F,'Transactions (Dated)'!$D:$D,$BF118,'Transactions (Dated)'!$B:$B,BI$11,'Transactions (Dated)'!$C:$C,"Dividend (paid to cash)")*X118</f>
        <v>625</v>
      </c>
      <c r="BJ118" s="6">
        <f ca="1">BJ117+SUMIFS('Transactions (Dated)'!$F:$F,'Transactions (Dated)'!$D:$D,$BF118,'Transactions (Dated)'!$B:$B,BJ$11,'Transactions (Dated)'!$C:$C,"Dividend (paid to cash)")*Y118</f>
        <v>0</v>
      </c>
      <c r="BK118" s="6">
        <f ca="1">BK117+SUMIFS('Transactions (Dated)'!$F:$F,'Transactions (Dated)'!$D:$D,$BF118,'Transactions (Dated)'!$B:$B,BK$11,'Transactions (Dated)'!$C:$C,"Dividend (paid to cash)")*Z118</f>
        <v>0</v>
      </c>
      <c r="BL118" s="6">
        <f ca="1">BL117+SUMIFS('Transactions (Dated)'!$F:$F,'Transactions (Dated)'!$D:$D,$BF118,'Transactions (Dated)'!$B:$B,BL$11,'Transactions (Dated)'!$C:$C,"Dividend (paid to cash)")*AA118</f>
        <v>0</v>
      </c>
      <c r="BM118" s="6">
        <f ca="1">BM117+SUMIFS('Transactions (Dated)'!$F:$F,'Transactions (Dated)'!$D:$D,$BF118,'Transactions (Dated)'!$B:$B,BM$11,'Transactions (Dated)'!$C:$C,"Dividend (paid to cash)")*AB118</f>
        <v>0</v>
      </c>
      <c r="BN118" s="6">
        <f ca="1">BN117+SUMIFS('Transactions (Dated)'!$F:$F,'Transactions (Dated)'!$D:$D,$BF118,'Transactions (Dated)'!$B:$B,BN$11,'Transactions (Dated)'!$C:$C,"Dividend (paid to cash)")*AC118</f>
        <v>0</v>
      </c>
      <c r="BO118" s="6">
        <f ca="1">BO117+SUMIFS('Transactions (Dated)'!$F:$F,'Transactions (Dated)'!$D:$D,$BF118,'Transactions (Dated)'!$B:$B,BO$11,'Transactions (Dated)'!$C:$C,"Dividend (paid to cash)")*AD118</f>
        <v>0</v>
      </c>
      <c r="BP118" s="6">
        <f ca="1">BP117+SUMIFS('Transactions (Dated)'!$F:$F,'Transactions (Dated)'!$D:$D,$BF118,'Transactions (Dated)'!$B:$B,BP$11,'Transactions (Dated)'!$C:$C,"Dividend (paid to cash)")*AE118</f>
        <v>0</v>
      </c>
      <c r="BQ118" s="6">
        <f ca="1">BQ117+SUMIFS('Transactions (Dated)'!$F:$F,'Transactions (Dated)'!$D:$D,$BF118,'Transactions (Dated)'!$B:$B,BQ$11,'Transactions (Dated)'!$C:$C,"Dividend (paid to cash)")*AF118</f>
        <v>0</v>
      </c>
      <c r="BR118" s="6">
        <f ca="1">BR117+SUMIFS('Transactions (Dated)'!$F:$F,'Transactions (Dated)'!$D:$D,$BF118,'Transactions (Dated)'!$B:$B,BR$11,'Transactions (Dated)'!$C:$C,"Dividend (paid to cash)")*AG118</f>
        <v>0</v>
      </c>
      <c r="BS118" s="6">
        <f ca="1">BS117+SUMIFS('Transactions (Dated)'!$F:$F,'Transactions (Dated)'!$D:$D,$BF118,'Transactions (Dated)'!$B:$B,BS$11,'Transactions (Dated)'!$C:$C,"Dividend (paid to cash)")*AH118</f>
        <v>0</v>
      </c>
      <c r="BT118" s="6">
        <f ca="1">BT117+SUMIFS('Transactions (Dated)'!$F:$F,'Transactions (Dated)'!$D:$D,$BF118,'Transactions (Dated)'!$B:$B,BT$11,'Transactions (Dated)'!$C:$C,"Dividend (paid to cash)")*AI118</f>
        <v>0</v>
      </c>
      <c r="BU118" s="6">
        <f ca="1">BU117+SUMIFS('Transactions (Dated)'!$F:$F,'Transactions (Dated)'!$D:$D,$BF118,'Transactions (Dated)'!$B:$B,BU$11,'Transactions (Dated)'!$C:$C,"Dividend (paid to cash)")*AJ118</f>
        <v>0</v>
      </c>
      <c r="BV118" s="6"/>
      <c r="BX118" s="6">
        <f t="shared" ca="1" si="54"/>
        <v>840338.55</v>
      </c>
      <c r="BZ118" s="3">
        <f t="shared" si="55"/>
        <v>42068</v>
      </c>
      <c r="CA118" s="4">
        <f t="shared" ca="1" si="50"/>
        <v>172480.89</v>
      </c>
      <c r="CB118" s="4">
        <f t="shared" ca="1" si="51"/>
        <v>840338.55</v>
      </c>
      <c r="CD118" s="4">
        <f t="shared" ca="1" si="52"/>
        <v>1012819.4400000001</v>
      </c>
    </row>
    <row r="119" spans="2:82" x14ac:dyDescent="0.15">
      <c r="B119" s="3">
        <f t="shared" si="53"/>
        <v>42069</v>
      </c>
      <c r="C119" s="2">
        <v>14952.5</v>
      </c>
      <c r="E119" s="70">
        <v>42069</v>
      </c>
      <c r="F119" s="69">
        <v>13.44</v>
      </c>
      <c r="G119" s="69">
        <v>3.77</v>
      </c>
      <c r="H119" s="69">
        <v>20.260000000000002</v>
      </c>
      <c r="I119" s="69">
        <v>32.909999999999997</v>
      </c>
      <c r="J119" s="69">
        <v>19.309999999999999</v>
      </c>
      <c r="K119" s="69">
        <v>13.1</v>
      </c>
      <c r="L119" s="69">
        <v>27.82</v>
      </c>
      <c r="M119" s="69">
        <v>2.46</v>
      </c>
      <c r="N119" s="69">
        <v>8.25</v>
      </c>
      <c r="O119" s="69">
        <v>5.0999999999999996</v>
      </c>
      <c r="P119" s="69">
        <v>32.6</v>
      </c>
      <c r="Q119" s="69">
        <v>1.34</v>
      </c>
      <c r="R119" s="69">
        <v>9.73</v>
      </c>
      <c r="S119" s="69">
        <v>38.700000000000003</v>
      </c>
      <c r="T119" s="4"/>
      <c r="V119" s="3">
        <f t="shared" si="32"/>
        <v>42069</v>
      </c>
      <c r="W119" s="40">
        <f ca="1">W118+SUMIFS('Transactions (Dated)'!$E$2:$E$53,'Transactions (Dated)'!$D$2:$D$53,'Share Values'!$V119,'Transactions (Dated)'!$B$2:$B$53,'Share Values'!W$11,'Transactions (Dated)'!$C$2:$C$53,"Buy")-SUMIFS('Transactions (Dated)'!$E$2:$E$53,'Transactions (Dated)'!$D$2:$D$53,'Share Values'!$V119,'Transactions (Dated)'!$B$2:$B$53,'Share Values'!W$11,'Transactions (Dated)'!$C$2:$C$53,"Sell")</f>
        <v>4625</v>
      </c>
      <c r="X119" s="40">
        <f ca="1">X118+SUMIFS('Transactions (Dated)'!$E$2:$E$53,'Transactions (Dated)'!$D$2:$D$53,'Share Values'!$V119,'Transactions (Dated)'!$B$2:$B$53,'Share Values'!X$11,'Transactions (Dated)'!$C$2:$C$53,"Buy")-SUMIFS('Transactions (Dated)'!$E$2:$E$53,'Transactions (Dated)'!$D$2:$D$53,'Share Values'!$V119,'Transactions (Dated)'!$B$2:$B$53,'Share Values'!X$11,'Transactions (Dated)'!$C$2:$C$53,"Sell")</f>
        <v>12500</v>
      </c>
      <c r="Y119" s="40">
        <f ca="1">Y118+SUMIFS('Transactions (Dated)'!$E$2:$E$53,'Transactions (Dated)'!$D$2:$D$53,'Share Values'!$V119,'Transactions (Dated)'!$B$2:$B$53,'Share Values'!Y$11,'Transactions (Dated)'!$C$2:$C$53,"Buy")-SUMIFS('Transactions (Dated)'!$E$2:$E$53,'Transactions (Dated)'!$D$2:$D$53,'Share Values'!$V119,'Transactions (Dated)'!$B$2:$B$53,'Share Values'!Y$11,'Transactions (Dated)'!$C$2:$C$53,"Sell")</f>
        <v>0</v>
      </c>
      <c r="Z119" s="40">
        <f ca="1">Z118+SUMIFS('Transactions (Dated)'!$E$2:$E$53,'Transactions (Dated)'!$D$2:$D$53,'Share Values'!$V119,'Transactions (Dated)'!$B$2:$B$53,'Share Values'!Z$11,'Transactions (Dated)'!$C$2:$C$53,"Buy")-SUMIFS('Transactions (Dated)'!$E$2:$E$53,'Transactions (Dated)'!$D$2:$D$53,'Share Values'!$V119,'Transactions (Dated)'!$B$2:$B$53,'Share Values'!Z$11,'Transactions (Dated)'!$C$2:$C$53,"Sell")</f>
        <v>1892</v>
      </c>
      <c r="AA119" s="40">
        <f ca="1">AA118+SUMIFS('Transactions (Dated)'!$E$2:$E$53,'Transactions (Dated)'!$D$2:$D$53,'Share Values'!$V119,'Transactions (Dated)'!$B$2:$B$53,'Share Values'!AA$11,'Transactions (Dated)'!$C$2:$C$53,"Buy")-SUMIFS('Transactions (Dated)'!$E$2:$E$53,'Transactions (Dated)'!$D$2:$D$53,'Share Values'!$V119,'Transactions (Dated)'!$B$2:$B$53,'Share Values'!AA$11,'Transactions (Dated)'!$C$2:$C$53,"Sell")</f>
        <v>0</v>
      </c>
      <c r="AB119" s="40">
        <f ca="1">AB118+SUMIFS('Transactions (Dated)'!$E$2:$E$53,'Transactions (Dated)'!$D$2:$D$53,'Share Values'!$V119,'Transactions (Dated)'!$B$2:$B$53,'Share Values'!AB$11,'Transactions (Dated)'!$C$2:$C$53,"Buy")-SUMIFS('Transactions (Dated)'!$E$2:$E$53,'Transactions (Dated)'!$D$2:$D$53,'Share Values'!$V119,'Transactions (Dated)'!$B$2:$B$53,'Share Values'!AB$11,'Transactions (Dated)'!$C$2:$C$53,"Sell")</f>
        <v>0</v>
      </c>
      <c r="AC119" s="40">
        <f ca="1">AC118+SUMIFS('Transactions (Dated)'!$E$2:$E$53,'Transactions (Dated)'!$D$2:$D$53,'Share Values'!$V119,'Transactions (Dated)'!$B$2:$B$53,'Share Values'!AC$11,'Transactions (Dated)'!$C$2:$C$53,"Buy")-SUMIFS('Transactions (Dated)'!$E$2:$E$53,'Transactions (Dated)'!$D$2:$D$53,'Share Values'!$V119,'Transactions (Dated)'!$B$2:$B$53,'Share Values'!AC$11,'Transactions (Dated)'!$C$2:$C$53,"Sell")</f>
        <v>0</v>
      </c>
      <c r="AD119" s="40">
        <f ca="1">AD118+SUMIFS('Transactions (Dated)'!$E$2:$E$53,'Transactions (Dated)'!$D$2:$D$53,'Share Values'!$V119,'Transactions (Dated)'!$B$2:$B$53,'Share Values'!AD$11,'Transactions (Dated)'!$C$2:$C$53,"Buy")-SUMIFS('Transactions (Dated)'!$E$2:$E$53,'Transactions (Dated)'!$D$2:$D$53,'Share Values'!$V119,'Transactions (Dated)'!$B$2:$B$53,'Share Values'!AD$11,'Transactions (Dated)'!$C$2:$C$53,"Sell")</f>
        <v>0</v>
      </c>
      <c r="AE119" s="40">
        <f ca="1">AE118+SUMIFS('Transactions (Dated)'!$E$2:$E$53,'Transactions (Dated)'!$D$2:$D$53,'Share Values'!$V119,'Transactions (Dated)'!$B$2:$B$53,'Share Values'!AE$11,'Transactions (Dated)'!$C$2:$C$53,"Buy")-SUMIFS('Transactions (Dated)'!$E$2:$E$53,'Transactions (Dated)'!$D$2:$D$53,'Share Values'!$V119,'Transactions (Dated)'!$B$2:$B$53,'Share Values'!AE$11,'Transactions (Dated)'!$C$2:$C$53,"Sell")</f>
        <v>0</v>
      </c>
      <c r="AF119" s="40">
        <f ca="1">AF118+SUMIFS('Transactions (Dated)'!$E$2:$E$53,'Transactions (Dated)'!$D$2:$D$53,'Share Values'!$V119,'Transactions (Dated)'!$B$2:$B$53,'Share Values'!AF$11,'Transactions (Dated)'!$C$2:$C$53,"Buy")-SUMIFS('Transactions (Dated)'!$E$2:$E$53,'Transactions (Dated)'!$D$2:$D$53,'Share Values'!$V119,'Transactions (Dated)'!$B$2:$B$53,'Share Values'!AF$11,'Transactions (Dated)'!$C$2:$C$53,"Sell")</f>
        <v>0</v>
      </c>
      <c r="AG119" s="40">
        <f ca="1">AG118+SUMIFS('Transactions (Dated)'!$E$2:$E$53,'Transactions (Dated)'!$D$2:$D$53,'Share Values'!$V119,'Transactions (Dated)'!$B$2:$B$53,'Share Values'!AG$11,'Transactions (Dated)'!$C$2:$C$53,"Buy")-SUMIFS('Transactions (Dated)'!$E$2:$E$53,'Transactions (Dated)'!$D$2:$D$53,'Share Values'!$V119,'Transactions (Dated)'!$B$2:$B$53,'Share Values'!AG$11,'Transactions (Dated)'!$C$2:$C$53,"Sell")</f>
        <v>0</v>
      </c>
      <c r="AH119" s="40">
        <f ca="1">AH118+SUMIFS('Transactions (Dated)'!$E$2:$E$53,'Transactions (Dated)'!$D$2:$D$53,'Share Values'!$V119,'Transactions (Dated)'!$B$2:$B$53,'Share Values'!AH$11,'Transactions (Dated)'!$C$2:$C$53,"Buy")-SUMIFS('Transactions (Dated)'!$E$2:$E$53,'Transactions (Dated)'!$D$2:$D$53,'Share Values'!$V119,'Transactions (Dated)'!$B$2:$B$53,'Share Values'!AH$11,'Transactions (Dated)'!$C$2:$C$53,"Sell")</f>
        <v>0</v>
      </c>
      <c r="AI119" s="40">
        <f ca="1">AI118+SUMIFS('Transactions (Dated)'!$E$2:$E$53,'Transactions (Dated)'!$D$2:$D$53,'Share Values'!$V119,'Transactions (Dated)'!$B$2:$B$53,'Share Values'!AI$11,'Transactions (Dated)'!$C$2:$C$53,"Buy")-SUMIFS('Transactions (Dated)'!$E$2:$E$53,'Transactions (Dated)'!$D$2:$D$53,'Share Values'!$V119,'Transactions (Dated)'!$B$2:$B$53,'Share Values'!AI$11,'Transactions (Dated)'!$C$2:$C$53,"Sell")</f>
        <v>0</v>
      </c>
      <c r="AJ119" s="40">
        <f ca="1">AJ118+SUMIFS('Transactions (Dated)'!$E$2:$E$53,'Transactions (Dated)'!$D$2:$D$53,'Share Values'!$V119,'Transactions (Dated)'!$B$2:$B$53,'Share Values'!AJ$11,'Transactions (Dated)'!$C$2:$C$53,"Buy")-SUMIFS('Transactions (Dated)'!$E$2:$E$53,'Transactions (Dated)'!$D$2:$D$53,'Share Values'!$V119,'Transactions (Dated)'!$B$2:$B$53,'Share Values'!AJ$11,'Transactions (Dated)'!$C$2:$C$53,"Sell")</f>
        <v>0</v>
      </c>
      <c r="AK119" s="40"/>
      <c r="AM119" s="3">
        <f t="shared" si="33"/>
        <v>42069</v>
      </c>
      <c r="AN119" s="6">
        <f t="shared" ca="1" si="34"/>
        <v>62160</v>
      </c>
      <c r="AO119" s="6">
        <f t="shared" ca="1" si="35"/>
        <v>47125</v>
      </c>
      <c r="AP119" s="6">
        <f t="shared" ca="1" si="36"/>
        <v>0</v>
      </c>
      <c r="AQ119" s="6">
        <f t="shared" ca="1" si="37"/>
        <v>62265.719999999994</v>
      </c>
      <c r="AR119" s="6">
        <f t="shared" ca="1" si="38"/>
        <v>0</v>
      </c>
      <c r="AS119" s="6">
        <f t="shared" ca="1" si="39"/>
        <v>0</v>
      </c>
      <c r="AT119" s="6">
        <f t="shared" ca="1" si="40"/>
        <v>0</v>
      </c>
      <c r="AU119" s="6">
        <f t="shared" ca="1" si="41"/>
        <v>0</v>
      </c>
      <c r="AV119" s="6">
        <f t="shared" ca="1" si="42"/>
        <v>0</v>
      </c>
      <c r="AW119" s="6">
        <f t="shared" ca="1" si="43"/>
        <v>0</v>
      </c>
      <c r="AX119" s="6">
        <f t="shared" ca="1" si="44"/>
        <v>0</v>
      </c>
      <c r="AY119" s="6">
        <f t="shared" ca="1" si="45"/>
        <v>0</v>
      </c>
      <c r="AZ119" s="6">
        <f t="shared" ca="1" si="46"/>
        <v>0</v>
      </c>
      <c r="BA119" s="6">
        <f t="shared" ca="1" si="47"/>
        <v>0</v>
      </c>
      <c r="BB119" s="6"/>
      <c r="BD119" s="4">
        <f t="shared" ca="1" si="48"/>
        <v>171550.72</v>
      </c>
      <c r="BF119" s="3">
        <f t="shared" si="49"/>
        <v>42069</v>
      </c>
      <c r="BG119" s="6">
        <f>BG118+SUMIFS('Transactions (Dated)'!H:H,'Transactions (Dated)'!D:D,'Share Values'!AM119)</f>
        <v>839713.55</v>
      </c>
      <c r="BH119" s="6">
        <f ca="1">BH118+SUMIFS('Transactions (Dated)'!$F:$F,'Transactions (Dated)'!$D:$D,$BF119,'Transactions (Dated)'!$B:$B,BH$11,'Transactions (Dated)'!$C:$C,"Dividend (paid to cash)")*W119</f>
        <v>0</v>
      </c>
      <c r="BI119" s="6">
        <f ca="1">BI118+SUMIFS('Transactions (Dated)'!$F:$F,'Transactions (Dated)'!$D:$D,$BF119,'Transactions (Dated)'!$B:$B,BI$11,'Transactions (Dated)'!$C:$C,"Dividend (paid to cash)")*X119</f>
        <v>625</v>
      </c>
      <c r="BJ119" s="6">
        <f ca="1">BJ118+SUMIFS('Transactions (Dated)'!$F:$F,'Transactions (Dated)'!$D:$D,$BF119,'Transactions (Dated)'!$B:$B,BJ$11,'Transactions (Dated)'!$C:$C,"Dividend (paid to cash)")*Y119</f>
        <v>0</v>
      </c>
      <c r="BK119" s="6">
        <f ca="1">BK118+SUMIFS('Transactions (Dated)'!$F:$F,'Transactions (Dated)'!$D:$D,$BF119,'Transactions (Dated)'!$B:$B,BK$11,'Transactions (Dated)'!$C:$C,"Dividend (paid to cash)")*Z119</f>
        <v>0</v>
      </c>
      <c r="BL119" s="6">
        <f ca="1">BL118+SUMIFS('Transactions (Dated)'!$F:$F,'Transactions (Dated)'!$D:$D,$BF119,'Transactions (Dated)'!$B:$B,BL$11,'Transactions (Dated)'!$C:$C,"Dividend (paid to cash)")*AA119</f>
        <v>0</v>
      </c>
      <c r="BM119" s="6">
        <f ca="1">BM118+SUMIFS('Transactions (Dated)'!$F:$F,'Transactions (Dated)'!$D:$D,$BF119,'Transactions (Dated)'!$B:$B,BM$11,'Transactions (Dated)'!$C:$C,"Dividend (paid to cash)")*AB119</f>
        <v>0</v>
      </c>
      <c r="BN119" s="6">
        <f ca="1">BN118+SUMIFS('Transactions (Dated)'!$F:$F,'Transactions (Dated)'!$D:$D,$BF119,'Transactions (Dated)'!$B:$B,BN$11,'Transactions (Dated)'!$C:$C,"Dividend (paid to cash)")*AC119</f>
        <v>0</v>
      </c>
      <c r="BO119" s="6">
        <f ca="1">BO118+SUMIFS('Transactions (Dated)'!$F:$F,'Transactions (Dated)'!$D:$D,$BF119,'Transactions (Dated)'!$B:$B,BO$11,'Transactions (Dated)'!$C:$C,"Dividend (paid to cash)")*AD119</f>
        <v>0</v>
      </c>
      <c r="BP119" s="6">
        <f ca="1">BP118+SUMIFS('Transactions (Dated)'!$F:$F,'Transactions (Dated)'!$D:$D,$BF119,'Transactions (Dated)'!$B:$B,BP$11,'Transactions (Dated)'!$C:$C,"Dividend (paid to cash)")*AE119</f>
        <v>0</v>
      </c>
      <c r="BQ119" s="6">
        <f ca="1">BQ118+SUMIFS('Transactions (Dated)'!$F:$F,'Transactions (Dated)'!$D:$D,$BF119,'Transactions (Dated)'!$B:$B,BQ$11,'Transactions (Dated)'!$C:$C,"Dividend (paid to cash)")*AF119</f>
        <v>0</v>
      </c>
      <c r="BR119" s="6">
        <f ca="1">BR118+SUMIFS('Transactions (Dated)'!$F:$F,'Transactions (Dated)'!$D:$D,$BF119,'Transactions (Dated)'!$B:$B,BR$11,'Transactions (Dated)'!$C:$C,"Dividend (paid to cash)")*AG119</f>
        <v>0</v>
      </c>
      <c r="BS119" s="6">
        <f ca="1">BS118+SUMIFS('Transactions (Dated)'!$F:$F,'Transactions (Dated)'!$D:$D,$BF119,'Transactions (Dated)'!$B:$B,BS$11,'Transactions (Dated)'!$C:$C,"Dividend (paid to cash)")*AH119</f>
        <v>0</v>
      </c>
      <c r="BT119" s="6">
        <f ca="1">BT118+SUMIFS('Transactions (Dated)'!$F:$F,'Transactions (Dated)'!$D:$D,$BF119,'Transactions (Dated)'!$B:$B,BT$11,'Transactions (Dated)'!$C:$C,"Dividend (paid to cash)")*AI119</f>
        <v>0</v>
      </c>
      <c r="BU119" s="6">
        <f ca="1">BU118+SUMIFS('Transactions (Dated)'!$F:$F,'Transactions (Dated)'!$D:$D,$BF119,'Transactions (Dated)'!$B:$B,BU$11,'Transactions (Dated)'!$C:$C,"Dividend (paid to cash)")*AJ119</f>
        <v>0</v>
      </c>
      <c r="BV119" s="6"/>
      <c r="BX119" s="6">
        <f t="shared" ca="1" si="54"/>
        <v>840338.55</v>
      </c>
      <c r="BZ119" s="3">
        <f t="shared" si="55"/>
        <v>42069</v>
      </c>
      <c r="CA119" s="4">
        <f t="shared" ca="1" si="50"/>
        <v>171550.72</v>
      </c>
      <c r="CB119" s="4">
        <f t="shared" ca="1" si="51"/>
        <v>840338.55</v>
      </c>
      <c r="CD119" s="4">
        <f t="shared" ca="1" si="52"/>
        <v>1011889.27</v>
      </c>
    </row>
    <row r="120" spans="2:82" x14ac:dyDescent="0.15">
      <c r="B120" s="3">
        <f t="shared" si="53"/>
        <v>42072</v>
      </c>
      <c r="C120" s="2">
        <v>14854.5</v>
      </c>
      <c r="E120" s="70">
        <v>42072</v>
      </c>
      <c r="F120" s="69">
        <v>12.44</v>
      </c>
      <c r="G120" s="69">
        <v>3.76</v>
      </c>
      <c r="H120" s="69">
        <v>20.16</v>
      </c>
      <c r="I120" s="69">
        <v>32.869999999999997</v>
      </c>
      <c r="J120" s="69">
        <v>19.68</v>
      </c>
      <c r="K120" s="69">
        <v>12.83</v>
      </c>
      <c r="L120" s="69">
        <v>27.48</v>
      </c>
      <c r="M120" s="69">
        <v>2.39</v>
      </c>
      <c r="N120" s="69">
        <v>8.25</v>
      </c>
      <c r="O120" s="69">
        <v>5.0667</v>
      </c>
      <c r="P120" s="69">
        <v>33.35</v>
      </c>
      <c r="Q120" s="69">
        <v>1.29</v>
      </c>
      <c r="R120" s="69">
        <v>9.61</v>
      </c>
      <c r="S120" s="69">
        <v>38.68</v>
      </c>
      <c r="T120" s="4"/>
      <c r="V120" s="3">
        <f t="shared" si="32"/>
        <v>42072</v>
      </c>
      <c r="W120" s="40">
        <f ca="1">W119+SUMIFS('Transactions (Dated)'!$E$2:$E$53,'Transactions (Dated)'!$D$2:$D$53,'Share Values'!$V120,'Transactions (Dated)'!$B$2:$B$53,'Share Values'!W$11,'Transactions (Dated)'!$C$2:$C$53,"Buy")-SUMIFS('Transactions (Dated)'!$E$2:$E$53,'Transactions (Dated)'!$D$2:$D$53,'Share Values'!$V120,'Transactions (Dated)'!$B$2:$B$53,'Share Values'!W$11,'Transactions (Dated)'!$C$2:$C$53,"Sell")</f>
        <v>4625</v>
      </c>
      <c r="X120" s="40">
        <f ca="1">X119+SUMIFS('Transactions (Dated)'!$E$2:$E$53,'Transactions (Dated)'!$D$2:$D$53,'Share Values'!$V120,'Transactions (Dated)'!$B$2:$B$53,'Share Values'!X$11,'Transactions (Dated)'!$C$2:$C$53,"Buy")-SUMIFS('Transactions (Dated)'!$E$2:$E$53,'Transactions (Dated)'!$D$2:$D$53,'Share Values'!$V120,'Transactions (Dated)'!$B$2:$B$53,'Share Values'!X$11,'Transactions (Dated)'!$C$2:$C$53,"Sell")</f>
        <v>12500</v>
      </c>
      <c r="Y120" s="40">
        <f ca="1">Y119+SUMIFS('Transactions (Dated)'!$E$2:$E$53,'Transactions (Dated)'!$D$2:$D$53,'Share Values'!$V120,'Transactions (Dated)'!$B$2:$B$53,'Share Values'!Y$11,'Transactions (Dated)'!$C$2:$C$53,"Buy")-SUMIFS('Transactions (Dated)'!$E$2:$E$53,'Transactions (Dated)'!$D$2:$D$53,'Share Values'!$V120,'Transactions (Dated)'!$B$2:$B$53,'Share Values'!Y$11,'Transactions (Dated)'!$C$2:$C$53,"Sell")</f>
        <v>0</v>
      </c>
      <c r="Z120" s="40">
        <f ca="1">Z119+SUMIFS('Transactions (Dated)'!$E$2:$E$53,'Transactions (Dated)'!$D$2:$D$53,'Share Values'!$V120,'Transactions (Dated)'!$B$2:$B$53,'Share Values'!Z$11,'Transactions (Dated)'!$C$2:$C$53,"Buy")-SUMIFS('Transactions (Dated)'!$E$2:$E$53,'Transactions (Dated)'!$D$2:$D$53,'Share Values'!$V120,'Transactions (Dated)'!$B$2:$B$53,'Share Values'!Z$11,'Transactions (Dated)'!$C$2:$C$53,"Sell")</f>
        <v>1892</v>
      </c>
      <c r="AA120" s="40">
        <f ca="1">AA119+SUMIFS('Transactions (Dated)'!$E$2:$E$53,'Transactions (Dated)'!$D$2:$D$53,'Share Values'!$V120,'Transactions (Dated)'!$B$2:$B$53,'Share Values'!AA$11,'Transactions (Dated)'!$C$2:$C$53,"Buy")-SUMIFS('Transactions (Dated)'!$E$2:$E$53,'Transactions (Dated)'!$D$2:$D$53,'Share Values'!$V120,'Transactions (Dated)'!$B$2:$B$53,'Share Values'!AA$11,'Transactions (Dated)'!$C$2:$C$53,"Sell")</f>
        <v>0</v>
      </c>
      <c r="AB120" s="40">
        <f ca="1">AB119+SUMIFS('Transactions (Dated)'!$E$2:$E$53,'Transactions (Dated)'!$D$2:$D$53,'Share Values'!$V120,'Transactions (Dated)'!$B$2:$B$53,'Share Values'!AB$11,'Transactions (Dated)'!$C$2:$C$53,"Buy")-SUMIFS('Transactions (Dated)'!$E$2:$E$53,'Transactions (Dated)'!$D$2:$D$53,'Share Values'!$V120,'Transactions (Dated)'!$B$2:$B$53,'Share Values'!AB$11,'Transactions (Dated)'!$C$2:$C$53,"Sell")</f>
        <v>0</v>
      </c>
      <c r="AC120" s="40">
        <f ca="1">AC119+SUMIFS('Transactions (Dated)'!$E$2:$E$53,'Transactions (Dated)'!$D$2:$D$53,'Share Values'!$V120,'Transactions (Dated)'!$B$2:$B$53,'Share Values'!AC$11,'Transactions (Dated)'!$C$2:$C$53,"Buy")-SUMIFS('Transactions (Dated)'!$E$2:$E$53,'Transactions (Dated)'!$D$2:$D$53,'Share Values'!$V120,'Transactions (Dated)'!$B$2:$B$53,'Share Values'!AC$11,'Transactions (Dated)'!$C$2:$C$53,"Sell")</f>
        <v>0</v>
      </c>
      <c r="AD120" s="40">
        <f ca="1">AD119+SUMIFS('Transactions (Dated)'!$E$2:$E$53,'Transactions (Dated)'!$D$2:$D$53,'Share Values'!$V120,'Transactions (Dated)'!$B$2:$B$53,'Share Values'!AD$11,'Transactions (Dated)'!$C$2:$C$53,"Buy")-SUMIFS('Transactions (Dated)'!$E$2:$E$53,'Transactions (Dated)'!$D$2:$D$53,'Share Values'!$V120,'Transactions (Dated)'!$B$2:$B$53,'Share Values'!AD$11,'Transactions (Dated)'!$C$2:$C$53,"Sell")</f>
        <v>0</v>
      </c>
      <c r="AE120" s="40">
        <f ca="1">AE119+SUMIFS('Transactions (Dated)'!$E$2:$E$53,'Transactions (Dated)'!$D$2:$D$53,'Share Values'!$V120,'Transactions (Dated)'!$B$2:$B$53,'Share Values'!AE$11,'Transactions (Dated)'!$C$2:$C$53,"Buy")-SUMIFS('Transactions (Dated)'!$E$2:$E$53,'Transactions (Dated)'!$D$2:$D$53,'Share Values'!$V120,'Transactions (Dated)'!$B$2:$B$53,'Share Values'!AE$11,'Transactions (Dated)'!$C$2:$C$53,"Sell")</f>
        <v>0</v>
      </c>
      <c r="AF120" s="40">
        <f ca="1">AF119+SUMIFS('Transactions (Dated)'!$E$2:$E$53,'Transactions (Dated)'!$D$2:$D$53,'Share Values'!$V120,'Transactions (Dated)'!$B$2:$B$53,'Share Values'!AF$11,'Transactions (Dated)'!$C$2:$C$53,"Buy")-SUMIFS('Transactions (Dated)'!$E$2:$E$53,'Transactions (Dated)'!$D$2:$D$53,'Share Values'!$V120,'Transactions (Dated)'!$B$2:$B$53,'Share Values'!AF$11,'Transactions (Dated)'!$C$2:$C$53,"Sell")</f>
        <v>0</v>
      </c>
      <c r="AG120" s="40">
        <f ca="1">AG119+SUMIFS('Transactions (Dated)'!$E$2:$E$53,'Transactions (Dated)'!$D$2:$D$53,'Share Values'!$V120,'Transactions (Dated)'!$B$2:$B$53,'Share Values'!AG$11,'Transactions (Dated)'!$C$2:$C$53,"Buy")-SUMIFS('Transactions (Dated)'!$E$2:$E$53,'Transactions (Dated)'!$D$2:$D$53,'Share Values'!$V120,'Transactions (Dated)'!$B$2:$B$53,'Share Values'!AG$11,'Transactions (Dated)'!$C$2:$C$53,"Sell")</f>
        <v>0</v>
      </c>
      <c r="AH120" s="40">
        <f ca="1">AH119+SUMIFS('Transactions (Dated)'!$E$2:$E$53,'Transactions (Dated)'!$D$2:$D$53,'Share Values'!$V120,'Transactions (Dated)'!$B$2:$B$53,'Share Values'!AH$11,'Transactions (Dated)'!$C$2:$C$53,"Buy")-SUMIFS('Transactions (Dated)'!$E$2:$E$53,'Transactions (Dated)'!$D$2:$D$53,'Share Values'!$V120,'Transactions (Dated)'!$B$2:$B$53,'Share Values'!AH$11,'Transactions (Dated)'!$C$2:$C$53,"Sell")</f>
        <v>0</v>
      </c>
      <c r="AI120" s="40">
        <f ca="1">AI119+SUMIFS('Transactions (Dated)'!$E$2:$E$53,'Transactions (Dated)'!$D$2:$D$53,'Share Values'!$V120,'Transactions (Dated)'!$B$2:$B$53,'Share Values'!AI$11,'Transactions (Dated)'!$C$2:$C$53,"Buy")-SUMIFS('Transactions (Dated)'!$E$2:$E$53,'Transactions (Dated)'!$D$2:$D$53,'Share Values'!$V120,'Transactions (Dated)'!$B$2:$B$53,'Share Values'!AI$11,'Transactions (Dated)'!$C$2:$C$53,"Sell")</f>
        <v>0</v>
      </c>
      <c r="AJ120" s="40">
        <f ca="1">AJ119+SUMIFS('Transactions (Dated)'!$E$2:$E$53,'Transactions (Dated)'!$D$2:$D$53,'Share Values'!$V120,'Transactions (Dated)'!$B$2:$B$53,'Share Values'!AJ$11,'Transactions (Dated)'!$C$2:$C$53,"Buy")-SUMIFS('Transactions (Dated)'!$E$2:$E$53,'Transactions (Dated)'!$D$2:$D$53,'Share Values'!$V120,'Transactions (Dated)'!$B$2:$B$53,'Share Values'!AJ$11,'Transactions (Dated)'!$C$2:$C$53,"Sell")</f>
        <v>0</v>
      </c>
      <c r="AK120" s="40"/>
      <c r="AM120" s="3">
        <f t="shared" si="33"/>
        <v>42072</v>
      </c>
      <c r="AN120" s="6">
        <f t="shared" ca="1" si="34"/>
        <v>57535</v>
      </c>
      <c r="AO120" s="6">
        <f t="shared" ca="1" si="35"/>
        <v>47000</v>
      </c>
      <c r="AP120" s="6">
        <f t="shared" ca="1" si="36"/>
        <v>0</v>
      </c>
      <c r="AQ120" s="6">
        <f t="shared" ca="1" si="37"/>
        <v>62190.039999999994</v>
      </c>
      <c r="AR120" s="6">
        <f t="shared" ca="1" si="38"/>
        <v>0</v>
      </c>
      <c r="AS120" s="6">
        <f t="shared" ca="1" si="39"/>
        <v>0</v>
      </c>
      <c r="AT120" s="6">
        <f t="shared" ca="1" si="40"/>
        <v>0</v>
      </c>
      <c r="AU120" s="6">
        <f t="shared" ca="1" si="41"/>
        <v>0</v>
      </c>
      <c r="AV120" s="6">
        <f t="shared" ca="1" si="42"/>
        <v>0</v>
      </c>
      <c r="AW120" s="6">
        <f t="shared" ca="1" si="43"/>
        <v>0</v>
      </c>
      <c r="AX120" s="6">
        <f t="shared" ca="1" si="44"/>
        <v>0</v>
      </c>
      <c r="AY120" s="6">
        <f t="shared" ca="1" si="45"/>
        <v>0</v>
      </c>
      <c r="AZ120" s="6">
        <f t="shared" ca="1" si="46"/>
        <v>0</v>
      </c>
      <c r="BA120" s="6">
        <f t="shared" ca="1" si="47"/>
        <v>0</v>
      </c>
      <c r="BB120" s="6"/>
      <c r="BD120" s="4">
        <f t="shared" ca="1" si="48"/>
        <v>166725.03999999998</v>
      </c>
      <c r="BF120" s="3">
        <f t="shared" si="49"/>
        <v>42072</v>
      </c>
      <c r="BG120" s="6">
        <f>BG119+SUMIFS('Transactions (Dated)'!H:H,'Transactions (Dated)'!D:D,'Share Values'!AM120)</f>
        <v>839713.55</v>
      </c>
      <c r="BH120" s="6">
        <f ca="1">BH119+SUMIFS('Transactions (Dated)'!$F:$F,'Transactions (Dated)'!$D:$D,$BF120,'Transactions (Dated)'!$B:$B,BH$11,'Transactions (Dated)'!$C:$C,"Dividend (paid to cash)")*W120</f>
        <v>0</v>
      </c>
      <c r="BI120" s="6">
        <f ca="1">BI119+SUMIFS('Transactions (Dated)'!$F:$F,'Transactions (Dated)'!$D:$D,$BF120,'Transactions (Dated)'!$B:$B,BI$11,'Transactions (Dated)'!$C:$C,"Dividend (paid to cash)")*X120</f>
        <v>625</v>
      </c>
      <c r="BJ120" s="6">
        <f ca="1">BJ119+SUMIFS('Transactions (Dated)'!$F:$F,'Transactions (Dated)'!$D:$D,$BF120,'Transactions (Dated)'!$B:$B,BJ$11,'Transactions (Dated)'!$C:$C,"Dividend (paid to cash)")*Y120</f>
        <v>0</v>
      </c>
      <c r="BK120" s="6">
        <f ca="1">BK119+SUMIFS('Transactions (Dated)'!$F:$F,'Transactions (Dated)'!$D:$D,$BF120,'Transactions (Dated)'!$B:$B,BK$11,'Transactions (Dated)'!$C:$C,"Dividend (paid to cash)")*Z120</f>
        <v>0</v>
      </c>
      <c r="BL120" s="6">
        <f ca="1">BL119+SUMIFS('Transactions (Dated)'!$F:$F,'Transactions (Dated)'!$D:$D,$BF120,'Transactions (Dated)'!$B:$B,BL$11,'Transactions (Dated)'!$C:$C,"Dividend (paid to cash)")*AA120</f>
        <v>0</v>
      </c>
      <c r="BM120" s="6">
        <f ca="1">BM119+SUMIFS('Transactions (Dated)'!$F:$F,'Transactions (Dated)'!$D:$D,$BF120,'Transactions (Dated)'!$B:$B,BM$11,'Transactions (Dated)'!$C:$C,"Dividend (paid to cash)")*AB120</f>
        <v>0</v>
      </c>
      <c r="BN120" s="6">
        <f ca="1">BN119+SUMIFS('Transactions (Dated)'!$F:$F,'Transactions (Dated)'!$D:$D,$BF120,'Transactions (Dated)'!$B:$B,BN$11,'Transactions (Dated)'!$C:$C,"Dividend (paid to cash)")*AC120</f>
        <v>0</v>
      </c>
      <c r="BO120" s="6">
        <f ca="1">BO119+SUMIFS('Transactions (Dated)'!$F:$F,'Transactions (Dated)'!$D:$D,$BF120,'Transactions (Dated)'!$B:$B,BO$11,'Transactions (Dated)'!$C:$C,"Dividend (paid to cash)")*AD120</f>
        <v>0</v>
      </c>
      <c r="BP120" s="6">
        <f ca="1">BP119+SUMIFS('Transactions (Dated)'!$F:$F,'Transactions (Dated)'!$D:$D,$BF120,'Transactions (Dated)'!$B:$B,BP$11,'Transactions (Dated)'!$C:$C,"Dividend (paid to cash)")*AE120</f>
        <v>0</v>
      </c>
      <c r="BQ120" s="6">
        <f ca="1">BQ119+SUMIFS('Transactions (Dated)'!$F:$F,'Transactions (Dated)'!$D:$D,$BF120,'Transactions (Dated)'!$B:$B,BQ$11,'Transactions (Dated)'!$C:$C,"Dividend (paid to cash)")*AF120</f>
        <v>0</v>
      </c>
      <c r="BR120" s="6">
        <f ca="1">BR119+SUMIFS('Transactions (Dated)'!$F:$F,'Transactions (Dated)'!$D:$D,$BF120,'Transactions (Dated)'!$B:$B,BR$11,'Transactions (Dated)'!$C:$C,"Dividend (paid to cash)")*AG120</f>
        <v>0</v>
      </c>
      <c r="BS120" s="6">
        <f ca="1">BS119+SUMIFS('Transactions (Dated)'!$F:$F,'Transactions (Dated)'!$D:$D,$BF120,'Transactions (Dated)'!$B:$B,BS$11,'Transactions (Dated)'!$C:$C,"Dividend (paid to cash)")*AH120</f>
        <v>0</v>
      </c>
      <c r="BT120" s="6">
        <f ca="1">BT119+SUMIFS('Transactions (Dated)'!$F:$F,'Transactions (Dated)'!$D:$D,$BF120,'Transactions (Dated)'!$B:$B,BT$11,'Transactions (Dated)'!$C:$C,"Dividend (paid to cash)")*AI120</f>
        <v>0</v>
      </c>
      <c r="BU120" s="6">
        <f ca="1">BU119+SUMIFS('Transactions (Dated)'!$F:$F,'Transactions (Dated)'!$D:$D,$BF120,'Transactions (Dated)'!$B:$B,BU$11,'Transactions (Dated)'!$C:$C,"Dividend (paid to cash)")*AJ120</f>
        <v>0</v>
      </c>
      <c r="BV120" s="6"/>
      <c r="BX120" s="6">
        <f t="shared" ca="1" si="54"/>
        <v>840338.55</v>
      </c>
      <c r="BZ120" s="3">
        <f t="shared" si="55"/>
        <v>42072</v>
      </c>
      <c r="CA120" s="4">
        <f t="shared" ca="1" si="50"/>
        <v>166725.03999999998</v>
      </c>
      <c r="CB120" s="4">
        <f t="shared" ca="1" si="51"/>
        <v>840338.55</v>
      </c>
      <c r="CD120" s="4">
        <f t="shared" ca="1" si="52"/>
        <v>1007063.5900000001</v>
      </c>
    </row>
    <row r="121" spans="2:82" x14ac:dyDescent="0.15">
      <c r="B121" s="3">
        <f t="shared" si="53"/>
        <v>42073</v>
      </c>
      <c r="C121" s="2">
        <v>14641.8</v>
      </c>
      <c r="E121" s="70">
        <v>42073</v>
      </c>
      <c r="F121" s="69">
        <v>12.39</v>
      </c>
      <c r="G121" s="69">
        <v>3.68</v>
      </c>
      <c r="H121" s="69">
        <v>19.86</v>
      </c>
      <c r="I121" s="69">
        <v>33.729999999999997</v>
      </c>
      <c r="J121" s="69">
        <v>19.45</v>
      </c>
      <c r="K121" s="69">
        <v>12.57</v>
      </c>
      <c r="L121" s="69">
        <v>26.75</v>
      </c>
      <c r="M121" s="69">
        <v>2.3199999999999998</v>
      </c>
      <c r="N121" s="69">
        <v>8.25</v>
      </c>
      <c r="O121" s="69">
        <v>5.0332999999999997</v>
      </c>
      <c r="P121" s="69">
        <v>32.21</v>
      </c>
      <c r="Q121" s="69">
        <v>1.3</v>
      </c>
      <c r="R121" s="69">
        <v>9.41</v>
      </c>
      <c r="S121" s="69">
        <v>38.76</v>
      </c>
      <c r="T121" s="4"/>
      <c r="V121" s="3">
        <f t="shared" si="32"/>
        <v>42073</v>
      </c>
      <c r="W121" s="40">
        <f ca="1">W120+SUMIFS('Transactions (Dated)'!$E$2:$E$53,'Transactions (Dated)'!$D$2:$D$53,'Share Values'!$V121,'Transactions (Dated)'!$B$2:$B$53,'Share Values'!W$11,'Transactions (Dated)'!$C$2:$C$53,"Buy")-SUMIFS('Transactions (Dated)'!$E$2:$E$53,'Transactions (Dated)'!$D$2:$D$53,'Share Values'!$V121,'Transactions (Dated)'!$B$2:$B$53,'Share Values'!W$11,'Transactions (Dated)'!$C$2:$C$53,"Sell")</f>
        <v>4625</v>
      </c>
      <c r="X121" s="40">
        <f ca="1">X120+SUMIFS('Transactions (Dated)'!$E$2:$E$53,'Transactions (Dated)'!$D$2:$D$53,'Share Values'!$V121,'Transactions (Dated)'!$B$2:$B$53,'Share Values'!X$11,'Transactions (Dated)'!$C$2:$C$53,"Buy")-SUMIFS('Transactions (Dated)'!$E$2:$E$53,'Transactions (Dated)'!$D$2:$D$53,'Share Values'!$V121,'Transactions (Dated)'!$B$2:$B$53,'Share Values'!X$11,'Transactions (Dated)'!$C$2:$C$53,"Sell")</f>
        <v>12500</v>
      </c>
      <c r="Y121" s="40">
        <f ca="1">Y120+SUMIFS('Transactions (Dated)'!$E$2:$E$53,'Transactions (Dated)'!$D$2:$D$53,'Share Values'!$V121,'Transactions (Dated)'!$B$2:$B$53,'Share Values'!Y$11,'Transactions (Dated)'!$C$2:$C$53,"Buy")-SUMIFS('Transactions (Dated)'!$E$2:$E$53,'Transactions (Dated)'!$D$2:$D$53,'Share Values'!$V121,'Transactions (Dated)'!$B$2:$B$53,'Share Values'!Y$11,'Transactions (Dated)'!$C$2:$C$53,"Sell")</f>
        <v>0</v>
      </c>
      <c r="Z121" s="40">
        <f ca="1">Z120+SUMIFS('Transactions (Dated)'!$E$2:$E$53,'Transactions (Dated)'!$D$2:$D$53,'Share Values'!$V121,'Transactions (Dated)'!$B$2:$B$53,'Share Values'!Z$11,'Transactions (Dated)'!$C$2:$C$53,"Buy")-SUMIFS('Transactions (Dated)'!$E$2:$E$53,'Transactions (Dated)'!$D$2:$D$53,'Share Values'!$V121,'Transactions (Dated)'!$B$2:$B$53,'Share Values'!Z$11,'Transactions (Dated)'!$C$2:$C$53,"Sell")</f>
        <v>1892</v>
      </c>
      <c r="AA121" s="40">
        <f ca="1">AA120+SUMIFS('Transactions (Dated)'!$E$2:$E$53,'Transactions (Dated)'!$D$2:$D$53,'Share Values'!$V121,'Transactions (Dated)'!$B$2:$B$53,'Share Values'!AA$11,'Transactions (Dated)'!$C$2:$C$53,"Buy")-SUMIFS('Transactions (Dated)'!$E$2:$E$53,'Transactions (Dated)'!$D$2:$D$53,'Share Values'!$V121,'Transactions (Dated)'!$B$2:$B$53,'Share Values'!AA$11,'Transactions (Dated)'!$C$2:$C$53,"Sell")</f>
        <v>0</v>
      </c>
      <c r="AB121" s="40">
        <f ca="1">AB120+SUMIFS('Transactions (Dated)'!$E$2:$E$53,'Transactions (Dated)'!$D$2:$D$53,'Share Values'!$V121,'Transactions (Dated)'!$B$2:$B$53,'Share Values'!AB$11,'Transactions (Dated)'!$C$2:$C$53,"Buy")-SUMIFS('Transactions (Dated)'!$E$2:$E$53,'Transactions (Dated)'!$D$2:$D$53,'Share Values'!$V121,'Transactions (Dated)'!$B$2:$B$53,'Share Values'!AB$11,'Transactions (Dated)'!$C$2:$C$53,"Sell")</f>
        <v>0</v>
      </c>
      <c r="AC121" s="40">
        <f ca="1">AC120+SUMIFS('Transactions (Dated)'!$E$2:$E$53,'Transactions (Dated)'!$D$2:$D$53,'Share Values'!$V121,'Transactions (Dated)'!$B$2:$B$53,'Share Values'!AC$11,'Transactions (Dated)'!$C$2:$C$53,"Buy")-SUMIFS('Transactions (Dated)'!$E$2:$E$53,'Transactions (Dated)'!$D$2:$D$53,'Share Values'!$V121,'Transactions (Dated)'!$B$2:$B$53,'Share Values'!AC$11,'Transactions (Dated)'!$C$2:$C$53,"Sell")</f>
        <v>0</v>
      </c>
      <c r="AD121" s="40">
        <f ca="1">AD120+SUMIFS('Transactions (Dated)'!$E$2:$E$53,'Transactions (Dated)'!$D$2:$D$53,'Share Values'!$V121,'Transactions (Dated)'!$B$2:$B$53,'Share Values'!AD$11,'Transactions (Dated)'!$C$2:$C$53,"Buy")-SUMIFS('Transactions (Dated)'!$E$2:$E$53,'Transactions (Dated)'!$D$2:$D$53,'Share Values'!$V121,'Transactions (Dated)'!$B$2:$B$53,'Share Values'!AD$11,'Transactions (Dated)'!$C$2:$C$53,"Sell")</f>
        <v>0</v>
      </c>
      <c r="AE121" s="40">
        <f ca="1">AE120+SUMIFS('Transactions (Dated)'!$E$2:$E$53,'Transactions (Dated)'!$D$2:$D$53,'Share Values'!$V121,'Transactions (Dated)'!$B$2:$B$53,'Share Values'!AE$11,'Transactions (Dated)'!$C$2:$C$53,"Buy")-SUMIFS('Transactions (Dated)'!$E$2:$E$53,'Transactions (Dated)'!$D$2:$D$53,'Share Values'!$V121,'Transactions (Dated)'!$B$2:$B$53,'Share Values'!AE$11,'Transactions (Dated)'!$C$2:$C$53,"Sell")</f>
        <v>0</v>
      </c>
      <c r="AF121" s="40">
        <f ca="1">AF120+SUMIFS('Transactions (Dated)'!$E$2:$E$53,'Transactions (Dated)'!$D$2:$D$53,'Share Values'!$V121,'Transactions (Dated)'!$B$2:$B$53,'Share Values'!AF$11,'Transactions (Dated)'!$C$2:$C$53,"Buy")-SUMIFS('Transactions (Dated)'!$E$2:$E$53,'Transactions (Dated)'!$D$2:$D$53,'Share Values'!$V121,'Transactions (Dated)'!$B$2:$B$53,'Share Values'!AF$11,'Transactions (Dated)'!$C$2:$C$53,"Sell")</f>
        <v>0</v>
      </c>
      <c r="AG121" s="40">
        <f ca="1">AG120+SUMIFS('Transactions (Dated)'!$E$2:$E$53,'Transactions (Dated)'!$D$2:$D$53,'Share Values'!$V121,'Transactions (Dated)'!$B$2:$B$53,'Share Values'!AG$11,'Transactions (Dated)'!$C$2:$C$53,"Buy")-SUMIFS('Transactions (Dated)'!$E$2:$E$53,'Transactions (Dated)'!$D$2:$D$53,'Share Values'!$V121,'Transactions (Dated)'!$B$2:$B$53,'Share Values'!AG$11,'Transactions (Dated)'!$C$2:$C$53,"Sell")</f>
        <v>0</v>
      </c>
      <c r="AH121" s="40">
        <f ca="1">AH120+SUMIFS('Transactions (Dated)'!$E$2:$E$53,'Transactions (Dated)'!$D$2:$D$53,'Share Values'!$V121,'Transactions (Dated)'!$B$2:$B$53,'Share Values'!AH$11,'Transactions (Dated)'!$C$2:$C$53,"Buy")-SUMIFS('Transactions (Dated)'!$E$2:$E$53,'Transactions (Dated)'!$D$2:$D$53,'Share Values'!$V121,'Transactions (Dated)'!$B$2:$B$53,'Share Values'!AH$11,'Transactions (Dated)'!$C$2:$C$53,"Sell")</f>
        <v>0</v>
      </c>
      <c r="AI121" s="40">
        <f ca="1">AI120+SUMIFS('Transactions (Dated)'!$E$2:$E$53,'Transactions (Dated)'!$D$2:$D$53,'Share Values'!$V121,'Transactions (Dated)'!$B$2:$B$53,'Share Values'!AI$11,'Transactions (Dated)'!$C$2:$C$53,"Buy")-SUMIFS('Transactions (Dated)'!$E$2:$E$53,'Transactions (Dated)'!$D$2:$D$53,'Share Values'!$V121,'Transactions (Dated)'!$B$2:$B$53,'Share Values'!AI$11,'Transactions (Dated)'!$C$2:$C$53,"Sell")</f>
        <v>0</v>
      </c>
      <c r="AJ121" s="40">
        <f ca="1">AJ120+SUMIFS('Transactions (Dated)'!$E$2:$E$53,'Transactions (Dated)'!$D$2:$D$53,'Share Values'!$V121,'Transactions (Dated)'!$B$2:$B$53,'Share Values'!AJ$11,'Transactions (Dated)'!$C$2:$C$53,"Buy")-SUMIFS('Transactions (Dated)'!$E$2:$E$53,'Transactions (Dated)'!$D$2:$D$53,'Share Values'!$V121,'Transactions (Dated)'!$B$2:$B$53,'Share Values'!AJ$11,'Transactions (Dated)'!$C$2:$C$53,"Sell")</f>
        <v>0</v>
      </c>
      <c r="AK121" s="40"/>
      <c r="AM121" s="3">
        <f t="shared" si="33"/>
        <v>42073</v>
      </c>
      <c r="AN121" s="6">
        <f t="shared" ca="1" si="34"/>
        <v>57303.75</v>
      </c>
      <c r="AO121" s="6">
        <f t="shared" ca="1" si="35"/>
        <v>46000</v>
      </c>
      <c r="AP121" s="6">
        <f t="shared" ca="1" si="36"/>
        <v>0</v>
      </c>
      <c r="AQ121" s="6">
        <f t="shared" ca="1" si="37"/>
        <v>63817.159999999996</v>
      </c>
      <c r="AR121" s="6">
        <f t="shared" ca="1" si="38"/>
        <v>0</v>
      </c>
      <c r="AS121" s="6">
        <f t="shared" ca="1" si="39"/>
        <v>0</v>
      </c>
      <c r="AT121" s="6">
        <f t="shared" ca="1" si="40"/>
        <v>0</v>
      </c>
      <c r="AU121" s="6">
        <f t="shared" ca="1" si="41"/>
        <v>0</v>
      </c>
      <c r="AV121" s="6">
        <f t="shared" ca="1" si="42"/>
        <v>0</v>
      </c>
      <c r="AW121" s="6">
        <f t="shared" ca="1" si="43"/>
        <v>0</v>
      </c>
      <c r="AX121" s="6">
        <f t="shared" ca="1" si="44"/>
        <v>0</v>
      </c>
      <c r="AY121" s="6">
        <f t="shared" ca="1" si="45"/>
        <v>0</v>
      </c>
      <c r="AZ121" s="6">
        <f t="shared" ca="1" si="46"/>
        <v>0</v>
      </c>
      <c r="BA121" s="6">
        <f t="shared" ca="1" si="47"/>
        <v>0</v>
      </c>
      <c r="BB121" s="6"/>
      <c r="BD121" s="4">
        <f t="shared" ca="1" si="48"/>
        <v>167120.91</v>
      </c>
      <c r="BF121" s="3">
        <f t="shared" si="49"/>
        <v>42073</v>
      </c>
      <c r="BG121" s="6">
        <f>BG120+SUMIFS('Transactions (Dated)'!H:H,'Transactions (Dated)'!D:D,'Share Values'!AM121)</f>
        <v>839713.55</v>
      </c>
      <c r="BH121" s="6">
        <f ca="1">BH120+SUMIFS('Transactions (Dated)'!$F:$F,'Transactions (Dated)'!$D:$D,$BF121,'Transactions (Dated)'!$B:$B,BH$11,'Transactions (Dated)'!$C:$C,"Dividend (paid to cash)")*W121</f>
        <v>0</v>
      </c>
      <c r="BI121" s="6">
        <f ca="1">BI120+SUMIFS('Transactions (Dated)'!$F:$F,'Transactions (Dated)'!$D:$D,$BF121,'Transactions (Dated)'!$B:$B,BI$11,'Transactions (Dated)'!$C:$C,"Dividend (paid to cash)")*X121</f>
        <v>625</v>
      </c>
      <c r="BJ121" s="6">
        <f ca="1">BJ120+SUMIFS('Transactions (Dated)'!$F:$F,'Transactions (Dated)'!$D:$D,$BF121,'Transactions (Dated)'!$B:$B,BJ$11,'Transactions (Dated)'!$C:$C,"Dividend (paid to cash)")*Y121</f>
        <v>0</v>
      </c>
      <c r="BK121" s="6">
        <f ca="1">BK120+SUMIFS('Transactions (Dated)'!$F:$F,'Transactions (Dated)'!$D:$D,$BF121,'Transactions (Dated)'!$B:$B,BK$11,'Transactions (Dated)'!$C:$C,"Dividend (paid to cash)")*Z121</f>
        <v>0</v>
      </c>
      <c r="BL121" s="6">
        <f ca="1">BL120+SUMIFS('Transactions (Dated)'!$F:$F,'Transactions (Dated)'!$D:$D,$BF121,'Transactions (Dated)'!$B:$B,BL$11,'Transactions (Dated)'!$C:$C,"Dividend (paid to cash)")*AA121</f>
        <v>0</v>
      </c>
      <c r="BM121" s="6">
        <f ca="1">BM120+SUMIFS('Transactions (Dated)'!$F:$F,'Transactions (Dated)'!$D:$D,$BF121,'Transactions (Dated)'!$B:$B,BM$11,'Transactions (Dated)'!$C:$C,"Dividend (paid to cash)")*AB121</f>
        <v>0</v>
      </c>
      <c r="BN121" s="6">
        <f ca="1">BN120+SUMIFS('Transactions (Dated)'!$F:$F,'Transactions (Dated)'!$D:$D,$BF121,'Transactions (Dated)'!$B:$B,BN$11,'Transactions (Dated)'!$C:$C,"Dividend (paid to cash)")*AC121</f>
        <v>0</v>
      </c>
      <c r="BO121" s="6">
        <f ca="1">BO120+SUMIFS('Transactions (Dated)'!$F:$F,'Transactions (Dated)'!$D:$D,$BF121,'Transactions (Dated)'!$B:$B,BO$11,'Transactions (Dated)'!$C:$C,"Dividend (paid to cash)")*AD121</f>
        <v>0</v>
      </c>
      <c r="BP121" s="6">
        <f ca="1">BP120+SUMIFS('Transactions (Dated)'!$F:$F,'Transactions (Dated)'!$D:$D,$BF121,'Transactions (Dated)'!$B:$B,BP$11,'Transactions (Dated)'!$C:$C,"Dividend (paid to cash)")*AE121</f>
        <v>0</v>
      </c>
      <c r="BQ121" s="6">
        <f ca="1">BQ120+SUMIFS('Transactions (Dated)'!$F:$F,'Transactions (Dated)'!$D:$D,$BF121,'Transactions (Dated)'!$B:$B,BQ$11,'Transactions (Dated)'!$C:$C,"Dividend (paid to cash)")*AF121</f>
        <v>0</v>
      </c>
      <c r="BR121" s="6">
        <f ca="1">BR120+SUMIFS('Transactions (Dated)'!$F:$F,'Transactions (Dated)'!$D:$D,$BF121,'Transactions (Dated)'!$B:$B,BR$11,'Transactions (Dated)'!$C:$C,"Dividend (paid to cash)")*AG121</f>
        <v>0</v>
      </c>
      <c r="BS121" s="6">
        <f ca="1">BS120+SUMIFS('Transactions (Dated)'!$F:$F,'Transactions (Dated)'!$D:$D,$BF121,'Transactions (Dated)'!$B:$B,BS$11,'Transactions (Dated)'!$C:$C,"Dividend (paid to cash)")*AH121</f>
        <v>0</v>
      </c>
      <c r="BT121" s="6">
        <f ca="1">BT120+SUMIFS('Transactions (Dated)'!$F:$F,'Transactions (Dated)'!$D:$D,$BF121,'Transactions (Dated)'!$B:$B,BT$11,'Transactions (Dated)'!$C:$C,"Dividend (paid to cash)")*AI121</f>
        <v>0</v>
      </c>
      <c r="BU121" s="6">
        <f ca="1">BU120+SUMIFS('Transactions (Dated)'!$F:$F,'Transactions (Dated)'!$D:$D,$BF121,'Transactions (Dated)'!$B:$B,BU$11,'Transactions (Dated)'!$C:$C,"Dividend (paid to cash)")*AJ121</f>
        <v>0</v>
      </c>
      <c r="BV121" s="6"/>
      <c r="BX121" s="6">
        <f t="shared" ca="1" si="54"/>
        <v>840338.55</v>
      </c>
      <c r="BZ121" s="3">
        <f t="shared" si="55"/>
        <v>42073</v>
      </c>
      <c r="CA121" s="4">
        <f t="shared" ca="1" si="50"/>
        <v>167120.91</v>
      </c>
      <c r="CB121" s="4">
        <f t="shared" ca="1" si="51"/>
        <v>840338.55</v>
      </c>
      <c r="CD121" s="4">
        <f t="shared" ca="1" si="52"/>
        <v>1007459.4600000001</v>
      </c>
    </row>
    <row r="122" spans="2:82" x14ac:dyDescent="0.15">
      <c r="B122" s="3">
        <f t="shared" si="53"/>
        <v>42074</v>
      </c>
      <c r="C122" s="2">
        <v>14739.2</v>
      </c>
      <c r="E122" s="70">
        <v>42074</v>
      </c>
      <c r="F122" s="69">
        <v>12.64</v>
      </c>
      <c r="G122" s="69">
        <v>3.78</v>
      </c>
      <c r="H122" s="69">
        <v>19.98</v>
      </c>
      <c r="I122" s="69">
        <v>33.29</v>
      </c>
      <c r="J122" s="69">
        <v>19.91</v>
      </c>
      <c r="K122" s="69">
        <v>12.96</v>
      </c>
      <c r="L122" s="69">
        <v>26.69</v>
      </c>
      <c r="M122" s="69">
        <v>2.4</v>
      </c>
      <c r="N122" s="69">
        <v>8.35</v>
      </c>
      <c r="O122" s="69">
        <v>5.0199999999999996</v>
      </c>
      <c r="P122" s="69">
        <v>32.83</v>
      </c>
      <c r="Q122" s="69">
        <v>1.26</v>
      </c>
      <c r="R122" s="69">
        <v>9.2799999999999994</v>
      </c>
      <c r="S122" s="69">
        <v>38.869999999999997</v>
      </c>
      <c r="T122" s="4"/>
      <c r="V122" s="3">
        <f t="shared" si="32"/>
        <v>42074</v>
      </c>
      <c r="W122" s="40">
        <f ca="1">W121+SUMIFS('Transactions (Dated)'!$E$2:$E$53,'Transactions (Dated)'!$D$2:$D$53,'Share Values'!$V122,'Transactions (Dated)'!$B$2:$B$53,'Share Values'!W$11,'Transactions (Dated)'!$C$2:$C$53,"Buy")-SUMIFS('Transactions (Dated)'!$E$2:$E$53,'Transactions (Dated)'!$D$2:$D$53,'Share Values'!$V122,'Transactions (Dated)'!$B$2:$B$53,'Share Values'!W$11,'Transactions (Dated)'!$C$2:$C$53,"Sell")</f>
        <v>4625</v>
      </c>
      <c r="X122" s="40">
        <f ca="1">X121+SUMIFS('Transactions (Dated)'!$E$2:$E$53,'Transactions (Dated)'!$D$2:$D$53,'Share Values'!$V122,'Transactions (Dated)'!$B$2:$B$53,'Share Values'!X$11,'Transactions (Dated)'!$C$2:$C$53,"Buy")-SUMIFS('Transactions (Dated)'!$E$2:$E$53,'Transactions (Dated)'!$D$2:$D$53,'Share Values'!$V122,'Transactions (Dated)'!$B$2:$B$53,'Share Values'!X$11,'Transactions (Dated)'!$C$2:$C$53,"Sell")</f>
        <v>12500</v>
      </c>
      <c r="Y122" s="40">
        <f ca="1">Y121+SUMIFS('Transactions (Dated)'!$E$2:$E$53,'Transactions (Dated)'!$D$2:$D$53,'Share Values'!$V122,'Transactions (Dated)'!$B$2:$B$53,'Share Values'!Y$11,'Transactions (Dated)'!$C$2:$C$53,"Buy")-SUMIFS('Transactions (Dated)'!$E$2:$E$53,'Transactions (Dated)'!$D$2:$D$53,'Share Values'!$V122,'Transactions (Dated)'!$B$2:$B$53,'Share Values'!Y$11,'Transactions (Dated)'!$C$2:$C$53,"Sell")</f>
        <v>0</v>
      </c>
      <c r="Z122" s="40">
        <f ca="1">Z121+SUMIFS('Transactions (Dated)'!$E$2:$E$53,'Transactions (Dated)'!$D$2:$D$53,'Share Values'!$V122,'Transactions (Dated)'!$B$2:$B$53,'Share Values'!Z$11,'Transactions (Dated)'!$C$2:$C$53,"Buy")-SUMIFS('Transactions (Dated)'!$E$2:$E$53,'Transactions (Dated)'!$D$2:$D$53,'Share Values'!$V122,'Transactions (Dated)'!$B$2:$B$53,'Share Values'!Z$11,'Transactions (Dated)'!$C$2:$C$53,"Sell")</f>
        <v>1892</v>
      </c>
      <c r="AA122" s="40">
        <f ca="1">AA121+SUMIFS('Transactions (Dated)'!$E$2:$E$53,'Transactions (Dated)'!$D$2:$D$53,'Share Values'!$V122,'Transactions (Dated)'!$B$2:$B$53,'Share Values'!AA$11,'Transactions (Dated)'!$C$2:$C$53,"Buy")-SUMIFS('Transactions (Dated)'!$E$2:$E$53,'Transactions (Dated)'!$D$2:$D$53,'Share Values'!$V122,'Transactions (Dated)'!$B$2:$B$53,'Share Values'!AA$11,'Transactions (Dated)'!$C$2:$C$53,"Sell")</f>
        <v>0</v>
      </c>
      <c r="AB122" s="40">
        <f ca="1">AB121+SUMIFS('Transactions (Dated)'!$E$2:$E$53,'Transactions (Dated)'!$D$2:$D$53,'Share Values'!$V122,'Transactions (Dated)'!$B$2:$B$53,'Share Values'!AB$11,'Transactions (Dated)'!$C$2:$C$53,"Buy")-SUMIFS('Transactions (Dated)'!$E$2:$E$53,'Transactions (Dated)'!$D$2:$D$53,'Share Values'!$V122,'Transactions (Dated)'!$B$2:$B$53,'Share Values'!AB$11,'Transactions (Dated)'!$C$2:$C$53,"Sell")</f>
        <v>0</v>
      </c>
      <c r="AC122" s="40">
        <f ca="1">AC121+SUMIFS('Transactions (Dated)'!$E$2:$E$53,'Transactions (Dated)'!$D$2:$D$53,'Share Values'!$V122,'Transactions (Dated)'!$B$2:$B$53,'Share Values'!AC$11,'Transactions (Dated)'!$C$2:$C$53,"Buy")-SUMIFS('Transactions (Dated)'!$E$2:$E$53,'Transactions (Dated)'!$D$2:$D$53,'Share Values'!$V122,'Transactions (Dated)'!$B$2:$B$53,'Share Values'!AC$11,'Transactions (Dated)'!$C$2:$C$53,"Sell")</f>
        <v>0</v>
      </c>
      <c r="AD122" s="40">
        <f ca="1">AD121+SUMIFS('Transactions (Dated)'!$E$2:$E$53,'Transactions (Dated)'!$D$2:$D$53,'Share Values'!$V122,'Transactions (Dated)'!$B$2:$B$53,'Share Values'!AD$11,'Transactions (Dated)'!$C$2:$C$53,"Buy")-SUMIFS('Transactions (Dated)'!$E$2:$E$53,'Transactions (Dated)'!$D$2:$D$53,'Share Values'!$V122,'Transactions (Dated)'!$B$2:$B$53,'Share Values'!AD$11,'Transactions (Dated)'!$C$2:$C$53,"Sell")</f>
        <v>0</v>
      </c>
      <c r="AE122" s="40">
        <f ca="1">AE121+SUMIFS('Transactions (Dated)'!$E$2:$E$53,'Transactions (Dated)'!$D$2:$D$53,'Share Values'!$V122,'Transactions (Dated)'!$B$2:$B$53,'Share Values'!AE$11,'Transactions (Dated)'!$C$2:$C$53,"Buy")-SUMIFS('Transactions (Dated)'!$E$2:$E$53,'Transactions (Dated)'!$D$2:$D$53,'Share Values'!$V122,'Transactions (Dated)'!$B$2:$B$53,'Share Values'!AE$11,'Transactions (Dated)'!$C$2:$C$53,"Sell")</f>
        <v>0</v>
      </c>
      <c r="AF122" s="40">
        <f ca="1">AF121+SUMIFS('Transactions (Dated)'!$E$2:$E$53,'Transactions (Dated)'!$D$2:$D$53,'Share Values'!$V122,'Transactions (Dated)'!$B$2:$B$53,'Share Values'!AF$11,'Transactions (Dated)'!$C$2:$C$53,"Buy")-SUMIFS('Transactions (Dated)'!$E$2:$E$53,'Transactions (Dated)'!$D$2:$D$53,'Share Values'!$V122,'Transactions (Dated)'!$B$2:$B$53,'Share Values'!AF$11,'Transactions (Dated)'!$C$2:$C$53,"Sell")</f>
        <v>0</v>
      </c>
      <c r="AG122" s="40">
        <f ca="1">AG121+SUMIFS('Transactions (Dated)'!$E$2:$E$53,'Transactions (Dated)'!$D$2:$D$53,'Share Values'!$V122,'Transactions (Dated)'!$B$2:$B$53,'Share Values'!AG$11,'Transactions (Dated)'!$C$2:$C$53,"Buy")-SUMIFS('Transactions (Dated)'!$E$2:$E$53,'Transactions (Dated)'!$D$2:$D$53,'Share Values'!$V122,'Transactions (Dated)'!$B$2:$B$53,'Share Values'!AG$11,'Transactions (Dated)'!$C$2:$C$53,"Sell")</f>
        <v>0</v>
      </c>
      <c r="AH122" s="40">
        <f ca="1">AH121+SUMIFS('Transactions (Dated)'!$E$2:$E$53,'Transactions (Dated)'!$D$2:$D$53,'Share Values'!$V122,'Transactions (Dated)'!$B$2:$B$53,'Share Values'!AH$11,'Transactions (Dated)'!$C$2:$C$53,"Buy")-SUMIFS('Transactions (Dated)'!$E$2:$E$53,'Transactions (Dated)'!$D$2:$D$53,'Share Values'!$V122,'Transactions (Dated)'!$B$2:$B$53,'Share Values'!AH$11,'Transactions (Dated)'!$C$2:$C$53,"Sell")</f>
        <v>0</v>
      </c>
      <c r="AI122" s="40">
        <f ca="1">AI121+SUMIFS('Transactions (Dated)'!$E$2:$E$53,'Transactions (Dated)'!$D$2:$D$53,'Share Values'!$V122,'Transactions (Dated)'!$B$2:$B$53,'Share Values'!AI$11,'Transactions (Dated)'!$C$2:$C$53,"Buy")-SUMIFS('Transactions (Dated)'!$E$2:$E$53,'Transactions (Dated)'!$D$2:$D$53,'Share Values'!$V122,'Transactions (Dated)'!$B$2:$B$53,'Share Values'!AI$11,'Transactions (Dated)'!$C$2:$C$53,"Sell")</f>
        <v>0</v>
      </c>
      <c r="AJ122" s="40">
        <f ca="1">AJ121+SUMIFS('Transactions (Dated)'!$E$2:$E$53,'Transactions (Dated)'!$D$2:$D$53,'Share Values'!$V122,'Transactions (Dated)'!$B$2:$B$53,'Share Values'!AJ$11,'Transactions (Dated)'!$C$2:$C$53,"Buy")-SUMIFS('Transactions (Dated)'!$E$2:$E$53,'Transactions (Dated)'!$D$2:$D$53,'Share Values'!$V122,'Transactions (Dated)'!$B$2:$B$53,'Share Values'!AJ$11,'Transactions (Dated)'!$C$2:$C$53,"Sell")</f>
        <v>0</v>
      </c>
      <c r="AK122" s="40"/>
      <c r="AM122" s="3">
        <f t="shared" si="33"/>
        <v>42074</v>
      </c>
      <c r="AN122" s="6">
        <f t="shared" ca="1" si="34"/>
        <v>58460</v>
      </c>
      <c r="AO122" s="6">
        <f t="shared" ca="1" si="35"/>
        <v>47250</v>
      </c>
      <c r="AP122" s="6">
        <f t="shared" ca="1" si="36"/>
        <v>0</v>
      </c>
      <c r="AQ122" s="6">
        <f t="shared" ca="1" si="37"/>
        <v>62984.68</v>
      </c>
      <c r="AR122" s="6">
        <f t="shared" ca="1" si="38"/>
        <v>0</v>
      </c>
      <c r="AS122" s="6">
        <f t="shared" ca="1" si="39"/>
        <v>0</v>
      </c>
      <c r="AT122" s="6">
        <f t="shared" ca="1" si="40"/>
        <v>0</v>
      </c>
      <c r="AU122" s="6">
        <f t="shared" ca="1" si="41"/>
        <v>0</v>
      </c>
      <c r="AV122" s="6">
        <f t="shared" ca="1" si="42"/>
        <v>0</v>
      </c>
      <c r="AW122" s="6">
        <f t="shared" ca="1" si="43"/>
        <v>0</v>
      </c>
      <c r="AX122" s="6">
        <f t="shared" ca="1" si="44"/>
        <v>0</v>
      </c>
      <c r="AY122" s="6">
        <f t="shared" ca="1" si="45"/>
        <v>0</v>
      </c>
      <c r="AZ122" s="6">
        <f t="shared" ca="1" si="46"/>
        <v>0</v>
      </c>
      <c r="BA122" s="6">
        <f t="shared" ca="1" si="47"/>
        <v>0</v>
      </c>
      <c r="BB122" s="6"/>
      <c r="BD122" s="4">
        <f t="shared" ca="1" si="48"/>
        <v>168694.68</v>
      </c>
      <c r="BF122" s="3">
        <f t="shared" si="49"/>
        <v>42074</v>
      </c>
      <c r="BG122" s="6">
        <f>BG121+SUMIFS('Transactions (Dated)'!H:H,'Transactions (Dated)'!D:D,'Share Values'!AM122)</f>
        <v>839713.55</v>
      </c>
      <c r="BH122" s="6">
        <f ca="1">BH121+SUMIFS('Transactions (Dated)'!$F:$F,'Transactions (Dated)'!$D:$D,$BF122,'Transactions (Dated)'!$B:$B,BH$11,'Transactions (Dated)'!$C:$C,"Dividend (paid to cash)")*W122</f>
        <v>0</v>
      </c>
      <c r="BI122" s="6">
        <f ca="1">BI121+SUMIFS('Transactions (Dated)'!$F:$F,'Transactions (Dated)'!$D:$D,$BF122,'Transactions (Dated)'!$B:$B,BI$11,'Transactions (Dated)'!$C:$C,"Dividend (paid to cash)")*X122</f>
        <v>625</v>
      </c>
      <c r="BJ122" s="6">
        <f ca="1">BJ121+SUMIFS('Transactions (Dated)'!$F:$F,'Transactions (Dated)'!$D:$D,$BF122,'Transactions (Dated)'!$B:$B,BJ$11,'Transactions (Dated)'!$C:$C,"Dividend (paid to cash)")*Y122</f>
        <v>0</v>
      </c>
      <c r="BK122" s="6">
        <f ca="1">BK121+SUMIFS('Transactions (Dated)'!$F:$F,'Transactions (Dated)'!$D:$D,$BF122,'Transactions (Dated)'!$B:$B,BK$11,'Transactions (Dated)'!$C:$C,"Dividend (paid to cash)")*Z122</f>
        <v>0</v>
      </c>
      <c r="BL122" s="6">
        <f ca="1">BL121+SUMIFS('Transactions (Dated)'!$F:$F,'Transactions (Dated)'!$D:$D,$BF122,'Transactions (Dated)'!$B:$B,BL$11,'Transactions (Dated)'!$C:$C,"Dividend (paid to cash)")*AA122</f>
        <v>0</v>
      </c>
      <c r="BM122" s="6">
        <f ca="1">BM121+SUMIFS('Transactions (Dated)'!$F:$F,'Transactions (Dated)'!$D:$D,$BF122,'Transactions (Dated)'!$B:$B,BM$11,'Transactions (Dated)'!$C:$C,"Dividend (paid to cash)")*AB122</f>
        <v>0</v>
      </c>
      <c r="BN122" s="6">
        <f ca="1">BN121+SUMIFS('Transactions (Dated)'!$F:$F,'Transactions (Dated)'!$D:$D,$BF122,'Transactions (Dated)'!$B:$B,BN$11,'Transactions (Dated)'!$C:$C,"Dividend (paid to cash)")*AC122</f>
        <v>0</v>
      </c>
      <c r="BO122" s="6">
        <f ca="1">BO121+SUMIFS('Transactions (Dated)'!$F:$F,'Transactions (Dated)'!$D:$D,$BF122,'Transactions (Dated)'!$B:$B,BO$11,'Transactions (Dated)'!$C:$C,"Dividend (paid to cash)")*AD122</f>
        <v>0</v>
      </c>
      <c r="BP122" s="6">
        <f ca="1">BP121+SUMIFS('Transactions (Dated)'!$F:$F,'Transactions (Dated)'!$D:$D,$BF122,'Transactions (Dated)'!$B:$B,BP$11,'Transactions (Dated)'!$C:$C,"Dividend (paid to cash)")*AE122</f>
        <v>0</v>
      </c>
      <c r="BQ122" s="6">
        <f ca="1">BQ121+SUMIFS('Transactions (Dated)'!$F:$F,'Transactions (Dated)'!$D:$D,$BF122,'Transactions (Dated)'!$B:$B,BQ$11,'Transactions (Dated)'!$C:$C,"Dividend (paid to cash)")*AF122</f>
        <v>0</v>
      </c>
      <c r="BR122" s="6">
        <f ca="1">BR121+SUMIFS('Transactions (Dated)'!$F:$F,'Transactions (Dated)'!$D:$D,$BF122,'Transactions (Dated)'!$B:$B,BR$11,'Transactions (Dated)'!$C:$C,"Dividend (paid to cash)")*AG122</f>
        <v>0</v>
      </c>
      <c r="BS122" s="6">
        <f ca="1">BS121+SUMIFS('Transactions (Dated)'!$F:$F,'Transactions (Dated)'!$D:$D,$BF122,'Transactions (Dated)'!$B:$B,BS$11,'Transactions (Dated)'!$C:$C,"Dividend (paid to cash)")*AH122</f>
        <v>0</v>
      </c>
      <c r="BT122" s="6">
        <f ca="1">BT121+SUMIFS('Transactions (Dated)'!$F:$F,'Transactions (Dated)'!$D:$D,$BF122,'Transactions (Dated)'!$B:$B,BT$11,'Transactions (Dated)'!$C:$C,"Dividend (paid to cash)")*AI122</f>
        <v>0</v>
      </c>
      <c r="BU122" s="6">
        <f ca="1">BU121+SUMIFS('Transactions (Dated)'!$F:$F,'Transactions (Dated)'!$D:$D,$BF122,'Transactions (Dated)'!$B:$B,BU$11,'Transactions (Dated)'!$C:$C,"Dividend (paid to cash)")*AJ122</f>
        <v>0</v>
      </c>
      <c r="BV122" s="6"/>
      <c r="BX122" s="6">
        <f t="shared" ca="1" si="54"/>
        <v>840338.55</v>
      </c>
      <c r="BZ122" s="3">
        <f t="shared" si="55"/>
        <v>42074</v>
      </c>
      <c r="CA122" s="4">
        <f t="shared" ca="1" si="50"/>
        <v>168694.68</v>
      </c>
      <c r="CB122" s="4">
        <f t="shared" ca="1" si="51"/>
        <v>840338.55</v>
      </c>
      <c r="CD122" s="4">
        <f t="shared" ca="1" si="52"/>
        <v>1009033.23</v>
      </c>
    </row>
    <row r="123" spans="2:82" x14ac:dyDescent="0.15">
      <c r="B123" s="3">
        <f t="shared" si="53"/>
        <v>42075</v>
      </c>
      <c r="C123" s="2">
        <v>14770.7</v>
      </c>
      <c r="E123" s="70">
        <v>42075</v>
      </c>
      <c r="F123" s="69">
        <v>12.62</v>
      </c>
      <c r="G123" s="69">
        <v>3.64</v>
      </c>
      <c r="H123" s="69">
        <v>20.04</v>
      </c>
      <c r="I123" s="69">
        <v>34.200000000000003</v>
      </c>
      <c r="J123" s="69">
        <v>20.7</v>
      </c>
      <c r="K123" s="69">
        <v>12.92</v>
      </c>
      <c r="L123" s="69">
        <v>26.47</v>
      </c>
      <c r="M123" s="69">
        <v>2.42</v>
      </c>
      <c r="N123" s="69">
        <v>8.5</v>
      </c>
      <c r="O123" s="69">
        <v>5.0332999999999997</v>
      </c>
      <c r="P123" s="69">
        <v>32.520000000000003</v>
      </c>
      <c r="Q123" s="69">
        <v>1.25</v>
      </c>
      <c r="R123" s="69">
        <v>9.66</v>
      </c>
      <c r="S123" s="69">
        <v>39.380000000000003</v>
      </c>
      <c r="T123" s="4"/>
      <c r="V123" s="3">
        <f t="shared" si="32"/>
        <v>42075</v>
      </c>
      <c r="W123" s="40">
        <f ca="1">W122+SUMIFS('Transactions (Dated)'!$E$2:$E$53,'Transactions (Dated)'!$D$2:$D$53,'Share Values'!$V123,'Transactions (Dated)'!$B$2:$B$53,'Share Values'!W$11,'Transactions (Dated)'!$C$2:$C$53,"Buy")-SUMIFS('Transactions (Dated)'!$E$2:$E$53,'Transactions (Dated)'!$D$2:$D$53,'Share Values'!$V123,'Transactions (Dated)'!$B$2:$B$53,'Share Values'!W$11,'Transactions (Dated)'!$C$2:$C$53,"Sell")</f>
        <v>4625</v>
      </c>
      <c r="X123" s="40">
        <f ca="1">X122+SUMIFS('Transactions (Dated)'!$E$2:$E$53,'Transactions (Dated)'!$D$2:$D$53,'Share Values'!$V123,'Transactions (Dated)'!$B$2:$B$53,'Share Values'!X$11,'Transactions (Dated)'!$C$2:$C$53,"Buy")-SUMIFS('Transactions (Dated)'!$E$2:$E$53,'Transactions (Dated)'!$D$2:$D$53,'Share Values'!$V123,'Transactions (Dated)'!$B$2:$B$53,'Share Values'!X$11,'Transactions (Dated)'!$C$2:$C$53,"Sell")</f>
        <v>12500</v>
      </c>
      <c r="Y123" s="40">
        <f ca="1">Y122+SUMIFS('Transactions (Dated)'!$E$2:$E$53,'Transactions (Dated)'!$D$2:$D$53,'Share Values'!$V123,'Transactions (Dated)'!$B$2:$B$53,'Share Values'!Y$11,'Transactions (Dated)'!$C$2:$C$53,"Buy")-SUMIFS('Transactions (Dated)'!$E$2:$E$53,'Transactions (Dated)'!$D$2:$D$53,'Share Values'!$V123,'Transactions (Dated)'!$B$2:$B$53,'Share Values'!Y$11,'Transactions (Dated)'!$C$2:$C$53,"Sell")</f>
        <v>0</v>
      </c>
      <c r="Z123" s="40">
        <f ca="1">Z122+SUMIFS('Transactions (Dated)'!$E$2:$E$53,'Transactions (Dated)'!$D$2:$D$53,'Share Values'!$V123,'Transactions (Dated)'!$B$2:$B$53,'Share Values'!Z$11,'Transactions (Dated)'!$C$2:$C$53,"Buy")-SUMIFS('Transactions (Dated)'!$E$2:$E$53,'Transactions (Dated)'!$D$2:$D$53,'Share Values'!$V123,'Transactions (Dated)'!$B$2:$B$53,'Share Values'!Z$11,'Transactions (Dated)'!$C$2:$C$53,"Sell")</f>
        <v>1892</v>
      </c>
      <c r="AA123" s="40">
        <f ca="1">AA122+SUMIFS('Transactions (Dated)'!$E$2:$E$53,'Transactions (Dated)'!$D$2:$D$53,'Share Values'!$V123,'Transactions (Dated)'!$B$2:$B$53,'Share Values'!AA$11,'Transactions (Dated)'!$C$2:$C$53,"Buy")-SUMIFS('Transactions (Dated)'!$E$2:$E$53,'Transactions (Dated)'!$D$2:$D$53,'Share Values'!$V123,'Transactions (Dated)'!$B$2:$B$53,'Share Values'!AA$11,'Transactions (Dated)'!$C$2:$C$53,"Sell")</f>
        <v>0</v>
      </c>
      <c r="AB123" s="40">
        <f ca="1">AB122+SUMIFS('Transactions (Dated)'!$E$2:$E$53,'Transactions (Dated)'!$D$2:$D$53,'Share Values'!$V123,'Transactions (Dated)'!$B$2:$B$53,'Share Values'!AB$11,'Transactions (Dated)'!$C$2:$C$53,"Buy")-SUMIFS('Transactions (Dated)'!$E$2:$E$53,'Transactions (Dated)'!$D$2:$D$53,'Share Values'!$V123,'Transactions (Dated)'!$B$2:$B$53,'Share Values'!AB$11,'Transactions (Dated)'!$C$2:$C$53,"Sell")</f>
        <v>0</v>
      </c>
      <c r="AC123" s="40">
        <f ca="1">AC122+SUMIFS('Transactions (Dated)'!$E$2:$E$53,'Transactions (Dated)'!$D$2:$D$53,'Share Values'!$V123,'Transactions (Dated)'!$B$2:$B$53,'Share Values'!AC$11,'Transactions (Dated)'!$C$2:$C$53,"Buy")-SUMIFS('Transactions (Dated)'!$E$2:$E$53,'Transactions (Dated)'!$D$2:$D$53,'Share Values'!$V123,'Transactions (Dated)'!$B$2:$B$53,'Share Values'!AC$11,'Transactions (Dated)'!$C$2:$C$53,"Sell")</f>
        <v>0</v>
      </c>
      <c r="AD123" s="40">
        <f ca="1">AD122+SUMIFS('Transactions (Dated)'!$E$2:$E$53,'Transactions (Dated)'!$D$2:$D$53,'Share Values'!$V123,'Transactions (Dated)'!$B$2:$B$53,'Share Values'!AD$11,'Transactions (Dated)'!$C$2:$C$53,"Buy")-SUMIFS('Transactions (Dated)'!$E$2:$E$53,'Transactions (Dated)'!$D$2:$D$53,'Share Values'!$V123,'Transactions (Dated)'!$B$2:$B$53,'Share Values'!AD$11,'Transactions (Dated)'!$C$2:$C$53,"Sell")</f>
        <v>0</v>
      </c>
      <c r="AE123" s="40">
        <f ca="1">AE122+SUMIFS('Transactions (Dated)'!$E$2:$E$53,'Transactions (Dated)'!$D$2:$D$53,'Share Values'!$V123,'Transactions (Dated)'!$B$2:$B$53,'Share Values'!AE$11,'Transactions (Dated)'!$C$2:$C$53,"Buy")-SUMIFS('Transactions (Dated)'!$E$2:$E$53,'Transactions (Dated)'!$D$2:$D$53,'Share Values'!$V123,'Transactions (Dated)'!$B$2:$B$53,'Share Values'!AE$11,'Transactions (Dated)'!$C$2:$C$53,"Sell")</f>
        <v>0</v>
      </c>
      <c r="AF123" s="40">
        <f ca="1">AF122+SUMIFS('Transactions (Dated)'!$E$2:$E$53,'Transactions (Dated)'!$D$2:$D$53,'Share Values'!$V123,'Transactions (Dated)'!$B$2:$B$53,'Share Values'!AF$11,'Transactions (Dated)'!$C$2:$C$53,"Buy")-SUMIFS('Transactions (Dated)'!$E$2:$E$53,'Transactions (Dated)'!$D$2:$D$53,'Share Values'!$V123,'Transactions (Dated)'!$B$2:$B$53,'Share Values'!AF$11,'Transactions (Dated)'!$C$2:$C$53,"Sell")</f>
        <v>0</v>
      </c>
      <c r="AG123" s="40">
        <f ca="1">AG122+SUMIFS('Transactions (Dated)'!$E$2:$E$53,'Transactions (Dated)'!$D$2:$D$53,'Share Values'!$V123,'Transactions (Dated)'!$B$2:$B$53,'Share Values'!AG$11,'Transactions (Dated)'!$C$2:$C$53,"Buy")-SUMIFS('Transactions (Dated)'!$E$2:$E$53,'Transactions (Dated)'!$D$2:$D$53,'Share Values'!$V123,'Transactions (Dated)'!$B$2:$B$53,'Share Values'!AG$11,'Transactions (Dated)'!$C$2:$C$53,"Sell")</f>
        <v>0</v>
      </c>
      <c r="AH123" s="40">
        <f ca="1">AH122+SUMIFS('Transactions (Dated)'!$E$2:$E$53,'Transactions (Dated)'!$D$2:$D$53,'Share Values'!$V123,'Transactions (Dated)'!$B$2:$B$53,'Share Values'!AH$11,'Transactions (Dated)'!$C$2:$C$53,"Buy")-SUMIFS('Transactions (Dated)'!$E$2:$E$53,'Transactions (Dated)'!$D$2:$D$53,'Share Values'!$V123,'Transactions (Dated)'!$B$2:$B$53,'Share Values'!AH$11,'Transactions (Dated)'!$C$2:$C$53,"Sell")</f>
        <v>0</v>
      </c>
      <c r="AI123" s="40">
        <f ca="1">AI122+SUMIFS('Transactions (Dated)'!$E$2:$E$53,'Transactions (Dated)'!$D$2:$D$53,'Share Values'!$V123,'Transactions (Dated)'!$B$2:$B$53,'Share Values'!AI$11,'Transactions (Dated)'!$C$2:$C$53,"Buy")-SUMIFS('Transactions (Dated)'!$E$2:$E$53,'Transactions (Dated)'!$D$2:$D$53,'Share Values'!$V123,'Transactions (Dated)'!$B$2:$B$53,'Share Values'!AI$11,'Transactions (Dated)'!$C$2:$C$53,"Sell")</f>
        <v>0</v>
      </c>
      <c r="AJ123" s="40">
        <f ca="1">AJ122+SUMIFS('Transactions (Dated)'!$E$2:$E$53,'Transactions (Dated)'!$D$2:$D$53,'Share Values'!$V123,'Transactions (Dated)'!$B$2:$B$53,'Share Values'!AJ$11,'Transactions (Dated)'!$C$2:$C$53,"Buy")-SUMIFS('Transactions (Dated)'!$E$2:$E$53,'Transactions (Dated)'!$D$2:$D$53,'Share Values'!$V123,'Transactions (Dated)'!$B$2:$B$53,'Share Values'!AJ$11,'Transactions (Dated)'!$C$2:$C$53,"Sell")</f>
        <v>0</v>
      </c>
      <c r="AK123" s="40"/>
      <c r="AM123" s="3">
        <f t="shared" si="33"/>
        <v>42075</v>
      </c>
      <c r="AN123" s="6">
        <f t="shared" ca="1" si="34"/>
        <v>58367.5</v>
      </c>
      <c r="AO123" s="6">
        <f t="shared" ca="1" si="35"/>
        <v>45500</v>
      </c>
      <c r="AP123" s="6">
        <f t="shared" ca="1" si="36"/>
        <v>0</v>
      </c>
      <c r="AQ123" s="6">
        <f t="shared" ca="1" si="37"/>
        <v>64706.400000000009</v>
      </c>
      <c r="AR123" s="6">
        <f t="shared" ca="1" si="38"/>
        <v>0</v>
      </c>
      <c r="AS123" s="6">
        <f t="shared" ca="1" si="39"/>
        <v>0</v>
      </c>
      <c r="AT123" s="6">
        <f t="shared" ca="1" si="40"/>
        <v>0</v>
      </c>
      <c r="AU123" s="6">
        <f t="shared" ca="1" si="41"/>
        <v>0</v>
      </c>
      <c r="AV123" s="6">
        <f t="shared" ca="1" si="42"/>
        <v>0</v>
      </c>
      <c r="AW123" s="6">
        <f t="shared" ca="1" si="43"/>
        <v>0</v>
      </c>
      <c r="AX123" s="6">
        <f t="shared" ca="1" si="44"/>
        <v>0</v>
      </c>
      <c r="AY123" s="6">
        <f t="shared" ca="1" si="45"/>
        <v>0</v>
      </c>
      <c r="AZ123" s="6">
        <f t="shared" ca="1" si="46"/>
        <v>0</v>
      </c>
      <c r="BA123" s="6">
        <f t="shared" ca="1" si="47"/>
        <v>0</v>
      </c>
      <c r="BB123" s="6"/>
      <c r="BD123" s="4">
        <f t="shared" ca="1" si="48"/>
        <v>168573.90000000002</v>
      </c>
      <c r="BF123" s="3">
        <f t="shared" si="49"/>
        <v>42075</v>
      </c>
      <c r="BG123" s="6">
        <f>BG122+SUMIFS('Transactions (Dated)'!H:H,'Transactions (Dated)'!D:D,'Share Values'!AM123)</f>
        <v>839713.55</v>
      </c>
      <c r="BH123" s="6">
        <f ca="1">BH122+SUMIFS('Transactions (Dated)'!$F:$F,'Transactions (Dated)'!$D:$D,$BF123,'Transactions (Dated)'!$B:$B,BH$11,'Transactions (Dated)'!$C:$C,"Dividend (paid to cash)")*W123</f>
        <v>0</v>
      </c>
      <c r="BI123" s="6">
        <f ca="1">BI122+SUMIFS('Transactions (Dated)'!$F:$F,'Transactions (Dated)'!$D:$D,$BF123,'Transactions (Dated)'!$B:$B,BI$11,'Transactions (Dated)'!$C:$C,"Dividend (paid to cash)")*X123</f>
        <v>1250</v>
      </c>
      <c r="BJ123" s="6">
        <f ca="1">BJ122+SUMIFS('Transactions (Dated)'!$F:$F,'Transactions (Dated)'!$D:$D,$BF123,'Transactions (Dated)'!$B:$B,BJ$11,'Transactions (Dated)'!$C:$C,"Dividend (paid to cash)")*Y123</f>
        <v>0</v>
      </c>
      <c r="BK123" s="6">
        <f ca="1">BK122+SUMIFS('Transactions (Dated)'!$F:$F,'Transactions (Dated)'!$D:$D,$BF123,'Transactions (Dated)'!$B:$B,BK$11,'Transactions (Dated)'!$C:$C,"Dividend (paid to cash)")*Z123</f>
        <v>0</v>
      </c>
      <c r="BL123" s="6">
        <f ca="1">BL122+SUMIFS('Transactions (Dated)'!$F:$F,'Transactions (Dated)'!$D:$D,$BF123,'Transactions (Dated)'!$B:$B,BL$11,'Transactions (Dated)'!$C:$C,"Dividend (paid to cash)")*AA123</f>
        <v>0</v>
      </c>
      <c r="BM123" s="6">
        <f ca="1">BM122+SUMIFS('Transactions (Dated)'!$F:$F,'Transactions (Dated)'!$D:$D,$BF123,'Transactions (Dated)'!$B:$B,BM$11,'Transactions (Dated)'!$C:$C,"Dividend (paid to cash)")*AB123</f>
        <v>0</v>
      </c>
      <c r="BN123" s="6">
        <f ca="1">BN122+SUMIFS('Transactions (Dated)'!$F:$F,'Transactions (Dated)'!$D:$D,$BF123,'Transactions (Dated)'!$B:$B,BN$11,'Transactions (Dated)'!$C:$C,"Dividend (paid to cash)")*AC123</f>
        <v>0</v>
      </c>
      <c r="BO123" s="6">
        <f ca="1">BO122+SUMIFS('Transactions (Dated)'!$F:$F,'Transactions (Dated)'!$D:$D,$BF123,'Transactions (Dated)'!$B:$B,BO$11,'Transactions (Dated)'!$C:$C,"Dividend (paid to cash)")*AD123</f>
        <v>0</v>
      </c>
      <c r="BP123" s="6">
        <f ca="1">BP122+SUMIFS('Transactions (Dated)'!$F:$F,'Transactions (Dated)'!$D:$D,$BF123,'Transactions (Dated)'!$B:$B,BP$11,'Transactions (Dated)'!$C:$C,"Dividend (paid to cash)")*AE123</f>
        <v>0</v>
      </c>
      <c r="BQ123" s="6">
        <f ca="1">BQ122+SUMIFS('Transactions (Dated)'!$F:$F,'Transactions (Dated)'!$D:$D,$BF123,'Transactions (Dated)'!$B:$B,BQ$11,'Transactions (Dated)'!$C:$C,"Dividend (paid to cash)")*AF123</f>
        <v>0</v>
      </c>
      <c r="BR123" s="6">
        <f ca="1">BR122+SUMIFS('Transactions (Dated)'!$F:$F,'Transactions (Dated)'!$D:$D,$BF123,'Transactions (Dated)'!$B:$B,BR$11,'Transactions (Dated)'!$C:$C,"Dividend (paid to cash)")*AG123</f>
        <v>0</v>
      </c>
      <c r="BS123" s="6">
        <f ca="1">BS122+SUMIFS('Transactions (Dated)'!$F:$F,'Transactions (Dated)'!$D:$D,$BF123,'Transactions (Dated)'!$B:$B,BS$11,'Transactions (Dated)'!$C:$C,"Dividend (paid to cash)")*AH123</f>
        <v>0</v>
      </c>
      <c r="BT123" s="6">
        <f ca="1">BT122+SUMIFS('Transactions (Dated)'!$F:$F,'Transactions (Dated)'!$D:$D,$BF123,'Transactions (Dated)'!$B:$B,BT$11,'Transactions (Dated)'!$C:$C,"Dividend (paid to cash)")*AI123</f>
        <v>0</v>
      </c>
      <c r="BU123" s="6">
        <f ca="1">BU122+SUMIFS('Transactions (Dated)'!$F:$F,'Transactions (Dated)'!$D:$D,$BF123,'Transactions (Dated)'!$B:$B,BU$11,'Transactions (Dated)'!$C:$C,"Dividend (paid to cash)")*AJ123</f>
        <v>0</v>
      </c>
      <c r="BV123" s="6"/>
      <c r="BX123" s="6">
        <f t="shared" ca="1" si="54"/>
        <v>840963.55</v>
      </c>
      <c r="BZ123" s="3">
        <f t="shared" si="55"/>
        <v>42075</v>
      </c>
      <c r="CA123" s="4">
        <f t="shared" ca="1" si="50"/>
        <v>168573.90000000002</v>
      </c>
      <c r="CB123" s="4">
        <f t="shared" ca="1" si="51"/>
        <v>840963.55</v>
      </c>
      <c r="CD123" s="4">
        <f t="shared" ca="1" si="52"/>
        <v>1009537.4500000001</v>
      </c>
    </row>
    <row r="124" spans="2:82" x14ac:dyDescent="0.15">
      <c r="B124" s="3">
        <f t="shared" si="53"/>
        <v>42076</v>
      </c>
      <c r="C124" s="2">
        <v>14731.5</v>
      </c>
      <c r="E124" s="70">
        <v>42076</v>
      </c>
      <c r="F124" s="69">
        <v>12.52</v>
      </c>
      <c r="G124" s="69">
        <v>3.62</v>
      </c>
      <c r="H124" s="69">
        <v>19.96</v>
      </c>
      <c r="I124" s="69">
        <v>33.74</v>
      </c>
      <c r="J124" s="69">
        <v>20.420000000000002</v>
      </c>
      <c r="K124" s="69">
        <v>12.8</v>
      </c>
      <c r="L124" s="69">
        <v>26.19</v>
      </c>
      <c r="M124" s="69">
        <v>2.42</v>
      </c>
      <c r="N124" s="69">
        <v>8.58</v>
      </c>
      <c r="O124" s="69">
        <v>5.0332999999999997</v>
      </c>
      <c r="P124" s="69">
        <v>32.44</v>
      </c>
      <c r="Q124" s="69">
        <v>1.25</v>
      </c>
      <c r="R124" s="69">
        <v>9.43</v>
      </c>
      <c r="S124" s="69">
        <v>39.36</v>
      </c>
      <c r="T124" s="4"/>
      <c r="V124" s="3">
        <f t="shared" si="32"/>
        <v>42076</v>
      </c>
      <c r="W124" s="40">
        <f ca="1">W123+SUMIFS('Transactions (Dated)'!$E$2:$E$53,'Transactions (Dated)'!$D$2:$D$53,'Share Values'!$V124,'Transactions (Dated)'!$B$2:$B$53,'Share Values'!W$11,'Transactions (Dated)'!$C$2:$C$53,"Buy")-SUMIFS('Transactions (Dated)'!$E$2:$E$53,'Transactions (Dated)'!$D$2:$D$53,'Share Values'!$V124,'Transactions (Dated)'!$B$2:$B$53,'Share Values'!W$11,'Transactions (Dated)'!$C$2:$C$53,"Sell")</f>
        <v>4625</v>
      </c>
      <c r="X124" s="40">
        <f ca="1">X123+SUMIFS('Transactions (Dated)'!$E$2:$E$53,'Transactions (Dated)'!$D$2:$D$53,'Share Values'!$V124,'Transactions (Dated)'!$B$2:$B$53,'Share Values'!X$11,'Transactions (Dated)'!$C$2:$C$53,"Buy")-SUMIFS('Transactions (Dated)'!$E$2:$E$53,'Transactions (Dated)'!$D$2:$D$53,'Share Values'!$V124,'Transactions (Dated)'!$B$2:$B$53,'Share Values'!X$11,'Transactions (Dated)'!$C$2:$C$53,"Sell")</f>
        <v>12500</v>
      </c>
      <c r="Y124" s="40">
        <f ca="1">Y123+SUMIFS('Transactions (Dated)'!$E$2:$E$53,'Transactions (Dated)'!$D$2:$D$53,'Share Values'!$V124,'Transactions (Dated)'!$B$2:$B$53,'Share Values'!Y$11,'Transactions (Dated)'!$C$2:$C$53,"Buy")-SUMIFS('Transactions (Dated)'!$E$2:$E$53,'Transactions (Dated)'!$D$2:$D$53,'Share Values'!$V124,'Transactions (Dated)'!$B$2:$B$53,'Share Values'!Y$11,'Transactions (Dated)'!$C$2:$C$53,"Sell")</f>
        <v>0</v>
      </c>
      <c r="Z124" s="40">
        <f ca="1">Z123+SUMIFS('Transactions (Dated)'!$E$2:$E$53,'Transactions (Dated)'!$D$2:$D$53,'Share Values'!$V124,'Transactions (Dated)'!$B$2:$B$53,'Share Values'!Z$11,'Transactions (Dated)'!$C$2:$C$53,"Buy")-SUMIFS('Transactions (Dated)'!$E$2:$E$53,'Transactions (Dated)'!$D$2:$D$53,'Share Values'!$V124,'Transactions (Dated)'!$B$2:$B$53,'Share Values'!Z$11,'Transactions (Dated)'!$C$2:$C$53,"Sell")</f>
        <v>1892</v>
      </c>
      <c r="AA124" s="40">
        <f ca="1">AA123+SUMIFS('Transactions (Dated)'!$E$2:$E$53,'Transactions (Dated)'!$D$2:$D$53,'Share Values'!$V124,'Transactions (Dated)'!$B$2:$B$53,'Share Values'!AA$11,'Transactions (Dated)'!$C$2:$C$53,"Buy")-SUMIFS('Transactions (Dated)'!$E$2:$E$53,'Transactions (Dated)'!$D$2:$D$53,'Share Values'!$V124,'Transactions (Dated)'!$B$2:$B$53,'Share Values'!AA$11,'Transactions (Dated)'!$C$2:$C$53,"Sell")</f>
        <v>0</v>
      </c>
      <c r="AB124" s="40">
        <f ca="1">AB123+SUMIFS('Transactions (Dated)'!$E$2:$E$53,'Transactions (Dated)'!$D$2:$D$53,'Share Values'!$V124,'Transactions (Dated)'!$B$2:$B$53,'Share Values'!AB$11,'Transactions (Dated)'!$C$2:$C$53,"Buy")-SUMIFS('Transactions (Dated)'!$E$2:$E$53,'Transactions (Dated)'!$D$2:$D$53,'Share Values'!$V124,'Transactions (Dated)'!$B$2:$B$53,'Share Values'!AB$11,'Transactions (Dated)'!$C$2:$C$53,"Sell")</f>
        <v>0</v>
      </c>
      <c r="AC124" s="40">
        <f ca="1">AC123+SUMIFS('Transactions (Dated)'!$E$2:$E$53,'Transactions (Dated)'!$D$2:$D$53,'Share Values'!$V124,'Transactions (Dated)'!$B$2:$B$53,'Share Values'!AC$11,'Transactions (Dated)'!$C$2:$C$53,"Buy")-SUMIFS('Transactions (Dated)'!$E$2:$E$53,'Transactions (Dated)'!$D$2:$D$53,'Share Values'!$V124,'Transactions (Dated)'!$B$2:$B$53,'Share Values'!AC$11,'Transactions (Dated)'!$C$2:$C$53,"Sell")</f>
        <v>0</v>
      </c>
      <c r="AD124" s="40">
        <f ca="1">AD123+SUMIFS('Transactions (Dated)'!$E$2:$E$53,'Transactions (Dated)'!$D$2:$D$53,'Share Values'!$V124,'Transactions (Dated)'!$B$2:$B$53,'Share Values'!AD$11,'Transactions (Dated)'!$C$2:$C$53,"Buy")-SUMIFS('Transactions (Dated)'!$E$2:$E$53,'Transactions (Dated)'!$D$2:$D$53,'Share Values'!$V124,'Transactions (Dated)'!$B$2:$B$53,'Share Values'!AD$11,'Transactions (Dated)'!$C$2:$C$53,"Sell")</f>
        <v>0</v>
      </c>
      <c r="AE124" s="40">
        <f ca="1">AE123+SUMIFS('Transactions (Dated)'!$E$2:$E$53,'Transactions (Dated)'!$D$2:$D$53,'Share Values'!$V124,'Transactions (Dated)'!$B$2:$B$53,'Share Values'!AE$11,'Transactions (Dated)'!$C$2:$C$53,"Buy")-SUMIFS('Transactions (Dated)'!$E$2:$E$53,'Transactions (Dated)'!$D$2:$D$53,'Share Values'!$V124,'Transactions (Dated)'!$B$2:$B$53,'Share Values'!AE$11,'Transactions (Dated)'!$C$2:$C$53,"Sell")</f>
        <v>0</v>
      </c>
      <c r="AF124" s="40">
        <f ca="1">AF123+SUMIFS('Transactions (Dated)'!$E$2:$E$53,'Transactions (Dated)'!$D$2:$D$53,'Share Values'!$V124,'Transactions (Dated)'!$B$2:$B$53,'Share Values'!AF$11,'Transactions (Dated)'!$C$2:$C$53,"Buy")-SUMIFS('Transactions (Dated)'!$E$2:$E$53,'Transactions (Dated)'!$D$2:$D$53,'Share Values'!$V124,'Transactions (Dated)'!$B$2:$B$53,'Share Values'!AF$11,'Transactions (Dated)'!$C$2:$C$53,"Sell")</f>
        <v>0</v>
      </c>
      <c r="AG124" s="40">
        <f ca="1">AG123+SUMIFS('Transactions (Dated)'!$E$2:$E$53,'Transactions (Dated)'!$D$2:$D$53,'Share Values'!$V124,'Transactions (Dated)'!$B$2:$B$53,'Share Values'!AG$11,'Transactions (Dated)'!$C$2:$C$53,"Buy")-SUMIFS('Transactions (Dated)'!$E$2:$E$53,'Transactions (Dated)'!$D$2:$D$53,'Share Values'!$V124,'Transactions (Dated)'!$B$2:$B$53,'Share Values'!AG$11,'Transactions (Dated)'!$C$2:$C$53,"Sell")</f>
        <v>0</v>
      </c>
      <c r="AH124" s="40">
        <f ca="1">AH123+SUMIFS('Transactions (Dated)'!$E$2:$E$53,'Transactions (Dated)'!$D$2:$D$53,'Share Values'!$V124,'Transactions (Dated)'!$B$2:$B$53,'Share Values'!AH$11,'Transactions (Dated)'!$C$2:$C$53,"Buy")-SUMIFS('Transactions (Dated)'!$E$2:$E$53,'Transactions (Dated)'!$D$2:$D$53,'Share Values'!$V124,'Transactions (Dated)'!$B$2:$B$53,'Share Values'!AH$11,'Transactions (Dated)'!$C$2:$C$53,"Sell")</f>
        <v>0</v>
      </c>
      <c r="AI124" s="40">
        <f ca="1">AI123+SUMIFS('Transactions (Dated)'!$E$2:$E$53,'Transactions (Dated)'!$D$2:$D$53,'Share Values'!$V124,'Transactions (Dated)'!$B$2:$B$53,'Share Values'!AI$11,'Transactions (Dated)'!$C$2:$C$53,"Buy")-SUMIFS('Transactions (Dated)'!$E$2:$E$53,'Transactions (Dated)'!$D$2:$D$53,'Share Values'!$V124,'Transactions (Dated)'!$B$2:$B$53,'Share Values'!AI$11,'Transactions (Dated)'!$C$2:$C$53,"Sell")</f>
        <v>0</v>
      </c>
      <c r="AJ124" s="40">
        <f ca="1">AJ123+SUMIFS('Transactions (Dated)'!$E$2:$E$53,'Transactions (Dated)'!$D$2:$D$53,'Share Values'!$V124,'Transactions (Dated)'!$B$2:$B$53,'Share Values'!AJ$11,'Transactions (Dated)'!$C$2:$C$53,"Buy")-SUMIFS('Transactions (Dated)'!$E$2:$E$53,'Transactions (Dated)'!$D$2:$D$53,'Share Values'!$V124,'Transactions (Dated)'!$B$2:$B$53,'Share Values'!AJ$11,'Transactions (Dated)'!$C$2:$C$53,"Sell")</f>
        <v>0</v>
      </c>
      <c r="AK124" s="40"/>
      <c r="AM124" s="3">
        <f t="shared" si="33"/>
        <v>42076</v>
      </c>
      <c r="AN124" s="6">
        <f t="shared" ca="1" si="34"/>
        <v>57905</v>
      </c>
      <c r="AO124" s="6">
        <f t="shared" ca="1" si="35"/>
        <v>45250</v>
      </c>
      <c r="AP124" s="6">
        <f t="shared" ca="1" si="36"/>
        <v>0</v>
      </c>
      <c r="AQ124" s="6">
        <f t="shared" ca="1" si="37"/>
        <v>63836.08</v>
      </c>
      <c r="AR124" s="6">
        <f t="shared" ca="1" si="38"/>
        <v>0</v>
      </c>
      <c r="AS124" s="6">
        <f t="shared" ca="1" si="39"/>
        <v>0</v>
      </c>
      <c r="AT124" s="6">
        <f t="shared" ca="1" si="40"/>
        <v>0</v>
      </c>
      <c r="AU124" s="6">
        <f t="shared" ca="1" si="41"/>
        <v>0</v>
      </c>
      <c r="AV124" s="6">
        <f t="shared" ca="1" si="42"/>
        <v>0</v>
      </c>
      <c r="AW124" s="6">
        <f t="shared" ca="1" si="43"/>
        <v>0</v>
      </c>
      <c r="AX124" s="6">
        <f t="shared" ca="1" si="44"/>
        <v>0</v>
      </c>
      <c r="AY124" s="6">
        <f t="shared" ca="1" si="45"/>
        <v>0</v>
      </c>
      <c r="AZ124" s="6">
        <f t="shared" ca="1" si="46"/>
        <v>0</v>
      </c>
      <c r="BA124" s="6">
        <f t="shared" ca="1" si="47"/>
        <v>0</v>
      </c>
      <c r="BB124" s="6"/>
      <c r="BD124" s="4">
        <f t="shared" ca="1" si="48"/>
        <v>166991.08000000002</v>
      </c>
      <c r="BF124" s="3">
        <f t="shared" si="49"/>
        <v>42076</v>
      </c>
      <c r="BG124" s="6">
        <f>BG123+SUMIFS('Transactions (Dated)'!H:H,'Transactions (Dated)'!D:D,'Share Values'!AM124)</f>
        <v>839713.55</v>
      </c>
      <c r="BH124" s="6">
        <f ca="1">BH123+SUMIFS('Transactions (Dated)'!$F:$F,'Transactions (Dated)'!$D:$D,$BF124,'Transactions (Dated)'!$B:$B,BH$11,'Transactions (Dated)'!$C:$C,"Dividend (paid to cash)")*W124</f>
        <v>0</v>
      </c>
      <c r="BI124" s="6">
        <f ca="1">BI123+SUMIFS('Transactions (Dated)'!$F:$F,'Transactions (Dated)'!$D:$D,$BF124,'Transactions (Dated)'!$B:$B,BI$11,'Transactions (Dated)'!$C:$C,"Dividend (paid to cash)")*X124</f>
        <v>1250</v>
      </c>
      <c r="BJ124" s="6">
        <f ca="1">BJ123+SUMIFS('Transactions (Dated)'!$F:$F,'Transactions (Dated)'!$D:$D,$BF124,'Transactions (Dated)'!$B:$B,BJ$11,'Transactions (Dated)'!$C:$C,"Dividend (paid to cash)")*Y124</f>
        <v>0</v>
      </c>
      <c r="BK124" s="6">
        <f ca="1">BK123+SUMIFS('Transactions (Dated)'!$F:$F,'Transactions (Dated)'!$D:$D,$BF124,'Transactions (Dated)'!$B:$B,BK$11,'Transactions (Dated)'!$C:$C,"Dividend (paid to cash)")*Z124</f>
        <v>0</v>
      </c>
      <c r="BL124" s="6">
        <f ca="1">BL123+SUMIFS('Transactions (Dated)'!$F:$F,'Transactions (Dated)'!$D:$D,$BF124,'Transactions (Dated)'!$B:$B,BL$11,'Transactions (Dated)'!$C:$C,"Dividend (paid to cash)")*AA124</f>
        <v>0</v>
      </c>
      <c r="BM124" s="6">
        <f ca="1">BM123+SUMIFS('Transactions (Dated)'!$F:$F,'Transactions (Dated)'!$D:$D,$BF124,'Transactions (Dated)'!$B:$B,BM$11,'Transactions (Dated)'!$C:$C,"Dividend (paid to cash)")*AB124</f>
        <v>0</v>
      </c>
      <c r="BN124" s="6">
        <f ca="1">BN123+SUMIFS('Transactions (Dated)'!$F:$F,'Transactions (Dated)'!$D:$D,$BF124,'Transactions (Dated)'!$B:$B,BN$11,'Transactions (Dated)'!$C:$C,"Dividend (paid to cash)")*AC124</f>
        <v>0</v>
      </c>
      <c r="BO124" s="6">
        <f ca="1">BO123+SUMIFS('Transactions (Dated)'!$F:$F,'Transactions (Dated)'!$D:$D,$BF124,'Transactions (Dated)'!$B:$B,BO$11,'Transactions (Dated)'!$C:$C,"Dividend (paid to cash)")*AD124</f>
        <v>0</v>
      </c>
      <c r="BP124" s="6">
        <f ca="1">BP123+SUMIFS('Transactions (Dated)'!$F:$F,'Transactions (Dated)'!$D:$D,$BF124,'Transactions (Dated)'!$B:$B,BP$11,'Transactions (Dated)'!$C:$C,"Dividend (paid to cash)")*AE124</f>
        <v>0</v>
      </c>
      <c r="BQ124" s="6">
        <f ca="1">BQ123+SUMIFS('Transactions (Dated)'!$F:$F,'Transactions (Dated)'!$D:$D,$BF124,'Transactions (Dated)'!$B:$B,BQ$11,'Transactions (Dated)'!$C:$C,"Dividend (paid to cash)")*AF124</f>
        <v>0</v>
      </c>
      <c r="BR124" s="6">
        <f ca="1">BR123+SUMIFS('Transactions (Dated)'!$F:$F,'Transactions (Dated)'!$D:$D,$BF124,'Transactions (Dated)'!$B:$B,BR$11,'Transactions (Dated)'!$C:$C,"Dividend (paid to cash)")*AG124</f>
        <v>0</v>
      </c>
      <c r="BS124" s="6">
        <f ca="1">BS123+SUMIFS('Transactions (Dated)'!$F:$F,'Transactions (Dated)'!$D:$D,$BF124,'Transactions (Dated)'!$B:$B,BS$11,'Transactions (Dated)'!$C:$C,"Dividend (paid to cash)")*AH124</f>
        <v>0</v>
      </c>
      <c r="BT124" s="6">
        <f ca="1">BT123+SUMIFS('Transactions (Dated)'!$F:$F,'Transactions (Dated)'!$D:$D,$BF124,'Transactions (Dated)'!$B:$B,BT$11,'Transactions (Dated)'!$C:$C,"Dividend (paid to cash)")*AI124</f>
        <v>0</v>
      </c>
      <c r="BU124" s="6">
        <f ca="1">BU123+SUMIFS('Transactions (Dated)'!$F:$F,'Transactions (Dated)'!$D:$D,$BF124,'Transactions (Dated)'!$B:$B,BU$11,'Transactions (Dated)'!$C:$C,"Dividend (paid to cash)")*AJ124</f>
        <v>0</v>
      </c>
      <c r="BV124" s="6"/>
      <c r="BX124" s="6">
        <f t="shared" ca="1" si="54"/>
        <v>840963.55</v>
      </c>
      <c r="BZ124" s="3">
        <f t="shared" si="55"/>
        <v>42076</v>
      </c>
      <c r="CA124" s="4">
        <f t="shared" ca="1" si="50"/>
        <v>166991.08000000002</v>
      </c>
      <c r="CB124" s="4">
        <f t="shared" ca="1" si="51"/>
        <v>840963.55</v>
      </c>
      <c r="CD124" s="4">
        <f t="shared" ca="1" si="52"/>
        <v>1007954.6300000001</v>
      </c>
    </row>
    <row r="125" spans="2:82" x14ac:dyDescent="0.15">
      <c r="B125" s="3">
        <f t="shared" si="53"/>
        <v>42079</v>
      </c>
      <c r="C125" s="2">
        <v>14862.8</v>
      </c>
      <c r="E125" s="70">
        <v>42079</v>
      </c>
      <c r="F125" s="69">
        <v>12.4</v>
      </c>
      <c r="G125" s="69">
        <v>3.5</v>
      </c>
      <c r="H125" s="69">
        <v>20.18</v>
      </c>
      <c r="I125" s="69">
        <v>33.86</v>
      </c>
      <c r="J125" s="69">
        <v>20.239999999999998</v>
      </c>
      <c r="K125" s="69">
        <v>12.76</v>
      </c>
      <c r="L125" s="69">
        <v>26.02</v>
      </c>
      <c r="M125" s="69">
        <v>2.4500000000000002</v>
      </c>
      <c r="N125" s="69">
        <v>8.58</v>
      </c>
      <c r="O125" s="69">
        <v>5.1683000000000003</v>
      </c>
      <c r="P125" s="69">
        <v>31.85</v>
      </c>
      <c r="Q125" s="69">
        <v>1.21</v>
      </c>
      <c r="R125" s="69">
        <v>9.68</v>
      </c>
      <c r="S125" s="69">
        <v>39.56</v>
      </c>
      <c r="T125" s="4"/>
      <c r="V125" s="3">
        <f t="shared" si="32"/>
        <v>42079</v>
      </c>
      <c r="W125" s="40">
        <f ca="1">W124+SUMIFS('Transactions (Dated)'!$E$2:$E$53,'Transactions (Dated)'!$D$2:$D$53,'Share Values'!$V125,'Transactions (Dated)'!$B$2:$B$53,'Share Values'!W$11,'Transactions (Dated)'!$C$2:$C$53,"Buy")-SUMIFS('Transactions (Dated)'!$E$2:$E$53,'Transactions (Dated)'!$D$2:$D$53,'Share Values'!$V125,'Transactions (Dated)'!$B$2:$B$53,'Share Values'!W$11,'Transactions (Dated)'!$C$2:$C$53,"Sell")</f>
        <v>4625</v>
      </c>
      <c r="X125" s="40">
        <f ca="1">X124+SUMIFS('Transactions (Dated)'!$E$2:$E$53,'Transactions (Dated)'!$D$2:$D$53,'Share Values'!$V125,'Transactions (Dated)'!$B$2:$B$53,'Share Values'!X$11,'Transactions (Dated)'!$C$2:$C$53,"Buy")-SUMIFS('Transactions (Dated)'!$E$2:$E$53,'Transactions (Dated)'!$D$2:$D$53,'Share Values'!$V125,'Transactions (Dated)'!$B$2:$B$53,'Share Values'!X$11,'Transactions (Dated)'!$C$2:$C$53,"Sell")</f>
        <v>12500</v>
      </c>
      <c r="Y125" s="40">
        <f ca="1">Y124+SUMIFS('Transactions (Dated)'!$E$2:$E$53,'Transactions (Dated)'!$D$2:$D$53,'Share Values'!$V125,'Transactions (Dated)'!$B$2:$B$53,'Share Values'!Y$11,'Transactions (Dated)'!$C$2:$C$53,"Buy")-SUMIFS('Transactions (Dated)'!$E$2:$E$53,'Transactions (Dated)'!$D$2:$D$53,'Share Values'!$V125,'Transactions (Dated)'!$B$2:$B$53,'Share Values'!Y$11,'Transactions (Dated)'!$C$2:$C$53,"Sell")</f>
        <v>0</v>
      </c>
      <c r="Z125" s="40">
        <f ca="1">Z124+SUMIFS('Transactions (Dated)'!$E$2:$E$53,'Transactions (Dated)'!$D$2:$D$53,'Share Values'!$V125,'Transactions (Dated)'!$B$2:$B$53,'Share Values'!Z$11,'Transactions (Dated)'!$C$2:$C$53,"Buy")-SUMIFS('Transactions (Dated)'!$E$2:$E$53,'Transactions (Dated)'!$D$2:$D$53,'Share Values'!$V125,'Transactions (Dated)'!$B$2:$B$53,'Share Values'!Z$11,'Transactions (Dated)'!$C$2:$C$53,"Sell")</f>
        <v>1892</v>
      </c>
      <c r="AA125" s="40">
        <f ca="1">AA124+SUMIFS('Transactions (Dated)'!$E$2:$E$53,'Transactions (Dated)'!$D$2:$D$53,'Share Values'!$V125,'Transactions (Dated)'!$B$2:$B$53,'Share Values'!AA$11,'Transactions (Dated)'!$C$2:$C$53,"Buy")-SUMIFS('Transactions (Dated)'!$E$2:$E$53,'Transactions (Dated)'!$D$2:$D$53,'Share Values'!$V125,'Transactions (Dated)'!$B$2:$B$53,'Share Values'!AA$11,'Transactions (Dated)'!$C$2:$C$53,"Sell")</f>
        <v>0</v>
      </c>
      <c r="AB125" s="40">
        <f ca="1">AB124+SUMIFS('Transactions (Dated)'!$E$2:$E$53,'Transactions (Dated)'!$D$2:$D$53,'Share Values'!$V125,'Transactions (Dated)'!$B$2:$B$53,'Share Values'!AB$11,'Transactions (Dated)'!$C$2:$C$53,"Buy")-SUMIFS('Transactions (Dated)'!$E$2:$E$53,'Transactions (Dated)'!$D$2:$D$53,'Share Values'!$V125,'Transactions (Dated)'!$B$2:$B$53,'Share Values'!AB$11,'Transactions (Dated)'!$C$2:$C$53,"Sell")</f>
        <v>0</v>
      </c>
      <c r="AC125" s="40">
        <f ca="1">AC124+SUMIFS('Transactions (Dated)'!$E$2:$E$53,'Transactions (Dated)'!$D$2:$D$53,'Share Values'!$V125,'Transactions (Dated)'!$B$2:$B$53,'Share Values'!AC$11,'Transactions (Dated)'!$C$2:$C$53,"Buy")-SUMIFS('Transactions (Dated)'!$E$2:$E$53,'Transactions (Dated)'!$D$2:$D$53,'Share Values'!$V125,'Transactions (Dated)'!$B$2:$B$53,'Share Values'!AC$11,'Transactions (Dated)'!$C$2:$C$53,"Sell")</f>
        <v>0</v>
      </c>
      <c r="AD125" s="40">
        <f ca="1">AD124+SUMIFS('Transactions (Dated)'!$E$2:$E$53,'Transactions (Dated)'!$D$2:$D$53,'Share Values'!$V125,'Transactions (Dated)'!$B$2:$B$53,'Share Values'!AD$11,'Transactions (Dated)'!$C$2:$C$53,"Buy")-SUMIFS('Transactions (Dated)'!$E$2:$E$53,'Transactions (Dated)'!$D$2:$D$53,'Share Values'!$V125,'Transactions (Dated)'!$B$2:$B$53,'Share Values'!AD$11,'Transactions (Dated)'!$C$2:$C$53,"Sell")</f>
        <v>0</v>
      </c>
      <c r="AE125" s="40">
        <f ca="1">AE124+SUMIFS('Transactions (Dated)'!$E$2:$E$53,'Transactions (Dated)'!$D$2:$D$53,'Share Values'!$V125,'Transactions (Dated)'!$B$2:$B$53,'Share Values'!AE$11,'Transactions (Dated)'!$C$2:$C$53,"Buy")-SUMIFS('Transactions (Dated)'!$E$2:$E$53,'Transactions (Dated)'!$D$2:$D$53,'Share Values'!$V125,'Transactions (Dated)'!$B$2:$B$53,'Share Values'!AE$11,'Transactions (Dated)'!$C$2:$C$53,"Sell")</f>
        <v>0</v>
      </c>
      <c r="AF125" s="40">
        <f ca="1">AF124+SUMIFS('Transactions (Dated)'!$E$2:$E$53,'Transactions (Dated)'!$D$2:$D$53,'Share Values'!$V125,'Transactions (Dated)'!$B$2:$B$53,'Share Values'!AF$11,'Transactions (Dated)'!$C$2:$C$53,"Buy")-SUMIFS('Transactions (Dated)'!$E$2:$E$53,'Transactions (Dated)'!$D$2:$D$53,'Share Values'!$V125,'Transactions (Dated)'!$B$2:$B$53,'Share Values'!AF$11,'Transactions (Dated)'!$C$2:$C$53,"Sell")</f>
        <v>0</v>
      </c>
      <c r="AG125" s="40">
        <f ca="1">AG124+SUMIFS('Transactions (Dated)'!$E$2:$E$53,'Transactions (Dated)'!$D$2:$D$53,'Share Values'!$V125,'Transactions (Dated)'!$B$2:$B$53,'Share Values'!AG$11,'Transactions (Dated)'!$C$2:$C$53,"Buy")-SUMIFS('Transactions (Dated)'!$E$2:$E$53,'Transactions (Dated)'!$D$2:$D$53,'Share Values'!$V125,'Transactions (Dated)'!$B$2:$B$53,'Share Values'!AG$11,'Transactions (Dated)'!$C$2:$C$53,"Sell")</f>
        <v>0</v>
      </c>
      <c r="AH125" s="40">
        <f ca="1">AH124+SUMIFS('Transactions (Dated)'!$E$2:$E$53,'Transactions (Dated)'!$D$2:$D$53,'Share Values'!$V125,'Transactions (Dated)'!$B$2:$B$53,'Share Values'!AH$11,'Transactions (Dated)'!$C$2:$C$53,"Buy")-SUMIFS('Transactions (Dated)'!$E$2:$E$53,'Transactions (Dated)'!$D$2:$D$53,'Share Values'!$V125,'Transactions (Dated)'!$B$2:$B$53,'Share Values'!AH$11,'Transactions (Dated)'!$C$2:$C$53,"Sell")</f>
        <v>0</v>
      </c>
      <c r="AI125" s="40">
        <f ca="1">AI124+SUMIFS('Transactions (Dated)'!$E$2:$E$53,'Transactions (Dated)'!$D$2:$D$53,'Share Values'!$V125,'Transactions (Dated)'!$B$2:$B$53,'Share Values'!AI$11,'Transactions (Dated)'!$C$2:$C$53,"Buy")-SUMIFS('Transactions (Dated)'!$E$2:$E$53,'Transactions (Dated)'!$D$2:$D$53,'Share Values'!$V125,'Transactions (Dated)'!$B$2:$B$53,'Share Values'!AI$11,'Transactions (Dated)'!$C$2:$C$53,"Sell")</f>
        <v>0</v>
      </c>
      <c r="AJ125" s="40">
        <f ca="1">AJ124+SUMIFS('Transactions (Dated)'!$E$2:$E$53,'Transactions (Dated)'!$D$2:$D$53,'Share Values'!$V125,'Transactions (Dated)'!$B$2:$B$53,'Share Values'!AJ$11,'Transactions (Dated)'!$C$2:$C$53,"Buy")-SUMIFS('Transactions (Dated)'!$E$2:$E$53,'Transactions (Dated)'!$D$2:$D$53,'Share Values'!$V125,'Transactions (Dated)'!$B$2:$B$53,'Share Values'!AJ$11,'Transactions (Dated)'!$C$2:$C$53,"Sell")</f>
        <v>0</v>
      </c>
      <c r="AK125" s="40"/>
      <c r="AM125" s="3">
        <f t="shared" si="33"/>
        <v>42079</v>
      </c>
      <c r="AN125" s="6">
        <f t="shared" ca="1" si="34"/>
        <v>57350</v>
      </c>
      <c r="AO125" s="6">
        <f t="shared" ca="1" si="35"/>
        <v>43750</v>
      </c>
      <c r="AP125" s="6">
        <f t="shared" ca="1" si="36"/>
        <v>0</v>
      </c>
      <c r="AQ125" s="6">
        <f t="shared" ca="1" si="37"/>
        <v>64063.119999999995</v>
      </c>
      <c r="AR125" s="6">
        <f t="shared" ca="1" si="38"/>
        <v>0</v>
      </c>
      <c r="AS125" s="6">
        <f t="shared" ca="1" si="39"/>
        <v>0</v>
      </c>
      <c r="AT125" s="6">
        <f t="shared" ca="1" si="40"/>
        <v>0</v>
      </c>
      <c r="AU125" s="6">
        <f t="shared" ca="1" si="41"/>
        <v>0</v>
      </c>
      <c r="AV125" s="6">
        <f t="shared" ca="1" si="42"/>
        <v>0</v>
      </c>
      <c r="AW125" s="6">
        <f t="shared" ca="1" si="43"/>
        <v>0</v>
      </c>
      <c r="AX125" s="6">
        <f t="shared" ca="1" si="44"/>
        <v>0</v>
      </c>
      <c r="AY125" s="6">
        <f t="shared" ca="1" si="45"/>
        <v>0</v>
      </c>
      <c r="AZ125" s="6">
        <f t="shared" ca="1" si="46"/>
        <v>0</v>
      </c>
      <c r="BA125" s="6">
        <f t="shared" ca="1" si="47"/>
        <v>0</v>
      </c>
      <c r="BB125" s="6"/>
      <c r="BD125" s="4">
        <f t="shared" ca="1" si="48"/>
        <v>165163.12</v>
      </c>
      <c r="BF125" s="3">
        <f t="shared" si="49"/>
        <v>42079</v>
      </c>
      <c r="BG125" s="6">
        <f>BG124+SUMIFS('Transactions (Dated)'!H:H,'Transactions (Dated)'!D:D,'Share Values'!AM125)</f>
        <v>839713.55</v>
      </c>
      <c r="BH125" s="6">
        <f ca="1">BH124+SUMIFS('Transactions (Dated)'!$F:$F,'Transactions (Dated)'!$D:$D,$BF125,'Transactions (Dated)'!$B:$B,BH$11,'Transactions (Dated)'!$C:$C,"Dividend (paid to cash)")*W125</f>
        <v>0</v>
      </c>
      <c r="BI125" s="6">
        <f ca="1">BI124+SUMIFS('Transactions (Dated)'!$F:$F,'Transactions (Dated)'!$D:$D,$BF125,'Transactions (Dated)'!$B:$B,BI$11,'Transactions (Dated)'!$C:$C,"Dividend (paid to cash)")*X125</f>
        <v>1250</v>
      </c>
      <c r="BJ125" s="6">
        <f ca="1">BJ124+SUMIFS('Transactions (Dated)'!$F:$F,'Transactions (Dated)'!$D:$D,$BF125,'Transactions (Dated)'!$B:$B,BJ$11,'Transactions (Dated)'!$C:$C,"Dividend (paid to cash)")*Y125</f>
        <v>0</v>
      </c>
      <c r="BK125" s="6">
        <f ca="1">BK124+SUMIFS('Transactions (Dated)'!$F:$F,'Transactions (Dated)'!$D:$D,$BF125,'Transactions (Dated)'!$B:$B,BK$11,'Transactions (Dated)'!$C:$C,"Dividend (paid to cash)")*Z125</f>
        <v>0</v>
      </c>
      <c r="BL125" s="6">
        <f ca="1">BL124+SUMIFS('Transactions (Dated)'!$F:$F,'Transactions (Dated)'!$D:$D,$BF125,'Transactions (Dated)'!$B:$B,BL$11,'Transactions (Dated)'!$C:$C,"Dividend (paid to cash)")*AA125</f>
        <v>0</v>
      </c>
      <c r="BM125" s="6">
        <f ca="1">BM124+SUMIFS('Transactions (Dated)'!$F:$F,'Transactions (Dated)'!$D:$D,$BF125,'Transactions (Dated)'!$B:$B,BM$11,'Transactions (Dated)'!$C:$C,"Dividend (paid to cash)")*AB125</f>
        <v>0</v>
      </c>
      <c r="BN125" s="6">
        <f ca="1">BN124+SUMIFS('Transactions (Dated)'!$F:$F,'Transactions (Dated)'!$D:$D,$BF125,'Transactions (Dated)'!$B:$B,BN$11,'Transactions (Dated)'!$C:$C,"Dividend (paid to cash)")*AC125</f>
        <v>0</v>
      </c>
      <c r="BO125" s="6">
        <f ca="1">BO124+SUMIFS('Transactions (Dated)'!$F:$F,'Transactions (Dated)'!$D:$D,$BF125,'Transactions (Dated)'!$B:$B,BO$11,'Transactions (Dated)'!$C:$C,"Dividend (paid to cash)")*AD125</f>
        <v>0</v>
      </c>
      <c r="BP125" s="6">
        <f ca="1">BP124+SUMIFS('Transactions (Dated)'!$F:$F,'Transactions (Dated)'!$D:$D,$BF125,'Transactions (Dated)'!$B:$B,BP$11,'Transactions (Dated)'!$C:$C,"Dividend (paid to cash)")*AE125</f>
        <v>0</v>
      </c>
      <c r="BQ125" s="6">
        <f ca="1">BQ124+SUMIFS('Transactions (Dated)'!$F:$F,'Transactions (Dated)'!$D:$D,$BF125,'Transactions (Dated)'!$B:$B,BQ$11,'Transactions (Dated)'!$C:$C,"Dividend (paid to cash)")*AF125</f>
        <v>0</v>
      </c>
      <c r="BR125" s="6">
        <f ca="1">BR124+SUMIFS('Transactions (Dated)'!$F:$F,'Transactions (Dated)'!$D:$D,$BF125,'Transactions (Dated)'!$B:$B,BR$11,'Transactions (Dated)'!$C:$C,"Dividend (paid to cash)")*AG125</f>
        <v>0</v>
      </c>
      <c r="BS125" s="6">
        <f ca="1">BS124+SUMIFS('Transactions (Dated)'!$F:$F,'Transactions (Dated)'!$D:$D,$BF125,'Transactions (Dated)'!$B:$B,BS$11,'Transactions (Dated)'!$C:$C,"Dividend (paid to cash)")*AH125</f>
        <v>0</v>
      </c>
      <c r="BT125" s="6">
        <f ca="1">BT124+SUMIFS('Transactions (Dated)'!$F:$F,'Transactions (Dated)'!$D:$D,$BF125,'Transactions (Dated)'!$B:$B,BT$11,'Transactions (Dated)'!$C:$C,"Dividend (paid to cash)")*AI125</f>
        <v>0</v>
      </c>
      <c r="BU125" s="6">
        <f ca="1">BU124+SUMIFS('Transactions (Dated)'!$F:$F,'Transactions (Dated)'!$D:$D,$BF125,'Transactions (Dated)'!$B:$B,BU$11,'Transactions (Dated)'!$C:$C,"Dividend (paid to cash)")*AJ125</f>
        <v>0</v>
      </c>
      <c r="BV125" s="6"/>
      <c r="BX125" s="6">
        <f t="shared" ca="1" si="54"/>
        <v>840963.55</v>
      </c>
      <c r="BZ125" s="3">
        <f t="shared" si="55"/>
        <v>42079</v>
      </c>
      <c r="CA125" s="4">
        <f t="shared" ca="1" si="50"/>
        <v>165163.12</v>
      </c>
      <c r="CB125" s="4">
        <f t="shared" ca="1" si="51"/>
        <v>840963.55</v>
      </c>
      <c r="CD125" s="4">
        <f t="shared" ca="1" si="52"/>
        <v>1006126.67</v>
      </c>
    </row>
    <row r="126" spans="2:82" x14ac:dyDescent="0.15">
      <c r="B126" s="3">
        <f t="shared" si="53"/>
        <v>42080</v>
      </c>
      <c r="C126" s="2">
        <v>14898.5</v>
      </c>
      <c r="E126" s="70">
        <v>42080</v>
      </c>
      <c r="F126" s="69">
        <v>12.42</v>
      </c>
      <c r="G126" s="69">
        <v>3.63</v>
      </c>
      <c r="H126" s="69">
        <v>20.23</v>
      </c>
      <c r="I126" s="69">
        <v>33.880000000000003</v>
      </c>
      <c r="J126" s="69">
        <v>20.5</v>
      </c>
      <c r="K126" s="69">
        <v>12.81</v>
      </c>
      <c r="L126" s="69">
        <v>26.26</v>
      </c>
      <c r="M126" s="69">
        <v>2.4300000000000002</v>
      </c>
      <c r="N126" s="69">
        <v>8.61</v>
      </c>
      <c r="O126" s="69">
        <v>5.19</v>
      </c>
      <c r="P126" s="69">
        <v>31</v>
      </c>
      <c r="Q126" s="69">
        <v>1.2</v>
      </c>
      <c r="R126" s="69">
        <v>9.6199999999999992</v>
      </c>
      <c r="S126" s="69">
        <v>39.61</v>
      </c>
      <c r="T126" s="4"/>
      <c r="V126" s="3">
        <f t="shared" si="32"/>
        <v>42080</v>
      </c>
      <c r="W126" s="40">
        <f ca="1">W125+SUMIFS('Transactions (Dated)'!$E$2:$E$53,'Transactions (Dated)'!$D$2:$D$53,'Share Values'!$V126,'Transactions (Dated)'!$B$2:$B$53,'Share Values'!W$11,'Transactions (Dated)'!$C$2:$C$53,"Buy")-SUMIFS('Transactions (Dated)'!$E$2:$E$53,'Transactions (Dated)'!$D$2:$D$53,'Share Values'!$V126,'Transactions (Dated)'!$B$2:$B$53,'Share Values'!W$11,'Transactions (Dated)'!$C$2:$C$53,"Sell")</f>
        <v>4625</v>
      </c>
      <c r="X126" s="40">
        <f ca="1">X125+SUMIFS('Transactions (Dated)'!$E$2:$E$53,'Transactions (Dated)'!$D$2:$D$53,'Share Values'!$V126,'Transactions (Dated)'!$B$2:$B$53,'Share Values'!X$11,'Transactions (Dated)'!$C$2:$C$53,"Buy")-SUMIFS('Transactions (Dated)'!$E$2:$E$53,'Transactions (Dated)'!$D$2:$D$53,'Share Values'!$V126,'Transactions (Dated)'!$B$2:$B$53,'Share Values'!X$11,'Transactions (Dated)'!$C$2:$C$53,"Sell")</f>
        <v>12500</v>
      </c>
      <c r="Y126" s="40">
        <f ca="1">Y125+SUMIFS('Transactions (Dated)'!$E$2:$E$53,'Transactions (Dated)'!$D$2:$D$53,'Share Values'!$V126,'Transactions (Dated)'!$B$2:$B$53,'Share Values'!Y$11,'Transactions (Dated)'!$C$2:$C$53,"Buy")-SUMIFS('Transactions (Dated)'!$E$2:$E$53,'Transactions (Dated)'!$D$2:$D$53,'Share Values'!$V126,'Transactions (Dated)'!$B$2:$B$53,'Share Values'!Y$11,'Transactions (Dated)'!$C$2:$C$53,"Sell")</f>
        <v>0</v>
      </c>
      <c r="Z126" s="40">
        <f ca="1">Z125+SUMIFS('Transactions (Dated)'!$E$2:$E$53,'Transactions (Dated)'!$D$2:$D$53,'Share Values'!$V126,'Transactions (Dated)'!$B$2:$B$53,'Share Values'!Z$11,'Transactions (Dated)'!$C$2:$C$53,"Buy")-SUMIFS('Transactions (Dated)'!$E$2:$E$53,'Transactions (Dated)'!$D$2:$D$53,'Share Values'!$V126,'Transactions (Dated)'!$B$2:$B$53,'Share Values'!Z$11,'Transactions (Dated)'!$C$2:$C$53,"Sell")</f>
        <v>1892</v>
      </c>
      <c r="AA126" s="40">
        <f ca="1">AA125+SUMIFS('Transactions (Dated)'!$E$2:$E$53,'Transactions (Dated)'!$D$2:$D$53,'Share Values'!$V126,'Transactions (Dated)'!$B$2:$B$53,'Share Values'!AA$11,'Transactions (Dated)'!$C$2:$C$53,"Buy")-SUMIFS('Transactions (Dated)'!$E$2:$E$53,'Transactions (Dated)'!$D$2:$D$53,'Share Values'!$V126,'Transactions (Dated)'!$B$2:$B$53,'Share Values'!AA$11,'Transactions (Dated)'!$C$2:$C$53,"Sell")</f>
        <v>0</v>
      </c>
      <c r="AB126" s="40">
        <f ca="1">AB125+SUMIFS('Transactions (Dated)'!$E$2:$E$53,'Transactions (Dated)'!$D$2:$D$53,'Share Values'!$V126,'Transactions (Dated)'!$B$2:$B$53,'Share Values'!AB$11,'Transactions (Dated)'!$C$2:$C$53,"Buy")-SUMIFS('Transactions (Dated)'!$E$2:$E$53,'Transactions (Dated)'!$D$2:$D$53,'Share Values'!$V126,'Transactions (Dated)'!$B$2:$B$53,'Share Values'!AB$11,'Transactions (Dated)'!$C$2:$C$53,"Sell")</f>
        <v>0</v>
      </c>
      <c r="AC126" s="40">
        <f ca="1">AC125+SUMIFS('Transactions (Dated)'!$E$2:$E$53,'Transactions (Dated)'!$D$2:$D$53,'Share Values'!$V126,'Transactions (Dated)'!$B$2:$B$53,'Share Values'!AC$11,'Transactions (Dated)'!$C$2:$C$53,"Buy")-SUMIFS('Transactions (Dated)'!$E$2:$E$53,'Transactions (Dated)'!$D$2:$D$53,'Share Values'!$V126,'Transactions (Dated)'!$B$2:$B$53,'Share Values'!AC$11,'Transactions (Dated)'!$C$2:$C$53,"Sell")</f>
        <v>0</v>
      </c>
      <c r="AD126" s="40">
        <f ca="1">AD125+SUMIFS('Transactions (Dated)'!$E$2:$E$53,'Transactions (Dated)'!$D$2:$D$53,'Share Values'!$V126,'Transactions (Dated)'!$B$2:$B$53,'Share Values'!AD$11,'Transactions (Dated)'!$C$2:$C$53,"Buy")-SUMIFS('Transactions (Dated)'!$E$2:$E$53,'Transactions (Dated)'!$D$2:$D$53,'Share Values'!$V126,'Transactions (Dated)'!$B$2:$B$53,'Share Values'!AD$11,'Transactions (Dated)'!$C$2:$C$53,"Sell")</f>
        <v>0</v>
      </c>
      <c r="AE126" s="40">
        <f ca="1">AE125+SUMIFS('Transactions (Dated)'!$E$2:$E$53,'Transactions (Dated)'!$D$2:$D$53,'Share Values'!$V126,'Transactions (Dated)'!$B$2:$B$53,'Share Values'!AE$11,'Transactions (Dated)'!$C$2:$C$53,"Buy")-SUMIFS('Transactions (Dated)'!$E$2:$E$53,'Transactions (Dated)'!$D$2:$D$53,'Share Values'!$V126,'Transactions (Dated)'!$B$2:$B$53,'Share Values'!AE$11,'Transactions (Dated)'!$C$2:$C$53,"Sell")</f>
        <v>0</v>
      </c>
      <c r="AF126" s="40">
        <f ca="1">AF125+SUMIFS('Transactions (Dated)'!$E$2:$E$53,'Transactions (Dated)'!$D$2:$D$53,'Share Values'!$V126,'Transactions (Dated)'!$B$2:$B$53,'Share Values'!AF$11,'Transactions (Dated)'!$C$2:$C$53,"Buy")-SUMIFS('Transactions (Dated)'!$E$2:$E$53,'Transactions (Dated)'!$D$2:$D$53,'Share Values'!$V126,'Transactions (Dated)'!$B$2:$B$53,'Share Values'!AF$11,'Transactions (Dated)'!$C$2:$C$53,"Sell")</f>
        <v>0</v>
      </c>
      <c r="AG126" s="40">
        <f ca="1">AG125+SUMIFS('Transactions (Dated)'!$E$2:$E$53,'Transactions (Dated)'!$D$2:$D$53,'Share Values'!$V126,'Transactions (Dated)'!$B$2:$B$53,'Share Values'!AG$11,'Transactions (Dated)'!$C$2:$C$53,"Buy")-SUMIFS('Transactions (Dated)'!$E$2:$E$53,'Transactions (Dated)'!$D$2:$D$53,'Share Values'!$V126,'Transactions (Dated)'!$B$2:$B$53,'Share Values'!AG$11,'Transactions (Dated)'!$C$2:$C$53,"Sell")</f>
        <v>0</v>
      </c>
      <c r="AH126" s="40">
        <f ca="1">AH125+SUMIFS('Transactions (Dated)'!$E$2:$E$53,'Transactions (Dated)'!$D$2:$D$53,'Share Values'!$V126,'Transactions (Dated)'!$B$2:$B$53,'Share Values'!AH$11,'Transactions (Dated)'!$C$2:$C$53,"Buy")-SUMIFS('Transactions (Dated)'!$E$2:$E$53,'Transactions (Dated)'!$D$2:$D$53,'Share Values'!$V126,'Transactions (Dated)'!$B$2:$B$53,'Share Values'!AH$11,'Transactions (Dated)'!$C$2:$C$53,"Sell")</f>
        <v>0</v>
      </c>
      <c r="AI126" s="40">
        <f ca="1">AI125+SUMIFS('Transactions (Dated)'!$E$2:$E$53,'Transactions (Dated)'!$D$2:$D$53,'Share Values'!$V126,'Transactions (Dated)'!$B$2:$B$53,'Share Values'!AI$11,'Transactions (Dated)'!$C$2:$C$53,"Buy")-SUMIFS('Transactions (Dated)'!$E$2:$E$53,'Transactions (Dated)'!$D$2:$D$53,'Share Values'!$V126,'Transactions (Dated)'!$B$2:$B$53,'Share Values'!AI$11,'Transactions (Dated)'!$C$2:$C$53,"Sell")</f>
        <v>0</v>
      </c>
      <c r="AJ126" s="40">
        <f ca="1">AJ125+SUMIFS('Transactions (Dated)'!$E$2:$E$53,'Transactions (Dated)'!$D$2:$D$53,'Share Values'!$V126,'Transactions (Dated)'!$B$2:$B$53,'Share Values'!AJ$11,'Transactions (Dated)'!$C$2:$C$53,"Buy")-SUMIFS('Transactions (Dated)'!$E$2:$E$53,'Transactions (Dated)'!$D$2:$D$53,'Share Values'!$V126,'Transactions (Dated)'!$B$2:$B$53,'Share Values'!AJ$11,'Transactions (Dated)'!$C$2:$C$53,"Sell")</f>
        <v>0</v>
      </c>
      <c r="AK126" s="40"/>
      <c r="AM126" s="3">
        <f t="shared" si="33"/>
        <v>42080</v>
      </c>
      <c r="AN126" s="6">
        <f t="shared" ca="1" si="34"/>
        <v>57442.5</v>
      </c>
      <c r="AO126" s="6">
        <f t="shared" ca="1" si="35"/>
        <v>45375</v>
      </c>
      <c r="AP126" s="6">
        <f t="shared" ca="1" si="36"/>
        <v>0</v>
      </c>
      <c r="AQ126" s="6">
        <f t="shared" ca="1" si="37"/>
        <v>64100.960000000006</v>
      </c>
      <c r="AR126" s="6">
        <f t="shared" ca="1" si="38"/>
        <v>0</v>
      </c>
      <c r="AS126" s="6">
        <f t="shared" ca="1" si="39"/>
        <v>0</v>
      </c>
      <c r="AT126" s="6">
        <f t="shared" ca="1" si="40"/>
        <v>0</v>
      </c>
      <c r="AU126" s="6">
        <f t="shared" ca="1" si="41"/>
        <v>0</v>
      </c>
      <c r="AV126" s="6">
        <f t="shared" ca="1" si="42"/>
        <v>0</v>
      </c>
      <c r="AW126" s="6">
        <f t="shared" ca="1" si="43"/>
        <v>0</v>
      </c>
      <c r="AX126" s="6">
        <f t="shared" ca="1" si="44"/>
        <v>0</v>
      </c>
      <c r="AY126" s="6">
        <f t="shared" ca="1" si="45"/>
        <v>0</v>
      </c>
      <c r="AZ126" s="6">
        <f t="shared" ca="1" si="46"/>
        <v>0</v>
      </c>
      <c r="BA126" s="6">
        <f t="shared" ca="1" si="47"/>
        <v>0</v>
      </c>
      <c r="BB126" s="6"/>
      <c r="BD126" s="4">
        <f t="shared" ca="1" si="48"/>
        <v>166918.46000000002</v>
      </c>
      <c r="BF126" s="3">
        <f t="shared" si="49"/>
        <v>42080</v>
      </c>
      <c r="BG126" s="6">
        <f>BG125+SUMIFS('Transactions (Dated)'!H:H,'Transactions (Dated)'!D:D,'Share Values'!AM126)</f>
        <v>839713.55</v>
      </c>
      <c r="BH126" s="6">
        <f ca="1">BH125+SUMIFS('Transactions (Dated)'!$F:$F,'Transactions (Dated)'!$D:$D,$BF126,'Transactions (Dated)'!$B:$B,BH$11,'Transactions (Dated)'!$C:$C,"Dividend (paid to cash)")*W126</f>
        <v>0</v>
      </c>
      <c r="BI126" s="6">
        <f ca="1">BI125+SUMIFS('Transactions (Dated)'!$F:$F,'Transactions (Dated)'!$D:$D,$BF126,'Transactions (Dated)'!$B:$B,BI$11,'Transactions (Dated)'!$C:$C,"Dividend (paid to cash)")*X126</f>
        <v>1250</v>
      </c>
      <c r="BJ126" s="6">
        <f ca="1">BJ125+SUMIFS('Transactions (Dated)'!$F:$F,'Transactions (Dated)'!$D:$D,$BF126,'Transactions (Dated)'!$B:$B,BJ$11,'Transactions (Dated)'!$C:$C,"Dividend (paid to cash)")*Y126</f>
        <v>0</v>
      </c>
      <c r="BK126" s="6">
        <f ca="1">BK125+SUMIFS('Transactions (Dated)'!$F:$F,'Transactions (Dated)'!$D:$D,$BF126,'Transactions (Dated)'!$B:$B,BK$11,'Transactions (Dated)'!$C:$C,"Dividend (paid to cash)")*Z126</f>
        <v>0</v>
      </c>
      <c r="BL126" s="6">
        <f ca="1">BL125+SUMIFS('Transactions (Dated)'!$F:$F,'Transactions (Dated)'!$D:$D,$BF126,'Transactions (Dated)'!$B:$B,BL$11,'Transactions (Dated)'!$C:$C,"Dividend (paid to cash)")*AA126</f>
        <v>0</v>
      </c>
      <c r="BM126" s="6">
        <f ca="1">BM125+SUMIFS('Transactions (Dated)'!$F:$F,'Transactions (Dated)'!$D:$D,$BF126,'Transactions (Dated)'!$B:$B,BM$11,'Transactions (Dated)'!$C:$C,"Dividend (paid to cash)")*AB126</f>
        <v>0</v>
      </c>
      <c r="BN126" s="6">
        <f ca="1">BN125+SUMIFS('Transactions (Dated)'!$F:$F,'Transactions (Dated)'!$D:$D,$BF126,'Transactions (Dated)'!$B:$B,BN$11,'Transactions (Dated)'!$C:$C,"Dividend (paid to cash)")*AC126</f>
        <v>0</v>
      </c>
      <c r="BO126" s="6">
        <f ca="1">BO125+SUMIFS('Transactions (Dated)'!$F:$F,'Transactions (Dated)'!$D:$D,$BF126,'Transactions (Dated)'!$B:$B,BO$11,'Transactions (Dated)'!$C:$C,"Dividend (paid to cash)")*AD126</f>
        <v>0</v>
      </c>
      <c r="BP126" s="6">
        <f ca="1">BP125+SUMIFS('Transactions (Dated)'!$F:$F,'Transactions (Dated)'!$D:$D,$BF126,'Transactions (Dated)'!$B:$B,BP$11,'Transactions (Dated)'!$C:$C,"Dividend (paid to cash)")*AE126</f>
        <v>0</v>
      </c>
      <c r="BQ126" s="6">
        <f ca="1">BQ125+SUMIFS('Transactions (Dated)'!$F:$F,'Transactions (Dated)'!$D:$D,$BF126,'Transactions (Dated)'!$B:$B,BQ$11,'Transactions (Dated)'!$C:$C,"Dividend (paid to cash)")*AF126</f>
        <v>0</v>
      </c>
      <c r="BR126" s="6">
        <f ca="1">BR125+SUMIFS('Transactions (Dated)'!$F:$F,'Transactions (Dated)'!$D:$D,$BF126,'Transactions (Dated)'!$B:$B,BR$11,'Transactions (Dated)'!$C:$C,"Dividend (paid to cash)")*AG126</f>
        <v>0</v>
      </c>
      <c r="BS126" s="6">
        <f ca="1">BS125+SUMIFS('Transactions (Dated)'!$F:$F,'Transactions (Dated)'!$D:$D,$BF126,'Transactions (Dated)'!$B:$B,BS$11,'Transactions (Dated)'!$C:$C,"Dividend (paid to cash)")*AH126</f>
        <v>0</v>
      </c>
      <c r="BT126" s="6">
        <f ca="1">BT125+SUMIFS('Transactions (Dated)'!$F:$F,'Transactions (Dated)'!$D:$D,$BF126,'Transactions (Dated)'!$B:$B,BT$11,'Transactions (Dated)'!$C:$C,"Dividend (paid to cash)")*AI126</f>
        <v>0</v>
      </c>
      <c r="BU126" s="6">
        <f ca="1">BU125+SUMIFS('Transactions (Dated)'!$F:$F,'Transactions (Dated)'!$D:$D,$BF126,'Transactions (Dated)'!$B:$B,BU$11,'Transactions (Dated)'!$C:$C,"Dividend (paid to cash)")*AJ126</f>
        <v>0</v>
      </c>
      <c r="BV126" s="6"/>
      <c r="BX126" s="6">
        <f t="shared" ca="1" si="54"/>
        <v>840963.55</v>
      </c>
      <c r="BZ126" s="3">
        <f t="shared" si="55"/>
        <v>42080</v>
      </c>
      <c r="CA126" s="4">
        <f t="shared" ca="1" si="50"/>
        <v>166918.46000000002</v>
      </c>
      <c r="CB126" s="4">
        <f t="shared" ca="1" si="51"/>
        <v>840963.55</v>
      </c>
      <c r="CD126" s="4">
        <f t="shared" ca="1" si="52"/>
        <v>1007882.01</v>
      </c>
    </row>
    <row r="127" spans="2:82" x14ac:dyDescent="0.15">
      <c r="B127" s="3">
        <f t="shared" si="53"/>
        <v>42081</v>
      </c>
      <c r="C127" s="2">
        <v>14962.2</v>
      </c>
      <c r="E127" s="70">
        <v>42081</v>
      </c>
      <c r="F127" s="69">
        <v>12.23</v>
      </c>
      <c r="G127" s="69">
        <v>3.78</v>
      </c>
      <c r="H127" s="69">
        <v>20.32</v>
      </c>
      <c r="I127" s="69">
        <v>33.450000000000003</v>
      </c>
      <c r="J127" s="69">
        <v>20.58</v>
      </c>
      <c r="K127" s="69">
        <v>12.75</v>
      </c>
      <c r="L127" s="69">
        <v>26.2</v>
      </c>
      <c r="M127" s="69">
        <v>2.48</v>
      </c>
      <c r="N127" s="69">
        <v>8.7100000000000009</v>
      </c>
      <c r="O127" s="69">
        <v>5.1733000000000002</v>
      </c>
      <c r="P127" s="69">
        <v>31.7</v>
      </c>
      <c r="Q127" s="69">
        <v>1.2</v>
      </c>
      <c r="R127" s="69">
        <v>9.6300000000000008</v>
      </c>
      <c r="S127" s="69">
        <v>39.58</v>
      </c>
      <c r="T127" s="4"/>
      <c r="V127" s="3">
        <f t="shared" si="32"/>
        <v>42081</v>
      </c>
      <c r="W127" s="40">
        <f ca="1">W126+SUMIFS('Transactions (Dated)'!$E$2:$E$53,'Transactions (Dated)'!$D$2:$D$53,'Share Values'!$V127,'Transactions (Dated)'!$B$2:$B$53,'Share Values'!W$11,'Transactions (Dated)'!$C$2:$C$53,"Buy")-SUMIFS('Transactions (Dated)'!$E$2:$E$53,'Transactions (Dated)'!$D$2:$D$53,'Share Values'!$V127,'Transactions (Dated)'!$B$2:$B$53,'Share Values'!W$11,'Transactions (Dated)'!$C$2:$C$53,"Sell")</f>
        <v>4625</v>
      </c>
      <c r="X127" s="40">
        <f ca="1">X126+SUMIFS('Transactions (Dated)'!$E$2:$E$53,'Transactions (Dated)'!$D$2:$D$53,'Share Values'!$V127,'Transactions (Dated)'!$B$2:$B$53,'Share Values'!X$11,'Transactions (Dated)'!$C$2:$C$53,"Buy")-SUMIFS('Transactions (Dated)'!$E$2:$E$53,'Transactions (Dated)'!$D$2:$D$53,'Share Values'!$V127,'Transactions (Dated)'!$B$2:$B$53,'Share Values'!X$11,'Transactions (Dated)'!$C$2:$C$53,"Sell")</f>
        <v>12500</v>
      </c>
      <c r="Y127" s="40">
        <f ca="1">Y126+SUMIFS('Transactions (Dated)'!$E$2:$E$53,'Transactions (Dated)'!$D$2:$D$53,'Share Values'!$V127,'Transactions (Dated)'!$B$2:$B$53,'Share Values'!Y$11,'Transactions (Dated)'!$C$2:$C$53,"Buy")-SUMIFS('Transactions (Dated)'!$E$2:$E$53,'Transactions (Dated)'!$D$2:$D$53,'Share Values'!$V127,'Transactions (Dated)'!$B$2:$B$53,'Share Values'!Y$11,'Transactions (Dated)'!$C$2:$C$53,"Sell")</f>
        <v>0</v>
      </c>
      <c r="Z127" s="40">
        <f ca="1">Z126+SUMIFS('Transactions (Dated)'!$E$2:$E$53,'Transactions (Dated)'!$D$2:$D$53,'Share Values'!$V127,'Transactions (Dated)'!$B$2:$B$53,'Share Values'!Z$11,'Transactions (Dated)'!$C$2:$C$53,"Buy")-SUMIFS('Transactions (Dated)'!$E$2:$E$53,'Transactions (Dated)'!$D$2:$D$53,'Share Values'!$V127,'Transactions (Dated)'!$B$2:$B$53,'Share Values'!Z$11,'Transactions (Dated)'!$C$2:$C$53,"Sell")</f>
        <v>1892</v>
      </c>
      <c r="AA127" s="40">
        <f ca="1">AA126+SUMIFS('Transactions (Dated)'!$E$2:$E$53,'Transactions (Dated)'!$D$2:$D$53,'Share Values'!$V127,'Transactions (Dated)'!$B$2:$B$53,'Share Values'!AA$11,'Transactions (Dated)'!$C$2:$C$53,"Buy")-SUMIFS('Transactions (Dated)'!$E$2:$E$53,'Transactions (Dated)'!$D$2:$D$53,'Share Values'!$V127,'Transactions (Dated)'!$B$2:$B$53,'Share Values'!AA$11,'Transactions (Dated)'!$C$2:$C$53,"Sell")</f>
        <v>0</v>
      </c>
      <c r="AB127" s="40">
        <f ca="1">AB126+SUMIFS('Transactions (Dated)'!$E$2:$E$53,'Transactions (Dated)'!$D$2:$D$53,'Share Values'!$V127,'Transactions (Dated)'!$B$2:$B$53,'Share Values'!AB$11,'Transactions (Dated)'!$C$2:$C$53,"Buy")-SUMIFS('Transactions (Dated)'!$E$2:$E$53,'Transactions (Dated)'!$D$2:$D$53,'Share Values'!$V127,'Transactions (Dated)'!$B$2:$B$53,'Share Values'!AB$11,'Transactions (Dated)'!$C$2:$C$53,"Sell")</f>
        <v>0</v>
      </c>
      <c r="AC127" s="40">
        <f ca="1">AC126+SUMIFS('Transactions (Dated)'!$E$2:$E$53,'Transactions (Dated)'!$D$2:$D$53,'Share Values'!$V127,'Transactions (Dated)'!$B$2:$B$53,'Share Values'!AC$11,'Transactions (Dated)'!$C$2:$C$53,"Buy")-SUMIFS('Transactions (Dated)'!$E$2:$E$53,'Transactions (Dated)'!$D$2:$D$53,'Share Values'!$V127,'Transactions (Dated)'!$B$2:$B$53,'Share Values'!AC$11,'Transactions (Dated)'!$C$2:$C$53,"Sell")</f>
        <v>0</v>
      </c>
      <c r="AD127" s="40">
        <f ca="1">AD126+SUMIFS('Transactions (Dated)'!$E$2:$E$53,'Transactions (Dated)'!$D$2:$D$53,'Share Values'!$V127,'Transactions (Dated)'!$B$2:$B$53,'Share Values'!AD$11,'Transactions (Dated)'!$C$2:$C$53,"Buy")-SUMIFS('Transactions (Dated)'!$E$2:$E$53,'Transactions (Dated)'!$D$2:$D$53,'Share Values'!$V127,'Transactions (Dated)'!$B$2:$B$53,'Share Values'!AD$11,'Transactions (Dated)'!$C$2:$C$53,"Sell")</f>
        <v>0</v>
      </c>
      <c r="AE127" s="40">
        <f ca="1">AE126+SUMIFS('Transactions (Dated)'!$E$2:$E$53,'Transactions (Dated)'!$D$2:$D$53,'Share Values'!$V127,'Transactions (Dated)'!$B$2:$B$53,'Share Values'!AE$11,'Transactions (Dated)'!$C$2:$C$53,"Buy")-SUMIFS('Transactions (Dated)'!$E$2:$E$53,'Transactions (Dated)'!$D$2:$D$53,'Share Values'!$V127,'Transactions (Dated)'!$B$2:$B$53,'Share Values'!AE$11,'Transactions (Dated)'!$C$2:$C$53,"Sell")</f>
        <v>0</v>
      </c>
      <c r="AF127" s="40">
        <f ca="1">AF126+SUMIFS('Transactions (Dated)'!$E$2:$E$53,'Transactions (Dated)'!$D$2:$D$53,'Share Values'!$V127,'Transactions (Dated)'!$B$2:$B$53,'Share Values'!AF$11,'Transactions (Dated)'!$C$2:$C$53,"Buy")-SUMIFS('Transactions (Dated)'!$E$2:$E$53,'Transactions (Dated)'!$D$2:$D$53,'Share Values'!$V127,'Transactions (Dated)'!$B$2:$B$53,'Share Values'!AF$11,'Transactions (Dated)'!$C$2:$C$53,"Sell")</f>
        <v>0</v>
      </c>
      <c r="AG127" s="40">
        <f ca="1">AG126+SUMIFS('Transactions (Dated)'!$E$2:$E$53,'Transactions (Dated)'!$D$2:$D$53,'Share Values'!$V127,'Transactions (Dated)'!$B$2:$B$53,'Share Values'!AG$11,'Transactions (Dated)'!$C$2:$C$53,"Buy")-SUMIFS('Transactions (Dated)'!$E$2:$E$53,'Transactions (Dated)'!$D$2:$D$53,'Share Values'!$V127,'Transactions (Dated)'!$B$2:$B$53,'Share Values'!AG$11,'Transactions (Dated)'!$C$2:$C$53,"Sell")</f>
        <v>0</v>
      </c>
      <c r="AH127" s="40">
        <f ca="1">AH126+SUMIFS('Transactions (Dated)'!$E$2:$E$53,'Transactions (Dated)'!$D$2:$D$53,'Share Values'!$V127,'Transactions (Dated)'!$B$2:$B$53,'Share Values'!AH$11,'Transactions (Dated)'!$C$2:$C$53,"Buy")-SUMIFS('Transactions (Dated)'!$E$2:$E$53,'Transactions (Dated)'!$D$2:$D$53,'Share Values'!$V127,'Transactions (Dated)'!$B$2:$B$53,'Share Values'!AH$11,'Transactions (Dated)'!$C$2:$C$53,"Sell")</f>
        <v>0</v>
      </c>
      <c r="AI127" s="40">
        <f ca="1">AI126+SUMIFS('Transactions (Dated)'!$E$2:$E$53,'Transactions (Dated)'!$D$2:$D$53,'Share Values'!$V127,'Transactions (Dated)'!$B$2:$B$53,'Share Values'!AI$11,'Transactions (Dated)'!$C$2:$C$53,"Buy")-SUMIFS('Transactions (Dated)'!$E$2:$E$53,'Transactions (Dated)'!$D$2:$D$53,'Share Values'!$V127,'Transactions (Dated)'!$B$2:$B$53,'Share Values'!AI$11,'Transactions (Dated)'!$C$2:$C$53,"Sell")</f>
        <v>0</v>
      </c>
      <c r="AJ127" s="40">
        <f ca="1">AJ126+SUMIFS('Transactions (Dated)'!$E$2:$E$53,'Transactions (Dated)'!$D$2:$D$53,'Share Values'!$V127,'Transactions (Dated)'!$B$2:$B$53,'Share Values'!AJ$11,'Transactions (Dated)'!$C$2:$C$53,"Buy")-SUMIFS('Transactions (Dated)'!$E$2:$E$53,'Transactions (Dated)'!$D$2:$D$53,'Share Values'!$V127,'Transactions (Dated)'!$B$2:$B$53,'Share Values'!AJ$11,'Transactions (Dated)'!$C$2:$C$53,"Sell")</f>
        <v>0</v>
      </c>
      <c r="AK127" s="40"/>
      <c r="AM127" s="3">
        <f t="shared" si="33"/>
        <v>42081</v>
      </c>
      <c r="AN127" s="6">
        <f t="shared" ca="1" si="34"/>
        <v>56563.75</v>
      </c>
      <c r="AO127" s="6">
        <f t="shared" ca="1" si="35"/>
        <v>47250</v>
      </c>
      <c r="AP127" s="6">
        <f t="shared" ca="1" si="36"/>
        <v>0</v>
      </c>
      <c r="AQ127" s="6">
        <f t="shared" ca="1" si="37"/>
        <v>63287.400000000009</v>
      </c>
      <c r="AR127" s="6">
        <f t="shared" ca="1" si="38"/>
        <v>0</v>
      </c>
      <c r="AS127" s="6">
        <f t="shared" ca="1" si="39"/>
        <v>0</v>
      </c>
      <c r="AT127" s="6">
        <f t="shared" ca="1" si="40"/>
        <v>0</v>
      </c>
      <c r="AU127" s="6">
        <f t="shared" ca="1" si="41"/>
        <v>0</v>
      </c>
      <c r="AV127" s="6">
        <f t="shared" ca="1" si="42"/>
        <v>0</v>
      </c>
      <c r="AW127" s="6">
        <f t="shared" ca="1" si="43"/>
        <v>0</v>
      </c>
      <c r="AX127" s="6">
        <f t="shared" ca="1" si="44"/>
        <v>0</v>
      </c>
      <c r="AY127" s="6">
        <f t="shared" ca="1" si="45"/>
        <v>0</v>
      </c>
      <c r="AZ127" s="6">
        <f t="shared" ca="1" si="46"/>
        <v>0</v>
      </c>
      <c r="BA127" s="6">
        <f t="shared" ca="1" si="47"/>
        <v>0</v>
      </c>
      <c r="BB127" s="6"/>
      <c r="BD127" s="4">
        <f t="shared" ca="1" si="48"/>
        <v>167101.15000000002</v>
      </c>
      <c r="BF127" s="3">
        <f t="shared" si="49"/>
        <v>42081</v>
      </c>
      <c r="BG127" s="6">
        <f>BG126+SUMIFS('Transactions (Dated)'!H:H,'Transactions (Dated)'!D:D,'Share Values'!AM127)</f>
        <v>839713.55</v>
      </c>
      <c r="BH127" s="6">
        <f ca="1">BH126+SUMIFS('Transactions (Dated)'!$F:$F,'Transactions (Dated)'!$D:$D,$BF127,'Transactions (Dated)'!$B:$B,BH$11,'Transactions (Dated)'!$C:$C,"Dividend (paid to cash)")*W127</f>
        <v>0</v>
      </c>
      <c r="BI127" s="6">
        <f ca="1">BI126+SUMIFS('Transactions (Dated)'!$F:$F,'Transactions (Dated)'!$D:$D,$BF127,'Transactions (Dated)'!$B:$B,BI$11,'Transactions (Dated)'!$C:$C,"Dividend (paid to cash)")*X127</f>
        <v>1250</v>
      </c>
      <c r="BJ127" s="6">
        <f ca="1">BJ126+SUMIFS('Transactions (Dated)'!$F:$F,'Transactions (Dated)'!$D:$D,$BF127,'Transactions (Dated)'!$B:$B,BJ$11,'Transactions (Dated)'!$C:$C,"Dividend (paid to cash)")*Y127</f>
        <v>0</v>
      </c>
      <c r="BK127" s="6">
        <f ca="1">BK126+SUMIFS('Transactions (Dated)'!$F:$F,'Transactions (Dated)'!$D:$D,$BF127,'Transactions (Dated)'!$B:$B,BK$11,'Transactions (Dated)'!$C:$C,"Dividend (paid to cash)")*Z127</f>
        <v>0</v>
      </c>
      <c r="BL127" s="6">
        <f ca="1">BL126+SUMIFS('Transactions (Dated)'!$F:$F,'Transactions (Dated)'!$D:$D,$BF127,'Transactions (Dated)'!$B:$B,BL$11,'Transactions (Dated)'!$C:$C,"Dividend (paid to cash)")*AA127</f>
        <v>0</v>
      </c>
      <c r="BM127" s="6">
        <f ca="1">BM126+SUMIFS('Transactions (Dated)'!$F:$F,'Transactions (Dated)'!$D:$D,$BF127,'Transactions (Dated)'!$B:$B,BM$11,'Transactions (Dated)'!$C:$C,"Dividend (paid to cash)")*AB127</f>
        <v>0</v>
      </c>
      <c r="BN127" s="6">
        <f ca="1">BN126+SUMIFS('Transactions (Dated)'!$F:$F,'Transactions (Dated)'!$D:$D,$BF127,'Transactions (Dated)'!$B:$B,BN$11,'Transactions (Dated)'!$C:$C,"Dividend (paid to cash)")*AC127</f>
        <v>0</v>
      </c>
      <c r="BO127" s="6">
        <f ca="1">BO126+SUMIFS('Transactions (Dated)'!$F:$F,'Transactions (Dated)'!$D:$D,$BF127,'Transactions (Dated)'!$B:$B,BO$11,'Transactions (Dated)'!$C:$C,"Dividend (paid to cash)")*AD127</f>
        <v>0</v>
      </c>
      <c r="BP127" s="6">
        <f ca="1">BP126+SUMIFS('Transactions (Dated)'!$F:$F,'Transactions (Dated)'!$D:$D,$BF127,'Transactions (Dated)'!$B:$B,BP$11,'Transactions (Dated)'!$C:$C,"Dividend (paid to cash)")*AE127</f>
        <v>0</v>
      </c>
      <c r="BQ127" s="6">
        <f ca="1">BQ126+SUMIFS('Transactions (Dated)'!$F:$F,'Transactions (Dated)'!$D:$D,$BF127,'Transactions (Dated)'!$B:$B,BQ$11,'Transactions (Dated)'!$C:$C,"Dividend (paid to cash)")*AF127</f>
        <v>0</v>
      </c>
      <c r="BR127" s="6">
        <f ca="1">BR126+SUMIFS('Transactions (Dated)'!$F:$F,'Transactions (Dated)'!$D:$D,$BF127,'Transactions (Dated)'!$B:$B,BR$11,'Transactions (Dated)'!$C:$C,"Dividend (paid to cash)")*AG127</f>
        <v>0</v>
      </c>
      <c r="BS127" s="6">
        <f ca="1">BS126+SUMIFS('Transactions (Dated)'!$F:$F,'Transactions (Dated)'!$D:$D,$BF127,'Transactions (Dated)'!$B:$B,BS$11,'Transactions (Dated)'!$C:$C,"Dividend (paid to cash)")*AH127</f>
        <v>0</v>
      </c>
      <c r="BT127" s="6">
        <f ca="1">BT126+SUMIFS('Transactions (Dated)'!$F:$F,'Transactions (Dated)'!$D:$D,$BF127,'Transactions (Dated)'!$B:$B,BT$11,'Transactions (Dated)'!$C:$C,"Dividend (paid to cash)")*AI127</f>
        <v>0</v>
      </c>
      <c r="BU127" s="6">
        <f ca="1">BU126+SUMIFS('Transactions (Dated)'!$F:$F,'Transactions (Dated)'!$D:$D,$BF127,'Transactions (Dated)'!$B:$B,BU$11,'Transactions (Dated)'!$C:$C,"Dividend (paid to cash)")*AJ127</f>
        <v>0</v>
      </c>
      <c r="BV127" s="6"/>
      <c r="BX127" s="6">
        <f t="shared" ca="1" si="54"/>
        <v>840963.55</v>
      </c>
      <c r="BZ127" s="3">
        <f t="shared" si="55"/>
        <v>42081</v>
      </c>
      <c r="CA127" s="4">
        <f t="shared" ca="1" si="50"/>
        <v>167101.15000000002</v>
      </c>
      <c r="CB127" s="4">
        <f t="shared" ca="1" si="51"/>
        <v>840963.55</v>
      </c>
      <c r="CD127" s="4">
        <f t="shared" ca="1" si="52"/>
        <v>1008064.7000000001</v>
      </c>
    </row>
    <row r="128" spans="2:82" x14ac:dyDescent="0.15">
      <c r="B128" s="3">
        <f t="shared" si="53"/>
        <v>42082</v>
      </c>
      <c r="C128" s="2">
        <v>14873.9</v>
      </c>
      <c r="E128" s="70">
        <v>42082</v>
      </c>
      <c r="F128" s="69">
        <v>12.36</v>
      </c>
      <c r="G128" s="69">
        <v>4.01</v>
      </c>
      <c r="H128" s="69">
        <v>20.11</v>
      </c>
      <c r="I128" s="69">
        <v>32.94</v>
      </c>
      <c r="J128" s="69">
        <v>21.03</v>
      </c>
      <c r="K128" s="69">
        <v>12.89</v>
      </c>
      <c r="L128" s="69">
        <v>25.26</v>
      </c>
      <c r="M128" s="69">
        <v>2.54</v>
      </c>
      <c r="N128" s="69">
        <v>8.61</v>
      </c>
      <c r="O128" s="69">
        <v>5.3333000000000004</v>
      </c>
      <c r="P128" s="69">
        <v>31.5</v>
      </c>
      <c r="Q128" s="69">
        <v>1.2</v>
      </c>
      <c r="R128" s="69">
        <v>9.23</v>
      </c>
      <c r="S128" s="69">
        <v>39.07</v>
      </c>
      <c r="T128" s="4"/>
      <c r="V128" s="3">
        <f t="shared" si="32"/>
        <v>42082</v>
      </c>
      <c r="W128" s="40">
        <f ca="1">W127+SUMIFS('Transactions (Dated)'!$E$2:$E$53,'Transactions (Dated)'!$D$2:$D$53,'Share Values'!$V128,'Transactions (Dated)'!$B$2:$B$53,'Share Values'!W$11,'Transactions (Dated)'!$C$2:$C$53,"Buy")-SUMIFS('Transactions (Dated)'!$E$2:$E$53,'Transactions (Dated)'!$D$2:$D$53,'Share Values'!$V128,'Transactions (Dated)'!$B$2:$B$53,'Share Values'!W$11,'Transactions (Dated)'!$C$2:$C$53,"Sell")</f>
        <v>4625</v>
      </c>
      <c r="X128" s="40">
        <f ca="1">X127+SUMIFS('Transactions (Dated)'!$E$2:$E$53,'Transactions (Dated)'!$D$2:$D$53,'Share Values'!$V128,'Transactions (Dated)'!$B$2:$B$53,'Share Values'!X$11,'Transactions (Dated)'!$C$2:$C$53,"Buy")-SUMIFS('Transactions (Dated)'!$E$2:$E$53,'Transactions (Dated)'!$D$2:$D$53,'Share Values'!$V128,'Transactions (Dated)'!$B$2:$B$53,'Share Values'!X$11,'Transactions (Dated)'!$C$2:$C$53,"Sell")</f>
        <v>12500</v>
      </c>
      <c r="Y128" s="40">
        <f ca="1">Y127+SUMIFS('Transactions (Dated)'!$E$2:$E$53,'Transactions (Dated)'!$D$2:$D$53,'Share Values'!$V128,'Transactions (Dated)'!$B$2:$B$53,'Share Values'!Y$11,'Transactions (Dated)'!$C$2:$C$53,"Buy")-SUMIFS('Transactions (Dated)'!$E$2:$E$53,'Transactions (Dated)'!$D$2:$D$53,'Share Values'!$V128,'Transactions (Dated)'!$B$2:$B$53,'Share Values'!Y$11,'Transactions (Dated)'!$C$2:$C$53,"Sell")</f>
        <v>0</v>
      </c>
      <c r="Z128" s="40">
        <f ca="1">Z127+SUMIFS('Transactions (Dated)'!$E$2:$E$53,'Transactions (Dated)'!$D$2:$D$53,'Share Values'!$V128,'Transactions (Dated)'!$B$2:$B$53,'Share Values'!Z$11,'Transactions (Dated)'!$C$2:$C$53,"Buy")-SUMIFS('Transactions (Dated)'!$E$2:$E$53,'Transactions (Dated)'!$D$2:$D$53,'Share Values'!$V128,'Transactions (Dated)'!$B$2:$B$53,'Share Values'!Z$11,'Transactions (Dated)'!$C$2:$C$53,"Sell")</f>
        <v>1892</v>
      </c>
      <c r="AA128" s="40">
        <f ca="1">AA127+SUMIFS('Transactions (Dated)'!$E$2:$E$53,'Transactions (Dated)'!$D$2:$D$53,'Share Values'!$V128,'Transactions (Dated)'!$B$2:$B$53,'Share Values'!AA$11,'Transactions (Dated)'!$C$2:$C$53,"Buy")-SUMIFS('Transactions (Dated)'!$E$2:$E$53,'Transactions (Dated)'!$D$2:$D$53,'Share Values'!$V128,'Transactions (Dated)'!$B$2:$B$53,'Share Values'!AA$11,'Transactions (Dated)'!$C$2:$C$53,"Sell")</f>
        <v>0</v>
      </c>
      <c r="AB128" s="40">
        <f ca="1">AB127+SUMIFS('Transactions (Dated)'!$E$2:$E$53,'Transactions (Dated)'!$D$2:$D$53,'Share Values'!$V128,'Transactions (Dated)'!$B$2:$B$53,'Share Values'!AB$11,'Transactions (Dated)'!$C$2:$C$53,"Buy")-SUMIFS('Transactions (Dated)'!$E$2:$E$53,'Transactions (Dated)'!$D$2:$D$53,'Share Values'!$V128,'Transactions (Dated)'!$B$2:$B$53,'Share Values'!AB$11,'Transactions (Dated)'!$C$2:$C$53,"Sell")</f>
        <v>0</v>
      </c>
      <c r="AC128" s="40">
        <f ca="1">AC127+SUMIFS('Transactions (Dated)'!$E$2:$E$53,'Transactions (Dated)'!$D$2:$D$53,'Share Values'!$V128,'Transactions (Dated)'!$B$2:$B$53,'Share Values'!AC$11,'Transactions (Dated)'!$C$2:$C$53,"Buy")-SUMIFS('Transactions (Dated)'!$E$2:$E$53,'Transactions (Dated)'!$D$2:$D$53,'Share Values'!$V128,'Transactions (Dated)'!$B$2:$B$53,'Share Values'!AC$11,'Transactions (Dated)'!$C$2:$C$53,"Sell")</f>
        <v>0</v>
      </c>
      <c r="AD128" s="40">
        <f ca="1">AD127+SUMIFS('Transactions (Dated)'!$E$2:$E$53,'Transactions (Dated)'!$D$2:$D$53,'Share Values'!$V128,'Transactions (Dated)'!$B$2:$B$53,'Share Values'!AD$11,'Transactions (Dated)'!$C$2:$C$53,"Buy")-SUMIFS('Transactions (Dated)'!$E$2:$E$53,'Transactions (Dated)'!$D$2:$D$53,'Share Values'!$V128,'Transactions (Dated)'!$B$2:$B$53,'Share Values'!AD$11,'Transactions (Dated)'!$C$2:$C$53,"Sell")</f>
        <v>0</v>
      </c>
      <c r="AE128" s="40">
        <f ca="1">AE127+SUMIFS('Transactions (Dated)'!$E$2:$E$53,'Transactions (Dated)'!$D$2:$D$53,'Share Values'!$V128,'Transactions (Dated)'!$B$2:$B$53,'Share Values'!AE$11,'Transactions (Dated)'!$C$2:$C$53,"Buy")-SUMIFS('Transactions (Dated)'!$E$2:$E$53,'Transactions (Dated)'!$D$2:$D$53,'Share Values'!$V128,'Transactions (Dated)'!$B$2:$B$53,'Share Values'!AE$11,'Transactions (Dated)'!$C$2:$C$53,"Sell")</f>
        <v>0</v>
      </c>
      <c r="AF128" s="40">
        <f ca="1">AF127+SUMIFS('Transactions (Dated)'!$E$2:$E$53,'Transactions (Dated)'!$D$2:$D$53,'Share Values'!$V128,'Transactions (Dated)'!$B$2:$B$53,'Share Values'!AF$11,'Transactions (Dated)'!$C$2:$C$53,"Buy")-SUMIFS('Transactions (Dated)'!$E$2:$E$53,'Transactions (Dated)'!$D$2:$D$53,'Share Values'!$V128,'Transactions (Dated)'!$B$2:$B$53,'Share Values'!AF$11,'Transactions (Dated)'!$C$2:$C$53,"Sell")</f>
        <v>0</v>
      </c>
      <c r="AG128" s="40">
        <f ca="1">AG127+SUMIFS('Transactions (Dated)'!$E$2:$E$53,'Transactions (Dated)'!$D$2:$D$53,'Share Values'!$V128,'Transactions (Dated)'!$B$2:$B$53,'Share Values'!AG$11,'Transactions (Dated)'!$C$2:$C$53,"Buy")-SUMIFS('Transactions (Dated)'!$E$2:$E$53,'Transactions (Dated)'!$D$2:$D$53,'Share Values'!$V128,'Transactions (Dated)'!$B$2:$B$53,'Share Values'!AG$11,'Transactions (Dated)'!$C$2:$C$53,"Sell")</f>
        <v>0</v>
      </c>
      <c r="AH128" s="40">
        <f ca="1">AH127+SUMIFS('Transactions (Dated)'!$E$2:$E$53,'Transactions (Dated)'!$D$2:$D$53,'Share Values'!$V128,'Transactions (Dated)'!$B$2:$B$53,'Share Values'!AH$11,'Transactions (Dated)'!$C$2:$C$53,"Buy")-SUMIFS('Transactions (Dated)'!$E$2:$E$53,'Transactions (Dated)'!$D$2:$D$53,'Share Values'!$V128,'Transactions (Dated)'!$B$2:$B$53,'Share Values'!AH$11,'Transactions (Dated)'!$C$2:$C$53,"Sell")</f>
        <v>0</v>
      </c>
      <c r="AI128" s="40">
        <f ca="1">AI127+SUMIFS('Transactions (Dated)'!$E$2:$E$53,'Transactions (Dated)'!$D$2:$D$53,'Share Values'!$V128,'Transactions (Dated)'!$B$2:$B$53,'Share Values'!AI$11,'Transactions (Dated)'!$C$2:$C$53,"Buy")-SUMIFS('Transactions (Dated)'!$E$2:$E$53,'Transactions (Dated)'!$D$2:$D$53,'Share Values'!$V128,'Transactions (Dated)'!$B$2:$B$53,'Share Values'!AI$11,'Transactions (Dated)'!$C$2:$C$53,"Sell")</f>
        <v>0</v>
      </c>
      <c r="AJ128" s="40">
        <f ca="1">AJ127+SUMIFS('Transactions (Dated)'!$E$2:$E$53,'Transactions (Dated)'!$D$2:$D$53,'Share Values'!$V128,'Transactions (Dated)'!$B$2:$B$53,'Share Values'!AJ$11,'Transactions (Dated)'!$C$2:$C$53,"Buy")-SUMIFS('Transactions (Dated)'!$E$2:$E$53,'Transactions (Dated)'!$D$2:$D$53,'Share Values'!$V128,'Transactions (Dated)'!$B$2:$B$53,'Share Values'!AJ$11,'Transactions (Dated)'!$C$2:$C$53,"Sell")</f>
        <v>0</v>
      </c>
      <c r="AK128" s="40"/>
      <c r="AM128" s="3">
        <f t="shared" si="33"/>
        <v>42082</v>
      </c>
      <c r="AN128" s="6">
        <f t="shared" ca="1" si="34"/>
        <v>57165</v>
      </c>
      <c r="AO128" s="6">
        <f t="shared" ca="1" si="35"/>
        <v>50125</v>
      </c>
      <c r="AP128" s="6">
        <f t="shared" ca="1" si="36"/>
        <v>0</v>
      </c>
      <c r="AQ128" s="6">
        <f t="shared" ca="1" si="37"/>
        <v>62322.479999999996</v>
      </c>
      <c r="AR128" s="6">
        <f t="shared" ca="1" si="38"/>
        <v>0</v>
      </c>
      <c r="AS128" s="6">
        <f t="shared" ca="1" si="39"/>
        <v>0</v>
      </c>
      <c r="AT128" s="6">
        <f t="shared" ca="1" si="40"/>
        <v>0</v>
      </c>
      <c r="AU128" s="6">
        <f t="shared" ca="1" si="41"/>
        <v>0</v>
      </c>
      <c r="AV128" s="6">
        <f t="shared" ca="1" si="42"/>
        <v>0</v>
      </c>
      <c r="AW128" s="6">
        <f t="shared" ca="1" si="43"/>
        <v>0</v>
      </c>
      <c r="AX128" s="6">
        <f t="shared" ca="1" si="44"/>
        <v>0</v>
      </c>
      <c r="AY128" s="6">
        <f t="shared" ca="1" si="45"/>
        <v>0</v>
      </c>
      <c r="AZ128" s="6">
        <f t="shared" ca="1" si="46"/>
        <v>0</v>
      </c>
      <c r="BA128" s="6">
        <f t="shared" ca="1" si="47"/>
        <v>0</v>
      </c>
      <c r="BB128" s="6"/>
      <c r="BD128" s="4">
        <f t="shared" ca="1" si="48"/>
        <v>169612.47999999998</v>
      </c>
      <c r="BF128" s="3">
        <f t="shared" si="49"/>
        <v>42082</v>
      </c>
      <c r="BG128" s="6">
        <f>BG127+SUMIFS('Transactions (Dated)'!H:H,'Transactions (Dated)'!D:D,'Share Values'!AM128)</f>
        <v>839713.55</v>
      </c>
      <c r="BH128" s="6">
        <f ca="1">BH127+SUMIFS('Transactions (Dated)'!$F:$F,'Transactions (Dated)'!$D:$D,$BF128,'Transactions (Dated)'!$B:$B,BH$11,'Transactions (Dated)'!$C:$C,"Dividend (paid to cash)")*W128</f>
        <v>0</v>
      </c>
      <c r="BI128" s="6">
        <f ca="1">BI127+SUMIFS('Transactions (Dated)'!$F:$F,'Transactions (Dated)'!$D:$D,$BF128,'Transactions (Dated)'!$B:$B,BI$11,'Transactions (Dated)'!$C:$C,"Dividend (paid to cash)")*X128</f>
        <v>1250</v>
      </c>
      <c r="BJ128" s="6">
        <f ca="1">BJ127+SUMIFS('Transactions (Dated)'!$F:$F,'Transactions (Dated)'!$D:$D,$BF128,'Transactions (Dated)'!$B:$B,BJ$11,'Transactions (Dated)'!$C:$C,"Dividend (paid to cash)")*Y128</f>
        <v>0</v>
      </c>
      <c r="BK128" s="6">
        <f ca="1">BK127+SUMIFS('Transactions (Dated)'!$F:$F,'Transactions (Dated)'!$D:$D,$BF128,'Transactions (Dated)'!$B:$B,BK$11,'Transactions (Dated)'!$C:$C,"Dividend (paid to cash)")*Z128</f>
        <v>0</v>
      </c>
      <c r="BL128" s="6">
        <f ca="1">BL127+SUMIFS('Transactions (Dated)'!$F:$F,'Transactions (Dated)'!$D:$D,$BF128,'Transactions (Dated)'!$B:$B,BL$11,'Transactions (Dated)'!$C:$C,"Dividend (paid to cash)")*AA128</f>
        <v>0</v>
      </c>
      <c r="BM128" s="6">
        <f ca="1">BM127+SUMIFS('Transactions (Dated)'!$F:$F,'Transactions (Dated)'!$D:$D,$BF128,'Transactions (Dated)'!$B:$B,BM$11,'Transactions (Dated)'!$C:$C,"Dividend (paid to cash)")*AB128</f>
        <v>0</v>
      </c>
      <c r="BN128" s="6">
        <f ca="1">BN127+SUMIFS('Transactions (Dated)'!$F:$F,'Transactions (Dated)'!$D:$D,$BF128,'Transactions (Dated)'!$B:$B,BN$11,'Transactions (Dated)'!$C:$C,"Dividend (paid to cash)")*AC128</f>
        <v>0</v>
      </c>
      <c r="BO128" s="6">
        <f ca="1">BO127+SUMIFS('Transactions (Dated)'!$F:$F,'Transactions (Dated)'!$D:$D,$BF128,'Transactions (Dated)'!$B:$B,BO$11,'Transactions (Dated)'!$C:$C,"Dividend (paid to cash)")*AD128</f>
        <v>0</v>
      </c>
      <c r="BP128" s="6">
        <f ca="1">BP127+SUMIFS('Transactions (Dated)'!$F:$F,'Transactions (Dated)'!$D:$D,$BF128,'Transactions (Dated)'!$B:$B,BP$11,'Transactions (Dated)'!$C:$C,"Dividend (paid to cash)")*AE128</f>
        <v>0</v>
      </c>
      <c r="BQ128" s="6">
        <f ca="1">BQ127+SUMIFS('Transactions (Dated)'!$F:$F,'Transactions (Dated)'!$D:$D,$BF128,'Transactions (Dated)'!$B:$B,BQ$11,'Transactions (Dated)'!$C:$C,"Dividend (paid to cash)")*AF128</f>
        <v>0</v>
      </c>
      <c r="BR128" s="6">
        <f ca="1">BR127+SUMIFS('Transactions (Dated)'!$F:$F,'Transactions (Dated)'!$D:$D,$BF128,'Transactions (Dated)'!$B:$B,BR$11,'Transactions (Dated)'!$C:$C,"Dividend (paid to cash)")*AG128</f>
        <v>0</v>
      </c>
      <c r="BS128" s="6">
        <f ca="1">BS127+SUMIFS('Transactions (Dated)'!$F:$F,'Transactions (Dated)'!$D:$D,$BF128,'Transactions (Dated)'!$B:$B,BS$11,'Transactions (Dated)'!$C:$C,"Dividend (paid to cash)")*AH128</f>
        <v>0</v>
      </c>
      <c r="BT128" s="6">
        <f ca="1">BT127+SUMIFS('Transactions (Dated)'!$F:$F,'Transactions (Dated)'!$D:$D,$BF128,'Transactions (Dated)'!$B:$B,BT$11,'Transactions (Dated)'!$C:$C,"Dividend (paid to cash)")*AI128</f>
        <v>0</v>
      </c>
      <c r="BU128" s="6">
        <f ca="1">BU127+SUMIFS('Transactions (Dated)'!$F:$F,'Transactions (Dated)'!$D:$D,$BF128,'Transactions (Dated)'!$B:$B,BU$11,'Transactions (Dated)'!$C:$C,"Dividend (paid to cash)")*AJ128</f>
        <v>0</v>
      </c>
      <c r="BV128" s="6"/>
      <c r="BX128" s="6">
        <f t="shared" ca="1" si="54"/>
        <v>840963.55</v>
      </c>
      <c r="BZ128" s="3">
        <f t="shared" si="55"/>
        <v>42082</v>
      </c>
      <c r="CA128" s="4">
        <f t="shared" ca="1" si="50"/>
        <v>169612.47999999998</v>
      </c>
      <c r="CB128" s="4">
        <f t="shared" ca="1" si="51"/>
        <v>840963.55</v>
      </c>
      <c r="CD128" s="4">
        <f t="shared" ca="1" si="52"/>
        <v>1010576.03</v>
      </c>
    </row>
    <row r="129" spans="2:82" x14ac:dyDescent="0.15">
      <c r="B129" s="3">
        <f t="shared" si="53"/>
        <v>42083</v>
      </c>
      <c r="C129" s="2">
        <v>14942.4</v>
      </c>
      <c r="E129" s="70">
        <v>42083</v>
      </c>
      <c r="F129" s="69">
        <v>11.95</v>
      </c>
      <c r="G129" s="69">
        <v>4.2300000000000004</v>
      </c>
      <c r="H129" s="69">
        <v>20.3</v>
      </c>
      <c r="I129" s="69">
        <v>33.119999999999997</v>
      </c>
      <c r="J129" s="69">
        <v>21.3</v>
      </c>
      <c r="K129" s="69">
        <v>13.03</v>
      </c>
      <c r="L129" s="69">
        <v>26.6</v>
      </c>
      <c r="M129" s="69">
        <v>2.5499999999999998</v>
      </c>
      <c r="N129" s="69">
        <v>8.6300000000000008</v>
      </c>
      <c r="O129" s="69">
        <v>5.31</v>
      </c>
      <c r="P129" s="69">
        <v>33.64</v>
      </c>
      <c r="Q129" s="69">
        <v>1.18</v>
      </c>
      <c r="R129" s="69">
        <v>9.85</v>
      </c>
      <c r="S129" s="69">
        <v>38.93</v>
      </c>
      <c r="T129" s="4"/>
      <c r="V129" s="3">
        <f t="shared" si="32"/>
        <v>42083</v>
      </c>
      <c r="W129" s="40">
        <f ca="1">W128+SUMIFS('Transactions (Dated)'!$E$2:$E$53,'Transactions (Dated)'!$D$2:$D$53,'Share Values'!$V129,'Transactions (Dated)'!$B$2:$B$53,'Share Values'!W$11,'Transactions (Dated)'!$C$2:$C$53,"Buy")-SUMIFS('Transactions (Dated)'!$E$2:$E$53,'Transactions (Dated)'!$D$2:$D$53,'Share Values'!$V129,'Transactions (Dated)'!$B$2:$B$53,'Share Values'!W$11,'Transactions (Dated)'!$C$2:$C$53,"Sell")</f>
        <v>4625</v>
      </c>
      <c r="X129" s="40">
        <f ca="1">X128+SUMIFS('Transactions (Dated)'!$E$2:$E$53,'Transactions (Dated)'!$D$2:$D$53,'Share Values'!$V129,'Transactions (Dated)'!$B$2:$B$53,'Share Values'!X$11,'Transactions (Dated)'!$C$2:$C$53,"Buy")-SUMIFS('Transactions (Dated)'!$E$2:$E$53,'Transactions (Dated)'!$D$2:$D$53,'Share Values'!$V129,'Transactions (Dated)'!$B$2:$B$53,'Share Values'!X$11,'Transactions (Dated)'!$C$2:$C$53,"Sell")</f>
        <v>12500</v>
      </c>
      <c r="Y129" s="40">
        <f ca="1">Y128+SUMIFS('Transactions (Dated)'!$E$2:$E$53,'Transactions (Dated)'!$D$2:$D$53,'Share Values'!$V129,'Transactions (Dated)'!$B$2:$B$53,'Share Values'!Y$11,'Transactions (Dated)'!$C$2:$C$53,"Buy")-SUMIFS('Transactions (Dated)'!$E$2:$E$53,'Transactions (Dated)'!$D$2:$D$53,'Share Values'!$V129,'Transactions (Dated)'!$B$2:$B$53,'Share Values'!Y$11,'Transactions (Dated)'!$C$2:$C$53,"Sell")</f>
        <v>0</v>
      </c>
      <c r="Z129" s="40">
        <f ca="1">Z128+SUMIFS('Transactions (Dated)'!$E$2:$E$53,'Transactions (Dated)'!$D$2:$D$53,'Share Values'!$V129,'Transactions (Dated)'!$B$2:$B$53,'Share Values'!Z$11,'Transactions (Dated)'!$C$2:$C$53,"Buy")-SUMIFS('Transactions (Dated)'!$E$2:$E$53,'Transactions (Dated)'!$D$2:$D$53,'Share Values'!$V129,'Transactions (Dated)'!$B$2:$B$53,'Share Values'!Z$11,'Transactions (Dated)'!$C$2:$C$53,"Sell")</f>
        <v>1892</v>
      </c>
      <c r="AA129" s="40">
        <f ca="1">AA128+SUMIFS('Transactions (Dated)'!$E$2:$E$53,'Transactions (Dated)'!$D$2:$D$53,'Share Values'!$V129,'Transactions (Dated)'!$B$2:$B$53,'Share Values'!AA$11,'Transactions (Dated)'!$C$2:$C$53,"Buy")-SUMIFS('Transactions (Dated)'!$E$2:$E$53,'Transactions (Dated)'!$D$2:$D$53,'Share Values'!$V129,'Transactions (Dated)'!$B$2:$B$53,'Share Values'!AA$11,'Transactions (Dated)'!$C$2:$C$53,"Sell")</f>
        <v>2348</v>
      </c>
      <c r="AB129" s="40">
        <f ca="1">AB128+SUMIFS('Transactions (Dated)'!$E$2:$E$53,'Transactions (Dated)'!$D$2:$D$53,'Share Values'!$V129,'Transactions (Dated)'!$B$2:$B$53,'Share Values'!AB$11,'Transactions (Dated)'!$C$2:$C$53,"Buy")-SUMIFS('Transactions (Dated)'!$E$2:$E$53,'Transactions (Dated)'!$D$2:$D$53,'Share Values'!$V129,'Transactions (Dated)'!$B$2:$B$53,'Share Values'!AB$11,'Transactions (Dated)'!$C$2:$C$53,"Sell")</f>
        <v>0</v>
      </c>
      <c r="AC129" s="40">
        <f ca="1">AC128+SUMIFS('Transactions (Dated)'!$E$2:$E$53,'Transactions (Dated)'!$D$2:$D$53,'Share Values'!$V129,'Transactions (Dated)'!$B$2:$B$53,'Share Values'!AC$11,'Transactions (Dated)'!$C$2:$C$53,"Buy")-SUMIFS('Transactions (Dated)'!$E$2:$E$53,'Transactions (Dated)'!$D$2:$D$53,'Share Values'!$V129,'Transactions (Dated)'!$B$2:$B$53,'Share Values'!AC$11,'Transactions (Dated)'!$C$2:$C$53,"Sell")</f>
        <v>0</v>
      </c>
      <c r="AD129" s="40">
        <f ca="1">AD128+SUMIFS('Transactions (Dated)'!$E$2:$E$53,'Transactions (Dated)'!$D$2:$D$53,'Share Values'!$V129,'Transactions (Dated)'!$B$2:$B$53,'Share Values'!AD$11,'Transactions (Dated)'!$C$2:$C$53,"Buy")-SUMIFS('Transactions (Dated)'!$E$2:$E$53,'Transactions (Dated)'!$D$2:$D$53,'Share Values'!$V129,'Transactions (Dated)'!$B$2:$B$53,'Share Values'!AD$11,'Transactions (Dated)'!$C$2:$C$53,"Sell")</f>
        <v>0</v>
      </c>
      <c r="AE129" s="40">
        <f ca="1">AE128+SUMIFS('Transactions (Dated)'!$E$2:$E$53,'Transactions (Dated)'!$D$2:$D$53,'Share Values'!$V129,'Transactions (Dated)'!$B$2:$B$53,'Share Values'!AE$11,'Transactions (Dated)'!$C$2:$C$53,"Buy")-SUMIFS('Transactions (Dated)'!$E$2:$E$53,'Transactions (Dated)'!$D$2:$D$53,'Share Values'!$V129,'Transactions (Dated)'!$B$2:$B$53,'Share Values'!AE$11,'Transactions (Dated)'!$C$2:$C$53,"Sell")</f>
        <v>0</v>
      </c>
      <c r="AF129" s="40">
        <f ca="1">AF128+SUMIFS('Transactions (Dated)'!$E$2:$E$53,'Transactions (Dated)'!$D$2:$D$53,'Share Values'!$V129,'Transactions (Dated)'!$B$2:$B$53,'Share Values'!AF$11,'Transactions (Dated)'!$C$2:$C$53,"Buy")-SUMIFS('Transactions (Dated)'!$E$2:$E$53,'Transactions (Dated)'!$D$2:$D$53,'Share Values'!$V129,'Transactions (Dated)'!$B$2:$B$53,'Share Values'!AF$11,'Transactions (Dated)'!$C$2:$C$53,"Sell")</f>
        <v>0</v>
      </c>
      <c r="AG129" s="40">
        <f ca="1">AG128+SUMIFS('Transactions (Dated)'!$E$2:$E$53,'Transactions (Dated)'!$D$2:$D$53,'Share Values'!$V129,'Transactions (Dated)'!$B$2:$B$53,'Share Values'!AG$11,'Transactions (Dated)'!$C$2:$C$53,"Buy")-SUMIFS('Transactions (Dated)'!$E$2:$E$53,'Transactions (Dated)'!$D$2:$D$53,'Share Values'!$V129,'Transactions (Dated)'!$B$2:$B$53,'Share Values'!AG$11,'Transactions (Dated)'!$C$2:$C$53,"Sell")</f>
        <v>0</v>
      </c>
      <c r="AH129" s="40">
        <f ca="1">AH128+SUMIFS('Transactions (Dated)'!$E$2:$E$53,'Transactions (Dated)'!$D$2:$D$53,'Share Values'!$V129,'Transactions (Dated)'!$B$2:$B$53,'Share Values'!AH$11,'Transactions (Dated)'!$C$2:$C$53,"Buy")-SUMIFS('Transactions (Dated)'!$E$2:$E$53,'Transactions (Dated)'!$D$2:$D$53,'Share Values'!$V129,'Transactions (Dated)'!$B$2:$B$53,'Share Values'!AH$11,'Transactions (Dated)'!$C$2:$C$53,"Sell")</f>
        <v>0</v>
      </c>
      <c r="AI129" s="40">
        <f ca="1">AI128+SUMIFS('Transactions (Dated)'!$E$2:$E$53,'Transactions (Dated)'!$D$2:$D$53,'Share Values'!$V129,'Transactions (Dated)'!$B$2:$B$53,'Share Values'!AI$11,'Transactions (Dated)'!$C$2:$C$53,"Buy")-SUMIFS('Transactions (Dated)'!$E$2:$E$53,'Transactions (Dated)'!$D$2:$D$53,'Share Values'!$V129,'Transactions (Dated)'!$B$2:$B$53,'Share Values'!AI$11,'Transactions (Dated)'!$C$2:$C$53,"Sell")</f>
        <v>0</v>
      </c>
      <c r="AJ129" s="40">
        <f ca="1">AJ128+SUMIFS('Transactions (Dated)'!$E$2:$E$53,'Transactions (Dated)'!$D$2:$D$53,'Share Values'!$V129,'Transactions (Dated)'!$B$2:$B$53,'Share Values'!AJ$11,'Transactions (Dated)'!$C$2:$C$53,"Buy")-SUMIFS('Transactions (Dated)'!$E$2:$E$53,'Transactions (Dated)'!$D$2:$D$53,'Share Values'!$V129,'Transactions (Dated)'!$B$2:$B$53,'Share Values'!AJ$11,'Transactions (Dated)'!$C$2:$C$53,"Sell")</f>
        <v>0</v>
      </c>
      <c r="AK129" s="40"/>
      <c r="AM129" s="3">
        <f t="shared" si="33"/>
        <v>42083</v>
      </c>
      <c r="AN129" s="6">
        <f t="shared" ca="1" si="34"/>
        <v>55268.75</v>
      </c>
      <c r="AO129" s="6">
        <f t="shared" ca="1" si="35"/>
        <v>52875.000000000007</v>
      </c>
      <c r="AP129" s="6">
        <f t="shared" ca="1" si="36"/>
        <v>0</v>
      </c>
      <c r="AQ129" s="6">
        <f t="shared" ca="1" si="37"/>
        <v>62663.039999999994</v>
      </c>
      <c r="AR129" s="6">
        <f t="shared" ca="1" si="38"/>
        <v>50012.4</v>
      </c>
      <c r="AS129" s="6">
        <f t="shared" ca="1" si="39"/>
        <v>0</v>
      </c>
      <c r="AT129" s="6">
        <f t="shared" ca="1" si="40"/>
        <v>0</v>
      </c>
      <c r="AU129" s="6">
        <f t="shared" ca="1" si="41"/>
        <v>0</v>
      </c>
      <c r="AV129" s="6">
        <f t="shared" ca="1" si="42"/>
        <v>0</v>
      </c>
      <c r="AW129" s="6">
        <f t="shared" ca="1" si="43"/>
        <v>0</v>
      </c>
      <c r="AX129" s="6">
        <f t="shared" ca="1" si="44"/>
        <v>0</v>
      </c>
      <c r="AY129" s="6">
        <f t="shared" ca="1" si="45"/>
        <v>0</v>
      </c>
      <c r="AZ129" s="6">
        <f t="shared" ca="1" si="46"/>
        <v>0</v>
      </c>
      <c r="BA129" s="6">
        <f t="shared" ca="1" si="47"/>
        <v>0</v>
      </c>
      <c r="BB129" s="6"/>
      <c r="BD129" s="4">
        <f t="shared" ca="1" si="48"/>
        <v>220819.18999999997</v>
      </c>
      <c r="BF129" s="3">
        <f t="shared" si="49"/>
        <v>42083</v>
      </c>
      <c r="BG129" s="6">
        <f>BG128+SUMIFS('Transactions (Dated)'!H:H,'Transactions (Dated)'!D:D,'Share Values'!AM129)</f>
        <v>789691.15</v>
      </c>
      <c r="BH129" s="6">
        <f ca="1">BH128+SUMIFS('Transactions (Dated)'!$F:$F,'Transactions (Dated)'!$D:$D,$BF129,'Transactions (Dated)'!$B:$B,BH$11,'Transactions (Dated)'!$C:$C,"Dividend (paid to cash)")*W129</f>
        <v>0</v>
      </c>
      <c r="BI129" s="6">
        <f ca="1">BI128+SUMIFS('Transactions (Dated)'!$F:$F,'Transactions (Dated)'!$D:$D,$BF129,'Transactions (Dated)'!$B:$B,BI$11,'Transactions (Dated)'!$C:$C,"Dividend (paid to cash)")*X129</f>
        <v>1250</v>
      </c>
      <c r="BJ129" s="6">
        <f ca="1">BJ128+SUMIFS('Transactions (Dated)'!$F:$F,'Transactions (Dated)'!$D:$D,$BF129,'Transactions (Dated)'!$B:$B,BJ$11,'Transactions (Dated)'!$C:$C,"Dividend (paid to cash)")*Y129</f>
        <v>0</v>
      </c>
      <c r="BK129" s="6">
        <f ca="1">BK128+SUMIFS('Transactions (Dated)'!$F:$F,'Transactions (Dated)'!$D:$D,$BF129,'Transactions (Dated)'!$B:$B,BK$11,'Transactions (Dated)'!$C:$C,"Dividend (paid to cash)")*Z129</f>
        <v>0</v>
      </c>
      <c r="BL129" s="6">
        <f ca="1">BL128+SUMIFS('Transactions (Dated)'!$F:$F,'Transactions (Dated)'!$D:$D,$BF129,'Transactions (Dated)'!$B:$B,BL$11,'Transactions (Dated)'!$C:$C,"Dividend (paid to cash)")*AA129</f>
        <v>0</v>
      </c>
      <c r="BM129" s="6">
        <f ca="1">BM128+SUMIFS('Transactions (Dated)'!$F:$F,'Transactions (Dated)'!$D:$D,$BF129,'Transactions (Dated)'!$B:$B,BM$11,'Transactions (Dated)'!$C:$C,"Dividend (paid to cash)")*AB129</f>
        <v>0</v>
      </c>
      <c r="BN129" s="6">
        <f ca="1">BN128+SUMIFS('Transactions (Dated)'!$F:$F,'Transactions (Dated)'!$D:$D,$BF129,'Transactions (Dated)'!$B:$B,BN$11,'Transactions (Dated)'!$C:$C,"Dividend (paid to cash)")*AC129</f>
        <v>0</v>
      </c>
      <c r="BO129" s="6">
        <f ca="1">BO128+SUMIFS('Transactions (Dated)'!$F:$F,'Transactions (Dated)'!$D:$D,$BF129,'Transactions (Dated)'!$B:$B,BO$11,'Transactions (Dated)'!$C:$C,"Dividend (paid to cash)")*AD129</f>
        <v>0</v>
      </c>
      <c r="BP129" s="6">
        <f ca="1">BP128+SUMIFS('Transactions (Dated)'!$F:$F,'Transactions (Dated)'!$D:$D,$BF129,'Transactions (Dated)'!$B:$B,BP$11,'Transactions (Dated)'!$C:$C,"Dividend (paid to cash)")*AE129</f>
        <v>0</v>
      </c>
      <c r="BQ129" s="6">
        <f ca="1">BQ128+SUMIFS('Transactions (Dated)'!$F:$F,'Transactions (Dated)'!$D:$D,$BF129,'Transactions (Dated)'!$B:$B,BQ$11,'Transactions (Dated)'!$C:$C,"Dividend (paid to cash)")*AF129</f>
        <v>0</v>
      </c>
      <c r="BR129" s="6">
        <f ca="1">BR128+SUMIFS('Transactions (Dated)'!$F:$F,'Transactions (Dated)'!$D:$D,$BF129,'Transactions (Dated)'!$B:$B,BR$11,'Transactions (Dated)'!$C:$C,"Dividend (paid to cash)")*AG129</f>
        <v>0</v>
      </c>
      <c r="BS129" s="6">
        <f ca="1">BS128+SUMIFS('Transactions (Dated)'!$F:$F,'Transactions (Dated)'!$D:$D,$BF129,'Transactions (Dated)'!$B:$B,BS$11,'Transactions (Dated)'!$C:$C,"Dividend (paid to cash)")*AH129</f>
        <v>0</v>
      </c>
      <c r="BT129" s="6">
        <f ca="1">BT128+SUMIFS('Transactions (Dated)'!$F:$F,'Transactions (Dated)'!$D:$D,$BF129,'Transactions (Dated)'!$B:$B,BT$11,'Transactions (Dated)'!$C:$C,"Dividend (paid to cash)")*AI129</f>
        <v>0</v>
      </c>
      <c r="BU129" s="6">
        <f ca="1">BU128+SUMIFS('Transactions (Dated)'!$F:$F,'Transactions (Dated)'!$D:$D,$BF129,'Transactions (Dated)'!$B:$B,BU$11,'Transactions (Dated)'!$C:$C,"Dividend (paid to cash)")*AJ129</f>
        <v>0</v>
      </c>
      <c r="BV129" s="6"/>
      <c r="BX129" s="6">
        <f t="shared" ca="1" si="54"/>
        <v>790941.15</v>
      </c>
      <c r="BZ129" s="3">
        <f t="shared" si="55"/>
        <v>42083</v>
      </c>
      <c r="CA129" s="4">
        <f t="shared" ca="1" si="50"/>
        <v>220819.18999999997</v>
      </c>
      <c r="CB129" s="4">
        <f t="shared" ca="1" si="51"/>
        <v>790941.15</v>
      </c>
      <c r="CD129" s="4">
        <f t="shared" ca="1" si="52"/>
        <v>1011760.34</v>
      </c>
    </row>
    <row r="130" spans="2:82" x14ac:dyDescent="0.15">
      <c r="B130" s="3">
        <f t="shared" si="53"/>
        <v>42086</v>
      </c>
      <c r="C130" s="2">
        <v>14957.2</v>
      </c>
      <c r="E130" s="70">
        <v>42086</v>
      </c>
      <c r="F130" s="69">
        <v>11.9</v>
      </c>
      <c r="G130" s="69">
        <v>4.17</v>
      </c>
      <c r="H130" s="69">
        <v>20.309999999999999</v>
      </c>
      <c r="I130" s="69">
        <v>33</v>
      </c>
      <c r="J130" s="69">
        <v>21.04</v>
      </c>
      <c r="K130" s="69">
        <v>13.02</v>
      </c>
      <c r="L130" s="69">
        <v>26.25</v>
      </c>
      <c r="M130" s="69">
        <v>2.62</v>
      </c>
      <c r="N130" s="69">
        <v>8.6300000000000008</v>
      </c>
      <c r="O130" s="69">
        <v>5.2332999999999998</v>
      </c>
      <c r="P130" s="69">
        <v>33.36</v>
      </c>
      <c r="Q130" s="69">
        <v>1.19</v>
      </c>
      <c r="R130" s="69">
        <v>10.48</v>
      </c>
      <c r="S130" s="69">
        <v>39.22</v>
      </c>
      <c r="T130" s="4"/>
      <c r="V130" s="3">
        <f t="shared" si="32"/>
        <v>42086</v>
      </c>
      <c r="W130" s="40">
        <f ca="1">W129+SUMIFS('Transactions (Dated)'!$E$2:$E$53,'Transactions (Dated)'!$D$2:$D$53,'Share Values'!$V130,'Transactions (Dated)'!$B$2:$B$53,'Share Values'!W$11,'Transactions (Dated)'!$C$2:$C$53,"Buy")-SUMIFS('Transactions (Dated)'!$E$2:$E$53,'Transactions (Dated)'!$D$2:$D$53,'Share Values'!$V130,'Transactions (Dated)'!$B$2:$B$53,'Share Values'!W$11,'Transactions (Dated)'!$C$2:$C$53,"Sell")</f>
        <v>4625</v>
      </c>
      <c r="X130" s="40">
        <f ca="1">X129+SUMIFS('Transactions (Dated)'!$E$2:$E$53,'Transactions (Dated)'!$D$2:$D$53,'Share Values'!$V130,'Transactions (Dated)'!$B$2:$B$53,'Share Values'!X$11,'Transactions (Dated)'!$C$2:$C$53,"Buy")-SUMIFS('Transactions (Dated)'!$E$2:$E$53,'Transactions (Dated)'!$D$2:$D$53,'Share Values'!$V130,'Transactions (Dated)'!$B$2:$B$53,'Share Values'!X$11,'Transactions (Dated)'!$C$2:$C$53,"Sell")</f>
        <v>12500</v>
      </c>
      <c r="Y130" s="40">
        <f ca="1">Y129+SUMIFS('Transactions (Dated)'!$E$2:$E$53,'Transactions (Dated)'!$D$2:$D$53,'Share Values'!$V130,'Transactions (Dated)'!$B$2:$B$53,'Share Values'!Y$11,'Transactions (Dated)'!$C$2:$C$53,"Buy")-SUMIFS('Transactions (Dated)'!$E$2:$E$53,'Transactions (Dated)'!$D$2:$D$53,'Share Values'!$V130,'Transactions (Dated)'!$B$2:$B$53,'Share Values'!Y$11,'Transactions (Dated)'!$C$2:$C$53,"Sell")</f>
        <v>0</v>
      </c>
      <c r="Z130" s="40">
        <f ca="1">Z129+SUMIFS('Transactions (Dated)'!$E$2:$E$53,'Transactions (Dated)'!$D$2:$D$53,'Share Values'!$V130,'Transactions (Dated)'!$B$2:$B$53,'Share Values'!Z$11,'Transactions (Dated)'!$C$2:$C$53,"Buy")-SUMIFS('Transactions (Dated)'!$E$2:$E$53,'Transactions (Dated)'!$D$2:$D$53,'Share Values'!$V130,'Transactions (Dated)'!$B$2:$B$53,'Share Values'!Z$11,'Transactions (Dated)'!$C$2:$C$53,"Sell")</f>
        <v>1892</v>
      </c>
      <c r="AA130" s="40">
        <f ca="1">AA129+SUMIFS('Transactions (Dated)'!$E$2:$E$53,'Transactions (Dated)'!$D$2:$D$53,'Share Values'!$V130,'Transactions (Dated)'!$B$2:$B$53,'Share Values'!AA$11,'Transactions (Dated)'!$C$2:$C$53,"Buy")-SUMIFS('Transactions (Dated)'!$E$2:$E$53,'Transactions (Dated)'!$D$2:$D$53,'Share Values'!$V130,'Transactions (Dated)'!$B$2:$B$53,'Share Values'!AA$11,'Transactions (Dated)'!$C$2:$C$53,"Sell")</f>
        <v>2348</v>
      </c>
      <c r="AB130" s="40">
        <f ca="1">AB129+SUMIFS('Transactions (Dated)'!$E$2:$E$53,'Transactions (Dated)'!$D$2:$D$53,'Share Values'!$V130,'Transactions (Dated)'!$B$2:$B$53,'Share Values'!AB$11,'Transactions (Dated)'!$C$2:$C$53,"Buy")-SUMIFS('Transactions (Dated)'!$E$2:$E$53,'Transactions (Dated)'!$D$2:$D$53,'Share Values'!$V130,'Transactions (Dated)'!$B$2:$B$53,'Share Values'!AB$11,'Transactions (Dated)'!$C$2:$C$53,"Sell")</f>
        <v>0</v>
      </c>
      <c r="AC130" s="40">
        <f ca="1">AC129+SUMIFS('Transactions (Dated)'!$E$2:$E$53,'Transactions (Dated)'!$D$2:$D$53,'Share Values'!$V130,'Transactions (Dated)'!$B$2:$B$53,'Share Values'!AC$11,'Transactions (Dated)'!$C$2:$C$53,"Buy")-SUMIFS('Transactions (Dated)'!$E$2:$E$53,'Transactions (Dated)'!$D$2:$D$53,'Share Values'!$V130,'Transactions (Dated)'!$B$2:$B$53,'Share Values'!AC$11,'Transactions (Dated)'!$C$2:$C$53,"Sell")</f>
        <v>0</v>
      </c>
      <c r="AD130" s="40">
        <f ca="1">AD129+SUMIFS('Transactions (Dated)'!$E$2:$E$53,'Transactions (Dated)'!$D$2:$D$53,'Share Values'!$V130,'Transactions (Dated)'!$B$2:$B$53,'Share Values'!AD$11,'Transactions (Dated)'!$C$2:$C$53,"Buy")-SUMIFS('Transactions (Dated)'!$E$2:$E$53,'Transactions (Dated)'!$D$2:$D$53,'Share Values'!$V130,'Transactions (Dated)'!$B$2:$B$53,'Share Values'!AD$11,'Transactions (Dated)'!$C$2:$C$53,"Sell")</f>
        <v>0</v>
      </c>
      <c r="AE130" s="40">
        <f ca="1">AE129+SUMIFS('Transactions (Dated)'!$E$2:$E$53,'Transactions (Dated)'!$D$2:$D$53,'Share Values'!$V130,'Transactions (Dated)'!$B$2:$B$53,'Share Values'!AE$11,'Transactions (Dated)'!$C$2:$C$53,"Buy")-SUMIFS('Transactions (Dated)'!$E$2:$E$53,'Transactions (Dated)'!$D$2:$D$53,'Share Values'!$V130,'Transactions (Dated)'!$B$2:$B$53,'Share Values'!AE$11,'Transactions (Dated)'!$C$2:$C$53,"Sell")</f>
        <v>0</v>
      </c>
      <c r="AF130" s="40">
        <f ca="1">AF129+SUMIFS('Transactions (Dated)'!$E$2:$E$53,'Transactions (Dated)'!$D$2:$D$53,'Share Values'!$V130,'Transactions (Dated)'!$B$2:$B$53,'Share Values'!AF$11,'Transactions (Dated)'!$C$2:$C$53,"Buy")-SUMIFS('Transactions (Dated)'!$E$2:$E$53,'Transactions (Dated)'!$D$2:$D$53,'Share Values'!$V130,'Transactions (Dated)'!$B$2:$B$53,'Share Values'!AF$11,'Transactions (Dated)'!$C$2:$C$53,"Sell")</f>
        <v>0</v>
      </c>
      <c r="AG130" s="40">
        <f ca="1">AG129+SUMIFS('Transactions (Dated)'!$E$2:$E$53,'Transactions (Dated)'!$D$2:$D$53,'Share Values'!$V130,'Transactions (Dated)'!$B$2:$B$53,'Share Values'!AG$11,'Transactions (Dated)'!$C$2:$C$53,"Buy")-SUMIFS('Transactions (Dated)'!$E$2:$E$53,'Transactions (Dated)'!$D$2:$D$53,'Share Values'!$V130,'Transactions (Dated)'!$B$2:$B$53,'Share Values'!AG$11,'Transactions (Dated)'!$C$2:$C$53,"Sell")</f>
        <v>0</v>
      </c>
      <c r="AH130" s="40">
        <f ca="1">AH129+SUMIFS('Transactions (Dated)'!$E$2:$E$53,'Transactions (Dated)'!$D$2:$D$53,'Share Values'!$V130,'Transactions (Dated)'!$B$2:$B$53,'Share Values'!AH$11,'Transactions (Dated)'!$C$2:$C$53,"Buy")-SUMIFS('Transactions (Dated)'!$E$2:$E$53,'Transactions (Dated)'!$D$2:$D$53,'Share Values'!$V130,'Transactions (Dated)'!$B$2:$B$53,'Share Values'!AH$11,'Transactions (Dated)'!$C$2:$C$53,"Sell")</f>
        <v>0</v>
      </c>
      <c r="AI130" s="40">
        <f ca="1">AI129+SUMIFS('Transactions (Dated)'!$E$2:$E$53,'Transactions (Dated)'!$D$2:$D$53,'Share Values'!$V130,'Transactions (Dated)'!$B$2:$B$53,'Share Values'!AI$11,'Transactions (Dated)'!$C$2:$C$53,"Buy")-SUMIFS('Transactions (Dated)'!$E$2:$E$53,'Transactions (Dated)'!$D$2:$D$53,'Share Values'!$V130,'Transactions (Dated)'!$B$2:$B$53,'Share Values'!AI$11,'Transactions (Dated)'!$C$2:$C$53,"Sell")</f>
        <v>0</v>
      </c>
      <c r="AJ130" s="40">
        <f ca="1">AJ129+SUMIFS('Transactions (Dated)'!$E$2:$E$53,'Transactions (Dated)'!$D$2:$D$53,'Share Values'!$V130,'Transactions (Dated)'!$B$2:$B$53,'Share Values'!AJ$11,'Transactions (Dated)'!$C$2:$C$53,"Buy")-SUMIFS('Transactions (Dated)'!$E$2:$E$53,'Transactions (Dated)'!$D$2:$D$53,'Share Values'!$V130,'Transactions (Dated)'!$B$2:$B$53,'Share Values'!AJ$11,'Transactions (Dated)'!$C$2:$C$53,"Sell")</f>
        <v>0</v>
      </c>
      <c r="AK130" s="40"/>
      <c r="AM130" s="3">
        <f t="shared" si="33"/>
        <v>42086</v>
      </c>
      <c r="AN130" s="6">
        <f t="shared" ca="1" si="34"/>
        <v>55037.5</v>
      </c>
      <c r="AO130" s="6">
        <f t="shared" ca="1" si="35"/>
        <v>52125</v>
      </c>
      <c r="AP130" s="6">
        <f t="shared" ca="1" si="36"/>
        <v>0</v>
      </c>
      <c r="AQ130" s="6">
        <f t="shared" ca="1" si="37"/>
        <v>62436</v>
      </c>
      <c r="AR130" s="6">
        <f t="shared" ca="1" si="38"/>
        <v>49401.919999999998</v>
      </c>
      <c r="AS130" s="6">
        <f t="shared" ca="1" si="39"/>
        <v>0</v>
      </c>
      <c r="AT130" s="6">
        <f t="shared" ca="1" si="40"/>
        <v>0</v>
      </c>
      <c r="AU130" s="6">
        <f t="shared" ca="1" si="41"/>
        <v>0</v>
      </c>
      <c r="AV130" s="6">
        <f t="shared" ca="1" si="42"/>
        <v>0</v>
      </c>
      <c r="AW130" s="6">
        <f t="shared" ca="1" si="43"/>
        <v>0</v>
      </c>
      <c r="AX130" s="6">
        <f t="shared" ca="1" si="44"/>
        <v>0</v>
      </c>
      <c r="AY130" s="6">
        <f t="shared" ca="1" si="45"/>
        <v>0</v>
      </c>
      <c r="AZ130" s="6">
        <f t="shared" ca="1" si="46"/>
        <v>0</v>
      </c>
      <c r="BA130" s="6">
        <f t="shared" ca="1" si="47"/>
        <v>0</v>
      </c>
      <c r="BB130" s="6"/>
      <c r="BD130" s="4">
        <f t="shared" ca="1" si="48"/>
        <v>219000.41999999998</v>
      </c>
      <c r="BF130" s="3">
        <f t="shared" si="49"/>
        <v>42086</v>
      </c>
      <c r="BG130" s="6">
        <f>BG129+SUMIFS('Transactions (Dated)'!H:H,'Transactions (Dated)'!D:D,'Share Values'!AM130)</f>
        <v>789691.15</v>
      </c>
      <c r="BH130" s="6">
        <f ca="1">BH129+SUMIFS('Transactions (Dated)'!$F:$F,'Transactions (Dated)'!$D:$D,$BF130,'Transactions (Dated)'!$B:$B,BH$11,'Transactions (Dated)'!$C:$C,"Dividend (paid to cash)")*W130</f>
        <v>0</v>
      </c>
      <c r="BI130" s="6">
        <f ca="1">BI129+SUMIFS('Transactions (Dated)'!$F:$F,'Transactions (Dated)'!$D:$D,$BF130,'Transactions (Dated)'!$B:$B,BI$11,'Transactions (Dated)'!$C:$C,"Dividend (paid to cash)")*X130</f>
        <v>1250</v>
      </c>
      <c r="BJ130" s="6">
        <f ca="1">BJ129+SUMIFS('Transactions (Dated)'!$F:$F,'Transactions (Dated)'!$D:$D,$BF130,'Transactions (Dated)'!$B:$B,BJ$11,'Transactions (Dated)'!$C:$C,"Dividend (paid to cash)")*Y130</f>
        <v>0</v>
      </c>
      <c r="BK130" s="6">
        <f ca="1">BK129+SUMIFS('Transactions (Dated)'!$F:$F,'Transactions (Dated)'!$D:$D,$BF130,'Transactions (Dated)'!$B:$B,BK$11,'Transactions (Dated)'!$C:$C,"Dividend (paid to cash)")*Z130</f>
        <v>0</v>
      </c>
      <c r="BL130" s="6">
        <f ca="1">BL129+SUMIFS('Transactions (Dated)'!$F:$F,'Transactions (Dated)'!$D:$D,$BF130,'Transactions (Dated)'!$B:$B,BL$11,'Transactions (Dated)'!$C:$C,"Dividend (paid to cash)")*AA130</f>
        <v>0</v>
      </c>
      <c r="BM130" s="6">
        <f ca="1">BM129+SUMIFS('Transactions (Dated)'!$F:$F,'Transactions (Dated)'!$D:$D,$BF130,'Transactions (Dated)'!$B:$B,BM$11,'Transactions (Dated)'!$C:$C,"Dividend (paid to cash)")*AB130</f>
        <v>0</v>
      </c>
      <c r="BN130" s="6">
        <f ca="1">BN129+SUMIFS('Transactions (Dated)'!$F:$F,'Transactions (Dated)'!$D:$D,$BF130,'Transactions (Dated)'!$B:$B,BN$11,'Transactions (Dated)'!$C:$C,"Dividend (paid to cash)")*AC130</f>
        <v>0</v>
      </c>
      <c r="BO130" s="6">
        <f ca="1">BO129+SUMIFS('Transactions (Dated)'!$F:$F,'Transactions (Dated)'!$D:$D,$BF130,'Transactions (Dated)'!$B:$B,BO$11,'Transactions (Dated)'!$C:$C,"Dividend (paid to cash)")*AD130</f>
        <v>0</v>
      </c>
      <c r="BP130" s="6">
        <f ca="1">BP129+SUMIFS('Transactions (Dated)'!$F:$F,'Transactions (Dated)'!$D:$D,$BF130,'Transactions (Dated)'!$B:$B,BP$11,'Transactions (Dated)'!$C:$C,"Dividend (paid to cash)")*AE130</f>
        <v>0</v>
      </c>
      <c r="BQ130" s="6">
        <f ca="1">BQ129+SUMIFS('Transactions (Dated)'!$F:$F,'Transactions (Dated)'!$D:$D,$BF130,'Transactions (Dated)'!$B:$B,BQ$11,'Transactions (Dated)'!$C:$C,"Dividend (paid to cash)")*AF130</f>
        <v>0</v>
      </c>
      <c r="BR130" s="6">
        <f ca="1">BR129+SUMIFS('Transactions (Dated)'!$F:$F,'Transactions (Dated)'!$D:$D,$BF130,'Transactions (Dated)'!$B:$B,BR$11,'Transactions (Dated)'!$C:$C,"Dividend (paid to cash)")*AG130</f>
        <v>0</v>
      </c>
      <c r="BS130" s="6">
        <f ca="1">BS129+SUMIFS('Transactions (Dated)'!$F:$F,'Transactions (Dated)'!$D:$D,$BF130,'Transactions (Dated)'!$B:$B,BS$11,'Transactions (Dated)'!$C:$C,"Dividend (paid to cash)")*AH130</f>
        <v>0</v>
      </c>
      <c r="BT130" s="6">
        <f ca="1">BT129+SUMIFS('Transactions (Dated)'!$F:$F,'Transactions (Dated)'!$D:$D,$BF130,'Transactions (Dated)'!$B:$B,BT$11,'Transactions (Dated)'!$C:$C,"Dividend (paid to cash)")*AI130</f>
        <v>0</v>
      </c>
      <c r="BU130" s="6">
        <f ca="1">BU129+SUMIFS('Transactions (Dated)'!$F:$F,'Transactions (Dated)'!$D:$D,$BF130,'Transactions (Dated)'!$B:$B,BU$11,'Transactions (Dated)'!$C:$C,"Dividend (paid to cash)")*AJ130</f>
        <v>0</v>
      </c>
      <c r="BV130" s="6"/>
      <c r="BX130" s="6">
        <f t="shared" ca="1" si="54"/>
        <v>790941.15</v>
      </c>
      <c r="BZ130" s="3">
        <f t="shared" si="55"/>
        <v>42086</v>
      </c>
      <c r="CA130" s="4">
        <f t="shared" ca="1" si="50"/>
        <v>219000.41999999998</v>
      </c>
      <c r="CB130" s="4">
        <f t="shared" ca="1" si="51"/>
        <v>790941.15</v>
      </c>
      <c r="CD130" s="4">
        <f t="shared" ca="1" si="52"/>
        <v>1009941.5700000001</v>
      </c>
    </row>
    <row r="131" spans="2:82" x14ac:dyDescent="0.15">
      <c r="B131" s="3">
        <f t="shared" si="53"/>
        <v>42087</v>
      </c>
      <c r="C131" s="2">
        <v>15081.3</v>
      </c>
      <c r="E131" s="70">
        <v>42087</v>
      </c>
      <c r="F131" s="69">
        <v>11.92</v>
      </c>
      <c r="G131" s="69">
        <v>4.12</v>
      </c>
      <c r="H131" s="69">
        <v>20.47</v>
      </c>
      <c r="I131" s="69">
        <v>33.340000000000003</v>
      </c>
      <c r="J131" s="69">
        <v>21.2</v>
      </c>
      <c r="K131" s="69">
        <v>12.66</v>
      </c>
      <c r="L131" s="69">
        <v>26.49</v>
      </c>
      <c r="M131" s="69">
        <v>2.74</v>
      </c>
      <c r="N131" s="69">
        <v>8.0500000000000007</v>
      </c>
      <c r="O131" s="69">
        <v>5.2366999999999999</v>
      </c>
      <c r="P131" s="69">
        <v>33.44</v>
      </c>
      <c r="Q131" s="69">
        <v>1.2</v>
      </c>
      <c r="R131" s="69">
        <v>10.51</v>
      </c>
      <c r="S131" s="69">
        <v>40.18</v>
      </c>
      <c r="T131" s="4"/>
      <c r="V131" s="3">
        <f t="shared" si="32"/>
        <v>42087</v>
      </c>
      <c r="W131" s="40">
        <f ca="1">W130+SUMIFS('Transactions (Dated)'!$E$2:$E$53,'Transactions (Dated)'!$D$2:$D$53,'Share Values'!$V131,'Transactions (Dated)'!$B$2:$B$53,'Share Values'!W$11,'Transactions (Dated)'!$C$2:$C$53,"Buy")-SUMIFS('Transactions (Dated)'!$E$2:$E$53,'Transactions (Dated)'!$D$2:$D$53,'Share Values'!$V131,'Transactions (Dated)'!$B$2:$B$53,'Share Values'!W$11,'Transactions (Dated)'!$C$2:$C$53,"Sell")</f>
        <v>4625</v>
      </c>
      <c r="X131" s="40">
        <f ca="1">X130+SUMIFS('Transactions (Dated)'!$E$2:$E$53,'Transactions (Dated)'!$D$2:$D$53,'Share Values'!$V131,'Transactions (Dated)'!$B$2:$B$53,'Share Values'!X$11,'Transactions (Dated)'!$C$2:$C$53,"Buy")-SUMIFS('Transactions (Dated)'!$E$2:$E$53,'Transactions (Dated)'!$D$2:$D$53,'Share Values'!$V131,'Transactions (Dated)'!$B$2:$B$53,'Share Values'!X$11,'Transactions (Dated)'!$C$2:$C$53,"Sell")</f>
        <v>12500</v>
      </c>
      <c r="Y131" s="40">
        <f ca="1">Y130+SUMIFS('Transactions (Dated)'!$E$2:$E$53,'Transactions (Dated)'!$D$2:$D$53,'Share Values'!$V131,'Transactions (Dated)'!$B$2:$B$53,'Share Values'!Y$11,'Transactions (Dated)'!$C$2:$C$53,"Buy")-SUMIFS('Transactions (Dated)'!$E$2:$E$53,'Transactions (Dated)'!$D$2:$D$53,'Share Values'!$V131,'Transactions (Dated)'!$B$2:$B$53,'Share Values'!Y$11,'Transactions (Dated)'!$C$2:$C$53,"Sell")</f>
        <v>0</v>
      </c>
      <c r="Z131" s="40">
        <f ca="1">Z130+SUMIFS('Transactions (Dated)'!$E$2:$E$53,'Transactions (Dated)'!$D$2:$D$53,'Share Values'!$V131,'Transactions (Dated)'!$B$2:$B$53,'Share Values'!Z$11,'Transactions (Dated)'!$C$2:$C$53,"Buy")-SUMIFS('Transactions (Dated)'!$E$2:$E$53,'Transactions (Dated)'!$D$2:$D$53,'Share Values'!$V131,'Transactions (Dated)'!$B$2:$B$53,'Share Values'!Z$11,'Transactions (Dated)'!$C$2:$C$53,"Sell")</f>
        <v>1892</v>
      </c>
      <c r="AA131" s="40">
        <f ca="1">AA130+SUMIFS('Transactions (Dated)'!$E$2:$E$53,'Transactions (Dated)'!$D$2:$D$53,'Share Values'!$V131,'Transactions (Dated)'!$B$2:$B$53,'Share Values'!AA$11,'Transactions (Dated)'!$C$2:$C$53,"Buy")-SUMIFS('Transactions (Dated)'!$E$2:$E$53,'Transactions (Dated)'!$D$2:$D$53,'Share Values'!$V131,'Transactions (Dated)'!$B$2:$B$53,'Share Values'!AA$11,'Transactions (Dated)'!$C$2:$C$53,"Sell")</f>
        <v>2348</v>
      </c>
      <c r="AB131" s="40">
        <f ca="1">AB130+SUMIFS('Transactions (Dated)'!$E$2:$E$53,'Transactions (Dated)'!$D$2:$D$53,'Share Values'!$V131,'Transactions (Dated)'!$B$2:$B$53,'Share Values'!AB$11,'Transactions (Dated)'!$C$2:$C$53,"Buy")-SUMIFS('Transactions (Dated)'!$E$2:$E$53,'Transactions (Dated)'!$D$2:$D$53,'Share Values'!$V131,'Transactions (Dated)'!$B$2:$B$53,'Share Values'!AB$11,'Transactions (Dated)'!$C$2:$C$53,"Sell")</f>
        <v>0</v>
      </c>
      <c r="AC131" s="40">
        <f ca="1">AC130+SUMIFS('Transactions (Dated)'!$E$2:$E$53,'Transactions (Dated)'!$D$2:$D$53,'Share Values'!$V131,'Transactions (Dated)'!$B$2:$B$53,'Share Values'!AC$11,'Transactions (Dated)'!$C$2:$C$53,"Buy")-SUMIFS('Transactions (Dated)'!$E$2:$E$53,'Transactions (Dated)'!$D$2:$D$53,'Share Values'!$V131,'Transactions (Dated)'!$B$2:$B$53,'Share Values'!AC$11,'Transactions (Dated)'!$C$2:$C$53,"Sell")</f>
        <v>0</v>
      </c>
      <c r="AD131" s="40">
        <f ca="1">AD130+SUMIFS('Transactions (Dated)'!$E$2:$E$53,'Transactions (Dated)'!$D$2:$D$53,'Share Values'!$V131,'Transactions (Dated)'!$B$2:$B$53,'Share Values'!AD$11,'Transactions (Dated)'!$C$2:$C$53,"Buy")-SUMIFS('Transactions (Dated)'!$E$2:$E$53,'Transactions (Dated)'!$D$2:$D$53,'Share Values'!$V131,'Transactions (Dated)'!$B$2:$B$53,'Share Values'!AD$11,'Transactions (Dated)'!$C$2:$C$53,"Sell")</f>
        <v>0</v>
      </c>
      <c r="AE131" s="40">
        <f ca="1">AE130+SUMIFS('Transactions (Dated)'!$E$2:$E$53,'Transactions (Dated)'!$D$2:$D$53,'Share Values'!$V131,'Transactions (Dated)'!$B$2:$B$53,'Share Values'!AE$11,'Transactions (Dated)'!$C$2:$C$53,"Buy")-SUMIFS('Transactions (Dated)'!$E$2:$E$53,'Transactions (Dated)'!$D$2:$D$53,'Share Values'!$V131,'Transactions (Dated)'!$B$2:$B$53,'Share Values'!AE$11,'Transactions (Dated)'!$C$2:$C$53,"Sell")</f>
        <v>0</v>
      </c>
      <c r="AF131" s="40">
        <f ca="1">AF130+SUMIFS('Transactions (Dated)'!$E$2:$E$53,'Transactions (Dated)'!$D$2:$D$53,'Share Values'!$V131,'Transactions (Dated)'!$B$2:$B$53,'Share Values'!AF$11,'Transactions (Dated)'!$C$2:$C$53,"Buy")-SUMIFS('Transactions (Dated)'!$E$2:$E$53,'Transactions (Dated)'!$D$2:$D$53,'Share Values'!$V131,'Transactions (Dated)'!$B$2:$B$53,'Share Values'!AF$11,'Transactions (Dated)'!$C$2:$C$53,"Sell")</f>
        <v>0</v>
      </c>
      <c r="AG131" s="40">
        <f ca="1">AG130+SUMIFS('Transactions (Dated)'!$E$2:$E$53,'Transactions (Dated)'!$D$2:$D$53,'Share Values'!$V131,'Transactions (Dated)'!$B$2:$B$53,'Share Values'!AG$11,'Transactions (Dated)'!$C$2:$C$53,"Buy")-SUMIFS('Transactions (Dated)'!$E$2:$E$53,'Transactions (Dated)'!$D$2:$D$53,'Share Values'!$V131,'Transactions (Dated)'!$B$2:$B$53,'Share Values'!AG$11,'Transactions (Dated)'!$C$2:$C$53,"Sell")</f>
        <v>0</v>
      </c>
      <c r="AH131" s="40">
        <f ca="1">AH130+SUMIFS('Transactions (Dated)'!$E$2:$E$53,'Transactions (Dated)'!$D$2:$D$53,'Share Values'!$V131,'Transactions (Dated)'!$B$2:$B$53,'Share Values'!AH$11,'Transactions (Dated)'!$C$2:$C$53,"Buy")-SUMIFS('Transactions (Dated)'!$E$2:$E$53,'Transactions (Dated)'!$D$2:$D$53,'Share Values'!$V131,'Transactions (Dated)'!$B$2:$B$53,'Share Values'!AH$11,'Transactions (Dated)'!$C$2:$C$53,"Sell")</f>
        <v>0</v>
      </c>
      <c r="AI131" s="40">
        <f ca="1">AI130+SUMIFS('Transactions (Dated)'!$E$2:$E$53,'Transactions (Dated)'!$D$2:$D$53,'Share Values'!$V131,'Transactions (Dated)'!$B$2:$B$53,'Share Values'!AI$11,'Transactions (Dated)'!$C$2:$C$53,"Buy")-SUMIFS('Transactions (Dated)'!$E$2:$E$53,'Transactions (Dated)'!$D$2:$D$53,'Share Values'!$V131,'Transactions (Dated)'!$B$2:$B$53,'Share Values'!AI$11,'Transactions (Dated)'!$C$2:$C$53,"Sell")</f>
        <v>0</v>
      </c>
      <c r="AJ131" s="40">
        <f ca="1">AJ130+SUMIFS('Transactions (Dated)'!$E$2:$E$53,'Transactions (Dated)'!$D$2:$D$53,'Share Values'!$V131,'Transactions (Dated)'!$B$2:$B$53,'Share Values'!AJ$11,'Transactions (Dated)'!$C$2:$C$53,"Buy")-SUMIFS('Transactions (Dated)'!$E$2:$E$53,'Transactions (Dated)'!$D$2:$D$53,'Share Values'!$V131,'Transactions (Dated)'!$B$2:$B$53,'Share Values'!AJ$11,'Transactions (Dated)'!$C$2:$C$53,"Sell")</f>
        <v>0</v>
      </c>
      <c r="AK131" s="40"/>
      <c r="AM131" s="3">
        <f t="shared" si="33"/>
        <v>42087</v>
      </c>
      <c r="AN131" s="6">
        <f t="shared" ca="1" si="34"/>
        <v>55130</v>
      </c>
      <c r="AO131" s="6">
        <f t="shared" ca="1" si="35"/>
        <v>51500</v>
      </c>
      <c r="AP131" s="6">
        <f t="shared" ca="1" si="36"/>
        <v>0</v>
      </c>
      <c r="AQ131" s="6">
        <f t="shared" ca="1" si="37"/>
        <v>63079.280000000006</v>
      </c>
      <c r="AR131" s="6">
        <f t="shared" ca="1" si="38"/>
        <v>49777.599999999999</v>
      </c>
      <c r="AS131" s="6">
        <f t="shared" ca="1" si="39"/>
        <v>0</v>
      </c>
      <c r="AT131" s="6">
        <f t="shared" ca="1" si="40"/>
        <v>0</v>
      </c>
      <c r="AU131" s="6">
        <f t="shared" ca="1" si="41"/>
        <v>0</v>
      </c>
      <c r="AV131" s="6">
        <f t="shared" ca="1" si="42"/>
        <v>0</v>
      </c>
      <c r="AW131" s="6">
        <f t="shared" ca="1" si="43"/>
        <v>0</v>
      </c>
      <c r="AX131" s="6">
        <f t="shared" ca="1" si="44"/>
        <v>0</v>
      </c>
      <c r="AY131" s="6">
        <f t="shared" ca="1" si="45"/>
        <v>0</v>
      </c>
      <c r="AZ131" s="6">
        <f t="shared" ca="1" si="46"/>
        <v>0</v>
      </c>
      <c r="BA131" s="6">
        <f t="shared" ca="1" si="47"/>
        <v>0</v>
      </c>
      <c r="BB131" s="6"/>
      <c r="BD131" s="4">
        <f t="shared" ca="1" si="48"/>
        <v>219486.88</v>
      </c>
      <c r="BF131" s="3">
        <f t="shared" si="49"/>
        <v>42087</v>
      </c>
      <c r="BG131" s="6">
        <f>BG130+SUMIFS('Transactions (Dated)'!H:H,'Transactions (Dated)'!D:D,'Share Values'!AM131)</f>
        <v>789691.15</v>
      </c>
      <c r="BH131" s="6">
        <f ca="1">BH130+SUMIFS('Transactions (Dated)'!$F:$F,'Transactions (Dated)'!$D:$D,$BF131,'Transactions (Dated)'!$B:$B,BH$11,'Transactions (Dated)'!$C:$C,"Dividend (paid to cash)")*W131</f>
        <v>0</v>
      </c>
      <c r="BI131" s="6">
        <f ca="1">BI130+SUMIFS('Transactions (Dated)'!$F:$F,'Transactions (Dated)'!$D:$D,$BF131,'Transactions (Dated)'!$B:$B,BI$11,'Transactions (Dated)'!$C:$C,"Dividend (paid to cash)")*X131</f>
        <v>1250</v>
      </c>
      <c r="BJ131" s="6">
        <f ca="1">BJ130+SUMIFS('Transactions (Dated)'!$F:$F,'Transactions (Dated)'!$D:$D,$BF131,'Transactions (Dated)'!$B:$B,BJ$11,'Transactions (Dated)'!$C:$C,"Dividend (paid to cash)")*Y131</f>
        <v>0</v>
      </c>
      <c r="BK131" s="6">
        <f ca="1">BK130+SUMIFS('Transactions (Dated)'!$F:$F,'Transactions (Dated)'!$D:$D,$BF131,'Transactions (Dated)'!$B:$B,BK$11,'Transactions (Dated)'!$C:$C,"Dividend (paid to cash)")*Z131</f>
        <v>0</v>
      </c>
      <c r="BL131" s="6">
        <f ca="1">BL130+SUMIFS('Transactions (Dated)'!$F:$F,'Transactions (Dated)'!$D:$D,$BF131,'Transactions (Dated)'!$B:$B,BL$11,'Transactions (Dated)'!$C:$C,"Dividend (paid to cash)")*AA131</f>
        <v>0</v>
      </c>
      <c r="BM131" s="6">
        <f ca="1">BM130+SUMIFS('Transactions (Dated)'!$F:$F,'Transactions (Dated)'!$D:$D,$BF131,'Transactions (Dated)'!$B:$B,BM$11,'Transactions (Dated)'!$C:$C,"Dividend (paid to cash)")*AB131</f>
        <v>0</v>
      </c>
      <c r="BN131" s="6">
        <f ca="1">BN130+SUMIFS('Transactions (Dated)'!$F:$F,'Transactions (Dated)'!$D:$D,$BF131,'Transactions (Dated)'!$B:$B,BN$11,'Transactions (Dated)'!$C:$C,"Dividend (paid to cash)")*AC131</f>
        <v>0</v>
      </c>
      <c r="BO131" s="6">
        <f ca="1">BO130+SUMIFS('Transactions (Dated)'!$F:$F,'Transactions (Dated)'!$D:$D,$BF131,'Transactions (Dated)'!$B:$B,BO$11,'Transactions (Dated)'!$C:$C,"Dividend (paid to cash)")*AD131</f>
        <v>0</v>
      </c>
      <c r="BP131" s="6">
        <f ca="1">BP130+SUMIFS('Transactions (Dated)'!$F:$F,'Transactions (Dated)'!$D:$D,$BF131,'Transactions (Dated)'!$B:$B,BP$11,'Transactions (Dated)'!$C:$C,"Dividend (paid to cash)")*AE131</f>
        <v>0</v>
      </c>
      <c r="BQ131" s="6">
        <f ca="1">BQ130+SUMIFS('Transactions (Dated)'!$F:$F,'Transactions (Dated)'!$D:$D,$BF131,'Transactions (Dated)'!$B:$B,BQ$11,'Transactions (Dated)'!$C:$C,"Dividend (paid to cash)")*AF131</f>
        <v>0</v>
      </c>
      <c r="BR131" s="6">
        <f ca="1">BR130+SUMIFS('Transactions (Dated)'!$F:$F,'Transactions (Dated)'!$D:$D,$BF131,'Transactions (Dated)'!$B:$B,BR$11,'Transactions (Dated)'!$C:$C,"Dividend (paid to cash)")*AG131</f>
        <v>0</v>
      </c>
      <c r="BS131" s="6">
        <f ca="1">BS130+SUMIFS('Transactions (Dated)'!$F:$F,'Transactions (Dated)'!$D:$D,$BF131,'Transactions (Dated)'!$B:$B,BS$11,'Transactions (Dated)'!$C:$C,"Dividend (paid to cash)")*AH131</f>
        <v>0</v>
      </c>
      <c r="BT131" s="6">
        <f ca="1">BT130+SUMIFS('Transactions (Dated)'!$F:$F,'Transactions (Dated)'!$D:$D,$BF131,'Transactions (Dated)'!$B:$B,BT$11,'Transactions (Dated)'!$C:$C,"Dividend (paid to cash)")*AI131</f>
        <v>0</v>
      </c>
      <c r="BU131" s="6">
        <f ca="1">BU130+SUMIFS('Transactions (Dated)'!$F:$F,'Transactions (Dated)'!$D:$D,$BF131,'Transactions (Dated)'!$B:$B,BU$11,'Transactions (Dated)'!$C:$C,"Dividend (paid to cash)")*AJ131</f>
        <v>0</v>
      </c>
      <c r="BV131" s="6"/>
      <c r="BX131" s="6">
        <f t="shared" ca="1" si="54"/>
        <v>790941.15</v>
      </c>
      <c r="BZ131" s="3">
        <f t="shared" si="55"/>
        <v>42087</v>
      </c>
      <c r="CA131" s="4">
        <f t="shared" ca="1" si="50"/>
        <v>219486.88</v>
      </c>
      <c r="CB131" s="4">
        <f t="shared" ca="1" si="51"/>
        <v>790941.15</v>
      </c>
      <c r="CD131" s="4">
        <f t="shared" ca="1" si="52"/>
        <v>1010428.03</v>
      </c>
    </row>
    <row r="132" spans="2:82" x14ac:dyDescent="0.15">
      <c r="B132" s="3">
        <f t="shared" si="53"/>
        <v>42088</v>
      </c>
      <c r="C132" s="2">
        <v>14929.4</v>
      </c>
      <c r="E132" s="70">
        <v>42088</v>
      </c>
      <c r="F132" s="69">
        <v>11.61</v>
      </c>
      <c r="G132" s="69">
        <v>4.4000000000000004</v>
      </c>
      <c r="H132" s="69">
        <v>20.285</v>
      </c>
      <c r="I132" s="69">
        <v>33.68</v>
      </c>
      <c r="J132" s="69">
        <v>20.98</v>
      </c>
      <c r="K132" s="69">
        <v>12.66</v>
      </c>
      <c r="L132" s="69">
        <v>26.25</v>
      </c>
      <c r="M132" s="69">
        <v>2.7</v>
      </c>
      <c r="N132" s="69">
        <v>8.6300000000000008</v>
      </c>
      <c r="O132" s="69">
        <v>5.2633000000000001</v>
      </c>
      <c r="P132" s="69">
        <v>33.11</v>
      </c>
      <c r="Q132" s="69">
        <v>1.19</v>
      </c>
      <c r="R132" s="69">
        <v>10.43</v>
      </c>
      <c r="S132" s="69">
        <v>39.799999999999997</v>
      </c>
      <c r="T132" s="4"/>
      <c r="V132" s="3">
        <f t="shared" si="32"/>
        <v>42088</v>
      </c>
      <c r="W132" s="40">
        <f ca="1">W131+SUMIFS('Transactions (Dated)'!$E$2:$E$53,'Transactions (Dated)'!$D$2:$D$53,'Share Values'!$V132,'Transactions (Dated)'!$B$2:$B$53,'Share Values'!W$11,'Transactions (Dated)'!$C$2:$C$53,"Buy")-SUMIFS('Transactions (Dated)'!$E$2:$E$53,'Transactions (Dated)'!$D$2:$D$53,'Share Values'!$V132,'Transactions (Dated)'!$B$2:$B$53,'Share Values'!W$11,'Transactions (Dated)'!$C$2:$C$53,"Sell")</f>
        <v>4625</v>
      </c>
      <c r="X132" s="40">
        <f ca="1">X131+SUMIFS('Transactions (Dated)'!$E$2:$E$53,'Transactions (Dated)'!$D$2:$D$53,'Share Values'!$V132,'Transactions (Dated)'!$B$2:$B$53,'Share Values'!X$11,'Transactions (Dated)'!$C$2:$C$53,"Buy")-SUMIFS('Transactions (Dated)'!$E$2:$E$53,'Transactions (Dated)'!$D$2:$D$53,'Share Values'!$V132,'Transactions (Dated)'!$B$2:$B$53,'Share Values'!X$11,'Transactions (Dated)'!$C$2:$C$53,"Sell")</f>
        <v>12500</v>
      </c>
      <c r="Y132" s="40">
        <f ca="1">Y131+SUMIFS('Transactions (Dated)'!$E$2:$E$53,'Transactions (Dated)'!$D$2:$D$53,'Share Values'!$V132,'Transactions (Dated)'!$B$2:$B$53,'Share Values'!Y$11,'Transactions (Dated)'!$C$2:$C$53,"Buy")-SUMIFS('Transactions (Dated)'!$E$2:$E$53,'Transactions (Dated)'!$D$2:$D$53,'Share Values'!$V132,'Transactions (Dated)'!$B$2:$B$53,'Share Values'!Y$11,'Transactions (Dated)'!$C$2:$C$53,"Sell")</f>
        <v>0</v>
      </c>
      <c r="Z132" s="40">
        <f ca="1">Z131+SUMIFS('Transactions (Dated)'!$E$2:$E$53,'Transactions (Dated)'!$D$2:$D$53,'Share Values'!$V132,'Transactions (Dated)'!$B$2:$B$53,'Share Values'!Z$11,'Transactions (Dated)'!$C$2:$C$53,"Buy")-SUMIFS('Transactions (Dated)'!$E$2:$E$53,'Transactions (Dated)'!$D$2:$D$53,'Share Values'!$V132,'Transactions (Dated)'!$B$2:$B$53,'Share Values'!Z$11,'Transactions (Dated)'!$C$2:$C$53,"Sell")</f>
        <v>1892</v>
      </c>
      <c r="AA132" s="40">
        <f ca="1">AA131+SUMIFS('Transactions (Dated)'!$E$2:$E$53,'Transactions (Dated)'!$D$2:$D$53,'Share Values'!$V132,'Transactions (Dated)'!$B$2:$B$53,'Share Values'!AA$11,'Transactions (Dated)'!$C$2:$C$53,"Buy")-SUMIFS('Transactions (Dated)'!$E$2:$E$53,'Transactions (Dated)'!$D$2:$D$53,'Share Values'!$V132,'Transactions (Dated)'!$B$2:$B$53,'Share Values'!AA$11,'Transactions (Dated)'!$C$2:$C$53,"Sell")</f>
        <v>2348</v>
      </c>
      <c r="AB132" s="40">
        <f ca="1">AB131+SUMIFS('Transactions (Dated)'!$E$2:$E$53,'Transactions (Dated)'!$D$2:$D$53,'Share Values'!$V132,'Transactions (Dated)'!$B$2:$B$53,'Share Values'!AB$11,'Transactions (Dated)'!$C$2:$C$53,"Buy")-SUMIFS('Transactions (Dated)'!$E$2:$E$53,'Transactions (Dated)'!$D$2:$D$53,'Share Values'!$V132,'Transactions (Dated)'!$B$2:$B$53,'Share Values'!AB$11,'Transactions (Dated)'!$C$2:$C$53,"Sell")</f>
        <v>0</v>
      </c>
      <c r="AC132" s="40">
        <f ca="1">AC131+SUMIFS('Transactions (Dated)'!$E$2:$E$53,'Transactions (Dated)'!$D$2:$D$53,'Share Values'!$V132,'Transactions (Dated)'!$B$2:$B$53,'Share Values'!AC$11,'Transactions (Dated)'!$C$2:$C$53,"Buy")-SUMIFS('Transactions (Dated)'!$E$2:$E$53,'Transactions (Dated)'!$D$2:$D$53,'Share Values'!$V132,'Transactions (Dated)'!$B$2:$B$53,'Share Values'!AC$11,'Transactions (Dated)'!$C$2:$C$53,"Sell")</f>
        <v>0</v>
      </c>
      <c r="AD132" s="40">
        <f ca="1">AD131+SUMIFS('Transactions (Dated)'!$E$2:$E$53,'Transactions (Dated)'!$D$2:$D$53,'Share Values'!$V132,'Transactions (Dated)'!$B$2:$B$53,'Share Values'!AD$11,'Transactions (Dated)'!$C$2:$C$53,"Buy")-SUMIFS('Transactions (Dated)'!$E$2:$E$53,'Transactions (Dated)'!$D$2:$D$53,'Share Values'!$V132,'Transactions (Dated)'!$B$2:$B$53,'Share Values'!AD$11,'Transactions (Dated)'!$C$2:$C$53,"Sell")</f>
        <v>0</v>
      </c>
      <c r="AE132" s="40">
        <f ca="1">AE131+SUMIFS('Transactions (Dated)'!$E$2:$E$53,'Transactions (Dated)'!$D$2:$D$53,'Share Values'!$V132,'Transactions (Dated)'!$B$2:$B$53,'Share Values'!AE$11,'Transactions (Dated)'!$C$2:$C$53,"Buy")-SUMIFS('Transactions (Dated)'!$E$2:$E$53,'Transactions (Dated)'!$D$2:$D$53,'Share Values'!$V132,'Transactions (Dated)'!$B$2:$B$53,'Share Values'!AE$11,'Transactions (Dated)'!$C$2:$C$53,"Sell")</f>
        <v>0</v>
      </c>
      <c r="AF132" s="40">
        <f ca="1">AF131+SUMIFS('Transactions (Dated)'!$E$2:$E$53,'Transactions (Dated)'!$D$2:$D$53,'Share Values'!$V132,'Transactions (Dated)'!$B$2:$B$53,'Share Values'!AF$11,'Transactions (Dated)'!$C$2:$C$53,"Buy")-SUMIFS('Transactions (Dated)'!$E$2:$E$53,'Transactions (Dated)'!$D$2:$D$53,'Share Values'!$V132,'Transactions (Dated)'!$B$2:$B$53,'Share Values'!AF$11,'Transactions (Dated)'!$C$2:$C$53,"Sell")</f>
        <v>0</v>
      </c>
      <c r="AG132" s="40">
        <f ca="1">AG131+SUMIFS('Transactions (Dated)'!$E$2:$E$53,'Transactions (Dated)'!$D$2:$D$53,'Share Values'!$V132,'Transactions (Dated)'!$B$2:$B$53,'Share Values'!AG$11,'Transactions (Dated)'!$C$2:$C$53,"Buy")-SUMIFS('Transactions (Dated)'!$E$2:$E$53,'Transactions (Dated)'!$D$2:$D$53,'Share Values'!$V132,'Transactions (Dated)'!$B$2:$B$53,'Share Values'!AG$11,'Transactions (Dated)'!$C$2:$C$53,"Sell")</f>
        <v>0</v>
      </c>
      <c r="AH132" s="40">
        <f ca="1">AH131+SUMIFS('Transactions (Dated)'!$E$2:$E$53,'Transactions (Dated)'!$D$2:$D$53,'Share Values'!$V132,'Transactions (Dated)'!$B$2:$B$53,'Share Values'!AH$11,'Transactions (Dated)'!$C$2:$C$53,"Buy")-SUMIFS('Transactions (Dated)'!$E$2:$E$53,'Transactions (Dated)'!$D$2:$D$53,'Share Values'!$V132,'Transactions (Dated)'!$B$2:$B$53,'Share Values'!AH$11,'Transactions (Dated)'!$C$2:$C$53,"Sell")</f>
        <v>0</v>
      </c>
      <c r="AI132" s="40">
        <f ca="1">AI131+SUMIFS('Transactions (Dated)'!$E$2:$E$53,'Transactions (Dated)'!$D$2:$D$53,'Share Values'!$V132,'Transactions (Dated)'!$B$2:$B$53,'Share Values'!AI$11,'Transactions (Dated)'!$C$2:$C$53,"Buy")-SUMIFS('Transactions (Dated)'!$E$2:$E$53,'Transactions (Dated)'!$D$2:$D$53,'Share Values'!$V132,'Transactions (Dated)'!$B$2:$B$53,'Share Values'!AI$11,'Transactions (Dated)'!$C$2:$C$53,"Sell")</f>
        <v>0</v>
      </c>
      <c r="AJ132" s="40">
        <f ca="1">AJ131+SUMIFS('Transactions (Dated)'!$E$2:$E$53,'Transactions (Dated)'!$D$2:$D$53,'Share Values'!$V132,'Transactions (Dated)'!$B$2:$B$53,'Share Values'!AJ$11,'Transactions (Dated)'!$C$2:$C$53,"Buy")-SUMIFS('Transactions (Dated)'!$E$2:$E$53,'Transactions (Dated)'!$D$2:$D$53,'Share Values'!$V132,'Transactions (Dated)'!$B$2:$B$53,'Share Values'!AJ$11,'Transactions (Dated)'!$C$2:$C$53,"Sell")</f>
        <v>0</v>
      </c>
      <c r="AK132" s="40"/>
      <c r="AM132" s="3">
        <f t="shared" si="33"/>
        <v>42088</v>
      </c>
      <c r="AN132" s="6">
        <f t="shared" ca="1" si="34"/>
        <v>53696.25</v>
      </c>
      <c r="AO132" s="6">
        <f t="shared" ca="1" si="35"/>
        <v>55000.000000000007</v>
      </c>
      <c r="AP132" s="6">
        <f t="shared" ca="1" si="36"/>
        <v>0</v>
      </c>
      <c r="AQ132" s="6">
        <f t="shared" ca="1" si="37"/>
        <v>63722.559999999998</v>
      </c>
      <c r="AR132" s="6">
        <f t="shared" ca="1" si="38"/>
        <v>49261.04</v>
      </c>
      <c r="AS132" s="6">
        <f t="shared" ca="1" si="39"/>
        <v>0</v>
      </c>
      <c r="AT132" s="6">
        <f t="shared" ca="1" si="40"/>
        <v>0</v>
      </c>
      <c r="AU132" s="6">
        <f t="shared" ca="1" si="41"/>
        <v>0</v>
      </c>
      <c r="AV132" s="6">
        <f t="shared" ca="1" si="42"/>
        <v>0</v>
      </c>
      <c r="AW132" s="6">
        <f t="shared" ca="1" si="43"/>
        <v>0</v>
      </c>
      <c r="AX132" s="6">
        <f t="shared" ca="1" si="44"/>
        <v>0</v>
      </c>
      <c r="AY132" s="6">
        <f t="shared" ca="1" si="45"/>
        <v>0</v>
      </c>
      <c r="AZ132" s="6">
        <f t="shared" ca="1" si="46"/>
        <v>0</v>
      </c>
      <c r="BA132" s="6">
        <f t="shared" ca="1" si="47"/>
        <v>0</v>
      </c>
      <c r="BB132" s="6"/>
      <c r="BD132" s="4">
        <f t="shared" ca="1" si="48"/>
        <v>221679.85</v>
      </c>
      <c r="BF132" s="3">
        <f t="shared" si="49"/>
        <v>42088</v>
      </c>
      <c r="BG132" s="6">
        <f>BG131+SUMIFS('Transactions (Dated)'!H:H,'Transactions (Dated)'!D:D,'Share Values'!AM132)</f>
        <v>789691.15</v>
      </c>
      <c r="BH132" s="6">
        <f ca="1">BH131+SUMIFS('Transactions (Dated)'!$F:$F,'Transactions (Dated)'!$D:$D,$BF132,'Transactions (Dated)'!$B:$B,BH$11,'Transactions (Dated)'!$C:$C,"Dividend (paid to cash)")*W132</f>
        <v>0</v>
      </c>
      <c r="BI132" s="6">
        <f ca="1">BI131+SUMIFS('Transactions (Dated)'!$F:$F,'Transactions (Dated)'!$D:$D,$BF132,'Transactions (Dated)'!$B:$B,BI$11,'Transactions (Dated)'!$C:$C,"Dividend (paid to cash)")*X132</f>
        <v>1250</v>
      </c>
      <c r="BJ132" s="6">
        <f ca="1">BJ131+SUMIFS('Transactions (Dated)'!$F:$F,'Transactions (Dated)'!$D:$D,$BF132,'Transactions (Dated)'!$B:$B,BJ$11,'Transactions (Dated)'!$C:$C,"Dividend (paid to cash)")*Y132</f>
        <v>0</v>
      </c>
      <c r="BK132" s="6">
        <f ca="1">BK131+SUMIFS('Transactions (Dated)'!$F:$F,'Transactions (Dated)'!$D:$D,$BF132,'Transactions (Dated)'!$B:$B,BK$11,'Transactions (Dated)'!$C:$C,"Dividend (paid to cash)")*Z132</f>
        <v>47.300000000000004</v>
      </c>
      <c r="BL132" s="6">
        <f ca="1">BL131+SUMIFS('Transactions (Dated)'!$F:$F,'Transactions (Dated)'!$D:$D,$BF132,'Transactions (Dated)'!$B:$B,BL$11,'Transactions (Dated)'!$C:$C,"Dividend (paid to cash)")*AA132</f>
        <v>0</v>
      </c>
      <c r="BM132" s="6">
        <f ca="1">BM131+SUMIFS('Transactions (Dated)'!$F:$F,'Transactions (Dated)'!$D:$D,$BF132,'Transactions (Dated)'!$B:$B,BM$11,'Transactions (Dated)'!$C:$C,"Dividend (paid to cash)")*AB132</f>
        <v>0</v>
      </c>
      <c r="BN132" s="6">
        <f ca="1">BN131+SUMIFS('Transactions (Dated)'!$F:$F,'Transactions (Dated)'!$D:$D,$BF132,'Transactions (Dated)'!$B:$B,BN$11,'Transactions (Dated)'!$C:$C,"Dividend (paid to cash)")*AC132</f>
        <v>0</v>
      </c>
      <c r="BO132" s="6">
        <f ca="1">BO131+SUMIFS('Transactions (Dated)'!$F:$F,'Transactions (Dated)'!$D:$D,$BF132,'Transactions (Dated)'!$B:$B,BO$11,'Transactions (Dated)'!$C:$C,"Dividend (paid to cash)")*AD132</f>
        <v>0</v>
      </c>
      <c r="BP132" s="6">
        <f ca="1">BP131+SUMIFS('Transactions (Dated)'!$F:$F,'Transactions (Dated)'!$D:$D,$BF132,'Transactions (Dated)'!$B:$B,BP$11,'Transactions (Dated)'!$C:$C,"Dividend (paid to cash)")*AE132</f>
        <v>0</v>
      </c>
      <c r="BQ132" s="6">
        <f ca="1">BQ131+SUMIFS('Transactions (Dated)'!$F:$F,'Transactions (Dated)'!$D:$D,$BF132,'Transactions (Dated)'!$B:$B,BQ$11,'Transactions (Dated)'!$C:$C,"Dividend (paid to cash)")*AF132</f>
        <v>0</v>
      </c>
      <c r="BR132" s="6">
        <f ca="1">BR131+SUMIFS('Transactions (Dated)'!$F:$F,'Transactions (Dated)'!$D:$D,$BF132,'Transactions (Dated)'!$B:$B,BR$11,'Transactions (Dated)'!$C:$C,"Dividend (paid to cash)")*AG132</f>
        <v>0</v>
      </c>
      <c r="BS132" s="6">
        <f ca="1">BS131+SUMIFS('Transactions (Dated)'!$F:$F,'Transactions (Dated)'!$D:$D,$BF132,'Transactions (Dated)'!$B:$B,BS$11,'Transactions (Dated)'!$C:$C,"Dividend (paid to cash)")*AH132</f>
        <v>0</v>
      </c>
      <c r="BT132" s="6">
        <f ca="1">BT131+SUMIFS('Transactions (Dated)'!$F:$F,'Transactions (Dated)'!$D:$D,$BF132,'Transactions (Dated)'!$B:$B,BT$11,'Transactions (Dated)'!$C:$C,"Dividend (paid to cash)")*AI132</f>
        <v>0</v>
      </c>
      <c r="BU132" s="6">
        <f ca="1">BU131+SUMIFS('Transactions (Dated)'!$F:$F,'Transactions (Dated)'!$D:$D,$BF132,'Transactions (Dated)'!$B:$B,BU$11,'Transactions (Dated)'!$C:$C,"Dividend (paid to cash)")*AJ132</f>
        <v>0</v>
      </c>
      <c r="BV132" s="6"/>
      <c r="BX132" s="6">
        <f t="shared" ca="1" si="54"/>
        <v>790988.45000000007</v>
      </c>
      <c r="BZ132" s="3">
        <f t="shared" si="55"/>
        <v>42088</v>
      </c>
      <c r="CA132" s="4">
        <f t="shared" ca="1" si="50"/>
        <v>221679.85</v>
      </c>
      <c r="CB132" s="4">
        <f t="shared" ca="1" si="51"/>
        <v>790988.45000000007</v>
      </c>
      <c r="CD132" s="4">
        <f t="shared" ca="1" si="52"/>
        <v>1012668.3</v>
      </c>
    </row>
    <row r="133" spans="2:82" x14ac:dyDescent="0.15">
      <c r="B133" s="3">
        <f t="shared" si="53"/>
        <v>42089</v>
      </c>
      <c r="C133" s="2">
        <v>14869.8</v>
      </c>
      <c r="E133" s="70">
        <v>42089</v>
      </c>
      <c r="F133" s="69">
        <v>11.6</v>
      </c>
      <c r="G133" s="69">
        <v>4.54</v>
      </c>
      <c r="H133" s="69">
        <v>20.055</v>
      </c>
      <c r="I133" s="69">
        <v>34.03</v>
      </c>
      <c r="J133" s="69">
        <v>21.26</v>
      </c>
      <c r="K133" s="69">
        <v>12.63</v>
      </c>
      <c r="L133" s="69">
        <v>26.27</v>
      </c>
      <c r="M133" s="69">
        <v>2.5299999999999998</v>
      </c>
      <c r="N133" s="69">
        <v>9</v>
      </c>
      <c r="O133" s="69">
        <v>5.2233000000000001</v>
      </c>
      <c r="P133" s="69">
        <v>33.200000000000003</v>
      </c>
      <c r="Q133" s="69">
        <v>1.2</v>
      </c>
      <c r="R133" s="69">
        <v>10.32</v>
      </c>
      <c r="S133" s="69">
        <v>39.17</v>
      </c>
      <c r="T133" s="4"/>
      <c r="V133" s="3">
        <f t="shared" si="32"/>
        <v>42089</v>
      </c>
      <c r="W133" s="40">
        <f ca="1">W132+SUMIFS('Transactions (Dated)'!$E$2:$E$53,'Transactions (Dated)'!$D$2:$D$53,'Share Values'!$V133,'Transactions (Dated)'!$B$2:$B$53,'Share Values'!W$11,'Transactions (Dated)'!$C$2:$C$53,"Buy")-SUMIFS('Transactions (Dated)'!$E$2:$E$53,'Transactions (Dated)'!$D$2:$D$53,'Share Values'!$V133,'Transactions (Dated)'!$B$2:$B$53,'Share Values'!W$11,'Transactions (Dated)'!$C$2:$C$53,"Sell")</f>
        <v>4625</v>
      </c>
      <c r="X133" s="40">
        <f ca="1">X132+SUMIFS('Transactions (Dated)'!$E$2:$E$53,'Transactions (Dated)'!$D$2:$D$53,'Share Values'!$V133,'Transactions (Dated)'!$B$2:$B$53,'Share Values'!X$11,'Transactions (Dated)'!$C$2:$C$53,"Buy")-SUMIFS('Transactions (Dated)'!$E$2:$E$53,'Transactions (Dated)'!$D$2:$D$53,'Share Values'!$V133,'Transactions (Dated)'!$B$2:$B$53,'Share Values'!X$11,'Transactions (Dated)'!$C$2:$C$53,"Sell")</f>
        <v>12500</v>
      </c>
      <c r="Y133" s="40">
        <f ca="1">Y132+SUMIFS('Transactions (Dated)'!$E$2:$E$53,'Transactions (Dated)'!$D$2:$D$53,'Share Values'!$V133,'Transactions (Dated)'!$B$2:$B$53,'Share Values'!Y$11,'Transactions (Dated)'!$C$2:$C$53,"Buy")-SUMIFS('Transactions (Dated)'!$E$2:$E$53,'Transactions (Dated)'!$D$2:$D$53,'Share Values'!$V133,'Transactions (Dated)'!$B$2:$B$53,'Share Values'!Y$11,'Transactions (Dated)'!$C$2:$C$53,"Sell")</f>
        <v>0</v>
      </c>
      <c r="Z133" s="40">
        <f ca="1">Z132+SUMIFS('Transactions (Dated)'!$E$2:$E$53,'Transactions (Dated)'!$D$2:$D$53,'Share Values'!$V133,'Transactions (Dated)'!$B$2:$B$53,'Share Values'!Z$11,'Transactions (Dated)'!$C$2:$C$53,"Buy")-SUMIFS('Transactions (Dated)'!$E$2:$E$53,'Transactions (Dated)'!$D$2:$D$53,'Share Values'!$V133,'Transactions (Dated)'!$B$2:$B$53,'Share Values'!Z$11,'Transactions (Dated)'!$C$2:$C$53,"Sell")</f>
        <v>1892</v>
      </c>
      <c r="AA133" s="40">
        <f ca="1">AA132+SUMIFS('Transactions (Dated)'!$E$2:$E$53,'Transactions (Dated)'!$D$2:$D$53,'Share Values'!$V133,'Transactions (Dated)'!$B$2:$B$53,'Share Values'!AA$11,'Transactions (Dated)'!$C$2:$C$53,"Buy")-SUMIFS('Transactions (Dated)'!$E$2:$E$53,'Transactions (Dated)'!$D$2:$D$53,'Share Values'!$V133,'Transactions (Dated)'!$B$2:$B$53,'Share Values'!AA$11,'Transactions (Dated)'!$C$2:$C$53,"Sell")</f>
        <v>2348</v>
      </c>
      <c r="AB133" s="40">
        <f ca="1">AB132+SUMIFS('Transactions (Dated)'!$E$2:$E$53,'Transactions (Dated)'!$D$2:$D$53,'Share Values'!$V133,'Transactions (Dated)'!$B$2:$B$53,'Share Values'!AB$11,'Transactions (Dated)'!$C$2:$C$53,"Buy")-SUMIFS('Transactions (Dated)'!$E$2:$E$53,'Transactions (Dated)'!$D$2:$D$53,'Share Values'!$V133,'Transactions (Dated)'!$B$2:$B$53,'Share Values'!AB$11,'Transactions (Dated)'!$C$2:$C$53,"Sell")</f>
        <v>0</v>
      </c>
      <c r="AC133" s="40">
        <f ca="1">AC132+SUMIFS('Transactions (Dated)'!$E$2:$E$53,'Transactions (Dated)'!$D$2:$D$53,'Share Values'!$V133,'Transactions (Dated)'!$B$2:$B$53,'Share Values'!AC$11,'Transactions (Dated)'!$C$2:$C$53,"Buy")-SUMIFS('Transactions (Dated)'!$E$2:$E$53,'Transactions (Dated)'!$D$2:$D$53,'Share Values'!$V133,'Transactions (Dated)'!$B$2:$B$53,'Share Values'!AC$11,'Transactions (Dated)'!$C$2:$C$53,"Sell")</f>
        <v>0</v>
      </c>
      <c r="AD133" s="40">
        <f ca="1">AD132+SUMIFS('Transactions (Dated)'!$E$2:$E$53,'Transactions (Dated)'!$D$2:$D$53,'Share Values'!$V133,'Transactions (Dated)'!$B$2:$B$53,'Share Values'!AD$11,'Transactions (Dated)'!$C$2:$C$53,"Buy")-SUMIFS('Transactions (Dated)'!$E$2:$E$53,'Transactions (Dated)'!$D$2:$D$53,'Share Values'!$V133,'Transactions (Dated)'!$B$2:$B$53,'Share Values'!AD$11,'Transactions (Dated)'!$C$2:$C$53,"Sell")</f>
        <v>0</v>
      </c>
      <c r="AE133" s="40">
        <f ca="1">AE132+SUMIFS('Transactions (Dated)'!$E$2:$E$53,'Transactions (Dated)'!$D$2:$D$53,'Share Values'!$V133,'Transactions (Dated)'!$B$2:$B$53,'Share Values'!AE$11,'Transactions (Dated)'!$C$2:$C$53,"Buy")-SUMIFS('Transactions (Dated)'!$E$2:$E$53,'Transactions (Dated)'!$D$2:$D$53,'Share Values'!$V133,'Transactions (Dated)'!$B$2:$B$53,'Share Values'!AE$11,'Transactions (Dated)'!$C$2:$C$53,"Sell")</f>
        <v>0</v>
      </c>
      <c r="AF133" s="40">
        <f ca="1">AF132+SUMIFS('Transactions (Dated)'!$E$2:$E$53,'Transactions (Dated)'!$D$2:$D$53,'Share Values'!$V133,'Transactions (Dated)'!$B$2:$B$53,'Share Values'!AF$11,'Transactions (Dated)'!$C$2:$C$53,"Buy")-SUMIFS('Transactions (Dated)'!$E$2:$E$53,'Transactions (Dated)'!$D$2:$D$53,'Share Values'!$V133,'Transactions (Dated)'!$B$2:$B$53,'Share Values'!AF$11,'Transactions (Dated)'!$C$2:$C$53,"Sell")</f>
        <v>0</v>
      </c>
      <c r="AG133" s="40">
        <f ca="1">AG132+SUMIFS('Transactions (Dated)'!$E$2:$E$53,'Transactions (Dated)'!$D$2:$D$53,'Share Values'!$V133,'Transactions (Dated)'!$B$2:$B$53,'Share Values'!AG$11,'Transactions (Dated)'!$C$2:$C$53,"Buy")-SUMIFS('Transactions (Dated)'!$E$2:$E$53,'Transactions (Dated)'!$D$2:$D$53,'Share Values'!$V133,'Transactions (Dated)'!$B$2:$B$53,'Share Values'!AG$11,'Transactions (Dated)'!$C$2:$C$53,"Sell")</f>
        <v>0</v>
      </c>
      <c r="AH133" s="40">
        <f ca="1">AH132+SUMIFS('Transactions (Dated)'!$E$2:$E$53,'Transactions (Dated)'!$D$2:$D$53,'Share Values'!$V133,'Transactions (Dated)'!$B$2:$B$53,'Share Values'!AH$11,'Transactions (Dated)'!$C$2:$C$53,"Buy")-SUMIFS('Transactions (Dated)'!$E$2:$E$53,'Transactions (Dated)'!$D$2:$D$53,'Share Values'!$V133,'Transactions (Dated)'!$B$2:$B$53,'Share Values'!AH$11,'Transactions (Dated)'!$C$2:$C$53,"Sell")</f>
        <v>0</v>
      </c>
      <c r="AI133" s="40">
        <f ca="1">AI132+SUMIFS('Transactions (Dated)'!$E$2:$E$53,'Transactions (Dated)'!$D$2:$D$53,'Share Values'!$V133,'Transactions (Dated)'!$B$2:$B$53,'Share Values'!AI$11,'Transactions (Dated)'!$C$2:$C$53,"Buy")-SUMIFS('Transactions (Dated)'!$E$2:$E$53,'Transactions (Dated)'!$D$2:$D$53,'Share Values'!$V133,'Transactions (Dated)'!$B$2:$B$53,'Share Values'!AI$11,'Transactions (Dated)'!$C$2:$C$53,"Sell")</f>
        <v>0</v>
      </c>
      <c r="AJ133" s="40">
        <f ca="1">AJ132+SUMIFS('Transactions (Dated)'!$E$2:$E$53,'Transactions (Dated)'!$D$2:$D$53,'Share Values'!$V133,'Transactions (Dated)'!$B$2:$B$53,'Share Values'!AJ$11,'Transactions (Dated)'!$C$2:$C$53,"Buy")-SUMIFS('Transactions (Dated)'!$E$2:$E$53,'Transactions (Dated)'!$D$2:$D$53,'Share Values'!$V133,'Transactions (Dated)'!$B$2:$B$53,'Share Values'!AJ$11,'Transactions (Dated)'!$C$2:$C$53,"Sell")</f>
        <v>0</v>
      </c>
      <c r="AK133" s="40"/>
      <c r="AM133" s="3">
        <f t="shared" si="33"/>
        <v>42089</v>
      </c>
      <c r="AN133" s="6">
        <f t="shared" ca="1" si="34"/>
        <v>53650</v>
      </c>
      <c r="AO133" s="6">
        <f t="shared" ca="1" si="35"/>
        <v>56750</v>
      </c>
      <c r="AP133" s="6">
        <f t="shared" ca="1" si="36"/>
        <v>0</v>
      </c>
      <c r="AQ133" s="6">
        <f t="shared" ca="1" si="37"/>
        <v>64384.76</v>
      </c>
      <c r="AR133" s="6">
        <f t="shared" ca="1" si="38"/>
        <v>49918.48</v>
      </c>
      <c r="AS133" s="6">
        <f t="shared" ca="1" si="39"/>
        <v>0</v>
      </c>
      <c r="AT133" s="6">
        <f t="shared" ca="1" si="40"/>
        <v>0</v>
      </c>
      <c r="AU133" s="6">
        <f t="shared" ca="1" si="41"/>
        <v>0</v>
      </c>
      <c r="AV133" s="6">
        <f t="shared" ca="1" si="42"/>
        <v>0</v>
      </c>
      <c r="AW133" s="6">
        <f t="shared" ca="1" si="43"/>
        <v>0</v>
      </c>
      <c r="AX133" s="6">
        <f t="shared" ca="1" si="44"/>
        <v>0</v>
      </c>
      <c r="AY133" s="6">
        <f t="shared" ca="1" si="45"/>
        <v>0</v>
      </c>
      <c r="AZ133" s="6">
        <f t="shared" ca="1" si="46"/>
        <v>0</v>
      </c>
      <c r="BA133" s="6">
        <f t="shared" ca="1" si="47"/>
        <v>0</v>
      </c>
      <c r="BB133" s="6"/>
      <c r="BD133" s="4">
        <f t="shared" ca="1" si="48"/>
        <v>224703.24000000002</v>
      </c>
      <c r="BF133" s="3">
        <f t="shared" si="49"/>
        <v>42089</v>
      </c>
      <c r="BG133" s="6">
        <f>BG132+SUMIFS('Transactions (Dated)'!H:H,'Transactions (Dated)'!D:D,'Share Values'!AM133)</f>
        <v>789691.15</v>
      </c>
      <c r="BH133" s="6">
        <f ca="1">BH132+SUMIFS('Transactions (Dated)'!$F:$F,'Transactions (Dated)'!$D:$D,$BF133,'Transactions (Dated)'!$B:$B,BH$11,'Transactions (Dated)'!$C:$C,"Dividend (paid to cash)")*W133</f>
        <v>0</v>
      </c>
      <c r="BI133" s="6">
        <f ca="1">BI132+SUMIFS('Transactions (Dated)'!$F:$F,'Transactions (Dated)'!$D:$D,$BF133,'Transactions (Dated)'!$B:$B,BI$11,'Transactions (Dated)'!$C:$C,"Dividend (paid to cash)")*X133</f>
        <v>1250</v>
      </c>
      <c r="BJ133" s="6">
        <f ca="1">BJ132+SUMIFS('Transactions (Dated)'!$F:$F,'Transactions (Dated)'!$D:$D,$BF133,'Transactions (Dated)'!$B:$B,BJ$11,'Transactions (Dated)'!$C:$C,"Dividend (paid to cash)")*Y133</f>
        <v>0</v>
      </c>
      <c r="BK133" s="6">
        <f ca="1">BK132+SUMIFS('Transactions (Dated)'!$F:$F,'Transactions (Dated)'!$D:$D,$BF133,'Transactions (Dated)'!$B:$B,BK$11,'Transactions (Dated)'!$C:$C,"Dividend (paid to cash)")*Z133</f>
        <v>47.300000000000004</v>
      </c>
      <c r="BL133" s="6">
        <f ca="1">BL132+SUMIFS('Transactions (Dated)'!$F:$F,'Transactions (Dated)'!$D:$D,$BF133,'Transactions (Dated)'!$B:$B,BL$11,'Transactions (Dated)'!$C:$C,"Dividend (paid to cash)")*AA133</f>
        <v>0</v>
      </c>
      <c r="BM133" s="6">
        <f ca="1">BM132+SUMIFS('Transactions (Dated)'!$F:$F,'Transactions (Dated)'!$D:$D,$BF133,'Transactions (Dated)'!$B:$B,BM$11,'Transactions (Dated)'!$C:$C,"Dividend (paid to cash)")*AB133</f>
        <v>0</v>
      </c>
      <c r="BN133" s="6">
        <f ca="1">BN132+SUMIFS('Transactions (Dated)'!$F:$F,'Transactions (Dated)'!$D:$D,$BF133,'Transactions (Dated)'!$B:$B,BN$11,'Transactions (Dated)'!$C:$C,"Dividend (paid to cash)")*AC133</f>
        <v>0</v>
      </c>
      <c r="BO133" s="6">
        <f ca="1">BO132+SUMIFS('Transactions (Dated)'!$F:$F,'Transactions (Dated)'!$D:$D,$BF133,'Transactions (Dated)'!$B:$B,BO$11,'Transactions (Dated)'!$C:$C,"Dividend (paid to cash)")*AD133</f>
        <v>0</v>
      </c>
      <c r="BP133" s="6">
        <f ca="1">BP132+SUMIFS('Transactions (Dated)'!$F:$F,'Transactions (Dated)'!$D:$D,$BF133,'Transactions (Dated)'!$B:$B,BP$11,'Transactions (Dated)'!$C:$C,"Dividend (paid to cash)")*AE133</f>
        <v>0</v>
      </c>
      <c r="BQ133" s="6">
        <f ca="1">BQ132+SUMIFS('Transactions (Dated)'!$F:$F,'Transactions (Dated)'!$D:$D,$BF133,'Transactions (Dated)'!$B:$B,BQ$11,'Transactions (Dated)'!$C:$C,"Dividend (paid to cash)")*AF133</f>
        <v>0</v>
      </c>
      <c r="BR133" s="6">
        <f ca="1">BR132+SUMIFS('Transactions (Dated)'!$F:$F,'Transactions (Dated)'!$D:$D,$BF133,'Transactions (Dated)'!$B:$B,BR$11,'Transactions (Dated)'!$C:$C,"Dividend (paid to cash)")*AG133</f>
        <v>0</v>
      </c>
      <c r="BS133" s="6">
        <f ca="1">BS132+SUMIFS('Transactions (Dated)'!$F:$F,'Transactions (Dated)'!$D:$D,$BF133,'Transactions (Dated)'!$B:$B,BS$11,'Transactions (Dated)'!$C:$C,"Dividend (paid to cash)")*AH133</f>
        <v>0</v>
      </c>
      <c r="BT133" s="6">
        <f ca="1">BT132+SUMIFS('Transactions (Dated)'!$F:$F,'Transactions (Dated)'!$D:$D,$BF133,'Transactions (Dated)'!$B:$B,BT$11,'Transactions (Dated)'!$C:$C,"Dividend (paid to cash)")*AI133</f>
        <v>0</v>
      </c>
      <c r="BU133" s="6">
        <f ca="1">BU132+SUMIFS('Transactions (Dated)'!$F:$F,'Transactions (Dated)'!$D:$D,$BF133,'Transactions (Dated)'!$B:$B,BU$11,'Transactions (Dated)'!$C:$C,"Dividend (paid to cash)")*AJ133</f>
        <v>0</v>
      </c>
      <c r="BV133" s="6"/>
      <c r="BX133" s="6">
        <f t="shared" ca="1" si="54"/>
        <v>790988.45000000007</v>
      </c>
      <c r="BZ133" s="3">
        <f t="shared" si="55"/>
        <v>42089</v>
      </c>
      <c r="CA133" s="4">
        <f t="shared" ca="1" si="50"/>
        <v>224703.24000000002</v>
      </c>
      <c r="CB133" s="4">
        <f t="shared" ca="1" si="51"/>
        <v>790988.45000000007</v>
      </c>
      <c r="CD133" s="4">
        <f t="shared" ca="1" si="52"/>
        <v>1015691.6900000001</v>
      </c>
    </row>
    <row r="134" spans="2:82" x14ac:dyDescent="0.15">
      <c r="B134" s="3">
        <f t="shared" si="53"/>
        <v>42090</v>
      </c>
      <c r="C134" s="2">
        <v>14812.4</v>
      </c>
      <c r="E134" s="70">
        <v>42090</v>
      </c>
      <c r="F134" s="69">
        <v>11.89</v>
      </c>
      <c r="G134" s="69">
        <v>4.4800000000000004</v>
      </c>
      <c r="H134" s="69">
        <v>20</v>
      </c>
      <c r="I134" s="69">
        <v>33.85</v>
      </c>
      <c r="J134" s="69">
        <v>21.3</v>
      </c>
      <c r="K134" s="69">
        <v>12.67</v>
      </c>
      <c r="L134" s="69">
        <v>26.37</v>
      </c>
      <c r="M134" s="69">
        <v>2.61</v>
      </c>
      <c r="N134" s="69">
        <v>9</v>
      </c>
      <c r="O134" s="69">
        <v>5.3532999999999999</v>
      </c>
      <c r="P134" s="69">
        <v>32.65</v>
      </c>
      <c r="Q134" s="69">
        <v>1.19</v>
      </c>
      <c r="R134" s="69">
        <v>10.41</v>
      </c>
      <c r="S134" s="69">
        <v>38.840000000000003</v>
      </c>
      <c r="T134" s="4"/>
      <c r="V134" s="3">
        <f t="shared" si="32"/>
        <v>42090</v>
      </c>
      <c r="W134" s="40">
        <f ca="1">W133+SUMIFS('Transactions (Dated)'!$E$2:$E$53,'Transactions (Dated)'!$D$2:$D$53,'Share Values'!$V134,'Transactions (Dated)'!$B$2:$B$53,'Share Values'!W$11,'Transactions (Dated)'!$C$2:$C$53,"Buy")-SUMIFS('Transactions (Dated)'!$E$2:$E$53,'Transactions (Dated)'!$D$2:$D$53,'Share Values'!$V134,'Transactions (Dated)'!$B$2:$B$53,'Share Values'!W$11,'Transactions (Dated)'!$C$2:$C$53,"Sell")</f>
        <v>4625</v>
      </c>
      <c r="X134" s="40">
        <f ca="1">X133+SUMIFS('Transactions (Dated)'!$E$2:$E$53,'Transactions (Dated)'!$D$2:$D$53,'Share Values'!$V134,'Transactions (Dated)'!$B$2:$B$53,'Share Values'!X$11,'Transactions (Dated)'!$C$2:$C$53,"Buy")-SUMIFS('Transactions (Dated)'!$E$2:$E$53,'Transactions (Dated)'!$D$2:$D$53,'Share Values'!$V134,'Transactions (Dated)'!$B$2:$B$53,'Share Values'!X$11,'Transactions (Dated)'!$C$2:$C$53,"Sell")</f>
        <v>12500</v>
      </c>
      <c r="Y134" s="40">
        <f ca="1">Y133+SUMIFS('Transactions (Dated)'!$E$2:$E$53,'Transactions (Dated)'!$D$2:$D$53,'Share Values'!$V134,'Transactions (Dated)'!$B$2:$B$53,'Share Values'!Y$11,'Transactions (Dated)'!$C$2:$C$53,"Buy")-SUMIFS('Transactions (Dated)'!$E$2:$E$53,'Transactions (Dated)'!$D$2:$D$53,'Share Values'!$V134,'Transactions (Dated)'!$B$2:$B$53,'Share Values'!Y$11,'Transactions (Dated)'!$C$2:$C$53,"Sell")</f>
        <v>0</v>
      </c>
      <c r="Z134" s="40">
        <f ca="1">Z133+SUMIFS('Transactions (Dated)'!$E$2:$E$53,'Transactions (Dated)'!$D$2:$D$53,'Share Values'!$V134,'Transactions (Dated)'!$B$2:$B$53,'Share Values'!Z$11,'Transactions (Dated)'!$C$2:$C$53,"Buy")-SUMIFS('Transactions (Dated)'!$E$2:$E$53,'Transactions (Dated)'!$D$2:$D$53,'Share Values'!$V134,'Transactions (Dated)'!$B$2:$B$53,'Share Values'!Z$11,'Transactions (Dated)'!$C$2:$C$53,"Sell")</f>
        <v>1892</v>
      </c>
      <c r="AA134" s="40">
        <f ca="1">AA133+SUMIFS('Transactions (Dated)'!$E$2:$E$53,'Transactions (Dated)'!$D$2:$D$53,'Share Values'!$V134,'Transactions (Dated)'!$B$2:$B$53,'Share Values'!AA$11,'Transactions (Dated)'!$C$2:$C$53,"Buy")-SUMIFS('Transactions (Dated)'!$E$2:$E$53,'Transactions (Dated)'!$D$2:$D$53,'Share Values'!$V134,'Transactions (Dated)'!$B$2:$B$53,'Share Values'!AA$11,'Transactions (Dated)'!$C$2:$C$53,"Sell")</f>
        <v>2348</v>
      </c>
      <c r="AB134" s="40">
        <f ca="1">AB133+SUMIFS('Transactions (Dated)'!$E$2:$E$53,'Transactions (Dated)'!$D$2:$D$53,'Share Values'!$V134,'Transactions (Dated)'!$B$2:$B$53,'Share Values'!AB$11,'Transactions (Dated)'!$C$2:$C$53,"Buy")-SUMIFS('Transactions (Dated)'!$E$2:$E$53,'Transactions (Dated)'!$D$2:$D$53,'Share Values'!$V134,'Transactions (Dated)'!$B$2:$B$53,'Share Values'!AB$11,'Transactions (Dated)'!$C$2:$C$53,"Sell")</f>
        <v>0</v>
      </c>
      <c r="AC134" s="40">
        <f ca="1">AC133+SUMIFS('Transactions (Dated)'!$E$2:$E$53,'Transactions (Dated)'!$D$2:$D$53,'Share Values'!$V134,'Transactions (Dated)'!$B$2:$B$53,'Share Values'!AC$11,'Transactions (Dated)'!$C$2:$C$53,"Buy")-SUMIFS('Transactions (Dated)'!$E$2:$E$53,'Transactions (Dated)'!$D$2:$D$53,'Share Values'!$V134,'Transactions (Dated)'!$B$2:$B$53,'Share Values'!AC$11,'Transactions (Dated)'!$C$2:$C$53,"Sell")</f>
        <v>0</v>
      </c>
      <c r="AD134" s="40">
        <f ca="1">AD133+SUMIFS('Transactions (Dated)'!$E$2:$E$53,'Transactions (Dated)'!$D$2:$D$53,'Share Values'!$V134,'Transactions (Dated)'!$B$2:$B$53,'Share Values'!AD$11,'Transactions (Dated)'!$C$2:$C$53,"Buy")-SUMIFS('Transactions (Dated)'!$E$2:$E$53,'Transactions (Dated)'!$D$2:$D$53,'Share Values'!$V134,'Transactions (Dated)'!$B$2:$B$53,'Share Values'!AD$11,'Transactions (Dated)'!$C$2:$C$53,"Sell")</f>
        <v>0</v>
      </c>
      <c r="AE134" s="40">
        <f ca="1">AE133+SUMIFS('Transactions (Dated)'!$E$2:$E$53,'Transactions (Dated)'!$D$2:$D$53,'Share Values'!$V134,'Transactions (Dated)'!$B$2:$B$53,'Share Values'!AE$11,'Transactions (Dated)'!$C$2:$C$53,"Buy")-SUMIFS('Transactions (Dated)'!$E$2:$E$53,'Transactions (Dated)'!$D$2:$D$53,'Share Values'!$V134,'Transactions (Dated)'!$B$2:$B$53,'Share Values'!AE$11,'Transactions (Dated)'!$C$2:$C$53,"Sell")</f>
        <v>0</v>
      </c>
      <c r="AF134" s="40">
        <f ca="1">AF133+SUMIFS('Transactions (Dated)'!$E$2:$E$53,'Transactions (Dated)'!$D$2:$D$53,'Share Values'!$V134,'Transactions (Dated)'!$B$2:$B$53,'Share Values'!AF$11,'Transactions (Dated)'!$C$2:$C$53,"Buy")-SUMIFS('Transactions (Dated)'!$E$2:$E$53,'Transactions (Dated)'!$D$2:$D$53,'Share Values'!$V134,'Transactions (Dated)'!$B$2:$B$53,'Share Values'!AF$11,'Transactions (Dated)'!$C$2:$C$53,"Sell")</f>
        <v>0</v>
      </c>
      <c r="AG134" s="40">
        <f ca="1">AG133+SUMIFS('Transactions (Dated)'!$E$2:$E$53,'Transactions (Dated)'!$D$2:$D$53,'Share Values'!$V134,'Transactions (Dated)'!$B$2:$B$53,'Share Values'!AG$11,'Transactions (Dated)'!$C$2:$C$53,"Buy")-SUMIFS('Transactions (Dated)'!$E$2:$E$53,'Transactions (Dated)'!$D$2:$D$53,'Share Values'!$V134,'Transactions (Dated)'!$B$2:$B$53,'Share Values'!AG$11,'Transactions (Dated)'!$C$2:$C$53,"Sell")</f>
        <v>0</v>
      </c>
      <c r="AH134" s="40">
        <f ca="1">AH133+SUMIFS('Transactions (Dated)'!$E$2:$E$53,'Transactions (Dated)'!$D$2:$D$53,'Share Values'!$V134,'Transactions (Dated)'!$B$2:$B$53,'Share Values'!AH$11,'Transactions (Dated)'!$C$2:$C$53,"Buy")-SUMIFS('Transactions (Dated)'!$E$2:$E$53,'Transactions (Dated)'!$D$2:$D$53,'Share Values'!$V134,'Transactions (Dated)'!$B$2:$B$53,'Share Values'!AH$11,'Transactions (Dated)'!$C$2:$C$53,"Sell")</f>
        <v>0</v>
      </c>
      <c r="AI134" s="40">
        <f ca="1">AI133+SUMIFS('Transactions (Dated)'!$E$2:$E$53,'Transactions (Dated)'!$D$2:$D$53,'Share Values'!$V134,'Transactions (Dated)'!$B$2:$B$53,'Share Values'!AI$11,'Transactions (Dated)'!$C$2:$C$53,"Buy")-SUMIFS('Transactions (Dated)'!$E$2:$E$53,'Transactions (Dated)'!$D$2:$D$53,'Share Values'!$V134,'Transactions (Dated)'!$B$2:$B$53,'Share Values'!AI$11,'Transactions (Dated)'!$C$2:$C$53,"Sell")</f>
        <v>0</v>
      </c>
      <c r="AJ134" s="40">
        <f ca="1">AJ133+SUMIFS('Transactions (Dated)'!$E$2:$E$53,'Transactions (Dated)'!$D$2:$D$53,'Share Values'!$V134,'Transactions (Dated)'!$B$2:$B$53,'Share Values'!AJ$11,'Transactions (Dated)'!$C$2:$C$53,"Buy")-SUMIFS('Transactions (Dated)'!$E$2:$E$53,'Transactions (Dated)'!$D$2:$D$53,'Share Values'!$V134,'Transactions (Dated)'!$B$2:$B$53,'Share Values'!AJ$11,'Transactions (Dated)'!$C$2:$C$53,"Sell")</f>
        <v>0</v>
      </c>
      <c r="AK134" s="40"/>
      <c r="AM134" s="3">
        <f t="shared" si="33"/>
        <v>42090</v>
      </c>
      <c r="AN134" s="6">
        <f t="shared" ca="1" si="34"/>
        <v>54991.25</v>
      </c>
      <c r="AO134" s="6">
        <f t="shared" ca="1" si="35"/>
        <v>56000.000000000007</v>
      </c>
      <c r="AP134" s="6">
        <f t="shared" ca="1" si="36"/>
        <v>0</v>
      </c>
      <c r="AQ134" s="6">
        <f t="shared" ca="1" si="37"/>
        <v>64044.200000000004</v>
      </c>
      <c r="AR134" s="6">
        <f t="shared" ca="1" si="38"/>
        <v>50012.4</v>
      </c>
      <c r="AS134" s="6">
        <f t="shared" ca="1" si="39"/>
        <v>0</v>
      </c>
      <c r="AT134" s="6">
        <f t="shared" ca="1" si="40"/>
        <v>0</v>
      </c>
      <c r="AU134" s="6">
        <f t="shared" ca="1" si="41"/>
        <v>0</v>
      </c>
      <c r="AV134" s="6">
        <f t="shared" ca="1" si="42"/>
        <v>0</v>
      </c>
      <c r="AW134" s="6">
        <f t="shared" ca="1" si="43"/>
        <v>0</v>
      </c>
      <c r="AX134" s="6">
        <f t="shared" ca="1" si="44"/>
        <v>0</v>
      </c>
      <c r="AY134" s="6">
        <f t="shared" ca="1" si="45"/>
        <v>0</v>
      </c>
      <c r="AZ134" s="6">
        <f t="shared" ca="1" si="46"/>
        <v>0</v>
      </c>
      <c r="BA134" s="6">
        <f t="shared" ca="1" si="47"/>
        <v>0</v>
      </c>
      <c r="BB134" s="6"/>
      <c r="BD134" s="4">
        <f t="shared" ca="1" si="48"/>
        <v>225047.85</v>
      </c>
      <c r="BF134" s="3">
        <f t="shared" si="49"/>
        <v>42090</v>
      </c>
      <c r="BG134" s="6">
        <f>BG133+SUMIFS('Transactions (Dated)'!H:H,'Transactions (Dated)'!D:D,'Share Values'!AM134)</f>
        <v>789691.15</v>
      </c>
      <c r="BH134" s="6">
        <f ca="1">BH133+SUMIFS('Transactions (Dated)'!$F:$F,'Transactions (Dated)'!$D:$D,$BF134,'Transactions (Dated)'!$B:$B,BH$11,'Transactions (Dated)'!$C:$C,"Dividend (paid to cash)")*W134</f>
        <v>0</v>
      </c>
      <c r="BI134" s="6">
        <f ca="1">BI133+SUMIFS('Transactions (Dated)'!$F:$F,'Transactions (Dated)'!$D:$D,$BF134,'Transactions (Dated)'!$B:$B,BI$11,'Transactions (Dated)'!$C:$C,"Dividend (paid to cash)")*X134</f>
        <v>1250</v>
      </c>
      <c r="BJ134" s="6">
        <f ca="1">BJ133+SUMIFS('Transactions (Dated)'!$F:$F,'Transactions (Dated)'!$D:$D,$BF134,'Transactions (Dated)'!$B:$B,BJ$11,'Transactions (Dated)'!$C:$C,"Dividend (paid to cash)")*Y134</f>
        <v>0</v>
      </c>
      <c r="BK134" s="6">
        <f ca="1">BK133+SUMIFS('Transactions (Dated)'!$F:$F,'Transactions (Dated)'!$D:$D,$BF134,'Transactions (Dated)'!$B:$B,BK$11,'Transactions (Dated)'!$C:$C,"Dividend (paid to cash)")*Z134</f>
        <v>47.300000000000004</v>
      </c>
      <c r="BL134" s="6">
        <f ca="1">BL133+SUMIFS('Transactions (Dated)'!$F:$F,'Transactions (Dated)'!$D:$D,$BF134,'Transactions (Dated)'!$B:$B,BL$11,'Transactions (Dated)'!$C:$C,"Dividend (paid to cash)")*AA134</f>
        <v>0</v>
      </c>
      <c r="BM134" s="6">
        <f ca="1">BM133+SUMIFS('Transactions (Dated)'!$F:$F,'Transactions (Dated)'!$D:$D,$BF134,'Transactions (Dated)'!$B:$B,BM$11,'Transactions (Dated)'!$C:$C,"Dividend (paid to cash)")*AB134</f>
        <v>0</v>
      </c>
      <c r="BN134" s="6">
        <f ca="1">BN133+SUMIFS('Transactions (Dated)'!$F:$F,'Transactions (Dated)'!$D:$D,$BF134,'Transactions (Dated)'!$B:$B,BN$11,'Transactions (Dated)'!$C:$C,"Dividend (paid to cash)")*AC134</f>
        <v>0</v>
      </c>
      <c r="BO134" s="6">
        <f ca="1">BO133+SUMIFS('Transactions (Dated)'!$F:$F,'Transactions (Dated)'!$D:$D,$BF134,'Transactions (Dated)'!$B:$B,BO$11,'Transactions (Dated)'!$C:$C,"Dividend (paid to cash)")*AD134</f>
        <v>0</v>
      </c>
      <c r="BP134" s="6">
        <f ca="1">BP133+SUMIFS('Transactions (Dated)'!$F:$F,'Transactions (Dated)'!$D:$D,$BF134,'Transactions (Dated)'!$B:$B,BP$11,'Transactions (Dated)'!$C:$C,"Dividend (paid to cash)")*AE134</f>
        <v>0</v>
      </c>
      <c r="BQ134" s="6">
        <f ca="1">BQ133+SUMIFS('Transactions (Dated)'!$F:$F,'Transactions (Dated)'!$D:$D,$BF134,'Transactions (Dated)'!$B:$B,BQ$11,'Transactions (Dated)'!$C:$C,"Dividend (paid to cash)")*AF134</f>
        <v>0</v>
      </c>
      <c r="BR134" s="6">
        <f ca="1">BR133+SUMIFS('Transactions (Dated)'!$F:$F,'Transactions (Dated)'!$D:$D,$BF134,'Transactions (Dated)'!$B:$B,BR$11,'Transactions (Dated)'!$C:$C,"Dividend (paid to cash)")*AG134</f>
        <v>0</v>
      </c>
      <c r="BS134" s="6">
        <f ca="1">BS133+SUMIFS('Transactions (Dated)'!$F:$F,'Transactions (Dated)'!$D:$D,$BF134,'Transactions (Dated)'!$B:$B,BS$11,'Transactions (Dated)'!$C:$C,"Dividend (paid to cash)")*AH134</f>
        <v>0</v>
      </c>
      <c r="BT134" s="6">
        <f ca="1">BT133+SUMIFS('Transactions (Dated)'!$F:$F,'Transactions (Dated)'!$D:$D,$BF134,'Transactions (Dated)'!$B:$B,BT$11,'Transactions (Dated)'!$C:$C,"Dividend (paid to cash)")*AI134</f>
        <v>0</v>
      </c>
      <c r="BU134" s="6">
        <f ca="1">BU133+SUMIFS('Transactions (Dated)'!$F:$F,'Transactions (Dated)'!$D:$D,$BF134,'Transactions (Dated)'!$B:$B,BU$11,'Transactions (Dated)'!$C:$C,"Dividend (paid to cash)")*AJ134</f>
        <v>0</v>
      </c>
      <c r="BV134" s="6"/>
      <c r="BX134" s="6">
        <f t="shared" ca="1" si="54"/>
        <v>790988.45000000007</v>
      </c>
      <c r="BZ134" s="3">
        <f t="shared" si="55"/>
        <v>42090</v>
      </c>
      <c r="CA134" s="4">
        <f t="shared" ca="1" si="50"/>
        <v>225047.85</v>
      </c>
      <c r="CB134" s="4">
        <f t="shared" ca="1" si="51"/>
        <v>790988.45000000007</v>
      </c>
      <c r="CD134" s="4">
        <f t="shared" ca="1" si="52"/>
        <v>1016036.3</v>
      </c>
    </row>
    <row r="135" spans="2:82" x14ac:dyDescent="0.15">
      <c r="B135" s="3">
        <f t="shared" si="53"/>
        <v>42093</v>
      </c>
      <c r="C135" s="2">
        <v>14908.4</v>
      </c>
      <c r="E135" s="70">
        <v>42093</v>
      </c>
      <c r="F135" s="69">
        <v>11.17</v>
      </c>
      <c r="G135" s="69">
        <v>4.43</v>
      </c>
      <c r="H135" s="69">
        <v>20.12</v>
      </c>
      <c r="I135" s="69">
        <v>34.03</v>
      </c>
      <c r="J135" s="69">
        <v>21.19</v>
      </c>
      <c r="K135" s="69">
        <v>12.63</v>
      </c>
      <c r="L135" s="69">
        <v>26.52</v>
      </c>
      <c r="M135" s="69">
        <v>2.65</v>
      </c>
      <c r="N135" s="69">
        <v>9</v>
      </c>
      <c r="O135" s="69">
        <v>5.3867000000000003</v>
      </c>
      <c r="P135" s="69">
        <v>32.799999999999997</v>
      </c>
      <c r="Q135" s="69">
        <v>1.2</v>
      </c>
      <c r="R135" s="69">
        <v>10.63</v>
      </c>
      <c r="S135" s="69">
        <v>38.979999999999997</v>
      </c>
      <c r="T135" s="4"/>
      <c r="V135" s="3">
        <f t="shared" si="32"/>
        <v>42093</v>
      </c>
      <c r="W135" s="40">
        <f ca="1">W134+SUMIFS('Transactions (Dated)'!$E$2:$E$53,'Transactions (Dated)'!$D$2:$D$53,'Share Values'!$V135,'Transactions (Dated)'!$B$2:$B$53,'Share Values'!W$11,'Transactions (Dated)'!$C$2:$C$53,"Buy")-SUMIFS('Transactions (Dated)'!$E$2:$E$53,'Transactions (Dated)'!$D$2:$D$53,'Share Values'!$V135,'Transactions (Dated)'!$B$2:$B$53,'Share Values'!W$11,'Transactions (Dated)'!$C$2:$C$53,"Sell")</f>
        <v>4625</v>
      </c>
      <c r="X135" s="40">
        <f ca="1">X134+SUMIFS('Transactions (Dated)'!$E$2:$E$53,'Transactions (Dated)'!$D$2:$D$53,'Share Values'!$V135,'Transactions (Dated)'!$B$2:$B$53,'Share Values'!X$11,'Transactions (Dated)'!$C$2:$C$53,"Buy")-SUMIFS('Transactions (Dated)'!$E$2:$E$53,'Transactions (Dated)'!$D$2:$D$53,'Share Values'!$V135,'Transactions (Dated)'!$B$2:$B$53,'Share Values'!X$11,'Transactions (Dated)'!$C$2:$C$53,"Sell")</f>
        <v>12500</v>
      </c>
      <c r="Y135" s="40">
        <f ca="1">Y134+SUMIFS('Transactions (Dated)'!$E$2:$E$53,'Transactions (Dated)'!$D$2:$D$53,'Share Values'!$V135,'Transactions (Dated)'!$B$2:$B$53,'Share Values'!Y$11,'Transactions (Dated)'!$C$2:$C$53,"Buy")-SUMIFS('Transactions (Dated)'!$E$2:$E$53,'Transactions (Dated)'!$D$2:$D$53,'Share Values'!$V135,'Transactions (Dated)'!$B$2:$B$53,'Share Values'!Y$11,'Transactions (Dated)'!$C$2:$C$53,"Sell")</f>
        <v>0</v>
      </c>
      <c r="Z135" s="40">
        <f ca="1">Z134+SUMIFS('Transactions (Dated)'!$E$2:$E$53,'Transactions (Dated)'!$D$2:$D$53,'Share Values'!$V135,'Transactions (Dated)'!$B$2:$B$53,'Share Values'!Z$11,'Transactions (Dated)'!$C$2:$C$53,"Buy")-SUMIFS('Transactions (Dated)'!$E$2:$E$53,'Transactions (Dated)'!$D$2:$D$53,'Share Values'!$V135,'Transactions (Dated)'!$B$2:$B$53,'Share Values'!Z$11,'Transactions (Dated)'!$C$2:$C$53,"Sell")</f>
        <v>1892</v>
      </c>
      <c r="AA135" s="40">
        <f ca="1">AA134+SUMIFS('Transactions (Dated)'!$E$2:$E$53,'Transactions (Dated)'!$D$2:$D$53,'Share Values'!$V135,'Transactions (Dated)'!$B$2:$B$53,'Share Values'!AA$11,'Transactions (Dated)'!$C$2:$C$53,"Buy")-SUMIFS('Transactions (Dated)'!$E$2:$E$53,'Transactions (Dated)'!$D$2:$D$53,'Share Values'!$V135,'Transactions (Dated)'!$B$2:$B$53,'Share Values'!AA$11,'Transactions (Dated)'!$C$2:$C$53,"Sell")</f>
        <v>2348</v>
      </c>
      <c r="AB135" s="40">
        <f ca="1">AB134+SUMIFS('Transactions (Dated)'!$E$2:$E$53,'Transactions (Dated)'!$D$2:$D$53,'Share Values'!$V135,'Transactions (Dated)'!$B$2:$B$53,'Share Values'!AB$11,'Transactions (Dated)'!$C$2:$C$53,"Buy")-SUMIFS('Transactions (Dated)'!$E$2:$E$53,'Transactions (Dated)'!$D$2:$D$53,'Share Values'!$V135,'Transactions (Dated)'!$B$2:$B$53,'Share Values'!AB$11,'Transactions (Dated)'!$C$2:$C$53,"Sell")</f>
        <v>0</v>
      </c>
      <c r="AC135" s="40">
        <f ca="1">AC134+SUMIFS('Transactions (Dated)'!$E$2:$E$53,'Transactions (Dated)'!$D$2:$D$53,'Share Values'!$V135,'Transactions (Dated)'!$B$2:$B$53,'Share Values'!AC$11,'Transactions (Dated)'!$C$2:$C$53,"Buy")-SUMIFS('Transactions (Dated)'!$E$2:$E$53,'Transactions (Dated)'!$D$2:$D$53,'Share Values'!$V135,'Transactions (Dated)'!$B$2:$B$53,'Share Values'!AC$11,'Transactions (Dated)'!$C$2:$C$53,"Sell")</f>
        <v>0</v>
      </c>
      <c r="AD135" s="40">
        <f ca="1">AD134+SUMIFS('Transactions (Dated)'!$E$2:$E$53,'Transactions (Dated)'!$D$2:$D$53,'Share Values'!$V135,'Transactions (Dated)'!$B$2:$B$53,'Share Values'!AD$11,'Transactions (Dated)'!$C$2:$C$53,"Buy")-SUMIFS('Transactions (Dated)'!$E$2:$E$53,'Transactions (Dated)'!$D$2:$D$53,'Share Values'!$V135,'Transactions (Dated)'!$B$2:$B$53,'Share Values'!AD$11,'Transactions (Dated)'!$C$2:$C$53,"Sell")</f>
        <v>0</v>
      </c>
      <c r="AE135" s="40">
        <f ca="1">AE134+SUMIFS('Transactions (Dated)'!$E$2:$E$53,'Transactions (Dated)'!$D$2:$D$53,'Share Values'!$V135,'Transactions (Dated)'!$B$2:$B$53,'Share Values'!AE$11,'Transactions (Dated)'!$C$2:$C$53,"Buy")-SUMIFS('Transactions (Dated)'!$E$2:$E$53,'Transactions (Dated)'!$D$2:$D$53,'Share Values'!$V135,'Transactions (Dated)'!$B$2:$B$53,'Share Values'!AE$11,'Transactions (Dated)'!$C$2:$C$53,"Sell")</f>
        <v>0</v>
      </c>
      <c r="AF135" s="40">
        <f ca="1">AF134+SUMIFS('Transactions (Dated)'!$E$2:$E$53,'Transactions (Dated)'!$D$2:$D$53,'Share Values'!$V135,'Transactions (Dated)'!$B$2:$B$53,'Share Values'!AF$11,'Transactions (Dated)'!$C$2:$C$53,"Buy")-SUMIFS('Transactions (Dated)'!$E$2:$E$53,'Transactions (Dated)'!$D$2:$D$53,'Share Values'!$V135,'Transactions (Dated)'!$B$2:$B$53,'Share Values'!AF$11,'Transactions (Dated)'!$C$2:$C$53,"Sell")</f>
        <v>0</v>
      </c>
      <c r="AG135" s="40">
        <f ca="1">AG134+SUMIFS('Transactions (Dated)'!$E$2:$E$53,'Transactions (Dated)'!$D$2:$D$53,'Share Values'!$V135,'Transactions (Dated)'!$B$2:$B$53,'Share Values'!AG$11,'Transactions (Dated)'!$C$2:$C$53,"Buy")-SUMIFS('Transactions (Dated)'!$E$2:$E$53,'Transactions (Dated)'!$D$2:$D$53,'Share Values'!$V135,'Transactions (Dated)'!$B$2:$B$53,'Share Values'!AG$11,'Transactions (Dated)'!$C$2:$C$53,"Sell")</f>
        <v>0</v>
      </c>
      <c r="AH135" s="40">
        <f ca="1">AH134+SUMIFS('Transactions (Dated)'!$E$2:$E$53,'Transactions (Dated)'!$D$2:$D$53,'Share Values'!$V135,'Transactions (Dated)'!$B$2:$B$53,'Share Values'!AH$11,'Transactions (Dated)'!$C$2:$C$53,"Buy")-SUMIFS('Transactions (Dated)'!$E$2:$E$53,'Transactions (Dated)'!$D$2:$D$53,'Share Values'!$V135,'Transactions (Dated)'!$B$2:$B$53,'Share Values'!AH$11,'Transactions (Dated)'!$C$2:$C$53,"Sell")</f>
        <v>0</v>
      </c>
      <c r="AI135" s="40">
        <f ca="1">AI134+SUMIFS('Transactions (Dated)'!$E$2:$E$53,'Transactions (Dated)'!$D$2:$D$53,'Share Values'!$V135,'Transactions (Dated)'!$B$2:$B$53,'Share Values'!AI$11,'Transactions (Dated)'!$C$2:$C$53,"Buy")-SUMIFS('Transactions (Dated)'!$E$2:$E$53,'Transactions (Dated)'!$D$2:$D$53,'Share Values'!$V135,'Transactions (Dated)'!$B$2:$B$53,'Share Values'!AI$11,'Transactions (Dated)'!$C$2:$C$53,"Sell")</f>
        <v>0</v>
      </c>
      <c r="AJ135" s="40">
        <f ca="1">AJ134+SUMIFS('Transactions (Dated)'!$E$2:$E$53,'Transactions (Dated)'!$D$2:$D$53,'Share Values'!$V135,'Transactions (Dated)'!$B$2:$B$53,'Share Values'!AJ$11,'Transactions (Dated)'!$C$2:$C$53,"Buy")-SUMIFS('Transactions (Dated)'!$E$2:$E$53,'Transactions (Dated)'!$D$2:$D$53,'Share Values'!$V135,'Transactions (Dated)'!$B$2:$B$53,'Share Values'!AJ$11,'Transactions (Dated)'!$C$2:$C$53,"Sell")</f>
        <v>0</v>
      </c>
      <c r="AK135" s="40"/>
      <c r="AM135" s="3">
        <f t="shared" si="33"/>
        <v>42093</v>
      </c>
      <c r="AN135" s="6">
        <f t="shared" ca="1" si="34"/>
        <v>51661.25</v>
      </c>
      <c r="AO135" s="6">
        <f t="shared" ca="1" si="35"/>
        <v>55375</v>
      </c>
      <c r="AP135" s="6">
        <f t="shared" ca="1" si="36"/>
        <v>0</v>
      </c>
      <c r="AQ135" s="6">
        <f t="shared" ca="1" si="37"/>
        <v>64384.76</v>
      </c>
      <c r="AR135" s="6">
        <f t="shared" ca="1" si="38"/>
        <v>49754.12</v>
      </c>
      <c r="AS135" s="6">
        <f t="shared" ca="1" si="39"/>
        <v>0</v>
      </c>
      <c r="AT135" s="6">
        <f t="shared" ca="1" si="40"/>
        <v>0</v>
      </c>
      <c r="AU135" s="6">
        <f t="shared" ca="1" si="41"/>
        <v>0</v>
      </c>
      <c r="AV135" s="6">
        <f t="shared" ca="1" si="42"/>
        <v>0</v>
      </c>
      <c r="AW135" s="6">
        <f t="shared" ca="1" si="43"/>
        <v>0</v>
      </c>
      <c r="AX135" s="6">
        <f t="shared" ca="1" si="44"/>
        <v>0</v>
      </c>
      <c r="AY135" s="6">
        <f t="shared" ca="1" si="45"/>
        <v>0</v>
      </c>
      <c r="AZ135" s="6">
        <f t="shared" ca="1" si="46"/>
        <v>0</v>
      </c>
      <c r="BA135" s="6">
        <f t="shared" ca="1" si="47"/>
        <v>0</v>
      </c>
      <c r="BB135" s="6"/>
      <c r="BD135" s="4">
        <f t="shared" ca="1" si="48"/>
        <v>221175.13</v>
      </c>
      <c r="BF135" s="3">
        <f t="shared" si="49"/>
        <v>42093</v>
      </c>
      <c r="BG135" s="6">
        <f>BG134+SUMIFS('Transactions (Dated)'!H:H,'Transactions (Dated)'!D:D,'Share Values'!AM135)</f>
        <v>789691.15</v>
      </c>
      <c r="BH135" s="6">
        <f ca="1">BH134+SUMIFS('Transactions (Dated)'!$F:$F,'Transactions (Dated)'!$D:$D,$BF135,'Transactions (Dated)'!$B:$B,BH$11,'Transactions (Dated)'!$C:$C,"Dividend (paid to cash)")*W135</f>
        <v>0</v>
      </c>
      <c r="BI135" s="6">
        <f ca="1">BI134+SUMIFS('Transactions (Dated)'!$F:$F,'Transactions (Dated)'!$D:$D,$BF135,'Transactions (Dated)'!$B:$B,BI$11,'Transactions (Dated)'!$C:$C,"Dividend (paid to cash)")*X135</f>
        <v>1250</v>
      </c>
      <c r="BJ135" s="6">
        <f ca="1">BJ134+SUMIFS('Transactions (Dated)'!$F:$F,'Transactions (Dated)'!$D:$D,$BF135,'Transactions (Dated)'!$B:$B,BJ$11,'Transactions (Dated)'!$C:$C,"Dividend (paid to cash)")*Y135</f>
        <v>0</v>
      </c>
      <c r="BK135" s="6">
        <f ca="1">BK134+SUMIFS('Transactions (Dated)'!$F:$F,'Transactions (Dated)'!$D:$D,$BF135,'Transactions (Dated)'!$B:$B,BK$11,'Transactions (Dated)'!$C:$C,"Dividend (paid to cash)")*Z135</f>
        <v>47.300000000000004</v>
      </c>
      <c r="BL135" s="6">
        <f ca="1">BL134+SUMIFS('Transactions (Dated)'!$F:$F,'Transactions (Dated)'!$D:$D,$BF135,'Transactions (Dated)'!$B:$B,BL$11,'Transactions (Dated)'!$C:$C,"Dividend (paid to cash)")*AA135</f>
        <v>0</v>
      </c>
      <c r="BM135" s="6">
        <f ca="1">BM134+SUMIFS('Transactions (Dated)'!$F:$F,'Transactions (Dated)'!$D:$D,$BF135,'Transactions (Dated)'!$B:$B,BM$11,'Transactions (Dated)'!$C:$C,"Dividend (paid to cash)")*AB135</f>
        <v>0</v>
      </c>
      <c r="BN135" s="6">
        <f ca="1">BN134+SUMIFS('Transactions (Dated)'!$F:$F,'Transactions (Dated)'!$D:$D,$BF135,'Transactions (Dated)'!$B:$B,BN$11,'Transactions (Dated)'!$C:$C,"Dividend (paid to cash)")*AC135</f>
        <v>0</v>
      </c>
      <c r="BO135" s="6">
        <f ca="1">BO134+SUMIFS('Transactions (Dated)'!$F:$F,'Transactions (Dated)'!$D:$D,$BF135,'Transactions (Dated)'!$B:$B,BO$11,'Transactions (Dated)'!$C:$C,"Dividend (paid to cash)")*AD135</f>
        <v>0</v>
      </c>
      <c r="BP135" s="6">
        <f ca="1">BP134+SUMIFS('Transactions (Dated)'!$F:$F,'Transactions (Dated)'!$D:$D,$BF135,'Transactions (Dated)'!$B:$B,BP$11,'Transactions (Dated)'!$C:$C,"Dividend (paid to cash)")*AE135</f>
        <v>0</v>
      </c>
      <c r="BQ135" s="6">
        <f ca="1">BQ134+SUMIFS('Transactions (Dated)'!$F:$F,'Transactions (Dated)'!$D:$D,$BF135,'Transactions (Dated)'!$B:$B,BQ$11,'Transactions (Dated)'!$C:$C,"Dividend (paid to cash)")*AF135</f>
        <v>0</v>
      </c>
      <c r="BR135" s="6">
        <f ca="1">BR134+SUMIFS('Transactions (Dated)'!$F:$F,'Transactions (Dated)'!$D:$D,$BF135,'Transactions (Dated)'!$B:$B,BR$11,'Transactions (Dated)'!$C:$C,"Dividend (paid to cash)")*AG135</f>
        <v>0</v>
      </c>
      <c r="BS135" s="6">
        <f ca="1">BS134+SUMIFS('Transactions (Dated)'!$F:$F,'Transactions (Dated)'!$D:$D,$BF135,'Transactions (Dated)'!$B:$B,BS$11,'Transactions (Dated)'!$C:$C,"Dividend (paid to cash)")*AH135</f>
        <v>0</v>
      </c>
      <c r="BT135" s="6">
        <f ca="1">BT134+SUMIFS('Transactions (Dated)'!$F:$F,'Transactions (Dated)'!$D:$D,$BF135,'Transactions (Dated)'!$B:$B,BT$11,'Transactions (Dated)'!$C:$C,"Dividend (paid to cash)")*AI135</f>
        <v>0</v>
      </c>
      <c r="BU135" s="6">
        <f ca="1">BU134+SUMIFS('Transactions (Dated)'!$F:$F,'Transactions (Dated)'!$D:$D,$BF135,'Transactions (Dated)'!$B:$B,BU$11,'Transactions (Dated)'!$C:$C,"Dividend (paid to cash)")*AJ135</f>
        <v>0</v>
      </c>
      <c r="BV135" s="6"/>
      <c r="BX135" s="6">
        <f t="shared" ca="1" si="54"/>
        <v>790988.45000000007</v>
      </c>
      <c r="BZ135" s="3">
        <f t="shared" si="55"/>
        <v>42093</v>
      </c>
      <c r="CA135" s="4">
        <f t="shared" ca="1" si="50"/>
        <v>221175.13</v>
      </c>
      <c r="CB135" s="4">
        <f t="shared" ca="1" si="51"/>
        <v>790988.45000000007</v>
      </c>
      <c r="CD135" s="4">
        <f t="shared" ca="1" si="52"/>
        <v>1012163.5800000001</v>
      </c>
    </row>
    <row r="136" spans="2:82" x14ac:dyDescent="0.15">
      <c r="B136" s="3">
        <f t="shared" si="53"/>
        <v>42094</v>
      </c>
      <c r="C136" s="2">
        <v>14902.4</v>
      </c>
      <c r="E136" s="70">
        <v>42094</v>
      </c>
      <c r="F136" s="69">
        <v>11.29</v>
      </c>
      <c r="G136" s="69">
        <v>4.51</v>
      </c>
      <c r="H136" s="69">
        <v>20.12</v>
      </c>
      <c r="I136" s="69">
        <v>33.880000000000003</v>
      </c>
      <c r="J136" s="69">
        <v>21.07</v>
      </c>
      <c r="K136" s="69">
        <v>12.55</v>
      </c>
      <c r="L136" s="69">
        <v>26.76</v>
      </c>
      <c r="M136" s="69">
        <v>2.62</v>
      </c>
      <c r="N136" s="69">
        <v>9.18</v>
      </c>
      <c r="O136" s="69">
        <v>5.3333000000000004</v>
      </c>
      <c r="P136" s="69">
        <v>33.020000000000003</v>
      </c>
      <c r="Q136" s="69">
        <v>1.1599999999999999</v>
      </c>
      <c r="R136" s="69">
        <v>10.36</v>
      </c>
      <c r="S136" s="69">
        <v>38.58</v>
      </c>
      <c r="T136" s="4"/>
      <c r="V136" s="3">
        <f t="shared" si="32"/>
        <v>42094</v>
      </c>
      <c r="W136" s="40">
        <f ca="1">W135+SUMIFS('Transactions (Dated)'!$E$2:$E$53,'Transactions (Dated)'!$D$2:$D$53,'Share Values'!$V136,'Transactions (Dated)'!$B$2:$B$53,'Share Values'!W$11,'Transactions (Dated)'!$C$2:$C$53,"Buy")-SUMIFS('Transactions (Dated)'!$E$2:$E$53,'Transactions (Dated)'!$D$2:$D$53,'Share Values'!$V136,'Transactions (Dated)'!$B$2:$B$53,'Share Values'!W$11,'Transactions (Dated)'!$C$2:$C$53,"Sell")</f>
        <v>4625</v>
      </c>
      <c r="X136" s="40">
        <f ca="1">X135+SUMIFS('Transactions (Dated)'!$E$2:$E$53,'Transactions (Dated)'!$D$2:$D$53,'Share Values'!$V136,'Transactions (Dated)'!$B$2:$B$53,'Share Values'!X$11,'Transactions (Dated)'!$C$2:$C$53,"Buy")-SUMIFS('Transactions (Dated)'!$E$2:$E$53,'Transactions (Dated)'!$D$2:$D$53,'Share Values'!$V136,'Transactions (Dated)'!$B$2:$B$53,'Share Values'!X$11,'Transactions (Dated)'!$C$2:$C$53,"Sell")</f>
        <v>12500</v>
      </c>
      <c r="Y136" s="40">
        <f ca="1">Y135+SUMIFS('Transactions (Dated)'!$E$2:$E$53,'Transactions (Dated)'!$D$2:$D$53,'Share Values'!$V136,'Transactions (Dated)'!$B$2:$B$53,'Share Values'!Y$11,'Transactions (Dated)'!$C$2:$C$53,"Buy")-SUMIFS('Transactions (Dated)'!$E$2:$E$53,'Transactions (Dated)'!$D$2:$D$53,'Share Values'!$V136,'Transactions (Dated)'!$B$2:$B$53,'Share Values'!Y$11,'Transactions (Dated)'!$C$2:$C$53,"Sell")</f>
        <v>0</v>
      </c>
      <c r="Z136" s="40">
        <f ca="1">Z135+SUMIFS('Transactions (Dated)'!$E$2:$E$53,'Transactions (Dated)'!$D$2:$D$53,'Share Values'!$V136,'Transactions (Dated)'!$B$2:$B$53,'Share Values'!Z$11,'Transactions (Dated)'!$C$2:$C$53,"Buy")-SUMIFS('Transactions (Dated)'!$E$2:$E$53,'Transactions (Dated)'!$D$2:$D$53,'Share Values'!$V136,'Transactions (Dated)'!$B$2:$B$53,'Share Values'!Z$11,'Transactions (Dated)'!$C$2:$C$53,"Sell")</f>
        <v>1892</v>
      </c>
      <c r="AA136" s="40">
        <f ca="1">AA135+SUMIFS('Transactions (Dated)'!$E$2:$E$53,'Transactions (Dated)'!$D$2:$D$53,'Share Values'!$V136,'Transactions (Dated)'!$B$2:$B$53,'Share Values'!AA$11,'Transactions (Dated)'!$C$2:$C$53,"Buy")-SUMIFS('Transactions (Dated)'!$E$2:$E$53,'Transactions (Dated)'!$D$2:$D$53,'Share Values'!$V136,'Transactions (Dated)'!$B$2:$B$53,'Share Values'!AA$11,'Transactions (Dated)'!$C$2:$C$53,"Sell")</f>
        <v>2348</v>
      </c>
      <c r="AB136" s="40">
        <f ca="1">AB135+SUMIFS('Transactions (Dated)'!$E$2:$E$53,'Transactions (Dated)'!$D$2:$D$53,'Share Values'!$V136,'Transactions (Dated)'!$B$2:$B$53,'Share Values'!AB$11,'Transactions (Dated)'!$C$2:$C$53,"Buy")-SUMIFS('Transactions (Dated)'!$E$2:$E$53,'Transactions (Dated)'!$D$2:$D$53,'Share Values'!$V136,'Transactions (Dated)'!$B$2:$B$53,'Share Values'!AB$11,'Transactions (Dated)'!$C$2:$C$53,"Sell")</f>
        <v>0</v>
      </c>
      <c r="AC136" s="40">
        <f ca="1">AC135+SUMIFS('Transactions (Dated)'!$E$2:$E$53,'Transactions (Dated)'!$D$2:$D$53,'Share Values'!$V136,'Transactions (Dated)'!$B$2:$B$53,'Share Values'!AC$11,'Transactions (Dated)'!$C$2:$C$53,"Buy")-SUMIFS('Transactions (Dated)'!$E$2:$E$53,'Transactions (Dated)'!$D$2:$D$53,'Share Values'!$V136,'Transactions (Dated)'!$B$2:$B$53,'Share Values'!AC$11,'Transactions (Dated)'!$C$2:$C$53,"Sell")</f>
        <v>0</v>
      </c>
      <c r="AD136" s="40">
        <f ca="1">AD135+SUMIFS('Transactions (Dated)'!$E$2:$E$53,'Transactions (Dated)'!$D$2:$D$53,'Share Values'!$V136,'Transactions (Dated)'!$B$2:$B$53,'Share Values'!AD$11,'Transactions (Dated)'!$C$2:$C$53,"Buy")-SUMIFS('Transactions (Dated)'!$E$2:$E$53,'Transactions (Dated)'!$D$2:$D$53,'Share Values'!$V136,'Transactions (Dated)'!$B$2:$B$53,'Share Values'!AD$11,'Transactions (Dated)'!$C$2:$C$53,"Sell")</f>
        <v>0</v>
      </c>
      <c r="AE136" s="40">
        <f ca="1">AE135+SUMIFS('Transactions (Dated)'!$E$2:$E$53,'Transactions (Dated)'!$D$2:$D$53,'Share Values'!$V136,'Transactions (Dated)'!$B$2:$B$53,'Share Values'!AE$11,'Transactions (Dated)'!$C$2:$C$53,"Buy")-SUMIFS('Transactions (Dated)'!$E$2:$E$53,'Transactions (Dated)'!$D$2:$D$53,'Share Values'!$V136,'Transactions (Dated)'!$B$2:$B$53,'Share Values'!AE$11,'Transactions (Dated)'!$C$2:$C$53,"Sell")</f>
        <v>0</v>
      </c>
      <c r="AF136" s="40">
        <f ca="1">AF135+SUMIFS('Transactions (Dated)'!$E$2:$E$53,'Transactions (Dated)'!$D$2:$D$53,'Share Values'!$V136,'Transactions (Dated)'!$B$2:$B$53,'Share Values'!AF$11,'Transactions (Dated)'!$C$2:$C$53,"Buy")-SUMIFS('Transactions (Dated)'!$E$2:$E$53,'Transactions (Dated)'!$D$2:$D$53,'Share Values'!$V136,'Transactions (Dated)'!$B$2:$B$53,'Share Values'!AF$11,'Transactions (Dated)'!$C$2:$C$53,"Sell")</f>
        <v>0</v>
      </c>
      <c r="AG136" s="40">
        <f ca="1">AG135+SUMIFS('Transactions (Dated)'!$E$2:$E$53,'Transactions (Dated)'!$D$2:$D$53,'Share Values'!$V136,'Transactions (Dated)'!$B$2:$B$53,'Share Values'!AG$11,'Transactions (Dated)'!$C$2:$C$53,"Buy")-SUMIFS('Transactions (Dated)'!$E$2:$E$53,'Transactions (Dated)'!$D$2:$D$53,'Share Values'!$V136,'Transactions (Dated)'!$B$2:$B$53,'Share Values'!AG$11,'Transactions (Dated)'!$C$2:$C$53,"Sell")</f>
        <v>0</v>
      </c>
      <c r="AH136" s="40">
        <f ca="1">AH135+SUMIFS('Transactions (Dated)'!$E$2:$E$53,'Transactions (Dated)'!$D$2:$D$53,'Share Values'!$V136,'Transactions (Dated)'!$B$2:$B$53,'Share Values'!AH$11,'Transactions (Dated)'!$C$2:$C$53,"Buy")-SUMIFS('Transactions (Dated)'!$E$2:$E$53,'Transactions (Dated)'!$D$2:$D$53,'Share Values'!$V136,'Transactions (Dated)'!$B$2:$B$53,'Share Values'!AH$11,'Transactions (Dated)'!$C$2:$C$53,"Sell")</f>
        <v>0</v>
      </c>
      <c r="AI136" s="40">
        <f ca="1">AI135+SUMIFS('Transactions (Dated)'!$E$2:$E$53,'Transactions (Dated)'!$D$2:$D$53,'Share Values'!$V136,'Transactions (Dated)'!$B$2:$B$53,'Share Values'!AI$11,'Transactions (Dated)'!$C$2:$C$53,"Buy")-SUMIFS('Transactions (Dated)'!$E$2:$E$53,'Transactions (Dated)'!$D$2:$D$53,'Share Values'!$V136,'Transactions (Dated)'!$B$2:$B$53,'Share Values'!AI$11,'Transactions (Dated)'!$C$2:$C$53,"Sell")</f>
        <v>0</v>
      </c>
      <c r="AJ136" s="40">
        <f ca="1">AJ135+SUMIFS('Transactions (Dated)'!$E$2:$E$53,'Transactions (Dated)'!$D$2:$D$53,'Share Values'!$V136,'Transactions (Dated)'!$B$2:$B$53,'Share Values'!AJ$11,'Transactions (Dated)'!$C$2:$C$53,"Buy")-SUMIFS('Transactions (Dated)'!$E$2:$E$53,'Transactions (Dated)'!$D$2:$D$53,'Share Values'!$V136,'Transactions (Dated)'!$B$2:$B$53,'Share Values'!AJ$11,'Transactions (Dated)'!$C$2:$C$53,"Sell")</f>
        <v>0</v>
      </c>
      <c r="AK136" s="40"/>
      <c r="AM136" s="3">
        <f t="shared" si="33"/>
        <v>42094</v>
      </c>
      <c r="AN136" s="6">
        <f t="shared" ca="1" si="34"/>
        <v>52216.249999999993</v>
      </c>
      <c r="AO136" s="6">
        <f t="shared" ca="1" si="35"/>
        <v>56375</v>
      </c>
      <c r="AP136" s="6">
        <f t="shared" ca="1" si="36"/>
        <v>0</v>
      </c>
      <c r="AQ136" s="6">
        <f t="shared" ca="1" si="37"/>
        <v>64100.960000000006</v>
      </c>
      <c r="AR136" s="6">
        <f t="shared" ca="1" si="38"/>
        <v>49472.36</v>
      </c>
      <c r="AS136" s="6">
        <f t="shared" ca="1" si="39"/>
        <v>0</v>
      </c>
      <c r="AT136" s="6">
        <f t="shared" ca="1" si="40"/>
        <v>0</v>
      </c>
      <c r="AU136" s="6">
        <f t="shared" ca="1" si="41"/>
        <v>0</v>
      </c>
      <c r="AV136" s="6">
        <f t="shared" ca="1" si="42"/>
        <v>0</v>
      </c>
      <c r="AW136" s="6">
        <f t="shared" ca="1" si="43"/>
        <v>0</v>
      </c>
      <c r="AX136" s="6">
        <f t="shared" ca="1" si="44"/>
        <v>0</v>
      </c>
      <c r="AY136" s="6">
        <f t="shared" ca="1" si="45"/>
        <v>0</v>
      </c>
      <c r="AZ136" s="6">
        <f t="shared" ca="1" si="46"/>
        <v>0</v>
      </c>
      <c r="BA136" s="6">
        <f t="shared" ca="1" si="47"/>
        <v>0</v>
      </c>
      <c r="BB136" s="6"/>
      <c r="BD136" s="4">
        <f t="shared" ca="1" si="48"/>
        <v>222164.57</v>
      </c>
      <c r="BF136" s="3">
        <f t="shared" si="49"/>
        <v>42094</v>
      </c>
      <c r="BG136" s="6">
        <f>BG135+SUMIFS('Transactions (Dated)'!H:H,'Transactions (Dated)'!D:D,'Share Values'!AM136)</f>
        <v>789691.15</v>
      </c>
      <c r="BH136" s="6">
        <f ca="1">BH135+SUMIFS('Transactions (Dated)'!$F:$F,'Transactions (Dated)'!$D:$D,$BF136,'Transactions (Dated)'!$B:$B,BH$11,'Transactions (Dated)'!$C:$C,"Dividend (paid to cash)")*W136</f>
        <v>0</v>
      </c>
      <c r="BI136" s="6">
        <f ca="1">BI135+SUMIFS('Transactions (Dated)'!$F:$F,'Transactions (Dated)'!$D:$D,$BF136,'Transactions (Dated)'!$B:$B,BI$11,'Transactions (Dated)'!$C:$C,"Dividend (paid to cash)")*X136</f>
        <v>1250</v>
      </c>
      <c r="BJ136" s="6">
        <f ca="1">BJ135+SUMIFS('Transactions (Dated)'!$F:$F,'Transactions (Dated)'!$D:$D,$BF136,'Transactions (Dated)'!$B:$B,BJ$11,'Transactions (Dated)'!$C:$C,"Dividend (paid to cash)")*Y136</f>
        <v>0</v>
      </c>
      <c r="BK136" s="6">
        <f ca="1">BK135+SUMIFS('Transactions (Dated)'!$F:$F,'Transactions (Dated)'!$D:$D,$BF136,'Transactions (Dated)'!$B:$B,BK$11,'Transactions (Dated)'!$C:$C,"Dividend (paid to cash)")*Z136</f>
        <v>47.300000000000004</v>
      </c>
      <c r="BL136" s="6">
        <f ca="1">BL135+SUMIFS('Transactions (Dated)'!$F:$F,'Transactions (Dated)'!$D:$D,$BF136,'Transactions (Dated)'!$B:$B,BL$11,'Transactions (Dated)'!$C:$C,"Dividend (paid to cash)")*AA136</f>
        <v>0</v>
      </c>
      <c r="BM136" s="6">
        <f ca="1">BM135+SUMIFS('Transactions (Dated)'!$F:$F,'Transactions (Dated)'!$D:$D,$BF136,'Transactions (Dated)'!$B:$B,BM$11,'Transactions (Dated)'!$C:$C,"Dividend (paid to cash)")*AB136</f>
        <v>0</v>
      </c>
      <c r="BN136" s="6">
        <f ca="1">BN135+SUMIFS('Transactions (Dated)'!$F:$F,'Transactions (Dated)'!$D:$D,$BF136,'Transactions (Dated)'!$B:$B,BN$11,'Transactions (Dated)'!$C:$C,"Dividend (paid to cash)")*AC136</f>
        <v>0</v>
      </c>
      <c r="BO136" s="6">
        <f ca="1">BO135+SUMIFS('Transactions (Dated)'!$F:$F,'Transactions (Dated)'!$D:$D,$BF136,'Transactions (Dated)'!$B:$B,BO$11,'Transactions (Dated)'!$C:$C,"Dividend (paid to cash)")*AD136</f>
        <v>0</v>
      </c>
      <c r="BP136" s="6">
        <f ca="1">BP135+SUMIFS('Transactions (Dated)'!$F:$F,'Transactions (Dated)'!$D:$D,$BF136,'Transactions (Dated)'!$B:$B,BP$11,'Transactions (Dated)'!$C:$C,"Dividend (paid to cash)")*AE136</f>
        <v>0</v>
      </c>
      <c r="BQ136" s="6">
        <f ca="1">BQ135+SUMIFS('Transactions (Dated)'!$F:$F,'Transactions (Dated)'!$D:$D,$BF136,'Transactions (Dated)'!$B:$B,BQ$11,'Transactions (Dated)'!$C:$C,"Dividend (paid to cash)")*AF136</f>
        <v>0</v>
      </c>
      <c r="BR136" s="6">
        <f ca="1">BR135+SUMIFS('Transactions (Dated)'!$F:$F,'Transactions (Dated)'!$D:$D,$BF136,'Transactions (Dated)'!$B:$B,BR$11,'Transactions (Dated)'!$C:$C,"Dividend (paid to cash)")*AG136</f>
        <v>0</v>
      </c>
      <c r="BS136" s="6">
        <f ca="1">BS135+SUMIFS('Transactions (Dated)'!$F:$F,'Transactions (Dated)'!$D:$D,$BF136,'Transactions (Dated)'!$B:$B,BS$11,'Transactions (Dated)'!$C:$C,"Dividend (paid to cash)")*AH136</f>
        <v>0</v>
      </c>
      <c r="BT136" s="6">
        <f ca="1">BT135+SUMIFS('Transactions (Dated)'!$F:$F,'Transactions (Dated)'!$D:$D,$BF136,'Transactions (Dated)'!$B:$B,BT$11,'Transactions (Dated)'!$C:$C,"Dividend (paid to cash)")*AI136</f>
        <v>0</v>
      </c>
      <c r="BU136" s="6">
        <f ca="1">BU135+SUMIFS('Transactions (Dated)'!$F:$F,'Transactions (Dated)'!$D:$D,$BF136,'Transactions (Dated)'!$B:$B,BU$11,'Transactions (Dated)'!$C:$C,"Dividend (paid to cash)")*AJ136</f>
        <v>0</v>
      </c>
      <c r="BV136" s="6"/>
      <c r="BX136" s="6">
        <f t="shared" ca="1" si="54"/>
        <v>790988.45000000007</v>
      </c>
      <c r="BZ136" s="3">
        <f t="shared" si="55"/>
        <v>42094</v>
      </c>
      <c r="CA136" s="4">
        <f t="shared" ca="1" si="50"/>
        <v>222164.57</v>
      </c>
      <c r="CB136" s="4">
        <f t="shared" ca="1" si="51"/>
        <v>790988.45000000007</v>
      </c>
      <c r="CD136" s="4">
        <f t="shared" ca="1" si="52"/>
        <v>1013153.02</v>
      </c>
    </row>
    <row r="137" spans="2:82" x14ac:dyDescent="0.15">
      <c r="B137" s="3">
        <f t="shared" si="53"/>
        <v>42095</v>
      </c>
      <c r="C137" s="2">
        <v>14942.6</v>
      </c>
      <c r="E137" s="70">
        <v>42095</v>
      </c>
      <c r="F137" s="69">
        <v>11.23</v>
      </c>
      <c r="G137" s="69">
        <v>4.68</v>
      </c>
      <c r="H137" s="69">
        <v>20.190000000000001</v>
      </c>
      <c r="I137" s="69">
        <v>33.869999999999997</v>
      </c>
      <c r="J137" s="69">
        <v>21.12</v>
      </c>
      <c r="K137" s="69">
        <v>12.63</v>
      </c>
      <c r="L137" s="69">
        <v>26.62</v>
      </c>
      <c r="M137" s="69">
        <v>2.5499999999999998</v>
      </c>
      <c r="N137" s="69">
        <v>9.5</v>
      </c>
      <c r="O137" s="69">
        <v>5.27</v>
      </c>
      <c r="P137" s="69">
        <v>33.5</v>
      </c>
      <c r="Q137" s="69">
        <v>1.1000000000000001</v>
      </c>
      <c r="R137" s="69">
        <v>10.46</v>
      </c>
      <c r="S137" s="69">
        <v>38.369999999999997</v>
      </c>
      <c r="T137" s="4"/>
      <c r="V137" s="3">
        <f t="shared" si="32"/>
        <v>42095</v>
      </c>
      <c r="W137" s="40">
        <f ca="1">W136+SUMIFS('Transactions (Dated)'!$E$2:$E$53,'Transactions (Dated)'!$D$2:$D$53,'Share Values'!$V137,'Transactions (Dated)'!$B$2:$B$53,'Share Values'!W$11,'Transactions (Dated)'!$C$2:$C$53,"Buy")-SUMIFS('Transactions (Dated)'!$E$2:$E$53,'Transactions (Dated)'!$D$2:$D$53,'Share Values'!$V137,'Transactions (Dated)'!$B$2:$B$53,'Share Values'!W$11,'Transactions (Dated)'!$C$2:$C$53,"Sell")</f>
        <v>4625</v>
      </c>
      <c r="X137" s="40">
        <f ca="1">X136+SUMIFS('Transactions (Dated)'!$E$2:$E$53,'Transactions (Dated)'!$D$2:$D$53,'Share Values'!$V137,'Transactions (Dated)'!$B$2:$B$53,'Share Values'!X$11,'Transactions (Dated)'!$C$2:$C$53,"Buy")-SUMIFS('Transactions (Dated)'!$E$2:$E$53,'Transactions (Dated)'!$D$2:$D$53,'Share Values'!$V137,'Transactions (Dated)'!$B$2:$B$53,'Share Values'!X$11,'Transactions (Dated)'!$C$2:$C$53,"Sell")</f>
        <v>12500</v>
      </c>
      <c r="Y137" s="40">
        <f ca="1">Y136+SUMIFS('Transactions (Dated)'!$E$2:$E$53,'Transactions (Dated)'!$D$2:$D$53,'Share Values'!$V137,'Transactions (Dated)'!$B$2:$B$53,'Share Values'!Y$11,'Transactions (Dated)'!$C$2:$C$53,"Buy")-SUMIFS('Transactions (Dated)'!$E$2:$E$53,'Transactions (Dated)'!$D$2:$D$53,'Share Values'!$V137,'Transactions (Dated)'!$B$2:$B$53,'Share Values'!Y$11,'Transactions (Dated)'!$C$2:$C$53,"Sell")</f>
        <v>0</v>
      </c>
      <c r="Z137" s="40">
        <f ca="1">Z136+SUMIFS('Transactions (Dated)'!$E$2:$E$53,'Transactions (Dated)'!$D$2:$D$53,'Share Values'!$V137,'Transactions (Dated)'!$B$2:$B$53,'Share Values'!Z$11,'Transactions (Dated)'!$C$2:$C$53,"Buy")-SUMIFS('Transactions (Dated)'!$E$2:$E$53,'Transactions (Dated)'!$D$2:$D$53,'Share Values'!$V137,'Transactions (Dated)'!$B$2:$B$53,'Share Values'!Z$11,'Transactions (Dated)'!$C$2:$C$53,"Sell")</f>
        <v>1892</v>
      </c>
      <c r="AA137" s="40">
        <f ca="1">AA136+SUMIFS('Transactions (Dated)'!$E$2:$E$53,'Transactions (Dated)'!$D$2:$D$53,'Share Values'!$V137,'Transactions (Dated)'!$B$2:$B$53,'Share Values'!AA$11,'Transactions (Dated)'!$C$2:$C$53,"Buy")-SUMIFS('Transactions (Dated)'!$E$2:$E$53,'Transactions (Dated)'!$D$2:$D$53,'Share Values'!$V137,'Transactions (Dated)'!$B$2:$B$53,'Share Values'!AA$11,'Transactions (Dated)'!$C$2:$C$53,"Sell")</f>
        <v>2348</v>
      </c>
      <c r="AB137" s="40">
        <f ca="1">AB136+SUMIFS('Transactions (Dated)'!$E$2:$E$53,'Transactions (Dated)'!$D$2:$D$53,'Share Values'!$V137,'Transactions (Dated)'!$B$2:$B$53,'Share Values'!AB$11,'Transactions (Dated)'!$C$2:$C$53,"Buy")-SUMIFS('Transactions (Dated)'!$E$2:$E$53,'Transactions (Dated)'!$D$2:$D$53,'Share Values'!$V137,'Transactions (Dated)'!$B$2:$B$53,'Share Values'!AB$11,'Transactions (Dated)'!$C$2:$C$53,"Sell")</f>
        <v>0</v>
      </c>
      <c r="AC137" s="40">
        <f ca="1">AC136+SUMIFS('Transactions (Dated)'!$E$2:$E$53,'Transactions (Dated)'!$D$2:$D$53,'Share Values'!$V137,'Transactions (Dated)'!$B$2:$B$53,'Share Values'!AC$11,'Transactions (Dated)'!$C$2:$C$53,"Buy")-SUMIFS('Transactions (Dated)'!$E$2:$E$53,'Transactions (Dated)'!$D$2:$D$53,'Share Values'!$V137,'Transactions (Dated)'!$B$2:$B$53,'Share Values'!AC$11,'Transactions (Dated)'!$C$2:$C$53,"Sell")</f>
        <v>0</v>
      </c>
      <c r="AD137" s="40">
        <f ca="1">AD136+SUMIFS('Transactions (Dated)'!$E$2:$E$53,'Transactions (Dated)'!$D$2:$D$53,'Share Values'!$V137,'Transactions (Dated)'!$B$2:$B$53,'Share Values'!AD$11,'Transactions (Dated)'!$C$2:$C$53,"Buy")-SUMIFS('Transactions (Dated)'!$E$2:$E$53,'Transactions (Dated)'!$D$2:$D$53,'Share Values'!$V137,'Transactions (Dated)'!$B$2:$B$53,'Share Values'!AD$11,'Transactions (Dated)'!$C$2:$C$53,"Sell")</f>
        <v>0</v>
      </c>
      <c r="AE137" s="40">
        <f ca="1">AE136+SUMIFS('Transactions (Dated)'!$E$2:$E$53,'Transactions (Dated)'!$D$2:$D$53,'Share Values'!$V137,'Transactions (Dated)'!$B$2:$B$53,'Share Values'!AE$11,'Transactions (Dated)'!$C$2:$C$53,"Buy")-SUMIFS('Transactions (Dated)'!$E$2:$E$53,'Transactions (Dated)'!$D$2:$D$53,'Share Values'!$V137,'Transactions (Dated)'!$B$2:$B$53,'Share Values'!AE$11,'Transactions (Dated)'!$C$2:$C$53,"Sell")</f>
        <v>0</v>
      </c>
      <c r="AF137" s="40">
        <f ca="1">AF136+SUMIFS('Transactions (Dated)'!$E$2:$E$53,'Transactions (Dated)'!$D$2:$D$53,'Share Values'!$V137,'Transactions (Dated)'!$B$2:$B$53,'Share Values'!AF$11,'Transactions (Dated)'!$C$2:$C$53,"Buy")-SUMIFS('Transactions (Dated)'!$E$2:$E$53,'Transactions (Dated)'!$D$2:$D$53,'Share Values'!$V137,'Transactions (Dated)'!$B$2:$B$53,'Share Values'!AF$11,'Transactions (Dated)'!$C$2:$C$53,"Sell")</f>
        <v>0</v>
      </c>
      <c r="AG137" s="40">
        <f ca="1">AG136+SUMIFS('Transactions (Dated)'!$E$2:$E$53,'Transactions (Dated)'!$D$2:$D$53,'Share Values'!$V137,'Transactions (Dated)'!$B$2:$B$53,'Share Values'!AG$11,'Transactions (Dated)'!$C$2:$C$53,"Buy")-SUMIFS('Transactions (Dated)'!$E$2:$E$53,'Transactions (Dated)'!$D$2:$D$53,'Share Values'!$V137,'Transactions (Dated)'!$B$2:$B$53,'Share Values'!AG$11,'Transactions (Dated)'!$C$2:$C$53,"Sell")</f>
        <v>0</v>
      </c>
      <c r="AH137" s="40">
        <f ca="1">AH136+SUMIFS('Transactions (Dated)'!$E$2:$E$53,'Transactions (Dated)'!$D$2:$D$53,'Share Values'!$V137,'Transactions (Dated)'!$B$2:$B$53,'Share Values'!AH$11,'Transactions (Dated)'!$C$2:$C$53,"Buy")-SUMIFS('Transactions (Dated)'!$E$2:$E$53,'Transactions (Dated)'!$D$2:$D$53,'Share Values'!$V137,'Transactions (Dated)'!$B$2:$B$53,'Share Values'!AH$11,'Transactions (Dated)'!$C$2:$C$53,"Sell")</f>
        <v>0</v>
      </c>
      <c r="AI137" s="40">
        <f ca="1">AI136+SUMIFS('Transactions (Dated)'!$E$2:$E$53,'Transactions (Dated)'!$D$2:$D$53,'Share Values'!$V137,'Transactions (Dated)'!$B$2:$B$53,'Share Values'!AI$11,'Transactions (Dated)'!$C$2:$C$53,"Buy")-SUMIFS('Transactions (Dated)'!$E$2:$E$53,'Transactions (Dated)'!$D$2:$D$53,'Share Values'!$V137,'Transactions (Dated)'!$B$2:$B$53,'Share Values'!AI$11,'Transactions (Dated)'!$C$2:$C$53,"Sell")</f>
        <v>0</v>
      </c>
      <c r="AJ137" s="40">
        <f ca="1">AJ136+SUMIFS('Transactions (Dated)'!$E$2:$E$53,'Transactions (Dated)'!$D$2:$D$53,'Share Values'!$V137,'Transactions (Dated)'!$B$2:$B$53,'Share Values'!AJ$11,'Transactions (Dated)'!$C$2:$C$53,"Buy")-SUMIFS('Transactions (Dated)'!$E$2:$E$53,'Transactions (Dated)'!$D$2:$D$53,'Share Values'!$V137,'Transactions (Dated)'!$B$2:$B$53,'Share Values'!AJ$11,'Transactions (Dated)'!$C$2:$C$53,"Sell")</f>
        <v>0</v>
      </c>
      <c r="AK137" s="40"/>
      <c r="AM137" s="3">
        <f t="shared" si="33"/>
        <v>42095</v>
      </c>
      <c r="AN137" s="6">
        <f t="shared" ca="1" si="34"/>
        <v>51938.75</v>
      </c>
      <c r="AO137" s="6">
        <f t="shared" ca="1" si="35"/>
        <v>58500</v>
      </c>
      <c r="AP137" s="6">
        <f t="shared" ca="1" si="36"/>
        <v>0</v>
      </c>
      <c r="AQ137" s="6">
        <f t="shared" ca="1" si="37"/>
        <v>64082.039999999994</v>
      </c>
      <c r="AR137" s="6">
        <f t="shared" ca="1" si="38"/>
        <v>49589.760000000002</v>
      </c>
      <c r="AS137" s="6">
        <f t="shared" ca="1" si="39"/>
        <v>0</v>
      </c>
      <c r="AT137" s="6">
        <f t="shared" ca="1" si="40"/>
        <v>0</v>
      </c>
      <c r="AU137" s="6">
        <f t="shared" ca="1" si="41"/>
        <v>0</v>
      </c>
      <c r="AV137" s="6">
        <f t="shared" ca="1" si="42"/>
        <v>0</v>
      </c>
      <c r="AW137" s="6">
        <f t="shared" ca="1" si="43"/>
        <v>0</v>
      </c>
      <c r="AX137" s="6">
        <f t="shared" ca="1" si="44"/>
        <v>0</v>
      </c>
      <c r="AY137" s="6">
        <f t="shared" ca="1" si="45"/>
        <v>0</v>
      </c>
      <c r="AZ137" s="6">
        <f t="shared" ca="1" si="46"/>
        <v>0</v>
      </c>
      <c r="BA137" s="6">
        <f t="shared" ca="1" si="47"/>
        <v>0</v>
      </c>
      <c r="BB137" s="6"/>
      <c r="BD137" s="4">
        <f t="shared" ca="1" si="48"/>
        <v>224110.55</v>
      </c>
      <c r="BF137" s="3">
        <f t="shared" si="49"/>
        <v>42095</v>
      </c>
      <c r="BG137" s="6">
        <f>BG136+SUMIFS('Transactions (Dated)'!H:H,'Transactions (Dated)'!D:D,'Share Values'!AM137)</f>
        <v>789691.15</v>
      </c>
      <c r="BH137" s="6">
        <f ca="1">BH136+SUMIFS('Transactions (Dated)'!$F:$F,'Transactions (Dated)'!$D:$D,$BF137,'Transactions (Dated)'!$B:$B,BH$11,'Transactions (Dated)'!$C:$C,"Dividend (paid to cash)")*W137</f>
        <v>0</v>
      </c>
      <c r="BI137" s="6">
        <f ca="1">BI136+SUMIFS('Transactions (Dated)'!$F:$F,'Transactions (Dated)'!$D:$D,$BF137,'Transactions (Dated)'!$B:$B,BI$11,'Transactions (Dated)'!$C:$C,"Dividend (paid to cash)")*X137</f>
        <v>1250</v>
      </c>
      <c r="BJ137" s="6">
        <f ca="1">BJ136+SUMIFS('Transactions (Dated)'!$F:$F,'Transactions (Dated)'!$D:$D,$BF137,'Transactions (Dated)'!$B:$B,BJ$11,'Transactions (Dated)'!$C:$C,"Dividend (paid to cash)")*Y137</f>
        <v>0</v>
      </c>
      <c r="BK137" s="6">
        <f ca="1">BK136+SUMIFS('Transactions (Dated)'!$F:$F,'Transactions (Dated)'!$D:$D,$BF137,'Transactions (Dated)'!$B:$B,BK$11,'Transactions (Dated)'!$C:$C,"Dividend (paid to cash)")*Z137</f>
        <v>47.300000000000004</v>
      </c>
      <c r="BL137" s="6">
        <f ca="1">BL136+SUMIFS('Transactions (Dated)'!$F:$F,'Transactions (Dated)'!$D:$D,$BF137,'Transactions (Dated)'!$B:$B,BL$11,'Transactions (Dated)'!$C:$C,"Dividend (paid to cash)")*AA137</f>
        <v>0</v>
      </c>
      <c r="BM137" s="6">
        <f ca="1">BM136+SUMIFS('Transactions (Dated)'!$F:$F,'Transactions (Dated)'!$D:$D,$BF137,'Transactions (Dated)'!$B:$B,BM$11,'Transactions (Dated)'!$C:$C,"Dividend (paid to cash)")*AB137</f>
        <v>0</v>
      </c>
      <c r="BN137" s="6">
        <f ca="1">BN136+SUMIFS('Transactions (Dated)'!$F:$F,'Transactions (Dated)'!$D:$D,$BF137,'Transactions (Dated)'!$B:$B,BN$11,'Transactions (Dated)'!$C:$C,"Dividend (paid to cash)")*AC137</f>
        <v>0</v>
      </c>
      <c r="BO137" s="6">
        <f ca="1">BO136+SUMIFS('Transactions (Dated)'!$F:$F,'Transactions (Dated)'!$D:$D,$BF137,'Transactions (Dated)'!$B:$B,BO$11,'Transactions (Dated)'!$C:$C,"Dividend (paid to cash)")*AD137</f>
        <v>0</v>
      </c>
      <c r="BP137" s="6">
        <f ca="1">BP136+SUMIFS('Transactions (Dated)'!$F:$F,'Transactions (Dated)'!$D:$D,$BF137,'Transactions (Dated)'!$B:$B,BP$11,'Transactions (Dated)'!$C:$C,"Dividend (paid to cash)")*AE137</f>
        <v>0</v>
      </c>
      <c r="BQ137" s="6">
        <f ca="1">BQ136+SUMIFS('Transactions (Dated)'!$F:$F,'Transactions (Dated)'!$D:$D,$BF137,'Transactions (Dated)'!$B:$B,BQ$11,'Transactions (Dated)'!$C:$C,"Dividend (paid to cash)")*AF137</f>
        <v>0</v>
      </c>
      <c r="BR137" s="6">
        <f ca="1">BR136+SUMIFS('Transactions (Dated)'!$F:$F,'Transactions (Dated)'!$D:$D,$BF137,'Transactions (Dated)'!$B:$B,BR$11,'Transactions (Dated)'!$C:$C,"Dividend (paid to cash)")*AG137</f>
        <v>0</v>
      </c>
      <c r="BS137" s="6">
        <f ca="1">BS136+SUMIFS('Transactions (Dated)'!$F:$F,'Transactions (Dated)'!$D:$D,$BF137,'Transactions (Dated)'!$B:$B,BS$11,'Transactions (Dated)'!$C:$C,"Dividend (paid to cash)")*AH137</f>
        <v>0</v>
      </c>
      <c r="BT137" s="6">
        <f ca="1">BT136+SUMIFS('Transactions (Dated)'!$F:$F,'Transactions (Dated)'!$D:$D,$BF137,'Transactions (Dated)'!$B:$B,BT$11,'Transactions (Dated)'!$C:$C,"Dividend (paid to cash)")*AI137</f>
        <v>0</v>
      </c>
      <c r="BU137" s="6">
        <f ca="1">BU136+SUMIFS('Transactions (Dated)'!$F:$F,'Transactions (Dated)'!$D:$D,$BF137,'Transactions (Dated)'!$B:$B,BU$11,'Transactions (Dated)'!$C:$C,"Dividend (paid to cash)")*AJ137</f>
        <v>0</v>
      </c>
      <c r="BV137" s="6"/>
      <c r="BX137" s="6">
        <f t="shared" ca="1" si="54"/>
        <v>790988.45000000007</v>
      </c>
      <c r="BZ137" s="3">
        <f t="shared" si="55"/>
        <v>42095</v>
      </c>
      <c r="CA137" s="4">
        <f t="shared" ca="1" si="50"/>
        <v>224110.55</v>
      </c>
      <c r="CB137" s="4">
        <f t="shared" ca="1" si="51"/>
        <v>790988.45000000007</v>
      </c>
      <c r="CD137" s="4">
        <f t="shared" ca="1" si="52"/>
        <v>1015099</v>
      </c>
    </row>
    <row r="138" spans="2:82" x14ac:dyDescent="0.15">
      <c r="B138" s="3">
        <f t="shared" si="53"/>
        <v>42096</v>
      </c>
      <c r="C138" s="2">
        <v>15026.6</v>
      </c>
      <c r="E138" s="70">
        <v>42096</v>
      </c>
      <c r="F138" s="69">
        <v>11.35</v>
      </c>
      <c r="G138" s="69">
        <v>4.7300000000000004</v>
      </c>
      <c r="H138" s="69">
        <v>20.295000000000002</v>
      </c>
      <c r="I138" s="69">
        <v>34.1</v>
      </c>
      <c r="J138" s="69">
        <v>20.99</v>
      </c>
      <c r="K138" s="69">
        <v>12.58</v>
      </c>
      <c r="L138" s="69">
        <v>26.67</v>
      </c>
      <c r="M138" s="69">
        <v>2.58</v>
      </c>
      <c r="N138" s="69">
        <v>9.15</v>
      </c>
      <c r="O138" s="69">
        <v>5.2967000000000004</v>
      </c>
      <c r="P138" s="69">
        <v>34</v>
      </c>
      <c r="Q138" s="69">
        <v>1</v>
      </c>
      <c r="R138" s="69">
        <v>10.48</v>
      </c>
      <c r="S138" s="69">
        <v>38.92</v>
      </c>
      <c r="T138" s="4"/>
      <c r="V138" s="3">
        <f t="shared" si="32"/>
        <v>42096</v>
      </c>
      <c r="W138" s="40">
        <f ca="1">W137+SUMIFS('Transactions (Dated)'!$E$2:$E$53,'Transactions (Dated)'!$D$2:$D$53,'Share Values'!$V138,'Transactions (Dated)'!$B$2:$B$53,'Share Values'!W$11,'Transactions (Dated)'!$C$2:$C$53,"Buy")-SUMIFS('Transactions (Dated)'!$E$2:$E$53,'Transactions (Dated)'!$D$2:$D$53,'Share Values'!$V138,'Transactions (Dated)'!$B$2:$B$53,'Share Values'!W$11,'Transactions (Dated)'!$C$2:$C$53,"Sell")</f>
        <v>4625</v>
      </c>
      <c r="X138" s="40">
        <f ca="1">X137+SUMIFS('Transactions (Dated)'!$E$2:$E$53,'Transactions (Dated)'!$D$2:$D$53,'Share Values'!$V138,'Transactions (Dated)'!$B$2:$B$53,'Share Values'!X$11,'Transactions (Dated)'!$C$2:$C$53,"Buy")-SUMIFS('Transactions (Dated)'!$E$2:$E$53,'Transactions (Dated)'!$D$2:$D$53,'Share Values'!$V138,'Transactions (Dated)'!$B$2:$B$53,'Share Values'!X$11,'Transactions (Dated)'!$C$2:$C$53,"Sell")</f>
        <v>12500</v>
      </c>
      <c r="Y138" s="40">
        <f ca="1">Y137+SUMIFS('Transactions (Dated)'!$E$2:$E$53,'Transactions (Dated)'!$D$2:$D$53,'Share Values'!$V138,'Transactions (Dated)'!$B$2:$B$53,'Share Values'!Y$11,'Transactions (Dated)'!$C$2:$C$53,"Buy")-SUMIFS('Transactions (Dated)'!$E$2:$E$53,'Transactions (Dated)'!$D$2:$D$53,'Share Values'!$V138,'Transactions (Dated)'!$B$2:$B$53,'Share Values'!Y$11,'Transactions (Dated)'!$C$2:$C$53,"Sell")</f>
        <v>0</v>
      </c>
      <c r="Z138" s="40">
        <f ca="1">Z137+SUMIFS('Transactions (Dated)'!$E$2:$E$53,'Transactions (Dated)'!$D$2:$D$53,'Share Values'!$V138,'Transactions (Dated)'!$B$2:$B$53,'Share Values'!Z$11,'Transactions (Dated)'!$C$2:$C$53,"Buy")-SUMIFS('Transactions (Dated)'!$E$2:$E$53,'Transactions (Dated)'!$D$2:$D$53,'Share Values'!$V138,'Transactions (Dated)'!$B$2:$B$53,'Share Values'!Z$11,'Transactions (Dated)'!$C$2:$C$53,"Sell")</f>
        <v>1892</v>
      </c>
      <c r="AA138" s="40">
        <f ca="1">AA137+SUMIFS('Transactions (Dated)'!$E$2:$E$53,'Transactions (Dated)'!$D$2:$D$53,'Share Values'!$V138,'Transactions (Dated)'!$B$2:$B$53,'Share Values'!AA$11,'Transactions (Dated)'!$C$2:$C$53,"Buy")-SUMIFS('Transactions (Dated)'!$E$2:$E$53,'Transactions (Dated)'!$D$2:$D$53,'Share Values'!$V138,'Transactions (Dated)'!$B$2:$B$53,'Share Values'!AA$11,'Transactions (Dated)'!$C$2:$C$53,"Sell")</f>
        <v>2348</v>
      </c>
      <c r="AB138" s="40">
        <f ca="1">AB137+SUMIFS('Transactions (Dated)'!$E$2:$E$53,'Transactions (Dated)'!$D$2:$D$53,'Share Values'!$V138,'Transactions (Dated)'!$B$2:$B$53,'Share Values'!AB$11,'Transactions (Dated)'!$C$2:$C$53,"Buy")-SUMIFS('Transactions (Dated)'!$E$2:$E$53,'Transactions (Dated)'!$D$2:$D$53,'Share Values'!$V138,'Transactions (Dated)'!$B$2:$B$53,'Share Values'!AB$11,'Transactions (Dated)'!$C$2:$C$53,"Sell")</f>
        <v>0</v>
      </c>
      <c r="AC138" s="40">
        <f ca="1">AC137+SUMIFS('Transactions (Dated)'!$E$2:$E$53,'Transactions (Dated)'!$D$2:$D$53,'Share Values'!$V138,'Transactions (Dated)'!$B$2:$B$53,'Share Values'!AC$11,'Transactions (Dated)'!$C$2:$C$53,"Buy")-SUMIFS('Transactions (Dated)'!$E$2:$E$53,'Transactions (Dated)'!$D$2:$D$53,'Share Values'!$V138,'Transactions (Dated)'!$B$2:$B$53,'Share Values'!AC$11,'Transactions (Dated)'!$C$2:$C$53,"Sell")</f>
        <v>0</v>
      </c>
      <c r="AD138" s="40">
        <f ca="1">AD137+SUMIFS('Transactions (Dated)'!$E$2:$E$53,'Transactions (Dated)'!$D$2:$D$53,'Share Values'!$V138,'Transactions (Dated)'!$B$2:$B$53,'Share Values'!AD$11,'Transactions (Dated)'!$C$2:$C$53,"Buy")-SUMIFS('Transactions (Dated)'!$E$2:$E$53,'Transactions (Dated)'!$D$2:$D$53,'Share Values'!$V138,'Transactions (Dated)'!$B$2:$B$53,'Share Values'!AD$11,'Transactions (Dated)'!$C$2:$C$53,"Sell")</f>
        <v>0</v>
      </c>
      <c r="AE138" s="40">
        <f ca="1">AE137+SUMIFS('Transactions (Dated)'!$E$2:$E$53,'Transactions (Dated)'!$D$2:$D$53,'Share Values'!$V138,'Transactions (Dated)'!$B$2:$B$53,'Share Values'!AE$11,'Transactions (Dated)'!$C$2:$C$53,"Buy")-SUMIFS('Transactions (Dated)'!$E$2:$E$53,'Transactions (Dated)'!$D$2:$D$53,'Share Values'!$V138,'Transactions (Dated)'!$B$2:$B$53,'Share Values'!AE$11,'Transactions (Dated)'!$C$2:$C$53,"Sell")</f>
        <v>0</v>
      </c>
      <c r="AF138" s="40">
        <f ca="1">AF137+SUMIFS('Transactions (Dated)'!$E$2:$E$53,'Transactions (Dated)'!$D$2:$D$53,'Share Values'!$V138,'Transactions (Dated)'!$B$2:$B$53,'Share Values'!AF$11,'Transactions (Dated)'!$C$2:$C$53,"Buy")-SUMIFS('Transactions (Dated)'!$E$2:$E$53,'Transactions (Dated)'!$D$2:$D$53,'Share Values'!$V138,'Transactions (Dated)'!$B$2:$B$53,'Share Values'!AF$11,'Transactions (Dated)'!$C$2:$C$53,"Sell")</f>
        <v>0</v>
      </c>
      <c r="AG138" s="40">
        <f ca="1">AG137+SUMIFS('Transactions (Dated)'!$E$2:$E$53,'Transactions (Dated)'!$D$2:$D$53,'Share Values'!$V138,'Transactions (Dated)'!$B$2:$B$53,'Share Values'!AG$11,'Transactions (Dated)'!$C$2:$C$53,"Buy")-SUMIFS('Transactions (Dated)'!$E$2:$E$53,'Transactions (Dated)'!$D$2:$D$53,'Share Values'!$V138,'Transactions (Dated)'!$B$2:$B$53,'Share Values'!AG$11,'Transactions (Dated)'!$C$2:$C$53,"Sell")</f>
        <v>0</v>
      </c>
      <c r="AH138" s="40">
        <f ca="1">AH137+SUMIFS('Transactions (Dated)'!$E$2:$E$53,'Transactions (Dated)'!$D$2:$D$53,'Share Values'!$V138,'Transactions (Dated)'!$B$2:$B$53,'Share Values'!AH$11,'Transactions (Dated)'!$C$2:$C$53,"Buy")-SUMIFS('Transactions (Dated)'!$E$2:$E$53,'Transactions (Dated)'!$D$2:$D$53,'Share Values'!$V138,'Transactions (Dated)'!$B$2:$B$53,'Share Values'!AH$11,'Transactions (Dated)'!$C$2:$C$53,"Sell")</f>
        <v>0</v>
      </c>
      <c r="AI138" s="40">
        <f ca="1">AI137+SUMIFS('Transactions (Dated)'!$E$2:$E$53,'Transactions (Dated)'!$D$2:$D$53,'Share Values'!$V138,'Transactions (Dated)'!$B$2:$B$53,'Share Values'!AI$11,'Transactions (Dated)'!$C$2:$C$53,"Buy")-SUMIFS('Transactions (Dated)'!$E$2:$E$53,'Transactions (Dated)'!$D$2:$D$53,'Share Values'!$V138,'Transactions (Dated)'!$B$2:$B$53,'Share Values'!AI$11,'Transactions (Dated)'!$C$2:$C$53,"Sell")</f>
        <v>0</v>
      </c>
      <c r="AJ138" s="40">
        <f ca="1">AJ137+SUMIFS('Transactions (Dated)'!$E$2:$E$53,'Transactions (Dated)'!$D$2:$D$53,'Share Values'!$V138,'Transactions (Dated)'!$B$2:$B$53,'Share Values'!AJ$11,'Transactions (Dated)'!$C$2:$C$53,"Buy")-SUMIFS('Transactions (Dated)'!$E$2:$E$53,'Transactions (Dated)'!$D$2:$D$53,'Share Values'!$V138,'Transactions (Dated)'!$B$2:$B$53,'Share Values'!AJ$11,'Transactions (Dated)'!$C$2:$C$53,"Sell")</f>
        <v>0</v>
      </c>
      <c r="AK138" s="40"/>
      <c r="AM138" s="3">
        <f t="shared" si="33"/>
        <v>42096</v>
      </c>
      <c r="AN138" s="6">
        <f t="shared" ca="1" si="34"/>
        <v>52493.75</v>
      </c>
      <c r="AO138" s="6">
        <f t="shared" ca="1" si="35"/>
        <v>59125.000000000007</v>
      </c>
      <c r="AP138" s="6">
        <f t="shared" ca="1" si="36"/>
        <v>0</v>
      </c>
      <c r="AQ138" s="6">
        <f t="shared" ca="1" si="37"/>
        <v>64517.200000000004</v>
      </c>
      <c r="AR138" s="6">
        <f t="shared" ca="1" si="38"/>
        <v>49284.52</v>
      </c>
      <c r="AS138" s="6">
        <f t="shared" ca="1" si="39"/>
        <v>0</v>
      </c>
      <c r="AT138" s="6">
        <f t="shared" ca="1" si="40"/>
        <v>0</v>
      </c>
      <c r="AU138" s="6">
        <f t="shared" ca="1" si="41"/>
        <v>0</v>
      </c>
      <c r="AV138" s="6">
        <f t="shared" ca="1" si="42"/>
        <v>0</v>
      </c>
      <c r="AW138" s="6">
        <f t="shared" ca="1" si="43"/>
        <v>0</v>
      </c>
      <c r="AX138" s="6">
        <f t="shared" ca="1" si="44"/>
        <v>0</v>
      </c>
      <c r="AY138" s="6">
        <f t="shared" ca="1" si="45"/>
        <v>0</v>
      </c>
      <c r="AZ138" s="6">
        <f t="shared" ca="1" si="46"/>
        <v>0</v>
      </c>
      <c r="BA138" s="6">
        <f t="shared" ca="1" si="47"/>
        <v>0</v>
      </c>
      <c r="BB138" s="6"/>
      <c r="BD138" s="4">
        <f t="shared" ca="1" si="48"/>
        <v>225420.47</v>
      </c>
      <c r="BF138" s="3">
        <f t="shared" si="49"/>
        <v>42096</v>
      </c>
      <c r="BG138" s="6">
        <f>BG137+SUMIFS('Transactions (Dated)'!H:H,'Transactions (Dated)'!D:D,'Share Values'!AM138)</f>
        <v>789691.15</v>
      </c>
      <c r="BH138" s="6">
        <f ca="1">BH137+SUMIFS('Transactions (Dated)'!$F:$F,'Transactions (Dated)'!$D:$D,$BF138,'Transactions (Dated)'!$B:$B,BH$11,'Transactions (Dated)'!$C:$C,"Dividend (paid to cash)")*W138</f>
        <v>0</v>
      </c>
      <c r="BI138" s="6">
        <f ca="1">BI137+SUMIFS('Transactions (Dated)'!$F:$F,'Transactions (Dated)'!$D:$D,$BF138,'Transactions (Dated)'!$B:$B,BI$11,'Transactions (Dated)'!$C:$C,"Dividend (paid to cash)")*X138</f>
        <v>1250</v>
      </c>
      <c r="BJ138" s="6">
        <f ca="1">BJ137+SUMIFS('Transactions (Dated)'!$F:$F,'Transactions (Dated)'!$D:$D,$BF138,'Transactions (Dated)'!$B:$B,BJ$11,'Transactions (Dated)'!$C:$C,"Dividend (paid to cash)")*Y138</f>
        <v>0</v>
      </c>
      <c r="BK138" s="6">
        <f ca="1">BK137+SUMIFS('Transactions (Dated)'!$F:$F,'Transactions (Dated)'!$D:$D,$BF138,'Transactions (Dated)'!$B:$B,BK$11,'Transactions (Dated)'!$C:$C,"Dividend (paid to cash)")*Z138</f>
        <v>47.300000000000004</v>
      </c>
      <c r="BL138" s="6">
        <f ca="1">BL137+SUMIFS('Transactions (Dated)'!$F:$F,'Transactions (Dated)'!$D:$D,$BF138,'Transactions (Dated)'!$B:$B,BL$11,'Transactions (Dated)'!$C:$C,"Dividend (paid to cash)")*AA138</f>
        <v>0</v>
      </c>
      <c r="BM138" s="6">
        <f ca="1">BM137+SUMIFS('Transactions (Dated)'!$F:$F,'Transactions (Dated)'!$D:$D,$BF138,'Transactions (Dated)'!$B:$B,BM$11,'Transactions (Dated)'!$C:$C,"Dividend (paid to cash)")*AB138</f>
        <v>0</v>
      </c>
      <c r="BN138" s="6">
        <f ca="1">BN137+SUMIFS('Transactions (Dated)'!$F:$F,'Transactions (Dated)'!$D:$D,$BF138,'Transactions (Dated)'!$B:$B,BN$11,'Transactions (Dated)'!$C:$C,"Dividend (paid to cash)")*AC138</f>
        <v>0</v>
      </c>
      <c r="BO138" s="6">
        <f ca="1">BO137+SUMIFS('Transactions (Dated)'!$F:$F,'Transactions (Dated)'!$D:$D,$BF138,'Transactions (Dated)'!$B:$B,BO$11,'Transactions (Dated)'!$C:$C,"Dividend (paid to cash)")*AD138</f>
        <v>0</v>
      </c>
      <c r="BP138" s="6">
        <f ca="1">BP137+SUMIFS('Transactions (Dated)'!$F:$F,'Transactions (Dated)'!$D:$D,$BF138,'Transactions (Dated)'!$B:$B,BP$11,'Transactions (Dated)'!$C:$C,"Dividend (paid to cash)")*AE138</f>
        <v>0</v>
      </c>
      <c r="BQ138" s="6">
        <f ca="1">BQ137+SUMIFS('Transactions (Dated)'!$F:$F,'Transactions (Dated)'!$D:$D,$BF138,'Transactions (Dated)'!$B:$B,BQ$11,'Transactions (Dated)'!$C:$C,"Dividend (paid to cash)")*AF138</f>
        <v>0</v>
      </c>
      <c r="BR138" s="6">
        <f ca="1">BR137+SUMIFS('Transactions (Dated)'!$F:$F,'Transactions (Dated)'!$D:$D,$BF138,'Transactions (Dated)'!$B:$B,BR$11,'Transactions (Dated)'!$C:$C,"Dividend (paid to cash)")*AG138</f>
        <v>0</v>
      </c>
      <c r="BS138" s="6">
        <f ca="1">BS137+SUMIFS('Transactions (Dated)'!$F:$F,'Transactions (Dated)'!$D:$D,$BF138,'Transactions (Dated)'!$B:$B,BS$11,'Transactions (Dated)'!$C:$C,"Dividend (paid to cash)")*AH138</f>
        <v>0</v>
      </c>
      <c r="BT138" s="6">
        <f ca="1">BT137+SUMIFS('Transactions (Dated)'!$F:$F,'Transactions (Dated)'!$D:$D,$BF138,'Transactions (Dated)'!$B:$B,BT$11,'Transactions (Dated)'!$C:$C,"Dividend (paid to cash)")*AI138</f>
        <v>0</v>
      </c>
      <c r="BU138" s="6">
        <f ca="1">BU137+SUMIFS('Transactions (Dated)'!$F:$F,'Transactions (Dated)'!$D:$D,$BF138,'Transactions (Dated)'!$B:$B,BU$11,'Transactions (Dated)'!$C:$C,"Dividend (paid to cash)")*AJ138</f>
        <v>0</v>
      </c>
      <c r="BV138" s="6"/>
      <c r="BX138" s="6">
        <f t="shared" ca="1" si="54"/>
        <v>790988.45000000007</v>
      </c>
      <c r="BZ138" s="3">
        <f t="shared" si="55"/>
        <v>42096</v>
      </c>
      <c r="CA138" s="4">
        <f t="shared" ca="1" si="50"/>
        <v>225420.47</v>
      </c>
      <c r="CB138" s="4">
        <f t="shared" ca="1" si="51"/>
        <v>790988.45000000007</v>
      </c>
      <c r="CD138" s="4">
        <f t="shared" ca="1" si="52"/>
        <v>1016408.92</v>
      </c>
    </row>
    <row r="139" spans="2:82" x14ac:dyDescent="0.15">
      <c r="B139" s="3">
        <f t="shared" si="53"/>
        <v>42100</v>
      </c>
      <c r="C139" s="2">
        <v>15100.7</v>
      </c>
      <c r="E139" s="70">
        <v>42100</v>
      </c>
      <c r="F139" s="69">
        <v>11.65</v>
      </c>
      <c r="G139" s="69">
        <v>5.0199999999999996</v>
      </c>
      <c r="H139" s="69">
        <v>20.420000000000002</v>
      </c>
      <c r="I139" s="69">
        <v>33.770000000000003</v>
      </c>
      <c r="J139" s="69">
        <v>21.3</v>
      </c>
      <c r="K139" s="69">
        <v>12.65</v>
      </c>
      <c r="L139" s="69">
        <v>26.78</v>
      </c>
      <c r="M139" s="69">
        <v>2.63</v>
      </c>
      <c r="N139" s="69">
        <v>9.26</v>
      </c>
      <c r="O139" s="69">
        <v>5.3666999999999998</v>
      </c>
      <c r="P139" s="69">
        <v>33.4</v>
      </c>
      <c r="Q139" s="69">
        <v>0.99</v>
      </c>
      <c r="R139" s="69">
        <v>10.74</v>
      </c>
      <c r="S139" s="69">
        <v>39</v>
      </c>
      <c r="T139" s="4"/>
      <c r="V139" s="3">
        <f t="shared" si="32"/>
        <v>42100</v>
      </c>
      <c r="W139" s="40">
        <f ca="1">W138+SUMIFS('Transactions (Dated)'!$E$2:$E$53,'Transactions (Dated)'!$D$2:$D$53,'Share Values'!$V139,'Transactions (Dated)'!$B$2:$B$53,'Share Values'!W$11,'Transactions (Dated)'!$C$2:$C$53,"Buy")-SUMIFS('Transactions (Dated)'!$E$2:$E$53,'Transactions (Dated)'!$D$2:$D$53,'Share Values'!$V139,'Transactions (Dated)'!$B$2:$B$53,'Share Values'!W$11,'Transactions (Dated)'!$C$2:$C$53,"Sell")</f>
        <v>4625</v>
      </c>
      <c r="X139" s="40">
        <f ca="1">X138+SUMIFS('Transactions (Dated)'!$E$2:$E$53,'Transactions (Dated)'!$D$2:$D$53,'Share Values'!$V139,'Transactions (Dated)'!$B$2:$B$53,'Share Values'!X$11,'Transactions (Dated)'!$C$2:$C$53,"Buy")-SUMIFS('Transactions (Dated)'!$E$2:$E$53,'Transactions (Dated)'!$D$2:$D$53,'Share Values'!$V139,'Transactions (Dated)'!$B$2:$B$53,'Share Values'!X$11,'Transactions (Dated)'!$C$2:$C$53,"Sell")</f>
        <v>12500</v>
      </c>
      <c r="Y139" s="40">
        <f ca="1">Y138+SUMIFS('Transactions (Dated)'!$E$2:$E$53,'Transactions (Dated)'!$D$2:$D$53,'Share Values'!$V139,'Transactions (Dated)'!$B$2:$B$53,'Share Values'!Y$11,'Transactions (Dated)'!$C$2:$C$53,"Buy")-SUMIFS('Transactions (Dated)'!$E$2:$E$53,'Transactions (Dated)'!$D$2:$D$53,'Share Values'!$V139,'Transactions (Dated)'!$B$2:$B$53,'Share Values'!Y$11,'Transactions (Dated)'!$C$2:$C$53,"Sell")</f>
        <v>0</v>
      </c>
      <c r="Z139" s="40">
        <f ca="1">Z138+SUMIFS('Transactions (Dated)'!$E$2:$E$53,'Transactions (Dated)'!$D$2:$D$53,'Share Values'!$V139,'Transactions (Dated)'!$B$2:$B$53,'Share Values'!Z$11,'Transactions (Dated)'!$C$2:$C$53,"Buy")-SUMIFS('Transactions (Dated)'!$E$2:$E$53,'Transactions (Dated)'!$D$2:$D$53,'Share Values'!$V139,'Transactions (Dated)'!$B$2:$B$53,'Share Values'!Z$11,'Transactions (Dated)'!$C$2:$C$53,"Sell")</f>
        <v>1892</v>
      </c>
      <c r="AA139" s="40">
        <f ca="1">AA138+SUMIFS('Transactions (Dated)'!$E$2:$E$53,'Transactions (Dated)'!$D$2:$D$53,'Share Values'!$V139,'Transactions (Dated)'!$B$2:$B$53,'Share Values'!AA$11,'Transactions (Dated)'!$C$2:$C$53,"Buy")-SUMIFS('Transactions (Dated)'!$E$2:$E$53,'Transactions (Dated)'!$D$2:$D$53,'Share Values'!$V139,'Transactions (Dated)'!$B$2:$B$53,'Share Values'!AA$11,'Transactions (Dated)'!$C$2:$C$53,"Sell")</f>
        <v>2348</v>
      </c>
      <c r="AB139" s="40">
        <f ca="1">AB138+SUMIFS('Transactions (Dated)'!$E$2:$E$53,'Transactions (Dated)'!$D$2:$D$53,'Share Values'!$V139,'Transactions (Dated)'!$B$2:$B$53,'Share Values'!AB$11,'Transactions (Dated)'!$C$2:$C$53,"Buy")-SUMIFS('Transactions (Dated)'!$E$2:$E$53,'Transactions (Dated)'!$D$2:$D$53,'Share Values'!$V139,'Transactions (Dated)'!$B$2:$B$53,'Share Values'!AB$11,'Transactions (Dated)'!$C$2:$C$53,"Sell")</f>
        <v>0</v>
      </c>
      <c r="AC139" s="40">
        <f ca="1">AC138+SUMIFS('Transactions (Dated)'!$E$2:$E$53,'Transactions (Dated)'!$D$2:$D$53,'Share Values'!$V139,'Transactions (Dated)'!$B$2:$B$53,'Share Values'!AC$11,'Transactions (Dated)'!$C$2:$C$53,"Buy")-SUMIFS('Transactions (Dated)'!$E$2:$E$53,'Transactions (Dated)'!$D$2:$D$53,'Share Values'!$V139,'Transactions (Dated)'!$B$2:$B$53,'Share Values'!AC$11,'Transactions (Dated)'!$C$2:$C$53,"Sell")</f>
        <v>0</v>
      </c>
      <c r="AD139" s="40">
        <f ca="1">AD138+SUMIFS('Transactions (Dated)'!$E$2:$E$53,'Transactions (Dated)'!$D$2:$D$53,'Share Values'!$V139,'Transactions (Dated)'!$B$2:$B$53,'Share Values'!AD$11,'Transactions (Dated)'!$C$2:$C$53,"Buy")-SUMIFS('Transactions (Dated)'!$E$2:$E$53,'Transactions (Dated)'!$D$2:$D$53,'Share Values'!$V139,'Transactions (Dated)'!$B$2:$B$53,'Share Values'!AD$11,'Transactions (Dated)'!$C$2:$C$53,"Sell")</f>
        <v>0</v>
      </c>
      <c r="AE139" s="40">
        <f ca="1">AE138+SUMIFS('Transactions (Dated)'!$E$2:$E$53,'Transactions (Dated)'!$D$2:$D$53,'Share Values'!$V139,'Transactions (Dated)'!$B$2:$B$53,'Share Values'!AE$11,'Transactions (Dated)'!$C$2:$C$53,"Buy")-SUMIFS('Transactions (Dated)'!$E$2:$E$53,'Transactions (Dated)'!$D$2:$D$53,'Share Values'!$V139,'Transactions (Dated)'!$B$2:$B$53,'Share Values'!AE$11,'Transactions (Dated)'!$C$2:$C$53,"Sell")</f>
        <v>0</v>
      </c>
      <c r="AF139" s="40">
        <f ca="1">AF138+SUMIFS('Transactions (Dated)'!$E$2:$E$53,'Transactions (Dated)'!$D$2:$D$53,'Share Values'!$V139,'Transactions (Dated)'!$B$2:$B$53,'Share Values'!AF$11,'Transactions (Dated)'!$C$2:$C$53,"Buy")-SUMIFS('Transactions (Dated)'!$E$2:$E$53,'Transactions (Dated)'!$D$2:$D$53,'Share Values'!$V139,'Transactions (Dated)'!$B$2:$B$53,'Share Values'!AF$11,'Transactions (Dated)'!$C$2:$C$53,"Sell")</f>
        <v>0</v>
      </c>
      <c r="AG139" s="40">
        <f ca="1">AG138+SUMIFS('Transactions (Dated)'!$E$2:$E$53,'Transactions (Dated)'!$D$2:$D$53,'Share Values'!$V139,'Transactions (Dated)'!$B$2:$B$53,'Share Values'!AG$11,'Transactions (Dated)'!$C$2:$C$53,"Buy")-SUMIFS('Transactions (Dated)'!$E$2:$E$53,'Transactions (Dated)'!$D$2:$D$53,'Share Values'!$V139,'Transactions (Dated)'!$B$2:$B$53,'Share Values'!AG$11,'Transactions (Dated)'!$C$2:$C$53,"Sell")</f>
        <v>0</v>
      </c>
      <c r="AH139" s="40">
        <f ca="1">AH138+SUMIFS('Transactions (Dated)'!$E$2:$E$53,'Transactions (Dated)'!$D$2:$D$53,'Share Values'!$V139,'Transactions (Dated)'!$B$2:$B$53,'Share Values'!AH$11,'Transactions (Dated)'!$C$2:$C$53,"Buy")-SUMIFS('Transactions (Dated)'!$E$2:$E$53,'Transactions (Dated)'!$D$2:$D$53,'Share Values'!$V139,'Transactions (Dated)'!$B$2:$B$53,'Share Values'!AH$11,'Transactions (Dated)'!$C$2:$C$53,"Sell")</f>
        <v>0</v>
      </c>
      <c r="AI139" s="40">
        <f ca="1">AI138+SUMIFS('Transactions (Dated)'!$E$2:$E$53,'Transactions (Dated)'!$D$2:$D$53,'Share Values'!$V139,'Transactions (Dated)'!$B$2:$B$53,'Share Values'!AI$11,'Transactions (Dated)'!$C$2:$C$53,"Buy")-SUMIFS('Transactions (Dated)'!$E$2:$E$53,'Transactions (Dated)'!$D$2:$D$53,'Share Values'!$V139,'Transactions (Dated)'!$B$2:$B$53,'Share Values'!AI$11,'Transactions (Dated)'!$C$2:$C$53,"Sell")</f>
        <v>0</v>
      </c>
      <c r="AJ139" s="40">
        <f ca="1">AJ138+SUMIFS('Transactions (Dated)'!$E$2:$E$53,'Transactions (Dated)'!$D$2:$D$53,'Share Values'!$V139,'Transactions (Dated)'!$B$2:$B$53,'Share Values'!AJ$11,'Transactions (Dated)'!$C$2:$C$53,"Buy")-SUMIFS('Transactions (Dated)'!$E$2:$E$53,'Transactions (Dated)'!$D$2:$D$53,'Share Values'!$V139,'Transactions (Dated)'!$B$2:$B$53,'Share Values'!AJ$11,'Transactions (Dated)'!$C$2:$C$53,"Sell")</f>
        <v>0</v>
      </c>
      <c r="AK139" s="40"/>
      <c r="AM139" s="3">
        <f t="shared" si="33"/>
        <v>42100</v>
      </c>
      <c r="AN139" s="6">
        <f t="shared" ca="1" si="34"/>
        <v>53881.25</v>
      </c>
      <c r="AO139" s="6">
        <f t="shared" ca="1" si="35"/>
        <v>62749.999999999993</v>
      </c>
      <c r="AP139" s="6">
        <f t="shared" ca="1" si="36"/>
        <v>0</v>
      </c>
      <c r="AQ139" s="6">
        <f t="shared" ca="1" si="37"/>
        <v>63892.840000000004</v>
      </c>
      <c r="AR139" s="6">
        <f t="shared" ca="1" si="38"/>
        <v>50012.4</v>
      </c>
      <c r="AS139" s="6">
        <f t="shared" ca="1" si="39"/>
        <v>0</v>
      </c>
      <c r="AT139" s="6">
        <f t="shared" ca="1" si="40"/>
        <v>0</v>
      </c>
      <c r="AU139" s="6">
        <f t="shared" ca="1" si="41"/>
        <v>0</v>
      </c>
      <c r="AV139" s="6">
        <f t="shared" ca="1" si="42"/>
        <v>0</v>
      </c>
      <c r="AW139" s="6">
        <f t="shared" ca="1" si="43"/>
        <v>0</v>
      </c>
      <c r="AX139" s="6">
        <f t="shared" ca="1" si="44"/>
        <v>0</v>
      </c>
      <c r="AY139" s="6">
        <f t="shared" ca="1" si="45"/>
        <v>0</v>
      </c>
      <c r="AZ139" s="6">
        <f t="shared" ca="1" si="46"/>
        <v>0</v>
      </c>
      <c r="BA139" s="6">
        <f t="shared" ca="1" si="47"/>
        <v>0</v>
      </c>
      <c r="BB139" s="6"/>
      <c r="BD139" s="4">
        <f t="shared" ca="1" si="48"/>
        <v>230536.49</v>
      </c>
      <c r="BF139" s="3">
        <f t="shared" si="49"/>
        <v>42100</v>
      </c>
      <c r="BG139" s="6">
        <f>BG138+SUMIFS('Transactions (Dated)'!H:H,'Transactions (Dated)'!D:D,'Share Values'!AM139)</f>
        <v>789691.15</v>
      </c>
      <c r="BH139" s="6">
        <f ca="1">BH138+SUMIFS('Transactions (Dated)'!$F:$F,'Transactions (Dated)'!$D:$D,$BF139,'Transactions (Dated)'!$B:$B,BH$11,'Transactions (Dated)'!$C:$C,"Dividend (paid to cash)")*W139</f>
        <v>0</v>
      </c>
      <c r="BI139" s="6">
        <f ca="1">BI138+SUMIFS('Transactions (Dated)'!$F:$F,'Transactions (Dated)'!$D:$D,$BF139,'Transactions (Dated)'!$B:$B,BI$11,'Transactions (Dated)'!$C:$C,"Dividend (paid to cash)")*X139</f>
        <v>1250</v>
      </c>
      <c r="BJ139" s="6">
        <f ca="1">BJ138+SUMIFS('Transactions (Dated)'!$F:$F,'Transactions (Dated)'!$D:$D,$BF139,'Transactions (Dated)'!$B:$B,BJ$11,'Transactions (Dated)'!$C:$C,"Dividend (paid to cash)")*Y139</f>
        <v>0</v>
      </c>
      <c r="BK139" s="6">
        <f ca="1">BK138+SUMIFS('Transactions (Dated)'!$F:$F,'Transactions (Dated)'!$D:$D,$BF139,'Transactions (Dated)'!$B:$B,BK$11,'Transactions (Dated)'!$C:$C,"Dividend (paid to cash)")*Z139</f>
        <v>47.300000000000004</v>
      </c>
      <c r="BL139" s="6">
        <f ca="1">BL138+SUMIFS('Transactions (Dated)'!$F:$F,'Transactions (Dated)'!$D:$D,$BF139,'Transactions (Dated)'!$B:$B,BL$11,'Transactions (Dated)'!$C:$C,"Dividend (paid to cash)")*AA139</f>
        <v>0</v>
      </c>
      <c r="BM139" s="6">
        <f ca="1">BM138+SUMIFS('Transactions (Dated)'!$F:$F,'Transactions (Dated)'!$D:$D,$BF139,'Transactions (Dated)'!$B:$B,BM$11,'Transactions (Dated)'!$C:$C,"Dividend (paid to cash)")*AB139</f>
        <v>0</v>
      </c>
      <c r="BN139" s="6">
        <f ca="1">BN138+SUMIFS('Transactions (Dated)'!$F:$F,'Transactions (Dated)'!$D:$D,$BF139,'Transactions (Dated)'!$B:$B,BN$11,'Transactions (Dated)'!$C:$C,"Dividend (paid to cash)")*AC139</f>
        <v>0</v>
      </c>
      <c r="BO139" s="6">
        <f ca="1">BO138+SUMIFS('Transactions (Dated)'!$F:$F,'Transactions (Dated)'!$D:$D,$BF139,'Transactions (Dated)'!$B:$B,BO$11,'Transactions (Dated)'!$C:$C,"Dividend (paid to cash)")*AD139</f>
        <v>0</v>
      </c>
      <c r="BP139" s="6">
        <f ca="1">BP138+SUMIFS('Transactions (Dated)'!$F:$F,'Transactions (Dated)'!$D:$D,$BF139,'Transactions (Dated)'!$B:$B,BP$11,'Transactions (Dated)'!$C:$C,"Dividend (paid to cash)")*AE139</f>
        <v>0</v>
      </c>
      <c r="BQ139" s="6">
        <f ca="1">BQ138+SUMIFS('Transactions (Dated)'!$F:$F,'Transactions (Dated)'!$D:$D,$BF139,'Transactions (Dated)'!$B:$B,BQ$11,'Transactions (Dated)'!$C:$C,"Dividend (paid to cash)")*AF139</f>
        <v>0</v>
      </c>
      <c r="BR139" s="6">
        <f ca="1">BR138+SUMIFS('Transactions (Dated)'!$F:$F,'Transactions (Dated)'!$D:$D,$BF139,'Transactions (Dated)'!$B:$B,BR$11,'Transactions (Dated)'!$C:$C,"Dividend (paid to cash)")*AG139</f>
        <v>0</v>
      </c>
      <c r="BS139" s="6">
        <f ca="1">BS138+SUMIFS('Transactions (Dated)'!$F:$F,'Transactions (Dated)'!$D:$D,$BF139,'Transactions (Dated)'!$B:$B,BS$11,'Transactions (Dated)'!$C:$C,"Dividend (paid to cash)")*AH139</f>
        <v>0</v>
      </c>
      <c r="BT139" s="6">
        <f ca="1">BT138+SUMIFS('Transactions (Dated)'!$F:$F,'Transactions (Dated)'!$D:$D,$BF139,'Transactions (Dated)'!$B:$B,BT$11,'Transactions (Dated)'!$C:$C,"Dividend (paid to cash)")*AI139</f>
        <v>0</v>
      </c>
      <c r="BU139" s="6">
        <f ca="1">BU138+SUMIFS('Transactions (Dated)'!$F:$F,'Transactions (Dated)'!$D:$D,$BF139,'Transactions (Dated)'!$B:$B,BU$11,'Transactions (Dated)'!$C:$C,"Dividend (paid to cash)")*AJ139</f>
        <v>0</v>
      </c>
      <c r="BV139" s="6"/>
      <c r="BX139" s="6">
        <f t="shared" ca="1" si="54"/>
        <v>790988.45000000007</v>
      </c>
      <c r="BZ139" s="3">
        <f t="shared" si="55"/>
        <v>42100</v>
      </c>
      <c r="CA139" s="4">
        <f t="shared" ca="1" si="50"/>
        <v>230536.49</v>
      </c>
      <c r="CB139" s="4">
        <f t="shared" ca="1" si="51"/>
        <v>790988.45000000007</v>
      </c>
      <c r="CD139" s="4">
        <f t="shared" ca="1" si="52"/>
        <v>1021524.9400000001</v>
      </c>
    </row>
    <row r="140" spans="2:82" x14ac:dyDescent="0.15">
      <c r="B140" s="3">
        <f t="shared" si="53"/>
        <v>42101</v>
      </c>
      <c r="C140" s="2">
        <v>15188.8</v>
      </c>
      <c r="E140" s="70">
        <v>42101</v>
      </c>
      <c r="F140" s="69">
        <v>11.66</v>
      </c>
      <c r="G140" s="69">
        <v>4.9000000000000004</v>
      </c>
      <c r="H140" s="69">
        <v>20.51</v>
      </c>
      <c r="I140" s="69">
        <v>33.65</v>
      </c>
      <c r="J140" s="69">
        <v>22.11</v>
      </c>
      <c r="K140" s="69">
        <v>12.63</v>
      </c>
      <c r="L140" s="69">
        <v>26.8</v>
      </c>
      <c r="M140" s="69">
        <v>2.65</v>
      </c>
      <c r="N140" s="69">
        <v>9.35</v>
      </c>
      <c r="O140" s="69">
        <v>5.3266999999999998</v>
      </c>
      <c r="P140" s="69">
        <v>33.6</v>
      </c>
      <c r="Q140" s="69">
        <v>1</v>
      </c>
      <c r="R140" s="69">
        <v>10.84</v>
      </c>
      <c r="S140" s="69">
        <v>39.229999999999997</v>
      </c>
      <c r="T140" s="4"/>
      <c r="V140" s="3">
        <f t="shared" ref="V140:V203" si="56">E140</f>
        <v>42101</v>
      </c>
      <c r="W140" s="40">
        <f ca="1">W139+SUMIFS('Transactions (Dated)'!$E$2:$E$53,'Transactions (Dated)'!$D$2:$D$53,'Share Values'!$V140,'Transactions (Dated)'!$B$2:$B$53,'Share Values'!W$11,'Transactions (Dated)'!$C$2:$C$53,"Buy")-SUMIFS('Transactions (Dated)'!$E$2:$E$53,'Transactions (Dated)'!$D$2:$D$53,'Share Values'!$V140,'Transactions (Dated)'!$B$2:$B$53,'Share Values'!W$11,'Transactions (Dated)'!$C$2:$C$53,"Sell")</f>
        <v>4625</v>
      </c>
      <c r="X140" s="40">
        <f ca="1">X139+SUMIFS('Transactions (Dated)'!$E$2:$E$53,'Transactions (Dated)'!$D$2:$D$53,'Share Values'!$V140,'Transactions (Dated)'!$B$2:$B$53,'Share Values'!X$11,'Transactions (Dated)'!$C$2:$C$53,"Buy")-SUMIFS('Transactions (Dated)'!$E$2:$E$53,'Transactions (Dated)'!$D$2:$D$53,'Share Values'!$V140,'Transactions (Dated)'!$B$2:$B$53,'Share Values'!X$11,'Transactions (Dated)'!$C$2:$C$53,"Sell")</f>
        <v>12500</v>
      </c>
      <c r="Y140" s="40">
        <f ca="1">Y139+SUMIFS('Transactions (Dated)'!$E$2:$E$53,'Transactions (Dated)'!$D$2:$D$53,'Share Values'!$V140,'Transactions (Dated)'!$B$2:$B$53,'Share Values'!Y$11,'Transactions (Dated)'!$C$2:$C$53,"Buy")-SUMIFS('Transactions (Dated)'!$E$2:$E$53,'Transactions (Dated)'!$D$2:$D$53,'Share Values'!$V140,'Transactions (Dated)'!$B$2:$B$53,'Share Values'!Y$11,'Transactions (Dated)'!$C$2:$C$53,"Sell")</f>
        <v>0</v>
      </c>
      <c r="Z140" s="40">
        <f ca="1">Z139+SUMIFS('Transactions (Dated)'!$E$2:$E$53,'Transactions (Dated)'!$D$2:$D$53,'Share Values'!$V140,'Transactions (Dated)'!$B$2:$B$53,'Share Values'!Z$11,'Transactions (Dated)'!$C$2:$C$53,"Buy")-SUMIFS('Transactions (Dated)'!$E$2:$E$53,'Transactions (Dated)'!$D$2:$D$53,'Share Values'!$V140,'Transactions (Dated)'!$B$2:$B$53,'Share Values'!Z$11,'Transactions (Dated)'!$C$2:$C$53,"Sell")</f>
        <v>1892</v>
      </c>
      <c r="AA140" s="40">
        <f ca="1">AA139+SUMIFS('Transactions (Dated)'!$E$2:$E$53,'Transactions (Dated)'!$D$2:$D$53,'Share Values'!$V140,'Transactions (Dated)'!$B$2:$B$53,'Share Values'!AA$11,'Transactions (Dated)'!$C$2:$C$53,"Buy")-SUMIFS('Transactions (Dated)'!$E$2:$E$53,'Transactions (Dated)'!$D$2:$D$53,'Share Values'!$V140,'Transactions (Dated)'!$B$2:$B$53,'Share Values'!AA$11,'Transactions (Dated)'!$C$2:$C$53,"Sell")</f>
        <v>2348</v>
      </c>
      <c r="AB140" s="40">
        <f ca="1">AB139+SUMIFS('Transactions (Dated)'!$E$2:$E$53,'Transactions (Dated)'!$D$2:$D$53,'Share Values'!$V140,'Transactions (Dated)'!$B$2:$B$53,'Share Values'!AB$11,'Transactions (Dated)'!$C$2:$C$53,"Buy")-SUMIFS('Transactions (Dated)'!$E$2:$E$53,'Transactions (Dated)'!$D$2:$D$53,'Share Values'!$V140,'Transactions (Dated)'!$B$2:$B$53,'Share Values'!AB$11,'Transactions (Dated)'!$C$2:$C$53,"Sell")</f>
        <v>0</v>
      </c>
      <c r="AC140" s="40">
        <f ca="1">AC139+SUMIFS('Transactions (Dated)'!$E$2:$E$53,'Transactions (Dated)'!$D$2:$D$53,'Share Values'!$V140,'Transactions (Dated)'!$B$2:$B$53,'Share Values'!AC$11,'Transactions (Dated)'!$C$2:$C$53,"Buy")-SUMIFS('Transactions (Dated)'!$E$2:$E$53,'Transactions (Dated)'!$D$2:$D$53,'Share Values'!$V140,'Transactions (Dated)'!$B$2:$B$53,'Share Values'!AC$11,'Transactions (Dated)'!$C$2:$C$53,"Sell")</f>
        <v>0</v>
      </c>
      <c r="AD140" s="40">
        <f ca="1">AD139+SUMIFS('Transactions (Dated)'!$E$2:$E$53,'Transactions (Dated)'!$D$2:$D$53,'Share Values'!$V140,'Transactions (Dated)'!$B$2:$B$53,'Share Values'!AD$11,'Transactions (Dated)'!$C$2:$C$53,"Buy")-SUMIFS('Transactions (Dated)'!$E$2:$E$53,'Transactions (Dated)'!$D$2:$D$53,'Share Values'!$V140,'Transactions (Dated)'!$B$2:$B$53,'Share Values'!AD$11,'Transactions (Dated)'!$C$2:$C$53,"Sell")</f>
        <v>0</v>
      </c>
      <c r="AE140" s="40">
        <f ca="1">AE139+SUMIFS('Transactions (Dated)'!$E$2:$E$53,'Transactions (Dated)'!$D$2:$D$53,'Share Values'!$V140,'Transactions (Dated)'!$B$2:$B$53,'Share Values'!AE$11,'Transactions (Dated)'!$C$2:$C$53,"Buy")-SUMIFS('Transactions (Dated)'!$E$2:$E$53,'Transactions (Dated)'!$D$2:$D$53,'Share Values'!$V140,'Transactions (Dated)'!$B$2:$B$53,'Share Values'!AE$11,'Transactions (Dated)'!$C$2:$C$53,"Sell")</f>
        <v>0</v>
      </c>
      <c r="AF140" s="40">
        <f ca="1">AF139+SUMIFS('Transactions (Dated)'!$E$2:$E$53,'Transactions (Dated)'!$D$2:$D$53,'Share Values'!$V140,'Transactions (Dated)'!$B$2:$B$53,'Share Values'!AF$11,'Transactions (Dated)'!$C$2:$C$53,"Buy")-SUMIFS('Transactions (Dated)'!$E$2:$E$53,'Transactions (Dated)'!$D$2:$D$53,'Share Values'!$V140,'Transactions (Dated)'!$B$2:$B$53,'Share Values'!AF$11,'Transactions (Dated)'!$C$2:$C$53,"Sell")</f>
        <v>0</v>
      </c>
      <c r="AG140" s="40">
        <f ca="1">AG139+SUMIFS('Transactions (Dated)'!$E$2:$E$53,'Transactions (Dated)'!$D$2:$D$53,'Share Values'!$V140,'Transactions (Dated)'!$B$2:$B$53,'Share Values'!AG$11,'Transactions (Dated)'!$C$2:$C$53,"Buy")-SUMIFS('Transactions (Dated)'!$E$2:$E$53,'Transactions (Dated)'!$D$2:$D$53,'Share Values'!$V140,'Transactions (Dated)'!$B$2:$B$53,'Share Values'!AG$11,'Transactions (Dated)'!$C$2:$C$53,"Sell")</f>
        <v>0</v>
      </c>
      <c r="AH140" s="40">
        <f ca="1">AH139+SUMIFS('Transactions (Dated)'!$E$2:$E$53,'Transactions (Dated)'!$D$2:$D$53,'Share Values'!$V140,'Transactions (Dated)'!$B$2:$B$53,'Share Values'!AH$11,'Transactions (Dated)'!$C$2:$C$53,"Buy")-SUMIFS('Transactions (Dated)'!$E$2:$E$53,'Transactions (Dated)'!$D$2:$D$53,'Share Values'!$V140,'Transactions (Dated)'!$B$2:$B$53,'Share Values'!AH$11,'Transactions (Dated)'!$C$2:$C$53,"Sell")</f>
        <v>0</v>
      </c>
      <c r="AI140" s="40">
        <f ca="1">AI139+SUMIFS('Transactions (Dated)'!$E$2:$E$53,'Transactions (Dated)'!$D$2:$D$53,'Share Values'!$V140,'Transactions (Dated)'!$B$2:$B$53,'Share Values'!AI$11,'Transactions (Dated)'!$C$2:$C$53,"Buy")-SUMIFS('Transactions (Dated)'!$E$2:$E$53,'Transactions (Dated)'!$D$2:$D$53,'Share Values'!$V140,'Transactions (Dated)'!$B$2:$B$53,'Share Values'!AI$11,'Transactions (Dated)'!$C$2:$C$53,"Sell")</f>
        <v>0</v>
      </c>
      <c r="AJ140" s="40">
        <f ca="1">AJ139+SUMIFS('Transactions (Dated)'!$E$2:$E$53,'Transactions (Dated)'!$D$2:$D$53,'Share Values'!$V140,'Transactions (Dated)'!$B$2:$B$53,'Share Values'!AJ$11,'Transactions (Dated)'!$C$2:$C$53,"Buy")-SUMIFS('Transactions (Dated)'!$E$2:$E$53,'Transactions (Dated)'!$D$2:$D$53,'Share Values'!$V140,'Transactions (Dated)'!$B$2:$B$53,'Share Values'!AJ$11,'Transactions (Dated)'!$C$2:$C$53,"Sell")</f>
        <v>0</v>
      </c>
      <c r="AK140" s="40"/>
      <c r="AM140" s="3">
        <f t="shared" ref="AM140:AM203" si="57">+V140</f>
        <v>42101</v>
      </c>
      <c r="AN140" s="6">
        <f t="shared" ref="AN140:AN203" ca="1" si="58">+W140*F140</f>
        <v>53927.5</v>
      </c>
      <c r="AO140" s="6">
        <f t="shared" ref="AO140:AO203" ca="1" si="59">+X140*G140</f>
        <v>61250.000000000007</v>
      </c>
      <c r="AP140" s="6">
        <f t="shared" ref="AP140:AP203" ca="1" si="60">+Y140*H140</f>
        <v>0</v>
      </c>
      <c r="AQ140" s="6">
        <f t="shared" ref="AQ140:AQ203" ca="1" si="61">+Z140*I140</f>
        <v>63665.799999999996</v>
      </c>
      <c r="AR140" s="6">
        <f t="shared" ref="AR140:AR203" ca="1" si="62">+AA140*J140</f>
        <v>51914.28</v>
      </c>
      <c r="AS140" s="6">
        <f t="shared" ref="AS140:AS203" ca="1" si="63">+AB140*K140</f>
        <v>0</v>
      </c>
      <c r="AT140" s="6">
        <f t="shared" ref="AT140:AT203" ca="1" si="64">+AC140*L140</f>
        <v>0</v>
      </c>
      <c r="AU140" s="6">
        <f t="shared" ref="AU140:AU203" ca="1" si="65">+AD140*M140</f>
        <v>0</v>
      </c>
      <c r="AV140" s="6">
        <f t="shared" ref="AV140:AV203" ca="1" si="66">+AE140*N140</f>
        <v>0</v>
      </c>
      <c r="AW140" s="6">
        <f t="shared" ref="AW140:AW203" ca="1" si="67">+AF140*O140</f>
        <v>0</v>
      </c>
      <c r="AX140" s="6">
        <f t="shared" ref="AX140:AX203" ca="1" si="68">+AG140*P140</f>
        <v>0</v>
      </c>
      <c r="AY140" s="6">
        <f t="shared" ref="AY140:AY203" ca="1" si="69">+AH140*Q140</f>
        <v>0</v>
      </c>
      <c r="AZ140" s="6">
        <f t="shared" ref="AZ140:AZ203" ca="1" si="70">+AI140*R140</f>
        <v>0</v>
      </c>
      <c r="BA140" s="6">
        <f t="shared" ref="BA140:BA203" ca="1" si="71">+AJ140*S140</f>
        <v>0</v>
      </c>
      <c r="BB140" s="6"/>
      <c r="BD140" s="4">
        <f t="shared" ref="BD140:BD203" ca="1" si="72">SUM(AN140:BC140)</f>
        <v>230757.58</v>
      </c>
      <c r="BF140" s="3">
        <f t="shared" ref="BF140:BF203" si="73">+V140</f>
        <v>42101</v>
      </c>
      <c r="BG140" s="6">
        <f>BG139+SUMIFS('Transactions (Dated)'!H:H,'Transactions (Dated)'!D:D,'Share Values'!AM140)</f>
        <v>789691.15</v>
      </c>
      <c r="BH140" s="6">
        <f ca="1">BH139+SUMIFS('Transactions (Dated)'!$F:$F,'Transactions (Dated)'!$D:$D,$BF140,'Transactions (Dated)'!$B:$B,BH$11,'Transactions (Dated)'!$C:$C,"Dividend (paid to cash)")*W140</f>
        <v>0</v>
      </c>
      <c r="BI140" s="6">
        <f ca="1">BI139+SUMIFS('Transactions (Dated)'!$F:$F,'Transactions (Dated)'!$D:$D,$BF140,'Transactions (Dated)'!$B:$B,BI$11,'Transactions (Dated)'!$C:$C,"Dividend (paid to cash)")*X140</f>
        <v>1250</v>
      </c>
      <c r="BJ140" s="6">
        <f ca="1">BJ139+SUMIFS('Transactions (Dated)'!$F:$F,'Transactions (Dated)'!$D:$D,$BF140,'Transactions (Dated)'!$B:$B,BJ$11,'Transactions (Dated)'!$C:$C,"Dividend (paid to cash)")*Y140</f>
        <v>0</v>
      </c>
      <c r="BK140" s="6">
        <f ca="1">BK139+SUMIFS('Transactions (Dated)'!$F:$F,'Transactions (Dated)'!$D:$D,$BF140,'Transactions (Dated)'!$B:$B,BK$11,'Transactions (Dated)'!$C:$C,"Dividend (paid to cash)")*Z140</f>
        <v>47.300000000000004</v>
      </c>
      <c r="BL140" s="6">
        <f ca="1">BL139+SUMIFS('Transactions (Dated)'!$F:$F,'Transactions (Dated)'!$D:$D,$BF140,'Transactions (Dated)'!$B:$B,BL$11,'Transactions (Dated)'!$C:$C,"Dividend (paid to cash)")*AA140</f>
        <v>0</v>
      </c>
      <c r="BM140" s="6">
        <f ca="1">BM139+SUMIFS('Transactions (Dated)'!$F:$F,'Transactions (Dated)'!$D:$D,$BF140,'Transactions (Dated)'!$B:$B,BM$11,'Transactions (Dated)'!$C:$C,"Dividend (paid to cash)")*AB140</f>
        <v>0</v>
      </c>
      <c r="BN140" s="6">
        <f ca="1">BN139+SUMIFS('Transactions (Dated)'!$F:$F,'Transactions (Dated)'!$D:$D,$BF140,'Transactions (Dated)'!$B:$B,BN$11,'Transactions (Dated)'!$C:$C,"Dividend (paid to cash)")*AC140</f>
        <v>0</v>
      </c>
      <c r="BO140" s="6">
        <f ca="1">BO139+SUMIFS('Transactions (Dated)'!$F:$F,'Transactions (Dated)'!$D:$D,$BF140,'Transactions (Dated)'!$B:$B,BO$11,'Transactions (Dated)'!$C:$C,"Dividend (paid to cash)")*AD140</f>
        <v>0</v>
      </c>
      <c r="BP140" s="6">
        <f ca="1">BP139+SUMIFS('Transactions (Dated)'!$F:$F,'Transactions (Dated)'!$D:$D,$BF140,'Transactions (Dated)'!$B:$B,BP$11,'Transactions (Dated)'!$C:$C,"Dividend (paid to cash)")*AE140</f>
        <v>0</v>
      </c>
      <c r="BQ140" s="6">
        <f ca="1">BQ139+SUMIFS('Transactions (Dated)'!$F:$F,'Transactions (Dated)'!$D:$D,$BF140,'Transactions (Dated)'!$B:$B,BQ$11,'Transactions (Dated)'!$C:$C,"Dividend (paid to cash)")*AF140</f>
        <v>0</v>
      </c>
      <c r="BR140" s="6">
        <f ca="1">BR139+SUMIFS('Transactions (Dated)'!$F:$F,'Transactions (Dated)'!$D:$D,$BF140,'Transactions (Dated)'!$B:$B,BR$11,'Transactions (Dated)'!$C:$C,"Dividend (paid to cash)")*AG140</f>
        <v>0</v>
      </c>
      <c r="BS140" s="6">
        <f ca="1">BS139+SUMIFS('Transactions (Dated)'!$F:$F,'Transactions (Dated)'!$D:$D,$BF140,'Transactions (Dated)'!$B:$B,BS$11,'Transactions (Dated)'!$C:$C,"Dividend (paid to cash)")*AH140</f>
        <v>0</v>
      </c>
      <c r="BT140" s="6">
        <f ca="1">BT139+SUMIFS('Transactions (Dated)'!$F:$F,'Transactions (Dated)'!$D:$D,$BF140,'Transactions (Dated)'!$B:$B,BT$11,'Transactions (Dated)'!$C:$C,"Dividend (paid to cash)")*AI140</f>
        <v>0</v>
      </c>
      <c r="BU140" s="6">
        <f ca="1">BU139+SUMIFS('Transactions (Dated)'!$F:$F,'Transactions (Dated)'!$D:$D,$BF140,'Transactions (Dated)'!$B:$B,BU$11,'Transactions (Dated)'!$C:$C,"Dividend (paid to cash)")*AJ140</f>
        <v>0</v>
      </c>
      <c r="BV140" s="6"/>
      <c r="BX140" s="6">
        <f t="shared" ca="1" si="54"/>
        <v>790988.45000000007</v>
      </c>
      <c r="BZ140" s="3">
        <f t="shared" si="55"/>
        <v>42101</v>
      </c>
      <c r="CA140" s="4">
        <f t="shared" ref="CA140:CA203" ca="1" si="74">SUM(AN140:BC140)</f>
        <v>230757.58</v>
      </c>
      <c r="CB140" s="4">
        <f t="shared" ref="CB140:CB203" ca="1" si="75">+BX140</f>
        <v>790988.45000000007</v>
      </c>
      <c r="CD140" s="4">
        <f t="shared" ref="CD140:CD203" ca="1" si="76">CA140+CB140</f>
        <v>1021746.03</v>
      </c>
    </row>
    <row r="141" spans="2:82" x14ac:dyDescent="0.15">
      <c r="B141" s="3">
        <f t="shared" ref="B141:B204" si="77">+E141</f>
        <v>42102</v>
      </c>
      <c r="C141" s="2">
        <v>15213.6</v>
      </c>
      <c r="E141" s="70">
        <v>42102</v>
      </c>
      <c r="F141" s="69">
        <v>11.68</v>
      </c>
      <c r="G141" s="69">
        <v>4.91</v>
      </c>
      <c r="H141" s="69">
        <v>20.53</v>
      </c>
      <c r="I141" s="69">
        <v>33.840000000000003</v>
      </c>
      <c r="J141" s="69">
        <v>22.37</v>
      </c>
      <c r="K141" s="69">
        <v>12.63</v>
      </c>
      <c r="L141" s="69">
        <v>26.63</v>
      </c>
      <c r="M141" s="69">
        <v>2.74</v>
      </c>
      <c r="N141" s="69">
        <v>9</v>
      </c>
      <c r="O141" s="69">
        <v>5.1767000000000003</v>
      </c>
      <c r="P141" s="69">
        <v>34.03</v>
      </c>
      <c r="Q141" s="69">
        <v>0.97</v>
      </c>
      <c r="R141" s="69">
        <v>10.88</v>
      </c>
      <c r="S141" s="69">
        <v>39.4</v>
      </c>
      <c r="T141" s="4"/>
      <c r="V141" s="3">
        <f t="shared" si="56"/>
        <v>42102</v>
      </c>
      <c r="W141" s="40">
        <f ca="1">W140+SUMIFS('Transactions (Dated)'!$E$2:$E$53,'Transactions (Dated)'!$D$2:$D$53,'Share Values'!$V141,'Transactions (Dated)'!$B$2:$B$53,'Share Values'!W$11,'Transactions (Dated)'!$C$2:$C$53,"Buy")-SUMIFS('Transactions (Dated)'!$E$2:$E$53,'Transactions (Dated)'!$D$2:$D$53,'Share Values'!$V141,'Transactions (Dated)'!$B$2:$B$53,'Share Values'!W$11,'Transactions (Dated)'!$C$2:$C$53,"Sell")</f>
        <v>4625</v>
      </c>
      <c r="X141" s="40">
        <f ca="1">X140+SUMIFS('Transactions (Dated)'!$E$2:$E$53,'Transactions (Dated)'!$D$2:$D$53,'Share Values'!$V141,'Transactions (Dated)'!$B$2:$B$53,'Share Values'!X$11,'Transactions (Dated)'!$C$2:$C$53,"Buy")-SUMIFS('Transactions (Dated)'!$E$2:$E$53,'Transactions (Dated)'!$D$2:$D$53,'Share Values'!$V141,'Transactions (Dated)'!$B$2:$B$53,'Share Values'!X$11,'Transactions (Dated)'!$C$2:$C$53,"Sell")</f>
        <v>12500</v>
      </c>
      <c r="Y141" s="40">
        <f ca="1">Y140+SUMIFS('Transactions (Dated)'!$E$2:$E$53,'Transactions (Dated)'!$D$2:$D$53,'Share Values'!$V141,'Transactions (Dated)'!$B$2:$B$53,'Share Values'!Y$11,'Transactions (Dated)'!$C$2:$C$53,"Buy")-SUMIFS('Transactions (Dated)'!$E$2:$E$53,'Transactions (Dated)'!$D$2:$D$53,'Share Values'!$V141,'Transactions (Dated)'!$B$2:$B$53,'Share Values'!Y$11,'Transactions (Dated)'!$C$2:$C$53,"Sell")</f>
        <v>0</v>
      </c>
      <c r="Z141" s="40">
        <f ca="1">Z140+SUMIFS('Transactions (Dated)'!$E$2:$E$53,'Transactions (Dated)'!$D$2:$D$53,'Share Values'!$V141,'Transactions (Dated)'!$B$2:$B$53,'Share Values'!Z$11,'Transactions (Dated)'!$C$2:$C$53,"Buy")-SUMIFS('Transactions (Dated)'!$E$2:$E$53,'Transactions (Dated)'!$D$2:$D$53,'Share Values'!$V141,'Transactions (Dated)'!$B$2:$B$53,'Share Values'!Z$11,'Transactions (Dated)'!$C$2:$C$53,"Sell")</f>
        <v>1892</v>
      </c>
      <c r="AA141" s="40">
        <f ca="1">AA140+SUMIFS('Transactions (Dated)'!$E$2:$E$53,'Transactions (Dated)'!$D$2:$D$53,'Share Values'!$V141,'Transactions (Dated)'!$B$2:$B$53,'Share Values'!AA$11,'Transactions (Dated)'!$C$2:$C$53,"Buy")-SUMIFS('Transactions (Dated)'!$E$2:$E$53,'Transactions (Dated)'!$D$2:$D$53,'Share Values'!$V141,'Transactions (Dated)'!$B$2:$B$53,'Share Values'!AA$11,'Transactions (Dated)'!$C$2:$C$53,"Sell")</f>
        <v>2348</v>
      </c>
      <c r="AB141" s="40">
        <f ca="1">AB140+SUMIFS('Transactions (Dated)'!$E$2:$E$53,'Transactions (Dated)'!$D$2:$D$53,'Share Values'!$V141,'Transactions (Dated)'!$B$2:$B$53,'Share Values'!AB$11,'Transactions (Dated)'!$C$2:$C$53,"Buy")-SUMIFS('Transactions (Dated)'!$E$2:$E$53,'Transactions (Dated)'!$D$2:$D$53,'Share Values'!$V141,'Transactions (Dated)'!$B$2:$B$53,'Share Values'!AB$11,'Transactions (Dated)'!$C$2:$C$53,"Sell")</f>
        <v>0</v>
      </c>
      <c r="AC141" s="40">
        <f ca="1">AC140+SUMIFS('Transactions (Dated)'!$E$2:$E$53,'Transactions (Dated)'!$D$2:$D$53,'Share Values'!$V141,'Transactions (Dated)'!$B$2:$B$53,'Share Values'!AC$11,'Transactions (Dated)'!$C$2:$C$53,"Buy")-SUMIFS('Transactions (Dated)'!$E$2:$E$53,'Transactions (Dated)'!$D$2:$D$53,'Share Values'!$V141,'Transactions (Dated)'!$B$2:$B$53,'Share Values'!AC$11,'Transactions (Dated)'!$C$2:$C$53,"Sell")</f>
        <v>0</v>
      </c>
      <c r="AD141" s="40">
        <f ca="1">AD140+SUMIFS('Transactions (Dated)'!$E$2:$E$53,'Transactions (Dated)'!$D$2:$D$53,'Share Values'!$V141,'Transactions (Dated)'!$B$2:$B$53,'Share Values'!AD$11,'Transactions (Dated)'!$C$2:$C$53,"Buy")-SUMIFS('Transactions (Dated)'!$E$2:$E$53,'Transactions (Dated)'!$D$2:$D$53,'Share Values'!$V141,'Transactions (Dated)'!$B$2:$B$53,'Share Values'!AD$11,'Transactions (Dated)'!$C$2:$C$53,"Sell")</f>
        <v>0</v>
      </c>
      <c r="AE141" s="40">
        <f ca="1">AE140+SUMIFS('Transactions (Dated)'!$E$2:$E$53,'Transactions (Dated)'!$D$2:$D$53,'Share Values'!$V141,'Transactions (Dated)'!$B$2:$B$53,'Share Values'!AE$11,'Transactions (Dated)'!$C$2:$C$53,"Buy")-SUMIFS('Transactions (Dated)'!$E$2:$E$53,'Transactions (Dated)'!$D$2:$D$53,'Share Values'!$V141,'Transactions (Dated)'!$B$2:$B$53,'Share Values'!AE$11,'Transactions (Dated)'!$C$2:$C$53,"Sell")</f>
        <v>0</v>
      </c>
      <c r="AF141" s="40">
        <f ca="1">AF140+SUMIFS('Transactions (Dated)'!$E$2:$E$53,'Transactions (Dated)'!$D$2:$D$53,'Share Values'!$V141,'Transactions (Dated)'!$B$2:$B$53,'Share Values'!AF$11,'Transactions (Dated)'!$C$2:$C$53,"Buy")-SUMIFS('Transactions (Dated)'!$E$2:$E$53,'Transactions (Dated)'!$D$2:$D$53,'Share Values'!$V141,'Transactions (Dated)'!$B$2:$B$53,'Share Values'!AF$11,'Transactions (Dated)'!$C$2:$C$53,"Sell")</f>
        <v>0</v>
      </c>
      <c r="AG141" s="40">
        <f ca="1">AG140+SUMIFS('Transactions (Dated)'!$E$2:$E$53,'Transactions (Dated)'!$D$2:$D$53,'Share Values'!$V141,'Transactions (Dated)'!$B$2:$B$53,'Share Values'!AG$11,'Transactions (Dated)'!$C$2:$C$53,"Buy")-SUMIFS('Transactions (Dated)'!$E$2:$E$53,'Transactions (Dated)'!$D$2:$D$53,'Share Values'!$V141,'Transactions (Dated)'!$B$2:$B$53,'Share Values'!AG$11,'Transactions (Dated)'!$C$2:$C$53,"Sell")</f>
        <v>0</v>
      </c>
      <c r="AH141" s="40">
        <f ca="1">AH140+SUMIFS('Transactions (Dated)'!$E$2:$E$53,'Transactions (Dated)'!$D$2:$D$53,'Share Values'!$V141,'Transactions (Dated)'!$B$2:$B$53,'Share Values'!AH$11,'Transactions (Dated)'!$C$2:$C$53,"Buy")-SUMIFS('Transactions (Dated)'!$E$2:$E$53,'Transactions (Dated)'!$D$2:$D$53,'Share Values'!$V141,'Transactions (Dated)'!$B$2:$B$53,'Share Values'!AH$11,'Transactions (Dated)'!$C$2:$C$53,"Sell")</f>
        <v>0</v>
      </c>
      <c r="AI141" s="40">
        <f ca="1">AI140+SUMIFS('Transactions (Dated)'!$E$2:$E$53,'Transactions (Dated)'!$D$2:$D$53,'Share Values'!$V141,'Transactions (Dated)'!$B$2:$B$53,'Share Values'!AI$11,'Transactions (Dated)'!$C$2:$C$53,"Buy")-SUMIFS('Transactions (Dated)'!$E$2:$E$53,'Transactions (Dated)'!$D$2:$D$53,'Share Values'!$V141,'Transactions (Dated)'!$B$2:$B$53,'Share Values'!AI$11,'Transactions (Dated)'!$C$2:$C$53,"Sell")</f>
        <v>0</v>
      </c>
      <c r="AJ141" s="40">
        <f ca="1">AJ140+SUMIFS('Transactions (Dated)'!$E$2:$E$53,'Transactions (Dated)'!$D$2:$D$53,'Share Values'!$V141,'Transactions (Dated)'!$B$2:$B$53,'Share Values'!AJ$11,'Transactions (Dated)'!$C$2:$C$53,"Buy")-SUMIFS('Transactions (Dated)'!$E$2:$E$53,'Transactions (Dated)'!$D$2:$D$53,'Share Values'!$V141,'Transactions (Dated)'!$B$2:$B$53,'Share Values'!AJ$11,'Transactions (Dated)'!$C$2:$C$53,"Sell")</f>
        <v>0</v>
      </c>
      <c r="AK141" s="40"/>
      <c r="AM141" s="3">
        <f t="shared" si="57"/>
        <v>42102</v>
      </c>
      <c r="AN141" s="6">
        <f t="shared" ca="1" si="58"/>
        <v>54020</v>
      </c>
      <c r="AO141" s="6">
        <f t="shared" ca="1" si="59"/>
        <v>61375</v>
      </c>
      <c r="AP141" s="6">
        <f t="shared" ca="1" si="60"/>
        <v>0</v>
      </c>
      <c r="AQ141" s="6">
        <f t="shared" ca="1" si="61"/>
        <v>64025.280000000006</v>
      </c>
      <c r="AR141" s="6">
        <f t="shared" ca="1" si="62"/>
        <v>52524.76</v>
      </c>
      <c r="AS141" s="6">
        <f t="shared" ca="1" si="63"/>
        <v>0</v>
      </c>
      <c r="AT141" s="6">
        <f t="shared" ca="1" si="64"/>
        <v>0</v>
      </c>
      <c r="AU141" s="6">
        <f t="shared" ca="1" si="65"/>
        <v>0</v>
      </c>
      <c r="AV141" s="6">
        <f t="shared" ca="1" si="66"/>
        <v>0</v>
      </c>
      <c r="AW141" s="6">
        <f t="shared" ca="1" si="67"/>
        <v>0</v>
      </c>
      <c r="AX141" s="6">
        <f t="shared" ca="1" si="68"/>
        <v>0</v>
      </c>
      <c r="AY141" s="6">
        <f t="shared" ca="1" si="69"/>
        <v>0</v>
      </c>
      <c r="AZ141" s="6">
        <f t="shared" ca="1" si="70"/>
        <v>0</v>
      </c>
      <c r="BA141" s="6">
        <f t="shared" ca="1" si="71"/>
        <v>0</v>
      </c>
      <c r="BB141" s="6"/>
      <c r="BD141" s="4">
        <f t="shared" ca="1" si="72"/>
        <v>231945.04</v>
      </c>
      <c r="BF141" s="3">
        <f t="shared" si="73"/>
        <v>42102</v>
      </c>
      <c r="BG141" s="6">
        <f>BG140+SUMIFS('Transactions (Dated)'!H:H,'Transactions (Dated)'!D:D,'Share Values'!AM141)</f>
        <v>789691.15</v>
      </c>
      <c r="BH141" s="6">
        <f ca="1">BH140+SUMIFS('Transactions (Dated)'!$F:$F,'Transactions (Dated)'!$D:$D,$BF141,'Transactions (Dated)'!$B:$B,BH$11,'Transactions (Dated)'!$C:$C,"Dividend (paid to cash)")*W141</f>
        <v>0</v>
      </c>
      <c r="BI141" s="6">
        <f ca="1">BI140+SUMIFS('Transactions (Dated)'!$F:$F,'Transactions (Dated)'!$D:$D,$BF141,'Transactions (Dated)'!$B:$B,BI$11,'Transactions (Dated)'!$C:$C,"Dividend (paid to cash)")*X141</f>
        <v>1250</v>
      </c>
      <c r="BJ141" s="6">
        <f ca="1">BJ140+SUMIFS('Transactions (Dated)'!$F:$F,'Transactions (Dated)'!$D:$D,$BF141,'Transactions (Dated)'!$B:$B,BJ$11,'Transactions (Dated)'!$C:$C,"Dividend (paid to cash)")*Y141</f>
        <v>0</v>
      </c>
      <c r="BK141" s="6">
        <f ca="1">BK140+SUMIFS('Transactions (Dated)'!$F:$F,'Transactions (Dated)'!$D:$D,$BF141,'Transactions (Dated)'!$B:$B,BK$11,'Transactions (Dated)'!$C:$C,"Dividend (paid to cash)")*Z141</f>
        <v>47.300000000000004</v>
      </c>
      <c r="BL141" s="6">
        <f ca="1">BL140+SUMIFS('Transactions (Dated)'!$F:$F,'Transactions (Dated)'!$D:$D,$BF141,'Transactions (Dated)'!$B:$B,BL$11,'Transactions (Dated)'!$C:$C,"Dividend (paid to cash)")*AA141</f>
        <v>0</v>
      </c>
      <c r="BM141" s="6">
        <f ca="1">BM140+SUMIFS('Transactions (Dated)'!$F:$F,'Transactions (Dated)'!$D:$D,$BF141,'Transactions (Dated)'!$B:$B,BM$11,'Transactions (Dated)'!$C:$C,"Dividend (paid to cash)")*AB141</f>
        <v>0</v>
      </c>
      <c r="BN141" s="6">
        <f ca="1">BN140+SUMIFS('Transactions (Dated)'!$F:$F,'Transactions (Dated)'!$D:$D,$BF141,'Transactions (Dated)'!$B:$B,BN$11,'Transactions (Dated)'!$C:$C,"Dividend (paid to cash)")*AC141</f>
        <v>0</v>
      </c>
      <c r="BO141" s="6">
        <f ca="1">BO140+SUMIFS('Transactions (Dated)'!$F:$F,'Transactions (Dated)'!$D:$D,$BF141,'Transactions (Dated)'!$B:$B,BO$11,'Transactions (Dated)'!$C:$C,"Dividend (paid to cash)")*AD141</f>
        <v>0</v>
      </c>
      <c r="BP141" s="6">
        <f ca="1">BP140+SUMIFS('Transactions (Dated)'!$F:$F,'Transactions (Dated)'!$D:$D,$BF141,'Transactions (Dated)'!$B:$B,BP$11,'Transactions (Dated)'!$C:$C,"Dividend (paid to cash)")*AE141</f>
        <v>0</v>
      </c>
      <c r="BQ141" s="6">
        <f ca="1">BQ140+SUMIFS('Transactions (Dated)'!$F:$F,'Transactions (Dated)'!$D:$D,$BF141,'Transactions (Dated)'!$B:$B,BQ$11,'Transactions (Dated)'!$C:$C,"Dividend (paid to cash)")*AF141</f>
        <v>0</v>
      </c>
      <c r="BR141" s="6">
        <f ca="1">BR140+SUMIFS('Transactions (Dated)'!$F:$F,'Transactions (Dated)'!$D:$D,$BF141,'Transactions (Dated)'!$B:$B,BR$11,'Transactions (Dated)'!$C:$C,"Dividend (paid to cash)")*AG141</f>
        <v>0</v>
      </c>
      <c r="BS141" s="6">
        <f ca="1">BS140+SUMIFS('Transactions (Dated)'!$F:$F,'Transactions (Dated)'!$D:$D,$BF141,'Transactions (Dated)'!$B:$B,BS$11,'Transactions (Dated)'!$C:$C,"Dividend (paid to cash)")*AH141</f>
        <v>0</v>
      </c>
      <c r="BT141" s="6">
        <f ca="1">BT140+SUMIFS('Transactions (Dated)'!$F:$F,'Transactions (Dated)'!$D:$D,$BF141,'Transactions (Dated)'!$B:$B,BT$11,'Transactions (Dated)'!$C:$C,"Dividend (paid to cash)")*AI141</f>
        <v>0</v>
      </c>
      <c r="BU141" s="6">
        <f ca="1">BU140+SUMIFS('Transactions (Dated)'!$F:$F,'Transactions (Dated)'!$D:$D,$BF141,'Transactions (Dated)'!$B:$B,BU$11,'Transactions (Dated)'!$C:$C,"Dividend (paid to cash)")*AJ141</f>
        <v>0</v>
      </c>
      <c r="BV141" s="6"/>
      <c r="BX141" s="6">
        <f t="shared" ref="BX141:BX204" ca="1" si="78">SUM(BG141:BW141)</f>
        <v>790988.45000000007</v>
      </c>
      <c r="BZ141" s="3">
        <f t="shared" ref="BZ141:BZ204" si="79">BF141</f>
        <v>42102</v>
      </c>
      <c r="CA141" s="4">
        <f t="shared" ca="1" si="74"/>
        <v>231945.04</v>
      </c>
      <c r="CB141" s="4">
        <f t="shared" ca="1" si="75"/>
        <v>790988.45000000007</v>
      </c>
      <c r="CD141" s="4">
        <f t="shared" ca="1" si="76"/>
        <v>1022933.4900000001</v>
      </c>
    </row>
    <row r="142" spans="2:82" x14ac:dyDescent="0.15">
      <c r="B142" s="3">
        <f t="shared" si="77"/>
        <v>42103</v>
      </c>
      <c r="C142" s="2">
        <v>15326.3</v>
      </c>
      <c r="E142" s="70">
        <v>42103</v>
      </c>
      <c r="F142" s="69">
        <v>12.01</v>
      </c>
      <c r="G142" s="69">
        <v>4.9800000000000004</v>
      </c>
      <c r="H142" s="69">
        <v>20.69</v>
      </c>
      <c r="I142" s="69">
        <v>33.75</v>
      </c>
      <c r="J142" s="69">
        <v>22.33</v>
      </c>
      <c r="K142" s="69">
        <v>12.59</v>
      </c>
      <c r="L142" s="69">
        <v>26.54</v>
      </c>
      <c r="M142" s="69">
        <v>2.7</v>
      </c>
      <c r="N142" s="69">
        <v>9</v>
      </c>
      <c r="O142" s="69">
        <v>5.2366999999999999</v>
      </c>
      <c r="P142" s="69">
        <v>33.57</v>
      </c>
      <c r="Q142" s="69">
        <v>0.97</v>
      </c>
      <c r="R142" s="69">
        <v>10.76</v>
      </c>
      <c r="S142" s="69">
        <v>39.6</v>
      </c>
      <c r="T142" s="4"/>
      <c r="V142" s="3">
        <f t="shared" si="56"/>
        <v>42103</v>
      </c>
      <c r="W142" s="40">
        <f ca="1">W141+SUMIFS('Transactions (Dated)'!$E$2:$E$53,'Transactions (Dated)'!$D$2:$D$53,'Share Values'!$V142,'Transactions (Dated)'!$B$2:$B$53,'Share Values'!W$11,'Transactions (Dated)'!$C$2:$C$53,"Buy")-SUMIFS('Transactions (Dated)'!$E$2:$E$53,'Transactions (Dated)'!$D$2:$D$53,'Share Values'!$V142,'Transactions (Dated)'!$B$2:$B$53,'Share Values'!W$11,'Transactions (Dated)'!$C$2:$C$53,"Sell")</f>
        <v>4625</v>
      </c>
      <c r="X142" s="40">
        <f ca="1">X141+SUMIFS('Transactions (Dated)'!$E$2:$E$53,'Transactions (Dated)'!$D$2:$D$53,'Share Values'!$V142,'Transactions (Dated)'!$B$2:$B$53,'Share Values'!X$11,'Transactions (Dated)'!$C$2:$C$53,"Buy")-SUMIFS('Transactions (Dated)'!$E$2:$E$53,'Transactions (Dated)'!$D$2:$D$53,'Share Values'!$V142,'Transactions (Dated)'!$B$2:$B$53,'Share Values'!X$11,'Transactions (Dated)'!$C$2:$C$53,"Sell")</f>
        <v>12500</v>
      </c>
      <c r="Y142" s="40">
        <f ca="1">Y141+SUMIFS('Transactions (Dated)'!$E$2:$E$53,'Transactions (Dated)'!$D$2:$D$53,'Share Values'!$V142,'Transactions (Dated)'!$B$2:$B$53,'Share Values'!Y$11,'Transactions (Dated)'!$C$2:$C$53,"Buy")-SUMIFS('Transactions (Dated)'!$E$2:$E$53,'Transactions (Dated)'!$D$2:$D$53,'Share Values'!$V142,'Transactions (Dated)'!$B$2:$B$53,'Share Values'!Y$11,'Transactions (Dated)'!$C$2:$C$53,"Sell")</f>
        <v>0</v>
      </c>
      <c r="Z142" s="40">
        <f ca="1">Z141+SUMIFS('Transactions (Dated)'!$E$2:$E$53,'Transactions (Dated)'!$D$2:$D$53,'Share Values'!$V142,'Transactions (Dated)'!$B$2:$B$53,'Share Values'!Z$11,'Transactions (Dated)'!$C$2:$C$53,"Buy")-SUMIFS('Transactions (Dated)'!$E$2:$E$53,'Transactions (Dated)'!$D$2:$D$53,'Share Values'!$V142,'Transactions (Dated)'!$B$2:$B$53,'Share Values'!Z$11,'Transactions (Dated)'!$C$2:$C$53,"Sell")</f>
        <v>1892</v>
      </c>
      <c r="AA142" s="40">
        <f ca="1">AA141+SUMIFS('Transactions (Dated)'!$E$2:$E$53,'Transactions (Dated)'!$D$2:$D$53,'Share Values'!$V142,'Transactions (Dated)'!$B$2:$B$53,'Share Values'!AA$11,'Transactions (Dated)'!$C$2:$C$53,"Buy")-SUMIFS('Transactions (Dated)'!$E$2:$E$53,'Transactions (Dated)'!$D$2:$D$53,'Share Values'!$V142,'Transactions (Dated)'!$B$2:$B$53,'Share Values'!AA$11,'Transactions (Dated)'!$C$2:$C$53,"Sell")</f>
        <v>2348</v>
      </c>
      <c r="AB142" s="40">
        <f ca="1">AB141+SUMIFS('Transactions (Dated)'!$E$2:$E$53,'Transactions (Dated)'!$D$2:$D$53,'Share Values'!$V142,'Transactions (Dated)'!$B$2:$B$53,'Share Values'!AB$11,'Transactions (Dated)'!$C$2:$C$53,"Buy")-SUMIFS('Transactions (Dated)'!$E$2:$E$53,'Transactions (Dated)'!$D$2:$D$53,'Share Values'!$V142,'Transactions (Dated)'!$B$2:$B$53,'Share Values'!AB$11,'Transactions (Dated)'!$C$2:$C$53,"Sell")</f>
        <v>0</v>
      </c>
      <c r="AC142" s="40">
        <f ca="1">AC141+SUMIFS('Transactions (Dated)'!$E$2:$E$53,'Transactions (Dated)'!$D$2:$D$53,'Share Values'!$V142,'Transactions (Dated)'!$B$2:$B$53,'Share Values'!AC$11,'Transactions (Dated)'!$C$2:$C$53,"Buy")-SUMIFS('Transactions (Dated)'!$E$2:$E$53,'Transactions (Dated)'!$D$2:$D$53,'Share Values'!$V142,'Transactions (Dated)'!$B$2:$B$53,'Share Values'!AC$11,'Transactions (Dated)'!$C$2:$C$53,"Sell")</f>
        <v>0</v>
      </c>
      <c r="AD142" s="40">
        <f ca="1">AD141+SUMIFS('Transactions (Dated)'!$E$2:$E$53,'Transactions (Dated)'!$D$2:$D$53,'Share Values'!$V142,'Transactions (Dated)'!$B$2:$B$53,'Share Values'!AD$11,'Transactions (Dated)'!$C$2:$C$53,"Buy")-SUMIFS('Transactions (Dated)'!$E$2:$E$53,'Transactions (Dated)'!$D$2:$D$53,'Share Values'!$V142,'Transactions (Dated)'!$B$2:$B$53,'Share Values'!AD$11,'Transactions (Dated)'!$C$2:$C$53,"Sell")</f>
        <v>0</v>
      </c>
      <c r="AE142" s="40">
        <f ca="1">AE141+SUMIFS('Transactions (Dated)'!$E$2:$E$53,'Transactions (Dated)'!$D$2:$D$53,'Share Values'!$V142,'Transactions (Dated)'!$B$2:$B$53,'Share Values'!AE$11,'Transactions (Dated)'!$C$2:$C$53,"Buy")-SUMIFS('Transactions (Dated)'!$E$2:$E$53,'Transactions (Dated)'!$D$2:$D$53,'Share Values'!$V142,'Transactions (Dated)'!$B$2:$B$53,'Share Values'!AE$11,'Transactions (Dated)'!$C$2:$C$53,"Sell")</f>
        <v>0</v>
      </c>
      <c r="AF142" s="40">
        <f ca="1">AF141+SUMIFS('Transactions (Dated)'!$E$2:$E$53,'Transactions (Dated)'!$D$2:$D$53,'Share Values'!$V142,'Transactions (Dated)'!$B$2:$B$53,'Share Values'!AF$11,'Transactions (Dated)'!$C$2:$C$53,"Buy")-SUMIFS('Transactions (Dated)'!$E$2:$E$53,'Transactions (Dated)'!$D$2:$D$53,'Share Values'!$V142,'Transactions (Dated)'!$B$2:$B$53,'Share Values'!AF$11,'Transactions (Dated)'!$C$2:$C$53,"Sell")</f>
        <v>0</v>
      </c>
      <c r="AG142" s="40">
        <f ca="1">AG141+SUMIFS('Transactions (Dated)'!$E$2:$E$53,'Transactions (Dated)'!$D$2:$D$53,'Share Values'!$V142,'Transactions (Dated)'!$B$2:$B$53,'Share Values'!AG$11,'Transactions (Dated)'!$C$2:$C$53,"Buy")-SUMIFS('Transactions (Dated)'!$E$2:$E$53,'Transactions (Dated)'!$D$2:$D$53,'Share Values'!$V142,'Transactions (Dated)'!$B$2:$B$53,'Share Values'!AG$11,'Transactions (Dated)'!$C$2:$C$53,"Sell")</f>
        <v>0</v>
      </c>
      <c r="AH142" s="40">
        <f ca="1">AH141+SUMIFS('Transactions (Dated)'!$E$2:$E$53,'Transactions (Dated)'!$D$2:$D$53,'Share Values'!$V142,'Transactions (Dated)'!$B$2:$B$53,'Share Values'!AH$11,'Transactions (Dated)'!$C$2:$C$53,"Buy")-SUMIFS('Transactions (Dated)'!$E$2:$E$53,'Transactions (Dated)'!$D$2:$D$53,'Share Values'!$V142,'Transactions (Dated)'!$B$2:$B$53,'Share Values'!AH$11,'Transactions (Dated)'!$C$2:$C$53,"Sell")</f>
        <v>0</v>
      </c>
      <c r="AI142" s="40">
        <f ca="1">AI141+SUMIFS('Transactions (Dated)'!$E$2:$E$53,'Transactions (Dated)'!$D$2:$D$53,'Share Values'!$V142,'Transactions (Dated)'!$B$2:$B$53,'Share Values'!AI$11,'Transactions (Dated)'!$C$2:$C$53,"Buy")-SUMIFS('Transactions (Dated)'!$E$2:$E$53,'Transactions (Dated)'!$D$2:$D$53,'Share Values'!$V142,'Transactions (Dated)'!$B$2:$B$53,'Share Values'!AI$11,'Transactions (Dated)'!$C$2:$C$53,"Sell")</f>
        <v>0</v>
      </c>
      <c r="AJ142" s="40">
        <f ca="1">AJ141+SUMIFS('Transactions (Dated)'!$E$2:$E$53,'Transactions (Dated)'!$D$2:$D$53,'Share Values'!$V142,'Transactions (Dated)'!$B$2:$B$53,'Share Values'!AJ$11,'Transactions (Dated)'!$C$2:$C$53,"Buy")-SUMIFS('Transactions (Dated)'!$E$2:$E$53,'Transactions (Dated)'!$D$2:$D$53,'Share Values'!$V142,'Transactions (Dated)'!$B$2:$B$53,'Share Values'!AJ$11,'Transactions (Dated)'!$C$2:$C$53,"Sell")</f>
        <v>0</v>
      </c>
      <c r="AK142" s="40"/>
      <c r="AM142" s="3">
        <f t="shared" si="57"/>
        <v>42103</v>
      </c>
      <c r="AN142" s="6">
        <f t="shared" ca="1" si="58"/>
        <v>55546.25</v>
      </c>
      <c r="AO142" s="6">
        <f t="shared" ca="1" si="59"/>
        <v>62250.000000000007</v>
      </c>
      <c r="AP142" s="6">
        <f t="shared" ca="1" si="60"/>
        <v>0</v>
      </c>
      <c r="AQ142" s="6">
        <f t="shared" ca="1" si="61"/>
        <v>63855</v>
      </c>
      <c r="AR142" s="6">
        <f t="shared" ca="1" si="62"/>
        <v>52430.84</v>
      </c>
      <c r="AS142" s="6">
        <f t="shared" ca="1" si="63"/>
        <v>0</v>
      </c>
      <c r="AT142" s="6">
        <f t="shared" ca="1" si="64"/>
        <v>0</v>
      </c>
      <c r="AU142" s="6">
        <f t="shared" ca="1" si="65"/>
        <v>0</v>
      </c>
      <c r="AV142" s="6">
        <f t="shared" ca="1" si="66"/>
        <v>0</v>
      </c>
      <c r="AW142" s="6">
        <f t="shared" ca="1" si="67"/>
        <v>0</v>
      </c>
      <c r="AX142" s="6">
        <f t="shared" ca="1" si="68"/>
        <v>0</v>
      </c>
      <c r="AY142" s="6">
        <f t="shared" ca="1" si="69"/>
        <v>0</v>
      </c>
      <c r="AZ142" s="6">
        <f t="shared" ca="1" si="70"/>
        <v>0</v>
      </c>
      <c r="BA142" s="6">
        <f t="shared" ca="1" si="71"/>
        <v>0</v>
      </c>
      <c r="BB142" s="6"/>
      <c r="BD142" s="4">
        <f t="shared" ca="1" si="72"/>
        <v>234082.09</v>
      </c>
      <c r="BF142" s="3">
        <f t="shared" si="73"/>
        <v>42103</v>
      </c>
      <c r="BG142" s="6">
        <f>BG141+SUMIFS('Transactions (Dated)'!H:H,'Transactions (Dated)'!D:D,'Share Values'!AM142)</f>
        <v>789691.15</v>
      </c>
      <c r="BH142" s="6">
        <f ca="1">BH141+SUMIFS('Transactions (Dated)'!$F:$F,'Transactions (Dated)'!$D:$D,$BF142,'Transactions (Dated)'!$B:$B,BH$11,'Transactions (Dated)'!$C:$C,"Dividend (paid to cash)")*W142</f>
        <v>0</v>
      </c>
      <c r="BI142" s="6">
        <f ca="1">BI141+SUMIFS('Transactions (Dated)'!$F:$F,'Transactions (Dated)'!$D:$D,$BF142,'Transactions (Dated)'!$B:$B,BI$11,'Transactions (Dated)'!$C:$C,"Dividend (paid to cash)")*X142</f>
        <v>1250</v>
      </c>
      <c r="BJ142" s="6">
        <f ca="1">BJ141+SUMIFS('Transactions (Dated)'!$F:$F,'Transactions (Dated)'!$D:$D,$BF142,'Transactions (Dated)'!$B:$B,BJ$11,'Transactions (Dated)'!$C:$C,"Dividend (paid to cash)")*Y142</f>
        <v>0</v>
      </c>
      <c r="BK142" s="6">
        <f ca="1">BK141+SUMIFS('Transactions (Dated)'!$F:$F,'Transactions (Dated)'!$D:$D,$BF142,'Transactions (Dated)'!$B:$B,BK$11,'Transactions (Dated)'!$C:$C,"Dividend (paid to cash)")*Z142</f>
        <v>47.300000000000004</v>
      </c>
      <c r="BL142" s="6">
        <f ca="1">BL141+SUMIFS('Transactions (Dated)'!$F:$F,'Transactions (Dated)'!$D:$D,$BF142,'Transactions (Dated)'!$B:$B,BL$11,'Transactions (Dated)'!$C:$C,"Dividend (paid to cash)")*AA142</f>
        <v>0</v>
      </c>
      <c r="BM142" s="6">
        <f ca="1">BM141+SUMIFS('Transactions (Dated)'!$F:$F,'Transactions (Dated)'!$D:$D,$BF142,'Transactions (Dated)'!$B:$B,BM$11,'Transactions (Dated)'!$C:$C,"Dividend (paid to cash)")*AB142</f>
        <v>0</v>
      </c>
      <c r="BN142" s="6">
        <f ca="1">BN141+SUMIFS('Transactions (Dated)'!$F:$F,'Transactions (Dated)'!$D:$D,$BF142,'Transactions (Dated)'!$B:$B,BN$11,'Transactions (Dated)'!$C:$C,"Dividend (paid to cash)")*AC142</f>
        <v>0</v>
      </c>
      <c r="BO142" s="6">
        <f ca="1">BO141+SUMIFS('Transactions (Dated)'!$F:$F,'Transactions (Dated)'!$D:$D,$BF142,'Transactions (Dated)'!$B:$B,BO$11,'Transactions (Dated)'!$C:$C,"Dividend (paid to cash)")*AD142</f>
        <v>0</v>
      </c>
      <c r="BP142" s="6">
        <f ca="1">BP141+SUMIFS('Transactions (Dated)'!$F:$F,'Transactions (Dated)'!$D:$D,$BF142,'Transactions (Dated)'!$B:$B,BP$11,'Transactions (Dated)'!$C:$C,"Dividend (paid to cash)")*AE142</f>
        <v>0</v>
      </c>
      <c r="BQ142" s="6">
        <f ca="1">BQ141+SUMIFS('Transactions (Dated)'!$F:$F,'Transactions (Dated)'!$D:$D,$BF142,'Transactions (Dated)'!$B:$B,BQ$11,'Transactions (Dated)'!$C:$C,"Dividend (paid to cash)")*AF142</f>
        <v>0</v>
      </c>
      <c r="BR142" s="6">
        <f ca="1">BR141+SUMIFS('Transactions (Dated)'!$F:$F,'Transactions (Dated)'!$D:$D,$BF142,'Transactions (Dated)'!$B:$B,BR$11,'Transactions (Dated)'!$C:$C,"Dividend (paid to cash)")*AG142</f>
        <v>0</v>
      </c>
      <c r="BS142" s="6">
        <f ca="1">BS141+SUMIFS('Transactions (Dated)'!$F:$F,'Transactions (Dated)'!$D:$D,$BF142,'Transactions (Dated)'!$B:$B,BS$11,'Transactions (Dated)'!$C:$C,"Dividend (paid to cash)")*AH142</f>
        <v>0</v>
      </c>
      <c r="BT142" s="6">
        <f ca="1">BT141+SUMIFS('Transactions (Dated)'!$F:$F,'Transactions (Dated)'!$D:$D,$BF142,'Transactions (Dated)'!$B:$B,BT$11,'Transactions (Dated)'!$C:$C,"Dividend (paid to cash)")*AI142</f>
        <v>0</v>
      </c>
      <c r="BU142" s="6">
        <f ca="1">BU141+SUMIFS('Transactions (Dated)'!$F:$F,'Transactions (Dated)'!$D:$D,$BF142,'Transactions (Dated)'!$B:$B,BU$11,'Transactions (Dated)'!$C:$C,"Dividend (paid to cash)")*AJ142</f>
        <v>0</v>
      </c>
      <c r="BV142" s="6"/>
      <c r="BX142" s="6">
        <f t="shared" ca="1" si="78"/>
        <v>790988.45000000007</v>
      </c>
      <c r="BZ142" s="3">
        <f t="shared" si="79"/>
        <v>42103</v>
      </c>
      <c r="CA142" s="4">
        <f t="shared" ca="1" si="74"/>
        <v>234082.09</v>
      </c>
      <c r="CB142" s="4">
        <f t="shared" ca="1" si="75"/>
        <v>790988.45000000007</v>
      </c>
      <c r="CD142" s="4">
        <f t="shared" ca="1" si="76"/>
        <v>1025070.54</v>
      </c>
    </row>
    <row r="143" spans="2:82" x14ac:dyDescent="0.15">
      <c r="B143" s="3">
        <f t="shared" si="77"/>
        <v>42104</v>
      </c>
      <c r="C143" s="2">
        <v>15388.4</v>
      </c>
      <c r="E143" s="70">
        <v>42104</v>
      </c>
      <c r="F143" s="69">
        <v>12.01</v>
      </c>
      <c r="G143" s="69">
        <v>5.15</v>
      </c>
      <c r="H143" s="69">
        <v>20.77</v>
      </c>
      <c r="I143" s="69">
        <v>33.58</v>
      </c>
      <c r="J143" s="69">
        <v>22.6</v>
      </c>
      <c r="K143" s="69">
        <v>12.61</v>
      </c>
      <c r="L143" s="69">
        <v>26.49</v>
      </c>
      <c r="M143" s="69">
        <v>2.75</v>
      </c>
      <c r="N143" s="69">
        <v>8.75</v>
      </c>
      <c r="O143" s="69">
        <v>5.3</v>
      </c>
      <c r="P143" s="69">
        <v>33.880000000000003</v>
      </c>
      <c r="Q143" s="69">
        <v>0.9</v>
      </c>
      <c r="R143" s="69">
        <v>11.06</v>
      </c>
      <c r="S143" s="69">
        <v>39.5</v>
      </c>
      <c r="T143" s="4"/>
      <c r="V143" s="3">
        <f t="shared" si="56"/>
        <v>42104</v>
      </c>
      <c r="W143" s="40">
        <f ca="1">W142+SUMIFS('Transactions (Dated)'!$E$2:$E$53,'Transactions (Dated)'!$D$2:$D$53,'Share Values'!$V143,'Transactions (Dated)'!$B$2:$B$53,'Share Values'!W$11,'Transactions (Dated)'!$C$2:$C$53,"Buy")-SUMIFS('Transactions (Dated)'!$E$2:$E$53,'Transactions (Dated)'!$D$2:$D$53,'Share Values'!$V143,'Transactions (Dated)'!$B$2:$B$53,'Share Values'!W$11,'Transactions (Dated)'!$C$2:$C$53,"Sell")</f>
        <v>4625</v>
      </c>
      <c r="X143" s="40">
        <f ca="1">X142+SUMIFS('Transactions (Dated)'!$E$2:$E$53,'Transactions (Dated)'!$D$2:$D$53,'Share Values'!$V143,'Transactions (Dated)'!$B$2:$B$53,'Share Values'!X$11,'Transactions (Dated)'!$C$2:$C$53,"Buy")-SUMIFS('Transactions (Dated)'!$E$2:$E$53,'Transactions (Dated)'!$D$2:$D$53,'Share Values'!$V143,'Transactions (Dated)'!$B$2:$B$53,'Share Values'!X$11,'Transactions (Dated)'!$C$2:$C$53,"Sell")</f>
        <v>12500</v>
      </c>
      <c r="Y143" s="40">
        <f ca="1">Y142+SUMIFS('Transactions (Dated)'!$E$2:$E$53,'Transactions (Dated)'!$D$2:$D$53,'Share Values'!$V143,'Transactions (Dated)'!$B$2:$B$53,'Share Values'!Y$11,'Transactions (Dated)'!$C$2:$C$53,"Buy")-SUMIFS('Transactions (Dated)'!$E$2:$E$53,'Transactions (Dated)'!$D$2:$D$53,'Share Values'!$V143,'Transactions (Dated)'!$B$2:$B$53,'Share Values'!Y$11,'Transactions (Dated)'!$C$2:$C$53,"Sell")</f>
        <v>0</v>
      </c>
      <c r="Z143" s="40">
        <f ca="1">Z142+SUMIFS('Transactions (Dated)'!$E$2:$E$53,'Transactions (Dated)'!$D$2:$D$53,'Share Values'!$V143,'Transactions (Dated)'!$B$2:$B$53,'Share Values'!Z$11,'Transactions (Dated)'!$C$2:$C$53,"Buy")-SUMIFS('Transactions (Dated)'!$E$2:$E$53,'Transactions (Dated)'!$D$2:$D$53,'Share Values'!$V143,'Transactions (Dated)'!$B$2:$B$53,'Share Values'!Z$11,'Transactions (Dated)'!$C$2:$C$53,"Sell")</f>
        <v>1892</v>
      </c>
      <c r="AA143" s="40">
        <f ca="1">AA142+SUMIFS('Transactions (Dated)'!$E$2:$E$53,'Transactions (Dated)'!$D$2:$D$53,'Share Values'!$V143,'Transactions (Dated)'!$B$2:$B$53,'Share Values'!AA$11,'Transactions (Dated)'!$C$2:$C$53,"Buy")-SUMIFS('Transactions (Dated)'!$E$2:$E$53,'Transactions (Dated)'!$D$2:$D$53,'Share Values'!$V143,'Transactions (Dated)'!$B$2:$B$53,'Share Values'!AA$11,'Transactions (Dated)'!$C$2:$C$53,"Sell")</f>
        <v>2348</v>
      </c>
      <c r="AB143" s="40">
        <f ca="1">AB142+SUMIFS('Transactions (Dated)'!$E$2:$E$53,'Transactions (Dated)'!$D$2:$D$53,'Share Values'!$V143,'Transactions (Dated)'!$B$2:$B$53,'Share Values'!AB$11,'Transactions (Dated)'!$C$2:$C$53,"Buy")-SUMIFS('Transactions (Dated)'!$E$2:$E$53,'Transactions (Dated)'!$D$2:$D$53,'Share Values'!$V143,'Transactions (Dated)'!$B$2:$B$53,'Share Values'!AB$11,'Transactions (Dated)'!$C$2:$C$53,"Sell")</f>
        <v>0</v>
      </c>
      <c r="AC143" s="40">
        <f ca="1">AC142+SUMIFS('Transactions (Dated)'!$E$2:$E$53,'Transactions (Dated)'!$D$2:$D$53,'Share Values'!$V143,'Transactions (Dated)'!$B$2:$B$53,'Share Values'!AC$11,'Transactions (Dated)'!$C$2:$C$53,"Buy")-SUMIFS('Transactions (Dated)'!$E$2:$E$53,'Transactions (Dated)'!$D$2:$D$53,'Share Values'!$V143,'Transactions (Dated)'!$B$2:$B$53,'Share Values'!AC$11,'Transactions (Dated)'!$C$2:$C$53,"Sell")</f>
        <v>0</v>
      </c>
      <c r="AD143" s="40">
        <f ca="1">AD142+SUMIFS('Transactions (Dated)'!$E$2:$E$53,'Transactions (Dated)'!$D$2:$D$53,'Share Values'!$V143,'Transactions (Dated)'!$B$2:$B$53,'Share Values'!AD$11,'Transactions (Dated)'!$C$2:$C$53,"Buy")-SUMIFS('Transactions (Dated)'!$E$2:$E$53,'Transactions (Dated)'!$D$2:$D$53,'Share Values'!$V143,'Transactions (Dated)'!$B$2:$B$53,'Share Values'!AD$11,'Transactions (Dated)'!$C$2:$C$53,"Sell")</f>
        <v>0</v>
      </c>
      <c r="AE143" s="40">
        <f ca="1">AE142+SUMIFS('Transactions (Dated)'!$E$2:$E$53,'Transactions (Dated)'!$D$2:$D$53,'Share Values'!$V143,'Transactions (Dated)'!$B$2:$B$53,'Share Values'!AE$11,'Transactions (Dated)'!$C$2:$C$53,"Buy")-SUMIFS('Transactions (Dated)'!$E$2:$E$53,'Transactions (Dated)'!$D$2:$D$53,'Share Values'!$V143,'Transactions (Dated)'!$B$2:$B$53,'Share Values'!AE$11,'Transactions (Dated)'!$C$2:$C$53,"Sell")</f>
        <v>0</v>
      </c>
      <c r="AF143" s="40">
        <f ca="1">AF142+SUMIFS('Transactions (Dated)'!$E$2:$E$53,'Transactions (Dated)'!$D$2:$D$53,'Share Values'!$V143,'Transactions (Dated)'!$B$2:$B$53,'Share Values'!AF$11,'Transactions (Dated)'!$C$2:$C$53,"Buy")-SUMIFS('Transactions (Dated)'!$E$2:$E$53,'Transactions (Dated)'!$D$2:$D$53,'Share Values'!$V143,'Transactions (Dated)'!$B$2:$B$53,'Share Values'!AF$11,'Transactions (Dated)'!$C$2:$C$53,"Sell")</f>
        <v>0</v>
      </c>
      <c r="AG143" s="40">
        <f ca="1">AG142+SUMIFS('Transactions (Dated)'!$E$2:$E$53,'Transactions (Dated)'!$D$2:$D$53,'Share Values'!$V143,'Transactions (Dated)'!$B$2:$B$53,'Share Values'!AG$11,'Transactions (Dated)'!$C$2:$C$53,"Buy")-SUMIFS('Transactions (Dated)'!$E$2:$E$53,'Transactions (Dated)'!$D$2:$D$53,'Share Values'!$V143,'Transactions (Dated)'!$B$2:$B$53,'Share Values'!AG$11,'Transactions (Dated)'!$C$2:$C$53,"Sell")</f>
        <v>0</v>
      </c>
      <c r="AH143" s="40">
        <f ca="1">AH142+SUMIFS('Transactions (Dated)'!$E$2:$E$53,'Transactions (Dated)'!$D$2:$D$53,'Share Values'!$V143,'Transactions (Dated)'!$B$2:$B$53,'Share Values'!AH$11,'Transactions (Dated)'!$C$2:$C$53,"Buy")-SUMIFS('Transactions (Dated)'!$E$2:$E$53,'Transactions (Dated)'!$D$2:$D$53,'Share Values'!$V143,'Transactions (Dated)'!$B$2:$B$53,'Share Values'!AH$11,'Transactions (Dated)'!$C$2:$C$53,"Sell")</f>
        <v>0</v>
      </c>
      <c r="AI143" s="40">
        <f ca="1">AI142+SUMIFS('Transactions (Dated)'!$E$2:$E$53,'Transactions (Dated)'!$D$2:$D$53,'Share Values'!$V143,'Transactions (Dated)'!$B$2:$B$53,'Share Values'!AI$11,'Transactions (Dated)'!$C$2:$C$53,"Buy")-SUMIFS('Transactions (Dated)'!$E$2:$E$53,'Transactions (Dated)'!$D$2:$D$53,'Share Values'!$V143,'Transactions (Dated)'!$B$2:$B$53,'Share Values'!AI$11,'Transactions (Dated)'!$C$2:$C$53,"Sell")</f>
        <v>0</v>
      </c>
      <c r="AJ143" s="40">
        <f ca="1">AJ142+SUMIFS('Transactions (Dated)'!$E$2:$E$53,'Transactions (Dated)'!$D$2:$D$53,'Share Values'!$V143,'Transactions (Dated)'!$B$2:$B$53,'Share Values'!AJ$11,'Transactions (Dated)'!$C$2:$C$53,"Buy")-SUMIFS('Transactions (Dated)'!$E$2:$E$53,'Transactions (Dated)'!$D$2:$D$53,'Share Values'!$V143,'Transactions (Dated)'!$B$2:$B$53,'Share Values'!AJ$11,'Transactions (Dated)'!$C$2:$C$53,"Sell")</f>
        <v>0</v>
      </c>
      <c r="AK143" s="40"/>
      <c r="AM143" s="3">
        <f t="shared" si="57"/>
        <v>42104</v>
      </c>
      <c r="AN143" s="6">
        <f t="shared" ca="1" si="58"/>
        <v>55546.25</v>
      </c>
      <c r="AO143" s="6">
        <f t="shared" ca="1" si="59"/>
        <v>64375.000000000007</v>
      </c>
      <c r="AP143" s="6">
        <f t="shared" ca="1" si="60"/>
        <v>0</v>
      </c>
      <c r="AQ143" s="6">
        <f t="shared" ca="1" si="61"/>
        <v>63533.359999999993</v>
      </c>
      <c r="AR143" s="6">
        <f t="shared" ca="1" si="62"/>
        <v>53064.800000000003</v>
      </c>
      <c r="AS143" s="6">
        <f t="shared" ca="1" si="63"/>
        <v>0</v>
      </c>
      <c r="AT143" s="6">
        <f t="shared" ca="1" si="64"/>
        <v>0</v>
      </c>
      <c r="AU143" s="6">
        <f t="shared" ca="1" si="65"/>
        <v>0</v>
      </c>
      <c r="AV143" s="6">
        <f t="shared" ca="1" si="66"/>
        <v>0</v>
      </c>
      <c r="AW143" s="6">
        <f t="shared" ca="1" si="67"/>
        <v>0</v>
      </c>
      <c r="AX143" s="6">
        <f t="shared" ca="1" si="68"/>
        <v>0</v>
      </c>
      <c r="AY143" s="6">
        <f t="shared" ca="1" si="69"/>
        <v>0</v>
      </c>
      <c r="AZ143" s="6">
        <f t="shared" ca="1" si="70"/>
        <v>0</v>
      </c>
      <c r="BA143" s="6">
        <f t="shared" ca="1" si="71"/>
        <v>0</v>
      </c>
      <c r="BB143" s="6"/>
      <c r="BD143" s="4">
        <f t="shared" ca="1" si="72"/>
        <v>236519.40999999997</v>
      </c>
      <c r="BF143" s="3">
        <f t="shared" si="73"/>
        <v>42104</v>
      </c>
      <c r="BG143" s="6">
        <f>BG142+SUMIFS('Transactions (Dated)'!H:H,'Transactions (Dated)'!D:D,'Share Values'!AM143)</f>
        <v>789691.15</v>
      </c>
      <c r="BH143" s="6">
        <f ca="1">BH142+SUMIFS('Transactions (Dated)'!$F:$F,'Transactions (Dated)'!$D:$D,$BF143,'Transactions (Dated)'!$B:$B,BH$11,'Transactions (Dated)'!$C:$C,"Dividend (paid to cash)")*W143</f>
        <v>0</v>
      </c>
      <c r="BI143" s="6">
        <f ca="1">BI142+SUMIFS('Transactions (Dated)'!$F:$F,'Transactions (Dated)'!$D:$D,$BF143,'Transactions (Dated)'!$B:$B,BI$11,'Transactions (Dated)'!$C:$C,"Dividend (paid to cash)")*X143</f>
        <v>1250</v>
      </c>
      <c r="BJ143" s="6">
        <f ca="1">BJ142+SUMIFS('Transactions (Dated)'!$F:$F,'Transactions (Dated)'!$D:$D,$BF143,'Transactions (Dated)'!$B:$B,BJ$11,'Transactions (Dated)'!$C:$C,"Dividend (paid to cash)")*Y143</f>
        <v>0</v>
      </c>
      <c r="BK143" s="6">
        <f ca="1">BK142+SUMIFS('Transactions (Dated)'!$F:$F,'Transactions (Dated)'!$D:$D,$BF143,'Transactions (Dated)'!$B:$B,BK$11,'Transactions (Dated)'!$C:$C,"Dividend (paid to cash)")*Z143</f>
        <v>47.300000000000004</v>
      </c>
      <c r="BL143" s="6">
        <f ca="1">BL142+SUMIFS('Transactions (Dated)'!$F:$F,'Transactions (Dated)'!$D:$D,$BF143,'Transactions (Dated)'!$B:$B,BL$11,'Transactions (Dated)'!$C:$C,"Dividend (paid to cash)")*AA143</f>
        <v>0</v>
      </c>
      <c r="BM143" s="6">
        <f ca="1">BM142+SUMIFS('Transactions (Dated)'!$F:$F,'Transactions (Dated)'!$D:$D,$BF143,'Transactions (Dated)'!$B:$B,BM$11,'Transactions (Dated)'!$C:$C,"Dividend (paid to cash)")*AB143</f>
        <v>0</v>
      </c>
      <c r="BN143" s="6">
        <f ca="1">BN142+SUMIFS('Transactions (Dated)'!$F:$F,'Transactions (Dated)'!$D:$D,$BF143,'Transactions (Dated)'!$B:$B,BN$11,'Transactions (Dated)'!$C:$C,"Dividend (paid to cash)")*AC143</f>
        <v>0</v>
      </c>
      <c r="BO143" s="6">
        <f ca="1">BO142+SUMIFS('Transactions (Dated)'!$F:$F,'Transactions (Dated)'!$D:$D,$BF143,'Transactions (Dated)'!$B:$B,BO$11,'Transactions (Dated)'!$C:$C,"Dividend (paid to cash)")*AD143</f>
        <v>0</v>
      </c>
      <c r="BP143" s="6">
        <f ca="1">BP142+SUMIFS('Transactions (Dated)'!$F:$F,'Transactions (Dated)'!$D:$D,$BF143,'Transactions (Dated)'!$B:$B,BP$11,'Transactions (Dated)'!$C:$C,"Dividend (paid to cash)")*AE143</f>
        <v>0</v>
      </c>
      <c r="BQ143" s="6">
        <f ca="1">BQ142+SUMIFS('Transactions (Dated)'!$F:$F,'Transactions (Dated)'!$D:$D,$BF143,'Transactions (Dated)'!$B:$B,BQ$11,'Transactions (Dated)'!$C:$C,"Dividend (paid to cash)")*AF143</f>
        <v>0</v>
      </c>
      <c r="BR143" s="6">
        <f ca="1">BR142+SUMIFS('Transactions (Dated)'!$F:$F,'Transactions (Dated)'!$D:$D,$BF143,'Transactions (Dated)'!$B:$B,BR$11,'Transactions (Dated)'!$C:$C,"Dividend (paid to cash)")*AG143</f>
        <v>0</v>
      </c>
      <c r="BS143" s="6">
        <f ca="1">BS142+SUMIFS('Transactions (Dated)'!$F:$F,'Transactions (Dated)'!$D:$D,$BF143,'Transactions (Dated)'!$B:$B,BS$11,'Transactions (Dated)'!$C:$C,"Dividend (paid to cash)")*AH143</f>
        <v>0</v>
      </c>
      <c r="BT143" s="6">
        <f ca="1">BT142+SUMIFS('Transactions (Dated)'!$F:$F,'Transactions (Dated)'!$D:$D,$BF143,'Transactions (Dated)'!$B:$B,BT$11,'Transactions (Dated)'!$C:$C,"Dividend (paid to cash)")*AI143</f>
        <v>0</v>
      </c>
      <c r="BU143" s="6">
        <f ca="1">BU142+SUMIFS('Transactions (Dated)'!$F:$F,'Transactions (Dated)'!$D:$D,$BF143,'Transactions (Dated)'!$B:$B,BU$11,'Transactions (Dated)'!$C:$C,"Dividend (paid to cash)")*AJ143</f>
        <v>0</v>
      </c>
      <c r="BV143" s="6"/>
      <c r="BX143" s="6">
        <f t="shared" ca="1" si="78"/>
        <v>790988.45000000007</v>
      </c>
      <c r="BZ143" s="3">
        <f t="shared" si="79"/>
        <v>42104</v>
      </c>
      <c r="CA143" s="4">
        <f t="shared" ca="1" si="74"/>
        <v>236519.40999999997</v>
      </c>
      <c r="CB143" s="4">
        <f t="shared" ca="1" si="75"/>
        <v>790988.45000000007</v>
      </c>
      <c r="CD143" s="4">
        <f t="shared" ca="1" si="76"/>
        <v>1027507.8600000001</v>
      </c>
    </row>
    <row r="144" spans="2:82" x14ac:dyDescent="0.15">
      <c r="B144" s="3">
        <f t="shared" si="77"/>
        <v>42107</v>
      </c>
      <c r="C144" s="2">
        <v>15383.6</v>
      </c>
      <c r="E144" s="70">
        <v>42107</v>
      </c>
      <c r="F144" s="69">
        <v>12.12</v>
      </c>
      <c r="G144" s="69">
        <v>5.2</v>
      </c>
      <c r="H144" s="69">
        <v>20.76</v>
      </c>
      <c r="I144" s="69">
        <v>33.85</v>
      </c>
      <c r="J144" s="69">
        <v>22.3</v>
      </c>
      <c r="K144" s="69">
        <v>12.63</v>
      </c>
      <c r="L144" s="69">
        <v>27.12</v>
      </c>
      <c r="M144" s="69">
        <v>2.8</v>
      </c>
      <c r="N144" s="69">
        <v>8.75</v>
      </c>
      <c r="O144" s="69">
        <v>5.3333000000000004</v>
      </c>
      <c r="P144" s="69">
        <v>34.200000000000003</v>
      </c>
      <c r="Q144" s="69">
        <v>0.86</v>
      </c>
      <c r="R144" s="69">
        <v>10.75</v>
      </c>
      <c r="S144" s="69">
        <v>39.380000000000003</v>
      </c>
      <c r="T144" s="4"/>
      <c r="V144" s="3">
        <f t="shared" si="56"/>
        <v>42107</v>
      </c>
      <c r="W144" s="40">
        <f ca="1">W143+SUMIFS('Transactions (Dated)'!$E$2:$E$53,'Transactions (Dated)'!$D$2:$D$53,'Share Values'!$V144,'Transactions (Dated)'!$B$2:$B$53,'Share Values'!W$11,'Transactions (Dated)'!$C$2:$C$53,"Buy")-SUMIFS('Transactions (Dated)'!$E$2:$E$53,'Transactions (Dated)'!$D$2:$D$53,'Share Values'!$V144,'Transactions (Dated)'!$B$2:$B$53,'Share Values'!W$11,'Transactions (Dated)'!$C$2:$C$53,"Sell")</f>
        <v>4625</v>
      </c>
      <c r="X144" s="40">
        <f ca="1">X143+SUMIFS('Transactions (Dated)'!$E$2:$E$53,'Transactions (Dated)'!$D$2:$D$53,'Share Values'!$V144,'Transactions (Dated)'!$B$2:$B$53,'Share Values'!X$11,'Transactions (Dated)'!$C$2:$C$53,"Buy")-SUMIFS('Transactions (Dated)'!$E$2:$E$53,'Transactions (Dated)'!$D$2:$D$53,'Share Values'!$V144,'Transactions (Dated)'!$B$2:$B$53,'Share Values'!X$11,'Transactions (Dated)'!$C$2:$C$53,"Sell")</f>
        <v>12500</v>
      </c>
      <c r="Y144" s="40">
        <f ca="1">Y143+SUMIFS('Transactions (Dated)'!$E$2:$E$53,'Transactions (Dated)'!$D$2:$D$53,'Share Values'!$V144,'Transactions (Dated)'!$B$2:$B$53,'Share Values'!Y$11,'Transactions (Dated)'!$C$2:$C$53,"Buy")-SUMIFS('Transactions (Dated)'!$E$2:$E$53,'Transactions (Dated)'!$D$2:$D$53,'Share Values'!$V144,'Transactions (Dated)'!$B$2:$B$53,'Share Values'!Y$11,'Transactions (Dated)'!$C$2:$C$53,"Sell")</f>
        <v>0</v>
      </c>
      <c r="Z144" s="40">
        <f ca="1">Z143+SUMIFS('Transactions (Dated)'!$E$2:$E$53,'Transactions (Dated)'!$D$2:$D$53,'Share Values'!$V144,'Transactions (Dated)'!$B$2:$B$53,'Share Values'!Z$11,'Transactions (Dated)'!$C$2:$C$53,"Buy")-SUMIFS('Transactions (Dated)'!$E$2:$E$53,'Transactions (Dated)'!$D$2:$D$53,'Share Values'!$V144,'Transactions (Dated)'!$B$2:$B$53,'Share Values'!Z$11,'Transactions (Dated)'!$C$2:$C$53,"Sell")</f>
        <v>1892</v>
      </c>
      <c r="AA144" s="40">
        <f ca="1">AA143+SUMIFS('Transactions (Dated)'!$E$2:$E$53,'Transactions (Dated)'!$D$2:$D$53,'Share Values'!$V144,'Transactions (Dated)'!$B$2:$B$53,'Share Values'!AA$11,'Transactions (Dated)'!$C$2:$C$53,"Buy")-SUMIFS('Transactions (Dated)'!$E$2:$E$53,'Transactions (Dated)'!$D$2:$D$53,'Share Values'!$V144,'Transactions (Dated)'!$B$2:$B$53,'Share Values'!AA$11,'Transactions (Dated)'!$C$2:$C$53,"Sell")</f>
        <v>2348</v>
      </c>
      <c r="AB144" s="40">
        <f ca="1">AB143+SUMIFS('Transactions (Dated)'!$E$2:$E$53,'Transactions (Dated)'!$D$2:$D$53,'Share Values'!$V144,'Transactions (Dated)'!$B$2:$B$53,'Share Values'!AB$11,'Transactions (Dated)'!$C$2:$C$53,"Buy")-SUMIFS('Transactions (Dated)'!$E$2:$E$53,'Transactions (Dated)'!$D$2:$D$53,'Share Values'!$V144,'Transactions (Dated)'!$B$2:$B$53,'Share Values'!AB$11,'Transactions (Dated)'!$C$2:$C$53,"Sell")</f>
        <v>0</v>
      </c>
      <c r="AC144" s="40">
        <f ca="1">AC143+SUMIFS('Transactions (Dated)'!$E$2:$E$53,'Transactions (Dated)'!$D$2:$D$53,'Share Values'!$V144,'Transactions (Dated)'!$B$2:$B$53,'Share Values'!AC$11,'Transactions (Dated)'!$C$2:$C$53,"Buy")-SUMIFS('Transactions (Dated)'!$E$2:$E$53,'Transactions (Dated)'!$D$2:$D$53,'Share Values'!$V144,'Transactions (Dated)'!$B$2:$B$53,'Share Values'!AC$11,'Transactions (Dated)'!$C$2:$C$53,"Sell")</f>
        <v>0</v>
      </c>
      <c r="AD144" s="40">
        <f ca="1">AD143+SUMIFS('Transactions (Dated)'!$E$2:$E$53,'Transactions (Dated)'!$D$2:$D$53,'Share Values'!$V144,'Transactions (Dated)'!$B$2:$B$53,'Share Values'!AD$11,'Transactions (Dated)'!$C$2:$C$53,"Buy")-SUMIFS('Transactions (Dated)'!$E$2:$E$53,'Transactions (Dated)'!$D$2:$D$53,'Share Values'!$V144,'Transactions (Dated)'!$B$2:$B$53,'Share Values'!AD$11,'Transactions (Dated)'!$C$2:$C$53,"Sell")</f>
        <v>0</v>
      </c>
      <c r="AE144" s="40">
        <f ca="1">AE143+SUMIFS('Transactions (Dated)'!$E$2:$E$53,'Transactions (Dated)'!$D$2:$D$53,'Share Values'!$V144,'Transactions (Dated)'!$B$2:$B$53,'Share Values'!AE$11,'Transactions (Dated)'!$C$2:$C$53,"Buy")-SUMIFS('Transactions (Dated)'!$E$2:$E$53,'Transactions (Dated)'!$D$2:$D$53,'Share Values'!$V144,'Transactions (Dated)'!$B$2:$B$53,'Share Values'!AE$11,'Transactions (Dated)'!$C$2:$C$53,"Sell")</f>
        <v>0</v>
      </c>
      <c r="AF144" s="40">
        <f ca="1">AF143+SUMIFS('Transactions (Dated)'!$E$2:$E$53,'Transactions (Dated)'!$D$2:$D$53,'Share Values'!$V144,'Transactions (Dated)'!$B$2:$B$53,'Share Values'!AF$11,'Transactions (Dated)'!$C$2:$C$53,"Buy")-SUMIFS('Transactions (Dated)'!$E$2:$E$53,'Transactions (Dated)'!$D$2:$D$53,'Share Values'!$V144,'Transactions (Dated)'!$B$2:$B$53,'Share Values'!AF$11,'Transactions (Dated)'!$C$2:$C$53,"Sell")</f>
        <v>0</v>
      </c>
      <c r="AG144" s="40">
        <f ca="1">AG143+SUMIFS('Transactions (Dated)'!$E$2:$E$53,'Transactions (Dated)'!$D$2:$D$53,'Share Values'!$V144,'Transactions (Dated)'!$B$2:$B$53,'Share Values'!AG$11,'Transactions (Dated)'!$C$2:$C$53,"Buy")-SUMIFS('Transactions (Dated)'!$E$2:$E$53,'Transactions (Dated)'!$D$2:$D$53,'Share Values'!$V144,'Transactions (Dated)'!$B$2:$B$53,'Share Values'!AG$11,'Transactions (Dated)'!$C$2:$C$53,"Sell")</f>
        <v>0</v>
      </c>
      <c r="AH144" s="40">
        <f ca="1">AH143+SUMIFS('Transactions (Dated)'!$E$2:$E$53,'Transactions (Dated)'!$D$2:$D$53,'Share Values'!$V144,'Transactions (Dated)'!$B$2:$B$53,'Share Values'!AH$11,'Transactions (Dated)'!$C$2:$C$53,"Buy")-SUMIFS('Transactions (Dated)'!$E$2:$E$53,'Transactions (Dated)'!$D$2:$D$53,'Share Values'!$V144,'Transactions (Dated)'!$B$2:$B$53,'Share Values'!AH$11,'Transactions (Dated)'!$C$2:$C$53,"Sell")</f>
        <v>0</v>
      </c>
      <c r="AI144" s="40">
        <f ca="1">AI143+SUMIFS('Transactions (Dated)'!$E$2:$E$53,'Transactions (Dated)'!$D$2:$D$53,'Share Values'!$V144,'Transactions (Dated)'!$B$2:$B$53,'Share Values'!AI$11,'Transactions (Dated)'!$C$2:$C$53,"Buy")-SUMIFS('Transactions (Dated)'!$E$2:$E$53,'Transactions (Dated)'!$D$2:$D$53,'Share Values'!$V144,'Transactions (Dated)'!$B$2:$B$53,'Share Values'!AI$11,'Transactions (Dated)'!$C$2:$C$53,"Sell")</f>
        <v>0</v>
      </c>
      <c r="AJ144" s="40">
        <f ca="1">AJ143+SUMIFS('Transactions (Dated)'!$E$2:$E$53,'Transactions (Dated)'!$D$2:$D$53,'Share Values'!$V144,'Transactions (Dated)'!$B$2:$B$53,'Share Values'!AJ$11,'Transactions (Dated)'!$C$2:$C$53,"Buy")-SUMIFS('Transactions (Dated)'!$E$2:$E$53,'Transactions (Dated)'!$D$2:$D$53,'Share Values'!$V144,'Transactions (Dated)'!$B$2:$B$53,'Share Values'!AJ$11,'Transactions (Dated)'!$C$2:$C$53,"Sell")</f>
        <v>0</v>
      </c>
      <c r="AK144" s="40"/>
      <c r="AM144" s="3">
        <f t="shared" si="57"/>
        <v>42107</v>
      </c>
      <c r="AN144" s="6">
        <f t="shared" ca="1" si="58"/>
        <v>56055</v>
      </c>
      <c r="AO144" s="6">
        <f t="shared" ca="1" si="59"/>
        <v>65000</v>
      </c>
      <c r="AP144" s="6">
        <f t="shared" ca="1" si="60"/>
        <v>0</v>
      </c>
      <c r="AQ144" s="6">
        <f t="shared" ca="1" si="61"/>
        <v>64044.200000000004</v>
      </c>
      <c r="AR144" s="6">
        <f t="shared" ca="1" si="62"/>
        <v>52360.4</v>
      </c>
      <c r="AS144" s="6">
        <f t="shared" ca="1" si="63"/>
        <v>0</v>
      </c>
      <c r="AT144" s="6">
        <f t="shared" ca="1" si="64"/>
        <v>0</v>
      </c>
      <c r="AU144" s="6">
        <f t="shared" ca="1" si="65"/>
        <v>0</v>
      </c>
      <c r="AV144" s="6">
        <f t="shared" ca="1" si="66"/>
        <v>0</v>
      </c>
      <c r="AW144" s="6">
        <f t="shared" ca="1" si="67"/>
        <v>0</v>
      </c>
      <c r="AX144" s="6">
        <f t="shared" ca="1" si="68"/>
        <v>0</v>
      </c>
      <c r="AY144" s="6">
        <f t="shared" ca="1" si="69"/>
        <v>0</v>
      </c>
      <c r="AZ144" s="6">
        <f t="shared" ca="1" si="70"/>
        <v>0</v>
      </c>
      <c r="BA144" s="6">
        <f t="shared" ca="1" si="71"/>
        <v>0</v>
      </c>
      <c r="BB144" s="6"/>
      <c r="BD144" s="4">
        <f t="shared" ca="1" si="72"/>
        <v>237459.6</v>
      </c>
      <c r="BF144" s="3">
        <f t="shared" si="73"/>
        <v>42107</v>
      </c>
      <c r="BG144" s="6">
        <f>BG143+SUMIFS('Transactions (Dated)'!H:H,'Transactions (Dated)'!D:D,'Share Values'!AM144)</f>
        <v>789691.15</v>
      </c>
      <c r="BH144" s="6">
        <f ca="1">BH143+SUMIFS('Transactions (Dated)'!$F:$F,'Transactions (Dated)'!$D:$D,$BF144,'Transactions (Dated)'!$B:$B,BH$11,'Transactions (Dated)'!$C:$C,"Dividend (paid to cash)")*W144</f>
        <v>0</v>
      </c>
      <c r="BI144" s="6">
        <f ca="1">BI143+SUMIFS('Transactions (Dated)'!$F:$F,'Transactions (Dated)'!$D:$D,$BF144,'Transactions (Dated)'!$B:$B,BI$11,'Transactions (Dated)'!$C:$C,"Dividend (paid to cash)")*X144</f>
        <v>1250</v>
      </c>
      <c r="BJ144" s="6">
        <f ca="1">BJ143+SUMIFS('Transactions (Dated)'!$F:$F,'Transactions (Dated)'!$D:$D,$BF144,'Transactions (Dated)'!$B:$B,BJ$11,'Transactions (Dated)'!$C:$C,"Dividend (paid to cash)")*Y144</f>
        <v>0</v>
      </c>
      <c r="BK144" s="6">
        <f ca="1">BK143+SUMIFS('Transactions (Dated)'!$F:$F,'Transactions (Dated)'!$D:$D,$BF144,'Transactions (Dated)'!$B:$B,BK$11,'Transactions (Dated)'!$C:$C,"Dividend (paid to cash)")*Z144</f>
        <v>47.300000000000004</v>
      </c>
      <c r="BL144" s="6">
        <f ca="1">BL143+SUMIFS('Transactions (Dated)'!$F:$F,'Transactions (Dated)'!$D:$D,$BF144,'Transactions (Dated)'!$B:$B,BL$11,'Transactions (Dated)'!$C:$C,"Dividend (paid to cash)")*AA144</f>
        <v>0</v>
      </c>
      <c r="BM144" s="6">
        <f ca="1">BM143+SUMIFS('Transactions (Dated)'!$F:$F,'Transactions (Dated)'!$D:$D,$BF144,'Transactions (Dated)'!$B:$B,BM$11,'Transactions (Dated)'!$C:$C,"Dividend (paid to cash)")*AB144</f>
        <v>0</v>
      </c>
      <c r="BN144" s="6">
        <f ca="1">BN143+SUMIFS('Transactions (Dated)'!$F:$F,'Transactions (Dated)'!$D:$D,$BF144,'Transactions (Dated)'!$B:$B,BN$11,'Transactions (Dated)'!$C:$C,"Dividend (paid to cash)")*AC144</f>
        <v>0</v>
      </c>
      <c r="BO144" s="6">
        <f ca="1">BO143+SUMIFS('Transactions (Dated)'!$F:$F,'Transactions (Dated)'!$D:$D,$BF144,'Transactions (Dated)'!$B:$B,BO$11,'Transactions (Dated)'!$C:$C,"Dividend (paid to cash)")*AD144</f>
        <v>0</v>
      </c>
      <c r="BP144" s="6">
        <f ca="1">BP143+SUMIFS('Transactions (Dated)'!$F:$F,'Transactions (Dated)'!$D:$D,$BF144,'Transactions (Dated)'!$B:$B,BP$11,'Transactions (Dated)'!$C:$C,"Dividend (paid to cash)")*AE144</f>
        <v>0</v>
      </c>
      <c r="BQ144" s="6">
        <f ca="1">BQ143+SUMIFS('Transactions (Dated)'!$F:$F,'Transactions (Dated)'!$D:$D,$BF144,'Transactions (Dated)'!$B:$B,BQ$11,'Transactions (Dated)'!$C:$C,"Dividend (paid to cash)")*AF144</f>
        <v>0</v>
      </c>
      <c r="BR144" s="6">
        <f ca="1">BR143+SUMIFS('Transactions (Dated)'!$F:$F,'Transactions (Dated)'!$D:$D,$BF144,'Transactions (Dated)'!$B:$B,BR$11,'Transactions (Dated)'!$C:$C,"Dividend (paid to cash)")*AG144</f>
        <v>0</v>
      </c>
      <c r="BS144" s="6">
        <f ca="1">BS143+SUMIFS('Transactions (Dated)'!$F:$F,'Transactions (Dated)'!$D:$D,$BF144,'Transactions (Dated)'!$B:$B,BS$11,'Transactions (Dated)'!$C:$C,"Dividend (paid to cash)")*AH144</f>
        <v>0</v>
      </c>
      <c r="BT144" s="6">
        <f ca="1">BT143+SUMIFS('Transactions (Dated)'!$F:$F,'Transactions (Dated)'!$D:$D,$BF144,'Transactions (Dated)'!$B:$B,BT$11,'Transactions (Dated)'!$C:$C,"Dividend (paid to cash)")*AI144</f>
        <v>0</v>
      </c>
      <c r="BU144" s="6">
        <f ca="1">BU143+SUMIFS('Transactions (Dated)'!$F:$F,'Transactions (Dated)'!$D:$D,$BF144,'Transactions (Dated)'!$B:$B,BU$11,'Transactions (Dated)'!$C:$C,"Dividend (paid to cash)")*AJ144</f>
        <v>0</v>
      </c>
      <c r="BV144" s="6"/>
      <c r="BX144" s="6">
        <f t="shared" ca="1" si="78"/>
        <v>790988.45000000007</v>
      </c>
      <c r="BZ144" s="3">
        <f t="shared" si="79"/>
        <v>42107</v>
      </c>
      <c r="CA144" s="4">
        <f t="shared" ca="1" si="74"/>
        <v>237459.6</v>
      </c>
      <c r="CB144" s="4">
        <f t="shared" ca="1" si="75"/>
        <v>790988.45000000007</v>
      </c>
      <c r="CD144" s="4">
        <f t="shared" ca="1" si="76"/>
        <v>1028448.05</v>
      </c>
    </row>
    <row r="145" spans="2:82" x14ac:dyDescent="0.15">
      <c r="B145" s="3">
        <f t="shared" si="77"/>
        <v>42108</v>
      </c>
      <c r="C145" s="2">
        <v>15389.3</v>
      </c>
      <c r="E145" s="70">
        <v>42108</v>
      </c>
      <c r="F145" s="69">
        <v>12.17</v>
      </c>
      <c r="G145" s="69">
        <v>5.0599999999999996</v>
      </c>
      <c r="H145" s="69">
        <v>20.79</v>
      </c>
      <c r="I145" s="69">
        <v>33.369999999999997</v>
      </c>
      <c r="J145" s="69">
        <v>22.34</v>
      </c>
      <c r="K145" s="69">
        <v>12.62</v>
      </c>
      <c r="L145" s="69">
        <v>27.36</v>
      </c>
      <c r="M145" s="69">
        <v>2.93</v>
      </c>
      <c r="N145" s="69">
        <v>8.83</v>
      </c>
      <c r="O145" s="69">
        <v>5.3067000000000002</v>
      </c>
      <c r="P145" s="69">
        <v>33.75</v>
      </c>
      <c r="Q145" s="69">
        <v>0.85</v>
      </c>
      <c r="R145" s="69">
        <v>10.71</v>
      </c>
      <c r="S145" s="69">
        <v>39.090000000000003</v>
      </c>
      <c r="T145" s="4"/>
      <c r="V145" s="3">
        <f t="shared" si="56"/>
        <v>42108</v>
      </c>
      <c r="W145" s="40">
        <f ca="1">W144+SUMIFS('Transactions (Dated)'!$E$2:$E$53,'Transactions (Dated)'!$D$2:$D$53,'Share Values'!$V145,'Transactions (Dated)'!$B$2:$B$53,'Share Values'!W$11,'Transactions (Dated)'!$C$2:$C$53,"Buy")-SUMIFS('Transactions (Dated)'!$E$2:$E$53,'Transactions (Dated)'!$D$2:$D$53,'Share Values'!$V145,'Transactions (Dated)'!$B$2:$B$53,'Share Values'!W$11,'Transactions (Dated)'!$C$2:$C$53,"Sell")</f>
        <v>4625</v>
      </c>
      <c r="X145" s="40">
        <f ca="1">X144+SUMIFS('Transactions (Dated)'!$E$2:$E$53,'Transactions (Dated)'!$D$2:$D$53,'Share Values'!$V145,'Transactions (Dated)'!$B$2:$B$53,'Share Values'!X$11,'Transactions (Dated)'!$C$2:$C$53,"Buy")-SUMIFS('Transactions (Dated)'!$E$2:$E$53,'Transactions (Dated)'!$D$2:$D$53,'Share Values'!$V145,'Transactions (Dated)'!$B$2:$B$53,'Share Values'!X$11,'Transactions (Dated)'!$C$2:$C$53,"Sell")</f>
        <v>12500</v>
      </c>
      <c r="Y145" s="40">
        <f ca="1">Y144+SUMIFS('Transactions (Dated)'!$E$2:$E$53,'Transactions (Dated)'!$D$2:$D$53,'Share Values'!$V145,'Transactions (Dated)'!$B$2:$B$53,'Share Values'!Y$11,'Transactions (Dated)'!$C$2:$C$53,"Buy")-SUMIFS('Transactions (Dated)'!$E$2:$E$53,'Transactions (Dated)'!$D$2:$D$53,'Share Values'!$V145,'Transactions (Dated)'!$B$2:$B$53,'Share Values'!Y$11,'Transactions (Dated)'!$C$2:$C$53,"Sell")</f>
        <v>0</v>
      </c>
      <c r="Z145" s="40">
        <f ca="1">Z144+SUMIFS('Transactions (Dated)'!$E$2:$E$53,'Transactions (Dated)'!$D$2:$D$53,'Share Values'!$V145,'Transactions (Dated)'!$B$2:$B$53,'Share Values'!Z$11,'Transactions (Dated)'!$C$2:$C$53,"Buy")-SUMIFS('Transactions (Dated)'!$E$2:$E$53,'Transactions (Dated)'!$D$2:$D$53,'Share Values'!$V145,'Transactions (Dated)'!$B$2:$B$53,'Share Values'!Z$11,'Transactions (Dated)'!$C$2:$C$53,"Sell")</f>
        <v>1892</v>
      </c>
      <c r="AA145" s="40">
        <f ca="1">AA144+SUMIFS('Transactions (Dated)'!$E$2:$E$53,'Transactions (Dated)'!$D$2:$D$53,'Share Values'!$V145,'Transactions (Dated)'!$B$2:$B$53,'Share Values'!AA$11,'Transactions (Dated)'!$C$2:$C$53,"Buy")-SUMIFS('Transactions (Dated)'!$E$2:$E$53,'Transactions (Dated)'!$D$2:$D$53,'Share Values'!$V145,'Transactions (Dated)'!$B$2:$B$53,'Share Values'!AA$11,'Transactions (Dated)'!$C$2:$C$53,"Sell")</f>
        <v>2348</v>
      </c>
      <c r="AB145" s="40">
        <f ca="1">AB144+SUMIFS('Transactions (Dated)'!$E$2:$E$53,'Transactions (Dated)'!$D$2:$D$53,'Share Values'!$V145,'Transactions (Dated)'!$B$2:$B$53,'Share Values'!AB$11,'Transactions (Dated)'!$C$2:$C$53,"Buy")-SUMIFS('Transactions (Dated)'!$E$2:$E$53,'Transactions (Dated)'!$D$2:$D$53,'Share Values'!$V145,'Transactions (Dated)'!$B$2:$B$53,'Share Values'!AB$11,'Transactions (Dated)'!$C$2:$C$53,"Sell")</f>
        <v>0</v>
      </c>
      <c r="AC145" s="40">
        <f ca="1">AC144+SUMIFS('Transactions (Dated)'!$E$2:$E$53,'Transactions (Dated)'!$D$2:$D$53,'Share Values'!$V145,'Transactions (Dated)'!$B$2:$B$53,'Share Values'!AC$11,'Transactions (Dated)'!$C$2:$C$53,"Buy")-SUMIFS('Transactions (Dated)'!$E$2:$E$53,'Transactions (Dated)'!$D$2:$D$53,'Share Values'!$V145,'Transactions (Dated)'!$B$2:$B$53,'Share Values'!AC$11,'Transactions (Dated)'!$C$2:$C$53,"Sell")</f>
        <v>0</v>
      </c>
      <c r="AD145" s="40">
        <f ca="1">AD144+SUMIFS('Transactions (Dated)'!$E$2:$E$53,'Transactions (Dated)'!$D$2:$D$53,'Share Values'!$V145,'Transactions (Dated)'!$B$2:$B$53,'Share Values'!AD$11,'Transactions (Dated)'!$C$2:$C$53,"Buy")-SUMIFS('Transactions (Dated)'!$E$2:$E$53,'Transactions (Dated)'!$D$2:$D$53,'Share Values'!$V145,'Transactions (Dated)'!$B$2:$B$53,'Share Values'!AD$11,'Transactions (Dated)'!$C$2:$C$53,"Sell")</f>
        <v>0</v>
      </c>
      <c r="AE145" s="40">
        <f ca="1">AE144+SUMIFS('Transactions (Dated)'!$E$2:$E$53,'Transactions (Dated)'!$D$2:$D$53,'Share Values'!$V145,'Transactions (Dated)'!$B$2:$B$53,'Share Values'!AE$11,'Transactions (Dated)'!$C$2:$C$53,"Buy")-SUMIFS('Transactions (Dated)'!$E$2:$E$53,'Transactions (Dated)'!$D$2:$D$53,'Share Values'!$V145,'Transactions (Dated)'!$B$2:$B$53,'Share Values'!AE$11,'Transactions (Dated)'!$C$2:$C$53,"Sell")</f>
        <v>0</v>
      </c>
      <c r="AF145" s="40">
        <f ca="1">AF144+SUMIFS('Transactions (Dated)'!$E$2:$E$53,'Transactions (Dated)'!$D$2:$D$53,'Share Values'!$V145,'Transactions (Dated)'!$B$2:$B$53,'Share Values'!AF$11,'Transactions (Dated)'!$C$2:$C$53,"Buy")-SUMIFS('Transactions (Dated)'!$E$2:$E$53,'Transactions (Dated)'!$D$2:$D$53,'Share Values'!$V145,'Transactions (Dated)'!$B$2:$B$53,'Share Values'!AF$11,'Transactions (Dated)'!$C$2:$C$53,"Sell")</f>
        <v>0</v>
      </c>
      <c r="AG145" s="40">
        <f ca="1">AG144+SUMIFS('Transactions (Dated)'!$E$2:$E$53,'Transactions (Dated)'!$D$2:$D$53,'Share Values'!$V145,'Transactions (Dated)'!$B$2:$B$53,'Share Values'!AG$11,'Transactions (Dated)'!$C$2:$C$53,"Buy")-SUMIFS('Transactions (Dated)'!$E$2:$E$53,'Transactions (Dated)'!$D$2:$D$53,'Share Values'!$V145,'Transactions (Dated)'!$B$2:$B$53,'Share Values'!AG$11,'Transactions (Dated)'!$C$2:$C$53,"Sell")</f>
        <v>0</v>
      </c>
      <c r="AH145" s="40">
        <f ca="1">AH144+SUMIFS('Transactions (Dated)'!$E$2:$E$53,'Transactions (Dated)'!$D$2:$D$53,'Share Values'!$V145,'Transactions (Dated)'!$B$2:$B$53,'Share Values'!AH$11,'Transactions (Dated)'!$C$2:$C$53,"Buy")-SUMIFS('Transactions (Dated)'!$E$2:$E$53,'Transactions (Dated)'!$D$2:$D$53,'Share Values'!$V145,'Transactions (Dated)'!$B$2:$B$53,'Share Values'!AH$11,'Transactions (Dated)'!$C$2:$C$53,"Sell")</f>
        <v>0</v>
      </c>
      <c r="AI145" s="40">
        <f ca="1">AI144+SUMIFS('Transactions (Dated)'!$E$2:$E$53,'Transactions (Dated)'!$D$2:$D$53,'Share Values'!$V145,'Transactions (Dated)'!$B$2:$B$53,'Share Values'!AI$11,'Transactions (Dated)'!$C$2:$C$53,"Buy")-SUMIFS('Transactions (Dated)'!$E$2:$E$53,'Transactions (Dated)'!$D$2:$D$53,'Share Values'!$V145,'Transactions (Dated)'!$B$2:$B$53,'Share Values'!AI$11,'Transactions (Dated)'!$C$2:$C$53,"Sell")</f>
        <v>0</v>
      </c>
      <c r="AJ145" s="40">
        <f ca="1">AJ144+SUMIFS('Transactions (Dated)'!$E$2:$E$53,'Transactions (Dated)'!$D$2:$D$53,'Share Values'!$V145,'Transactions (Dated)'!$B$2:$B$53,'Share Values'!AJ$11,'Transactions (Dated)'!$C$2:$C$53,"Buy")-SUMIFS('Transactions (Dated)'!$E$2:$E$53,'Transactions (Dated)'!$D$2:$D$53,'Share Values'!$V145,'Transactions (Dated)'!$B$2:$B$53,'Share Values'!AJ$11,'Transactions (Dated)'!$C$2:$C$53,"Sell")</f>
        <v>0</v>
      </c>
      <c r="AK145" s="40"/>
      <c r="AM145" s="3">
        <f t="shared" si="57"/>
        <v>42108</v>
      </c>
      <c r="AN145" s="6">
        <f t="shared" ca="1" si="58"/>
        <v>56286.25</v>
      </c>
      <c r="AO145" s="6">
        <f t="shared" ca="1" si="59"/>
        <v>63249.999999999993</v>
      </c>
      <c r="AP145" s="6">
        <f t="shared" ca="1" si="60"/>
        <v>0</v>
      </c>
      <c r="AQ145" s="6">
        <f t="shared" ca="1" si="61"/>
        <v>63136.039999999994</v>
      </c>
      <c r="AR145" s="6">
        <f t="shared" ca="1" si="62"/>
        <v>52454.32</v>
      </c>
      <c r="AS145" s="6">
        <f t="shared" ca="1" si="63"/>
        <v>0</v>
      </c>
      <c r="AT145" s="6">
        <f t="shared" ca="1" si="64"/>
        <v>0</v>
      </c>
      <c r="AU145" s="6">
        <f t="shared" ca="1" si="65"/>
        <v>0</v>
      </c>
      <c r="AV145" s="6">
        <f t="shared" ca="1" si="66"/>
        <v>0</v>
      </c>
      <c r="AW145" s="6">
        <f t="shared" ca="1" si="67"/>
        <v>0</v>
      </c>
      <c r="AX145" s="6">
        <f t="shared" ca="1" si="68"/>
        <v>0</v>
      </c>
      <c r="AY145" s="6">
        <f t="shared" ca="1" si="69"/>
        <v>0</v>
      </c>
      <c r="AZ145" s="6">
        <f t="shared" ca="1" si="70"/>
        <v>0</v>
      </c>
      <c r="BA145" s="6">
        <f t="shared" ca="1" si="71"/>
        <v>0</v>
      </c>
      <c r="BB145" s="6"/>
      <c r="BD145" s="4">
        <f t="shared" ca="1" si="72"/>
        <v>235126.61</v>
      </c>
      <c r="BF145" s="3">
        <f t="shared" si="73"/>
        <v>42108</v>
      </c>
      <c r="BG145" s="6">
        <f>BG144+SUMIFS('Transactions (Dated)'!H:H,'Transactions (Dated)'!D:D,'Share Values'!AM145)</f>
        <v>789691.15</v>
      </c>
      <c r="BH145" s="6">
        <f ca="1">BH144+SUMIFS('Transactions (Dated)'!$F:$F,'Transactions (Dated)'!$D:$D,$BF145,'Transactions (Dated)'!$B:$B,BH$11,'Transactions (Dated)'!$C:$C,"Dividend (paid to cash)")*W145</f>
        <v>0</v>
      </c>
      <c r="BI145" s="6">
        <f ca="1">BI144+SUMIFS('Transactions (Dated)'!$F:$F,'Transactions (Dated)'!$D:$D,$BF145,'Transactions (Dated)'!$B:$B,BI$11,'Transactions (Dated)'!$C:$C,"Dividend (paid to cash)")*X145</f>
        <v>1250</v>
      </c>
      <c r="BJ145" s="6">
        <f ca="1">BJ144+SUMIFS('Transactions (Dated)'!$F:$F,'Transactions (Dated)'!$D:$D,$BF145,'Transactions (Dated)'!$B:$B,BJ$11,'Transactions (Dated)'!$C:$C,"Dividend (paid to cash)")*Y145</f>
        <v>0</v>
      </c>
      <c r="BK145" s="6">
        <f ca="1">BK144+SUMIFS('Transactions (Dated)'!$F:$F,'Transactions (Dated)'!$D:$D,$BF145,'Transactions (Dated)'!$B:$B,BK$11,'Transactions (Dated)'!$C:$C,"Dividend (paid to cash)")*Z145</f>
        <v>47.300000000000004</v>
      </c>
      <c r="BL145" s="6">
        <f ca="1">BL144+SUMIFS('Transactions (Dated)'!$F:$F,'Transactions (Dated)'!$D:$D,$BF145,'Transactions (Dated)'!$B:$B,BL$11,'Transactions (Dated)'!$C:$C,"Dividend (paid to cash)")*AA145</f>
        <v>0</v>
      </c>
      <c r="BM145" s="6">
        <f ca="1">BM144+SUMIFS('Transactions (Dated)'!$F:$F,'Transactions (Dated)'!$D:$D,$BF145,'Transactions (Dated)'!$B:$B,BM$11,'Transactions (Dated)'!$C:$C,"Dividend (paid to cash)")*AB145</f>
        <v>0</v>
      </c>
      <c r="BN145" s="6">
        <f ca="1">BN144+SUMIFS('Transactions (Dated)'!$F:$F,'Transactions (Dated)'!$D:$D,$BF145,'Transactions (Dated)'!$B:$B,BN$11,'Transactions (Dated)'!$C:$C,"Dividend (paid to cash)")*AC145</f>
        <v>0</v>
      </c>
      <c r="BO145" s="6">
        <f ca="1">BO144+SUMIFS('Transactions (Dated)'!$F:$F,'Transactions (Dated)'!$D:$D,$BF145,'Transactions (Dated)'!$B:$B,BO$11,'Transactions (Dated)'!$C:$C,"Dividend (paid to cash)")*AD145</f>
        <v>0</v>
      </c>
      <c r="BP145" s="6">
        <f ca="1">BP144+SUMIFS('Transactions (Dated)'!$F:$F,'Transactions (Dated)'!$D:$D,$BF145,'Transactions (Dated)'!$B:$B,BP$11,'Transactions (Dated)'!$C:$C,"Dividend (paid to cash)")*AE145</f>
        <v>0</v>
      </c>
      <c r="BQ145" s="6">
        <f ca="1">BQ144+SUMIFS('Transactions (Dated)'!$F:$F,'Transactions (Dated)'!$D:$D,$BF145,'Transactions (Dated)'!$B:$B,BQ$11,'Transactions (Dated)'!$C:$C,"Dividend (paid to cash)")*AF145</f>
        <v>0</v>
      </c>
      <c r="BR145" s="6">
        <f ca="1">BR144+SUMIFS('Transactions (Dated)'!$F:$F,'Transactions (Dated)'!$D:$D,$BF145,'Transactions (Dated)'!$B:$B,BR$11,'Transactions (Dated)'!$C:$C,"Dividend (paid to cash)")*AG145</f>
        <v>0</v>
      </c>
      <c r="BS145" s="6">
        <f ca="1">BS144+SUMIFS('Transactions (Dated)'!$F:$F,'Transactions (Dated)'!$D:$D,$BF145,'Transactions (Dated)'!$B:$B,BS$11,'Transactions (Dated)'!$C:$C,"Dividend (paid to cash)")*AH145</f>
        <v>0</v>
      </c>
      <c r="BT145" s="6">
        <f ca="1">BT144+SUMIFS('Transactions (Dated)'!$F:$F,'Transactions (Dated)'!$D:$D,$BF145,'Transactions (Dated)'!$B:$B,BT$11,'Transactions (Dated)'!$C:$C,"Dividend (paid to cash)")*AI145</f>
        <v>0</v>
      </c>
      <c r="BU145" s="6">
        <f ca="1">BU144+SUMIFS('Transactions (Dated)'!$F:$F,'Transactions (Dated)'!$D:$D,$BF145,'Transactions (Dated)'!$B:$B,BU$11,'Transactions (Dated)'!$C:$C,"Dividend (paid to cash)")*AJ145</f>
        <v>0</v>
      </c>
      <c r="BV145" s="6"/>
      <c r="BX145" s="6">
        <f t="shared" ca="1" si="78"/>
        <v>790988.45000000007</v>
      </c>
      <c r="BZ145" s="3">
        <f t="shared" si="79"/>
        <v>42108</v>
      </c>
      <c r="CA145" s="4">
        <f t="shared" ca="1" si="74"/>
        <v>235126.61</v>
      </c>
      <c r="CB145" s="4">
        <f t="shared" ca="1" si="75"/>
        <v>790988.45000000007</v>
      </c>
      <c r="CD145" s="4">
        <f t="shared" ca="1" si="76"/>
        <v>1026115.06</v>
      </c>
    </row>
    <row r="146" spans="2:82" x14ac:dyDescent="0.15">
      <c r="B146" s="3">
        <f t="shared" si="77"/>
        <v>42109</v>
      </c>
      <c r="C146" s="2">
        <v>15450.9</v>
      </c>
      <c r="E146" s="70">
        <v>42109</v>
      </c>
      <c r="F146" s="69">
        <v>12.27</v>
      </c>
      <c r="G146" s="69">
        <v>5.39</v>
      </c>
      <c r="H146" s="69">
        <v>20.9</v>
      </c>
      <c r="I146" s="69">
        <v>33.380000000000003</v>
      </c>
      <c r="J146" s="69">
        <v>22.03</v>
      </c>
      <c r="K146" s="69">
        <v>12.43</v>
      </c>
      <c r="L146" s="69">
        <v>27.4</v>
      </c>
      <c r="M146" s="69">
        <v>2.94</v>
      </c>
      <c r="N146" s="69">
        <v>8.65</v>
      </c>
      <c r="O146" s="69">
        <v>5.2866999999999997</v>
      </c>
      <c r="P146" s="69">
        <v>33.74</v>
      </c>
      <c r="Q146" s="69">
        <v>0.85</v>
      </c>
      <c r="R146" s="69">
        <v>10.78</v>
      </c>
      <c r="S146" s="69">
        <v>39.15</v>
      </c>
      <c r="T146" s="4"/>
      <c r="V146" s="3">
        <f t="shared" si="56"/>
        <v>42109</v>
      </c>
      <c r="W146" s="40">
        <f ca="1">W145+SUMIFS('Transactions (Dated)'!$E$2:$E$53,'Transactions (Dated)'!$D$2:$D$53,'Share Values'!$V146,'Transactions (Dated)'!$B$2:$B$53,'Share Values'!W$11,'Transactions (Dated)'!$C$2:$C$53,"Buy")-SUMIFS('Transactions (Dated)'!$E$2:$E$53,'Transactions (Dated)'!$D$2:$D$53,'Share Values'!$V146,'Transactions (Dated)'!$B$2:$B$53,'Share Values'!W$11,'Transactions (Dated)'!$C$2:$C$53,"Sell")</f>
        <v>4625</v>
      </c>
      <c r="X146" s="40">
        <f ca="1">X145+SUMIFS('Transactions (Dated)'!$E$2:$E$53,'Transactions (Dated)'!$D$2:$D$53,'Share Values'!$V146,'Transactions (Dated)'!$B$2:$B$53,'Share Values'!X$11,'Transactions (Dated)'!$C$2:$C$53,"Buy")-SUMIFS('Transactions (Dated)'!$E$2:$E$53,'Transactions (Dated)'!$D$2:$D$53,'Share Values'!$V146,'Transactions (Dated)'!$B$2:$B$53,'Share Values'!X$11,'Transactions (Dated)'!$C$2:$C$53,"Sell")</f>
        <v>9375</v>
      </c>
      <c r="Y146" s="40">
        <f ca="1">Y145+SUMIFS('Transactions (Dated)'!$E$2:$E$53,'Transactions (Dated)'!$D$2:$D$53,'Share Values'!$V146,'Transactions (Dated)'!$B$2:$B$53,'Share Values'!Y$11,'Transactions (Dated)'!$C$2:$C$53,"Buy")-SUMIFS('Transactions (Dated)'!$E$2:$E$53,'Transactions (Dated)'!$D$2:$D$53,'Share Values'!$V146,'Transactions (Dated)'!$B$2:$B$53,'Share Values'!Y$11,'Transactions (Dated)'!$C$2:$C$53,"Sell")</f>
        <v>0</v>
      </c>
      <c r="Z146" s="40">
        <f ca="1">Z145+SUMIFS('Transactions (Dated)'!$E$2:$E$53,'Transactions (Dated)'!$D$2:$D$53,'Share Values'!$V146,'Transactions (Dated)'!$B$2:$B$53,'Share Values'!Z$11,'Transactions (Dated)'!$C$2:$C$53,"Buy")-SUMIFS('Transactions (Dated)'!$E$2:$E$53,'Transactions (Dated)'!$D$2:$D$53,'Share Values'!$V146,'Transactions (Dated)'!$B$2:$B$53,'Share Values'!Z$11,'Transactions (Dated)'!$C$2:$C$53,"Sell")</f>
        <v>1892</v>
      </c>
      <c r="AA146" s="40">
        <f ca="1">AA145+SUMIFS('Transactions (Dated)'!$E$2:$E$53,'Transactions (Dated)'!$D$2:$D$53,'Share Values'!$V146,'Transactions (Dated)'!$B$2:$B$53,'Share Values'!AA$11,'Transactions (Dated)'!$C$2:$C$53,"Buy")-SUMIFS('Transactions (Dated)'!$E$2:$E$53,'Transactions (Dated)'!$D$2:$D$53,'Share Values'!$V146,'Transactions (Dated)'!$B$2:$B$53,'Share Values'!AA$11,'Transactions (Dated)'!$C$2:$C$53,"Sell")</f>
        <v>2348</v>
      </c>
      <c r="AB146" s="40">
        <f ca="1">AB145+SUMIFS('Transactions (Dated)'!$E$2:$E$53,'Transactions (Dated)'!$D$2:$D$53,'Share Values'!$V146,'Transactions (Dated)'!$B$2:$B$53,'Share Values'!AB$11,'Transactions (Dated)'!$C$2:$C$53,"Buy")-SUMIFS('Transactions (Dated)'!$E$2:$E$53,'Transactions (Dated)'!$D$2:$D$53,'Share Values'!$V146,'Transactions (Dated)'!$B$2:$B$53,'Share Values'!AB$11,'Transactions (Dated)'!$C$2:$C$53,"Sell")</f>
        <v>0</v>
      </c>
      <c r="AC146" s="40">
        <f ca="1">AC145+SUMIFS('Transactions (Dated)'!$E$2:$E$53,'Transactions (Dated)'!$D$2:$D$53,'Share Values'!$V146,'Transactions (Dated)'!$B$2:$B$53,'Share Values'!AC$11,'Transactions (Dated)'!$C$2:$C$53,"Buy")-SUMIFS('Transactions (Dated)'!$E$2:$E$53,'Transactions (Dated)'!$D$2:$D$53,'Share Values'!$V146,'Transactions (Dated)'!$B$2:$B$53,'Share Values'!AC$11,'Transactions (Dated)'!$C$2:$C$53,"Sell")</f>
        <v>0</v>
      </c>
      <c r="AD146" s="40">
        <f ca="1">AD145+SUMIFS('Transactions (Dated)'!$E$2:$E$53,'Transactions (Dated)'!$D$2:$D$53,'Share Values'!$V146,'Transactions (Dated)'!$B$2:$B$53,'Share Values'!AD$11,'Transactions (Dated)'!$C$2:$C$53,"Buy")-SUMIFS('Transactions (Dated)'!$E$2:$E$53,'Transactions (Dated)'!$D$2:$D$53,'Share Values'!$V146,'Transactions (Dated)'!$B$2:$B$53,'Share Values'!AD$11,'Transactions (Dated)'!$C$2:$C$53,"Sell")</f>
        <v>0</v>
      </c>
      <c r="AE146" s="40">
        <f ca="1">AE145+SUMIFS('Transactions (Dated)'!$E$2:$E$53,'Transactions (Dated)'!$D$2:$D$53,'Share Values'!$V146,'Transactions (Dated)'!$B$2:$B$53,'Share Values'!AE$11,'Transactions (Dated)'!$C$2:$C$53,"Buy")-SUMIFS('Transactions (Dated)'!$E$2:$E$53,'Transactions (Dated)'!$D$2:$D$53,'Share Values'!$V146,'Transactions (Dated)'!$B$2:$B$53,'Share Values'!AE$11,'Transactions (Dated)'!$C$2:$C$53,"Sell")</f>
        <v>0</v>
      </c>
      <c r="AF146" s="40">
        <f ca="1">AF145+SUMIFS('Transactions (Dated)'!$E$2:$E$53,'Transactions (Dated)'!$D$2:$D$53,'Share Values'!$V146,'Transactions (Dated)'!$B$2:$B$53,'Share Values'!AF$11,'Transactions (Dated)'!$C$2:$C$53,"Buy")-SUMIFS('Transactions (Dated)'!$E$2:$E$53,'Transactions (Dated)'!$D$2:$D$53,'Share Values'!$V146,'Transactions (Dated)'!$B$2:$B$53,'Share Values'!AF$11,'Transactions (Dated)'!$C$2:$C$53,"Sell")</f>
        <v>0</v>
      </c>
      <c r="AG146" s="40">
        <f ca="1">AG145+SUMIFS('Transactions (Dated)'!$E$2:$E$53,'Transactions (Dated)'!$D$2:$D$53,'Share Values'!$V146,'Transactions (Dated)'!$B$2:$B$53,'Share Values'!AG$11,'Transactions (Dated)'!$C$2:$C$53,"Buy")-SUMIFS('Transactions (Dated)'!$E$2:$E$53,'Transactions (Dated)'!$D$2:$D$53,'Share Values'!$V146,'Transactions (Dated)'!$B$2:$B$53,'Share Values'!AG$11,'Transactions (Dated)'!$C$2:$C$53,"Sell")</f>
        <v>0</v>
      </c>
      <c r="AH146" s="40">
        <f ca="1">AH145+SUMIFS('Transactions (Dated)'!$E$2:$E$53,'Transactions (Dated)'!$D$2:$D$53,'Share Values'!$V146,'Transactions (Dated)'!$B$2:$B$53,'Share Values'!AH$11,'Transactions (Dated)'!$C$2:$C$53,"Buy")-SUMIFS('Transactions (Dated)'!$E$2:$E$53,'Transactions (Dated)'!$D$2:$D$53,'Share Values'!$V146,'Transactions (Dated)'!$B$2:$B$53,'Share Values'!AH$11,'Transactions (Dated)'!$C$2:$C$53,"Sell")</f>
        <v>0</v>
      </c>
      <c r="AI146" s="40">
        <f ca="1">AI145+SUMIFS('Transactions (Dated)'!$E$2:$E$53,'Transactions (Dated)'!$D$2:$D$53,'Share Values'!$V146,'Transactions (Dated)'!$B$2:$B$53,'Share Values'!AI$11,'Transactions (Dated)'!$C$2:$C$53,"Buy")-SUMIFS('Transactions (Dated)'!$E$2:$E$53,'Transactions (Dated)'!$D$2:$D$53,'Share Values'!$V146,'Transactions (Dated)'!$B$2:$B$53,'Share Values'!AI$11,'Transactions (Dated)'!$C$2:$C$53,"Sell")</f>
        <v>0</v>
      </c>
      <c r="AJ146" s="40">
        <f ca="1">AJ145+SUMIFS('Transactions (Dated)'!$E$2:$E$53,'Transactions (Dated)'!$D$2:$D$53,'Share Values'!$V146,'Transactions (Dated)'!$B$2:$B$53,'Share Values'!AJ$11,'Transactions (Dated)'!$C$2:$C$53,"Buy")-SUMIFS('Transactions (Dated)'!$E$2:$E$53,'Transactions (Dated)'!$D$2:$D$53,'Share Values'!$V146,'Transactions (Dated)'!$B$2:$B$53,'Share Values'!AJ$11,'Transactions (Dated)'!$C$2:$C$53,"Sell")</f>
        <v>0</v>
      </c>
      <c r="AK146" s="40"/>
      <c r="AM146" s="3">
        <f t="shared" si="57"/>
        <v>42109</v>
      </c>
      <c r="AN146" s="6">
        <f t="shared" ca="1" si="58"/>
        <v>56748.75</v>
      </c>
      <c r="AO146" s="6">
        <f t="shared" ca="1" si="59"/>
        <v>50531.25</v>
      </c>
      <c r="AP146" s="6">
        <f t="shared" ca="1" si="60"/>
        <v>0</v>
      </c>
      <c r="AQ146" s="6">
        <f t="shared" ca="1" si="61"/>
        <v>63154.960000000006</v>
      </c>
      <c r="AR146" s="6">
        <f t="shared" ca="1" si="62"/>
        <v>51726.44</v>
      </c>
      <c r="AS146" s="6">
        <f t="shared" ca="1" si="63"/>
        <v>0</v>
      </c>
      <c r="AT146" s="6">
        <f t="shared" ca="1" si="64"/>
        <v>0</v>
      </c>
      <c r="AU146" s="6">
        <f t="shared" ca="1" si="65"/>
        <v>0</v>
      </c>
      <c r="AV146" s="6">
        <f t="shared" ca="1" si="66"/>
        <v>0</v>
      </c>
      <c r="AW146" s="6">
        <f t="shared" ca="1" si="67"/>
        <v>0</v>
      </c>
      <c r="AX146" s="6">
        <f t="shared" ca="1" si="68"/>
        <v>0</v>
      </c>
      <c r="AY146" s="6">
        <f t="shared" ca="1" si="69"/>
        <v>0</v>
      </c>
      <c r="AZ146" s="6">
        <f t="shared" ca="1" si="70"/>
        <v>0</v>
      </c>
      <c r="BA146" s="6">
        <f t="shared" ca="1" si="71"/>
        <v>0</v>
      </c>
      <c r="BB146" s="6"/>
      <c r="BD146" s="4">
        <f t="shared" ca="1" si="72"/>
        <v>222161.40000000002</v>
      </c>
      <c r="BF146" s="3">
        <f t="shared" si="73"/>
        <v>42109</v>
      </c>
      <c r="BG146" s="6">
        <f>BG145+SUMIFS('Transactions (Dated)'!H:H,'Transactions (Dated)'!D:D,'Share Values'!AM146)</f>
        <v>806524.9</v>
      </c>
      <c r="BH146" s="6">
        <f ca="1">BH145+SUMIFS('Transactions (Dated)'!$F:$F,'Transactions (Dated)'!$D:$D,$BF146,'Transactions (Dated)'!$B:$B,BH$11,'Transactions (Dated)'!$C:$C,"Dividend (paid to cash)")*W146</f>
        <v>0</v>
      </c>
      <c r="BI146" s="6">
        <f ca="1">BI145+SUMIFS('Transactions (Dated)'!$F:$F,'Transactions (Dated)'!$D:$D,$BF146,'Transactions (Dated)'!$B:$B,BI$11,'Transactions (Dated)'!$C:$C,"Dividend (paid to cash)")*X146</f>
        <v>1250</v>
      </c>
      <c r="BJ146" s="6">
        <f ca="1">BJ145+SUMIFS('Transactions (Dated)'!$F:$F,'Transactions (Dated)'!$D:$D,$BF146,'Transactions (Dated)'!$B:$B,BJ$11,'Transactions (Dated)'!$C:$C,"Dividend (paid to cash)")*Y146</f>
        <v>0</v>
      </c>
      <c r="BK146" s="6">
        <f ca="1">BK145+SUMIFS('Transactions (Dated)'!$F:$F,'Transactions (Dated)'!$D:$D,$BF146,'Transactions (Dated)'!$B:$B,BK$11,'Transactions (Dated)'!$C:$C,"Dividend (paid to cash)")*Z146</f>
        <v>47.300000000000004</v>
      </c>
      <c r="BL146" s="6">
        <f ca="1">BL145+SUMIFS('Transactions (Dated)'!$F:$F,'Transactions (Dated)'!$D:$D,$BF146,'Transactions (Dated)'!$B:$B,BL$11,'Transactions (Dated)'!$C:$C,"Dividend (paid to cash)")*AA146</f>
        <v>0</v>
      </c>
      <c r="BM146" s="6">
        <f ca="1">BM145+SUMIFS('Transactions (Dated)'!$F:$F,'Transactions (Dated)'!$D:$D,$BF146,'Transactions (Dated)'!$B:$B,BM$11,'Transactions (Dated)'!$C:$C,"Dividend (paid to cash)")*AB146</f>
        <v>0</v>
      </c>
      <c r="BN146" s="6">
        <f ca="1">BN145+SUMIFS('Transactions (Dated)'!$F:$F,'Transactions (Dated)'!$D:$D,$BF146,'Transactions (Dated)'!$B:$B,BN$11,'Transactions (Dated)'!$C:$C,"Dividend (paid to cash)")*AC146</f>
        <v>0</v>
      </c>
      <c r="BO146" s="6">
        <f ca="1">BO145+SUMIFS('Transactions (Dated)'!$F:$F,'Transactions (Dated)'!$D:$D,$BF146,'Transactions (Dated)'!$B:$B,BO$11,'Transactions (Dated)'!$C:$C,"Dividend (paid to cash)")*AD146</f>
        <v>0</v>
      </c>
      <c r="BP146" s="6">
        <f ca="1">BP145+SUMIFS('Transactions (Dated)'!$F:$F,'Transactions (Dated)'!$D:$D,$BF146,'Transactions (Dated)'!$B:$B,BP$11,'Transactions (Dated)'!$C:$C,"Dividend (paid to cash)")*AE146</f>
        <v>0</v>
      </c>
      <c r="BQ146" s="6">
        <f ca="1">BQ145+SUMIFS('Transactions (Dated)'!$F:$F,'Transactions (Dated)'!$D:$D,$BF146,'Transactions (Dated)'!$B:$B,BQ$11,'Transactions (Dated)'!$C:$C,"Dividend (paid to cash)")*AF146</f>
        <v>0</v>
      </c>
      <c r="BR146" s="6">
        <f ca="1">BR145+SUMIFS('Transactions (Dated)'!$F:$F,'Transactions (Dated)'!$D:$D,$BF146,'Transactions (Dated)'!$B:$B,BR$11,'Transactions (Dated)'!$C:$C,"Dividend (paid to cash)")*AG146</f>
        <v>0</v>
      </c>
      <c r="BS146" s="6">
        <f ca="1">BS145+SUMIFS('Transactions (Dated)'!$F:$F,'Transactions (Dated)'!$D:$D,$BF146,'Transactions (Dated)'!$B:$B,BS$11,'Transactions (Dated)'!$C:$C,"Dividend (paid to cash)")*AH146</f>
        <v>0</v>
      </c>
      <c r="BT146" s="6">
        <f ca="1">BT145+SUMIFS('Transactions (Dated)'!$F:$F,'Transactions (Dated)'!$D:$D,$BF146,'Transactions (Dated)'!$B:$B,BT$11,'Transactions (Dated)'!$C:$C,"Dividend (paid to cash)")*AI146</f>
        <v>0</v>
      </c>
      <c r="BU146" s="6">
        <f ca="1">BU145+SUMIFS('Transactions (Dated)'!$F:$F,'Transactions (Dated)'!$D:$D,$BF146,'Transactions (Dated)'!$B:$B,BU$11,'Transactions (Dated)'!$C:$C,"Dividend (paid to cash)")*AJ146</f>
        <v>0</v>
      </c>
      <c r="BV146" s="6"/>
      <c r="BX146" s="6">
        <f t="shared" ca="1" si="78"/>
        <v>807822.20000000007</v>
      </c>
      <c r="BZ146" s="3">
        <f t="shared" si="79"/>
        <v>42109</v>
      </c>
      <c r="CA146" s="4">
        <f t="shared" ca="1" si="74"/>
        <v>222161.40000000002</v>
      </c>
      <c r="CB146" s="4">
        <f t="shared" ca="1" si="75"/>
        <v>807822.20000000007</v>
      </c>
      <c r="CD146" s="4">
        <f t="shared" ca="1" si="76"/>
        <v>1029983.6000000001</v>
      </c>
    </row>
    <row r="147" spans="2:82" x14ac:dyDescent="0.15">
      <c r="B147" s="3">
        <f t="shared" si="77"/>
        <v>42110</v>
      </c>
      <c r="C147" s="2">
        <v>15386.8</v>
      </c>
      <c r="E147" s="70">
        <v>42110</v>
      </c>
      <c r="F147" s="69">
        <v>12.1</v>
      </c>
      <c r="G147" s="69">
        <v>5.37</v>
      </c>
      <c r="H147" s="69">
        <v>20.79</v>
      </c>
      <c r="I147" s="69">
        <v>33.56</v>
      </c>
      <c r="J147" s="69">
        <v>22</v>
      </c>
      <c r="K147" s="69">
        <v>12.48</v>
      </c>
      <c r="L147" s="69">
        <v>27.77</v>
      </c>
      <c r="M147" s="69">
        <v>3</v>
      </c>
      <c r="N147" s="69">
        <v>8.74</v>
      </c>
      <c r="O147" s="69">
        <v>5.1867000000000001</v>
      </c>
      <c r="P147" s="69">
        <v>33.6</v>
      </c>
      <c r="Q147" s="69">
        <v>0.85</v>
      </c>
      <c r="R147" s="69">
        <v>10.4</v>
      </c>
      <c r="S147" s="69">
        <v>39.01</v>
      </c>
      <c r="T147" s="4"/>
      <c r="V147" s="3">
        <f t="shared" si="56"/>
        <v>42110</v>
      </c>
      <c r="W147" s="40">
        <f ca="1">W146+SUMIFS('Transactions (Dated)'!$E$2:$E$53,'Transactions (Dated)'!$D$2:$D$53,'Share Values'!$V147,'Transactions (Dated)'!$B$2:$B$53,'Share Values'!W$11,'Transactions (Dated)'!$C$2:$C$53,"Buy")-SUMIFS('Transactions (Dated)'!$E$2:$E$53,'Transactions (Dated)'!$D$2:$D$53,'Share Values'!$V147,'Transactions (Dated)'!$B$2:$B$53,'Share Values'!W$11,'Transactions (Dated)'!$C$2:$C$53,"Sell")</f>
        <v>4625</v>
      </c>
      <c r="X147" s="40">
        <f ca="1">X146+SUMIFS('Transactions (Dated)'!$E$2:$E$53,'Transactions (Dated)'!$D$2:$D$53,'Share Values'!$V147,'Transactions (Dated)'!$B$2:$B$53,'Share Values'!X$11,'Transactions (Dated)'!$C$2:$C$53,"Buy")-SUMIFS('Transactions (Dated)'!$E$2:$E$53,'Transactions (Dated)'!$D$2:$D$53,'Share Values'!$V147,'Transactions (Dated)'!$B$2:$B$53,'Share Values'!X$11,'Transactions (Dated)'!$C$2:$C$53,"Sell")</f>
        <v>9375</v>
      </c>
      <c r="Y147" s="40">
        <f ca="1">Y146+SUMIFS('Transactions (Dated)'!$E$2:$E$53,'Transactions (Dated)'!$D$2:$D$53,'Share Values'!$V147,'Transactions (Dated)'!$B$2:$B$53,'Share Values'!Y$11,'Transactions (Dated)'!$C$2:$C$53,"Buy")-SUMIFS('Transactions (Dated)'!$E$2:$E$53,'Transactions (Dated)'!$D$2:$D$53,'Share Values'!$V147,'Transactions (Dated)'!$B$2:$B$53,'Share Values'!Y$11,'Transactions (Dated)'!$C$2:$C$53,"Sell")</f>
        <v>0</v>
      </c>
      <c r="Z147" s="40">
        <f ca="1">Z146+SUMIFS('Transactions (Dated)'!$E$2:$E$53,'Transactions (Dated)'!$D$2:$D$53,'Share Values'!$V147,'Transactions (Dated)'!$B$2:$B$53,'Share Values'!Z$11,'Transactions (Dated)'!$C$2:$C$53,"Buy")-SUMIFS('Transactions (Dated)'!$E$2:$E$53,'Transactions (Dated)'!$D$2:$D$53,'Share Values'!$V147,'Transactions (Dated)'!$B$2:$B$53,'Share Values'!Z$11,'Transactions (Dated)'!$C$2:$C$53,"Sell")</f>
        <v>1892</v>
      </c>
      <c r="AA147" s="40">
        <f ca="1">AA146+SUMIFS('Transactions (Dated)'!$E$2:$E$53,'Transactions (Dated)'!$D$2:$D$53,'Share Values'!$V147,'Transactions (Dated)'!$B$2:$B$53,'Share Values'!AA$11,'Transactions (Dated)'!$C$2:$C$53,"Buy")-SUMIFS('Transactions (Dated)'!$E$2:$E$53,'Transactions (Dated)'!$D$2:$D$53,'Share Values'!$V147,'Transactions (Dated)'!$B$2:$B$53,'Share Values'!AA$11,'Transactions (Dated)'!$C$2:$C$53,"Sell")</f>
        <v>2348</v>
      </c>
      <c r="AB147" s="40">
        <f ca="1">AB146+SUMIFS('Transactions (Dated)'!$E$2:$E$53,'Transactions (Dated)'!$D$2:$D$53,'Share Values'!$V147,'Transactions (Dated)'!$B$2:$B$53,'Share Values'!AB$11,'Transactions (Dated)'!$C$2:$C$53,"Buy")-SUMIFS('Transactions (Dated)'!$E$2:$E$53,'Transactions (Dated)'!$D$2:$D$53,'Share Values'!$V147,'Transactions (Dated)'!$B$2:$B$53,'Share Values'!AB$11,'Transactions (Dated)'!$C$2:$C$53,"Sell")</f>
        <v>0</v>
      </c>
      <c r="AC147" s="40">
        <f ca="1">AC146+SUMIFS('Transactions (Dated)'!$E$2:$E$53,'Transactions (Dated)'!$D$2:$D$53,'Share Values'!$V147,'Transactions (Dated)'!$B$2:$B$53,'Share Values'!AC$11,'Transactions (Dated)'!$C$2:$C$53,"Buy")-SUMIFS('Transactions (Dated)'!$E$2:$E$53,'Transactions (Dated)'!$D$2:$D$53,'Share Values'!$V147,'Transactions (Dated)'!$B$2:$B$53,'Share Values'!AC$11,'Transactions (Dated)'!$C$2:$C$53,"Sell")</f>
        <v>0</v>
      </c>
      <c r="AD147" s="40">
        <f ca="1">AD146+SUMIFS('Transactions (Dated)'!$E$2:$E$53,'Transactions (Dated)'!$D$2:$D$53,'Share Values'!$V147,'Transactions (Dated)'!$B$2:$B$53,'Share Values'!AD$11,'Transactions (Dated)'!$C$2:$C$53,"Buy")-SUMIFS('Transactions (Dated)'!$E$2:$E$53,'Transactions (Dated)'!$D$2:$D$53,'Share Values'!$V147,'Transactions (Dated)'!$B$2:$B$53,'Share Values'!AD$11,'Transactions (Dated)'!$C$2:$C$53,"Sell")</f>
        <v>0</v>
      </c>
      <c r="AE147" s="40">
        <f ca="1">AE146+SUMIFS('Transactions (Dated)'!$E$2:$E$53,'Transactions (Dated)'!$D$2:$D$53,'Share Values'!$V147,'Transactions (Dated)'!$B$2:$B$53,'Share Values'!AE$11,'Transactions (Dated)'!$C$2:$C$53,"Buy")-SUMIFS('Transactions (Dated)'!$E$2:$E$53,'Transactions (Dated)'!$D$2:$D$53,'Share Values'!$V147,'Transactions (Dated)'!$B$2:$B$53,'Share Values'!AE$11,'Transactions (Dated)'!$C$2:$C$53,"Sell")</f>
        <v>0</v>
      </c>
      <c r="AF147" s="40">
        <f ca="1">AF146+SUMIFS('Transactions (Dated)'!$E$2:$E$53,'Transactions (Dated)'!$D$2:$D$53,'Share Values'!$V147,'Transactions (Dated)'!$B$2:$B$53,'Share Values'!AF$11,'Transactions (Dated)'!$C$2:$C$53,"Buy")-SUMIFS('Transactions (Dated)'!$E$2:$E$53,'Transactions (Dated)'!$D$2:$D$53,'Share Values'!$V147,'Transactions (Dated)'!$B$2:$B$53,'Share Values'!AF$11,'Transactions (Dated)'!$C$2:$C$53,"Sell")</f>
        <v>0</v>
      </c>
      <c r="AG147" s="40">
        <f ca="1">AG146+SUMIFS('Transactions (Dated)'!$E$2:$E$53,'Transactions (Dated)'!$D$2:$D$53,'Share Values'!$V147,'Transactions (Dated)'!$B$2:$B$53,'Share Values'!AG$11,'Transactions (Dated)'!$C$2:$C$53,"Buy")-SUMIFS('Transactions (Dated)'!$E$2:$E$53,'Transactions (Dated)'!$D$2:$D$53,'Share Values'!$V147,'Transactions (Dated)'!$B$2:$B$53,'Share Values'!AG$11,'Transactions (Dated)'!$C$2:$C$53,"Sell")</f>
        <v>0</v>
      </c>
      <c r="AH147" s="40">
        <f ca="1">AH146+SUMIFS('Transactions (Dated)'!$E$2:$E$53,'Transactions (Dated)'!$D$2:$D$53,'Share Values'!$V147,'Transactions (Dated)'!$B$2:$B$53,'Share Values'!AH$11,'Transactions (Dated)'!$C$2:$C$53,"Buy")-SUMIFS('Transactions (Dated)'!$E$2:$E$53,'Transactions (Dated)'!$D$2:$D$53,'Share Values'!$V147,'Transactions (Dated)'!$B$2:$B$53,'Share Values'!AH$11,'Transactions (Dated)'!$C$2:$C$53,"Sell")</f>
        <v>0</v>
      </c>
      <c r="AI147" s="40">
        <f ca="1">AI146+SUMIFS('Transactions (Dated)'!$E$2:$E$53,'Transactions (Dated)'!$D$2:$D$53,'Share Values'!$V147,'Transactions (Dated)'!$B$2:$B$53,'Share Values'!AI$11,'Transactions (Dated)'!$C$2:$C$53,"Buy")-SUMIFS('Transactions (Dated)'!$E$2:$E$53,'Transactions (Dated)'!$D$2:$D$53,'Share Values'!$V147,'Transactions (Dated)'!$B$2:$B$53,'Share Values'!AI$11,'Transactions (Dated)'!$C$2:$C$53,"Sell")</f>
        <v>0</v>
      </c>
      <c r="AJ147" s="40">
        <f ca="1">AJ146+SUMIFS('Transactions (Dated)'!$E$2:$E$53,'Transactions (Dated)'!$D$2:$D$53,'Share Values'!$V147,'Transactions (Dated)'!$B$2:$B$53,'Share Values'!AJ$11,'Transactions (Dated)'!$C$2:$C$53,"Buy")-SUMIFS('Transactions (Dated)'!$E$2:$E$53,'Transactions (Dated)'!$D$2:$D$53,'Share Values'!$V147,'Transactions (Dated)'!$B$2:$B$53,'Share Values'!AJ$11,'Transactions (Dated)'!$C$2:$C$53,"Sell")</f>
        <v>0</v>
      </c>
      <c r="AK147" s="40"/>
      <c r="AM147" s="3">
        <f t="shared" si="57"/>
        <v>42110</v>
      </c>
      <c r="AN147" s="6">
        <f t="shared" ca="1" si="58"/>
        <v>55962.5</v>
      </c>
      <c r="AO147" s="6">
        <f t="shared" ca="1" si="59"/>
        <v>50343.75</v>
      </c>
      <c r="AP147" s="6">
        <f t="shared" ca="1" si="60"/>
        <v>0</v>
      </c>
      <c r="AQ147" s="6">
        <f t="shared" ca="1" si="61"/>
        <v>63495.520000000004</v>
      </c>
      <c r="AR147" s="6">
        <f t="shared" ca="1" si="62"/>
        <v>51656</v>
      </c>
      <c r="AS147" s="6">
        <f t="shared" ca="1" si="63"/>
        <v>0</v>
      </c>
      <c r="AT147" s="6">
        <f t="shared" ca="1" si="64"/>
        <v>0</v>
      </c>
      <c r="AU147" s="6">
        <f t="shared" ca="1" si="65"/>
        <v>0</v>
      </c>
      <c r="AV147" s="6">
        <f t="shared" ca="1" si="66"/>
        <v>0</v>
      </c>
      <c r="AW147" s="6">
        <f t="shared" ca="1" si="67"/>
        <v>0</v>
      </c>
      <c r="AX147" s="6">
        <f t="shared" ca="1" si="68"/>
        <v>0</v>
      </c>
      <c r="AY147" s="6">
        <f t="shared" ca="1" si="69"/>
        <v>0</v>
      </c>
      <c r="AZ147" s="6">
        <f t="shared" ca="1" si="70"/>
        <v>0</v>
      </c>
      <c r="BA147" s="6">
        <f t="shared" ca="1" si="71"/>
        <v>0</v>
      </c>
      <c r="BB147" s="6"/>
      <c r="BD147" s="4">
        <f t="shared" ca="1" si="72"/>
        <v>221457.77000000002</v>
      </c>
      <c r="BF147" s="3">
        <f t="shared" si="73"/>
        <v>42110</v>
      </c>
      <c r="BG147" s="6">
        <f>BG146+SUMIFS('Transactions (Dated)'!H:H,'Transactions (Dated)'!D:D,'Share Values'!AM147)</f>
        <v>806524.9</v>
      </c>
      <c r="BH147" s="6">
        <f ca="1">BH146+SUMIFS('Transactions (Dated)'!$F:$F,'Transactions (Dated)'!$D:$D,$BF147,'Transactions (Dated)'!$B:$B,BH$11,'Transactions (Dated)'!$C:$C,"Dividend (paid to cash)")*W147</f>
        <v>0</v>
      </c>
      <c r="BI147" s="6">
        <f ca="1">BI146+SUMIFS('Transactions (Dated)'!$F:$F,'Transactions (Dated)'!$D:$D,$BF147,'Transactions (Dated)'!$B:$B,BI$11,'Transactions (Dated)'!$C:$C,"Dividend (paid to cash)")*X147</f>
        <v>1250</v>
      </c>
      <c r="BJ147" s="6">
        <f ca="1">BJ146+SUMIFS('Transactions (Dated)'!$F:$F,'Transactions (Dated)'!$D:$D,$BF147,'Transactions (Dated)'!$B:$B,BJ$11,'Transactions (Dated)'!$C:$C,"Dividend (paid to cash)")*Y147</f>
        <v>0</v>
      </c>
      <c r="BK147" s="6">
        <f ca="1">BK146+SUMIFS('Transactions (Dated)'!$F:$F,'Transactions (Dated)'!$D:$D,$BF147,'Transactions (Dated)'!$B:$B,BK$11,'Transactions (Dated)'!$C:$C,"Dividend (paid to cash)")*Z147</f>
        <v>47.300000000000004</v>
      </c>
      <c r="BL147" s="6">
        <f ca="1">BL146+SUMIFS('Transactions (Dated)'!$F:$F,'Transactions (Dated)'!$D:$D,$BF147,'Transactions (Dated)'!$B:$B,BL$11,'Transactions (Dated)'!$C:$C,"Dividend (paid to cash)")*AA147</f>
        <v>0</v>
      </c>
      <c r="BM147" s="6">
        <f ca="1">BM146+SUMIFS('Transactions (Dated)'!$F:$F,'Transactions (Dated)'!$D:$D,$BF147,'Transactions (Dated)'!$B:$B,BM$11,'Transactions (Dated)'!$C:$C,"Dividend (paid to cash)")*AB147</f>
        <v>0</v>
      </c>
      <c r="BN147" s="6">
        <f ca="1">BN146+SUMIFS('Transactions (Dated)'!$F:$F,'Transactions (Dated)'!$D:$D,$BF147,'Transactions (Dated)'!$B:$B,BN$11,'Transactions (Dated)'!$C:$C,"Dividend (paid to cash)")*AC147</f>
        <v>0</v>
      </c>
      <c r="BO147" s="6">
        <f ca="1">BO146+SUMIFS('Transactions (Dated)'!$F:$F,'Transactions (Dated)'!$D:$D,$BF147,'Transactions (Dated)'!$B:$B,BO$11,'Transactions (Dated)'!$C:$C,"Dividend (paid to cash)")*AD147</f>
        <v>0</v>
      </c>
      <c r="BP147" s="6">
        <f ca="1">BP146+SUMIFS('Transactions (Dated)'!$F:$F,'Transactions (Dated)'!$D:$D,$BF147,'Transactions (Dated)'!$B:$B,BP$11,'Transactions (Dated)'!$C:$C,"Dividend (paid to cash)")*AE147</f>
        <v>0</v>
      </c>
      <c r="BQ147" s="6">
        <f ca="1">BQ146+SUMIFS('Transactions (Dated)'!$F:$F,'Transactions (Dated)'!$D:$D,$BF147,'Transactions (Dated)'!$B:$B,BQ$11,'Transactions (Dated)'!$C:$C,"Dividend (paid to cash)")*AF147</f>
        <v>0</v>
      </c>
      <c r="BR147" s="6">
        <f ca="1">BR146+SUMIFS('Transactions (Dated)'!$F:$F,'Transactions (Dated)'!$D:$D,$BF147,'Transactions (Dated)'!$B:$B,BR$11,'Transactions (Dated)'!$C:$C,"Dividend (paid to cash)")*AG147</f>
        <v>0</v>
      </c>
      <c r="BS147" s="6">
        <f ca="1">BS146+SUMIFS('Transactions (Dated)'!$F:$F,'Transactions (Dated)'!$D:$D,$BF147,'Transactions (Dated)'!$B:$B,BS$11,'Transactions (Dated)'!$C:$C,"Dividend (paid to cash)")*AH147</f>
        <v>0</v>
      </c>
      <c r="BT147" s="6">
        <f ca="1">BT146+SUMIFS('Transactions (Dated)'!$F:$F,'Transactions (Dated)'!$D:$D,$BF147,'Transactions (Dated)'!$B:$B,BT$11,'Transactions (Dated)'!$C:$C,"Dividend (paid to cash)")*AI147</f>
        <v>0</v>
      </c>
      <c r="BU147" s="6">
        <f ca="1">BU146+SUMIFS('Transactions (Dated)'!$F:$F,'Transactions (Dated)'!$D:$D,$BF147,'Transactions (Dated)'!$B:$B,BU$11,'Transactions (Dated)'!$C:$C,"Dividend (paid to cash)")*AJ147</f>
        <v>0</v>
      </c>
      <c r="BV147" s="6"/>
      <c r="BX147" s="6">
        <f t="shared" ca="1" si="78"/>
        <v>807822.20000000007</v>
      </c>
      <c r="BZ147" s="3">
        <f t="shared" si="79"/>
        <v>42110</v>
      </c>
      <c r="CA147" s="4">
        <f t="shared" ca="1" si="74"/>
        <v>221457.77000000002</v>
      </c>
      <c r="CB147" s="4">
        <f t="shared" ca="1" si="75"/>
        <v>807822.20000000007</v>
      </c>
      <c r="CD147" s="4">
        <f t="shared" ca="1" si="76"/>
        <v>1029279.9700000001</v>
      </c>
    </row>
    <row r="148" spans="2:82" x14ac:dyDescent="0.15">
      <c r="B148" s="3">
        <f t="shared" si="77"/>
        <v>42111</v>
      </c>
      <c r="C148" s="2">
        <v>15360.6</v>
      </c>
      <c r="E148" s="70">
        <v>42111</v>
      </c>
      <c r="F148" s="69">
        <v>12.1</v>
      </c>
      <c r="G148" s="69">
        <v>5.25</v>
      </c>
      <c r="H148" s="69">
        <v>20.76</v>
      </c>
      <c r="I148" s="69">
        <v>33.75</v>
      </c>
      <c r="J148" s="69">
        <v>21.51</v>
      </c>
      <c r="K148" s="69">
        <v>12.49</v>
      </c>
      <c r="L148" s="69">
        <v>27.51</v>
      </c>
      <c r="M148" s="69">
        <v>3.03</v>
      </c>
      <c r="N148" s="69">
        <v>8.75</v>
      </c>
      <c r="O148" s="69">
        <v>5.33</v>
      </c>
      <c r="P148" s="69">
        <v>33.89</v>
      </c>
      <c r="Q148" s="69">
        <v>0.82</v>
      </c>
      <c r="R148" s="69">
        <v>10.54</v>
      </c>
      <c r="S148" s="69">
        <v>39.270000000000003</v>
      </c>
      <c r="T148" s="4"/>
      <c r="V148" s="3">
        <f t="shared" si="56"/>
        <v>42111</v>
      </c>
      <c r="W148" s="40">
        <f ca="1">W147+SUMIFS('Transactions (Dated)'!$E$2:$E$53,'Transactions (Dated)'!$D$2:$D$53,'Share Values'!$V148,'Transactions (Dated)'!$B$2:$B$53,'Share Values'!W$11,'Transactions (Dated)'!$C$2:$C$53,"Buy")-SUMIFS('Transactions (Dated)'!$E$2:$E$53,'Transactions (Dated)'!$D$2:$D$53,'Share Values'!$V148,'Transactions (Dated)'!$B$2:$B$53,'Share Values'!W$11,'Transactions (Dated)'!$C$2:$C$53,"Sell")</f>
        <v>4625</v>
      </c>
      <c r="X148" s="40">
        <f ca="1">X147+SUMIFS('Transactions (Dated)'!$E$2:$E$53,'Transactions (Dated)'!$D$2:$D$53,'Share Values'!$V148,'Transactions (Dated)'!$B$2:$B$53,'Share Values'!X$11,'Transactions (Dated)'!$C$2:$C$53,"Buy")-SUMIFS('Transactions (Dated)'!$E$2:$E$53,'Transactions (Dated)'!$D$2:$D$53,'Share Values'!$V148,'Transactions (Dated)'!$B$2:$B$53,'Share Values'!X$11,'Transactions (Dated)'!$C$2:$C$53,"Sell")</f>
        <v>9375</v>
      </c>
      <c r="Y148" s="40">
        <f ca="1">Y147+SUMIFS('Transactions (Dated)'!$E$2:$E$53,'Transactions (Dated)'!$D$2:$D$53,'Share Values'!$V148,'Transactions (Dated)'!$B$2:$B$53,'Share Values'!Y$11,'Transactions (Dated)'!$C$2:$C$53,"Buy")-SUMIFS('Transactions (Dated)'!$E$2:$E$53,'Transactions (Dated)'!$D$2:$D$53,'Share Values'!$V148,'Transactions (Dated)'!$B$2:$B$53,'Share Values'!Y$11,'Transactions (Dated)'!$C$2:$C$53,"Sell")</f>
        <v>0</v>
      </c>
      <c r="Z148" s="40">
        <f ca="1">Z147+SUMIFS('Transactions (Dated)'!$E$2:$E$53,'Transactions (Dated)'!$D$2:$D$53,'Share Values'!$V148,'Transactions (Dated)'!$B$2:$B$53,'Share Values'!Z$11,'Transactions (Dated)'!$C$2:$C$53,"Buy")-SUMIFS('Transactions (Dated)'!$E$2:$E$53,'Transactions (Dated)'!$D$2:$D$53,'Share Values'!$V148,'Transactions (Dated)'!$B$2:$B$53,'Share Values'!Z$11,'Transactions (Dated)'!$C$2:$C$53,"Sell")</f>
        <v>1892</v>
      </c>
      <c r="AA148" s="40">
        <f ca="1">AA147+SUMIFS('Transactions (Dated)'!$E$2:$E$53,'Transactions (Dated)'!$D$2:$D$53,'Share Values'!$V148,'Transactions (Dated)'!$B$2:$B$53,'Share Values'!AA$11,'Transactions (Dated)'!$C$2:$C$53,"Buy")-SUMIFS('Transactions (Dated)'!$E$2:$E$53,'Transactions (Dated)'!$D$2:$D$53,'Share Values'!$V148,'Transactions (Dated)'!$B$2:$B$53,'Share Values'!AA$11,'Transactions (Dated)'!$C$2:$C$53,"Sell")</f>
        <v>2348</v>
      </c>
      <c r="AB148" s="40">
        <f ca="1">AB147+SUMIFS('Transactions (Dated)'!$E$2:$E$53,'Transactions (Dated)'!$D$2:$D$53,'Share Values'!$V148,'Transactions (Dated)'!$B$2:$B$53,'Share Values'!AB$11,'Transactions (Dated)'!$C$2:$C$53,"Buy")-SUMIFS('Transactions (Dated)'!$E$2:$E$53,'Transactions (Dated)'!$D$2:$D$53,'Share Values'!$V148,'Transactions (Dated)'!$B$2:$B$53,'Share Values'!AB$11,'Transactions (Dated)'!$C$2:$C$53,"Sell")</f>
        <v>0</v>
      </c>
      <c r="AC148" s="40">
        <f ca="1">AC147+SUMIFS('Transactions (Dated)'!$E$2:$E$53,'Transactions (Dated)'!$D$2:$D$53,'Share Values'!$V148,'Transactions (Dated)'!$B$2:$B$53,'Share Values'!AC$11,'Transactions (Dated)'!$C$2:$C$53,"Buy")-SUMIFS('Transactions (Dated)'!$E$2:$E$53,'Transactions (Dated)'!$D$2:$D$53,'Share Values'!$V148,'Transactions (Dated)'!$B$2:$B$53,'Share Values'!AC$11,'Transactions (Dated)'!$C$2:$C$53,"Sell")</f>
        <v>0</v>
      </c>
      <c r="AD148" s="40">
        <f ca="1">AD147+SUMIFS('Transactions (Dated)'!$E$2:$E$53,'Transactions (Dated)'!$D$2:$D$53,'Share Values'!$V148,'Transactions (Dated)'!$B$2:$B$53,'Share Values'!AD$11,'Transactions (Dated)'!$C$2:$C$53,"Buy")-SUMIFS('Transactions (Dated)'!$E$2:$E$53,'Transactions (Dated)'!$D$2:$D$53,'Share Values'!$V148,'Transactions (Dated)'!$B$2:$B$53,'Share Values'!AD$11,'Transactions (Dated)'!$C$2:$C$53,"Sell")</f>
        <v>0</v>
      </c>
      <c r="AE148" s="40">
        <f ca="1">AE147+SUMIFS('Transactions (Dated)'!$E$2:$E$53,'Transactions (Dated)'!$D$2:$D$53,'Share Values'!$V148,'Transactions (Dated)'!$B$2:$B$53,'Share Values'!AE$11,'Transactions (Dated)'!$C$2:$C$53,"Buy")-SUMIFS('Transactions (Dated)'!$E$2:$E$53,'Transactions (Dated)'!$D$2:$D$53,'Share Values'!$V148,'Transactions (Dated)'!$B$2:$B$53,'Share Values'!AE$11,'Transactions (Dated)'!$C$2:$C$53,"Sell")</f>
        <v>0</v>
      </c>
      <c r="AF148" s="40">
        <f ca="1">AF147+SUMIFS('Transactions (Dated)'!$E$2:$E$53,'Transactions (Dated)'!$D$2:$D$53,'Share Values'!$V148,'Transactions (Dated)'!$B$2:$B$53,'Share Values'!AF$11,'Transactions (Dated)'!$C$2:$C$53,"Buy")-SUMIFS('Transactions (Dated)'!$E$2:$E$53,'Transactions (Dated)'!$D$2:$D$53,'Share Values'!$V148,'Transactions (Dated)'!$B$2:$B$53,'Share Values'!AF$11,'Transactions (Dated)'!$C$2:$C$53,"Sell")</f>
        <v>0</v>
      </c>
      <c r="AG148" s="40">
        <f ca="1">AG147+SUMIFS('Transactions (Dated)'!$E$2:$E$53,'Transactions (Dated)'!$D$2:$D$53,'Share Values'!$V148,'Transactions (Dated)'!$B$2:$B$53,'Share Values'!AG$11,'Transactions (Dated)'!$C$2:$C$53,"Buy")-SUMIFS('Transactions (Dated)'!$E$2:$E$53,'Transactions (Dated)'!$D$2:$D$53,'Share Values'!$V148,'Transactions (Dated)'!$B$2:$B$53,'Share Values'!AG$11,'Transactions (Dated)'!$C$2:$C$53,"Sell")</f>
        <v>0</v>
      </c>
      <c r="AH148" s="40">
        <f ca="1">AH147+SUMIFS('Transactions (Dated)'!$E$2:$E$53,'Transactions (Dated)'!$D$2:$D$53,'Share Values'!$V148,'Transactions (Dated)'!$B$2:$B$53,'Share Values'!AH$11,'Transactions (Dated)'!$C$2:$C$53,"Buy")-SUMIFS('Transactions (Dated)'!$E$2:$E$53,'Transactions (Dated)'!$D$2:$D$53,'Share Values'!$V148,'Transactions (Dated)'!$B$2:$B$53,'Share Values'!AH$11,'Transactions (Dated)'!$C$2:$C$53,"Sell")</f>
        <v>0</v>
      </c>
      <c r="AI148" s="40">
        <f ca="1">AI147+SUMIFS('Transactions (Dated)'!$E$2:$E$53,'Transactions (Dated)'!$D$2:$D$53,'Share Values'!$V148,'Transactions (Dated)'!$B$2:$B$53,'Share Values'!AI$11,'Transactions (Dated)'!$C$2:$C$53,"Buy")-SUMIFS('Transactions (Dated)'!$E$2:$E$53,'Transactions (Dated)'!$D$2:$D$53,'Share Values'!$V148,'Transactions (Dated)'!$B$2:$B$53,'Share Values'!AI$11,'Transactions (Dated)'!$C$2:$C$53,"Sell")</f>
        <v>0</v>
      </c>
      <c r="AJ148" s="40">
        <f ca="1">AJ147+SUMIFS('Transactions (Dated)'!$E$2:$E$53,'Transactions (Dated)'!$D$2:$D$53,'Share Values'!$V148,'Transactions (Dated)'!$B$2:$B$53,'Share Values'!AJ$11,'Transactions (Dated)'!$C$2:$C$53,"Buy")-SUMIFS('Transactions (Dated)'!$E$2:$E$53,'Transactions (Dated)'!$D$2:$D$53,'Share Values'!$V148,'Transactions (Dated)'!$B$2:$B$53,'Share Values'!AJ$11,'Transactions (Dated)'!$C$2:$C$53,"Sell")</f>
        <v>0</v>
      </c>
      <c r="AK148" s="40"/>
      <c r="AM148" s="3">
        <f t="shared" si="57"/>
        <v>42111</v>
      </c>
      <c r="AN148" s="6">
        <f t="shared" ca="1" si="58"/>
        <v>55962.5</v>
      </c>
      <c r="AO148" s="6">
        <f t="shared" ca="1" si="59"/>
        <v>49218.75</v>
      </c>
      <c r="AP148" s="6">
        <f t="shared" ca="1" si="60"/>
        <v>0</v>
      </c>
      <c r="AQ148" s="6">
        <f t="shared" ca="1" si="61"/>
        <v>63855</v>
      </c>
      <c r="AR148" s="6">
        <f t="shared" ca="1" si="62"/>
        <v>50505.48</v>
      </c>
      <c r="AS148" s="6">
        <f t="shared" ca="1" si="63"/>
        <v>0</v>
      </c>
      <c r="AT148" s="6">
        <f t="shared" ca="1" si="64"/>
        <v>0</v>
      </c>
      <c r="AU148" s="6">
        <f t="shared" ca="1" si="65"/>
        <v>0</v>
      </c>
      <c r="AV148" s="6">
        <f t="shared" ca="1" si="66"/>
        <v>0</v>
      </c>
      <c r="AW148" s="6">
        <f t="shared" ca="1" si="67"/>
        <v>0</v>
      </c>
      <c r="AX148" s="6">
        <f t="shared" ca="1" si="68"/>
        <v>0</v>
      </c>
      <c r="AY148" s="6">
        <f t="shared" ca="1" si="69"/>
        <v>0</v>
      </c>
      <c r="AZ148" s="6">
        <f t="shared" ca="1" si="70"/>
        <v>0</v>
      </c>
      <c r="BA148" s="6">
        <f t="shared" ca="1" si="71"/>
        <v>0</v>
      </c>
      <c r="BB148" s="6"/>
      <c r="BD148" s="4">
        <f t="shared" ca="1" si="72"/>
        <v>219541.73</v>
      </c>
      <c r="BF148" s="3">
        <f t="shared" si="73"/>
        <v>42111</v>
      </c>
      <c r="BG148" s="6">
        <f>BG147+SUMIFS('Transactions (Dated)'!H:H,'Transactions (Dated)'!D:D,'Share Values'!AM148)</f>
        <v>806524.9</v>
      </c>
      <c r="BH148" s="6">
        <f ca="1">BH147+SUMIFS('Transactions (Dated)'!$F:$F,'Transactions (Dated)'!$D:$D,$BF148,'Transactions (Dated)'!$B:$B,BH$11,'Transactions (Dated)'!$C:$C,"Dividend (paid to cash)")*W148</f>
        <v>0</v>
      </c>
      <c r="BI148" s="6">
        <f ca="1">BI147+SUMIFS('Transactions (Dated)'!$F:$F,'Transactions (Dated)'!$D:$D,$BF148,'Transactions (Dated)'!$B:$B,BI$11,'Transactions (Dated)'!$C:$C,"Dividend (paid to cash)")*X148</f>
        <v>1250</v>
      </c>
      <c r="BJ148" s="6">
        <f ca="1">BJ147+SUMIFS('Transactions (Dated)'!$F:$F,'Transactions (Dated)'!$D:$D,$BF148,'Transactions (Dated)'!$B:$B,BJ$11,'Transactions (Dated)'!$C:$C,"Dividend (paid to cash)")*Y148</f>
        <v>0</v>
      </c>
      <c r="BK148" s="6">
        <f ca="1">BK147+SUMIFS('Transactions (Dated)'!$F:$F,'Transactions (Dated)'!$D:$D,$BF148,'Transactions (Dated)'!$B:$B,BK$11,'Transactions (Dated)'!$C:$C,"Dividend (paid to cash)")*Z148</f>
        <v>47.300000000000004</v>
      </c>
      <c r="BL148" s="6">
        <f ca="1">BL147+SUMIFS('Transactions (Dated)'!$F:$F,'Transactions (Dated)'!$D:$D,$BF148,'Transactions (Dated)'!$B:$B,BL$11,'Transactions (Dated)'!$C:$C,"Dividend (paid to cash)")*AA148</f>
        <v>0</v>
      </c>
      <c r="BM148" s="6">
        <f ca="1">BM147+SUMIFS('Transactions (Dated)'!$F:$F,'Transactions (Dated)'!$D:$D,$BF148,'Transactions (Dated)'!$B:$B,BM$11,'Transactions (Dated)'!$C:$C,"Dividend (paid to cash)")*AB148</f>
        <v>0</v>
      </c>
      <c r="BN148" s="6">
        <f ca="1">BN147+SUMIFS('Transactions (Dated)'!$F:$F,'Transactions (Dated)'!$D:$D,$BF148,'Transactions (Dated)'!$B:$B,BN$11,'Transactions (Dated)'!$C:$C,"Dividend (paid to cash)")*AC148</f>
        <v>0</v>
      </c>
      <c r="BO148" s="6">
        <f ca="1">BO147+SUMIFS('Transactions (Dated)'!$F:$F,'Transactions (Dated)'!$D:$D,$BF148,'Transactions (Dated)'!$B:$B,BO$11,'Transactions (Dated)'!$C:$C,"Dividend (paid to cash)")*AD148</f>
        <v>0</v>
      </c>
      <c r="BP148" s="6">
        <f ca="1">BP147+SUMIFS('Transactions (Dated)'!$F:$F,'Transactions (Dated)'!$D:$D,$BF148,'Transactions (Dated)'!$B:$B,BP$11,'Transactions (Dated)'!$C:$C,"Dividend (paid to cash)")*AE148</f>
        <v>0</v>
      </c>
      <c r="BQ148" s="6">
        <f ca="1">BQ147+SUMIFS('Transactions (Dated)'!$F:$F,'Transactions (Dated)'!$D:$D,$BF148,'Transactions (Dated)'!$B:$B,BQ$11,'Transactions (Dated)'!$C:$C,"Dividend (paid to cash)")*AF148</f>
        <v>0</v>
      </c>
      <c r="BR148" s="6">
        <f ca="1">BR147+SUMIFS('Transactions (Dated)'!$F:$F,'Transactions (Dated)'!$D:$D,$BF148,'Transactions (Dated)'!$B:$B,BR$11,'Transactions (Dated)'!$C:$C,"Dividend (paid to cash)")*AG148</f>
        <v>0</v>
      </c>
      <c r="BS148" s="6">
        <f ca="1">BS147+SUMIFS('Transactions (Dated)'!$F:$F,'Transactions (Dated)'!$D:$D,$BF148,'Transactions (Dated)'!$B:$B,BS$11,'Transactions (Dated)'!$C:$C,"Dividend (paid to cash)")*AH148</f>
        <v>0</v>
      </c>
      <c r="BT148" s="6">
        <f ca="1">BT147+SUMIFS('Transactions (Dated)'!$F:$F,'Transactions (Dated)'!$D:$D,$BF148,'Transactions (Dated)'!$B:$B,BT$11,'Transactions (Dated)'!$C:$C,"Dividend (paid to cash)")*AI148</f>
        <v>0</v>
      </c>
      <c r="BU148" s="6">
        <f ca="1">BU147+SUMIFS('Transactions (Dated)'!$F:$F,'Transactions (Dated)'!$D:$D,$BF148,'Transactions (Dated)'!$B:$B,BU$11,'Transactions (Dated)'!$C:$C,"Dividend (paid to cash)")*AJ148</f>
        <v>0</v>
      </c>
      <c r="BV148" s="6"/>
      <c r="BX148" s="6">
        <f t="shared" ca="1" si="78"/>
        <v>807822.20000000007</v>
      </c>
      <c r="BZ148" s="3">
        <f t="shared" si="79"/>
        <v>42111</v>
      </c>
      <c r="CA148" s="4">
        <f t="shared" ca="1" si="74"/>
        <v>219541.73</v>
      </c>
      <c r="CB148" s="4">
        <f t="shared" ca="1" si="75"/>
        <v>807822.20000000007</v>
      </c>
      <c r="CD148" s="4">
        <f t="shared" ca="1" si="76"/>
        <v>1027363.93</v>
      </c>
    </row>
    <row r="149" spans="2:82" x14ac:dyDescent="0.15">
      <c r="B149" s="3">
        <f t="shared" si="77"/>
        <v>42114</v>
      </c>
      <c r="C149" s="2">
        <v>15412.6</v>
      </c>
      <c r="E149" s="70">
        <v>42114</v>
      </c>
      <c r="F149" s="69">
        <v>12.25</v>
      </c>
      <c r="G149" s="69">
        <v>5.3</v>
      </c>
      <c r="H149" s="69">
        <v>20.81</v>
      </c>
      <c r="I149" s="69">
        <v>33.64</v>
      </c>
      <c r="J149" s="69">
        <v>21.93</v>
      </c>
      <c r="K149" s="69">
        <v>12.62</v>
      </c>
      <c r="L149" s="69">
        <v>28</v>
      </c>
      <c r="M149" s="69">
        <v>3.03</v>
      </c>
      <c r="N149" s="69">
        <v>8.84</v>
      </c>
      <c r="O149" s="69">
        <v>5.2832999999999997</v>
      </c>
      <c r="P149" s="69">
        <v>34.22</v>
      </c>
      <c r="Q149" s="69">
        <v>0.83</v>
      </c>
      <c r="R149" s="69">
        <v>10.51</v>
      </c>
      <c r="S149" s="69">
        <v>39.520000000000003</v>
      </c>
      <c r="T149" s="4"/>
      <c r="V149" s="3">
        <f t="shared" si="56"/>
        <v>42114</v>
      </c>
      <c r="W149" s="40">
        <f ca="1">W148+SUMIFS('Transactions (Dated)'!$E$2:$E$53,'Transactions (Dated)'!$D$2:$D$53,'Share Values'!$V149,'Transactions (Dated)'!$B$2:$B$53,'Share Values'!W$11,'Transactions (Dated)'!$C$2:$C$53,"Buy")-SUMIFS('Transactions (Dated)'!$E$2:$E$53,'Transactions (Dated)'!$D$2:$D$53,'Share Values'!$V149,'Transactions (Dated)'!$B$2:$B$53,'Share Values'!W$11,'Transactions (Dated)'!$C$2:$C$53,"Sell")</f>
        <v>4625</v>
      </c>
      <c r="X149" s="40">
        <f ca="1">X148+SUMIFS('Transactions (Dated)'!$E$2:$E$53,'Transactions (Dated)'!$D$2:$D$53,'Share Values'!$V149,'Transactions (Dated)'!$B$2:$B$53,'Share Values'!X$11,'Transactions (Dated)'!$C$2:$C$53,"Buy")-SUMIFS('Transactions (Dated)'!$E$2:$E$53,'Transactions (Dated)'!$D$2:$D$53,'Share Values'!$V149,'Transactions (Dated)'!$B$2:$B$53,'Share Values'!X$11,'Transactions (Dated)'!$C$2:$C$53,"Sell")</f>
        <v>9375</v>
      </c>
      <c r="Y149" s="40">
        <f ca="1">Y148+SUMIFS('Transactions (Dated)'!$E$2:$E$53,'Transactions (Dated)'!$D$2:$D$53,'Share Values'!$V149,'Transactions (Dated)'!$B$2:$B$53,'Share Values'!Y$11,'Transactions (Dated)'!$C$2:$C$53,"Buy")-SUMIFS('Transactions (Dated)'!$E$2:$E$53,'Transactions (Dated)'!$D$2:$D$53,'Share Values'!$V149,'Transactions (Dated)'!$B$2:$B$53,'Share Values'!Y$11,'Transactions (Dated)'!$C$2:$C$53,"Sell")</f>
        <v>0</v>
      </c>
      <c r="Z149" s="40">
        <f ca="1">Z148+SUMIFS('Transactions (Dated)'!$E$2:$E$53,'Transactions (Dated)'!$D$2:$D$53,'Share Values'!$V149,'Transactions (Dated)'!$B$2:$B$53,'Share Values'!Z$11,'Transactions (Dated)'!$C$2:$C$53,"Buy")-SUMIFS('Transactions (Dated)'!$E$2:$E$53,'Transactions (Dated)'!$D$2:$D$53,'Share Values'!$V149,'Transactions (Dated)'!$B$2:$B$53,'Share Values'!Z$11,'Transactions (Dated)'!$C$2:$C$53,"Sell")</f>
        <v>1892</v>
      </c>
      <c r="AA149" s="40">
        <f ca="1">AA148+SUMIFS('Transactions (Dated)'!$E$2:$E$53,'Transactions (Dated)'!$D$2:$D$53,'Share Values'!$V149,'Transactions (Dated)'!$B$2:$B$53,'Share Values'!AA$11,'Transactions (Dated)'!$C$2:$C$53,"Buy")-SUMIFS('Transactions (Dated)'!$E$2:$E$53,'Transactions (Dated)'!$D$2:$D$53,'Share Values'!$V149,'Transactions (Dated)'!$B$2:$B$53,'Share Values'!AA$11,'Transactions (Dated)'!$C$2:$C$53,"Sell")</f>
        <v>2348</v>
      </c>
      <c r="AB149" s="40">
        <f ca="1">AB148+SUMIFS('Transactions (Dated)'!$E$2:$E$53,'Transactions (Dated)'!$D$2:$D$53,'Share Values'!$V149,'Transactions (Dated)'!$B$2:$B$53,'Share Values'!AB$11,'Transactions (Dated)'!$C$2:$C$53,"Buy")-SUMIFS('Transactions (Dated)'!$E$2:$E$53,'Transactions (Dated)'!$D$2:$D$53,'Share Values'!$V149,'Transactions (Dated)'!$B$2:$B$53,'Share Values'!AB$11,'Transactions (Dated)'!$C$2:$C$53,"Sell")</f>
        <v>0</v>
      </c>
      <c r="AC149" s="40">
        <f ca="1">AC148+SUMIFS('Transactions (Dated)'!$E$2:$E$53,'Transactions (Dated)'!$D$2:$D$53,'Share Values'!$V149,'Transactions (Dated)'!$B$2:$B$53,'Share Values'!AC$11,'Transactions (Dated)'!$C$2:$C$53,"Buy")-SUMIFS('Transactions (Dated)'!$E$2:$E$53,'Transactions (Dated)'!$D$2:$D$53,'Share Values'!$V149,'Transactions (Dated)'!$B$2:$B$53,'Share Values'!AC$11,'Transactions (Dated)'!$C$2:$C$53,"Sell")</f>
        <v>0</v>
      </c>
      <c r="AD149" s="40">
        <f ca="1">AD148+SUMIFS('Transactions (Dated)'!$E$2:$E$53,'Transactions (Dated)'!$D$2:$D$53,'Share Values'!$V149,'Transactions (Dated)'!$B$2:$B$53,'Share Values'!AD$11,'Transactions (Dated)'!$C$2:$C$53,"Buy")-SUMIFS('Transactions (Dated)'!$E$2:$E$53,'Transactions (Dated)'!$D$2:$D$53,'Share Values'!$V149,'Transactions (Dated)'!$B$2:$B$53,'Share Values'!AD$11,'Transactions (Dated)'!$C$2:$C$53,"Sell")</f>
        <v>0</v>
      </c>
      <c r="AE149" s="40">
        <f ca="1">AE148+SUMIFS('Transactions (Dated)'!$E$2:$E$53,'Transactions (Dated)'!$D$2:$D$53,'Share Values'!$V149,'Transactions (Dated)'!$B$2:$B$53,'Share Values'!AE$11,'Transactions (Dated)'!$C$2:$C$53,"Buy")-SUMIFS('Transactions (Dated)'!$E$2:$E$53,'Transactions (Dated)'!$D$2:$D$53,'Share Values'!$V149,'Transactions (Dated)'!$B$2:$B$53,'Share Values'!AE$11,'Transactions (Dated)'!$C$2:$C$53,"Sell")</f>
        <v>0</v>
      </c>
      <c r="AF149" s="40">
        <f ca="1">AF148+SUMIFS('Transactions (Dated)'!$E$2:$E$53,'Transactions (Dated)'!$D$2:$D$53,'Share Values'!$V149,'Transactions (Dated)'!$B$2:$B$53,'Share Values'!AF$11,'Transactions (Dated)'!$C$2:$C$53,"Buy")-SUMIFS('Transactions (Dated)'!$E$2:$E$53,'Transactions (Dated)'!$D$2:$D$53,'Share Values'!$V149,'Transactions (Dated)'!$B$2:$B$53,'Share Values'!AF$11,'Transactions (Dated)'!$C$2:$C$53,"Sell")</f>
        <v>0</v>
      </c>
      <c r="AG149" s="40">
        <f ca="1">AG148+SUMIFS('Transactions (Dated)'!$E$2:$E$53,'Transactions (Dated)'!$D$2:$D$53,'Share Values'!$V149,'Transactions (Dated)'!$B$2:$B$53,'Share Values'!AG$11,'Transactions (Dated)'!$C$2:$C$53,"Buy")-SUMIFS('Transactions (Dated)'!$E$2:$E$53,'Transactions (Dated)'!$D$2:$D$53,'Share Values'!$V149,'Transactions (Dated)'!$B$2:$B$53,'Share Values'!AG$11,'Transactions (Dated)'!$C$2:$C$53,"Sell")</f>
        <v>0</v>
      </c>
      <c r="AH149" s="40">
        <f ca="1">AH148+SUMIFS('Transactions (Dated)'!$E$2:$E$53,'Transactions (Dated)'!$D$2:$D$53,'Share Values'!$V149,'Transactions (Dated)'!$B$2:$B$53,'Share Values'!AH$11,'Transactions (Dated)'!$C$2:$C$53,"Buy")-SUMIFS('Transactions (Dated)'!$E$2:$E$53,'Transactions (Dated)'!$D$2:$D$53,'Share Values'!$V149,'Transactions (Dated)'!$B$2:$B$53,'Share Values'!AH$11,'Transactions (Dated)'!$C$2:$C$53,"Sell")</f>
        <v>0</v>
      </c>
      <c r="AI149" s="40">
        <f ca="1">AI148+SUMIFS('Transactions (Dated)'!$E$2:$E$53,'Transactions (Dated)'!$D$2:$D$53,'Share Values'!$V149,'Transactions (Dated)'!$B$2:$B$53,'Share Values'!AI$11,'Transactions (Dated)'!$C$2:$C$53,"Buy")-SUMIFS('Transactions (Dated)'!$E$2:$E$53,'Transactions (Dated)'!$D$2:$D$53,'Share Values'!$V149,'Transactions (Dated)'!$B$2:$B$53,'Share Values'!AI$11,'Transactions (Dated)'!$C$2:$C$53,"Sell")</f>
        <v>0</v>
      </c>
      <c r="AJ149" s="40">
        <f ca="1">AJ148+SUMIFS('Transactions (Dated)'!$E$2:$E$53,'Transactions (Dated)'!$D$2:$D$53,'Share Values'!$V149,'Transactions (Dated)'!$B$2:$B$53,'Share Values'!AJ$11,'Transactions (Dated)'!$C$2:$C$53,"Buy")-SUMIFS('Transactions (Dated)'!$E$2:$E$53,'Transactions (Dated)'!$D$2:$D$53,'Share Values'!$V149,'Transactions (Dated)'!$B$2:$B$53,'Share Values'!AJ$11,'Transactions (Dated)'!$C$2:$C$53,"Sell")</f>
        <v>0</v>
      </c>
      <c r="AK149" s="40"/>
      <c r="AM149" s="3">
        <f t="shared" si="57"/>
        <v>42114</v>
      </c>
      <c r="AN149" s="6">
        <f t="shared" ca="1" si="58"/>
        <v>56656.25</v>
      </c>
      <c r="AO149" s="6">
        <f t="shared" ca="1" si="59"/>
        <v>49687.5</v>
      </c>
      <c r="AP149" s="6">
        <f t="shared" ca="1" si="60"/>
        <v>0</v>
      </c>
      <c r="AQ149" s="6">
        <f t="shared" ca="1" si="61"/>
        <v>63646.880000000005</v>
      </c>
      <c r="AR149" s="6">
        <f t="shared" ca="1" si="62"/>
        <v>51491.64</v>
      </c>
      <c r="AS149" s="6">
        <f t="shared" ca="1" si="63"/>
        <v>0</v>
      </c>
      <c r="AT149" s="6">
        <f t="shared" ca="1" si="64"/>
        <v>0</v>
      </c>
      <c r="AU149" s="6">
        <f t="shared" ca="1" si="65"/>
        <v>0</v>
      </c>
      <c r="AV149" s="6">
        <f t="shared" ca="1" si="66"/>
        <v>0</v>
      </c>
      <c r="AW149" s="6">
        <f t="shared" ca="1" si="67"/>
        <v>0</v>
      </c>
      <c r="AX149" s="6">
        <f t="shared" ca="1" si="68"/>
        <v>0</v>
      </c>
      <c r="AY149" s="6">
        <f t="shared" ca="1" si="69"/>
        <v>0</v>
      </c>
      <c r="AZ149" s="6">
        <f t="shared" ca="1" si="70"/>
        <v>0</v>
      </c>
      <c r="BA149" s="6">
        <f t="shared" ca="1" si="71"/>
        <v>0</v>
      </c>
      <c r="BB149" s="6"/>
      <c r="BD149" s="4">
        <f t="shared" ca="1" si="72"/>
        <v>221482.27000000002</v>
      </c>
      <c r="BF149" s="3">
        <f t="shared" si="73"/>
        <v>42114</v>
      </c>
      <c r="BG149" s="6">
        <f>BG148+SUMIFS('Transactions (Dated)'!H:H,'Transactions (Dated)'!D:D,'Share Values'!AM149)</f>
        <v>806524.9</v>
      </c>
      <c r="BH149" s="6">
        <f ca="1">BH148+SUMIFS('Transactions (Dated)'!$F:$F,'Transactions (Dated)'!$D:$D,$BF149,'Transactions (Dated)'!$B:$B,BH$11,'Transactions (Dated)'!$C:$C,"Dividend (paid to cash)")*W149</f>
        <v>0</v>
      </c>
      <c r="BI149" s="6">
        <f ca="1">BI148+SUMIFS('Transactions (Dated)'!$F:$F,'Transactions (Dated)'!$D:$D,$BF149,'Transactions (Dated)'!$B:$B,BI$11,'Transactions (Dated)'!$C:$C,"Dividend (paid to cash)")*X149</f>
        <v>1250</v>
      </c>
      <c r="BJ149" s="6">
        <f ca="1">BJ148+SUMIFS('Transactions (Dated)'!$F:$F,'Transactions (Dated)'!$D:$D,$BF149,'Transactions (Dated)'!$B:$B,BJ$11,'Transactions (Dated)'!$C:$C,"Dividend (paid to cash)")*Y149</f>
        <v>0</v>
      </c>
      <c r="BK149" s="6">
        <f ca="1">BK148+SUMIFS('Transactions (Dated)'!$F:$F,'Transactions (Dated)'!$D:$D,$BF149,'Transactions (Dated)'!$B:$B,BK$11,'Transactions (Dated)'!$C:$C,"Dividend (paid to cash)")*Z149</f>
        <v>47.300000000000004</v>
      </c>
      <c r="BL149" s="6">
        <f ca="1">BL148+SUMIFS('Transactions (Dated)'!$F:$F,'Transactions (Dated)'!$D:$D,$BF149,'Transactions (Dated)'!$B:$B,BL$11,'Transactions (Dated)'!$C:$C,"Dividend (paid to cash)")*AA149</f>
        <v>0</v>
      </c>
      <c r="BM149" s="6">
        <f ca="1">BM148+SUMIFS('Transactions (Dated)'!$F:$F,'Transactions (Dated)'!$D:$D,$BF149,'Transactions (Dated)'!$B:$B,BM$11,'Transactions (Dated)'!$C:$C,"Dividend (paid to cash)")*AB149</f>
        <v>0</v>
      </c>
      <c r="BN149" s="6">
        <f ca="1">BN148+SUMIFS('Transactions (Dated)'!$F:$F,'Transactions (Dated)'!$D:$D,$BF149,'Transactions (Dated)'!$B:$B,BN$11,'Transactions (Dated)'!$C:$C,"Dividend (paid to cash)")*AC149</f>
        <v>0</v>
      </c>
      <c r="BO149" s="6">
        <f ca="1">BO148+SUMIFS('Transactions (Dated)'!$F:$F,'Transactions (Dated)'!$D:$D,$BF149,'Transactions (Dated)'!$B:$B,BO$11,'Transactions (Dated)'!$C:$C,"Dividend (paid to cash)")*AD149</f>
        <v>0</v>
      </c>
      <c r="BP149" s="6">
        <f ca="1">BP148+SUMIFS('Transactions (Dated)'!$F:$F,'Transactions (Dated)'!$D:$D,$BF149,'Transactions (Dated)'!$B:$B,BP$11,'Transactions (Dated)'!$C:$C,"Dividend (paid to cash)")*AE149</f>
        <v>0</v>
      </c>
      <c r="BQ149" s="6">
        <f ca="1">BQ148+SUMIFS('Transactions (Dated)'!$F:$F,'Transactions (Dated)'!$D:$D,$BF149,'Transactions (Dated)'!$B:$B,BQ$11,'Transactions (Dated)'!$C:$C,"Dividend (paid to cash)")*AF149</f>
        <v>0</v>
      </c>
      <c r="BR149" s="6">
        <f ca="1">BR148+SUMIFS('Transactions (Dated)'!$F:$F,'Transactions (Dated)'!$D:$D,$BF149,'Transactions (Dated)'!$B:$B,BR$11,'Transactions (Dated)'!$C:$C,"Dividend (paid to cash)")*AG149</f>
        <v>0</v>
      </c>
      <c r="BS149" s="6">
        <f ca="1">BS148+SUMIFS('Transactions (Dated)'!$F:$F,'Transactions (Dated)'!$D:$D,$BF149,'Transactions (Dated)'!$B:$B,BS$11,'Transactions (Dated)'!$C:$C,"Dividend (paid to cash)")*AH149</f>
        <v>0</v>
      </c>
      <c r="BT149" s="6">
        <f ca="1">BT148+SUMIFS('Transactions (Dated)'!$F:$F,'Transactions (Dated)'!$D:$D,$BF149,'Transactions (Dated)'!$B:$B,BT$11,'Transactions (Dated)'!$C:$C,"Dividend (paid to cash)")*AI149</f>
        <v>0</v>
      </c>
      <c r="BU149" s="6">
        <f ca="1">BU148+SUMIFS('Transactions (Dated)'!$F:$F,'Transactions (Dated)'!$D:$D,$BF149,'Transactions (Dated)'!$B:$B,BU$11,'Transactions (Dated)'!$C:$C,"Dividend (paid to cash)")*AJ149</f>
        <v>0</v>
      </c>
      <c r="BV149" s="6"/>
      <c r="BX149" s="6">
        <f t="shared" ca="1" si="78"/>
        <v>807822.20000000007</v>
      </c>
      <c r="BZ149" s="3">
        <f t="shared" si="79"/>
        <v>42114</v>
      </c>
      <c r="CA149" s="4">
        <f t="shared" ca="1" si="74"/>
        <v>221482.27000000002</v>
      </c>
      <c r="CB149" s="4">
        <f t="shared" ca="1" si="75"/>
        <v>807822.20000000007</v>
      </c>
      <c r="CD149" s="4">
        <f t="shared" ca="1" si="76"/>
        <v>1029304.4700000001</v>
      </c>
    </row>
    <row r="150" spans="2:82" x14ac:dyDescent="0.15">
      <c r="B150" s="3">
        <f t="shared" si="77"/>
        <v>42115</v>
      </c>
      <c r="C150" s="2">
        <v>15346.4</v>
      </c>
      <c r="E150" s="70">
        <v>42115</v>
      </c>
      <c r="F150" s="69">
        <v>12.31</v>
      </c>
      <c r="G150" s="69">
        <v>5.36</v>
      </c>
      <c r="H150" s="69">
        <v>20.73</v>
      </c>
      <c r="I150" s="69">
        <v>33.22</v>
      </c>
      <c r="J150" s="69">
        <v>21.42</v>
      </c>
      <c r="K150" s="69">
        <v>12.67</v>
      </c>
      <c r="L150" s="69">
        <v>27.97</v>
      </c>
      <c r="M150" s="69">
        <v>3.05</v>
      </c>
      <c r="N150" s="69">
        <v>8.75</v>
      </c>
      <c r="O150" s="69">
        <v>5.2766999999999999</v>
      </c>
      <c r="P150" s="69">
        <v>34.15</v>
      </c>
      <c r="Q150" s="69">
        <v>0.95</v>
      </c>
      <c r="R150" s="69">
        <v>10.15</v>
      </c>
      <c r="S150" s="69">
        <v>39.340000000000003</v>
      </c>
      <c r="T150" s="4"/>
      <c r="V150" s="3">
        <f t="shared" si="56"/>
        <v>42115</v>
      </c>
      <c r="W150" s="40">
        <f ca="1">W149+SUMIFS('Transactions (Dated)'!$E$2:$E$53,'Transactions (Dated)'!$D$2:$D$53,'Share Values'!$V150,'Transactions (Dated)'!$B$2:$B$53,'Share Values'!W$11,'Transactions (Dated)'!$C$2:$C$53,"Buy")-SUMIFS('Transactions (Dated)'!$E$2:$E$53,'Transactions (Dated)'!$D$2:$D$53,'Share Values'!$V150,'Transactions (Dated)'!$B$2:$B$53,'Share Values'!W$11,'Transactions (Dated)'!$C$2:$C$53,"Sell")</f>
        <v>4625</v>
      </c>
      <c r="X150" s="40">
        <f ca="1">X149+SUMIFS('Transactions (Dated)'!$E$2:$E$53,'Transactions (Dated)'!$D$2:$D$53,'Share Values'!$V150,'Transactions (Dated)'!$B$2:$B$53,'Share Values'!X$11,'Transactions (Dated)'!$C$2:$C$53,"Buy")-SUMIFS('Transactions (Dated)'!$E$2:$E$53,'Transactions (Dated)'!$D$2:$D$53,'Share Values'!$V150,'Transactions (Dated)'!$B$2:$B$53,'Share Values'!X$11,'Transactions (Dated)'!$C$2:$C$53,"Sell")</f>
        <v>9375</v>
      </c>
      <c r="Y150" s="40">
        <f ca="1">Y149+SUMIFS('Transactions (Dated)'!$E$2:$E$53,'Transactions (Dated)'!$D$2:$D$53,'Share Values'!$V150,'Transactions (Dated)'!$B$2:$B$53,'Share Values'!Y$11,'Transactions (Dated)'!$C$2:$C$53,"Buy")-SUMIFS('Transactions (Dated)'!$E$2:$E$53,'Transactions (Dated)'!$D$2:$D$53,'Share Values'!$V150,'Transactions (Dated)'!$B$2:$B$53,'Share Values'!Y$11,'Transactions (Dated)'!$C$2:$C$53,"Sell")</f>
        <v>0</v>
      </c>
      <c r="Z150" s="40">
        <f ca="1">Z149+SUMIFS('Transactions (Dated)'!$E$2:$E$53,'Transactions (Dated)'!$D$2:$D$53,'Share Values'!$V150,'Transactions (Dated)'!$B$2:$B$53,'Share Values'!Z$11,'Transactions (Dated)'!$C$2:$C$53,"Buy")-SUMIFS('Transactions (Dated)'!$E$2:$E$53,'Transactions (Dated)'!$D$2:$D$53,'Share Values'!$V150,'Transactions (Dated)'!$B$2:$B$53,'Share Values'!Z$11,'Transactions (Dated)'!$C$2:$C$53,"Sell")</f>
        <v>1892</v>
      </c>
      <c r="AA150" s="40">
        <f ca="1">AA149+SUMIFS('Transactions (Dated)'!$E$2:$E$53,'Transactions (Dated)'!$D$2:$D$53,'Share Values'!$V150,'Transactions (Dated)'!$B$2:$B$53,'Share Values'!AA$11,'Transactions (Dated)'!$C$2:$C$53,"Buy")-SUMIFS('Transactions (Dated)'!$E$2:$E$53,'Transactions (Dated)'!$D$2:$D$53,'Share Values'!$V150,'Transactions (Dated)'!$B$2:$B$53,'Share Values'!AA$11,'Transactions (Dated)'!$C$2:$C$53,"Sell")</f>
        <v>2348</v>
      </c>
      <c r="AB150" s="40">
        <f ca="1">AB149+SUMIFS('Transactions (Dated)'!$E$2:$E$53,'Transactions (Dated)'!$D$2:$D$53,'Share Values'!$V150,'Transactions (Dated)'!$B$2:$B$53,'Share Values'!AB$11,'Transactions (Dated)'!$C$2:$C$53,"Buy")-SUMIFS('Transactions (Dated)'!$E$2:$E$53,'Transactions (Dated)'!$D$2:$D$53,'Share Values'!$V150,'Transactions (Dated)'!$B$2:$B$53,'Share Values'!AB$11,'Transactions (Dated)'!$C$2:$C$53,"Sell")</f>
        <v>0</v>
      </c>
      <c r="AC150" s="40">
        <f ca="1">AC149+SUMIFS('Transactions (Dated)'!$E$2:$E$53,'Transactions (Dated)'!$D$2:$D$53,'Share Values'!$V150,'Transactions (Dated)'!$B$2:$B$53,'Share Values'!AC$11,'Transactions (Dated)'!$C$2:$C$53,"Buy")-SUMIFS('Transactions (Dated)'!$E$2:$E$53,'Transactions (Dated)'!$D$2:$D$53,'Share Values'!$V150,'Transactions (Dated)'!$B$2:$B$53,'Share Values'!AC$11,'Transactions (Dated)'!$C$2:$C$53,"Sell")</f>
        <v>0</v>
      </c>
      <c r="AD150" s="40">
        <f ca="1">AD149+SUMIFS('Transactions (Dated)'!$E$2:$E$53,'Transactions (Dated)'!$D$2:$D$53,'Share Values'!$V150,'Transactions (Dated)'!$B$2:$B$53,'Share Values'!AD$11,'Transactions (Dated)'!$C$2:$C$53,"Buy")-SUMIFS('Transactions (Dated)'!$E$2:$E$53,'Transactions (Dated)'!$D$2:$D$53,'Share Values'!$V150,'Transactions (Dated)'!$B$2:$B$53,'Share Values'!AD$11,'Transactions (Dated)'!$C$2:$C$53,"Sell")</f>
        <v>0</v>
      </c>
      <c r="AE150" s="40">
        <f ca="1">AE149+SUMIFS('Transactions (Dated)'!$E$2:$E$53,'Transactions (Dated)'!$D$2:$D$53,'Share Values'!$V150,'Transactions (Dated)'!$B$2:$B$53,'Share Values'!AE$11,'Transactions (Dated)'!$C$2:$C$53,"Buy")-SUMIFS('Transactions (Dated)'!$E$2:$E$53,'Transactions (Dated)'!$D$2:$D$53,'Share Values'!$V150,'Transactions (Dated)'!$B$2:$B$53,'Share Values'!AE$11,'Transactions (Dated)'!$C$2:$C$53,"Sell")</f>
        <v>0</v>
      </c>
      <c r="AF150" s="40">
        <f ca="1">AF149+SUMIFS('Transactions (Dated)'!$E$2:$E$53,'Transactions (Dated)'!$D$2:$D$53,'Share Values'!$V150,'Transactions (Dated)'!$B$2:$B$53,'Share Values'!AF$11,'Transactions (Dated)'!$C$2:$C$53,"Buy")-SUMIFS('Transactions (Dated)'!$E$2:$E$53,'Transactions (Dated)'!$D$2:$D$53,'Share Values'!$V150,'Transactions (Dated)'!$B$2:$B$53,'Share Values'!AF$11,'Transactions (Dated)'!$C$2:$C$53,"Sell")</f>
        <v>0</v>
      </c>
      <c r="AG150" s="40">
        <f ca="1">AG149+SUMIFS('Transactions (Dated)'!$E$2:$E$53,'Transactions (Dated)'!$D$2:$D$53,'Share Values'!$V150,'Transactions (Dated)'!$B$2:$B$53,'Share Values'!AG$11,'Transactions (Dated)'!$C$2:$C$53,"Buy")-SUMIFS('Transactions (Dated)'!$E$2:$E$53,'Transactions (Dated)'!$D$2:$D$53,'Share Values'!$V150,'Transactions (Dated)'!$B$2:$B$53,'Share Values'!AG$11,'Transactions (Dated)'!$C$2:$C$53,"Sell")</f>
        <v>0</v>
      </c>
      <c r="AH150" s="40">
        <f ca="1">AH149+SUMIFS('Transactions (Dated)'!$E$2:$E$53,'Transactions (Dated)'!$D$2:$D$53,'Share Values'!$V150,'Transactions (Dated)'!$B$2:$B$53,'Share Values'!AH$11,'Transactions (Dated)'!$C$2:$C$53,"Buy")-SUMIFS('Transactions (Dated)'!$E$2:$E$53,'Transactions (Dated)'!$D$2:$D$53,'Share Values'!$V150,'Transactions (Dated)'!$B$2:$B$53,'Share Values'!AH$11,'Transactions (Dated)'!$C$2:$C$53,"Sell")</f>
        <v>0</v>
      </c>
      <c r="AI150" s="40">
        <f ca="1">AI149+SUMIFS('Transactions (Dated)'!$E$2:$E$53,'Transactions (Dated)'!$D$2:$D$53,'Share Values'!$V150,'Transactions (Dated)'!$B$2:$B$53,'Share Values'!AI$11,'Transactions (Dated)'!$C$2:$C$53,"Buy")-SUMIFS('Transactions (Dated)'!$E$2:$E$53,'Transactions (Dated)'!$D$2:$D$53,'Share Values'!$V150,'Transactions (Dated)'!$B$2:$B$53,'Share Values'!AI$11,'Transactions (Dated)'!$C$2:$C$53,"Sell")</f>
        <v>0</v>
      </c>
      <c r="AJ150" s="40">
        <f ca="1">AJ149+SUMIFS('Transactions (Dated)'!$E$2:$E$53,'Transactions (Dated)'!$D$2:$D$53,'Share Values'!$V150,'Transactions (Dated)'!$B$2:$B$53,'Share Values'!AJ$11,'Transactions (Dated)'!$C$2:$C$53,"Buy")-SUMIFS('Transactions (Dated)'!$E$2:$E$53,'Transactions (Dated)'!$D$2:$D$53,'Share Values'!$V150,'Transactions (Dated)'!$B$2:$B$53,'Share Values'!AJ$11,'Transactions (Dated)'!$C$2:$C$53,"Sell")</f>
        <v>0</v>
      </c>
      <c r="AK150" s="40"/>
      <c r="AM150" s="3">
        <f t="shared" si="57"/>
        <v>42115</v>
      </c>
      <c r="AN150" s="6">
        <f t="shared" ca="1" si="58"/>
        <v>56933.75</v>
      </c>
      <c r="AO150" s="6">
        <f t="shared" ca="1" si="59"/>
        <v>50250</v>
      </c>
      <c r="AP150" s="6">
        <f t="shared" ca="1" si="60"/>
        <v>0</v>
      </c>
      <c r="AQ150" s="6">
        <f t="shared" ca="1" si="61"/>
        <v>62852.24</v>
      </c>
      <c r="AR150" s="6">
        <f t="shared" ca="1" si="62"/>
        <v>50294.16</v>
      </c>
      <c r="AS150" s="6">
        <f t="shared" ca="1" si="63"/>
        <v>0</v>
      </c>
      <c r="AT150" s="6">
        <f t="shared" ca="1" si="64"/>
        <v>0</v>
      </c>
      <c r="AU150" s="6">
        <f t="shared" ca="1" si="65"/>
        <v>0</v>
      </c>
      <c r="AV150" s="6">
        <f t="shared" ca="1" si="66"/>
        <v>0</v>
      </c>
      <c r="AW150" s="6">
        <f t="shared" ca="1" si="67"/>
        <v>0</v>
      </c>
      <c r="AX150" s="6">
        <f t="shared" ca="1" si="68"/>
        <v>0</v>
      </c>
      <c r="AY150" s="6">
        <f t="shared" ca="1" si="69"/>
        <v>0</v>
      </c>
      <c r="AZ150" s="6">
        <f t="shared" ca="1" si="70"/>
        <v>0</v>
      </c>
      <c r="BA150" s="6">
        <f t="shared" ca="1" si="71"/>
        <v>0</v>
      </c>
      <c r="BB150" s="6"/>
      <c r="BD150" s="4">
        <f t="shared" ca="1" si="72"/>
        <v>220330.15</v>
      </c>
      <c r="BF150" s="3">
        <f t="shared" si="73"/>
        <v>42115</v>
      </c>
      <c r="BG150" s="6">
        <f>BG149+SUMIFS('Transactions (Dated)'!H:H,'Transactions (Dated)'!D:D,'Share Values'!AM150)</f>
        <v>806524.9</v>
      </c>
      <c r="BH150" s="6">
        <f ca="1">BH149+SUMIFS('Transactions (Dated)'!$F:$F,'Transactions (Dated)'!$D:$D,$BF150,'Transactions (Dated)'!$B:$B,BH$11,'Transactions (Dated)'!$C:$C,"Dividend (paid to cash)")*W150</f>
        <v>0</v>
      </c>
      <c r="BI150" s="6">
        <f ca="1">BI149+SUMIFS('Transactions (Dated)'!$F:$F,'Transactions (Dated)'!$D:$D,$BF150,'Transactions (Dated)'!$B:$B,BI$11,'Transactions (Dated)'!$C:$C,"Dividend (paid to cash)")*X150</f>
        <v>1250</v>
      </c>
      <c r="BJ150" s="6">
        <f ca="1">BJ149+SUMIFS('Transactions (Dated)'!$F:$F,'Transactions (Dated)'!$D:$D,$BF150,'Transactions (Dated)'!$B:$B,BJ$11,'Transactions (Dated)'!$C:$C,"Dividend (paid to cash)")*Y150</f>
        <v>0</v>
      </c>
      <c r="BK150" s="6">
        <f ca="1">BK149+SUMIFS('Transactions (Dated)'!$F:$F,'Transactions (Dated)'!$D:$D,$BF150,'Transactions (Dated)'!$B:$B,BK$11,'Transactions (Dated)'!$C:$C,"Dividend (paid to cash)")*Z150</f>
        <v>47.300000000000004</v>
      </c>
      <c r="BL150" s="6">
        <f ca="1">BL149+SUMIFS('Transactions (Dated)'!$F:$F,'Transactions (Dated)'!$D:$D,$BF150,'Transactions (Dated)'!$B:$B,BL$11,'Transactions (Dated)'!$C:$C,"Dividend (paid to cash)")*AA150</f>
        <v>0</v>
      </c>
      <c r="BM150" s="6">
        <f ca="1">BM149+SUMIFS('Transactions (Dated)'!$F:$F,'Transactions (Dated)'!$D:$D,$BF150,'Transactions (Dated)'!$B:$B,BM$11,'Transactions (Dated)'!$C:$C,"Dividend (paid to cash)")*AB150</f>
        <v>0</v>
      </c>
      <c r="BN150" s="6">
        <f ca="1">BN149+SUMIFS('Transactions (Dated)'!$F:$F,'Transactions (Dated)'!$D:$D,$BF150,'Transactions (Dated)'!$B:$B,BN$11,'Transactions (Dated)'!$C:$C,"Dividend (paid to cash)")*AC150</f>
        <v>0</v>
      </c>
      <c r="BO150" s="6">
        <f ca="1">BO149+SUMIFS('Transactions (Dated)'!$F:$F,'Transactions (Dated)'!$D:$D,$BF150,'Transactions (Dated)'!$B:$B,BO$11,'Transactions (Dated)'!$C:$C,"Dividend (paid to cash)")*AD150</f>
        <v>0</v>
      </c>
      <c r="BP150" s="6">
        <f ca="1">BP149+SUMIFS('Transactions (Dated)'!$F:$F,'Transactions (Dated)'!$D:$D,$BF150,'Transactions (Dated)'!$B:$B,BP$11,'Transactions (Dated)'!$C:$C,"Dividend (paid to cash)")*AE150</f>
        <v>0</v>
      </c>
      <c r="BQ150" s="6">
        <f ca="1">BQ149+SUMIFS('Transactions (Dated)'!$F:$F,'Transactions (Dated)'!$D:$D,$BF150,'Transactions (Dated)'!$B:$B,BQ$11,'Transactions (Dated)'!$C:$C,"Dividend (paid to cash)")*AF150</f>
        <v>0</v>
      </c>
      <c r="BR150" s="6">
        <f ca="1">BR149+SUMIFS('Transactions (Dated)'!$F:$F,'Transactions (Dated)'!$D:$D,$BF150,'Transactions (Dated)'!$B:$B,BR$11,'Transactions (Dated)'!$C:$C,"Dividend (paid to cash)")*AG150</f>
        <v>0</v>
      </c>
      <c r="BS150" s="6">
        <f ca="1">BS149+SUMIFS('Transactions (Dated)'!$F:$F,'Transactions (Dated)'!$D:$D,$BF150,'Transactions (Dated)'!$B:$B,BS$11,'Transactions (Dated)'!$C:$C,"Dividend (paid to cash)")*AH150</f>
        <v>0</v>
      </c>
      <c r="BT150" s="6">
        <f ca="1">BT149+SUMIFS('Transactions (Dated)'!$F:$F,'Transactions (Dated)'!$D:$D,$BF150,'Transactions (Dated)'!$B:$B,BT$11,'Transactions (Dated)'!$C:$C,"Dividend (paid to cash)")*AI150</f>
        <v>0</v>
      </c>
      <c r="BU150" s="6">
        <f ca="1">BU149+SUMIFS('Transactions (Dated)'!$F:$F,'Transactions (Dated)'!$D:$D,$BF150,'Transactions (Dated)'!$B:$B,BU$11,'Transactions (Dated)'!$C:$C,"Dividend (paid to cash)")*AJ150</f>
        <v>0</v>
      </c>
      <c r="BV150" s="6"/>
      <c r="BX150" s="6">
        <f t="shared" ca="1" si="78"/>
        <v>807822.20000000007</v>
      </c>
      <c r="BZ150" s="3">
        <f t="shared" si="79"/>
        <v>42115</v>
      </c>
      <c r="CA150" s="4">
        <f t="shared" ca="1" si="74"/>
        <v>220330.15</v>
      </c>
      <c r="CB150" s="4">
        <f t="shared" ca="1" si="75"/>
        <v>807822.20000000007</v>
      </c>
      <c r="CD150" s="4">
        <f t="shared" ca="1" si="76"/>
        <v>1028152.3500000001</v>
      </c>
    </row>
    <row r="151" spans="2:82" x14ac:dyDescent="0.15">
      <c r="B151" s="3">
        <f t="shared" si="77"/>
        <v>42116</v>
      </c>
      <c r="C151" s="2">
        <v>15304.8</v>
      </c>
      <c r="E151" s="70">
        <v>42116</v>
      </c>
      <c r="F151" s="69">
        <v>12.13</v>
      </c>
      <c r="G151" s="69">
        <v>5.28</v>
      </c>
      <c r="H151" s="69">
        <v>20.675000000000001</v>
      </c>
      <c r="I151" s="69">
        <v>33.159999999999997</v>
      </c>
      <c r="J151" s="69">
        <v>21.39</v>
      </c>
      <c r="K151" s="69">
        <v>12.66</v>
      </c>
      <c r="L151" s="69">
        <v>28.22</v>
      </c>
      <c r="M151" s="69">
        <v>3.02</v>
      </c>
      <c r="N151" s="69">
        <v>8.75</v>
      </c>
      <c r="O151" s="69">
        <v>5.1767000000000003</v>
      </c>
      <c r="P151" s="69">
        <v>34.44</v>
      </c>
      <c r="Q151" s="69">
        <v>0.95</v>
      </c>
      <c r="R151" s="69">
        <v>10.19</v>
      </c>
      <c r="S151" s="69">
        <v>39.39</v>
      </c>
      <c r="T151" s="4"/>
      <c r="V151" s="3">
        <f t="shared" si="56"/>
        <v>42116</v>
      </c>
      <c r="W151" s="40">
        <f ca="1">W150+SUMIFS('Transactions (Dated)'!$E$2:$E$53,'Transactions (Dated)'!$D$2:$D$53,'Share Values'!$V151,'Transactions (Dated)'!$B$2:$B$53,'Share Values'!W$11,'Transactions (Dated)'!$C$2:$C$53,"Buy")-SUMIFS('Transactions (Dated)'!$E$2:$E$53,'Transactions (Dated)'!$D$2:$D$53,'Share Values'!$V151,'Transactions (Dated)'!$B$2:$B$53,'Share Values'!W$11,'Transactions (Dated)'!$C$2:$C$53,"Sell")</f>
        <v>4625</v>
      </c>
      <c r="X151" s="40">
        <f ca="1">X150+SUMIFS('Transactions (Dated)'!$E$2:$E$53,'Transactions (Dated)'!$D$2:$D$53,'Share Values'!$V151,'Transactions (Dated)'!$B$2:$B$53,'Share Values'!X$11,'Transactions (Dated)'!$C$2:$C$53,"Buy")-SUMIFS('Transactions (Dated)'!$E$2:$E$53,'Transactions (Dated)'!$D$2:$D$53,'Share Values'!$V151,'Transactions (Dated)'!$B$2:$B$53,'Share Values'!X$11,'Transactions (Dated)'!$C$2:$C$53,"Sell")</f>
        <v>9375</v>
      </c>
      <c r="Y151" s="40">
        <f ca="1">Y150+SUMIFS('Transactions (Dated)'!$E$2:$E$53,'Transactions (Dated)'!$D$2:$D$53,'Share Values'!$V151,'Transactions (Dated)'!$B$2:$B$53,'Share Values'!Y$11,'Transactions (Dated)'!$C$2:$C$53,"Buy")-SUMIFS('Transactions (Dated)'!$E$2:$E$53,'Transactions (Dated)'!$D$2:$D$53,'Share Values'!$V151,'Transactions (Dated)'!$B$2:$B$53,'Share Values'!Y$11,'Transactions (Dated)'!$C$2:$C$53,"Sell")</f>
        <v>0</v>
      </c>
      <c r="Z151" s="40">
        <f ca="1">Z150+SUMIFS('Transactions (Dated)'!$E$2:$E$53,'Transactions (Dated)'!$D$2:$D$53,'Share Values'!$V151,'Transactions (Dated)'!$B$2:$B$53,'Share Values'!Z$11,'Transactions (Dated)'!$C$2:$C$53,"Buy")-SUMIFS('Transactions (Dated)'!$E$2:$E$53,'Transactions (Dated)'!$D$2:$D$53,'Share Values'!$V151,'Transactions (Dated)'!$B$2:$B$53,'Share Values'!Z$11,'Transactions (Dated)'!$C$2:$C$53,"Sell")</f>
        <v>1892</v>
      </c>
      <c r="AA151" s="40">
        <f ca="1">AA150+SUMIFS('Transactions (Dated)'!$E$2:$E$53,'Transactions (Dated)'!$D$2:$D$53,'Share Values'!$V151,'Transactions (Dated)'!$B$2:$B$53,'Share Values'!AA$11,'Transactions (Dated)'!$C$2:$C$53,"Buy")-SUMIFS('Transactions (Dated)'!$E$2:$E$53,'Transactions (Dated)'!$D$2:$D$53,'Share Values'!$V151,'Transactions (Dated)'!$B$2:$B$53,'Share Values'!AA$11,'Transactions (Dated)'!$C$2:$C$53,"Sell")</f>
        <v>2348</v>
      </c>
      <c r="AB151" s="40">
        <f ca="1">AB150+SUMIFS('Transactions (Dated)'!$E$2:$E$53,'Transactions (Dated)'!$D$2:$D$53,'Share Values'!$V151,'Transactions (Dated)'!$B$2:$B$53,'Share Values'!AB$11,'Transactions (Dated)'!$C$2:$C$53,"Buy")-SUMIFS('Transactions (Dated)'!$E$2:$E$53,'Transactions (Dated)'!$D$2:$D$53,'Share Values'!$V151,'Transactions (Dated)'!$B$2:$B$53,'Share Values'!AB$11,'Transactions (Dated)'!$C$2:$C$53,"Sell")</f>
        <v>0</v>
      </c>
      <c r="AC151" s="40">
        <f ca="1">AC150+SUMIFS('Transactions (Dated)'!$E$2:$E$53,'Transactions (Dated)'!$D$2:$D$53,'Share Values'!$V151,'Transactions (Dated)'!$B$2:$B$53,'Share Values'!AC$11,'Transactions (Dated)'!$C$2:$C$53,"Buy")-SUMIFS('Transactions (Dated)'!$E$2:$E$53,'Transactions (Dated)'!$D$2:$D$53,'Share Values'!$V151,'Transactions (Dated)'!$B$2:$B$53,'Share Values'!AC$11,'Transactions (Dated)'!$C$2:$C$53,"Sell")</f>
        <v>0</v>
      </c>
      <c r="AD151" s="40">
        <f ca="1">AD150+SUMIFS('Transactions (Dated)'!$E$2:$E$53,'Transactions (Dated)'!$D$2:$D$53,'Share Values'!$V151,'Transactions (Dated)'!$B$2:$B$53,'Share Values'!AD$11,'Transactions (Dated)'!$C$2:$C$53,"Buy")-SUMIFS('Transactions (Dated)'!$E$2:$E$53,'Transactions (Dated)'!$D$2:$D$53,'Share Values'!$V151,'Transactions (Dated)'!$B$2:$B$53,'Share Values'!AD$11,'Transactions (Dated)'!$C$2:$C$53,"Sell")</f>
        <v>0</v>
      </c>
      <c r="AE151" s="40">
        <f ca="1">AE150+SUMIFS('Transactions (Dated)'!$E$2:$E$53,'Transactions (Dated)'!$D$2:$D$53,'Share Values'!$V151,'Transactions (Dated)'!$B$2:$B$53,'Share Values'!AE$11,'Transactions (Dated)'!$C$2:$C$53,"Buy")-SUMIFS('Transactions (Dated)'!$E$2:$E$53,'Transactions (Dated)'!$D$2:$D$53,'Share Values'!$V151,'Transactions (Dated)'!$B$2:$B$53,'Share Values'!AE$11,'Transactions (Dated)'!$C$2:$C$53,"Sell")</f>
        <v>0</v>
      </c>
      <c r="AF151" s="40">
        <f ca="1">AF150+SUMIFS('Transactions (Dated)'!$E$2:$E$53,'Transactions (Dated)'!$D$2:$D$53,'Share Values'!$V151,'Transactions (Dated)'!$B$2:$B$53,'Share Values'!AF$11,'Transactions (Dated)'!$C$2:$C$53,"Buy")-SUMIFS('Transactions (Dated)'!$E$2:$E$53,'Transactions (Dated)'!$D$2:$D$53,'Share Values'!$V151,'Transactions (Dated)'!$B$2:$B$53,'Share Values'!AF$11,'Transactions (Dated)'!$C$2:$C$53,"Sell")</f>
        <v>0</v>
      </c>
      <c r="AG151" s="40">
        <f ca="1">AG150+SUMIFS('Transactions (Dated)'!$E$2:$E$53,'Transactions (Dated)'!$D$2:$D$53,'Share Values'!$V151,'Transactions (Dated)'!$B$2:$B$53,'Share Values'!AG$11,'Transactions (Dated)'!$C$2:$C$53,"Buy")-SUMIFS('Transactions (Dated)'!$E$2:$E$53,'Transactions (Dated)'!$D$2:$D$53,'Share Values'!$V151,'Transactions (Dated)'!$B$2:$B$53,'Share Values'!AG$11,'Transactions (Dated)'!$C$2:$C$53,"Sell")</f>
        <v>0</v>
      </c>
      <c r="AH151" s="40">
        <f ca="1">AH150+SUMIFS('Transactions (Dated)'!$E$2:$E$53,'Transactions (Dated)'!$D$2:$D$53,'Share Values'!$V151,'Transactions (Dated)'!$B$2:$B$53,'Share Values'!AH$11,'Transactions (Dated)'!$C$2:$C$53,"Buy")-SUMIFS('Transactions (Dated)'!$E$2:$E$53,'Transactions (Dated)'!$D$2:$D$53,'Share Values'!$V151,'Transactions (Dated)'!$B$2:$B$53,'Share Values'!AH$11,'Transactions (Dated)'!$C$2:$C$53,"Sell")</f>
        <v>0</v>
      </c>
      <c r="AI151" s="40">
        <f ca="1">AI150+SUMIFS('Transactions (Dated)'!$E$2:$E$53,'Transactions (Dated)'!$D$2:$D$53,'Share Values'!$V151,'Transactions (Dated)'!$B$2:$B$53,'Share Values'!AI$11,'Transactions (Dated)'!$C$2:$C$53,"Buy")-SUMIFS('Transactions (Dated)'!$E$2:$E$53,'Transactions (Dated)'!$D$2:$D$53,'Share Values'!$V151,'Transactions (Dated)'!$B$2:$B$53,'Share Values'!AI$11,'Transactions (Dated)'!$C$2:$C$53,"Sell")</f>
        <v>0</v>
      </c>
      <c r="AJ151" s="40">
        <f ca="1">AJ150+SUMIFS('Transactions (Dated)'!$E$2:$E$53,'Transactions (Dated)'!$D$2:$D$53,'Share Values'!$V151,'Transactions (Dated)'!$B$2:$B$53,'Share Values'!AJ$11,'Transactions (Dated)'!$C$2:$C$53,"Buy")-SUMIFS('Transactions (Dated)'!$E$2:$E$53,'Transactions (Dated)'!$D$2:$D$53,'Share Values'!$V151,'Transactions (Dated)'!$B$2:$B$53,'Share Values'!AJ$11,'Transactions (Dated)'!$C$2:$C$53,"Sell")</f>
        <v>0</v>
      </c>
      <c r="AK151" s="40"/>
      <c r="AM151" s="3">
        <f t="shared" si="57"/>
        <v>42116</v>
      </c>
      <c r="AN151" s="6">
        <f t="shared" ca="1" si="58"/>
        <v>56101.25</v>
      </c>
      <c r="AO151" s="6">
        <f t="shared" ca="1" si="59"/>
        <v>49500</v>
      </c>
      <c r="AP151" s="6">
        <f t="shared" ca="1" si="60"/>
        <v>0</v>
      </c>
      <c r="AQ151" s="6">
        <f t="shared" ca="1" si="61"/>
        <v>62738.719999999994</v>
      </c>
      <c r="AR151" s="6">
        <f t="shared" ca="1" si="62"/>
        <v>50223.72</v>
      </c>
      <c r="AS151" s="6">
        <f t="shared" ca="1" si="63"/>
        <v>0</v>
      </c>
      <c r="AT151" s="6">
        <f t="shared" ca="1" si="64"/>
        <v>0</v>
      </c>
      <c r="AU151" s="6">
        <f t="shared" ca="1" si="65"/>
        <v>0</v>
      </c>
      <c r="AV151" s="6">
        <f t="shared" ca="1" si="66"/>
        <v>0</v>
      </c>
      <c r="AW151" s="6">
        <f t="shared" ca="1" si="67"/>
        <v>0</v>
      </c>
      <c r="AX151" s="6">
        <f t="shared" ca="1" si="68"/>
        <v>0</v>
      </c>
      <c r="AY151" s="6">
        <f t="shared" ca="1" si="69"/>
        <v>0</v>
      </c>
      <c r="AZ151" s="6">
        <f t="shared" ca="1" si="70"/>
        <v>0</v>
      </c>
      <c r="BA151" s="6">
        <f t="shared" ca="1" si="71"/>
        <v>0</v>
      </c>
      <c r="BB151" s="6"/>
      <c r="BD151" s="4">
        <f t="shared" ca="1" si="72"/>
        <v>218563.69</v>
      </c>
      <c r="BF151" s="3">
        <f t="shared" si="73"/>
        <v>42116</v>
      </c>
      <c r="BG151" s="6">
        <f>BG150+SUMIFS('Transactions (Dated)'!H:H,'Transactions (Dated)'!D:D,'Share Values'!AM151)</f>
        <v>806524.9</v>
      </c>
      <c r="BH151" s="6">
        <f ca="1">BH150+SUMIFS('Transactions (Dated)'!$F:$F,'Transactions (Dated)'!$D:$D,$BF151,'Transactions (Dated)'!$B:$B,BH$11,'Transactions (Dated)'!$C:$C,"Dividend (paid to cash)")*W151</f>
        <v>0</v>
      </c>
      <c r="BI151" s="6">
        <f ca="1">BI150+SUMIFS('Transactions (Dated)'!$F:$F,'Transactions (Dated)'!$D:$D,$BF151,'Transactions (Dated)'!$B:$B,BI$11,'Transactions (Dated)'!$C:$C,"Dividend (paid to cash)")*X151</f>
        <v>1250</v>
      </c>
      <c r="BJ151" s="6">
        <f ca="1">BJ150+SUMIFS('Transactions (Dated)'!$F:$F,'Transactions (Dated)'!$D:$D,$BF151,'Transactions (Dated)'!$B:$B,BJ$11,'Transactions (Dated)'!$C:$C,"Dividend (paid to cash)")*Y151</f>
        <v>0</v>
      </c>
      <c r="BK151" s="6">
        <f ca="1">BK150+SUMIFS('Transactions (Dated)'!$F:$F,'Transactions (Dated)'!$D:$D,$BF151,'Transactions (Dated)'!$B:$B,BK$11,'Transactions (Dated)'!$C:$C,"Dividend (paid to cash)")*Z151</f>
        <v>47.300000000000004</v>
      </c>
      <c r="BL151" s="6">
        <f ca="1">BL150+SUMIFS('Transactions (Dated)'!$F:$F,'Transactions (Dated)'!$D:$D,$BF151,'Transactions (Dated)'!$B:$B,BL$11,'Transactions (Dated)'!$C:$C,"Dividend (paid to cash)")*AA151</f>
        <v>0</v>
      </c>
      <c r="BM151" s="6">
        <f ca="1">BM150+SUMIFS('Transactions (Dated)'!$F:$F,'Transactions (Dated)'!$D:$D,$BF151,'Transactions (Dated)'!$B:$B,BM$11,'Transactions (Dated)'!$C:$C,"Dividend (paid to cash)")*AB151</f>
        <v>0</v>
      </c>
      <c r="BN151" s="6">
        <f ca="1">BN150+SUMIFS('Transactions (Dated)'!$F:$F,'Transactions (Dated)'!$D:$D,$BF151,'Transactions (Dated)'!$B:$B,BN$11,'Transactions (Dated)'!$C:$C,"Dividend (paid to cash)")*AC151</f>
        <v>0</v>
      </c>
      <c r="BO151" s="6">
        <f ca="1">BO150+SUMIFS('Transactions (Dated)'!$F:$F,'Transactions (Dated)'!$D:$D,$BF151,'Transactions (Dated)'!$B:$B,BO$11,'Transactions (Dated)'!$C:$C,"Dividend (paid to cash)")*AD151</f>
        <v>0</v>
      </c>
      <c r="BP151" s="6">
        <f ca="1">BP150+SUMIFS('Transactions (Dated)'!$F:$F,'Transactions (Dated)'!$D:$D,$BF151,'Transactions (Dated)'!$B:$B,BP$11,'Transactions (Dated)'!$C:$C,"Dividend (paid to cash)")*AE151</f>
        <v>0</v>
      </c>
      <c r="BQ151" s="6">
        <f ca="1">BQ150+SUMIFS('Transactions (Dated)'!$F:$F,'Transactions (Dated)'!$D:$D,$BF151,'Transactions (Dated)'!$B:$B,BQ$11,'Transactions (Dated)'!$C:$C,"Dividend (paid to cash)")*AF151</f>
        <v>0</v>
      </c>
      <c r="BR151" s="6">
        <f ca="1">BR150+SUMIFS('Transactions (Dated)'!$F:$F,'Transactions (Dated)'!$D:$D,$BF151,'Transactions (Dated)'!$B:$B,BR$11,'Transactions (Dated)'!$C:$C,"Dividend (paid to cash)")*AG151</f>
        <v>0</v>
      </c>
      <c r="BS151" s="6">
        <f ca="1">BS150+SUMIFS('Transactions (Dated)'!$F:$F,'Transactions (Dated)'!$D:$D,$BF151,'Transactions (Dated)'!$B:$B,BS$11,'Transactions (Dated)'!$C:$C,"Dividend (paid to cash)")*AH151</f>
        <v>0</v>
      </c>
      <c r="BT151" s="6">
        <f ca="1">BT150+SUMIFS('Transactions (Dated)'!$F:$F,'Transactions (Dated)'!$D:$D,$BF151,'Transactions (Dated)'!$B:$B,BT$11,'Transactions (Dated)'!$C:$C,"Dividend (paid to cash)")*AI151</f>
        <v>0</v>
      </c>
      <c r="BU151" s="6">
        <f ca="1">BU150+SUMIFS('Transactions (Dated)'!$F:$F,'Transactions (Dated)'!$D:$D,$BF151,'Transactions (Dated)'!$B:$B,BU$11,'Transactions (Dated)'!$C:$C,"Dividend (paid to cash)")*AJ151</f>
        <v>0</v>
      </c>
      <c r="BV151" s="6"/>
      <c r="BX151" s="6">
        <f t="shared" ca="1" si="78"/>
        <v>807822.20000000007</v>
      </c>
      <c r="BZ151" s="3">
        <f t="shared" si="79"/>
        <v>42116</v>
      </c>
      <c r="CA151" s="4">
        <f t="shared" ca="1" si="74"/>
        <v>218563.69</v>
      </c>
      <c r="CB151" s="4">
        <f t="shared" ca="1" si="75"/>
        <v>807822.20000000007</v>
      </c>
      <c r="CD151" s="4">
        <f t="shared" ca="1" si="76"/>
        <v>1026385.8900000001</v>
      </c>
    </row>
    <row r="152" spans="2:82" x14ac:dyDescent="0.15">
      <c r="B152" s="3">
        <f t="shared" si="77"/>
        <v>42117</v>
      </c>
      <c r="C152" s="2">
        <v>15392.4</v>
      </c>
      <c r="E152" s="70">
        <v>42117</v>
      </c>
      <c r="F152" s="69">
        <v>12.5</v>
      </c>
      <c r="G152" s="69">
        <v>5.46</v>
      </c>
      <c r="H152" s="69">
        <v>20.81</v>
      </c>
      <c r="I152" s="69">
        <v>33.28</v>
      </c>
      <c r="J152" s="69">
        <v>21.44</v>
      </c>
      <c r="K152" s="69">
        <v>12.7</v>
      </c>
      <c r="L152" s="69">
        <v>28.51</v>
      </c>
      <c r="M152" s="69">
        <v>3.05</v>
      </c>
      <c r="N152" s="69">
        <v>9.1199999999999992</v>
      </c>
      <c r="O152" s="69">
        <v>5.2332999999999998</v>
      </c>
      <c r="P152" s="69">
        <v>34.9</v>
      </c>
      <c r="Q152" s="69">
        <v>0.92</v>
      </c>
      <c r="R152" s="69">
        <v>10.81</v>
      </c>
      <c r="S152" s="69">
        <v>39.630000000000003</v>
      </c>
      <c r="T152" s="4"/>
      <c r="V152" s="3">
        <f t="shared" si="56"/>
        <v>42117</v>
      </c>
      <c r="W152" s="40">
        <f ca="1">W151+SUMIFS('Transactions (Dated)'!$E$2:$E$53,'Transactions (Dated)'!$D$2:$D$53,'Share Values'!$V152,'Transactions (Dated)'!$B$2:$B$53,'Share Values'!W$11,'Transactions (Dated)'!$C$2:$C$53,"Buy")-SUMIFS('Transactions (Dated)'!$E$2:$E$53,'Transactions (Dated)'!$D$2:$D$53,'Share Values'!$V152,'Transactions (Dated)'!$B$2:$B$53,'Share Values'!W$11,'Transactions (Dated)'!$C$2:$C$53,"Sell")</f>
        <v>4625</v>
      </c>
      <c r="X152" s="40">
        <f ca="1">X151+SUMIFS('Transactions (Dated)'!$E$2:$E$53,'Transactions (Dated)'!$D$2:$D$53,'Share Values'!$V152,'Transactions (Dated)'!$B$2:$B$53,'Share Values'!X$11,'Transactions (Dated)'!$C$2:$C$53,"Buy")-SUMIFS('Transactions (Dated)'!$E$2:$E$53,'Transactions (Dated)'!$D$2:$D$53,'Share Values'!$V152,'Transactions (Dated)'!$B$2:$B$53,'Share Values'!X$11,'Transactions (Dated)'!$C$2:$C$53,"Sell")</f>
        <v>9375</v>
      </c>
      <c r="Y152" s="40">
        <f ca="1">Y151+SUMIFS('Transactions (Dated)'!$E$2:$E$53,'Transactions (Dated)'!$D$2:$D$53,'Share Values'!$V152,'Transactions (Dated)'!$B$2:$B$53,'Share Values'!Y$11,'Transactions (Dated)'!$C$2:$C$53,"Buy")-SUMIFS('Transactions (Dated)'!$E$2:$E$53,'Transactions (Dated)'!$D$2:$D$53,'Share Values'!$V152,'Transactions (Dated)'!$B$2:$B$53,'Share Values'!Y$11,'Transactions (Dated)'!$C$2:$C$53,"Sell")</f>
        <v>0</v>
      </c>
      <c r="Z152" s="40">
        <f ca="1">Z151+SUMIFS('Transactions (Dated)'!$E$2:$E$53,'Transactions (Dated)'!$D$2:$D$53,'Share Values'!$V152,'Transactions (Dated)'!$B$2:$B$53,'Share Values'!Z$11,'Transactions (Dated)'!$C$2:$C$53,"Buy")-SUMIFS('Transactions (Dated)'!$E$2:$E$53,'Transactions (Dated)'!$D$2:$D$53,'Share Values'!$V152,'Transactions (Dated)'!$B$2:$B$53,'Share Values'!Z$11,'Transactions (Dated)'!$C$2:$C$53,"Sell")</f>
        <v>1892</v>
      </c>
      <c r="AA152" s="40">
        <f ca="1">AA151+SUMIFS('Transactions (Dated)'!$E$2:$E$53,'Transactions (Dated)'!$D$2:$D$53,'Share Values'!$V152,'Transactions (Dated)'!$B$2:$B$53,'Share Values'!AA$11,'Transactions (Dated)'!$C$2:$C$53,"Buy")-SUMIFS('Transactions (Dated)'!$E$2:$E$53,'Transactions (Dated)'!$D$2:$D$53,'Share Values'!$V152,'Transactions (Dated)'!$B$2:$B$53,'Share Values'!AA$11,'Transactions (Dated)'!$C$2:$C$53,"Sell")</f>
        <v>2348</v>
      </c>
      <c r="AB152" s="40">
        <f ca="1">AB151+SUMIFS('Transactions (Dated)'!$E$2:$E$53,'Transactions (Dated)'!$D$2:$D$53,'Share Values'!$V152,'Transactions (Dated)'!$B$2:$B$53,'Share Values'!AB$11,'Transactions (Dated)'!$C$2:$C$53,"Buy")-SUMIFS('Transactions (Dated)'!$E$2:$E$53,'Transactions (Dated)'!$D$2:$D$53,'Share Values'!$V152,'Transactions (Dated)'!$B$2:$B$53,'Share Values'!AB$11,'Transactions (Dated)'!$C$2:$C$53,"Sell")</f>
        <v>0</v>
      </c>
      <c r="AC152" s="40">
        <f ca="1">AC151+SUMIFS('Transactions (Dated)'!$E$2:$E$53,'Transactions (Dated)'!$D$2:$D$53,'Share Values'!$V152,'Transactions (Dated)'!$B$2:$B$53,'Share Values'!AC$11,'Transactions (Dated)'!$C$2:$C$53,"Buy")-SUMIFS('Transactions (Dated)'!$E$2:$E$53,'Transactions (Dated)'!$D$2:$D$53,'Share Values'!$V152,'Transactions (Dated)'!$B$2:$B$53,'Share Values'!AC$11,'Transactions (Dated)'!$C$2:$C$53,"Sell")</f>
        <v>0</v>
      </c>
      <c r="AD152" s="40">
        <f ca="1">AD151+SUMIFS('Transactions (Dated)'!$E$2:$E$53,'Transactions (Dated)'!$D$2:$D$53,'Share Values'!$V152,'Transactions (Dated)'!$B$2:$B$53,'Share Values'!AD$11,'Transactions (Dated)'!$C$2:$C$53,"Buy")-SUMIFS('Transactions (Dated)'!$E$2:$E$53,'Transactions (Dated)'!$D$2:$D$53,'Share Values'!$V152,'Transactions (Dated)'!$B$2:$B$53,'Share Values'!AD$11,'Transactions (Dated)'!$C$2:$C$53,"Sell")</f>
        <v>0</v>
      </c>
      <c r="AE152" s="40">
        <f ca="1">AE151+SUMIFS('Transactions (Dated)'!$E$2:$E$53,'Transactions (Dated)'!$D$2:$D$53,'Share Values'!$V152,'Transactions (Dated)'!$B$2:$B$53,'Share Values'!AE$11,'Transactions (Dated)'!$C$2:$C$53,"Buy")-SUMIFS('Transactions (Dated)'!$E$2:$E$53,'Transactions (Dated)'!$D$2:$D$53,'Share Values'!$V152,'Transactions (Dated)'!$B$2:$B$53,'Share Values'!AE$11,'Transactions (Dated)'!$C$2:$C$53,"Sell")</f>
        <v>0</v>
      </c>
      <c r="AF152" s="40">
        <f ca="1">AF151+SUMIFS('Transactions (Dated)'!$E$2:$E$53,'Transactions (Dated)'!$D$2:$D$53,'Share Values'!$V152,'Transactions (Dated)'!$B$2:$B$53,'Share Values'!AF$11,'Transactions (Dated)'!$C$2:$C$53,"Buy")-SUMIFS('Transactions (Dated)'!$E$2:$E$53,'Transactions (Dated)'!$D$2:$D$53,'Share Values'!$V152,'Transactions (Dated)'!$B$2:$B$53,'Share Values'!AF$11,'Transactions (Dated)'!$C$2:$C$53,"Sell")</f>
        <v>0</v>
      </c>
      <c r="AG152" s="40">
        <f ca="1">AG151+SUMIFS('Transactions (Dated)'!$E$2:$E$53,'Transactions (Dated)'!$D$2:$D$53,'Share Values'!$V152,'Transactions (Dated)'!$B$2:$B$53,'Share Values'!AG$11,'Transactions (Dated)'!$C$2:$C$53,"Buy")-SUMIFS('Transactions (Dated)'!$E$2:$E$53,'Transactions (Dated)'!$D$2:$D$53,'Share Values'!$V152,'Transactions (Dated)'!$B$2:$B$53,'Share Values'!AG$11,'Transactions (Dated)'!$C$2:$C$53,"Sell")</f>
        <v>0</v>
      </c>
      <c r="AH152" s="40">
        <f ca="1">AH151+SUMIFS('Transactions (Dated)'!$E$2:$E$53,'Transactions (Dated)'!$D$2:$D$53,'Share Values'!$V152,'Transactions (Dated)'!$B$2:$B$53,'Share Values'!AH$11,'Transactions (Dated)'!$C$2:$C$53,"Buy")-SUMIFS('Transactions (Dated)'!$E$2:$E$53,'Transactions (Dated)'!$D$2:$D$53,'Share Values'!$V152,'Transactions (Dated)'!$B$2:$B$53,'Share Values'!AH$11,'Transactions (Dated)'!$C$2:$C$53,"Sell")</f>
        <v>0</v>
      </c>
      <c r="AI152" s="40">
        <f ca="1">AI151+SUMIFS('Transactions (Dated)'!$E$2:$E$53,'Transactions (Dated)'!$D$2:$D$53,'Share Values'!$V152,'Transactions (Dated)'!$B$2:$B$53,'Share Values'!AI$11,'Transactions (Dated)'!$C$2:$C$53,"Buy")-SUMIFS('Transactions (Dated)'!$E$2:$E$53,'Transactions (Dated)'!$D$2:$D$53,'Share Values'!$V152,'Transactions (Dated)'!$B$2:$B$53,'Share Values'!AI$11,'Transactions (Dated)'!$C$2:$C$53,"Sell")</f>
        <v>0</v>
      </c>
      <c r="AJ152" s="40">
        <f ca="1">AJ151+SUMIFS('Transactions (Dated)'!$E$2:$E$53,'Transactions (Dated)'!$D$2:$D$53,'Share Values'!$V152,'Transactions (Dated)'!$B$2:$B$53,'Share Values'!AJ$11,'Transactions (Dated)'!$C$2:$C$53,"Buy")-SUMIFS('Transactions (Dated)'!$E$2:$E$53,'Transactions (Dated)'!$D$2:$D$53,'Share Values'!$V152,'Transactions (Dated)'!$B$2:$B$53,'Share Values'!AJ$11,'Transactions (Dated)'!$C$2:$C$53,"Sell")</f>
        <v>0</v>
      </c>
      <c r="AK152" s="40"/>
      <c r="AM152" s="3">
        <f t="shared" si="57"/>
        <v>42117</v>
      </c>
      <c r="AN152" s="6">
        <f t="shared" ca="1" si="58"/>
        <v>57812.5</v>
      </c>
      <c r="AO152" s="6">
        <f t="shared" ca="1" si="59"/>
        <v>51187.5</v>
      </c>
      <c r="AP152" s="6">
        <f t="shared" ca="1" si="60"/>
        <v>0</v>
      </c>
      <c r="AQ152" s="6">
        <f t="shared" ca="1" si="61"/>
        <v>62965.760000000002</v>
      </c>
      <c r="AR152" s="6">
        <f t="shared" ca="1" si="62"/>
        <v>50341.120000000003</v>
      </c>
      <c r="AS152" s="6">
        <f t="shared" ca="1" si="63"/>
        <v>0</v>
      </c>
      <c r="AT152" s="6">
        <f t="shared" ca="1" si="64"/>
        <v>0</v>
      </c>
      <c r="AU152" s="6">
        <f t="shared" ca="1" si="65"/>
        <v>0</v>
      </c>
      <c r="AV152" s="6">
        <f t="shared" ca="1" si="66"/>
        <v>0</v>
      </c>
      <c r="AW152" s="6">
        <f t="shared" ca="1" si="67"/>
        <v>0</v>
      </c>
      <c r="AX152" s="6">
        <f t="shared" ca="1" si="68"/>
        <v>0</v>
      </c>
      <c r="AY152" s="6">
        <f t="shared" ca="1" si="69"/>
        <v>0</v>
      </c>
      <c r="AZ152" s="6">
        <f t="shared" ca="1" si="70"/>
        <v>0</v>
      </c>
      <c r="BA152" s="6">
        <f t="shared" ca="1" si="71"/>
        <v>0</v>
      </c>
      <c r="BB152" s="6"/>
      <c r="BD152" s="4">
        <f t="shared" ca="1" si="72"/>
        <v>222306.88</v>
      </c>
      <c r="BF152" s="3">
        <f t="shared" si="73"/>
        <v>42117</v>
      </c>
      <c r="BG152" s="6">
        <f>BG151+SUMIFS('Transactions (Dated)'!H:H,'Transactions (Dated)'!D:D,'Share Values'!AM152)</f>
        <v>806524.9</v>
      </c>
      <c r="BH152" s="6">
        <f ca="1">BH151+SUMIFS('Transactions (Dated)'!$F:$F,'Transactions (Dated)'!$D:$D,$BF152,'Transactions (Dated)'!$B:$B,BH$11,'Transactions (Dated)'!$C:$C,"Dividend (paid to cash)")*W152</f>
        <v>0</v>
      </c>
      <c r="BI152" s="6">
        <f ca="1">BI151+SUMIFS('Transactions (Dated)'!$F:$F,'Transactions (Dated)'!$D:$D,$BF152,'Transactions (Dated)'!$B:$B,BI$11,'Transactions (Dated)'!$C:$C,"Dividend (paid to cash)")*X152</f>
        <v>1250</v>
      </c>
      <c r="BJ152" s="6">
        <f ca="1">BJ151+SUMIFS('Transactions (Dated)'!$F:$F,'Transactions (Dated)'!$D:$D,$BF152,'Transactions (Dated)'!$B:$B,BJ$11,'Transactions (Dated)'!$C:$C,"Dividend (paid to cash)")*Y152</f>
        <v>0</v>
      </c>
      <c r="BK152" s="6">
        <f ca="1">BK151+SUMIFS('Transactions (Dated)'!$F:$F,'Transactions (Dated)'!$D:$D,$BF152,'Transactions (Dated)'!$B:$B,BK$11,'Transactions (Dated)'!$C:$C,"Dividend (paid to cash)")*Z152</f>
        <v>47.300000000000004</v>
      </c>
      <c r="BL152" s="6">
        <f ca="1">BL151+SUMIFS('Transactions (Dated)'!$F:$F,'Transactions (Dated)'!$D:$D,$BF152,'Transactions (Dated)'!$B:$B,BL$11,'Transactions (Dated)'!$C:$C,"Dividend (paid to cash)")*AA152</f>
        <v>0</v>
      </c>
      <c r="BM152" s="6">
        <f ca="1">BM151+SUMIFS('Transactions (Dated)'!$F:$F,'Transactions (Dated)'!$D:$D,$BF152,'Transactions (Dated)'!$B:$B,BM$11,'Transactions (Dated)'!$C:$C,"Dividend (paid to cash)")*AB152</f>
        <v>0</v>
      </c>
      <c r="BN152" s="6">
        <f ca="1">BN151+SUMIFS('Transactions (Dated)'!$F:$F,'Transactions (Dated)'!$D:$D,$BF152,'Transactions (Dated)'!$B:$B,BN$11,'Transactions (Dated)'!$C:$C,"Dividend (paid to cash)")*AC152</f>
        <v>0</v>
      </c>
      <c r="BO152" s="6">
        <f ca="1">BO151+SUMIFS('Transactions (Dated)'!$F:$F,'Transactions (Dated)'!$D:$D,$BF152,'Transactions (Dated)'!$B:$B,BO$11,'Transactions (Dated)'!$C:$C,"Dividend (paid to cash)")*AD152</f>
        <v>0</v>
      </c>
      <c r="BP152" s="6">
        <f ca="1">BP151+SUMIFS('Transactions (Dated)'!$F:$F,'Transactions (Dated)'!$D:$D,$BF152,'Transactions (Dated)'!$B:$B,BP$11,'Transactions (Dated)'!$C:$C,"Dividend (paid to cash)")*AE152</f>
        <v>0</v>
      </c>
      <c r="BQ152" s="6">
        <f ca="1">BQ151+SUMIFS('Transactions (Dated)'!$F:$F,'Transactions (Dated)'!$D:$D,$BF152,'Transactions (Dated)'!$B:$B,BQ$11,'Transactions (Dated)'!$C:$C,"Dividend (paid to cash)")*AF152</f>
        <v>0</v>
      </c>
      <c r="BR152" s="6">
        <f ca="1">BR151+SUMIFS('Transactions (Dated)'!$F:$F,'Transactions (Dated)'!$D:$D,$BF152,'Transactions (Dated)'!$B:$B,BR$11,'Transactions (Dated)'!$C:$C,"Dividend (paid to cash)")*AG152</f>
        <v>0</v>
      </c>
      <c r="BS152" s="6">
        <f ca="1">BS151+SUMIFS('Transactions (Dated)'!$F:$F,'Transactions (Dated)'!$D:$D,$BF152,'Transactions (Dated)'!$B:$B,BS$11,'Transactions (Dated)'!$C:$C,"Dividend (paid to cash)")*AH152</f>
        <v>0</v>
      </c>
      <c r="BT152" s="6">
        <f ca="1">BT151+SUMIFS('Transactions (Dated)'!$F:$F,'Transactions (Dated)'!$D:$D,$BF152,'Transactions (Dated)'!$B:$B,BT$11,'Transactions (Dated)'!$C:$C,"Dividend (paid to cash)")*AI152</f>
        <v>0</v>
      </c>
      <c r="BU152" s="6">
        <f ca="1">BU151+SUMIFS('Transactions (Dated)'!$F:$F,'Transactions (Dated)'!$D:$D,$BF152,'Transactions (Dated)'!$B:$B,BU$11,'Transactions (Dated)'!$C:$C,"Dividend (paid to cash)")*AJ152</f>
        <v>0</v>
      </c>
      <c r="BV152" s="6"/>
      <c r="BX152" s="6">
        <f t="shared" ca="1" si="78"/>
        <v>807822.20000000007</v>
      </c>
      <c r="BZ152" s="3">
        <f t="shared" si="79"/>
        <v>42117</v>
      </c>
      <c r="CA152" s="4">
        <f t="shared" ca="1" si="74"/>
        <v>222306.88</v>
      </c>
      <c r="CB152" s="4">
        <f t="shared" ca="1" si="75"/>
        <v>807822.20000000007</v>
      </c>
      <c r="CD152" s="4">
        <f t="shared" ca="1" si="76"/>
        <v>1030129.0800000001</v>
      </c>
    </row>
    <row r="153" spans="2:82" x14ac:dyDescent="0.15">
      <c r="B153" s="3">
        <f t="shared" si="77"/>
        <v>42118</v>
      </c>
      <c r="C153" s="2">
        <v>15408.3</v>
      </c>
      <c r="E153" s="70">
        <v>42118</v>
      </c>
      <c r="F153" s="69">
        <v>12.62</v>
      </c>
      <c r="G153" s="69">
        <v>5.41</v>
      </c>
      <c r="H153" s="69">
        <v>20.83</v>
      </c>
      <c r="I153" s="69">
        <v>33.61</v>
      </c>
      <c r="J153" s="69">
        <v>21.32</v>
      </c>
      <c r="K153" s="69">
        <v>12.8</v>
      </c>
      <c r="L153" s="69">
        <v>28.65</v>
      </c>
      <c r="M153" s="69">
        <v>3.03</v>
      </c>
      <c r="N153" s="69">
        <v>9.74</v>
      </c>
      <c r="O153" s="69">
        <v>5.1833</v>
      </c>
      <c r="P153" s="69">
        <v>34.89</v>
      </c>
      <c r="Q153" s="69">
        <v>0.91</v>
      </c>
      <c r="R153" s="69">
        <v>11.23</v>
      </c>
      <c r="S153" s="69">
        <v>39.659999999999997</v>
      </c>
      <c r="T153" s="4"/>
      <c r="V153" s="3">
        <f t="shared" si="56"/>
        <v>42118</v>
      </c>
      <c r="W153" s="40">
        <f ca="1">W152+SUMIFS('Transactions (Dated)'!$E$2:$E$53,'Transactions (Dated)'!$D$2:$D$53,'Share Values'!$V153,'Transactions (Dated)'!$B$2:$B$53,'Share Values'!W$11,'Transactions (Dated)'!$C$2:$C$53,"Buy")-SUMIFS('Transactions (Dated)'!$E$2:$E$53,'Transactions (Dated)'!$D$2:$D$53,'Share Values'!$V153,'Transactions (Dated)'!$B$2:$B$53,'Share Values'!W$11,'Transactions (Dated)'!$C$2:$C$53,"Sell")</f>
        <v>4625</v>
      </c>
      <c r="X153" s="40">
        <f ca="1">X152+SUMIFS('Transactions (Dated)'!$E$2:$E$53,'Transactions (Dated)'!$D$2:$D$53,'Share Values'!$V153,'Transactions (Dated)'!$B$2:$B$53,'Share Values'!X$11,'Transactions (Dated)'!$C$2:$C$53,"Buy")-SUMIFS('Transactions (Dated)'!$E$2:$E$53,'Transactions (Dated)'!$D$2:$D$53,'Share Values'!$V153,'Transactions (Dated)'!$B$2:$B$53,'Share Values'!X$11,'Transactions (Dated)'!$C$2:$C$53,"Sell")</f>
        <v>9375</v>
      </c>
      <c r="Y153" s="40">
        <f ca="1">Y152+SUMIFS('Transactions (Dated)'!$E$2:$E$53,'Transactions (Dated)'!$D$2:$D$53,'Share Values'!$V153,'Transactions (Dated)'!$B$2:$B$53,'Share Values'!Y$11,'Transactions (Dated)'!$C$2:$C$53,"Buy")-SUMIFS('Transactions (Dated)'!$E$2:$E$53,'Transactions (Dated)'!$D$2:$D$53,'Share Values'!$V153,'Transactions (Dated)'!$B$2:$B$53,'Share Values'!Y$11,'Transactions (Dated)'!$C$2:$C$53,"Sell")</f>
        <v>0</v>
      </c>
      <c r="Z153" s="40">
        <f ca="1">Z152+SUMIFS('Transactions (Dated)'!$E$2:$E$53,'Transactions (Dated)'!$D$2:$D$53,'Share Values'!$V153,'Transactions (Dated)'!$B$2:$B$53,'Share Values'!Z$11,'Transactions (Dated)'!$C$2:$C$53,"Buy")-SUMIFS('Transactions (Dated)'!$E$2:$E$53,'Transactions (Dated)'!$D$2:$D$53,'Share Values'!$V153,'Transactions (Dated)'!$B$2:$B$53,'Share Values'!Z$11,'Transactions (Dated)'!$C$2:$C$53,"Sell")</f>
        <v>1892</v>
      </c>
      <c r="AA153" s="40">
        <f ca="1">AA152+SUMIFS('Transactions (Dated)'!$E$2:$E$53,'Transactions (Dated)'!$D$2:$D$53,'Share Values'!$V153,'Transactions (Dated)'!$B$2:$B$53,'Share Values'!AA$11,'Transactions (Dated)'!$C$2:$C$53,"Buy")-SUMIFS('Transactions (Dated)'!$E$2:$E$53,'Transactions (Dated)'!$D$2:$D$53,'Share Values'!$V153,'Transactions (Dated)'!$B$2:$B$53,'Share Values'!AA$11,'Transactions (Dated)'!$C$2:$C$53,"Sell")</f>
        <v>2348</v>
      </c>
      <c r="AB153" s="40">
        <f ca="1">AB152+SUMIFS('Transactions (Dated)'!$E$2:$E$53,'Transactions (Dated)'!$D$2:$D$53,'Share Values'!$V153,'Transactions (Dated)'!$B$2:$B$53,'Share Values'!AB$11,'Transactions (Dated)'!$C$2:$C$53,"Buy")-SUMIFS('Transactions (Dated)'!$E$2:$E$53,'Transactions (Dated)'!$D$2:$D$53,'Share Values'!$V153,'Transactions (Dated)'!$B$2:$B$53,'Share Values'!AB$11,'Transactions (Dated)'!$C$2:$C$53,"Sell")</f>
        <v>0</v>
      </c>
      <c r="AC153" s="40">
        <f ca="1">AC152+SUMIFS('Transactions (Dated)'!$E$2:$E$53,'Transactions (Dated)'!$D$2:$D$53,'Share Values'!$V153,'Transactions (Dated)'!$B$2:$B$53,'Share Values'!AC$11,'Transactions (Dated)'!$C$2:$C$53,"Buy")-SUMIFS('Transactions (Dated)'!$E$2:$E$53,'Transactions (Dated)'!$D$2:$D$53,'Share Values'!$V153,'Transactions (Dated)'!$B$2:$B$53,'Share Values'!AC$11,'Transactions (Dated)'!$C$2:$C$53,"Sell")</f>
        <v>0</v>
      </c>
      <c r="AD153" s="40">
        <f ca="1">AD152+SUMIFS('Transactions (Dated)'!$E$2:$E$53,'Transactions (Dated)'!$D$2:$D$53,'Share Values'!$V153,'Transactions (Dated)'!$B$2:$B$53,'Share Values'!AD$11,'Transactions (Dated)'!$C$2:$C$53,"Buy")-SUMIFS('Transactions (Dated)'!$E$2:$E$53,'Transactions (Dated)'!$D$2:$D$53,'Share Values'!$V153,'Transactions (Dated)'!$B$2:$B$53,'Share Values'!AD$11,'Transactions (Dated)'!$C$2:$C$53,"Sell")</f>
        <v>0</v>
      </c>
      <c r="AE153" s="40">
        <f ca="1">AE152+SUMIFS('Transactions (Dated)'!$E$2:$E$53,'Transactions (Dated)'!$D$2:$D$53,'Share Values'!$V153,'Transactions (Dated)'!$B$2:$B$53,'Share Values'!AE$11,'Transactions (Dated)'!$C$2:$C$53,"Buy")-SUMIFS('Transactions (Dated)'!$E$2:$E$53,'Transactions (Dated)'!$D$2:$D$53,'Share Values'!$V153,'Transactions (Dated)'!$B$2:$B$53,'Share Values'!AE$11,'Transactions (Dated)'!$C$2:$C$53,"Sell")</f>
        <v>0</v>
      </c>
      <c r="AF153" s="40">
        <f ca="1">AF152+SUMIFS('Transactions (Dated)'!$E$2:$E$53,'Transactions (Dated)'!$D$2:$D$53,'Share Values'!$V153,'Transactions (Dated)'!$B$2:$B$53,'Share Values'!AF$11,'Transactions (Dated)'!$C$2:$C$53,"Buy")-SUMIFS('Transactions (Dated)'!$E$2:$E$53,'Transactions (Dated)'!$D$2:$D$53,'Share Values'!$V153,'Transactions (Dated)'!$B$2:$B$53,'Share Values'!AF$11,'Transactions (Dated)'!$C$2:$C$53,"Sell")</f>
        <v>0</v>
      </c>
      <c r="AG153" s="40">
        <f ca="1">AG152+SUMIFS('Transactions (Dated)'!$E$2:$E$53,'Transactions (Dated)'!$D$2:$D$53,'Share Values'!$V153,'Transactions (Dated)'!$B$2:$B$53,'Share Values'!AG$11,'Transactions (Dated)'!$C$2:$C$53,"Buy")-SUMIFS('Transactions (Dated)'!$E$2:$E$53,'Transactions (Dated)'!$D$2:$D$53,'Share Values'!$V153,'Transactions (Dated)'!$B$2:$B$53,'Share Values'!AG$11,'Transactions (Dated)'!$C$2:$C$53,"Sell")</f>
        <v>0</v>
      </c>
      <c r="AH153" s="40">
        <f ca="1">AH152+SUMIFS('Transactions (Dated)'!$E$2:$E$53,'Transactions (Dated)'!$D$2:$D$53,'Share Values'!$V153,'Transactions (Dated)'!$B$2:$B$53,'Share Values'!AH$11,'Transactions (Dated)'!$C$2:$C$53,"Buy")-SUMIFS('Transactions (Dated)'!$E$2:$E$53,'Transactions (Dated)'!$D$2:$D$53,'Share Values'!$V153,'Transactions (Dated)'!$B$2:$B$53,'Share Values'!AH$11,'Transactions (Dated)'!$C$2:$C$53,"Sell")</f>
        <v>0</v>
      </c>
      <c r="AI153" s="40">
        <f ca="1">AI152+SUMIFS('Transactions (Dated)'!$E$2:$E$53,'Transactions (Dated)'!$D$2:$D$53,'Share Values'!$V153,'Transactions (Dated)'!$B$2:$B$53,'Share Values'!AI$11,'Transactions (Dated)'!$C$2:$C$53,"Buy")-SUMIFS('Transactions (Dated)'!$E$2:$E$53,'Transactions (Dated)'!$D$2:$D$53,'Share Values'!$V153,'Transactions (Dated)'!$B$2:$B$53,'Share Values'!AI$11,'Transactions (Dated)'!$C$2:$C$53,"Sell")</f>
        <v>0</v>
      </c>
      <c r="AJ153" s="40">
        <f ca="1">AJ152+SUMIFS('Transactions (Dated)'!$E$2:$E$53,'Transactions (Dated)'!$D$2:$D$53,'Share Values'!$V153,'Transactions (Dated)'!$B$2:$B$53,'Share Values'!AJ$11,'Transactions (Dated)'!$C$2:$C$53,"Buy")-SUMIFS('Transactions (Dated)'!$E$2:$E$53,'Transactions (Dated)'!$D$2:$D$53,'Share Values'!$V153,'Transactions (Dated)'!$B$2:$B$53,'Share Values'!AJ$11,'Transactions (Dated)'!$C$2:$C$53,"Sell")</f>
        <v>0</v>
      </c>
      <c r="AK153" s="40"/>
      <c r="AM153" s="3">
        <f t="shared" si="57"/>
        <v>42118</v>
      </c>
      <c r="AN153" s="6">
        <f t="shared" ca="1" si="58"/>
        <v>58367.5</v>
      </c>
      <c r="AO153" s="6">
        <f t="shared" ca="1" si="59"/>
        <v>50718.75</v>
      </c>
      <c r="AP153" s="6">
        <f t="shared" ca="1" si="60"/>
        <v>0</v>
      </c>
      <c r="AQ153" s="6">
        <f t="shared" ca="1" si="61"/>
        <v>63590.119999999995</v>
      </c>
      <c r="AR153" s="6">
        <f t="shared" ca="1" si="62"/>
        <v>50059.360000000001</v>
      </c>
      <c r="AS153" s="6">
        <f t="shared" ca="1" si="63"/>
        <v>0</v>
      </c>
      <c r="AT153" s="6">
        <f t="shared" ca="1" si="64"/>
        <v>0</v>
      </c>
      <c r="AU153" s="6">
        <f t="shared" ca="1" si="65"/>
        <v>0</v>
      </c>
      <c r="AV153" s="6">
        <f t="shared" ca="1" si="66"/>
        <v>0</v>
      </c>
      <c r="AW153" s="6">
        <f t="shared" ca="1" si="67"/>
        <v>0</v>
      </c>
      <c r="AX153" s="6">
        <f t="shared" ca="1" si="68"/>
        <v>0</v>
      </c>
      <c r="AY153" s="6">
        <f t="shared" ca="1" si="69"/>
        <v>0</v>
      </c>
      <c r="AZ153" s="6">
        <f t="shared" ca="1" si="70"/>
        <v>0</v>
      </c>
      <c r="BA153" s="6">
        <f t="shared" ca="1" si="71"/>
        <v>0</v>
      </c>
      <c r="BB153" s="6"/>
      <c r="BD153" s="4">
        <f t="shared" ca="1" si="72"/>
        <v>222735.72999999998</v>
      </c>
      <c r="BF153" s="3">
        <f t="shared" si="73"/>
        <v>42118</v>
      </c>
      <c r="BG153" s="6">
        <f>BG152+SUMIFS('Transactions (Dated)'!H:H,'Transactions (Dated)'!D:D,'Share Values'!AM153)</f>
        <v>806524.9</v>
      </c>
      <c r="BH153" s="6">
        <f ca="1">BH152+SUMIFS('Transactions (Dated)'!$F:$F,'Transactions (Dated)'!$D:$D,$BF153,'Transactions (Dated)'!$B:$B,BH$11,'Transactions (Dated)'!$C:$C,"Dividend (paid to cash)")*W153</f>
        <v>0</v>
      </c>
      <c r="BI153" s="6">
        <f ca="1">BI152+SUMIFS('Transactions (Dated)'!$F:$F,'Transactions (Dated)'!$D:$D,$BF153,'Transactions (Dated)'!$B:$B,BI$11,'Transactions (Dated)'!$C:$C,"Dividend (paid to cash)")*X153</f>
        <v>1250</v>
      </c>
      <c r="BJ153" s="6">
        <f ca="1">BJ152+SUMIFS('Transactions (Dated)'!$F:$F,'Transactions (Dated)'!$D:$D,$BF153,'Transactions (Dated)'!$B:$B,BJ$11,'Transactions (Dated)'!$C:$C,"Dividend (paid to cash)")*Y153</f>
        <v>0</v>
      </c>
      <c r="BK153" s="6">
        <f ca="1">BK152+SUMIFS('Transactions (Dated)'!$F:$F,'Transactions (Dated)'!$D:$D,$BF153,'Transactions (Dated)'!$B:$B,BK$11,'Transactions (Dated)'!$C:$C,"Dividend (paid to cash)")*Z153</f>
        <v>47.300000000000004</v>
      </c>
      <c r="BL153" s="6">
        <f ca="1">BL152+SUMIFS('Transactions (Dated)'!$F:$F,'Transactions (Dated)'!$D:$D,$BF153,'Transactions (Dated)'!$B:$B,BL$11,'Transactions (Dated)'!$C:$C,"Dividend (paid to cash)")*AA153</f>
        <v>0</v>
      </c>
      <c r="BM153" s="6">
        <f ca="1">BM152+SUMIFS('Transactions (Dated)'!$F:$F,'Transactions (Dated)'!$D:$D,$BF153,'Transactions (Dated)'!$B:$B,BM$11,'Transactions (Dated)'!$C:$C,"Dividend (paid to cash)")*AB153</f>
        <v>0</v>
      </c>
      <c r="BN153" s="6">
        <f ca="1">BN152+SUMIFS('Transactions (Dated)'!$F:$F,'Transactions (Dated)'!$D:$D,$BF153,'Transactions (Dated)'!$B:$B,BN$11,'Transactions (Dated)'!$C:$C,"Dividend (paid to cash)")*AC153</f>
        <v>0</v>
      </c>
      <c r="BO153" s="6">
        <f ca="1">BO152+SUMIFS('Transactions (Dated)'!$F:$F,'Transactions (Dated)'!$D:$D,$BF153,'Transactions (Dated)'!$B:$B,BO$11,'Transactions (Dated)'!$C:$C,"Dividend (paid to cash)")*AD153</f>
        <v>0</v>
      </c>
      <c r="BP153" s="6">
        <f ca="1">BP152+SUMIFS('Transactions (Dated)'!$F:$F,'Transactions (Dated)'!$D:$D,$BF153,'Transactions (Dated)'!$B:$B,BP$11,'Transactions (Dated)'!$C:$C,"Dividend (paid to cash)")*AE153</f>
        <v>0</v>
      </c>
      <c r="BQ153" s="6">
        <f ca="1">BQ152+SUMIFS('Transactions (Dated)'!$F:$F,'Transactions (Dated)'!$D:$D,$BF153,'Transactions (Dated)'!$B:$B,BQ$11,'Transactions (Dated)'!$C:$C,"Dividend (paid to cash)")*AF153</f>
        <v>0</v>
      </c>
      <c r="BR153" s="6">
        <f ca="1">BR152+SUMIFS('Transactions (Dated)'!$F:$F,'Transactions (Dated)'!$D:$D,$BF153,'Transactions (Dated)'!$B:$B,BR$11,'Transactions (Dated)'!$C:$C,"Dividend (paid to cash)")*AG153</f>
        <v>0</v>
      </c>
      <c r="BS153" s="6">
        <f ca="1">BS152+SUMIFS('Transactions (Dated)'!$F:$F,'Transactions (Dated)'!$D:$D,$BF153,'Transactions (Dated)'!$B:$B,BS$11,'Transactions (Dated)'!$C:$C,"Dividend (paid to cash)")*AH153</f>
        <v>0</v>
      </c>
      <c r="BT153" s="6">
        <f ca="1">BT152+SUMIFS('Transactions (Dated)'!$F:$F,'Transactions (Dated)'!$D:$D,$BF153,'Transactions (Dated)'!$B:$B,BT$11,'Transactions (Dated)'!$C:$C,"Dividend (paid to cash)")*AI153</f>
        <v>0</v>
      </c>
      <c r="BU153" s="6">
        <f ca="1">BU152+SUMIFS('Transactions (Dated)'!$F:$F,'Transactions (Dated)'!$D:$D,$BF153,'Transactions (Dated)'!$B:$B,BU$11,'Transactions (Dated)'!$C:$C,"Dividend (paid to cash)")*AJ153</f>
        <v>0</v>
      </c>
      <c r="BV153" s="6"/>
      <c r="BX153" s="6">
        <f t="shared" ca="1" si="78"/>
        <v>807822.20000000007</v>
      </c>
      <c r="BZ153" s="3">
        <f t="shared" si="79"/>
        <v>42118</v>
      </c>
      <c r="CA153" s="4">
        <f t="shared" ca="1" si="74"/>
        <v>222735.72999999998</v>
      </c>
      <c r="CB153" s="4">
        <f t="shared" ca="1" si="75"/>
        <v>807822.20000000007</v>
      </c>
      <c r="CD153" s="4">
        <f t="shared" ca="1" si="76"/>
        <v>1030557.93</v>
      </c>
    </row>
    <row r="154" spans="2:82" x14ac:dyDescent="0.15">
      <c r="B154" s="3">
        <f t="shared" si="77"/>
        <v>42121</v>
      </c>
      <c r="C154" s="2">
        <v>15344.1</v>
      </c>
      <c r="E154" s="70">
        <v>42121</v>
      </c>
      <c r="F154" s="69">
        <v>12.38</v>
      </c>
      <c r="G154" s="69">
        <v>5.31</v>
      </c>
      <c r="H154" s="69">
        <v>20.74</v>
      </c>
      <c r="I154" s="69">
        <v>33.770000000000003</v>
      </c>
      <c r="J154" s="69">
        <v>21.03</v>
      </c>
      <c r="K154" s="69">
        <v>12.76</v>
      </c>
      <c r="L154" s="69">
        <v>28.29</v>
      </c>
      <c r="M154" s="69">
        <v>3.15</v>
      </c>
      <c r="N154" s="69">
        <v>9.81</v>
      </c>
      <c r="O154" s="69">
        <v>5.2667000000000002</v>
      </c>
      <c r="P154" s="69">
        <v>34.9</v>
      </c>
      <c r="Q154" s="69">
        <v>0.91</v>
      </c>
      <c r="R154" s="69">
        <v>11.58</v>
      </c>
      <c r="S154" s="69">
        <v>39.700000000000003</v>
      </c>
      <c r="T154" s="4"/>
      <c r="V154" s="3">
        <f t="shared" si="56"/>
        <v>42121</v>
      </c>
      <c r="W154" s="40">
        <f ca="1">W153+SUMIFS('Transactions (Dated)'!$E$2:$E$53,'Transactions (Dated)'!$D$2:$D$53,'Share Values'!$V154,'Transactions (Dated)'!$B$2:$B$53,'Share Values'!W$11,'Transactions (Dated)'!$C$2:$C$53,"Buy")-SUMIFS('Transactions (Dated)'!$E$2:$E$53,'Transactions (Dated)'!$D$2:$D$53,'Share Values'!$V154,'Transactions (Dated)'!$B$2:$B$53,'Share Values'!W$11,'Transactions (Dated)'!$C$2:$C$53,"Sell")</f>
        <v>4625</v>
      </c>
      <c r="X154" s="40">
        <f ca="1">X153+SUMIFS('Transactions (Dated)'!$E$2:$E$53,'Transactions (Dated)'!$D$2:$D$53,'Share Values'!$V154,'Transactions (Dated)'!$B$2:$B$53,'Share Values'!X$11,'Transactions (Dated)'!$C$2:$C$53,"Buy")-SUMIFS('Transactions (Dated)'!$E$2:$E$53,'Transactions (Dated)'!$D$2:$D$53,'Share Values'!$V154,'Transactions (Dated)'!$B$2:$B$53,'Share Values'!X$11,'Transactions (Dated)'!$C$2:$C$53,"Sell")</f>
        <v>9375</v>
      </c>
      <c r="Y154" s="40">
        <f ca="1">Y153+SUMIFS('Transactions (Dated)'!$E$2:$E$53,'Transactions (Dated)'!$D$2:$D$53,'Share Values'!$V154,'Transactions (Dated)'!$B$2:$B$53,'Share Values'!Y$11,'Transactions (Dated)'!$C$2:$C$53,"Buy")-SUMIFS('Transactions (Dated)'!$E$2:$E$53,'Transactions (Dated)'!$D$2:$D$53,'Share Values'!$V154,'Transactions (Dated)'!$B$2:$B$53,'Share Values'!Y$11,'Transactions (Dated)'!$C$2:$C$53,"Sell")</f>
        <v>0</v>
      </c>
      <c r="Z154" s="40">
        <f ca="1">Z153+SUMIFS('Transactions (Dated)'!$E$2:$E$53,'Transactions (Dated)'!$D$2:$D$53,'Share Values'!$V154,'Transactions (Dated)'!$B$2:$B$53,'Share Values'!Z$11,'Transactions (Dated)'!$C$2:$C$53,"Buy")-SUMIFS('Transactions (Dated)'!$E$2:$E$53,'Transactions (Dated)'!$D$2:$D$53,'Share Values'!$V154,'Transactions (Dated)'!$B$2:$B$53,'Share Values'!Z$11,'Transactions (Dated)'!$C$2:$C$53,"Sell")</f>
        <v>1892</v>
      </c>
      <c r="AA154" s="40">
        <f ca="1">AA153+SUMIFS('Transactions (Dated)'!$E$2:$E$53,'Transactions (Dated)'!$D$2:$D$53,'Share Values'!$V154,'Transactions (Dated)'!$B$2:$B$53,'Share Values'!AA$11,'Transactions (Dated)'!$C$2:$C$53,"Buy")-SUMIFS('Transactions (Dated)'!$E$2:$E$53,'Transactions (Dated)'!$D$2:$D$53,'Share Values'!$V154,'Transactions (Dated)'!$B$2:$B$53,'Share Values'!AA$11,'Transactions (Dated)'!$C$2:$C$53,"Sell")</f>
        <v>2348</v>
      </c>
      <c r="AB154" s="40">
        <f ca="1">AB153+SUMIFS('Transactions (Dated)'!$E$2:$E$53,'Transactions (Dated)'!$D$2:$D$53,'Share Values'!$V154,'Transactions (Dated)'!$B$2:$B$53,'Share Values'!AB$11,'Transactions (Dated)'!$C$2:$C$53,"Buy")-SUMIFS('Transactions (Dated)'!$E$2:$E$53,'Transactions (Dated)'!$D$2:$D$53,'Share Values'!$V154,'Transactions (Dated)'!$B$2:$B$53,'Share Values'!AB$11,'Transactions (Dated)'!$C$2:$C$53,"Sell")</f>
        <v>0</v>
      </c>
      <c r="AC154" s="40">
        <f ca="1">AC153+SUMIFS('Transactions (Dated)'!$E$2:$E$53,'Transactions (Dated)'!$D$2:$D$53,'Share Values'!$V154,'Transactions (Dated)'!$B$2:$B$53,'Share Values'!AC$11,'Transactions (Dated)'!$C$2:$C$53,"Buy")-SUMIFS('Transactions (Dated)'!$E$2:$E$53,'Transactions (Dated)'!$D$2:$D$53,'Share Values'!$V154,'Transactions (Dated)'!$B$2:$B$53,'Share Values'!AC$11,'Transactions (Dated)'!$C$2:$C$53,"Sell")</f>
        <v>0</v>
      </c>
      <c r="AD154" s="40">
        <f ca="1">AD153+SUMIFS('Transactions (Dated)'!$E$2:$E$53,'Transactions (Dated)'!$D$2:$D$53,'Share Values'!$V154,'Transactions (Dated)'!$B$2:$B$53,'Share Values'!AD$11,'Transactions (Dated)'!$C$2:$C$53,"Buy")-SUMIFS('Transactions (Dated)'!$E$2:$E$53,'Transactions (Dated)'!$D$2:$D$53,'Share Values'!$V154,'Transactions (Dated)'!$B$2:$B$53,'Share Values'!AD$11,'Transactions (Dated)'!$C$2:$C$53,"Sell")</f>
        <v>0</v>
      </c>
      <c r="AE154" s="40">
        <f ca="1">AE153+SUMIFS('Transactions (Dated)'!$E$2:$E$53,'Transactions (Dated)'!$D$2:$D$53,'Share Values'!$V154,'Transactions (Dated)'!$B$2:$B$53,'Share Values'!AE$11,'Transactions (Dated)'!$C$2:$C$53,"Buy")-SUMIFS('Transactions (Dated)'!$E$2:$E$53,'Transactions (Dated)'!$D$2:$D$53,'Share Values'!$V154,'Transactions (Dated)'!$B$2:$B$53,'Share Values'!AE$11,'Transactions (Dated)'!$C$2:$C$53,"Sell")</f>
        <v>0</v>
      </c>
      <c r="AF154" s="40">
        <f ca="1">AF153+SUMIFS('Transactions (Dated)'!$E$2:$E$53,'Transactions (Dated)'!$D$2:$D$53,'Share Values'!$V154,'Transactions (Dated)'!$B$2:$B$53,'Share Values'!AF$11,'Transactions (Dated)'!$C$2:$C$53,"Buy")-SUMIFS('Transactions (Dated)'!$E$2:$E$53,'Transactions (Dated)'!$D$2:$D$53,'Share Values'!$V154,'Transactions (Dated)'!$B$2:$B$53,'Share Values'!AF$11,'Transactions (Dated)'!$C$2:$C$53,"Sell")</f>
        <v>0</v>
      </c>
      <c r="AG154" s="40">
        <f ca="1">AG153+SUMIFS('Transactions (Dated)'!$E$2:$E$53,'Transactions (Dated)'!$D$2:$D$53,'Share Values'!$V154,'Transactions (Dated)'!$B$2:$B$53,'Share Values'!AG$11,'Transactions (Dated)'!$C$2:$C$53,"Buy")-SUMIFS('Transactions (Dated)'!$E$2:$E$53,'Transactions (Dated)'!$D$2:$D$53,'Share Values'!$V154,'Transactions (Dated)'!$B$2:$B$53,'Share Values'!AG$11,'Transactions (Dated)'!$C$2:$C$53,"Sell")</f>
        <v>0</v>
      </c>
      <c r="AH154" s="40">
        <f ca="1">AH153+SUMIFS('Transactions (Dated)'!$E$2:$E$53,'Transactions (Dated)'!$D$2:$D$53,'Share Values'!$V154,'Transactions (Dated)'!$B$2:$B$53,'Share Values'!AH$11,'Transactions (Dated)'!$C$2:$C$53,"Buy")-SUMIFS('Transactions (Dated)'!$E$2:$E$53,'Transactions (Dated)'!$D$2:$D$53,'Share Values'!$V154,'Transactions (Dated)'!$B$2:$B$53,'Share Values'!AH$11,'Transactions (Dated)'!$C$2:$C$53,"Sell")</f>
        <v>0</v>
      </c>
      <c r="AI154" s="40">
        <f ca="1">AI153+SUMIFS('Transactions (Dated)'!$E$2:$E$53,'Transactions (Dated)'!$D$2:$D$53,'Share Values'!$V154,'Transactions (Dated)'!$B$2:$B$53,'Share Values'!AI$11,'Transactions (Dated)'!$C$2:$C$53,"Buy")-SUMIFS('Transactions (Dated)'!$E$2:$E$53,'Transactions (Dated)'!$D$2:$D$53,'Share Values'!$V154,'Transactions (Dated)'!$B$2:$B$53,'Share Values'!AI$11,'Transactions (Dated)'!$C$2:$C$53,"Sell")</f>
        <v>0</v>
      </c>
      <c r="AJ154" s="40">
        <f ca="1">AJ153+SUMIFS('Transactions (Dated)'!$E$2:$E$53,'Transactions (Dated)'!$D$2:$D$53,'Share Values'!$V154,'Transactions (Dated)'!$B$2:$B$53,'Share Values'!AJ$11,'Transactions (Dated)'!$C$2:$C$53,"Buy")-SUMIFS('Transactions (Dated)'!$E$2:$E$53,'Transactions (Dated)'!$D$2:$D$53,'Share Values'!$V154,'Transactions (Dated)'!$B$2:$B$53,'Share Values'!AJ$11,'Transactions (Dated)'!$C$2:$C$53,"Sell")</f>
        <v>0</v>
      </c>
      <c r="AK154" s="40"/>
      <c r="AM154" s="3">
        <f t="shared" si="57"/>
        <v>42121</v>
      </c>
      <c r="AN154" s="6">
        <f t="shared" ca="1" si="58"/>
        <v>57257.5</v>
      </c>
      <c r="AO154" s="6">
        <f t="shared" ca="1" si="59"/>
        <v>49781.249999999993</v>
      </c>
      <c r="AP154" s="6">
        <f t="shared" ca="1" si="60"/>
        <v>0</v>
      </c>
      <c r="AQ154" s="6">
        <f t="shared" ca="1" si="61"/>
        <v>63892.840000000004</v>
      </c>
      <c r="AR154" s="6">
        <f t="shared" ca="1" si="62"/>
        <v>49378.44</v>
      </c>
      <c r="AS154" s="6">
        <f t="shared" ca="1" si="63"/>
        <v>0</v>
      </c>
      <c r="AT154" s="6">
        <f t="shared" ca="1" si="64"/>
        <v>0</v>
      </c>
      <c r="AU154" s="6">
        <f t="shared" ca="1" si="65"/>
        <v>0</v>
      </c>
      <c r="AV154" s="6">
        <f t="shared" ca="1" si="66"/>
        <v>0</v>
      </c>
      <c r="AW154" s="6">
        <f t="shared" ca="1" si="67"/>
        <v>0</v>
      </c>
      <c r="AX154" s="6">
        <f t="shared" ca="1" si="68"/>
        <v>0</v>
      </c>
      <c r="AY154" s="6">
        <f t="shared" ca="1" si="69"/>
        <v>0</v>
      </c>
      <c r="AZ154" s="6">
        <f t="shared" ca="1" si="70"/>
        <v>0</v>
      </c>
      <c r="BA154" s="6">
        <f t="shared" ca="1" si="71"/>
        <v>0</v>
      </c>
      <c r="BB154" s="6"/>
      <c r="BD154" s="4">
        <f t="shared" ca="1" si="72"/>
        <v>220310.03</v>
      </c>
      <c r="BF154" s="3">
        <f t="shared" si="73"/>
        <v>42121</v>
      </c>
      <c r="BG154" s="6">
        <f>BG153+SUMIFS('Transactions (Dated)'!H:H,'Transactions (Dated)'!D:D,'Share Values'!AM154)</f>
        <v>806524.9</v>
      </c>
      <c r="BH154" s="6">
        <f ca="1">BH153+SUMIFS('Transactions (Dated)'!$F:$F,'Transactions (Dated)'!$D:$D,$BF154,'Transactions (Dated)'!$B:$B,BH$11,'Transactions (Dated)'!$C:$C,"Dividend (paid to cash)")*W154</f>
        <v>0</v>
      </c>
      <c r="BI154" s="6">
        <f ca="1">BI153+SUMIFS('Transactions (Dated)'!$F:$F,'Transactions (Dated)'!$D:$D,$BF154,'Transactions (Dated)'!$B:$B,BI$11,'Transactions (Dated)'!$C:$C,"Dividend (paid to cash)")*X154</f>
        <v>1250</v>
      </c>
      <c r="BJ154" s="6">
        <f ca="1">BJ153+SUMIFS('Transactions (Dated)'!$F:$F,'Transactions (Dated)'!$D:$D,$BF154,'Transactions (Dated)'!$B:$B,BJ$11,'Transactions (Dated)'!$C:$C,"Dividend (paid to cash)")*Y154</f>
        <v>0</v>
      </c>
      <c r="BK154" s="6">
        <f ca="1">BK153+SUMIFS('Transactions (Dated)'!$F:$F,'Transactions (Dated)'!$D:$D,$BF154,'Transactions (Dated)'!$B:$B,BK$11,'Transactions (Dated)'!$C:$C,"Dividend (paid to cash)")*Z154</f>
        <v>47.300000000000004</v>
      </c>
      <c r="BL154" s="6">
        <f ca="1">BL153+SUMIFS('Transactions (Dated)'!$F:$F,'Transactions (Dated)'!$D:$D,$BF154,'Transactions (Dated)'!$B:$B,BL$11,'Transactions (Dated)'!$C:$C,"Dividend (paid to cash)")*AA154</f>
        <v>0</v>
      </c>
      <c r="BM154" s="6">
        <f ca="1">BM153+SUMIFS('Transactions (Dated)'!$F:$F,'Transactions (Dated)'!$D:$D,$BF154,'Transactions (Dated)'!$B:$B,BM$11,'Transactions (Dated)'!$C:$C,"Dividend (paid to cash)")*AB154</f>
        <v>0</v>
      </c>
      <c r="BN154" s="6">
        <f ca="1">BN153+SUMIFS('Transactions (Dated)'!$F:$F,'Transactions (Dated)'!$D:$D,$BF154,'Transactions (Dated)'!$B:$B,BN$11,'Transactions (Dated)'!$C:$C,"Dividend (paid to cash)")*AC154</f>
        <v>0</v>
      </c>
      <c r="BO154" s="6">
        <f ca="1">BO153+SUMIFS('Transactions (Dated)'!$F:$F,'Transactions (Dated)'!$D:$D,$BF154,'Transactions (Dated)'!$B:$B,BO$11,'Transactions (Dated)'!$C:$C,"Dividend (paid to cash)")*AD154</f>
        <v>0</v>
      </c>
      <c r="BP154" s="6">
        <f ca="1">BP153+SUMIFS('Transactions (Dated)'!$F:$F,'Transactions (Dated)'!$D:$D,$BF154,'Transactions (Dated)'!$B:$B,BP$11,'Transactions (Dated)'!$C:$C,"Dividend (paid to cash)")*AE154</f>
        <v>0</v>
      </c>
      <c r="BQ154" s="6">
        <f ca="1">BQ153+SUMIFS('Transactions (Dated)'!$F:$F,'Transactions (Dated)'!$D:$D,$BF154,'Transactions (Dated)'!$B:$B,BQ$11,'Transactions (Dated)'!$C:$C,"Dividend (paid to cash)")*AF154</f>
        <v>0</v>
      </c>
      <c r="BR154" s="6">
        <f ca="1">BR153+SUMIFS('Transactions (Dated)'!$F:$F,'Transactions (Dated)'!$D:$D,$BF154,'Transactions (Dated)'!$B:$B,BR$11,'Transactions (Dated)'!$C:$C,"Dividend (paid to cash)")*AG154</f>
        <v>0</v>
      </c>
      <c r="BS154" s="6">
        <f ca="1">BS153+SUMIFS('Transactions (Dated)'!$F:$F,'Transactions (Dated)'!$D:$D,$BF154,'Transactions (Dated)'!$B:$B,BS$11,'Transactions (Dated)'!$C:$C,"Dividend (paid to cash)")*AH154</f>
        <v>0</v>
      </c>
      <c r="BT154" s="6">
        <f ca="1">BT153+SUMIFS('Transactions (Dated)'!$F:$F,'Transactions (Dated)'!$D:$D,$BF154,'Transactions (Dated)'!$B:$B,BT$11,'Transactions (Dated)'!$C:$C,"Dividend (paid to cash)")*AI154</f>
        <v>0</v>
      </c>
      <c r="BU154" s="6">
        <f ca="1">BU153+SUMIFS('Transactions (Dated)'!$F:$F,'Transactions (Dated)'!$D:$D,$BF154,'Transactions (Dated)'!$B:$B,BU$11,'Transactions (Dated)'!$C:$C,"Dividend (paid to cash)")*AJ154</f>
        <v>0</v>
      </c>
      <c r="BV154" s="6"/>
      <c r="BX154" s="6">
        <f t="shared" ca="1" si="78"/>
        <v>807822.20000000007</v>
      </c>
      <c r="BZ154" s="3">
        <f t="shared" si="79"/>
        <v>42121</v>
      </c>
      <c r="CA154" s="4">
        <f t="shared" ca="1" si="74"/>
        <v>220310.03</v>
      </c>
      <c r="CB154" s="4">
        <f t="shared" ca="1" si="75"/>
        <v>807822.20000000007</v>
      </c>
      <c r="CD154" s="4">
        <f t="shared" ca="1" si="76"/>
        <v>1028132.2300000001</v>
      </c>
    </row>
    <row r="155" spans="2:82" x14ac:dyDescent="0.15">
      <c r="B155" s="3">
        <f t="shared" si="77"/>
        <v>42122</v>
      </c>
      <c r="C155" s="2">
        <v>15346.1</v>
      </c>
      <c r="E155" s="70">
        <v>42122</v>
      </c>
      <c r="F155" s="69">
        <v>12.51</v>
      </c>
      <c r="G155" s="69">
        <v>5.27</v>
      </c>
      <c r="H155" s="69">
        <v>20.75</v>
      </c>
      <c r="I155" s="69">
        <v>33.79</v>
      </c>
      <c r="J155" s="69">
        <v>21.07</v>
      </c>
      <c r="K155" s="69">
        <v>12.76</v>
      </c>
      <c r="L155" s="69">
        <v>28.33</v>
      </c>
      <c r="M155" s="69">
        <v>3.22</v>
      </c>
      <c r="N155" s="69">
        <v>9.81</v>
      </c>
      <c r="O155" s="69">
        <v>5.4166999999999996</v>
      </c>
      <c r="P155" s="69">
        <v>35.229999999999997</v>
      </c>
      <c r="Q155" s="69">
        <v>0.9</v>
      </c>
      <c r="R155" s="69">
        <v>11.52</v>
      </c>
      <c r="S155" s="69">
        <v>39.770000000000003</v>
      </c>
      <c r="T155" s="4"/>
      <c r="V155" s="3">
        <f t="shared" si="56"/>
        <v>42122</v>
      </c>
      <c r="W155" s="40">
        <f ca="1">W154+SUMIFS('Transactions (Dated)'!$E$2:$E$53,'Transactions (Dated)'!$D$2:$D$53,'Share Values'!$V155,'Transactions (Dated)'!$B$2:$B$53,'Share Values'!W$11,'Transactions (Dated)'!$C$2:$C$53,"Buy")-SUMIFS('Transactions (Dated)'!$E$2:$E$53,'Transactions (Dated)'!$D$2:$D$53,'Share Values'!$V155,'Transactions (Dated)'!$B$2:$B$53,'Share Values'!W$11,'Transactions (Dated)'!$C$2:$C$53,"Sell")</f>
        <v>4625</v>
      </c>
      <c r="X155" s="40">
        <f ca="1">X154+SUMIFS('Transactions (Dated)'!$E$2:$E$53,'Transactions (Dated)'!$D$2:$D$53,'Share Values'!$V155,'Transactions (Dated)'!$B$2:$B$53,'Share Values'!X$11,'Transactions (Dated)'!$C$2:$C$53,"Buy")-SUMIFS('Transactions (Dated)'!$E$2:$E$53,'Transactions (Dated)'!$D$2:$D$53,'Share Values'!$V155,'Transactions (Dated)'!$B$2:$B$53,'Share Values'!X$11,'Transactions (Dated)'!$C$2:$C$53,"Sell")</f>
        <v>9375</v>
      </c>
      <c r="Y155" s="40">
        <f ca="1">Y154+SUMIFS('Transactions (Dated)'!$E$2:$E$53,'Transactions (Dated)'!$D$2:$D$53,'Share Values'!$V155,'Transactions (Dated)'!$B$2:$B$53,'Share Values'!Y$11,'Transactions (Dated)'!$C$2:$C$53,"Buy")-SUMIFS('Transactions (Dated)'!$E$2:$E$53,'Transactions (Dated)'!$D$2:$D$53,'Share Values'!$V155,'Transactions (Dated)'!$B$2:$B$53,'Share Values'!Y$11,'Transactions (Dated)'!$C$2:$C$53,"Sell")</f>
        <v>0</v>
      </c>
      <c r="Z155" s="40">
        <f ca="1">Z154+SUMIFS('Transactions (Dated)'!$E$2:$E$53,'Transactions (Dated)'!$D$2:$D$53,'Share Values'!$V155,'Transactions (Dated)'!$B$2:$B$53,'Share Values'!Z$11,'Transactions (Dated)'!$C$2:$C$53,"Buy")-SUMIFS('Transactions (Dated)'!$E$2:$E$53,'Transactions (Dated)'!$D$2:$D$53,'Share Values'!$V155,'Transactions (Dated)'!$B$2:$B$53,'Share Values'!Z$11,'Transactions (Dated)'!$C$2:$C$53,"Sell")</f>
        <v>1892</v>
      </c>
      <c r="AA155" s="40">
        <f ca="1">AA154+SUMIFS('Transactions (Dated)'!$E$2:$E$53,'Transactions (Dated)'!$D$2:$D$53,'Share Values'!$V155,'Transactions (Dated)'!$B$2:$B$53,'Share Values'!AA$11,'Transactions (Dated)'!$C$2:$C$53,"Buy")-SUMIFS('Transactions (Dated)'!$E$2:$E$53,'Transactions (Dated)'!$D$2:$D$53,'Share Values'!$V155,'Transactions (Dated)'!$B$2:$B$53,'Share Values'!AA$11,'Transactions (Dated)'!$C$2:$C$53,"Sell")</f>
        <v>2348</v>
      </c>
      <c r="AB155" s="40">
        <f ca="1">AB154+SUMIFS('Transactions (Dated)'!$E$2:$E$53,'Transactions (Dated)'!$D$2:$D$53,'Share Values'!$V155,'Transactions (Dated)'!$B$2:$B$53,'Share Values'!AB$11,'Transactions (Dated)'!$C$2:$C$53,"Buy")-SUMIFS('Transactions (Dated)'!$E$2:$E$53,'Transactions (Dated)'!$D$2:$D$53,'Share Values'!$V155,'Transactions (Dated)'!$B$2:$B$53,'Share Values'!AB$11,'Transactions (Dated)'!$C$2:$C$53,"Sell")</f>
        <v>0</v>
      </c>
      <c r="AC155" s="40">
        <f ca="1">AC154+SUMIFS('Transactions (Dated)'!$E$2:$E$53,'Transactions (Dated)'!$D$2:$D$53,'Share Values'!$V155,'Transactions (Dated)'!$B$2:$B$53,'Share Values'!AC$11,'Transactions (Dated)'!$C$2:$C$53,"Buy")-SUMIFS('Transactions (Dated)'!$E$2:$E$53,'Transactions (Dated)'!$D$2:$D$53,'Share Values'!$V155,'Transactions (Dated)'!$B$2:$B$53,'Share Values'!AC$11,'Transactions (Dated)'!$C$2:$C$53,"Sell")</f>
        <v>0</v>
      </c>
      <c r="AD155" s="40">
        <f ca="1">AD154+SUMIFS('Transactions (Dated)'!$E$2:$E$53,'Transactions (Dated)'!$D$2:$D$53,'Share Values'!$V155,'Transactions (Dated)'!$B$2:$B$53,'Share Values'!AD$11,'Transactions (Dated)'!$C$2:$C$53,"Buy")-SUMIFS('Transactions (Dated)'!$E$2:$E$53,'Transactions (Dated)'!$D$2:$D$53,'Share Values'!$V155,'Transactions (Dated)'!$B$2:$B$53,'Share Values'!AD$11,'Transactions (Dated)'!$C$2:$C$53,"Sell")</f>
        <v>0</v>
      </c>
      <c r="AE155" s="40">
        <f ca="1">AE154+SUMIFS('Transactions (Dated)'!$E$2:$E$53,'Transactions (Dated)'!$D$2:$D$53,'Share Values'!$V155,'Transactions (Dated)'!$B$2:$B$53,'Share Values'!AE$11,'Transactions (Dated)'!$C$2:$C$53,"Buy")-SUMIFS('Transactions (Dated)'!$E$2:$E$53,'Transactions (Dated)'!$D$2:$D$53,'Share Values'!$V155,'Transactions (Dated)'!$B$2:$B$53,'Share Values'!AE$11,'Transactions (Dated)'!$C$2:$C$53,"Sell")</f>
        <v>0</v>
      </c>
      <c r="AF155" s="40">
        <f ca="1">AF154+SUMIFS('Transactions (Dated)'!$E$2:$E$53,'Transactions (Dated)'!$D$2:$D$53,'Share Values'!$V155,'Transactions (Dated)'!$B$2:$B$53,'Share Values'!AF$11,'Transactions (Dated)'!$C$2:$C$53,"Buy")-SUMIFS('Transactions (Dated)'!$E$2:$E$53,'Transactions (Dated)'!$D$2:$D$53,'Share Values'!$V155,'Transactions (Dated)'!$B$2:$B$53,'Share Values'!AF$11,'Transactions (Dated)'!$C$2:$C$53,"Sell")</f>
        <v>0</v>
      </c>
      <c r="AG155" s="40">
        <f ca="1">AG154+SUMIFS('Transactions (Dated)'!$E$2:$E$53,'Transactions (Dated)'!$D$2:$D$53,'Share Values'!$V155,'Transactions (Dated)'!$B$2:$B$53,'Share Values'!AG$11,'Transactions (Dated)'!$C$2:$C$53,"Buy")-SUMIFS('Transactions (Dated)'!$E$2:$E$53,'Transactions (Dated)'!$D$2:$D$53,'Share Values'!$V155,'Transactions (Dated)'!$B$2:$B$53,'Share Values'!AG$11,'Transactions (Dated)'!$C$2:$C$53,"Sell")</f>
        <v>0</v>
      </c>
      <c r="AH155" s="40">
        <f ca="1">AH154+SUMIFS('Transactions (Dated)'!$E$2:$E$53,'Transactions (Dated)'!$D$2:$D$53,'Share Values'!$V155,'Transactions (Dated)'!$B$2:$B$53,'Share Values'!AH$11,'Transactions (Dated)'!$C$2:$C$53,"Buy")-SUMIFS('Transactions (Dated)'!$E$2:$E$53,'Transactions (Dated)'!$D$2:$D$53,'Share Values'!$V155,'Transactions (Dated)'!$B$2:$B$53,'Share Values'!AH$11,'Transactions (Dated)'!$C$2:$C$53,"Sell")</f>
        <v>0</v>
      </c>
      <c r="AI155" s="40">
        <f ca="1">AI154+SUMIFS('Transactions (Dated)'!$E$2:$E$53,'Transactions (Dated)'!$D$2:$D$53,'Share Values'!$V155,'Transactions (Dated)'!$B$2:$B$53,'Share Values'!AI$11,'Transactions (Dated)'!$C$2:$C$53,"Buy")-SUMIFS('Transactions (Dated)'!$E$2:$E$53,'Transactions (Dated)'!$D$2:$D$53,'Share Values'!$V155,'Transactions (Dated)'!$B$2:$B$53,'Share Values'!AI$11,'Transactions (Dated)'!$C$2:$C$53,"Sell")</f>
        <v>0</v>
      </c>
      <c r="AJ155" s="40">
        <f ca="1">AJ154+SUMIFS('Transactions (Dated)'!$E$2:$E$53,'Transactions (Dated)'!$D$2:$D$53,'Share Values'!$V155,'Transactions (Dated)'!$B$2:$B$53,'Share Values'!AJ$11,'Transactions (Dated)'!$C$2:$C$53,"Buy")-SUMIFS('Transactions (Dated)'!$E$2:$E$53,'Transactions (Dated)'!$D$2:$D$53,'Share Values'!$V155,'Transactions (Dated)'!$B$2:$B$53,'Share Values'!AJ$11,'Transactions (Dated)'!$C$2:$C$53,"Sell")</f>
        <v>0</v>
      </c>
      <c r="AK155" s="40"/>
      <c r="AM155" s="3">
        <f t="shared" si="57"/>
        <v>42122</v>
      </c>
      <c r="AN155" s="6">
        <f t="shared" ca="1" si="58"/>
        <v>57858.75</v>
      </c>
      <c r="AO155" s="6">
        <f t="shared" ca="1" si="59"/>
        <v>49406.249999999993</v>
      </c>
      <c r="AP155" s="6">
        <f t="shared" ca="1" si="60"/>
        <v>0</v>
      </c>
      <c r="AQ155" s="6">
        <f t="shared" ca="1" si="61"/>
        <v>63930.68</v>
      </c>
      <c r="AR155" s="6">
        <f t="shared" ca="1" si="62"/>
        <v>49472.36</v>
      </c>
      <c r="AS155" s="6">
        <f t="shared" ca="1" si="63"/>
        <v>0</v>
      </c>
      <c r="AT155" s="6">
        <f t="shared" ca="1" si="64"/>
        <v>0</v>
      </c>
      <c r="AU155" s="6">
        <f t="shared" ca="1" si="65"/>
        <v>0</v>
      </c>
      <c r="AV155" s="6">
        <f t="shared" ca="1" si="66"/>
        <v>0</v>
      </c>
      <c r="AW155" s="6">
        <f t="shared" ca="1" si="67"/>
        <v>0</v>
      </c>
      <c r="AX155" s="6">
        <f t="shared" ca="1" si="68"/>
        <v>0</v>
      </c>
      <c r="AY155" s="6">
        <f t="shared" ca="1" si="69"/>
        <v>0</v>
      </c>
      <c r="AZ155" s="6">
        <f t="shared" ca="1" si="70"/>
        <v>0</v>
      </c>
      <c r="BA155" s="6">
        <f t="shared" ca="1" si="71"/>
        <v>0</v>
      </c>
      <c r="BB155" s="6"/>
      <c r="BD155" s="4">
        <f t="shared" ca="1" si="72"/>
        <v>220668.03999999998</v>
      </c>
      <c r="BF155" s="3">
        <f t="shared" si="73"/>
        <v>42122</v>
      </c>
      <c r="BG155" s="6">
        <f>BG154+SUMIFS('Transactions (Dated)'!H:H,'Transactions (Dated)'!D:D,'Share Values'!AM155)</f>
        <v>806524.9</v>
      </c>
      <c r="BH155" s="6">
        <f ca="1">BH154+SUMIFS('Transactions (Dated)'!$F:$F,'Transactions (Dated)'!$D:$D,$BF155,'Transactions (Dated)'!$B:$B,BH$11,'Transactions (Dated)'!$C:$C,"Dividend (paid to cash)")*W155</f>
        <v>0</v>
      </c>
      <c r="BI155" s="6">
        <f ca="1">BI154+SUMIFS('Transactions (Dated)'!$F:$F,'Transactions (Dated)'!$D:$D,$BF155,'Transactions (Dated)'!$B:$B,BI$11,'Transactions (Dated)'!$C:$C,"Dividend (paid to cash)")*X155</f>
        <v>1250</v>
      </c>
      <c r="BJ155" s="6">
        <f ca="1">BJ154+SUMIFS('Transactions (Dated)'!$F:$F,'Transactions (Dated)'!$D:$D,$BF155,'Transactions (Dated)'!$B:$B,BJ$11,'Transactions (Dated)'!$C:$C,"Dividend (paid to cash)")*Y155</f>
        <v>0</v>
      </c>
      <c r="BK155" s="6">
        <f ca="1">BK154+SUMIFS('Transactions (Dated)'!$F:$F,'Transactions (Dated)'!$D:$D,$BF155,'Transactions (Dated)'!$B:$B,BK$11,'Transactions (Dated)'!$C:$C,"Dividend (paid to cash)")*Z155</f>
        <v>47.300000000000004</v>
      </c>
      <c r="BL155" s="6">
        <f ca="1">BL154+SUMIFS('Transactions (Dated)'!$F:$F,'Transactions (Dated)'!$D:$D,$BF155,'Transactions (Dated)'!$B:$B,BL$11,'Transactions (Dated)'!$C:$C,"Dividend (paid to cash)")*AA155</f>
        <v>0</v>
      </c>
      <c r="BM155" s="6">
        <f ca="1">BM154+SUMIFS('Transactions (Dated)'!$F:$F,'Transactions (Dated)'!$D:$D,$BF155,'Transactions (Dated)'!$B:$B,BM$11,'Transactions (Dated)'!$C:$C,"Dividend (paid to cash)")*AB155</f>
        <v>0</v>
      </c>
      <c r="BN155" s="6">
        <f ca="1">BN154+SUMIFS('Transactions (Dated)'!$F:$F,'Transactions (Dated)'!$D:$D,$BF155,'Transactions (Dated)'!$B:$B,BN$11,'Transactions (Dated)'!$C:$C,"Dividend (paid to cash)")*AC155</f>
        <v>0</v>
      </c>
      <c r="BO155" s="6">
        <f ca="1">BO154+SUMIFS('Transactions (Dated)'!$F:$F,'Transactions (Dated)'!$D:$D,$BF155,'Transactions (Dated)'!$B:$B,BO$11,'Transactions (Dated)'!$C:$C,"Dividend (paid to cash)")*AD155</f>
        <v>0</v>
      </c>
      <c r="BP155" s="6">
        <f ca="1">BP154+SUMIFS('Transactions (Dated)'!$F:$F,'Transactions (Dated)'!$D:$D,$BF155,'Transactions (Dated)'!$B:$B,BP$11,'Transactions (Dated)'!$C:$C,"Dividend (paid to cash)")*AE155</f>
        <v>0</v>
      </c>
      <c r="BQ155" s="6">
        <f ca="1">BQ154+SUMIFS('Transactions (Dated)'!$F:$F,'Transactions (Dated)'!$D:$D,$BF155,'Transactions (Dated)'!$B:$B,BQ$11,'Transactions (Dated)'!$C:$C,"Dividend (paid to cash)")*AF155</f>
        <v>0</v>
      </c>
      <c r="BR155" s="6">
        <f ca="1">BR154+SUMIFS('Transactions (Dated)'!$F:$F,'Transactions (Dated)'!$D:$D,$BF155,'Transactions (Dated)'!$B:$B,BR$11,'Transactions (Dated)'!$C:$C,"Dividend (paid to cash)")*AG155</f>
        <v>0</v>
      </c>
      <c r="BS155" s="6">
        <f ca="1">BS154+SUMIFS('Transactions (Dated)'!$F:$F,'Transactions (Dated)'!$D:$D,$BF155,'Transactions (Dated)'!$B:$B,BS$11,'Transactions (Dated)'!$C:$C,"Dividend (paid to cash)")*AH155</f>
        <v>0</v>
      </c>
      <c r="BT155" s="6">
        <f ca="1">BT154+SUMIFS('Transactions (Dated)'!$F:$F,'Transactions (Dated)'!$D:$D,$BF155,'Transactions (Dated)'!$B:$B,BT$11,'Transactions (Dated)'!$C:$C,"Dividend (paid to cash)")*AI155</f>
        <v>0</v>
      </c>
      <c r="BU155" s="6">
        <f ca="1">BU154+SUMIFS('Transactions (Dated)'!$F:$F,'Transactions (Dated)'!$D:$D,$BF155,'Transactions (Dated)'!$B:$B,BU$11,'Transactions (Dated)'!$C:$C,"Dividend (paid to cash)")*AJ155</f>
        <v>0</v>
      </c>
      <c r="BV155" s="6"/>
      <c r="BX155" s="6">
        <f t="shared" ca="1" si="78"/>
        <v>807822.20000000007</v>
      </c>
      <c r="BZ155" s="3">
        <f t="shared" si="79"/>
        <v>42122</v>
      </c>
      <c r="CA155" s="4">
        <f t="shared" ca="1" si="74"/>
        <v>220668.03999999998</v>
      </c>
      <c r="CB155" s="4">
        <f t="shared" ca="1" si="75"/>
        <v>807822.20000000007</v>
      </c>
      <c r="CD155" s="4">
        <f t="shared" ca="1" si="76"/>
        <v>1028490.24</v>
      </c>
    </row>
    <row r="156" spans="2:82" x14ac:dyDescent="0.15">
      <c r="B156" s="3">
        <f t="shared" si="77"/>
        <v>42123</v>
      </c>
      <c r="C156" s="2">
        <v>15347.3</v>
      </c>
      <c r="E156" s="70">
        <v>42123</v>
      </c>
      <c r="F156" s="69">
        <v>12.48</v>
      </c>
      <c r="G156" s="69">
        <v>5.43</v>
      </c>
      <c r="H156" s="69">
        <v>20.78</v>
      </c>
      <c r="I156" s="69">
        <v>33.299999999999997</v>
      </c>
      <c r="J156" s="69">
        <v>20.84</v>
      </c>
      <c r="K156" s="69">
        <v>12.57</v>
      </c>
      <c r="L156" s="69">
        <v>28.6</v>
      </c>
      <c r="M156" s="69">
        <v>3.28</v>
      </c>
      <c r="N156" s="69">
        <v>10.19</v>
      </c>
      <c r="O156" s="69">
        <v>5.3766999999999996</v>
      </c>
      <c r="P156" s="69">
        <v>35.229999999999997</v>
      </c>
      <c r="Q156" s="69">
        <v>0.9</v>
      </c>
      <c r="R156" s="69">
        <v>11.64</v>
      </c>
      <c r="S156" s="69">
        <v>39.729999999999997</v>
      </c>
      <c r="T156" s="4"/>
      <c r="V156" s="3">
        <f t="shared" si="56"/>
        <v>42123</v>
      </c>
      <c r="W156" s="40">
        <f ca="1">W155+SUMIFS('Transactions (Dated)'!$E$2:$E$53,'Transactions (Dated)'!$D$2:$D$53,'Share Values'!$V156,'Transactions (Dated)'!$B$2:$B$53,'Share Values'!W$11,'Transactions (Dated)'!$C$2:$C$53,"Buy")-SUMIFS('Transactions (Dated)'!$E$2:$E$53,'Transactions (Dated)'!$D$2:$D$53,'Share Values'!$V156,'Transactions (Dated)'!$B$2:$B$53,'Share Values'!W$11,'Transactions (Dated)'!$C$2:$C$53,"Sell")</f>
        <v>4625</v>
      </c>
      <c r="X156" s="40">
        <f ca="1">X155+SUMIFS('Transactions (Dated)'!$E$2:$E$53,'Transactions (Dated)'!$D$2:$D$53,'Share Values'!$V156,'Transactions (Dated)'!$B$2:$B$53,'Share Values'!X$11,'Transactions (Dated)'!$C$2:$C$53,"Buy")-SUMIFS('Transactions (Dated)'!$E$2:$E$53,'Transactions (Dated)'!$D$2:$D$53,'Share Values'!$V156,'Transactions (Dated)'!$B$2:$B$53,'Share Values'!X$11,'Transactions (Dated)'!$C$2:$C$53,"Sell")</f>
        <v>9375</v>
      </c>
      <c r="Y156" s="40">
        <f ca="1">Y155+SUMIFS('Transactions (Dated)'!$E$2:$E$53,'Transactions (Dated)'!$D$2:$D$53,'Share Values'!$V156,'Transactions (Dated)'!$B$2:$B$53,'Share Values'!Y$11,'Transactions (Dated)'!$C$2:$C$53,"Buy")-SUMIFS('Transactions (Dated)'!$E$2:$E$53,'Transactions (Dated)'!$D$2:$D$53,'Share Values'!$V156,'Transactions (Dated)'!$B$2:$B$53,'Share Values'!Y$11,'Transactions (Dated)'!$C$2:$C$53,"Sell")</f>
        <v>0</v>
      </c>
      <c r="Z156" s="40">
        <f ca="1">Z155+SUMIFS('Transactions (Dated)'!$E$2:$E$53,'Transactions (Dated)'!$D$2:$D$53,'Share Values'!$V156,'Transactions (Dated)'!$B$2:$B$53,'Share Values'!Z$11,'Transactions (Dated)'!$C$2:$C$53,"Buy")-SUMIFS('Transactions (Dated)'!$E$2:$E$53,'Transactions (Dated)'!$D$2:$D$53,'Share Values'!$V156,'Transactions (Dated)'!$B$2:$B$53,'Share Values'!Z$11,'Transactions (Dated)'!$C$2:$C$53,"Sell")</f>
        <v>1892</v>
      </c>
      <c r="AA156" s="40">
        <f ca="1">AA155+SUMIFS('Transactions (Dated)'!$E$2:$E$53,'Transactions (Dated)'!$D$2:$D$53,'Share Values'!$V156,'Transactions (Dated)'!$B$2:$B$53,'Share Values'!AA$11,'Transactions (Dated)'!$C$2:$C$53,"Buy")-SUMIFS('Transactions (Dated)'!$E$2:$E$53,'Transactions (Dated)'!$D$2:$D$53,'Share Values'!$V156,'Transactions (Dated)'!$B$2:$B$53,'Share Values'!AA$11,'Transactions (Dated)'!$C$2:$C$53,"Sell")</f>
        <v>2348</v>
      </c>
      <c r="AB156" s="40">
        <f ca="1">AB155+SUMIFS('Transactions (Dated)'!$E$2:$E$53,'Transactions (Dated)'!$D$2:$D$53,'Share Values'!$V156,'Transactions (Dated)'!$B$2:$B$53,'Share Values'!AB$11,'Transactions (Dated)'!$C$2:$C$53,"Buy")-SUMIFS('Transactions (Dated)'!$E$2:$E$53,'Transactions (Dated)'!$D$2:$D$53,'Share Values'!$V156,'Transactions (Dated)'!$B$2:$B$53,'Share Values'!AB$11,'Transactions (Dated)'!$C$2:$C$53,"Sell")</f>
        <v>0</v>
      </c>
      <c r="AC156" s="40">
        <f ca="1">AC155+SUMIFS('Transactions (Dated)'!$E$2:$E$53,'Transactions (Dated)'!$D$2:$D$53,'Share Values'!$V156,'Transactions (Dated)'!$B$2:$B$53,'Share Values'!AC$11,'Transactions (Dated)'!$C$2:$C$53,"Buy")-SUMIFS('Transactions (Dated)'!$E$2:$E$53,'Transactions (Dated)'!$D$2:$D$53,'Share Values'!$V156,'Transactions (Dated)'!$B$2:$B$53,'Share Values'!AC$11,'Transactions (Dated)'!$C$2:$C$53,"Sell")</f>
        <v>0</v>
      </c>
      <c r="AD156" s="40">
        <f ca="1">AD155+SUMIFS('Transactions (Dated)'!$E$2:$E$53,'Transactions (Dated)'!$D$2:$D$53,'Share Values'!$V156,'Transactions (Dated)'!$B$2:$B$53,'Share Values'!AD$11,'Transactions (Dated)'!$C$2:$C$53,"Buy")-SUMIFS('Transactions (Dated)'!$E$2:$E$53,'Transactions (Dated)'!$D$2:$D$53,'Share Values'!$V156,'Transactions (Dated)'!$B$2:$B$53,'Share Values'!AD$11,'Transactions (Dated)'!$C$2:$C$53,"Sell")</f>
        <v>0</v>
      </c>
      <c r="AE156" s="40">
        <f ca="1">AE155+SUMIFS('Transactions (Dated)'!$E$2:$E$53,'Transactions (Dated)'!$D$2:$D$53,'Share Values'!$V156,'Transactions (Dated)'!$B$2:$B$53,'Share Values'!AE$11,'Transactions (Dated)'!$C$2:$C$53,"Buy")-SUMIFS('Transactions (Dated)'!$E$2:$E$53,'Transactions (Dated)'!$D$2:$D$53,'Share Values'!$V156,'Transactions (Dated)'!$B$2:$B$53,'Share Values'!AE$11,'Transactions (Dated)'!$C$2:$C$53,"Sell")</f>
        <v>0</v>
      </c>
      <c r="AF156" s="40">
        <f ca="1">AF155+SUMIFS('Transactions (Dated)'!$E$2:$E$53,'Transactions (Dated)'!$D$2:$D$53,'Share Values'!$V156,'Transactions (Dated)'!$B$2:$B$53,'Share Values'!AF$11,'Transactions (Dated)'!$C$2:$C$53,"Buy")-SUMIFS('Transactions (Dated)'!$E$2:$E$53,'Transactions (Dated)'!$D$2:$D$53,'Share Values'!$V156,'Transactions (Dated)'!$B$2:$B$53,'Share Values'!AF$11,'Transactions (Dated)'!$C$2:$C$53,"Sell")</f>
        <v>0</v>
      </c>
      <c r="AG156" s="40">
        <f ca="1">AG155+SUMIFS('Transactions (Dated)'!$E$2:$E$53,'Transactions (Dated)'!$D$2:$D$53,'Share Values'!$V156,'Transactions (Dated)'!$B$2:$B$53,'Share Values'!AG$11,'Transactions (Dated)'!$C$2:$C$53,"Buy")-SUMIFS('Transactions (Dated)'!$E$2:$E$53,'Transactions (Dated)'!$D$2:$D$53,'Share Values'!$V156,'Transactions (Dated)'!$B$2:$B$53,'Share Values'!AG$11,'Transactions (Dated)'!$C$2:$C$53,"Sell")</f>
        <v>0</v>
      </c>
      <c r="AH156" s="40">
        <f ca="1">AH155+SUMIFS('Transactions (Dated)'!$E$2:$E$53,'Transactions (Dated)'!$D$2:$D$53,'Share Values'!$V156,'Transactions (Dated)'!$B$2:$B$53,'Share Values'!AH$11,'Transactions (Dated)'!$C$2:$C$53,"Buy")-SUMIFS('Transactions (Dated)'!$E$2:$E$53,'Transactions (Dated)'!$D$2:$D$53,'Share Values'!$V156,'Transactions (Dated)'!$B$2:$B$53,'Share Values'!AH$11,'Transactions (Dated)'!$C$2:$C$53,"Sell")</f>
        <v>0</v>
      </c>
      <c r="AI156" s="40">
        <f ca="1">AI155+SUMIFS('Transactions (Dated)'!$E$2:$E$53,'Transactions (Dated)'!$D$2:$D$53,'Share Values'!$V156,'Transactions (Dated)'!$B$2:$B$53,'Share Values'!AI$11,'Transactions (Dated)'!$C$2:$C$53,"Buy")-SUMIFS('Transactions (Dated)'!$E$2:$E$53,'Transactions (Dated)'!$D$2:$D$53,'Share Values'!$V156,'Transactions (Dated)'!$B$2:$B$53,'Share Values'!AI$11,'Transactions (Dated)'!$C$2:$C$53,"Sell")</f>
        <v>0</v>
      </c>
      <c r="AJ156" s="40">
        <f ca="1">AJ155+SUMIFS('Transactions (Dated)'!$E$2:$E$53,'Transactions (Dated)'!$D$2:$D$53,'Share Values'!$V156,'Transactions (Dated)'!$B$2:$B$53,'Share Values'!AJ$11,'Transactions (Dated)'!$C$2:$C$53,"Buy")-SUMIFS('Transactions (Dated)'!$E$2:$E$53,'Transactions (Dated)'!$D$2:$D$53,'Share Values'!$V156,'Transactions (Dated)'!$B$2:$B$53,'Share Values'!AJ$11,'Transactions (Dated)'!$C$2:$C$53,"Sell")</f>
        <v>0</v>
      </c>
      <c r="AK156" s="40"/>
      <c r="AM156" s="3">
        <f t="shared" si="57"/>
        <v>42123</v>
      </c>
      <c r="AN156" s="6">
        <f t="shared" ca="1" si="58"/>
        <v>57720</v>
      </c>
      <c r="AO156" s="6">
        <f t="shared" ca="1" si="59"/>
        <v>50906.25</v>
      </c>
      <c r="AP156" s="6">
        <f t="shared" ca="1" si="60"/>
        <v>0</v>
      </c>
      <c r="AQ156" s="6">
        <f t="shared" ca="1" si="61"/>
        <v>63003.599999999991</v>
      </c>
      <c r="AR156" s="6">
        <f t="shared" ca="1" si="62"/>
        <v>48932.32</v>
      </c>
      <c r="AS156" s="6">
        <f t="shared" ca="1" si="63"/>
        <v>0</v>
      </c>
      <c r="AT156" s="6">
        <f t="shared" ca="1" si="64"/>
        <v>0</v>
      </c>
      <c r="AU156" s="6">
        <f t="shared" ca="1" si="65"/>
        <v>0</v>
      </c>
      <c r="AV156" s="6">
        <f t="shared" ca="1" si="66"/>
        <v>0</v>
      </c>
      <c r="AW156" s="6">
        <f t="shared" ca="1" si="67"/>
        <v>0</v>
      </c>
      <c r="AX156" s="6">
        <f t="shared" ca="1" si="68"/>
        <v>0</v>
      </c>
      <c r="AY156" s="6">
        <f t="shared" ca="1" si="69"/>
        <v>0</v>
      </c>
      <c r="AZ156" s="6">
        <f t="shared" ca="1" si="70"/>
        <v>0</v>
      </c>
      <c r="BA156" s="6">
        <f t="shared" ca="1" si="71"/>
        <v>0</v>
      </c>
      <c r="BB156" s="6"/>
      <c r="BD156" s="4">
        <f t="shared" ca="1" si="72"/>
        <v>220562.16999999998</v>
      </c>
      <c r="BF156" s="3">
        <f t="shared" si="73"/>
        <v>42123</v>
      </c>
      <c r="BG156" s="6">
        <f>BG155+SUMIFS('Transactions (Dated)'!H:H,'Transactions (Dated)'!D:D,'Share Values'!AM156)</f>
        <v>806524.9</v>
      </c>
      <c r="BH156" s="6">
        <f ca="1">BH155+SUMIFS('Transactions (Dated)'!$F:$F,'Transactions (Dated)'!$D:$D,$BF156,'Transactions (Dated)'!$B:$B,BH$11,'Transactions (Dated)'!$C:$C,"Dividend (paid to cash)")*W156</f>
        <v>0</v>
      </c>
      <c r="BI156" s="6">
        <f ca="1">BI155+SUMIFS('Transactions (Dated)'!$F:$F,'Transactions (Dated)'!$D:$D,$BF156,'Transactions (Dated)'!$B:$B,BI$11,'Transactions (Dated)'!$C:$C,"Dividend (paid to cash)")*X156</f>
        <v>1250</v>
      </c>
      <c r="BJ156" s="6">
        <f ca="1">BJ155+SUMIFS('Transactions (Dated)'!$F:$F,'Transactions (Dated)'!$D:$D,$BF156,'Transactions (Dated)'!$B:$B,BJ$11,'Transactions (Dated)'!$C:$C,"Dividend (paid to cash)")*Y156</f>
        <v>0</v>
      </c>
      <c r="BK156" s="6">
        <f ca="1">BK155+SUMIFS('Transactions (Dated)'!$F:$F,'Transactions (Dated)'!$D:$D,$BF156,'Transactions (Dated)'!$B:$B,BK$11,'Transactions (Dated)'!$C:$C,"Dividend (paid to cash)")*Z156</f>
        <v>47.300000000000004</v>
      </c>
      <c r="BL156" s="6">
        <f ca="1">BL155+SUMIFS('Transactions (Dated)'!$F:$F,'Transactions (Dated)'!$D:$D,$BF156,'Transactions (Dated)'!$B:$B,BL$11,'Transactions (Dated)'!$C:$C,"Dividend (paid to cash)")*AA156</f>
        <v>0</v>
      </c>
      <c r="BM156" s="6">
        <f ca="1">BM155+SUMIFS('Transactions (Dated)'!$F:$F,'Transactions (Dated)'!$D:$D,$BF156,'Transactions (Dated)'!$B:$B,BM$11,'Transactions (Dated)'!$C:$C,"Dividend (paid to cash)")*AB156</f>
        <v>0</v>
      </c>
      <c r="BN156" s="6">
        <f ca="1">BN155+SUMIFS('Transactions (Dated)'!$F:$F,'Transactions (Dated)'!$D:$D,$BF156,'Transactions (Dated)'!$B:$B,BN$11,'Transactions (Dated)'!$C:$C,"Dividend (paid to cash)")*AC156</f>
        <v>0</v>
      </c>
      <c r="BO156" s="6">
        <f ca="1">BO155+SUMIFS('Transactions (Dated)'!$F:$F,'Transactions (Dated)'!$D:$D,$BF156,'Transactions (Dated)'!$B:$B,BO$11,'Transactions (Dated)'!$C:$C,"Dividend (paid to cash)")*AD156</f>
        <v>0</v>
      </c>
      <c r="BP156" s="6">
        <f ca="1">BP155+SUMIFS('Transactions (Dated)'!$F:$F,'Transactions (Dated)'!$D:$D,$BF156,'Transactions (Dated)'!$B:$B,BP$11,'Transactions (Dated)'!$C:$C,"Dividend (paid to cash)")*AE156</f>
        <v>0</v>
      </c>
      <c r="BQ156" s="6">
        <f ca="1">BQ155+SUMIFS('Transactions (Dated)'!$F:$F,'Transactions (Dated)'!$D:$D,$BF156,'Transactions (Dated)'!$B:$B,BQ$11,'Transactions (Dated)'!$C:$C,"Dividend (paid to cash)")*AF156</f>
        <v>0</v>
      </c>
      <c r="BR156" s="6">
        <f ca="1">BR155+SUMIFS('Transactions (Dated)'!$F:$F,'Transactions (Dated)'!$D:$D,$BF156,'Transactions (Dated)'!$B:$B,BR$11,'Transactions (Dated)'!$C:$C,"Dividend (paid to cash)")*AG156</f>
        <v>0</v>
      </c>
      <c r="BS156" s="6">
        <f ca="1">BS155+SUMIFS('Transactions (Dated)'!$F:$F,'Transactions (Dated)'!$D:$D,$BF156,'Transactions (Dated)'!$B:$B,BS$11,'Transactions (Dated)'!$C:$C,"Dividend (paid to cash)")*AH156</f>
        <v>0</v>
      </c>
      <c r="BT156" s="6">
        <f ca="1">BT155+SUMIFS('Transactions (Dated)'!$F:$F,'Transactions (Dated)'!$D:$D,$BF156,'Transactions (Dated)'!$B:$B,BT$11,'Transactions (Dated)'!$C:$C,"Dividend (paid to cash)")*AI156</f>
        <v>0</v>
      </c>
      <c r="BU156" s="6">
        <f ca="1">BU155+SUMIFS('Transactions (Dated)'!$F:$F,'Transactions (Dated)'!$D:$D,$BF156,'Transactions (Dated)'!$B:$B,BU$11,'Transactions (Dated)'!$C:$C,"Dividend (paid to cash)")*AJ156</f>
        <v>0</v>
      </c>
      <c r="BV156" s="6"/>
      <c r="BX156" s="6">
        <f t="shared" ca="1" si="78"/>
        <v>807822.20000000007</v>
      </c>
      <c r="BZ156" s="3">
        <f t="shared" si="79"/>
        <v>42123</v>
      </c>
      <c r="CA156" s="4">
        <f t="shared" ca="1" si="74"/>
        <v>220562.16999999998</v>
      </c>
      <c r="CB156" s="4">
        <f t="shared" ca="1" si="75"/>
        <v>807822.20000000007</v>
      </c>
      <c r="CD156" s="4">
        <f t="shared" ca="1" si="76"/>
        <v>1028384.3700000001</v>
      </c>
    </row>
    <row r="157" spans="2:82" x14ac:dyDescent="0.15">
      <c r="B157" s="3">
        <f t="shared" si="77"/>
        <v>42124</v>
      </c>
      <c r="C157" s="2">
        <v>15224.5</v>
      </c>
      <c r="E157" s="70">
        <v>42124</v>
      </c>
      <c r="F157" s="69">
        <v>12.25</v>
      </c>
      <c r="G157" s="69">
        <v>5.5</v>
      </c>
      <c r="H157" s="69">
        <v>20.6</v>
      </c>
      <c r="I157" s="69">
        <v>33.18</v>
      </c>
      <c r="J157" s="69">
        <v>20.82</v>
      </c>
      <c r="K157" s="69">
        <v>12.47</v>
      </c>
      <c r="L157" s="69">
        <v>28.42</v>
      </c>
      <c r="M157" s="69">
        <v>3.25</v>
      </c>
      <c r="N157" s="69">
        <v>10.5</v>
      </c>
      <c r="O157" s="69">
        <v>5.3250000000000002</v>
      </c>
      <c r="P157" s="69">
        <v>34.75</v>
      </c>
      <c r="Q157" s="69">
        <v>0.89</v>
      </c>
      <c r="R157" s="69">
        <v>11.93</v>
      </c>
      <c r="S157" s="69">
        <v>39.270000000000003</v>
      </c>
      <c r="T157" s="4"/>
      <c r="V157" s="3">
        <f t="shared" si="56"/>
        <v>42124</v>
      </c>
      <c r="W157" s="40">
        <f ca="1">W156+SUMIFS('Transactions (Dated)'!$E$2:$E$53,'Transactions (Dated)'!$D$2:$D$53,'Share Values'!$V157,'Transactions (Dated)'!$B$2:$B$53,'Share Values'!W$11,'Transactions (Dated)'!$C$2:$C$53,"Buy")-SUMIFS('Transactions (Dated)'!$E$2:$E$53,'Transactions (Dated)'!$D$2:$D$53,'Share Values'!$V157,'Transactions (Dated)'!$B$2:$B$53,'Share Values'!W$11,'Transactions (Dated)'!$C$2:$C$53,"Sell")</f>
        <v>4625</v>
      </c>
      <c r="X157" s="40">
        <f ca="1">X156+SUMIFS('Transactions (Dated)'!$E$2:$E$53,'Transactions (Dated)'!$D$2:$D$53,'Share Values'!$V157,'Transactions (Dated)'!$B$2:$B$53,'Share Values'!X$11,'Transactions (Dated)'!$C$2:$C$53,"Buy")-SUMIFS('Transactions (Dated)'!$E$2:$E$53,'Transactions (Dated)'!$D$2:$D$53,'Share Values'!$V157,'Transactions (Dated)'!$B$2:$B$53,'Share Values'!X$11,'Transactions (Dated)'!$C$2:$C$53,"Sell")</f>
        <v>9375</v>
      </c>
      <c r="Y157" s="40">
        <f ca="1">Y156+SUMIFS('Transactions (Dated)'!$E$2:$E$53,'Transactions (Dated)'!$D$2:$D$53,'Share Values'!$V157,'Transactions (Dated)'!$B$2:$B$53,'Share Values'!Y$11,'Transactions (Dated)'!$C$2:$C$53,"Buy")-SUMIFS('Transactions (Dated)'!$E$2:$E$53,'Transactions (Dated)'!$D$2:$D$53,'Share Values'!$V157,'Transactions (Dated)'!$B$2:$B$53,'Share Values'!Y$11,'Transactions (Dated)'!$C$2:$C$53,"Sell")</f>
        <v>0</v>
      </c>
      <c r="Z157" s="40">
        <f ca="1">Z156+SUMIFS('Transactions (Dated)'!$E$2:$E$53,'Transactions (Dated)'!$D$2:$D$53,'Share Values'!$V157,'Transactions (Dated)'!$B$2:$B$53,'Share Values'!Z$11,'Transactions (Dated)'!$C$2:$C$53,"Buy")-SUMIFS('Transactions (Dated)'!$E$2:$E$53,'Transactions (Dated)'!$D$2:$D$53,'Share Values'!$V157,'Transactions (Dated)'!$B$2:$B$53,'Share Values'!Z$11,'Transactions (Dated)'!$C$2:$C$53,"Sell")</f>
        <v>1892</v>
      </c>
      <c r="AA157" s="40">
        <f ca="1">AA156+SUMIFS('Transactions (Dated)'!$E$2:$E$53,'Transactions (Dated)'!$D$2:$D$53,'Share Values'!$V157,'Transactions (Dated)'!$B$2:$B$53,'Share Values'!AA$11,'Transactions (Dated)'!$C$2:$C$53,"Buy")-SUMIFS('Transactions (Dated)'!$E$2:$E$53,'Transactions (Dated)'!$D$2:$D$53,'Share Values'!$V157,'Transactions (Dated)'!$B$2:$B$53,'Share Values'!AA$11,'Transactions (Dated)'!$C$2:$C$53,"Sell")</f>
        <v>2348</v>
      </c>
      <c r="AB157" s="40">
        <f ca="1">AB156+SUMIFS('Transactions (Dated)'!$E$2:$E$53,'Transactions (Dated)'!$D$2:$D$53,'Share Values'!$V157,'Transactions (Dated)'!$B$2:$B$53,'Share Values'!AB$11,'Transactions (Dated)'!$C$2:$C$53,"Buy")-SUMIFS('Transactions (Dated)'!$E$2:$E$53,'Transactions (Dated)'!$D$2:$D$53,'Share Values'!$V157,'Transactions (Dated)'!$B$2:$B$53,'Share Values'!AB$11,'Transactions (Dated)'!$C$2:$C$53,"Sell")</f>
        <v>0</v>
      </c>
      <c r="AC157" s="40">
        <f ca="1">AC156+SUMIFS('Transactions (Dated)'!$E$2:$E$53,'Transactions (Dated)'!$D$2:$D$53,'Share Values'!$V157,'Transactions (Dated)'!$B$2:$B$53,'Share Values'!AC$11,'Transactions (Dated)'!$C$2:$C$53,"Buy")-SUMIFS('Transactions (Dated)'!$E$2:$E$53,'Transactions (Dated)'!$D$2:$D$53,'Share Values'!$V157,'Transactions (Dated)'!$B$2:$B$53,'Share Values'!AC$11,'Transactions (Dated)'!$C$2:$C$53,"Sell")</f>
        <v>0</v>
      </c>
      <c r="AD157" s="40">
        <f ca="1">AD156+SUMIFS('Transactions (Dated)'!$E$2:$E$53,'Transactions (Dated)'!$D$2:$D$53,'Share Values'!$V157,'Transactions (Dated)'!$B$2:$B$53,'Share Values'!AD$11,'Transactions (Dated)'!$C$2:$C$53,"Buy")-SUMIFS('Transactions (Dated)'!$E$2:$E$53,'Transactions (Dated)'!$D$2:$D$53,'Share Values'!$V157,'Transactions (Dated)'!$B$2:$B$53,'Share Values'!AD$11,'Transactions (Dated)'!$C$2:$C$53,"Sell")</f>
        <v>0</v>
      </c>
      <c r="AE157" s="40">
        <f ca="1">AE156+SUMIFS('Transactions (Dated)'!$E$2:$E$53,'Transactions (Dated)'!$D$2:$D$53,'Share Values'!$V157,'Transactions (Dated)'!$B$2:$B$53,'Share Values'!AE$11,'Transactions (Dated)'!$C$2:$C$53,"Buy")-SUMIFS('Transactions (Dated)'!$E$2:$E$53,'Transactions (Dated)'!$D$2:$D$53,'Share Values'!$V157,'Transactions (Dated)'!$B$2:$B$53,'Share Values'!AE$11,'Transactions (Dated)'!$C$2:$C$53,"Sell")</f>
        <v>0</v>
      </c>
      <c r="AF157" s="40">
        <f ca="1">AF156+SUMIFS('Transactions (Dated)'!$E$2:$E$53,'Transactions (Dated)'!$D$2:$D$53,'Share Values'!$V157,'Transactions (Dated)'!$B$2:$B$53,'Share Values'!AF$11,'Transactions (Dated)'!$C$2:$C$53,"Buy")-SUMIFS('Transactions (Dated)'!$E$2:$E$53,'Transactions (Dated)'!$D$2:$D$53,'Share Values'!$V157,'Transactions (Dated)'!$B$2:$B$53,'Share Values'!AF$11,'Transactions (Dated)'!$C$2:$C$53,"Sell")</f>
        <v>0</v>
      </c>
      <c r="AG157" s="40">
        <f ca="1">AG156+SUMIFS('Transactions (Dated)'!$E$2:$E$53,'Transactions (Dated)'!$D$2:$D$53,'Share Values'!$V157,'Transactions (Dated)'!$B$2:$B$53,'Share Values'!AG$11,'Transactions (Dated)'!$C$2:$C$53,"Buy")-SUMIFS('Transactions (Dated)'!$E$2:$E$53,'Transactions (Dated)'!$D$2:$D$53,'Share Values'!$V157,'Transactions (Dated)'!$B$2:$B$53,'Share Values'!AG$11,'Transactions (Dated)'!$C$2:$C$53,"Sell")</f>
        <v>0</v>
      </c>
      <c r="AH157" s="40">
        <f ca="1">AH156+SUMIFS('Transactions (Dated)'!$E$2:$E$53,'Transactions (Dated)'!$D$2:$D$53,'Share Values'!$V157,'Transactions (Dated)'!$B$2:$B$53,'Share Values'!AH$11,'Transactions (Dated)'!$C$2:$C$53,"Buy")-SUMIFS('Transactions (Dated)'!$E$2:$E$53,'Transactions (Dated)'!$D$2:$D$53,'Share Values'!$V157,'Transactions (Dated)'!$B$2:$B$53,'Share Values'!AH$11,'Transactions (Dated)'!$C$2:$C$53,"Sell")</f>
        <v>0</v>
      </c>
      <c r="AI157" s="40">
        <f ca="1">AI156+SUMIFS('Transactions (Dated)'!$E$2:$E$53,'Transactions (Dated)'!$D$2:$D$53,'Share Values'!$V157,'Transactions (Dated)'!$B$2:$B$53,'Share Values'!AI$11,'Transactions (Dated)'!$C$2:$C$53,"Buy")-SUMIFS('Transactions (Dated)'!$E$2:$E$53,'Transactions (Dated)'!$D$2:$D$53,'Share Values'!$V157,'Transactions (Dated)'!$B$2:$B$53,'Share Values'!AI$11,'Transactions (Dated)'!$C$2:$C$53,"Sell")</f>
        <v>0</v>
      </c>
      <c r="AJ157" s="40">
        <f ca="1">AJ156+SUMIFS('Transactions (Dated)'!$E$2:$E$53,'Transactions (Dated)'!$D$2:$D$53,'Share Values'!$V157,'Transactions (Dated)'!$B$2:$B$53,'Share Values'!AJ$11,'Transactions (Dated)'!$C$2:$C$53,"Buy")-SUMIFS('Transactions (Dated)'!$E$2:$E$53,'Transactions (Dated)'!$D$2:$D$53,'Share Values'!$V157,'Transactions (Dated)'!$B$2:$B$53,'Share Values'!AJ$11,'Transactions (Dated)'!$C$2:$C$53,"Sell")</f>
        <v>0</v>
      </c>
      <c r="AK157" s="40"/>
      <c r="AM157" s="3">
        <f t="shared" si="57"/>
        <v>42124</v>
      </c>
      <c r="AN157" s="6">
        <f t="shared" ca="1" si="58"/>
        <v>56656.25</v>
      </c>
      <c r="AO157" s="6">
        <f t="shared" ca="1" si="59"/>
        <v>51562.5</v>
      </c>
      <c r="AP157" s="6">
        <f t="shared" ca="1" si="60"/>
        <v>0</v>
      </c>
      <c r="AQ157" s="6">
        <f t="shared" ca="1" si="61"/>
        <v>62776.56</v>
      </c>
      <c r="AR157" s="6">
        <f t="shared" ca="1" si="62"/>
        <v>48885.36</v>
      </c>
      <c r="AS157" s="6">
        <f t="shared" ca="1" si="63"/>
        <v>0</v>
      </c>
      <c r="AT157" s="6">
        <f t="shared" ca="1" si="64"/>
        <v>0</v>
      </c>
      <c r="AU157" s="6">
        <f t="shared" ca="1" si="65"/>
        <v>0</v>
      </c>
      <c r="AV157" s="6">
        <f t="shared" ca="1" si="66"/>
        <v>0</v>
      </c>
      <c r="AW157" s="6">
        <f t="shared" ca="1" si="67"/>
        <v>0</v>
      </c>
      <c r="AX157" s="6">
        <f t="shared" ca="1" si="68"/>
        <v>0</v>
      </c>
      <c r="AY157" s="6">
        <f t="shared" ca="1" si="69"/>
        <v>0</v>
      </c>
      <c r="AZ157" s="6">
        <f t="shared" ca="1" si="70"/>
        <v>0</v>
      </c>
      <c r="BA157" s="6">
        <f t="shared" ca="1" si="71"/>
        <v>0</v>
      </c>
      <c r="BB157" s="6"/>
      <c r="BD157" s="4">
        <f t="shared" ca="1" si="72"/>
        <v>219880.66999999998</v>
      </c>
      <c r="BF157" s="3">
        <f t="shared" si="73"/>
        <v>42124</v>
      </c>
      <c r="BG157" s="6">
        <f>BG156+SUMIFS('Transactions (Dated)'!H:H,'Transactions (Dated)'!D:D,'Share Values'!AM157)</f>
        <v>806524.9</v>
      </c>
      <c r="BH157" s="6">
        <f ca="1">BH156+SUMIFS('Transactions (Dated)'!$F:$F,'Transactions (Dated)'!$D:$D,$BF157,'Transactions (Dated)'!$B:$B,BH$11,'Transactions (Dated)'!$C:$C,"Dividend (paid to cash)")*W157</f>
        <v>0</v>
      </c>
      <c r="BI157" s="6">
        <f ca="1">BI156+SUMIFS('Transactions (Dated)'!$F:$F,'Transactions (Dated)'!$D:$D,$BF157,'Transactions (Dated)'!$B:$B,BI$11,'Transactions (Dated)'!$C:$C,"Dividend (paid to cash)")*X157</f>
        <v>1250</v>
      </c>
      <c r="BJ157" s="6">
        <f ca="1">BJ156+SUMIFS('Transactions (Dated)'!$F:$F,'Transactions (Dated)'!$D:$D,$BF157,'Transactions (Dated)'!$B:$B,BJ$11,'Transactions (Dated)'!$C:$C,"Dividend (paid to cash)")*Y157</f>
        <v>0</v>
      </c>
      <c r="BK157" s="6">
        <f ca="1">BK156+SUMIFS('Transactions (Dated)'!$F:$F,'Transactions (Dated)'!$D:$D,$BF157,'Transactions (Dated)'!$B:$B,BK$11,'Transactions (Dated)'!$C:$C,"Dividend (paid to cash)")*Z157</f>
        <v>47.300000000000004</v>
      </c>
      <c r="BL157" s="6">
        <f ca="1">BL156+SUMIFS('Transactions (Dated)'!$F:$F,'Transactions (Dated)'!$D:$D,$BF157,'Transactions (Dated)'!$B:$B,BL$11,'Transactions (Dated)'!$C:$C,"Dividend (paid to cash)")*AA157</f>
        <v>0</v>
      </c>
      <c r="BM157" s="6">
        <f ca="1">BM156+SUMIFS('Transactions (Dated)'!$F:$F,'Transactions (Dated)'!$D:$D,$BF157,'Transactions (Dated)'!$B:$B,BM$11,'Transactions (Dated)'!$C:$C,"Dividend (paid to cash)")*AB157</f>
        <v>0</v>
      </c>
      <c r="BN157" s="6">
        <f ca="1">BN156+SUMIFS('Transactions (Dated)'!$F:$F,'Transactions (Dated)'!$D:$D,$BF157,'Transactions (Dated)'!$B:$B,BN$11,'Transactions (Dated)'!$C:$C,"Dividend (paid to cash)")*AC157</f>
        <v>0</v>
      </c>
      <c r="BO157" s="6">
        <f ca="1">BO156+SUMIFS('Transactions (Dated)'!$F:$F,'Transactions (Dated)'!$D:$D,$BF157,'Transactions (Dated)'!$B:$B,BO$11,'Transactions (Dated)'!$C:$C,"Dividend (paid to cash)")*AD157</f>
        <v>0</v>
      </c>
      <c r="BP157" s="6">
        <f ca="1">BP156+SUMIFS('Transactions (Dated)'!$F:$F,'Transactions (Dated)'!$D:$D,$BF157,'Transactions (Dated)'!$B:$B,BP$11,'Transactions (Dated)'!$C:$C,"Dividend (paid to cash)")*AE157</f>
        <v>0</v>
      </c>
      <c r="BQ157" s="6">
        <f ca="1">BQ156+SUMIFS('Transactions (Dated)'!$F:$F,'Transactions (Dated)'!$D:$D,$BF157,'Transactions (Dated)'!$B:$B,BQ$11,'Transactions (Dated)'!$C:$C,"Dividend (paid to cash)")*AF157</f>
        <v>0</v>
      </c>
      <c r="BR157" s="6">
        <f ca="1">BR156+SUMIFS('Transactions (Dated)'!$F:$F,'Transactions (Dated)'!$D:$D,$BF157,'Transactions (Dated)'!$B:$B,BR$11,'Transactions (Dated)'!$C:$C,"Dividend (paid to cash)")*AG157</f>
        <v>0</v>
      </c>
      <c r="BS157" s="6">
        <f ca="1">BS156+SUMIFS('Transactions (Dated)'!$F:$F,'Transactions (Dated)'!$D:$D,$BF157,'Transactions (Dated)'!$B:$B,BS$11,'Transactions (Dated)'!$C:$C,"Dividend (paid to cash)")*AH157</f>
        <v>0</v>
      </c>
      <c r="BT157" s="6">
        <f ca="1">BT156+SUMIFS('Transactions (Dated)'!$F:$F,'Transactions (Dated)'!$D:$D,$BF157,'Transactions (Dated)'!$B:$B,BT$11,'Transactions (Dated)'!$C:$C,"Dividend (paid to cash)")*AI157</f>
        <v>0</v>
      </c>
      <c r="BU157" s="6">
        <f ca="1">BU156+SUMIFS('Transactions (Dated)'!$F:$F,'Transactions (Dated)'!$D:$D,$BF157,'Transactions (Dated)'!$B:$B,BU$11,'Transactions (Dated)'!$C:$C,"Dividend (paid to cash)")*AJ157</f>
        <v>0</v>
      </c>
      <c r="BV157" s="6"/>
      <c r="BX157" s="6">
        <f t="shared" ca="1" si="78"/>
        <v>807822.20000000007</v>
      </c>
      <c r="BZ157" s="3">
        <f t="shared" si="79"/>
        <v>42124</v>
      </c>
      <c r="CA157" s="4">
        <f t="shared" ca="1" si="74"/>
        <v>219880.66999999998</v>
      </c>
      <c r="CB157" s="4">
        <f t="shared" ca="1" si="75"/>
        <v>807822.20000000007</v>
      </c>
      <c r="CD157" s="4">
        <f t="shared" ca="1" si="76"/>
        <v>1027702.8700000001</v>
      </c>
    </row>
    <row r="158" spans="2:82" x14ac:dyDescent="0.15">
      <c r="B158" s="3">
        <f t="shared" si="77"/>
        <v>42125</v>
      </c>
      <c r="C158" s="2">
        <v>15339.8</v>
      </c>
      <c r="E158" s="70">
        <v>42125</v>
      </c>
      <c r="F158" s="69">
        <v>12.5</v>
      </c>
      <c r="G158" s="69">
        <v>5.63</v>
      </c>
      <c r="H158" s="69">
        <v>20.75</v>
      </c>
      <c r="I158" s="69">
        <v>33.159999999999997</v>
      </c>
      <c r="J158" s="69">
        <v>21.01</v>
      </c>
      <c r="K158" s="69">
        <v>12.69</v>
      </c>
      <c r="L158" s="69">
        <v>28.57</v>
      </c>
      <c r="M158" s="69">
        <v>3.27</v>
      </c>
      <c r="N158" s="69">
        <v>10.5</v>
      </c>
      <c r="O158" s="69">
        <v>5.35</v>
      </c>
      <c r="P158" s="69">
        <v>34.47</v>
      </c>
      <c r="Q158" s="69">
        <v>0.89</v>
      </c>
      <c r="R158" s="69">
        <v>12.51</v>
      </c>
      <c r="S158" s="69">
        <v>39.07</v>
      </c>
      <c r="T158" s="4"/>
      <c r="V158" s="3">
        <f t="shared" si="56"/>
        <v>42125</v>
      </c>
      <c r="W158" s="40">
        <f ca="1">W157+SUMIFS('Transactions (Dated)'!$E$2:$E$53,'Transactions (Dated)'!$D$2:$D$53,'Share Values'!$V158,'Transactions (Dated)'!$B$2:$B$53,'Share Values'!W$11,'Transactions (Dated)'!$C$2:$C$53,"Buy")-SUMIFS('Transactions (Dated)'!$E$2:$E$53,'Transactions (Dated)'!$D$2:$D$53,'Share Values'!$V158,'Transactions (Dated)'!$B$2:$B$53,'Share Values'!W$11,'Transactions (Dated)'!$C$2:$C$53,"Sell")</f>
        <v>4625</v>
      </c>
      <c r="X158" s="40">
        <f ca="1">X157+SUMIFS('Transactions (Dated)'!$E$2:$E$53,'Transactions (Dated)'!$D$2:$D$53,'Share Values'!$V158,'Transactions (Dated)'!$B$2:$B$53,'Share Values'!X$11,'Transactions (Dated)'!$C$2:$C$53,"Buy")-SUMIFS('Transactions (Dated)'!$E$2:$E$53,'Transactions (Dated)'!$D$2:$D$53,'Share Values'!$V158,'Transactions (Dated)'!$B$2:$B$53,'Share Values'!X$11,'Transactions (Dated)'!$C$2:$C$53,"Sell")</f>
        <v>9375</v>
      </c>
      <c r="Y158" s="40">
        <f ca="1">Y157+SUMIFS('Transactions (Dated)'!$E$2:$E$53,'Transactions (Dated)'!$D$2:$D$53,'Share Values'!$V158,'Transactions (Dated)'!$B$2:$B$53,'Share Values'!Y$11,'Transactions (Dated)'!$C$2:$C$53,"Buy")-SUMIFS('Transactions (Dated)'!$E$2:$E$53,'Transactions (Dated)'!$D$2:$D$53,'Share Values'!$V158,'Transactions (Dated)'!$B$2:$B$53,'Share Values'!Y$11,'Transactions (Dated)'!$C$2:$C$53,"Sell")</f>
        <v>0</v>
      </c>
      <c r="Z158" s="40">
        <f ca="1">Z157+SUMIFS('Transactions (Dated)'!$E$2:$E$53,'Transactions (Dated)'!$D$2:$D$53,'Share Values'!$V158,'Transactions (Dated)'!$B$2:$B$53,'Share Values'!Z$11,'Transactions (Dated)'!$C$2:$C$53,"Buy")-SUMIFS('Transactions (Dated)'!$E$2:$E$53,'Transactions (Dated)'!$D$2:$D$53,'Share Values'!$V158,'Transactions (Dated)'!$B$2:$B$53,'Share Values'!Z$11,'Transactions (Dated)'!$C$2:$C$53,"Sell")</f>
        <v>1892</v>
      </c>
      <c r="AA158" s="40">
        <f ca="1">AA157+SUMIFS('Transactions (Dated)'!$E$2:$E$53,'Transactions (Dated)'!$D$2:$D$53,'Share Values'!$V158,'Transactions (Dated)'!$B$2:$B$53,'Share Values'!AA$11,'Transactions (Dated)'!$C$2:$C$53,"Buy")-SUMIFS('Transactions (Dated)'!$E$2:$E$53,'Transactions (Dated)'!$D$2:$D$53,'Share Values'!$V158,'Transactions (Dated)'!$B$2:$B$53,'Share Values'!AA$11,'Transactions (Dated)'!$C$2:$C$53,"Sell")</f>
        <v>2348</v>
      </c>
      <c r="AB158" s="40">
        <f ca="1">AB157+SUMIFS('Transactions (Dated)'!$E$2:$E$53,'Transactions (Dated)'!$D$2:$D$53,'Share Values'!$V158,'Transactions (Dated)'!$B$2:$B$53,'Share Values'!AB$11,'Transactions (Dated)'!$C$2:$C$53,"Buy")-SUMIFS('Transactions (Dated)'!$E$2:$E$53,'Transactions (Dated)'!$D$2:$D$53,'Share Values'!$V158,'Transactions (Dated)'!$B$2:$B$53,'Share Values'!AB$11,'Transactions (Dated)'!$C$2:$C$53,"Sell")</f>
        <v>0</v>
      </c>
      <c r="AC158" s="40">
        <f ca="1">AC157+SUMIFS('Transactions (Dated)'!$E$2:$E$53,'Transactions (Dated)'!$D$2:$D$53,'Share Values'!$V158,'Transactions (Dated)'!$B$2:$B$53,'Share Values'!AC$11,'Transactions (Dated)'!$C$2:$C$53,"Buy")-SUMIFS('Transactions (Dated)'!$E$2:$E$53,'Transactions (Dated)'!$D$2:$D$53,'Share Values'!$V158,'Transactions (Dated)'!$B$2:$B$53,'Share Values'!AC$11,'Transactions (Dated)'!$C$2:$C$53,"Sell")</f>
        <v>0</v>
      </c>
      <c r="AD158" s="40">
        <f ca="1">AD157+SUMIFS('Transactions (Dated)'!$E$2:$E$53,'Transactions (Dated)'!$D$2:$D$53,'Share Values'!$V158,'Transactions (Dated)'!$B$2:$B$53,'Share Values'!AD$11,'Transactions (Dated)'!$C$2:$C$53,"Buy")-SUMIFS('Transactions (Dated)'!$E$2:$E$53,'Transactions (Dated)'!$D$2:$D$53,'Share Values'!$V158,'Transactions (Dated)'!$B$2:$B$53,'Share Values'!AD$11,'Transactions (Dated)'!$C$2:$C$53,"Sell")</f>
        <v>0</v>
      </c>
      <c r="AE158" s="40">
        <f ca="1">AE157+SUMIFS('Transactions (Dated)'!$E$2:$E$53,'Transactions (Dated)'!$D$2:$D$53,'Share Values'!$V158,'Transactions (Dated)'!$B$2:$B$53,'Share Values'!AE$11,'Transactions (Dated)'!$C$2:$C$53,"Buy")-SUMIFS('Transactions (Dated)'!$E$2:$E$53,'Transactions (Dated)'!$D$2:$D$53,'Share Values'!$V158,'Transactions (Dated)'!$B$2:$B$53,'Share Values'!AE$11,'Transactions (Dated)'!$C$2:$C$53,"Sell")</f>
        <v>0</v>
      </c>
      <c r="AF158" s="40">
        <f ca="1">AF157+SUMIFS('Transactions (Dated)'!$E$2:$E$53,'Transactions (Dated)'!$D$2:$D$53,'Share Values'!$V158,'Transactions (Dated)'!$B$2:$B$53,'Share Values'!AF$11,'Transactions (Dated)'!$C$2:$C$53,"Buy")-SUMIFS('Transactions (Dated)'!$E$2:$E$53,'Transactions (Dated)'!$D$2:$D$53,'Share Values'!$V158,'Transactions (Dated)'!$B$2:$B$53,'Share Values'!AF$11,'Transactions (Dated)'!$C$2:$C$53,"Sell")</f>
        <v>0</v>
      </c>
      <c r="AG158" s="40">
        <f ca="1">AG157+SUMIFS('Transactions (Dated)'!$E$2:$E$53,'Transactions (Dated)'!$D$2:$D$53,'Share Values'!$V158,'Transactions (Dated)'!$B$2:$B$53,'Share Values'!AG$11,'Transactions (Dated)'!$C$2:$C$53,"Buy")-SUMIFS('Transactions (Dated)'!$E$2:$E$53,'Transactions (Dated)'!$D$2:$D$53,'Share Values'!$V158,'Transactions (Dated)'!$B$2:$B$53,'Share Values'!AG$11,'Transactions (Dated)'!$C$2:$C$53,"Sell")</f>
        <v>0</v>
      </c>
      <c r="AH158" s="40">
        <f ca="1">AH157+SUMIFS('Transactions (Dated)'!$E$2:$E$53,'Transactions (Dated)'!$D$2:$D$53,'Share Values'!$V158,'Transactions (Dated)'!$B$2:$B$53,'Share Values'!AH$11,'Transactions (Dated)'!$C$2:$C$53,"Buy")-SUMIFS('Transactions (Dated)'!$E$2:$E$53,'Transactions (Dated)'!$D$2:$D$53,'Share Values'!$V158,'Transactions (Dated)'!$B$2:$B$53,'Share Values'!AH$11,'Transactions (Dated)'!$C$2:$C$53,"Sell")</f>
        <v>0</v>
      </c>
      <c r="AI158" s="40">
        <f ca="1">AI157+SUMIFS('Transactions (Dated)'!$E$2:$E$53,'Transactions (Dated)'!$D$2:$D$53,'Share Values'!$V158,'Transactions (Dated)'!$B$2:$B$53,'Share Values'!AI$11,'Transactions (Dated)'!$C$2:$C$53,"Buy")-SUMIFS('Transactions (Dated)'!$E$2:$E$53,'Transactions (Dated)'!$D$2:$D$53,'Share Values'!$V158,'Transactions (Dated)'!$B$2:$B$53,'Share Values'!AI$11,'Transactions (Dated)'!$C$2:$C$53,"Sell")</f>
        <v>0</v>
      </c>
      <c r="AJ158" s="40">
        <f ca="1">AJ157+SUMIFS('Transactions (Dated)'!$E$2:$E$53,'Transactions (Dated)'!$D$2:$D$53,'Share Values'!$V158,'Transactions (Dated)'!$B$2:$B$53,'Share Values'!AJ$11,'Transactions (Dated)'!$C$2:$C$53,"Buy")-SUMIFS('Transactions (Dated)'!$E$2:$E$53,'Transactions (Dated)'!$D$2:$D$53,'Share Values'!$V158,'Transactions (Dated)'!$B$2:$B$53,'Share Values'!AJ$11,'Transactions (Dated)'!$C$2:$C$53,"Sell")</f>
        <v>0</v>
      </c>
      <c r="AK158" s="40"/>
      <c r="AM158" s="3">
        <f t="shared" si="57"/>
        <v>42125</v>
      </c>
      <c r="AN158" s="6">
        <f t="shared" ca="1" si="58"/>
        <v>57812.5</v>
      </c>
      <c r="AO158" s="6">
        <f t="shared" ca="1" si="59"/>
        <v>52781.25</v>
      </c>
      <c r="AP158" s="6">
        <f t="shared" ca="1" si="60"/>
        <v>0</v>
      </c>
      <c r="AQ158" s="6">
        <f t="shared" ca="1" si="61"/>
        <v>62738.719999999994</v>
      </c>
      <c r="AR158" s="6">
        <f t="shared" ca="1" si="62"/>
        <v>49331.48</v>
      </c>
      <c r="AS158" s="6">
        <f t="shared" ca="1" si="63"/>
        <v>0</v>
      </c>
      <c r="AT158" s="6">
        <f t="shared" ca="1" si="64"/>
        <v>0</v>
      </c>
      <c r="AU158" s="6">
        <f t="shared" ca="1" si="65"/>
        <v>0</v>
      </c>
      <c r="AV158" s="6">
        <f t="shared" ca="1" si="66"/>
        <v>0</v>
      </c>
      <c r="AW158" s="6">
        <f t="shared" ca="1" si="67"/>
        <v>0</v>
      </c>
      <c r="AX158" s="6">
        <f t="shared" ca="1" si="68"/>
        <v>0</v>
      </c>
      <c r="AY158" s="6">
        <f t="shared" ca="1" si="69"/>
        <v>0</v>
      </c>
      <c r="AZ158" s="6">
        <f t="shared" ca="1" si="70"/>
        <v>0</v>
      </c>
      <c r="BA158" s="6">
        <f t="shared" ca="1" si="71"/>
        <v>0</v>
      </c>
      <c r="BB158" s="6"/>
      <c r="BD158" s="4">
        <f t="shared" ca="1" si="72"/>
        <v>222663.95</v>
      </c>
      <c r="BF158" s="3">
        <f t="shared" si="73"/>
        <v>42125</v>
      </c>
      <c r="BG158" s="6">
        <f>BG157+SUMIFS('Transactions (Dated)'!H:H,'Transactions (Dated)'!D:D,'Share Values'!AM158)</f>
        <v>806524.9</v>
      </c>
      <c r="BH158" s="6">
        <f ca="1">BH157+SUMIFS('Transactions (Dated)'!$F:$F,'Transactions (Dated)'!$D:$D,$BF158,'Transactions (Dated)'!$B:$B,BH$11,'Transactions (Dated)'!$C:$C,"Dividend (paid to cash)")*W158</f>
        <v>0</v>
      </c>
      <c r="BI158" s="6">
        <f ca="1">BI157+SUMIFS('Transactions (Dated)'!$F:$F,'Transactions (Dated)'!$D:$D,$BF158,'Transactions (Dated)'!$B:$B,BI$11,'Transactions (Dated)'!$C:$C,"Dividend (paid to cash)")*X158</f>
        <v>1250</v>
      </c>
      <c r="BJ158" s="6">
        <f ca="1">BJ157+SUMIFS('Transactions (Dated)'!$F:$F,'Transactions (Dated)'!$D:$D,$BF158,'Transactions (Dated)'!$B:$B,BJ$11,'Transactions (Dated)'!$C:$C,"Dividend (paid to cash)")*Y158</f>
        <v>0</v>
      </c>
      <c r="BK158" s="6">
        <f ca="1">BK157+SUMIFS('Transactions (Dated)'!$F:$F,'Transactions (Dated)'!$D:$D,$BF158,'Transactions (Dated)'!$B:$B,BK$11,'Transactions (Dated)'!$C:$C,"Dividend (paid to cash)")*Z158</f>
        <v>47.300000000000004</v>
      </c>
      <c r="BL158" s="6">
        <f ca="1">BL157+SUMIFS('Transactions (Dated)'!$F:$F,'Transactions (Dated)'!$D:$D,$BF158,'Transactions (Dated)'!$B:$B,BL$11,'Transactions (Dated)'!$C:$C,"Dividend (paid to cash)")*AA158</f>
        <v>0</v>
      </c>
      <c r="BM158" s="6">
        <f ca="1">BM157+SUMIFS('Transactions (Dated)'!$F:$F,'Transactions (Dated)'!$D:$D,$BF158,'Transactions (Dated)'!$B:$B,BM$11,'Transactions (Dated)'!$C:$C,"Dividend (paid to cash)")*AB158</f>
        <v>0</v>
      </c>
      <c r="BN158" s="6">
        <f ca="1">BN157+SUMIFS('Transactions (Dated)'!$F:$F,'Transactions (Dated)'!$D:$D,$BF158,'Transactions (Dated)'!$B:$B,BN$11,'Transactions (Dated)'!$C:$C,"Dividend (paid to cash)")*AC158</f>
        <v>0</v>
      </c>
      <c r="BO158" s="6">
        <f ca="1">BO157+SUMIFS('Transactions (Dated)'!$F:$F,'Transactions (Dated)'!$D:$D,$BF158,'Transactions (Dated)'!$B:$B,BO$11,'Transactions (Dated)'!$C:$C,"Dividend (paid to cash)")*AD158</f>
        <v>0</v>
      </c>
      <c r="BP158" s="6">
        <f ca="1">BP157+SUMIFS('Transactions (Dated)'!$F:$F,'Transactions (Dated)'!$D:$D,$BF158,'Transactions (Dated)'!$B:$B,BP$11,'Transactions (Dated)'!$C:$C,"Dividend (paid to cash)")*AE158</f>
        <v>0</v>
      </c>
      <c r="BQ158" s="6">
        <f ca="1">BQ157+SUMIFS('Transactions (Dated)'!$F:$F,'Transactions (Dated)'!$D:$D,$BF158,'Transactions (Dated)'!$B:$B,BQ$11,'Transactions (Dated)'!$C:$C,"Dividend (paid to cash)")*AF158</f>
        <v>0</v>
      </c>
      <c r="BR158" s="6">
        <f ca="1">BR157+SUMIFS('Transactions (Dated)'!$F:$F,'Transactions (Dated)'!$D:$D,$BF158,'Transactions (Dated)'!$B:$B,BR$11,'Transactions (Dated)'!$C:$C,"Dividend (paid to cash)")*AG158</f>
        <v>0</v>
      </c>
      <c r="BS158" s="6">
        <f ca="1">BS157+SUMIFS('Transactions (Dated)'!$F:$F,'Transactions (Dated)'!$D:$D,$BF158,'Transactions (Dated)'!$B:$B,BS$11,'Transactions (Dated)'!$C:$C,"Dividend (paid to cash)")*AH158</f>
        <v>0</v>
      </c>
      <c r="BT158" s="6">
        <f ca="1">BT157+SUMIFS('Transactions (Dated)'!$F:$F,'Transactions (Dated)'!$D:$D,$BF158,'Transactions (Dated)'!$B:$B,BT$11,'Transactions (Dated)'!$C:$C,"Dividend (paid to cash)")*AI158</f>
        <v>0</v>
      </c>
      <c r="BU158" s="6">
        <f ca="1">BU157+SUMIFS('Transactions (Dated)'!$F:$F,'Transactions (Dated)'!$D:$D,$BF158,'Transactions (Dated)'!$B:$B,BU$11,'Transactions (Dated)'!$C:$C,"Dividend (paid to cash)")*AJ158</f>
        <v>0</v>
      </c>
      <c r="BV158" s="6"/>
      <c r="BX158" s="6">
        <f t="shared" ca="1" si="78"/>
        <v>807822.20000000007</v>
      </c>
      <c r="BZ158" s="3">
        <f t="shared" si="79"/>
        <v>42125</v>
      </c>
      <c r="CA158" s="4">
        <f t="shared" ca="1" si="74"/>
        <v>222663.95</v>
      </c>
      <c r="CB158" s="4">
        <f t="shared" ca="1" si="75"/>
        <v>807822.20000000007</v>
      </c>
      <c r="CD158" s="4">
        <f t="shared" ca="1" si="76"/>
        <v>1030486.1500000001</v>
      </c>
    </row>
    <row r="159" spans="2:82" x14ac:dyDescent="0.15">
      <c r="B159" s="3">
        <f t="shared" si="77"/>
        <v>42128</v>
      </c>
      <c r="C159" s="2">
        <v>15367.5</v>
      </c>
      <c r="E159" s="70">
        <v>42128</v>
      </c>
      <c r="F159" s="69">
        <v>12.28</v>
      </c>
      <c r="G159" s="69">
        <v>5.59</v>
      </c>
      <c r="H159" s="69">
        <v>20.78</v>
      </c>
      <c r="I159" s="69">
        <v>33.44</v>
      </c>
      <c r="J159" s="69">
        <v>21.18</v>
      </c>
      <c r="K159" s="69">
        <v>12.74</v>
      </c>
      <c r="L159" s="69">
        <v>28.41</v>
      </c>
      <c r="M159" s="69">
        <v>3.29</v>
      </c>
      <c r="N159" s="69">
        <v>10.5</v>
      </c>
      <c r="O159" s="69">
        <v>5.4166999999999996</v>
      </c>
      <c r="P159" s="69">
        <v>34.78</v>
      </c>
      <c r="Q159" s="69">
        <v>0.89</v>
      </c>
      <c r="R159" s="69">
        <v>12.25</v>
      </c>
      <c r="S159" s="69">
        <v>39.18</v>
      </c>
      <c r="T159" s="4"/>
      <c r="V159" s="3">
        <f t="shared" si="56"/>
        <v>42128</v>
      </c>
      <c r="W159" s="40">
        <f ca="1">W158+SUMIFS('Transactions (Dated)'!$E$2:$E$53,'Transactions (Dated)'!$D$2:$D$53,'Share Values'!$V159,'Transactions (Dated)'!$B$2:$B$53,'Share Values'!W$11,'Transactions (Dated)'!$C$2:$C$53,"Buy")-SUMIFS('Transactions (Dated)'!$E$2:$E$53,'Transactions (Dated)'!$D$2:$D$53,'Share Values'!$V159,'Transactions (Dated)'!$B$2:$B$53,'Share Values'!W$11,'Transactions (Dated)'!$C$2:$C$53,"Sell")</f>
        <v>4625</v>
      </c>
      <c r="X159" s="40">
        <f ca="1">X158+SUMIFS('Transactions (Dated)'!$E$2:$E$53,'Transactions (Dated)'!$D$2:$D$53,'Share Values'!$V159,'Transactions (Dated)'!$B$2:$B$53,'Share Values'!X$11,'Transactions (Dated)'!$C$2:$C$53,"Buy")-SUMIFS('Transactions (Dated)'!$E$2:$E$53,'Transactions (Dated)'!$D$2:$D$53,'Share Values'!$V159,'Transactions (Dated)'!$B$2:$B$53,'Share Values'!X$11,'Transactions (Dated)'!$C$2:$C$53,"Sell")</f>
        <v>9375</v>
      </c>
      <c r="Y159" s="40">
        <f ca="1">Y158+SUMIFS('Transactions (Dated)'!$E$2:$E$53,'Transactions (Dated)'!$D$2:$D$53,'Share Values'!$V159,'Transactions (Dated)'!$B$2:$B$53,'Share Values'!Y$11,'Transactions (Dated)'!$C$2:$C$53,"Buy")-SUMIFS('Transactions (Dated)'!$E$2:$E$53,'Transactions (Dated)'!$D$2:$D$53,'Share Values'!$V159,'Transactions (Dated)'!$B$2:$B$53,'Share Values'!Y$11,'Transactions (Dated)'!$C$2:$C$53,"Sell")</f>
        <v>0</v>
      </c>
      <c r="Z159" s="40">
        <f ca="1">Z158+SUMIFS('Transactions (Dated)'!$E$2:$E$53,'Transactions (Dated)'!$D$2:$D$53,'Share Values'!$V159,'Transactions (Dated)'!$B$2:$B$53,'Share Values'!Z$11,'Transactions (Dated)'!$C$2:$C$53,"Buy")-SUMIFS('Transactions (Dated)'!$E$2:$E$53,'Transactions (Dated)'!$D$2:$D$53,'Share Values'!$V159,'Transactions (Dated)'!$B$2:$B$53,'Share Values'!Z$11,'Transactions (Dated)'!$C$2:$C$53,"Sell")</f>
        <v>1892</v>
      </c>
      <c r="AA159" s="40">
        <f ca="1">AA158+SUMIFS('Transactions (Dated)'!$E$2:$E$53,'Transactions (Dated)'!$D$2:$D$53,'Share Values'!$V159,'Transactions (Dated)'!$B$2:$B$53,'Share Values'!AA$11,'Transactions (Dated)'!$C$2:$C$53,"Buy")-SUMIFS('Transactions (Dated)'!$E$2:$E$53,'Transactions (Dated)'!$D$2:$D$53,'Share Values'!$V159,'Transactions (Dated)'!$B$2:$B$53,'Share Values'!AA$11,'Transactions (Dated)'!$C$2:$C$53,"Sell")</f>
        <v>2348</v>
      </c>
      <c r="AB159" s="40">
        <f ca="1">AB158+SUMIFS('Transactions (Dated)'!$E$2:$E$53,'Transactions (Dated)'!$D$2:$D$53,'Share Values'!$V159,'Transactions (Dated)'!$B$2:$B$53,'Share Values'!AB$11,'Transactions (Dated)'!$C$2:$C$53,"Buy")-SUMIFS('Transactions (Dated)'!$E$2:$E$53,'Transactions (Dated)'!$D$2:$D$53,'Share Values'!$V159,'Transactions (Dated)'!$B$2:$B$53,'Share Values'!AB$11,'Transactions (Dated)'!$C$2:$C$53,"Sell")</f>
        <v>0</v>
      </c>
      <c r="AC159" s="40">
        <f ca="1">AC158+SUMIFS('Transactions (Dated)'!$E$2:$E$53,'Transactions (Dated)'!$D$2:$D$53,'Share Values'!$V159,'Transactions (Dated)'!$B$2:$B$53,'Share Values'!AC$11,'Transactions (Dated)'!$C$2:$C$53,"Buy")-SUMIFS('Transactions (Dated)'!$E$2:$E$53,'Transactions (Dated)'!$D$2:$D$53,'Share Values'!$V159,'Transactions (Dated)'!$B$2:$B$53,'Share Values'!AC$11,'Transactions (Dated)'!$C$2:$C$53,"Sell")</f>
        <v>0</v>
      </c>
      <c r="AD159" s="40">
        <f ca="1">AD158+SUMIFS('Transactions (Dated)'!$E$2:$E$53,'Transactions (Dated)'!$D$2:$D$53,'Share Values'!$V159,'Transactions (Dated)'!$B$2:$B$53,'Share Values'!AD$11,'Transactions (Dated)'!$C$2:$C$53,"Buy")-SUMIFS('Transactions (Dated)'!$E$2:$E$53,'Transactions (Dated)'!$D$2:$D$53,'Share Values'!$V159,'Transactions (Dated)'!$B$2:$B$53,'Share Values'!AD$11,'Transactions (Dated)'!$C$2:$C$53,"Sell")</f>
        <v>0</v>
      </c>
      <c r="AE159" s="40">
        <f ca="1">AE158+SUMIFS('Transactions (Dated)'!$E$2:$E$53,'Transactions (Dated)'!$D$2:$D$53,'Share Values'!$V159,'Transactions (Dated)'!$B$2:$B$53,'Share Values'!AE$11,'Transactions (Dated)'!$C$2:$C$53,"Buy")-SUMIFS('Transactions (Dated)'!$E$2:$E$53,'Transactions (Dated)'!$D$2:$D$53,'Share Values'!$V159,'Transactions (Dated)'!$B$2:$B$53,'Share Values'!AE$11,'Transactions (Dated)'!$C$2:$C$53,"Sell")</f>
        <v>0</v>
      </c>
      <c r="AF159" s="40">
        <f ca="1">AF158+SUMIFS('Transactions (Dated)'!$E$2:$E$53,'Transactions (Dated)'!$D$2:$D$53,'Share Values'!$V159,'Transactions (Dated)'!$B$2:$B$53,'Share Values'!AF$11,'Transactions (Dated)'!$C$2:$C$53,"Buy")-SUMIFS('Transactions (Dated)'!$E$2:$E$53,'Transactions (Dated)'!$D$2:$D$53,'Share Values'!$V159,'Transactions (Dated)'!$B$2:$B$53,'Share Values'!AF$11,'Transactions (Dated)'!$C$2:$C$53,"Sell")</f>
        <v>0</v>
      </c>
      <c r="AG159" s="40">
        <f ca="1">AG158+SUMIFS('Transactions (Dated)'!$E$2:$E$53,'Transactions (Dated)'!$D$2:$D$53,'Share Values'!$V159,'Transactions (Dated)'!$B$2:$B$53,'Share Values'!AG$11,'Transactions (Dated)'!$C$2:$C$53,"Buy")-SUMIFS('Transactions (Dated)'!$E$2:$E$53,'Transactions (Dated)'!$D$2:$D$53,'Share Values'!$V159,'Transactions (Dated)'!$B$2:$B$53,'Share Values'!AG$11,'Transactions (Dated)'!$C$2:$C$53,"Sell")</f>
        <v>0</v>
      </c>
      <c r="AH159" s="40">
        <f ca="1">AH158+SUMIFS('Transactions (Dated)'!$E$2:$E$53,'Transactions (Dated)'!$D$2:$D$53,'Share Values'!$V159,'Transactions (Dated)'!$B$2:$B$53,'Share Values'!AH$11,'Transactions (Dated)'!$C$2:$C$53,"Buy")-SUMIFS('Transactions (Dated)'!$E$2:$E$53,'Transactions (Dated)'!$D$2:$D$53,'Share Values'!$V159,'Transactions (Dated)'!$B$2:$B$53,'Share Values'!AH$11,'Transactions (Dated)'!$C$2:$C$53,"Sell")</f>
        <v>0</v>
      </c>
      <c r="AI159" s="40">
        <f ca="1">AI158+SUMIFS('Transactions (Dated)'!$E$2:$E$53,'Transactions (Dated)'!$D$2:$D$53,'Share Values'!$V159,'Transactions (Dated)'!$B$2:$B$53,'Share Values'!AI$11,'Transactions (Dated)'!$C$2:$C$53,"Buy")-SUMIFS('Transactions (Dated)'!$E$2:$E$53,'Transactions (Dated)'!$D$2:$D$53,'Share Values'!$V159,'Transactions (Dated)'!$B$2:$B$53,'Share Values'!AI$11,'Transactions (Dated)'!$C$2:$C$53,"Sell")</f>
        <v>0</v>
      </c>
      <c r="AJ159" s="40">
        <f ca="1">AJ158+SUMIFS('Transactions (Dated)'!$E$2:$E$53,'Transactions (Dated)'!$D$2:$D$53,'Share Values'!$V159,'Transactions (Dated)'!$B$2:$B$53,'Share Values'!AJ$11,'Transactions (Dated)'!$C$2:$C$53,"Buy")-SUMIFS('Transactions (Dated)'!$E$2:$E$53,'Transactions (Dated)'!$D$2:$D$53,'Share Values'!$V159,'Transactions (Dated)'!$B$2:$B$53,'Share Values'!AJ$11,'Transactions (Dated)'!$C$2:$C$53,"Sell")</f>
        <v>0</v>
      </c>
      <c r="AK159" s="40"/>
      <c r="AM159" s="3">
        <f t="shared" si="57"/>
        <v>42128</v>
      </c>
      <c r="AN159" s="6">
        <f t="shared" ca="1" si="58"/>
        <v>56795</v>
      </c>
      <c r="AO159" s="6">
        <f t="shared" ca="1" si="59"/>
        <v>52406.25</v>
      </c>
      <c r="AP159" s="6">
        <f t="shared" ca="1" si="60"/>
        <v>0</v>
      </c>
      <c r="AQ159" s="6">
        <f t="shared" ca="1" si="61"/>
        <v>63268.479999999996</v>
      </c>
      <c r="AR159" s="6">
        <f t="shared" ca="1" si="62"/>
        <v>49730.64</v>
      </c>
      <c r="AS159" s="6">
        <f t="shared" ca="1" si="63"/>
        <v>0</v>
      </c>
      <c r="AT159" s="6">
        <f t="shared" ca="1" si="64"/>
        <v>0</v>
      </c>
      <c r="AU159" s="6">
        <f t="shared" ca="1" si="65"/>
        <v>0</v>
      </c>
      <c r="AV159" s="6">
        <f t="shared" ca="1" si="66"/>
        <v>0</v>
      </c>
      <c r="AW159" s="6">
        <f t="shared" ca="1" si="67"/>
        <v>0</v>
      </c>
      <c r="AX159" s="6">
        <f t="shared" ca="1" si="68"/>
        <v>0</v>
      </c>
      <c r="AY159" s="6">
        <f t="shared" ca="1" si="69"/>
        <v>0</v>
      </c>
      <c r="AZ159" s="6">
        <f t="shared" ca="1" si="70"/>
        <v>0</v>
      </c>
      <c r="BA159" s="6">
        <f t="shared" ca="1" si="71"/>
        <v>0</v>
      </c>
      <c r="BB159" s="6"/>
      <c r="BD159" s="4">
        <f t="shared" ca="1" si="72"/>
        <v>222200.37</v>
      </c>
      <c r="BF159" s="3">
        <f t="shared" si="73"/>
        <v>42128</v>
      </c>
      <c r="BG159" s="6">
        <f>BG158+SUMIFS('Transactions (Dated)'!H:H,'Transactions (Dated)'!D:D,'Share Values'!AM159)</f>
        <v>806524.9</v>
      </c>
      <c r="BH159" s="6">
        <f ca="1">BH158+SUMIFS('Transactions (Dated)'!$F:$F,'Transactions (Dated)'!$D:$D,$BF159,'Transactions (Dated)'!$B:$B,BH$11,'Transactions (Dated)'!$C:$C,"Dividend (paid to cash)")*W159</f>
        <v>0</v>
      </c>
      <c r="BI159" s="6">
        <f ca="1">BI158+SUMIFS('Transactions (Dated)'!$F:$F,'Transactions (Dated)'!$D:$D,$BF159,'Transactions (Dated)'!$B:$B,BI$11,'Transactions (Dated)'!$C:$C,"Dividend (paid to cash)")*X159</f>
        <v>1250</v>
      </c>
      <c r="BJ159" s="6">
        <f ca="1">BJ158+SUMIFS('Transactions (Dated)'!$F:$F,'Transactions (Dated)'!$D:$D,$BF159,'Transactions (Dated)'!$B:$B,BJ$11,'Transactions (Dated)'!$C:$C,"Dividend (paid to cash)")*Y159</f>
        <v>0</v>
      </c>
      <c r="BK159" s="6">
        <f ca="1">BK158+SUMIFS('Transactions (Dated)'!$F:$F,'Transactions (Dated)'!$D:$D,$BF159,'Transactions (Dated)'!$B:$B,BK$11,'Transactions (Dated)'!$C:$C,"Dividend (paid to cash)")*Z159</f>
        <v>47.300000000000004</v>
      </c>
      <c r="BL159" s="6">
        <f ca="1">BL158+SUMIFS('Transactions (Dated)'!$F:$F,'Transactions (Dated)'!$D:$D,$BF159,'Transactions (Dated)'!$B:$B,BL$11,'Transactions (Dated)'!$C:$C,"Dividend (paid to cash)")*AA159</f>
        <v>0</v>
      </c>
      <c r="BM159" s="6">
        <f ca="1">BM158+SUMIFS('Transactions (Dated)'!$F:$F,'Transactions (Dated)'!$D:$D,$BF159,'Transactions (Dated)'!$B:$B,BM$11,'Transactions (Dated)'!$C:$C,"Dividend (paid to cash)")*AB159</f>
        <v>0</v>
      </c>
      <c r="BN159" s="6">
        <f ca="1">BN158+SUMIFS('Transactions (Dated)'!$F:$F,'Transactions (Dated)'!$D:$D,$BF159,'Transactions (Dated)'!$B:$B,BN$11,'Transactions (Dated)'!$C:$C,"Dividend (paid to cash)")*AC159</f>
        <v>0</v>
      </c>
      <c r="BO159" s="6">
        <f ca="1">BO158+SUMIFS('Transactions (Dated)'!$F:$F,'Transactions (Dated)'!$D:$D,$BF159,'Transactions (Dated)'!$B:$B,BO$11,'Transactions (Dated)'!$C:$C,"Dividend (paid to cash)")*AD159</f>
        <v>0</v>
      </c>
      <c r="BP159" s="6">
        <f ca="1">BP158+SUMIFS('Transactions (Dated)'!$F:$F,'Transactions (Dated)'!$D:$D,$BF159,'Transactions (Dated)'!$B:$B,BP$11,'Transactions (Dated)'!$C:$C,"Dividend (paid to cash)")*AE159</f>
        <v>0</v>
      </c>
      <c r="BQ159" s="6">
        <f ca="1">BQ158+SUMIFS('Transactions (Dated)'!$F:$F,'Transactions (Dated)'!$D:$D,$BF159,'Transactions (Dated)'!$B:$B,BQ$11,'Transactions (Dated)'!$C:$C,"Dividend (paid to cash)")*AF159</f>
        <v>0</v>
      </c>
      <c r="BR159" s="6">
        <f ca="1">BR158+SUMIFS('Transactions (Dated)'!$F:$F,'Transactions (Dated)'!$D:$D,$BF159,'Transactions (Dated)'!$B:$B,BR$11,'Transactions (Dated)'!$C:$C,"Dividend (paid to cash)")*AG159</f>
        <v>0</v>
      </c>
      <c r="BS159" s="6">
        <f ca="1">BS158+SUMIFS('Transactions (Dated)'!$F:$F,'Transactions (Dated)'!$D:$D,$BF159,'Transactions (Dated)'!$B:$B,BS$11,'Transactions (Dated)'!$C:$C,"Dividend (paid to cash)")*AH159</f>
        <v>0</v>
      </c>
      <c r="BT159" s="6">
        <f ca="1">BT158+SUMIFS('Transactions (Dated)'!$F:$F,'Transactions (Dated)'!$D:$D,$BF159,'Transactions (Dated)'!$B:$B,BT$11,'Transactions (Dated)'!$C:$C,"Dividend (paid to cash)")*AI159</f>
        <v>0</v>
      </c>
      <c r="BU159" s="6">
        <f ca="1">BU158+SUMIFS('Transactions (Dated)'!$F:$F,'Transactions (Dated)'!$D:$D,$BF159,'Transactions (Dated)'!$B:$B,BU$11,'Transactions (Dated)'!$C:$C,"Dividend (paid to cash)")*AJ159</f>
        <v>0</v>
      </c>
      <c r="BV159" s="6"/>
      <c r="BX159" s="6">
        <f t="shared" ca="1" si="78"/>
        <v>807822.20000000007</v>
      </c>
      <c r="BZ159" s="3">
        <f t="shared" si="79"/>
        <v>42128</v>
      </c>
      <c r="CA159" s="4">
        <f t="shared" ca="1" si="74"/>
        <v>222200.37</v>
      </c>
      <c r="CB159" s="4">
        <f t="shared" ca="1" si="75"/>
        <v>807822.20000000007</v>
      </c>
      <c r="CD159" s="4">
        <f t="shared" ca="1" si="76"/>
        <v>1030022.5700000001</v>
      </c>
    </row>
    <row r="160" spans="2:82" x14ac:dyDescent="0.15">
      <c r="B160" s="3">
        <f t="shared" si="77"/>
        <v>42129</v>
      </c>
      <c r="C160" s="2">
        <v>15173.9</v>
      </c>
      <c r="E160" s="70">
        <v>42129</v>
      </c>
      <c r="F160" s="69">
        <v>11.99</v>
      </c>
      <c r="G160" s="69">
        <v>5.52</v>
      </c>
      <c r="H160" s="69">
        <v>20.51</v>
      </c>
      <c r="I160" s="69">
        <v>33</v>
      </c>
      <c r="J160" s="69">
        <v>20.74</v>
      </c>
      <c r="K160" s="69">
        <v>12.63</v>
      </c>
      <c r="L160" s="69">
        <v>28.31</v>
      </c>
      <c r="M160" s="69">
        <v>3.25</v>
      </c>
      <c r="N160" s="69">
        <v>10.26</v>
      </c>
      <c r="O160" s="69">
        <v>5.3367000000000004</v>
      </c>
      <c r="P160" s="69">
        <v>34.26</v>
      </c>
      <c r="Q160" s="69">
        <v>0.87</v>
      </c>
      <c r="R160" s="69">
        <v>11.94</v>
      </c>
      <c r="S160" s="69">
        <v>38.89</v>
      </c>
      <c r="T160" s="4"/>
      <c r="V160" s="3">
        <f t="shared" si="56"/>
        <v>42129</v>
      </c>
      <c r="W160" s="40">
        <f ca="1">W159+SUMIFS('Transactions (Dated)'!$E$2:$E$53,'Transactions (Dated)'!$D$2:$D$53,'Share Values'!$V160,'Transactions (Dated)'!$B$2:$B$53,'Share Values'!W$11,'Transactions (Dated)'!$C$2:$C$53,"Buy")-SUMIFS('Transactions (Dated)'!$E$2:$E$53,'Transactions (Dated)'!$D$2:$D$53,'Share Values'!$V160,'Transactions (Dated)'!$B$2:$B$53,'Share Values'!W$11,'Transactions (Dated)'!$C$2:$C$53,"Sell")</f>
        <v>4625</v>
      </c>
      <c r="X160" s="40">
        <f ca="1">X159+SUMIFS('Transactions (Dated)'!$E$2:$E$53,'Transactions (Dated)'!$D$2:$D$53,'Share Values'!$V160,'Transactions (Dated)'!$B$2:$B$53,'Share Values'!X$11,'Transactions (Dated)'!$C$2:$C$53,"Buy")-SUMIFS('Transactions (Dated)'!$E$2:$E$53,'Transactions (Dated)'!$D$2:$D$53,'Share Values'!$V160,'Transactions (Dated)'!$B$2:$B$53,'Share Values'!X$11,'Transactions (Dated)'!$C$2:$C$53,"Sell")</f>
        <v>9375</v>
      </c>
      <c r="Y160" s="40">
        <f ca="1">Y159+SUMIFS('Transactions (Dated)'!$E$2:$E$53,'Transactions (Dated)'!$D$2:$D$53,'Share Values'!$V160,'Transactions (Dated)'!$B$2:$B$53,'Share Values'!Y$11,'Transactions (Dated)'!$C$2:$C$53,"Buy")-SUMIFS('Transactions (Dated)'!$E$2:$E$53,'Transactions (Dated)'!$D$2:$D$53,'Share Values'!$V160,'Transactions (Dated)'!$B$2:$B$53,'Share Values'!Y$11,'Transactions (Dated)'!$C$2:$C$53,"Sell")</f>
        <v>0</v>
      </c>
      <c r="Z160" s="40">
        <f ca="1">Z159+SUMIFS('Transactions (Dated)'!$E$2:$E$53,'Transactions (Dated)'!$D$2:$D$53,'Share Values'!$V160,'Transactions (Dated)'!$B$2:$B$53,'Share Values'!Z$11,'Transactions (Dated)'!$C$2:$C$53,"Buy")-SUMIFS('Transactions (Dated)'!$E$2:$E$53,'Transactions (Dated)'!$D$2:$D$53,'Share Values'!$V160,'Transactions (Dated)'!$B$2:$B$53,'Share Values'!Z$11,'Transactions (Dated)'!$C$2:$C$53,"Sell")</f>
        <v>1892</v>
      </c>
      <c r="AA160" s="40">
        <f ca="1">AA159+SUMIFS('Transactions (Dated)'!$E$2:$E$53,'Transactions (Dated)'!$D$2:$D$53,'Share Values'!$V160,'Transactions (Dated)'!$B$2:$B$53,'Share Values'!AA$11,'Transactions (Dated)'!$C$2:$C$53,"Buy")-SUMIFS('Transactions (Dated)'!$E$2:$E$53,'Transactions (Dated)'!$D$2:$D$53,'Share Values'!$V160,'Transactions (Dated)'!$B$2:$B$53,'Share Values'!AA$11,'Transactions (Dated)'!$C$2:$C$53,"Sell")</f>
        <v>2348</v>
      </c>
      <c r="AB160" s="40">
        <f ca="1">AB159+SUMIFS('Transactions (Dated)'!$E$2:$E$53,'Transactions (Dated)'!$D$2:$D$53,'Share Values'!$V160,'Transactions (Dated)'!$B$2:$B$53,'Share Values'!AB$11,'Transactions (Dated)'!$C$2:$C$53,"Buy")-SUMIFS('Transactions (Dated)'!$E$2:$E$53,'Transactions (Dated)'!$D$2:$D$53,'Share Values'!$V160,'Transactions (Dated)'!$B$2:$B$53,'Share Values'!AB$11,'Transactions (Dated)'!$C$2:$C$53,"Sell")</f>
        <v>0</v>
      </c>
      <c r="AC160" s="40">
        <f ca="1">AC159+SUMIFS('Transactions (Dated)'!$E$2:$E$53,'Transactions (Dated)'!$D$2:$D$53,'Share Values'!$V160,'Transactions (Dated)'!$B$2:$B$53,'Share Values'!AC$11,'Transactions (Dated)'!$C$2:$C$53,"Buy")-SUMIFS('Transactions (Dated)'!$E$2:$E$53,'Transactions (Dated)'!$D$2:$D$53,'Share Values'!$V160,'Transactions (Dated)'!$B$2:$B$53,'Share Values'!AC$11,'Transactions (Dated)'!$C$2:$C$53,"Sell")</f>
        <v>0</v>
      </c>
      <c r="AD160" s="40">
        <f ca="1">AD159+SUMIFS('Transactions (Dated)'!$E$2:$E$53,'Transactions (Dated)'!$D$2:$D$53,'Share Values'!$V160,'Transactions (Dated)'!$B$2:$B$53,'Share Values'!AD$11,'Transactions (Dated)'!$C$2:$C$53,"Buy")-SUMIFS('Transactions (Dated)'!$E$2:$E$53,'Transactions (Dated)'!$D$2:$D$53,'Share Values'!$V160,'Transactions (Dated)'!$B$2:$B$53,'Share Values'!AD$11,'Transactions (Dated)'!$C$2:$C$53,"Sell")</f>
        <v>0</v>
      </c>
      <c r="AE160" s="40">
        <f ca="1">AE159+SUMIFS('Transactions (Dated)'!$E$2:$E$53,'Transactions (Dated)'!$D$2:$D$53,'Share Values'!$V160,'Transactions (Dated)'!$B$2:$B$53,'Share Values'!AE$11,'Transactions (Dated)'!$C$2:$C$53,"Buy")-SUMIFS('Transactions (Dated)'!$E$2:$E$53,'Transactions (Dated)'!$D$2:$D$53,'Share Values'!$V160,'Transactions (Dated)'!$B$2:$B$53,'Share Values'!AE$11,'Transactions (Dated)'!$C$2:$C$53,"Sell")</f>
        <v>0</v>
      </c>
      <c r="AF160" s="40">
        <f ca="1">AF159+SUMIFS('Transactions (Dated)'!$E$2:$E$53,'Transactions (Dated)'!$D$2:$D$53,'Share Values'!$V160,'Transactions (Dated)'!$B$2:$B$53,'Share Values'!AF$11,'Transactions (Dated)'!$C$2:$C$53,"Buy")-SUMIFS('Transactions (Dated)'!$E$2:$E$53,'Transactions (Dated)'!$D$2:$D$53,'Share Values'!$V160,'Transactions (Dated)'!$B$2:$B$53,'Share Values'!AF$11,'Transactions (Dated)'!$C$2:$C$53,"Sell")</f>
        <v>0</v>
      </c>
      <c r="AG160" s="40">
        <f ca="1">AG159+SUMIFS('Transactions (Dated)'!$E$2:$E$53,'Transactions (Dated)'!$D$2:$D$53,'Share Values'!$V160,'Transactions (Dated)'!$B$2:$B$53,'Share Values'!AG$11,'Transactions (Dated)'!$C$2:$C$53,"Buy")-SUMIFS('Transactions (Dated)'!$E$2:$E$53,'Transactions (Dated)'!$D$2:$D$53,'Share Values'!$V160,'Transactions (Dated)'!$B$2:$B$53,'Share Values'!AG$11,'Transactions (Dated)'!$C$2:$C$53,"Sell")</f>
        <v>0</v>
      </c>
      <c r="AH160" s="40">
        <f ca="1">AH159+SUMIFS('Transactions (Dated)'!$E$2:$E$53,'Transactions (Dated)'!$D$2:$D$53,'Share Values'!$V160,'Transactions (Dated)'!$B$2:$B$53,'Share Values'!AH$11,'Transactions (Dated)'!$C$2:$C$53,"Buy")-SUMIFS('Transactions (Dated)'!$E$2:$E$53,'Transactions (Dated)'!$D$2:$D$53,'Share Values'!$V160,'Transactions (Dated)'!$B$2:$B$53,'Share Values'!AH$11,'Transactions (Dated)'!$C$2:$C$53,"Sell")</f>
        <v>0</v>
      </c>
      <c r="AI160" s="40">
        <f ca="1">AI159+SUMIFS('Transactions (Dated)'!$E$2:$E$53,'Transactions (Dated)'!$D$2:$D$53,'Share Values'!$V160,'Transactions (Dated)'!$B$2:$B$53,'Share Values'!AI$11,'Transactions (Dated)'!$C$2:$C$53,"Buy")-SUMIFS('Transactions (Dated)'!$E$2:$E$53,'Transactions (Dated)'!$D$2:$D$53,'Share Values'!$V160,'Transactions (Dated)'!$B$2:$B$53,'Share Values'!AI$11,'Transactions (Dated)'!$C$2:$C$53,"Sell")</f>
        <v>0</v>
      </c>
      <c r="AJ160" s="40">
        <f ca="1">AJ159+SUMIFS('Transactions (Dated)'!$E$2:$E$53,'Transactions (Dated)'!$D$2:$D$53,'Share Values'!$V160,'Transactions (Dated)'!$B$2:$B$53,'Share Values'!AJ$11,'Transactions (Dated)'!$C$2:$C$53,"Buy")-SUMIFS('Transactions (Dated)'!$E$2:$E$53,'Transactions (Dated)'!$D$2:$D$53,'Share Values'!$V160,'Transactions (Dated)'!$B$2:$B$53,'Share Values'!AJ$11,'Transactions (Dated)'!$C$2:$C$53,"Sell")</f>
        <v>0</v>
      </c>
      <c r="AK160" s="40"/>
      <c r="AM160" s="3">
        <f t="shared" si="57"/>
        <v>42129</v>
      </c>
      <c r="AN160" s="6">
        <f t="shared" ca="1" si="58"/>
        <v>55453.75</v>
      </c>
      <c r="AO160" s="6">
        <f t="shared" ca="1" si="59"/>
        <v>51749.999999999993</v>
      </c>
      <c r="AP160" s="6">
        <f t="shared" ca="1" si="60"/>
        <v>0</v>
      </c>
      <c r="AQ160" s="6">
        <f t="shared" ca="1" si="61"/>
        <v>62436</v>
      </c>
      <c r="AR160" s="6">
        <f t="shared" ca="1" si="62"/>
        <v>48697.52</v>
      </c>
      <c r="AS160" s="6">
        <f t="shared" ca="1" si="63"/>
        <v>0</v>
      </c>
      <c r="AT160" s="6">
        <f t="shared" ca="1" si="64"/>
        <v>0</v>
      </c>
      <c r="AU160" s="6">
        <f t="shared" ca="1" si="65"/>
        <v>0</v>
      </c>
      <c r="AV160" s="6">
        <f t="shared" ca="1" si="66"/>
        <v>0</v>
      </c>
      <c r="AW160" s="6">
        <f t="shared" ca="1" si="67"/>
        <v>0</v>
      </c>
      <c r="AX160" s="6">
        <f t="shared" ca="1" si="68"/>
        <v>0</v>
      </c>
      <c r="AY160" s="6">
        <f t="shared" ca="1" si="69"/>
        <v>0</v>
      </c>
      <c r="AZ160" s="6">
        <f t="shared" ca="1" si="70"/>
        <v>0</v>
      </c>
      <c r="BA160" s="6">
        <f t="shared" ca="1" si="71"/>
        <v>0</v>
      </c>
      <c r="BB160" s="6"/>
      <c r="BD160" s="4">
        <f t="shared" ca="1" si="72"/>
        <v>218337.27</v>
      </c>
      <c r="BF160" s="3">
        <f t="shared" si="73"/>
        <v>42129</v>
      </c>
      <c r="BG160" s="6">
        <f>BG159+SUMIFS('Transactions (Dated)'!H:H,'Transactions (Dated)'!D:D,'Share Values'!AM160)</f>
        <v>806524.9</v>
      </c>
      <c r="BH160" s="6">
        <f ca="1">BH159+SUMIFS('Transactions (Dated)'!$F:$F,'Transactions (Dated)'!$D:$D,$BF160,'Transactions (Dated)'!$B:$B,BH$11,'Transactions (Dated)'!$C:$C,"Dividend (paid to cash)")*W160</f>
        <v>0</v>
      </c>
      <c r="BI160" s="6">
        <f ca="1">BI159+SUMIFS('Transactions (Dated)'!$F:$F,'Transactions (Dated)'!$D:$D,$BF160,'Transactions (Dated)'!$B:$B,BI$11,'Transactions (Dated)'!$C:$C,"Dividend (paid to cash)")*X160</f>
        <v>1250</v>
      </c>
      <c r="BJ160" s="6">
        <f ca="1">BJ159+SUMIFS('Transactions (Dated)'!$F:$F,'Transactions (Dated)'!$D:$D,$BF160,'Transactions (Dated)'!$B:$B,BJ$11,'Transactions (Dated)'!$C:$C,"Dividend (paid to cash)")*Y160</f>
        <v>0</v>
      </c>
      <c r="BK160" s="6">
        <f ca="1">BK159+SUMIFS('Transactions (Dated)'!$F:$F,'Transactions (Dated)'!$D:$D,$BF160,'Transactions (Dated)'!$B:$B,BK$11,'Transactions (Dated)'!$C:$C,"Dividend (paid to cash)")*Z160</f>
        <v>47.300000000000004</v>
      </c>
      <c r="BL160" s="6">
        <f ca="1">BL159+SUMIFS('Transactions (Dated)'!$F:$F,'Transactions (Dated)'!$D:$D,$BF160,'Transactions (Dated)'!$B:$B,BL$11,'Transactions (Dated)'!$C:$C,"Dividend (paid to cash)")*AA160</f>
        <v>0</v>
      </c>
      <c r="BM160" s="6">
        <f ca="1">BM159+SUMIFS('Transactions (Dated)'!$F:$F,'Transactions (Dated)'!$D:$D,$BF160,'Transactions (Dated)'!$B:$B,BM$11,'Transactions (Dated)'!$C:$C,"Dividend (paid to cash)")*AB160</f>
        <v>0</v>
      </c>
      <c r="BN160" s="6">
        <f ca="1">BN159+SUMIFS('Transactions (Dated)'!$F:$F,'Transactions (Dated)'!$D:$D,$BF160,'Transactions (Dated)'!$B:$B,BN$11,'Transactions (Dated)'!$C:$C,"Dividend (paid to cash)")*AC160</f>
        <v>0</v>
      </c>
      <c r="BO160" s="6">
        <f ca="1">BO159+SUMIFS('Transactions (Dated)'!$F:$F,'Transactions (Dated)'!$D:$D,$BF160,'Transactions (Dated)'!$B:$B,BO$11,'Transactions (Dated)'!$C:$C,"Dividend (paid to cash)")*AD160</f>
        <v>0</v>
      </c>
      <c r="BP160" s="6">
        <f ca="1">BP159+SUMIFS('Transactions (Dated)'!$F:$F,'Transactions (Dated)'!$D:$D,$BF160,'Transactions (Dated)'!$B:$B,BP$11,'Transactions (Dated)'!$C:$C,"Dividend (paid to cash)")*AE160</f>
        <v>0</v>
      </c>
      <c r="BQ160" s="6">
        <f ca="1">BQ159+SUMIFS('Transactions (Dated)'!$F:$F,'Transactions (Dated)'!$D:$D,$BF160,'Transactions (Dated)'!$B:$B,BQ$11,'Transactions (Dated)'!$C:$C,"Dividend (paid to cash)")*AF160</f>
        <v>0</v>
      </c>
      <c r="BR160" s="6">
        <f ca="1">BR159+SUMIFS('Transactions (Dated)'!$F:$F,'Transactions (Dated)'!$D:$D,$BF160,'Transactions (Dated)'!$B:$B,BR$11,'Transactions (Dated)'!$C:$C,"Dividend (paid to cash)")*AG160</f>
        <v>0</v>
      </c>
      <c r="BS160" s="6">
        <f ca="1">BS159+SUMIFS('Transactions (Dated)'!$F:$F,'Transactions (Dated)'!$D:$D,$BF160,'Transactions (Dated)'!$B:$B,BS$11,'Transactions (Dated)'!$C:$C,"Dividend (paid to cash)")*AH160</f>
        <v>0</v>
      </c>
      <c r="BT160" s="6">
        <f ca="1">BT159+SUMIFS('Transactions (Dated)'!$F:$F,'Transactions (Dated)'!$D:$D,$BF160,'Transactions (Dated)'!$B:$B,BT$11,'Transactions (Dated)'!$C:$C,"Dividend (paid to cash)")*AI160</f>
        <v>0</v>
      </c>
      <c r="BU160" s="6">
        <f ca="1">BU159+SUMIFS('Transactions (Dated)'!$F:$F,'Transactions (Dated)'!$D:$D,$BF160,'Transactions (Dated)'!$B:$B,BU$11,'Transactions (Dated)'!$C:$C,"Dividend (paid to cash)")*AJ160</f>
        <v>0</v>
      </c>
      <c r="BV160" s="6"/>
      <c r="BX160" s="6">
        <f t="shared" ca="1" si="78"/>
        <v>807822.20000000007</v>
      </c>
      <c r="BZ160" s="3">
        <f t="shared" si="79"/>
        <v>42129</v>
      </c>
      <c r="CA160" s="4">
        <f t="shared" ca="1" si="74"/>
        <v>218337.27</v>
      </c>
      <c r="CB160" s="4">
        <f t="shared" ca="1" si="75"/>
        <v>807822.20000000007</v>
      </c>
      <c r="CD160" s="4">
        <f t="shared" ca="1" si="76"/>
        <v>1026159.4700000001</v>
      </c>
    </row>
    <row r="161" spans="2:82" x14ac:dyDescent="0.15">
      <c r="B161" s="3">
        <f t="shared" si="77"/>
        <v>42130</v>
      </c>
      <c r="C161" s="2">
        <v>15023.9</v>
      </c>
      <c r="E161" s="70">
        <v>42130</v>
      </c>
      <c r="F161" s="69">
        <v>11.8</v>
      </c>
      <c r="G161" s="69">
        <v>5.5</v>
      </c>
      <c r="H161" s="69">
        <v>20.309999999999999</v>
      </c>
      <c r="I161" s="69">
        <v>33.01</v>
      </c>
      <c r="J161" s="69">
        <v>15.85</v>
      </c>
      <c r="K161" s="69">
        <v>12.11</v>
      </c>
      <c r="L161" s="69">
        <v>28.28</v>
      </c>
      <c r="M161" s="69">
        <v>3.19</v>
      </c>
      <c r="N161" s="69">
        <v>10.26</v>
      </c>
      <c r="O161" s="69">
        <v>5.4</v>
      </c>
      <c r="P161" s="69">
        <v>33.770000000000003</v>
      </c>
      <c r="Q161" s="69">
        <v>0.9</v>
      </c>
      <c r="R161" s="69">
        <v>11.89</v>
      </c>
      <c r="S161" s="69">
        <v>38.78</v>
      </c>
      <c r="T161" s="4"/>
      <c r="V161" s="3">
        <f t="shared" si="56"/>
        <v>42130</v>
      </c>
      <c r="W161" s="40">
        <f ca="1">W160+SUMIFS('Transactions (Dated)'!$E$2:$E$53,'Transactions (Dated)'!$D$2:$D$53,'Share Values'!$V161,'Transactions (Dated)'!$B$2:$B$53,'Share Values'!W$11,'Transactions (Dated)'!$C$2:$C$53,"Buy")-SUMIFS('Transactions (Dated)'!$E$2:$E$53,'Transactions (Dated)'!$D$2:$D$53,'Share Values'!$V161,'Transactions (Dated)'!$B$2:$B$53,'Share Values'!W$11,'Transactions (Dated)'!$C$2:$C$53,"Sell")</f>
        <v>4625</v>
      </c>
      <c r="X161" s="40">
        <f ca="1">X160+SUMIFS('Transactions (Dated)'!$E$2:$E$53,'Transactions (Dated)'!$D$2:$D$53,'Share Values'!$V161,'Transactions (Dated)'!$B$2:$B$53,'Share Values'!X$11,'Transactions (Dated)'!$C$2:$C$53,"Buy")-SUMIFS('Transactions (Dated)'!$E$2:$E$53,'Transactions (Dated)'!$D$2:$D$53,'Share Values'!$V161,'Transactions (Dated)'!$B$2:$B$53,'Share Values'!X$11,'Transactions (Dated)'!$C$2:$C$53,"Sell")</f>
        <v>9375</v>
      </c>
      <c r="Y161" s="40">
        <f ca="1">Y160+SUMIFS('Transactions (Dated)'!$E$2:$E$53,'Transactions (Dated)'!$D$2:$D$53,'Share Values'!$V161,'Transactions (Dated)'!$B$2:$B$53,'Share Values'!Y$11,'Transactions (Dated)'!$C$2:$C$53,"Buy")-SUMIFS('Transactions (Dated)'!$E$2:$E$53,'Transactions (Dated)'!$D$2:$D$53,'Share Values'!$V161,'Transactions (Dated)'!$B$2:$B$53,'Share Values'!Y$11,'Transactions (Dated)'!$C$2:$C$53,"Sell")</f>
        <v>0</v>
      </c>
      <c r="Z161" s="40">
        <f ca="1">Z160+SUMIFS('Transactions (Dated)'!$E$2:$E$53,'Transactions (Dated)'!$D$2:$D$53,'Share Values'!$V161,'Transactions (Dated)'!$B$2:$B$53,'Share Values'!Z$11,'Transactions (Dated)'!$C$2:$C$53,"Buy")-SUMIFS('Transactions (Dated)'!$E$2:$E$53,'Transactions (Dated)'!$D$2:$D$53,'Share Values'!$V161,'Transactions (Dated)'!$B$2:$B$53,'Share Values'!Z$11,'Transactions (Dated)'!$C$2:$C$53,"Sell")</f>
        <v>1892</v>
      </c>
      <c r="AA161" s="40">
        <f ca="1">AA160+SUMIFS('Transactions (Dated)'!$E$2:$E$53,'Transactions (Dated)'!$D$2:$D$53,'Share Values'!$V161,'Transactions (Dated)'!$B$2:$B$53,'Share Values'!AA$11,'Transactions (Dated)'!$C$2:$C$53,"Buy")-SUMIFS('Transactions (Dated)'!$E$2:$E$53,'Transactions (Dated)'!$D$2:$D$53,'Share Values'!$V161,'Transactions (Dated)'!$B$2:$B$53,'Share Values'!AA$11,'Transactions (Dated)'!$C$2:$C$53,"Sell")</f>
        <v>2348</v>
      </c>
      <c r="AB161" s="40">
        <f ca="1">AB160+SUMIFS('Transactions (Dated)'!$E$2:$E$53,'Transactions (Dated)'!$D$2:$D$53,'Share Values'!$V161,'Transactions (Dated)'!$B$2:$B$53,'Share Values'!AB$11,'Transactions (Dated)'!$C$2:$C$53,"Buy")-SUMIFS('Transactions (Dated)'!$E$2:$E$53,'Transactions (Dated)'!$D$2:$D$53,'Share Values'!$V161,'Transactions (Dated)'!$B$2:$B$53,'Share Values'!AB$11,'Transactions (Dated)'!$C$2:$C$53,"Sell")</f>
        <v>0</v>
      </c>
      <c r="AC161" s="40">
        <f ca="1">AC160+SUMIFS('Transactions (Dated)'!$E$2:$E$53,'Transactions (Dated)'!$D$2:$D$53,'Share Values'!$V161,'Transactions (Dated)'!$B$2:$B$53,'Share Values'!AC$11,'Transactions (Dated)'!$C$2:$C$53,"Buy")-SUMIFS('Transactions (Dated)'!$E$2:$E$53,'Transactions (Dated)'!$D$2:$D$53,'Share Values'!$V161,'Transactions (Dated)'!$B$2:$B$53,'Share Values'!AC$11,'Transactions (Dated)'!$C$2:$C$53,"Sell")</f>
        <v>0</v>
      </c>
      <c r="AD161" s="40">
        <f ca="1">AD160+SUMIFS('Transactions (Dated)'!$E$2:$E$53,'Transactions (Dated)'!$D$2:$D$53,'Share Values'!$V161,'Transactions (Dated)'!$B$2:$B$53,'Share Values'!AD$11,'Transactions (Dated)'!$C$2:$C$53,"Buy")-SUMIFS('Transactions (Dated)'!$E$2:$E$53,'Transactions (Dated)'!$D$2:$D$53,'Share Values'!$V161,'Transactions (Dated)'!$B$2:$B$53,'Share Values'!AD$11,'Transactions (Dated)'!$C$2:$C$53,"Sell")</f>
        <v>0</v>
      </c>
      <c r="AE161" s="40">
        <f ca="1">AE160+SUMIFS('Transactions (Dated)'!$E$2:$E$53,'Transactions (Dated)'!$D$2:$D$53,'Share Values'!$V161,'Transactions (Dated)'!$B$2:$B$53,'Share Values'!AE$11,'Transactions (Dated)'!$C$2:$C$53,"Buy")-SUMIFS('Transactions (Dated)'!$E$2:$E$53,'Transactions (Dated)'!$D$2:$D$53,'Share Values'!$V161,'Transactions (Dated)'!$B$2:$B$53,'Share Values'!AE$11,'Transactions (Dated)'!$C$2:$C$53,"Sell")</f>
        <v>0</v>
      </c>
      <c r="AF161" s="40">
        <f ca="1">AF160+SUMIFS('Transactions (Dated)'!$E$2:$E$53,'Transactions (Dated)'!$D$2:$D$53,'Share Values'!$V161,'Transactions (Dated)'!$B$2:$B$53,'Share Values'!AF$11,'Transactions (Dated)'!$C$2:$C$53,"Buy")-SUMIFS('Transactions (Dated)'!$E$2:$E$53,'Transactions (Dated)'!$D$2:$D$53,'Share Values'!$V161,'Transactions (Dated)'!$B$2:$B$53,'Share Values'!AF$11,'Transactions (Dated)'!$C$2:$C$53,"Sell")</f>
        <v>0</v>
      </c>
      <c r="AG161" s="40">
        <f ca="1">AG160+SUMIFS('Transactions (Dated)'!$E$2:$E$53,'Transactions (Dated)'!$D$2:$D$53,'Share Values'!$V161,'Transactions (Dated)'!$B$2:$B$53,'Share Values'!AG$11,'Transactions (Dated)'!$C$2:$C$53,"Buy")-SUMIFS('Transactions (Dated)'!$E$2:$E$53,'Transactions (Dated)'!$D$2:$D$53,'Share Values'!$V161,'Transactions (Dated)'!$B$2:$B$53,'Share Values'!AG$11,'Transactions (Dated)'!$C$2:$C$53,"Sell")</f>
        <v>0</v>
      </c>
      <c r="AH161" s="40">
        <f ca="1">AH160+SUMIFS('Transactions (Dated)'!$E$2:$E$53,'Transactions (Dated)'!$D$2:$D$53,'Share Values'!$V161,'Transactions (Dated)'!$B$2:$B$53,'Share Values'!AH$11,'Transactions (Dated)'!$C$2:$C$53,"Buy")-SUMIFS('Transactions (Dated)'!$E$2:$E$53,'Transactions (Dated)'!$D$2:$D$53,'Share Values'!$V161,'Transactions (Dated)'!$B$2:$B$53,'Share Values'!AH$11,'Transactions (Dated)'!$C$2:$C$53,"Sell")</f>
        <v>0</v>
      </c>
      <c r="AI161" s="40">
        <f ca="1">AI160+SUMIFS('Transactions (Dated)'!$E$2:$E$53,'Transactions (Dated)'!$D$2:$D$53,'Share Values'!$V161,'Transactions (Dated)'!$B$2:$B$53,'Share Values'!AI$11,'Transactions (Dated)'!$C$2:$C$53,"Buy")-SUMIFS('Transactions (Dated)'!$E$2:$E$53,'Transactions (Dated)'!$D$2:$D$53,'Share Values'!$V161,'Transactions (Dated)'!$B$2:$B$53,'Share Values'!AI$11,'Transactions (Dated)'!$C$2:$C$53,"Sell")</f>
        <v>0</v>
      </c>
      <c r="AJ161" s="40">
        <f ca="1">AJ160+SUMIFS('Transactions (Dated)'!$E$2:$E$53,'Transactions (Dated)'!$D$2:$D$53,'Share Values'!$V161,'Transactions (Dated)'!$B$2:$B$53,'Share Values'!AJ$11,'Transactions (Dated)'!$C$2:$C$53,"Buy")-SUMIFS('Transactions (Dated)'!$E$2:$E$53,'Transactions (Dated)'!$D$2:$D$53,'Share Values'!$V161,'Transactions (Dated)'!$B$2:$B$53,'Share Values'!AJ$11,'Transactions (Dated)'!$C$2:$C$53,"Sell")</f>
        <v>0</v>
      </c>
      <c r="AK161" s="40"/>
      <c r="AM161" s="3">
        <f t="shared" si="57"/>
        <v>42130</v>
      </c>
      <c r="AN161" s="6">
        <f t="shared" ca="1" si="58"/>
        <v>54575</v>
      </c>
      <c r="AO161" s="6">
        <f t="shared" ca="1" si="59"/>
        <v>51562.5</v>
      </c>
      <c r="AP161" s="6">
        <f t="shared" ca="1" si="60"/>
        <v>0</v>
      </c>
      <c r="AQ161" s="6">
        <f t="shared" ca="1" si="61"/>
        <v>62454.92</v>
      </c>
      <c r="AR161" s="6">
        <f t="shared" ca="1" si="62"/>
        <v>37215.799999999996</v>
      </c>
      <c r="AS161" s="6">
        <f t="shared" ca="1" si="63"/>
        <v>0</v>
      </c>
      <c r="AT161" s="6">
        <f t="shared" ca="1" si="64"/>
        <v>0</v>
      </c>
      <c r="AU161" s="6">
        <f t="shared" ca="1" si="65"/>
        <v>0</v>
      </c>
      <c r="AV161" s="6">
        <f t="shared" ca="1" si="66"/>
        <v>0</v>
      </c>
      <c r="AW161" s="6">
        <f t="shared" ca="1" si="67"/>
        <v>0</v>
      </c>
      <c r="AX161" s="6">
        <f t="shared" ca="1" si="68"/>
        <v>0</v>
      </c>
      <c r="AY161" s="6">
        <f t="shared" ca="1" si="69"/>
        <v>0</v>
      </c>
      <c r="AZ161" s="6">
        <f t="shared" ca="1" si="70"/>
        <v>0</v>
      </c>
      <c r="BA161" s="6">
        <f t="shared" ca="1" si="71"/>
        <v>0</v>
      </c>
      <c r="BB161" s="6"/>
      <c r="BD161" s="4">
        <f t="shared" ca="1" si="72"/>
        <v>205808.21999999997</v>
      </c>
      <c r="BF161" s="3">
        <f t="shared" si="73"/>
        <v>42130</v>
      </c>
      <c r="BG161" s="6">
        <f>BG160+SUMIFS('Transactions (Dated)'!H:H,'Transactions (Dated)'!D:D,'Share Values'!AM161)</f>
        <v>806524.9</v>
      </c>
      <c r="BH161" s="6">
        <f ca="1">BH160+SUMIFS('Transactions (Dated)'!$F:$F,'Transactions (Dated)'!$D:$D,$BF161,'Transactions (Dated)'!$B:$B,BH$11,'Transactions (Dated)'!$C:$C,"Dividend (paid to cash)")*W161</f>
        <v>0</v>
      </c>
      <c r="BI161" s="6">
        <f ca="1">BI160+SUMIFS('Transactions (Dated)'!$F:$F,'Transactions (Dated)'!$D:$D,$BF161,'Transactions (Dated)'!$B:$B,BI$11,'Transactions (Dated)'!$C:$C,"Dividend (paid to cash)")*X161</f>
        <v>1250</v>
      </c>
      <c r="BJ161" s="6">
        <f ca="1">BJ160+SUMIFS('Transactions (Dated)'!$F:$F,'Transactions (Dated)'!$D:$D,$BF161,'Transactions (Dated)'!$B:$B,BJ$11,'Transactions (Dated)'!$C:$C,"Dividend (paid to cash)")*Y161</f>
        <v>0</v>
      </c>
      <c r="BK161" s="6">
        <f ca="1">BK160+SUMIFS('Transactions (Dated)'!$F:$F,'Transactions (Dated)'!$D:$D,$BF161,'Transactions (Dated)'!$B:$B,BK$11,'Transactions (Dated)'!$C:$C,"Dividend (paid to cash)")*Z161</f>
        <v>47.300000000000004</v>
      </c>
      <c r="BL161" s="6">
        <f ca="1">BL160+SUMIFS('Transactions (Dated)'!$F:$F,'Transactions (Dated)'!$D:$D,$BF161,'Transactions (Dated)'!$B:$B,BL$11,'Transactions (Dated)'!$C:$C,"Dividend (paid to cash)")*AA161</f>
        <v>0</v>
      </c>
      <c r="BM161" s="6">
        <f ca="1">BM160+SUMIFS('Transactions (Dated)'!$F:$F,'Transactions (Dated)'!$D:$D,$BF161,'Transactions (Dated)'!$B:$B,BM$11,'Transactions (Dated)'!$C:$C,"Dividend (paid to cash)")*AB161</f>
        <v>0</v>
      </c>
      <c r="BN161" s="6">
        <f ca="1">BN160+SUMIFS('Transactions (Dated)'!$F:$F,'Transactions (Dated)'!$D:$D,$BF161,'Transactions (Dated)'!$B:$B,BN$11,'Transactions (Dated)'!$C:$C,"Dividend (paid to cash)")*AC161</f>
        <v>0</v>
      </c>
      <c r="BO161" s="6">
        <f ca="1">BO160+SUMIFS('Transactions (Dated)'!$F:$F,'Transactions (Dated)'!$D:$D,$BF161,'Transactions (Dated)'!$B:$B,BO$11,'Transactions (Dated)'!$C:$C,"Dividend (paid to cash)")*AD161</f>
        <v>0</v>
      </c>
      <c r="BP161" s="6">
        <f ca="1">BP160+SUMIFS('Transactions (Dated)'!$F:$F,'Transactions (Dated)'!$D:$D,$BF161,'Transactions (Dated)'!$B:$B,BP$11,'Transactions (Dated)'!$C:$C,"Dividend (paid to cash)")*AE161</f>
        <v>0</v>
      </c>
      <c r="BQ161" s="6">
        <f ca="1">BQ160+SUMIFS('Transactions (Dated)'!$F:$F,'Transactions (Dated)'!$D:$D,$BF161,'Transactions (Dated)'!$B:$B,BQ$11,'Transactions (Dated)'!$C:$C,"Dividend (paid to cash)")*AF161</f>
        <v>0</v>
      </c>
      <c r="BR161" s="6">
        <f ca="1">BR160+SUMIFS('Transactions (Dated)'!$F:$F,'Transactions (Dated)'!$D:$D,$BF161,'Transactions (Dated)'!$B:$B,BR$11,'Transactions (Dated)'!$C:$C,"Dividend (paid to cash)")*AG161</f>
        <v>0</v>
      </c>
      <c r="BS161" s="6">
        <f ca="1">BS160+SUMIFS('Transactions (Dated)'!$F:$F,'Transactions (Dated)'!$D:$D,$BF161,'Transactions (Dated)'!$B:$B,BS$11,'Transactions (Dated)'!$C:$C,"Dividend (paid to cash)")*AH161</f>
        <v>0</v>
      </c>
      <c r="BT161" s="6">
        <f ca="1">BT160+SUMIFS('Transactions (Dated)'!$F:$F,'Transactions (Dated)'!$D:$D,$BF161,'Transactions (Dated)'!$B:$B,BT$11,'Transactions (Dated)'!$C:$C,"Dividend (paid to cash)")*AI161</f>
        <v>0</v>
      </c>
      <c r="BU161" s="6">
        <f ca="1">BU160+SUMIFS('Transactions (Dated)'!$F:$F,'Transactions (Dated)'!$D:$D,$BF161,'Transactions (Dated)'!$B:$B,BU$11,'Transactions (Dated)'!$C:$C,"Dividend (paid to cash)")*AJ161</f>
        <v>0</v>
      </c>
      <c r="BV161" s="6"/>
      <c r="BX161" s="6">
        <f t="shared" ca="1" si="78"/>
        <v>807822.20000000007</v>
      </c>
      <c r="BZ161" s="3">
        <f t="shared" si="79"/>
        <v>42130</v>
      </c>
      <c r="CA161" s="4">
        <f t="shared" ca="1" si="74"/>
        <v>205808.21999999997</v>
      </c>
      <c r="CB161" s="4">
        <f t="shared" ca="1" si="75"/>
        <v>807822.20000000007</v>
      </c>
      <c r="CD161" s="4">
        <f t="shared" ca="1" si="76"/>
        <v>1013630.42</v>
      </c>
    </row>
    <row r="162" spans="2:82" x14ac:dyDescent="0.15">
      <c r="B162" s="3">
        <f t="shared" si="77"/>
        <v>42131</v>
      </c>
      <c r="C162" s="2">
        <v>15088.8</v>
      </c>
      <c r="E162" s="70">
        <v>42131</v>
      </c>
      <c r="F162" s="69">
        <v>11.8</v>
      </c>
      <c r="G162" s="69">
        <v>4.97</v>
      </c>
      <c r="H162" s="69">
        <v>20.38</v>
      </c>
      <c r="I162" s="69">
        <v>33.049999999999997</v>
      </c>
      <c r="J162" s="69">
        <v>16.54</v>
      </c>
      <c r="K162" s="69">
        <v>12.22</v>
      </c>
      <c r="L162" s="69">
        <v>28.01</v>
      </c>
      <c r="M162" s="69">
        <v>3.19</v>
      </c>
      <c r="N162" s="69">
        <v>9.68</v>
      </c>
      <c r="O162" s="69">
        <v>5.3967000000000001</v>
      </c>
      <c r="P162" s="69">
        <v>33.74</v>
      </c>
      <c r="Q162" s="69">
        <v>0.9</v>
      </c>
      <c r="R162" s="69">
        <v>11.79</v>
      </c>
      <c r="S162" s="69">
        <v>38.49</v>
      </c>
      <c r="T162" s="4"/>
      <c r="V162" s="3">
        <f t="shared" si="56"/>
        <v>42131</v>
      </c>
      <c r="W162" s="40">
        <f ca="1">W161+SUMIFS('Transactions (Dated)'!$E$2:$E$53,'Transactions (Dated)'!$D$2:$D$53,'Share Values'!$V162,'Transactions (Dated)'!$B$2:$B$53,'Share Values'!W$11,'Transactions (Dated)'!$C$2:$C$53,"Buy")-SUMIFS('Transactions (Dated)'!$E$2:$E$53,'Transactions (Dated)'!$D$2:$D$53,'Share Values'!$V162,'Transactions (Dated)'!$B$2:$B$53,'Share Values'!W$11,'Transactions (Dated)'!$C$2:$C$53,"Sell")</f>
        <v>4625</v>
      </c>
      <c r="X162" s="40">
        <f ca="1">X161+SUMIFS('Transactions (Dated)'!$E$2:$E$53,'Transactions (Dated)'!$D$2:$D$53,'Share Values'!$V162,'Transactions (Dated)'!$B$2:$B$53,'Share Values'!X$11,'Transactions (Dated)'!$C$2:$C$53,"Buy")-SUMIFS('Transactions (Dated)'!$E$2:$E$53,'Transactions (Dated)'!$D$2:$D$53,'Share Values'!$V162,'Transactions (Dated)'!$B$2:$B$53,'Share Values'!X$11,'Transactions (Dated)'!$C$2:$C$53,"Sell")</f>
        <v>9375</v>
      </c>
      <c r="Y162" s="40">
        <f ca="1">Y161+SUMIFS('Transactions (Dated)'!$E$2:$E$53,'Transactions (Dated)'!$D$2:$D$53,'Share Values'!$V162,'Transactions (Dated)'!$B$2:$B$53,'Share Values'!Y$11,'Transactions (Dated)'!$C$2:$C$53,"Buy")-SUMIFS('Transactions (Dated)'!$E$2:$E$53,'Transactions (Dated)'!$D$2:$D$53,'Share Values'!$V162,'Transactions (Dated)'!$B$2:$B$53,'Share Values'!Y$11,'Transactions (Dated)'!$C$2:$C$53,"Sell")</f>
        <v>0</v>
      </c>
      <c r="Z162" s="40">
        <f ca="1">Z161+SUMIFS('Transactions (Dated)'!$E$2:$E$53,'Transactions (Dated)'!$D$2:$D$53,'Share Values'!$V162,'Transactions (Dated)'!$B$2:$B$53,'Share Values'!Z$11,'Transactions (Dated)'!$C$2:$C$53,"Buy")-SUMIFS('Transactions (Dated)'!$E$2:$E$53,'Transactions (Dated)'!$D$2:$D$53,'Share Values'!$V162,'Transactions (Dated)'!$B$2:$B$53,'Share Values'!Z$11,'Transactions (Dated)'!$C$2:$C$53,"Sell")</f>
        <v>1892</v>
      </c>
      <c r="AA162" s="40">
        <f ca="1">AA161+SUMIFS('Transactions (Dated)'!$E$2:$E$53,'Transactions (Dated)'!$D$2:$D$53,'Share Values'!$V162,'Transactions (Dated)'!$B$2:$B$53,'Share Values'!AA$11,'Transactions (Dated)'!$C$2:$C$53,"Buy")-SUMIFS('Transactions (Dated)'!$E$2:$E$53,'Transactions (Dated)'!$D$2:$D$53,'Share Values'!$V162,'Transactions (Dated)'!$B$2:$B$53,'Share Values'!AA$11,'Transactions (Dated)'!$C$2:$C$53,"Sell")</f>
        <v>2348</v>
      </c>
      <c r="AB162" s="40">
        <f ca="1">AB161+SUMIFS('Transactions (Dated)'!$E$2:$E$53,'Transactions (Dated)'!$D$2:$D$53,'Share Values'!$V162,'Transactions (Dated)'!$B$2:$B$53,'Share Values'!AB$11,'Transactions (Dated)'!$C$2:$C$53,"Buy")-SUMIFS('Transactions (Dated)'!$E$2:$E$53,'Transactions (Dated)'!$D$2:$D$53,'Share Values'!$V162,'Transactions (Dated)'!$B$2:$B$53,'Share Values'!AB$11,'Transactions (Dated)'!$C$2:$C$53,"Sell")</f>
        <v>0</v>
      </c>
      <c r="AC162" s="40">
        <f ca="1">AC161+SUMIFS('Transactions (Dated)'!$E$2:$E$53,'Transactions (Dated)'!$D$2:$D$53,'Share Values'!$V162,'Transactions (Dated)'!$B$2:$B$53,'Share Values'!AC$11,'Transactions (Dated)'!$C$2:$C$53,"Buy")-SUMIFS('Transactions (Dated)'!$E$2:$E$53,'Transactions (Dated)'!$D$2:$D$53,'Share Values'!$V162,'Transactions (Dated)'!$B$2:$B$53,'Share Values'!AC$11,'Transactions (Dated)'!$C$2:$C$53,"Sell")</f>
        <v>0</v>
      </c>
      <c r="AD162" s="40">
        <f ca="1">AD161+SUMIFS('Transactions (Dated)'!$E$2:$E$53,'Transactions (Dated)'!$D$2:$D$53,'Share Values'!$V162,'Transactions (Dated)'!$B$2:$B$53,'Share Values'!AD$11,'Transactions (Dated)'!$C$2:$C$53,"Buy")-SUMIFS('Transactions (Dated)'!$E$2:$E$53,'Transactions (Dated)'!$D$2:$D$53,'Share Values'!$V162,'Transactions (Dated)'!$B$2:$B$53,'Share Values'!AD$11,'Transactions (Dated)'!$C$2:$C$53,"Sell")</f>
        <v>0</v>
      </c>
      <c r="AE162" s="40">
        <f ca="1">AE161+SUMIFS('Transactions (Dated)'!$E$2:$E$53,'Transactions (Dated)'!$D$2:$D$53,'Share Values'!$V162,'Transactions (Dated)'!$B$2:$B$53,'Share Values'!AE$11,'Transactions (Dated)'!$C$2:$C$53,"Buy")-SUMIFS('Transactions (Dated)'!$E$2:$E$53,'Transactions (Dated)'!$D$2:$D$53,'Share Values'!$V162,'Transactions (Dated)'!$B$2:$B$53,'Share Values'!AE$11,'Transactions (Dated)'!$C$2:$C$53,"Sell")</f>
        <v>0</v>
      </c>
      <c r="AF162" s="40">
        <f ca="1">AF161+SUMIFS('Transactions (Dated)'!$E$2:$E$53,'Transactions (Dated)'!$D$2:$D$53,'Share Values'!$V162,'Transactions (Dated)'!$B$2:$B$53,'Share Values'!AF$11,'Transactions (Dated)'!$C$2:$C$53,"Buy")-SUMIFS('Transactions (Dated)'!$E$2:$E$53,'Transactions (Dated)'!$D$2:$D$53,'Share Values'!$V162,'Transactions (Dated)'!$B$2:$B$53,'Share Values'!AF$11,'Transactions (Dated)'!$C$2:$C$53,"Sell")</f>
        <v>0</v>
      </c>
      <c r="AG162" s="40">
        <f ca="1">AG161+SUMIFS('Transactions (Dated)'!$E$2:$E$53,'Transactions (Dated)'!$D$2:$D$53,'Share Values'!$V162,'Transactions (Dated)'!$B$2:$B$53,'Share Values'!AG$11,'Transactions (Dated)'!$C$2:$C$53,"Buy")-SUMIFS('Transactions (Dated)'!$E$2:$E$53,'Transactions (Dated)'!$D$2:$D$53,'Share Values'!$V162,'Transactions (Dated)'!$B$2:$B$53,'Share Values'!AG$11,'Transactions (Dated)'!$C$2:$C$53,"Sell")</f>
        <v>0</v>
      </c>
      <c r="AH162" s="40">
        <f ca="1">AH161+SUMIFS('Transactions (Dated)'!$E$2:$E$53,'Transactions (Dated)'!$D$2:$D$53,'Share Values'!$V162,'Transactions (Dated)'!$B$2:$B$53,'Share Values'!AH$11,'Transactions (Dated)'!$C$2:$C$53,"Buy")-SUMIFS('Transactions (Dated)'!$E$2:$E$53,'Transactions (Dated)'!$D$2:$D$53,'Share Values'!$V162,'Transactions (Dated)'!$B$2:$B$53,'Share Values'!AH$11,'Transactions (Dated)'!$C$2:$C$53,"Sell")</f>
        <v>0</v>
      </c>
      <c r="AI162" s="40">
        <f ca="1">AI161+SUMIFS('Transactions (Dated)'!$E$2:$E$53,'Transactions (Dated)'!$D$2:$D$53,'Share Values'!$V162,'Transactions (Dated)'!$B$2:$B$53,'Share Values'!AI$11,'Transactions (Dated)'!$C$2:$C$53,"Buy")-SUMIFS('Transactions (Dated)'!$E$2:$E$53,'Transactions (Dated)'!$D$2:$D$53,'Share Values'!$V162,'Transactions (Dated)'!$B$2:$B$53,'Share Values'!AI$11,'Transactions (Dated)'!$C$2:$C$53,"Sell")</f>
        <v>0</v>
      </c>
      <c r="AJ162" s="40">
        <f ca="1">AJ161+SUMIFS('Transactions (Dated)'!$E$2:$E$53,'Transactions (Dated)'!$D$2:$D$53,'Share Values'!$V162,'Transactions (Dated)'!$B$2:$B$53,'Share Values'!AJ$11,'Transactions (Dated)'!$C$2:$C$53,"Buy")-SUMIFS('Transactions (Dated)'!$E$2:$E$53,'Transactions (Dated)'!$D$2:$D$53,'Share Values'!$V162,'Transactions (Dated)'!$B$2:$B$53,'Share Values'!AJ$11,'Transactions (Dated)'!$C$2:$C$53,"Sell")</f>
        <v>0</v>
      </c>
      <c r="AK162" s="40"/>
      <c r="AM162" s="3">
        <f t="shared" si="57"/>
        <v>42131</v>
      </c>
      <c r="AN162" s="6">
        <f t="shared" ca="1" si="58"/>
        <v>54575</v>
      </c>
      <c r="AO162" s="6">
        <f t="shared" ca="1" si="59"/>
        <v>46593.75</v>
      </c>
      <c r="AP162" s="6">
        <f t="shared" ca="1" si="60"/>
        <v>0</v>
      </c>
      <c r="AQ162" s="6">
        <f t="shared" ca="1" si="61"/>
        <v>62530.599999999991</v>
      </c>
      <c r="AR162" s="6">
        <f t="shared" ca="1" si="62"/>
        <v>38835.919999999998</v>
      </c>
      <c r="AS162" s="6">
        <f t="shared" ca="1" si="63"/>
        <v>0</v>
      </c>
      <c r="AT162" s="6">
        <f t="shared" ca="1" si="64"/>
        <v>0</v>
      </c>
      <c r="AU162" s="6">
        <f t="shared" ca="1" si="65"/>
        <v>0</v>
      </c>
      <c r="AV162" s="6">
        <f t="shared" ca="1" si="66"/>
        <v>0</v>
      </c>
      <c r="AW162" s="6">
        <f t="shared" ca="1" si="67"/>
        <v>0</v>
      </c>
      <c r="AX162" s="6">
        <f t="shared" ca="1" si="68"/>
        <v>0</v>
      </c>
      <c r="AY162" s="6">
        <f t="shared" ca="1" si="69"/>
        <v>0</v>
      </c>
      <c r="AZ162" s="6">
        <f t="shared" ca="1" si="70"/>
        <v>0</v>
      </c>
      <c r="BA162" s="6">
        <f t="shared" ca="1" si="71"/>
        <v>0</v>
      </c>
      <c r="BB162" s="6"/>
      <c r="BD162" s="4">
        <f t="shared" ca="1" si="72"/>
        <v>202535.26999999996</v>
      </c>
      <c r="BF162" s="3">
        <f t="shared" si="73"/>
        <v>42131</v>
      </c>
      <c r="BG162" s="6">
        <f>BG161+SUMIFS('Transactions (Dated)'!H:H,'Transactions (Dated)'!D:D,'Share Values'!AM162)</f>
        <v>806524.9</v>
      </c>
      <c r="BH162" s="6">
        <f ca="1">BH161+SUMIFS('Transactions (Dated)'!$F:$F,'Transactions (Dated)'!$D:$D,$BF162,'Transactions (Dated)'!$B:$B,BH$11,'Transactions (Dated)'!$C:$C,"Dividend (paid to cash)")*W162</f>
        <v>0</v>
      </c>
      <c r="BI162" s="6">
        <f ca="1">BI161+SUMIFS('Transactions (Dated)'!$F:$F,'Transactions (Dated)'!$D:$D,$BF162,'Transactions (Dated)'!$B:$B,BI$11,'Transactions (Dated)'!$C:$C,"Dividend (paid to cash)")*X162</f>
        <v>1250</v>
      </c>
      <c r="BJ162" s="6">
        <f ca="1">BJ161+SUMIFS('Transactions (Dated)'!$F:$F,'Transactions (Dated)'!$D:$D,$BF162,'Transactions (Dated)'!$B:$B,BJ$11,'Transactions (Dated)'!$C:$C,"Dividend (paid to cash)")*Y162</f>
        <v>0</v>
      </c>
      <c r="BK162" s="6">
        <f ca="1">BK161+SUMIFS('Transactions (Dated)'!$F:$F,'Transactions (Dated)'!$D:$D,$BF162,'Transactions (Dated)'!$B:$B,BK$11,'Transactions (Dated)'!$C:$C,"Dividend (paid to cash)")*Z162</f>
        <v>47.300000000000004</v>
      </c>
      <c r="BL162" s="6">
        <f ca="1">BL161+SUMIFS('Transactions (Dated)'!$F:$F,'Transactions (Dated)'!$D:$D,$BF162,'Transactions (Dated)'!$B:$B,BL$11,'Transactions (Dated)'!$C:$C,"Dividend (paid to cash)")*AA162</f>
        <v>0</v>
      </c>
      <c r="BM162" s="6">
        <f ca="1">BM161+SUMIFS('Transactions (Dated)'!$F:$F,'Transactions (Dated)'!$D:$D,$BF162,'Transactions (Dated)'!$B:$B,BM$11,'Transactions (Dated)'!$C:$C,"Dividend (paid to cash)")*AB162</f>
        <v>0</v>
      </c>
      <c r="BN162" s="6">
        <f ca="1">BN161+SUMIFS('Transactions (Dated)'!$F:$F,'Transactions (Dated)'!$D:$D,$BF162,'Transactions (Dated)'!$B:$B,BN$11,'Transactions (Dated)'!$C:$C,"Dividend (paid to cash)")*AC162</f>
        <v>0</v>
      </c>
      <c r="BO162" s="6">
        <f ca="1">BO161+SUMIFS('Transactions (Dated)'!$F:$F,'Transactions (Dated)'!$D:$D,$BF162,'Transactions (Dated)'!$B:$B,BO$11,'Transactions (Dated)'!$C:$C,"Dividend (paid to cash)")*AD162</f>
        <v>0</v>
      </c>
      <c r="BP162" s="6">
        <f ca="1">BP161+SUMIFS('Transactions (Dated)'!$F:$F,'Transactions (Dated)'!$D:$D,$BF162,'Transactions (Dated)'!$B:$B,BP$11,'Transactions (Dated)'!$C:$C,"Dividend (paid to cash)")*AE162</f>
        <v>0</v>
      </c>
      <c r="BQ162" s="6">
        <f ca="1">BQ161+SUMIFS('Transactions (Dated)'!$F:$F,'Transactions (Dated)'!$D:$D,$BF162,'Transactions (Dated)'!$B:$B,BQ$11,'Transactions (Dated)'!$C:$C,"Dividend (paid to cash)")*AF162</f>
        <v>0</v>
      </c>
      <c r="BR162" s="6">
        <f ca="1">BR161+SUMIFS('Transactions (Dated)'!$F:$F,'Transactions (Dated)'!$D:$D,$BF162,'Transactions (Dated)'!$B:$B,BR$11,'Transactions (Dated)'!$C:$C,"Dividend (paid to cash)")*AG162</f>
        <v>0</v>
      </c>
      <c r="BS162" s="6">
        <f ca="1">BS161+SUMIFS('Transactions (Dated)'!$F:$F,'Transactions (Dated)'!$D:$D,$BF162,'Transactions (Dated)'!$B:$B,BS$11,'Transactions (Dated)'!$C:$C,"Dividend (paid to cash)")*AH162</f>
        <v>0</v>
      </c>
      <c r="BT162" s="6">
        <f ca="1">BT161+SUMIFS('Transactions (Dated)'!$F:$F,'Transactions (Dated)'!$D:$D,$BF162,'Transactions (Dated)'!$B:$B,BT$11,'Transactions (Dated)'!$C:$C,"Dividend (paid to cash)")*AI162</f>
        <v>0</v>
      </c>
      <c r="BU162" s="6">
        <f ca="1">BU161+SUMIFS('Transactions (Dated)'!$F:$F,'Transactions (Dated)'!$D:$D,$BF162,'Transactions (Dated)'!$B:$B,BU$11,'Transactions (Dated)'!$C:$C,"Dividend (paid to cash)")*AJ162</f>
        <v>0</v>
      </c>
      <c r="BV162" s="6"/>
      <c r="BX162" s="6">
        <f t="shared" ca="1" si="78"/>
        <v>807822.20000000007</v>
      </c>
      <c r="BZ162" s="3">
        <f t="shared" si="79"/>
        <v>42131</v>
      </c>
      <c r="CA162" s="4">
        <f t="shared" ca="1" si="74"/>
        <v>202535.26999999996</v>
      </c>
      <c r="CB162" s="4">
        <f t="shared" ca="1" si="75"/>
        <v>807822.20000000007</v>
      </c>
      <c r="CD162" s="4">
        <f t="shared" ca="1" si="76"/>
        <v>1010357.47</v>
      </c>
    </row>
    <row r="163" spans="2:82" x14ac:dyDescent="0.15">
      <c r="B163" s="3">
        <f t="shared" si="77"/>
        <v>42132</v>
      </c>
      <c r="C163" s="2">
        <v>15170</v>
      </c>
      <c r="E163" s="70">
        <v>42132</v>
      </c>
      <c r="F163" s="69">
        <v>11.93</v>
      </c>
      <c r="G163" s="69">
        <v>5.14</v>
      </c>
      <c r="H163" s="69">
        <v>20.53</v>
      </c>
      <c r="I163" s="69">
        <v>32.450000000000003</v>
      </c>
      <c r="J163" s="69">
        <v>17.37</v>
      </c>
      <c r="K163" s="69">
        <v>12.53</v>
      </c>
      <c r="L163" s="69">
        <v>28.13</v>
      </c>
      <c r="M163" s="69">
        <v>3.17</v>
      </c>
      <c r="N163" s="69">
        <v>10</v>
      </c>
      <c r="O163" s="69">
        <v>5.4333</v>
      </c>
      <c r="P163" s="69">
        <v>33.869999999999997</v>
      </c>
      <c r="Q163" s="69">
        <v>0.95</v>
      </c>
      <c r="R163" s="69">
        <v>12.1</v>
      </c>
      <c r="S163" s="69">
        <v>39.04</v>
      </c>
      <c r="T163" s="4"/>
      <c r="V163" s="3">
        <f t="shared" si="56"/>
        <v>42132</v>
      </c>
      <c r="W163" s="40">
        <f ca="1">W162+SUMIFS('Transactions (Dated)'!$E$2:$E$53,'Transactions (Dated)'!$D$2:$D$53,'Share Values'!$V163,'Transactions (Dated)'!$B$2:$B$53,'Share Values'!W$11,'Transactions (Dated)'!$C$2:$C$53,"Buy")-SUMIFS('Transactions (Dated)'!$E$2:$E$53,'Transactions (Dated)'!$D$2:$D$53,'Share Values'!$V163,'Transactions (Dated)'!$B$2:$B$53,'Share Values'!W$11,'Transactions (Dated)'!$C$2:$C$53,"Sell")</f>
        <v>4625</v>
      </c>
      <c r="X163" s="40">
        <f ca="1">X162+SUMIFS('Transactions (Dated)'!$E$2:$E$53,'Transactions (Dated)'!$D$2:$D$53,'Share Values'!$V163,'Transactions (Dated)'!$B$2:$B$53,'Share Values'!X$11,'Transactions (Dated)'!$C$2:$C$53,"Buy")-SUMIFS('Transactions (Dated)'!$E$2:$E$53,'Transactions (Dated)'!$D$2:$D$53,'Share Values'!$V163,'Transactions (Dated)'!$B$2:$B$53,'Share Values'!X$11,'Transactions (Dated)'!$C$2:$C$53,"Sell")</f>
        <v>9375</v>
      </c>
      <c r="Y163" s="40">
        <f ca="1">Y162+SUMIFS('Transactions (Dated)'!$E$2:$E$53,'Transactions (Dated)'!$D$2:$D$53,'Share Values'!$V163,'Transactions (Dated)'!$B$2:$B$53,'Share Values'!Y$11,'Transactions (Dated)'!$C$2:$C$53,"Buy")-SUMIFS('Transactions (Dated)'!$E$2:$E$53,'Transactions (Dated)'!$D$2:$D$53,'Share Values'!$V163,'Transactions (Dated)'!$B$2:$B$53,'Share Values'!Y$11,'Transactions (Dated)'!$C$2:$C$53,"Sell")</f>
        <v>0</v>
      </c>
      <c r="Z163" s="40">
        <f ca="1">Z162+SUMIFS('Transactions (Dated)'!$E$2:$E$53,'Transactions (Dated)'!$D$2:$D$53,'Share Values'!$V163,'Transactions (Dated)'!$B$2:$B$53,'Share Values'!Z$11,'Transactions (Dated)'!$C$2:$C$53,"Buy")-SUMIFS('Transactions (Dated)'!$E$2:$E$53,'Transactions (Dated)'!$D$2:$D$53,'Share Values'!$V163,'Transactions (Dated)'!$B$2:$B$53,'Share Values'!Z$11,'Transactions (Dated)'!$C$2:$C$53,"Sell")</f>
        <v>1892</v>
      </c>
      <c r="AA163" s="40">
        <f ca="1">AA162+SUMIFS('Transactions (Dated)'!$E$2:$E$53,'Transactions (Dated)'!$D$2:$D$53,'Share Values'!$V163,'Transactions (Dated)'!$B$2:$B$53,'Share Values'!AA$11,'Transactions (Dated)'!$C$2:$C$53,"Buy")-SUMIFS('Transactions (Dated)'!$E$2:$E$53,'Transactions (Dated)'!$D$2:$D$53,'Share Values'!$V163,'Transactions (Dated)'!$B$2:$B$53,'Share Values'!AA$11,'Transactions (Dated)'!$C$2:$C$53,"Sell")</f>
        <v>2348</v>
      </c>
      <c r="AB163" s="40">
        <f ca="1">AB162+SUMIFS('Transactions (Dated)'!$E$2:$E$53,'Transactions (Dated)'!$D$2:$D$53,'Share Values'!$V163,'Transactions (Dated)'!$B$2:$B$53,'Share Values'!AB$11,'Transactions (Dated)'!$C$2:$C$53,"Buy")-SUMIFS('Transactions (Dated)'!$E$2:$E$53,'Transactions (Dated)'!$D$2:$D$53,'Share Values'!$V163,'Transactions (Dated)'!$B$2:$B$53,'Share Values'!AB$11,'Transactions (Dated)'!$C$2:$C$53,"Sell")</f>
        <v>0</v>
      </c>
      <c r="AC163" s="40">
        <f ca="1">AC162+SUMIFS('Transactions (Dated)'!$E$2:$E$53,'Transactions (Dated)'!$D$2:$D$53,'Share Values'!$V163,'Transactions (Dated)'!$B$2:$B$53,'Share Values'!AC$11,'Transactions (Dated)'!$C$2:$C$53,"Buy")-SUMIFS('Transactions (Dated)'!$E$2:$E$53,'Transactions (Dated)'!$D$2:$D$53,'Share Values'!$V163,'Transactions (Dated)'!$B$2:$B$53,'Share Values'!AC$11,'Transactions (Dated)'!$C$2:$C$53,"Sell")</f>
        <v>0</v>
      </c>
      <c r="AD163" s="40">
        <f ca="1">AD162+SUMIFS('Transactions (Dated)'!$E$2:$E$53,'Transactions (Dated)'!$D$2:$D$53,'Share Values'!$V163,'Transactions (Dated)'!$B$2:$B$53,'Share Values'!AD$11,'Transactions (Dated)'!$C$2:$C$53,"Buy")-SUMIFS('Transactions (Dated)'!$E$2:$E$53,'Transactions (Dated)'!$D$2:$D$53,'Share Values'!$V163,'Transactions (Dated)'!$B$2:$B$53,'Share Values'!AD$11,'Transactions (Dated)'!$C$2:$C$53,"Sell")</f>
        <v>0</v>
      </c>
      <c r="AE163" s="40">
        <f ca="1">AE162+SUMIFS('Transactions (Dated)'!$E$2:$E$53,'Transactions (Dated)'!$D$2:$D$53,'Share Values'!$V163,'Transactions (Dated)'!$B$2:$B$53,'Share Values'!AE$11,'Transactions (Dated)'!$C$2:$C$53,"Buy")-SUMIFS('Transactions (Dated)'!$E$2:$E$53,'Transactions (Dated)'!$D$2:$D$53,'Share Values'!$V163,'Transactions (Dated)'!$B$2:$B$53,'Share Values'!AE$11,'Transactions (Dated)'!$C$2:$C$53,"Sell")</f>
        <v>0</v>
      </c>
      <c r="AF163" s="40">
        <f ca="1">AF162+SUMIFS('Transactions (Dated)'!$E$2:$E$53,'Transactions (Dated)'!$D$2:$D$53,'Share Values'!$V163,'Transactions (Dated)'!$B$2:$B$53,'Share Values'!AF$11,'Transactions (Dated)'!$C$2:$C$53,"Buy")-SUMIFS('Transactions (Dated)'!$E$2:$E$53,'Transactions (Dated)'!$D$2:$D$53,'Share Values'!$V163,'Transactions (Dated)'!$B$2:$B$53,'Share Values'!AF$11,'Transactions (Dated)'!$C$2:$C$53,"Sell")</f>
        <v>0</v>
      </c>
      <c r="AG163" s="40">
        <f ca="1">AG162+SUMIFS('Transactions (Dated)'!$E$2:$E$53,'Transactions (Dated)'!$D$2:$D$53,'Share Values'!$V163,'Transactions (Dated)'!$B$2:$B$53,'Share Values'!AG$11,'Transactions (Dated)'!$C$2:$C$53,"Buy")-SUMIFS('Transactions (Dated)'!$E$2:$E$53,'Transactions (Dated)'!$D$2:$D$53,'Share Values'!$V163,'Transactions (Dated)'!$B$2:$B$53,'Share Values'!AG$11,'Transactions (Dated)'!$C$2:$C$53,"Sell")</f>
        <v>0</v>
      </c>
      <c r="AH163" s="40">
        <f ca="1">AH162+SUMIFS('Transactions (Dated)'!$E$2:$E$53,'Transactions (Dated)'!$D$2:$D$53,'Share Values'!$V163,'Transactions (Dated)'!$B$2:$B$53,'Share Values'!AH$11,'Transactions (Dated)'!$C$2:$C$53,"Buy")-SUMIFS('Transactions (Dated)'!$E$2:$E$53,'Transactions (Dated)'!$D$2:$D$53,'Share Values'!$V163,'Transactions (Dated)'!$B$2:$B$53,'Share Values'!AH$11,'Transactions (Dated)'!$C$2:$C$53,"Sell")</f>
        <v>0</v>
      </c>
      <c r="AI163" s="40">
        <f ca="1">AI162+SUMIFS('Transactions (Dated)'!$E$2:$E$53,'Transactions (Dated)'!$D$2:$D$53,'Share Values'!$V163,'Transactions (Dated)'!$B$2:$B$53,'Share Values'!AI$11,'Transactions (Dated)'!$C$2:$C$53,"Buy")-SUMIFS('Transactions (Dated)'!$E$2:$E$53,'Transactions (Dated)'!$D$2:$D$53,'Share Values'!$V163,'Transactions (Dated)'!$B$2:$B$53,'Share Values'!AI$11,'Transactions (Dated)'!$C$2:$C$53,"Sell")</f>
        <v>0</v>
      </c>
      <c r="AJ163" s="40">
        <f ca="1">AJ162+SUMIFS('Transactions (Dated)'!$E$2:$E$53,'Transactions (Dated)'!$D$2:$D$53,'Share Values'!$V163,'Transactions (Dated)'!$B$2:$B$53,'Share Values'!AJ$11,'Transactions (Dated)'!$C$2:$C$53,"Buy")-SUMIFS('Transactions (Dated)'!$E$2:$E$53,'Transactions (Dated)'!$D$2:$D$53,'Share Values'!$V163,'Transactions (Dated)'!$B$2:$B$53,'Share Values'!AJ$11,'Transactions (Dated)'!$C$2:$C$53,"Sell")</f>
        <v>0</v>
      </c>
      <c r="AK163" s="40"/>
      <c r="AM163" s="3">
        <f t="shared" si="57"/>
        <v>42132</v>
      </c>
      <c r="AN163" s="6">
        <f t="shared" ca="1" si="58"/>
        <v>55176.25</v>
      </c>
      <c r="AO163" s="6">
        <f t="shared" ca="1" si="59"/>
        <v>48187.5</v>
      </c>
      <c r="AP163" s="6">
        <f t="shared" ca="1" si="60"/>
        <v>0</v>
      </c>
      <c r="AQ163" s="6">
        <f t="shared" ca="1" si="61"/>
        <v>61395.400000000009</v>
      </c>
      <c r="AR163" s="6">
        <f t="shared" ca="1" si="62"/>
        <v>40784.76</v>
      </c>
      <c r="AS163" s="6">
        <f t="shared" ca="1" si="63"/>
        <v>0</v>
      </c>
      <c r="AT163" s="6">
        <f t="shared" ca="1" si="64"/>
        <v>0</v>
      </c>
      <c r="AU163" s="6">
        <f t="shared" ca="1" si="65"/>
        <v>0</v>
      </c>
      <c r="AV163" s="6">
        <f t="shared" ca="1" si="66"/>
        <v>0</v>
      </c>
      <c r="AW163" s="6">
        <f t="shared" ca="1" si="67"/>
        <v>0</v>
      </c>
      <c r="AX163" s="6">
        <f t="shared" ca="1" si="68"/>
        <v>0</v>
      </c>
      <c r="AY163" s="6">
        <f t="shared" ca="1" si="69"/>
        <v>0</v>
      </c>
      <c r="AZ163" s="6">
        <f t="shared" ca="1" si="70"/>
        <v>0</v>
      </c>
      <c r="BA163" s="6">
        <f t="shared" ca="1" si="71"/>
        <v>0</v>
      </c>
      <c r="BB163" s="6"/>
      <c r="BD163" s="4">
        <f t="shared" ca="1" si="72"/>
        <v>205543.91000000003</v>
      </c>
      <c r="BF163" s="3">
        <f t="shared" si="73"/>
        <v>42132</v>
      </c>
      <c r="BG163" s="6">
        <f>BG162+SUMIFS('Transactions (Dated)'!H:H,'Transactions (Dated)'!D:D,'Share Values'!AM163)</f>
        <v>806524.9</v>
      </c>
      <c r="BH163" s="6">
        <f ca="1">BH162+SUMIFS('Transactions (Dated)'!$F:$F,'Transactions (Dated)'!$D:$D,$BF163,'Transactions (Dated)'!$B:$B,BH$11,'Transactions (Dated)'!$C:$C,"Dividend (paid to cash)")*W163</f>
        <v>0</v>
      </c>
      <c r="BI163" s="6">
        <f ca="1">BI162+SUMIFS('Transactions (Dated)'!$F:$F,'Transactions (Dated)'!$D:$D,$BF163,'Transactions (Dated)'!$B:$B,BI$11,'Transactions (Dated)'!$C:$C,"Dividend (paid to cash)")*X163</f>
        <v>1250</v>
      </c>
      <c r="BJ163" s="6">
        <f ca="1">BJ162+SUMIFS('Transactions (Dated)'!$F:$F,'Transactions (Dated)'!$D:$D,$BF163,'Transactions (Dated)'!$B:$B,BJ$11,'Transactions (Dated)'!$C:$C,"Dividend (paid to cash)")*Y163</f>
        <v>0</v>
      </c>
      <c r="BK163" s="6">
        <f ca="1">BK162+SUMIFS('Transactions (Dated)'!$F:$F,'Transactions (Dated)'!$D:$D,$BF163,'Transactions (Dated)'!$B:$B,BK$11,'Transactions (Dated)'!$C:$C,"Dividend (paid to cash)")*Z163</f>
        <v>47.300000000000004</v>
      </c>
      <c r="BL163" s="6">
        <f ca="1">BL162+SUMIFS('Transactions (Dated)'!$F:$F,'Transactions (Dated)'!$D:$D,$BF163,'Transactions (Dated)'!$B:$B,BL$11,'Transactions (Dated)'!$C:$C,"Dividend (paid to cash)")*AA163</f>
        <v>0</v>
      </c>
      <c r="BM163" s="6">
        <f ca="1">BM162+SUMIFS('Transactions (Dated)'!$F:$F,'Transactions (Dated)'!$D:$D,$BF163,'Transactions (Dated)'!$B:$B,BM$11,'Transactions (Dated)'!$C:$C,"Dividend (paid to cash)")*AB163</f>
        <v>0</v>
      </c>
      <c r="BN163" s="6">
        <f ca="1">BN162+SUMIFS('Transactions (Dated)'!$F:$F,'Transactions (Dated)'!$D:$D,$BF163,'Transactions (Dated)'!$B:$B,BN$11,'Transactions (Dated)'!$C:$C,"Dividend (paid to cash)")*AC163</f>
        <v>0</v>
      </c>
      <c r="BO163" s="6">
        <f ca="1">BO162+SUMIFS('Transactions (Dated)'!$F:$F,'Transactions (Dated)'!$D:$D,$BF163,'Transactions (Dated)'!$B:$B,BO$11,'Transactions (Dated)'!$C:$C,"Dividend (paid to cash)")*AD163</f>
        <v>0</v>
      </c>
      <c r="BP163" s="6">
        <f ca="1">BP162+SUMIFS('Transactions (Dated)'!$F:$F,'Transactions (Dated)'!$D:$D,$BF163,'Transactions (Dated)'!$B:$B,BP$11,'Transactions (Dated)'!$C:$C,"Dividend (paid to cash)")*AE163</f>
        <v>0</v>
      </c>
      <c r="BQ163" s="6">
        <f ca="1">BQ162+SUMIFS('Transactions (Dated)'!$F:$F,'Transactions (Dated)'!$D:$D,$BF163,'Transactions (Dated)'!$B:$B,BQ$11,'Transactions (Dated)'!$C:$C,"Dividend (paid to cash)")*AF163</f>
        <v>0</v>
      </c>
      <c r="BR163" s="6">
        <f ca="1">BR162+SUMIFS('Transactions (Dated)'!$F:$F,'Transactions (Dated)'!$D:$D,$BF163,'Transactions (Dated)'!$B:$B,BR$11,'Transactions (Dated)'!$C:$C,"Dividend (paid to cash)")*AG163</f>
        <v>0</v>
      </c>
      <c r="BS163" s="6">
        <f ca="1">BS162+SUMIFS('Transactions (Dated)'!$F:$F,'Transactions (Dated)'!$D:$D,$BF163,'Transactions (Dated)'!$B:$B,BS$11,'Transactions (Dated)'!$C:$C,"Dividend (paid to cash)")*AH163</f>
        <v>0</v>
      </c>
      <c r="BT163" s="6">
        <f ca="1">BT162+SUMIFS('Transactions (Dated)'!$F:$F,'Transactions (Dated)'!$D:$D,$BF163,'Transactions (Dated)'!$B:$B,BT$11,'Transactions (Dated)'!$C:$C,"Dividend (paid to cash)")*AI163</f>
        <v>0</v>
      </c>
      <c r="BU163" s="6">
        <f ca="1">BU162+SUMIFS('Transactions (Dated)'!$F:$F,'Transactions (Dated)'!$D:$D,$BF163,'Transactions (Dated)'!$B:$B,BU$11,'Transactions (Dated)'!$C:$C,"Dividend (paid to cash)")*AJ163</f>
        <v>0</v>
      </c>
      <c r="BV163" s="6"/>
      <c r="BX163" s="6">
        <f t="shared" ca="1" si="78"/>
        <v>807822.20000000007</v>
      </c>
      <c r="BZ163" s="3">
        <f t="shared" si="79"/>
        <v>42132</v>
      </c>
      <c r="CA163" s="4">
        <f t="shared" ca="1" si="74"/>
        <v>205543.91000000003</v>
      </c>
      <c r="CB163" s="4">
        <f t="shared" ca="1" si="75"/>
        <v>807822.20000000007</v>
      </c>
      <c r="CD163" s="4">
        <f t="shared" ca="1" si="76"/>
        <v>1013366.1100000001</v>
      </c>
    </row>
    <row r="164" spans="2:82" x14ac:dyDescent="0.15">
      <c r="B164" s="3">
        <f t="shared" si="77"/>
        <v>42135</v>
      </c>
      <c r="C164" s="2">
        <v>15152.6</v>
      </c>
      <c r="E164" s="70">
        <v>42135</v>
      </c>
      <c r="F164" s="69">
        <v>12.67</v>
      </c>
      <c r="G164" s="69">
        <v>4.96</v>
      </c>
      <c r="H164" s="69">
        <v>20.49</v>
      </c>
      <c r="I164" s="69">
        <v>32.33</v>
      </c>
      <c r="J164" s="69">
        <v>16.96</v>
      </c>
      <c r="K164" s="69">
        <v>12.26</v>
      </c>
      <c r="L164" s="69">
        <v>28.06</v>
      </c>
      <c r="M164" s="69">
        <v>3.2</v>
      </c>
      <c r="N164" s="69">
        <v>10</v>
      </c>
      <c r="O164" s="69">
        <v>5.4432999999999998</v>
      </c>
      <c r="P164" s="69">
        <v>33.979999999999997</v>
      </c>
      <c r="Q164" s="69">
        <v>0.98</v>
      </c>
      <c r="R164" s="69">
        <v>11.86</v>
      </c>
      <c r="S164" s="69">
        <v>39.36</v>
      </c>
      <c r="T164" s="4"/>
      <c r="V164" s="3">
        <f t="shared" si="56"/>
        <v>42135</v>
      </c>
      <c r="W164" s="40">
        <f ca="1">W163+SUMIFS('Transactions (Dated)'!$E$2:$E$53,'Transactions (Dated)'!$D$2:$D$53,'Share Values'!$V164,'Transactions (Dated)'!$B$2:$B$53,'Share Values'!W$11,'Transactions (Dated)'!$C$2:$C$53,"Buy")-SUMIFS('Transactions (Dated)'!$E$2:$E$53,'Transactions (Dated)'!$D$2:$D$53,'Share Values'!$V164,'Transactions (Dated)'!$B$2:$B$53,'Share Values'!W$11,'Transactions (Dated)'!$C$2:$C$53,"Sell")</f>
        <v>4625</v>
      </c>
      <c r="X164" s="40">
        <f ca="1">X163+SUMIFS('Transactions (Dated)'!$E$2:$E$53,'Transactions (Dated)'!$D$2:$D$53,'Share Values'!$V164,'Transactions (Dated)'!$B$2:$B$53,'Share Values'!X$11,'Transactions (Dated)'!$C$2:$C$53,"Buy")-SUMIFS('Transactions (Dated)'!$E$2:$E$53,'Transactions (Dated)'!$D$2:$D$53,'Share Values'!$V164,'Transactions (Dated)'!$B$2:$B$53,'Share Values'!X$11,'Transactions (Dated)'!$C$2:$C$53,"Sell")</f>
        <v>9375</v>
      </c>
      <c r="Y164" s="40">
        <f ca="1">Y163+SUMIFS('Transactions (Dated)'!$E$2:$E$53,'Transactions (Dated)'!$D$2:$D$53,'Share Values'!$V164,'Transactions (Dated)'!$B$2:$B$53,'Share Values'!Y$11,'Transactions (Dated)'!$C$2:$C$53,"Buy")-SUMIFS('Transactions (Dated)'!$E$2:$E$53,'Transactions (Dated)'!$D$2:$D$53,'Share Values'!$V164,'Transactions (Dated)'!$B$2:$B$53,'Share Values'!Y$11,'Transactions (Dated)'!$C$2:$C$53,"Sell")</f>
        <v>0</v>
      </c>
      <c r="Z164" s="40">
        <f ca="1">Z163+SUMIFS('Transactions (Dated)'!$E$2:$E$53,'Transactions (Dated)'!$D$2:$D$53,'Share Values'!$V164,'Transactions (Dated)'!$B$2:$B$53,'Share Values'!Z$11,'Transactions (Dated)'!$C$2:$C$53,"Buy")-SUMIFS('Transactions (Dated)'!$E$2:$E$53,'Transactions (Dated)'!$D$2:$D$53,'Share Values'!$V164,'Transactions (Dated)'!$B$2:$B$53,'Share Values'!Z$11,'Transactions (Dated)'!$C$2:$C$53,"Sell")</f>
        <v>1892</v>
      </c>
      <c r="AA164" s="40">
        <f ca="1">AA163+SUMIFS('Transactions (Dated)'!$E$2:$E$53,'Transactions (Dated)'!$D$2:$D$53,'Share Values'!$V164,'Transactions (Dated)'!$B$2:$B$53,'Share Values'!AA$11,'Transactions (Dated)'!$C$2:$C$53,"Buy")-SUMIFS('Transactions (Dated)'!$E$2:$E$53,'Transactions (Dated)'!$D$2:$D$53,'Share Values'!$V164,'Transactions (Dated)'!$B$2:$B$53,'Share Values'!AA$11,'Transactions (Dated)'!$C$2:$C$53,"Sell")</f>
        <v>2348</v>
      </c>
      <c r="AB164" s="40">
        <f ca="1">AB163+SUMIFS('Transactions (Dated)'!$E$2:$E$53,'Transactions (Dated)'!$D$2:$D$53,'Share Values'!$V164,'Transactions (Dated)'!$B$2:$B$53,'Share Values'!AB$11,'Transactions (Dated)'!$C$2:$C$53,"Buy")-SUMIFS('Transactions (Dated)'!$E$2:$E$53,'Transactions (Dated)'!$D$2:$D$53,'Share Values'!$V164,'Transactions (Dated)'!$B$2:$B$53,'Share Values'!AB$11,'Transactions (Dated)'!$C$2:$C$53,"Sell")</f>
        <v>0</v>
      </c>
      <c r="AC164" s="40">
        <f ca="1">AC163+SUMIFS('Transactions (Dated)'!$E$2:$E$53,'Transactions (Dated)'!$D$2:$D$53,'Share Values'!$V164,'Transactions (Dated)'!$B$2:$B$53,'Share Values'!AC$11,'Transactions (Dated)'!$C$2:$C$53,"Buy")-SUMIFS('Transactions (Dated)'!$E$2:$E$53,'Transactions (Dated)'!$D$2:$D$53,'Share Values'!$V164,'Transactions (Dated)'!$B$2:$B$53,'Share Values'!AC$11,'Transactions (Dated)'!$C$2:$C$53,"Sell")</f>
        <v>0</v>
      </c>
      <c r="AD164" s="40">
        <f ca="1">AD163+SUMIFS('Transactions (Dated)'!$E$2:$E$53,'Transactions (Dated)'!$D$2:$D$53,'Share Values'!$V164,'Transactions (Dated)'!$B$2:$B$53,'Share Values'!AD$11,'Transactions (Dated)'!$C$2:$C$53,"Buy")-SUMIFS('Transactions (Dated)'!$E$2:$E$53,'Transactions (Dated)'!$D$2:$D$53,'Share Values'!$V164,'Transactions (Dated)'!$B$2:$B$53,'Share Values'!AD$11,'Transactions (Dated)'!$C$2:$C$53,"Sell")</f>
        <v>0</v>
      </c>
      <c r="AE164" s="40">
        <f ca="1">AE163+SUMIFS('Transactions (Dated)'!$E$2:$E$53,'Transactions (Dated)'!$D$2:$D$53,'Share Values'!$V164,'Transactions (Dated)'!$B$2:$B$53,'Share Values'!AE$11,'Transactions (Dated)'!$C$2:$C$53,"Buy")-SUMIFS('Transactions (Dated)'!$E$2:$E$53,'Transactions (Dated)'!$D$2:$D$53,'Share Values'!$V164,'Transactions (Dated)'!$B$2:$B$53,'Share Values'!AE$11,'Transactions (Dated)'!$C$2:$C$53,"Sell")</f>
        <v>0</v>
      </c>
      <c r="AF164" s="40">
        <f ca="1">AF163+SUMIFS('Transactions (Dated)'!$E$2:$E$53,'Transactions (Dated)'!$D$2:$D$53,'Share Values'!$V164,'Transactions (Dated)'!$B$2:$B$53,'Share Values'!AF$11,'Transactions (Dated)'!$C$2:$C$53,"Buy")-SUMIFS('Transactions (Dated)'!$E$2:$E$53,'Transactions (Dated)'!$D$2:$D$53,'Share Values'!$V164,'Transactions (Dated)'!$B$2:$B$53,'Share Values'!AF$11,'Transactions (Dated)'!$C$2:$C$53,"Sell")</f>
        <v>0</v>
      </c>
      <c r="AG164" s="40">
        <f ca="1">AG163+SUMIFS('Transactions (Dated)'!$E$2:$E$53,'Transactions (Dated)'!$D$2:$D$53,'Share Values'!$V164,'Transactions (Dated)'!$B$2:$B$53,'Share Values'!AG$11,'Transactions (Dated)'!$C$2:$C$53,"Buy")-SUMIFS('Transactions (Dated)'!$E$2:$E$53,'Transactions (Dated)'!$D$2:$D$53,'Share Values'!$V164,'Transactions (Dated)'!$B$2:$B$53,'Share Values'!AG$11,'Transactions (Dated)'!$C$2:$C$53,"Sell")</f>
        <v>0</v>
      </c>
      <c r="AH164" s="40">
        <f ca="1">AH163+SUMIFS('Transactions (Dated)'!$E$2:$E$53,'Transactions (Dated)'!$D$2:$D$53,'Share Values'!$V164,'Transactions (Dated)'!$B$2:$B$53,'Share Values'!AH$11,'Transactions (Dated)'!$C$2:$C$53,"Buy")-SUMIFS('Transactions (Dated)'!$E$2:$E$53,'Transactions (Dated)'!$D$2:$D$53,'Share Values'!$V164,'Transactions (Dated)'!$B$2:$B$53,'Share Values'!AH$11,'Transactions (Dated)'!$C$2:$C$53,"Sell")</f>
        <v>0</v>
      </c>
      <c r="AI164" s="40">
        <f ca="1">AI163+SUMIFS('Transactions (Dated)'!$E$2:$E$53,'Transactions (Dated)'!$D$2:$D$53,'Share Values'!$V164,'Transactions (Dated)'!$B$2:$B$53,'Share Values'!AI$11,'Transactions (Dated)'!$C$2:$C$53,"Buy")-SUMIFS('Transactions (Dated)'!$E$2:$E$53,'Transactions (Dated)'!$D$2:$D$53,'Share Values'!$V164,'Transactions (Dated)'!$B$2:$B$53,'Share Values'!AI$11,'Transactions (Dated)'!$C$2:$C$53,"Sell")</f>
        <v>0</v>
      </c>
      <c r="AJ164" s="40">
        <f ca="1">AJ163+SUMIFS('Transactions (Dated)'!$E$2:$E$53,'Transactions (Dated)'!$D$2:$D$53,'Share Values'!$V164,'Transactions (Dated)'!$B$2:$B$53,'Share Values'!AJ$11,'Transactions (Dated)'!$C$2:$C$53,"Buy")-SUMIFS('Transactions (Dated)'!$E$2:$E$53,'Transactions (Dated)'!$D$2:$D$53,'Share Values'!$V164,'Transactions (Dated)'!$B$2:$B$53,'Share Values'!AJ$11,'Transactions (Dated)'!$C$2:$C$53,"Sell")</f>
        <v>0</v>
      </c>
      <c r="AK164" s="40"/>
      <c r="AM164" s="3">
        <f t="shared" si="57"/>
        <v>42135</v>
      </c>
      <c r="AN164" s="6">
        <f t="shared" ca="1" si="58"/>
        <v>58598.75</v>
      </c>
      <c r="AO164" s="6">
        <f t="shared" ca="1" si="59"/>
        <v>46500</v>
      </c>
      <c r="AP164" s="6">
        <f t="shared" ca="1" si="60"/>
        <v>0</v>
      </c>
      <c r="AQ164" s="6">
        <f t="shared" ca="1" si="61"/>
        <v>61168.359999999993</v>
      </c>
      <c r="AR164" s="6">
        <f t="shared" ca="1" si="62"/>
        <v>39822.080000000002</v>
      </c>
      <c r="AS164" s="6">
        <f t="shared" ca="1" si="63"/>
        <v>0</v>
      </c>
      <c r="AT164" s="6">
        <f t="shared" ca="1" si="64"/>
        <v>0</v>
      </c>
      <c r="AU164" s="6">
        <f t="shared" ca="1" si="65"/>
        <v>0</v>
      </c>
      <c r="AV164" s="6">
        <f t="shared" ca="1" si="66"/>
        <v>0</v>
      </c>
      <c r="AW164" s="6">
        <f t="shared" ca="1" si="67"/>
        <v>0</v>
      </c>
      <c r="AX164" s="6">
        <f t="shared" ca="1" si="68"/>
        <v>0</v>
      </c>
      <c r="AY164" s="6">
        <f t="shared" ca="1" si="69"/>
        <v>0</v>
      </c>
      <c r="AZ164" s="6">
        <f t="shared" ca="1" si="70"/>
        <v>0</v>
      </c>
      <c r="BA164" s="6">
        <f t="shared" ca="1" si="71"/>
        <v>0</v>
      </c>
      <c r="BB164" s="6"/>
      <c r="BD164" s="4">
        <f t="shared" ca="1" si="72"/>
        <v>206089.19</v>
      </c>
      <c r="BF164" s="3">
        <f t="shared" si="73"/>
        <v>42135</v>
      </c>
      <c r="BG164" s="6">
        <f>BG163+SUMIFS('Transactions (Dated)'!H:H,'Transactions (Dated)'!D:D,'Share Values'!AM164)</f>
        <v>806524.9</v>
      </c>
      <c r="BH164" s="6">
        <f ca="1">BH163+SUMIFS('Transactions (Dated)'!$F:$F,'Transactions (Dated)'!$D:$D,$BF164,'Transactions (Dated)'!$B:$B,BH$11,'Transactions (Dated)'!$C:$C,"Dividend (paid to cash)")*W164</f>
        <v>0</v>
      </c>
      <c r="BI164" s="6">
        <f ca="1">BI163+SUMIFS('Transactions (Dated)'!$F:$F,'Transactions (Dated)'!$D:$D,$BF164,'Transactions (Dated)'!$B:$B,BI$11,'Transactions (Dated)'!$C:$C,"Dividend (paid to cash)")*X164</f>
        <v>1250</v>
      </c>
      <c r="BJ164" s="6">
        <f ca="1">BJ163+SUMIFS('Transactions (Dated)'!$F:$F,'Transactions (Dated)'!$D:$D,$BF164,'Transactions (Dated)'!$B:$B,BJ$11,'Transactions (Dated)'!$C:$C,"Dividend (paid to cash)")*Y164</f>
        <v>0</v>
      </c>
      <c r="BK164" s="6">
        <f ca="1">BK163+SUMIFS('Transactions (Dated)'!$F:$F,'Transactions (Dated)'!$D:$D,$BF164,'Transactions (Dated)'!$B:$B,BK$11,'Transactions (Dated)'!$C:$C,"Dividend (paid to cash)")*Z164</f>
        <v>47.300000000000004</v>
      </c>
      <c r="BL164" s="6">
        <f ca="1">BL163+SUMIFS('Transactions (Dated)'!$F:$F,'Transactions (Dated)'!$D:$D,$BF164,'Transactions (Dated)'!$B:$B,BL$11,'Transactions (Dated)'!$C:$C,"Dividend (paid to cash)")*AA164</f>
        <v>0</v>
      </c>
      <c r="BM164" s="6">
        <f ca="1">BM163+SUMIFS('Transactions (Dated)'!$F:$F,'Transactions (Dated)'!$D:$D,$BF164,'Transactions (Dated)'!$B:$B,BM$11,'Transactions (Dated)'!$C:$C,"Dividend (paid to cash)")*AB164</f>
        <v>0</v>
      </c>
      <c r="BN164" s="6">
        <f ca="1">BN163+SUMIFS('Transactions (Dated)'!$F:$F,'Transactions (Dated)'!$D:$D,$BF164,'Transactions (Dated)'!$B:$B,BN$11,'Transactions (Dated)'!$C:$C,"Dividend (paid to cash)")*AC164</f>
        <v>0</v>
      </c>
      <c r="BO164" s="6">
        <f ca="1">BO163+SUMIFS('Transactions (Dated)'!$F:$F,'Transactions (Dated)'!$D:$D,$BF164,'Transactions (Dated)'!$B:$B,BO$11,'Transactions (Dated)'!$C:$C,"Dividend (paid to cash)")*AD164</f>
        <v>0</v>
      </c>
      <c r="BP164" s="6">
        <f ca="1">BP163+SUMIFS('Transactions (Dated)'!$F:$F,'Transactions (Dated)'!$D:$D,$BF164,'Transactions (Dated)'!$B:$B,BP$11,'Transactions (Dated)'!$C:$C,"Dividend (paid to cash)")*AE164</f>
        <v>0</v>
      </c>
      <c r="BQ164" s="6">
        <f ca="1">BQ163+SUMIFS('Transactions (Dated)'!$F:$F,'Transactions (Dated)'!$D:$D,$BF164,'Transactions (Dated)'!$B:$B,BQ$11,'Transactions (Dated)'!$C:$C,"Dividend (paid to cash)")*AF164</f>
        <v>0</v>
      </c>
      <c r="BR164" s="6">
        <f ca="1">BR163+SUMIFS('Transactions (Dated)'!$F:$F,'Transactions (Dated)'!$D:$D,$BF164,'Transactions (Dated)'!$B:$B,BR$11,'Transactions (Dated)'!$C:$C,"Dividend (paid to cash)")*AG164</f>
        <v>0</v>
      </c>
      <c r="BS164" s="6">
        <f ca="1">BS163+SUMIFS('Transactions (Dated)'!$F:$F,'Transactions (Dated)'!$D:$D,$BF164,'Transactions (Dated)'!$B:$B,BS$11,'Transactions (Dated)'!$C:$C,"Dividend (paid to cash)")*AH164</f>
        <v>0</v>
      </c>
      <c r="BT164" s="6">
        <f ca="1">BT163+SUMIFS('Transactions (Dated)'!$F:$F,'Transactions (Dated)'!$D:$D,$BF164,'Transactions (Dated)'!$B:$B,BT$11,'Transactions (Dated)'!$C:$C,"Dividend (paid to cash)")*AI164</f>
        <v>0</v>
      </c>
      <c r="BU164" s="6">
        <f ca="1">BU163+SUMIFS('Transactions (Dated)'!$F:$F,'Transactions (Dated)'!$D:$D,$BF164,'Transactions (Dated)'!$B:$B,BU$11,'Transactions (Dated)'!$C:$C,"Dividend (paid to cash)")*AJ164</f>
        <v>0</v>
      </c>
      <c r="BV164" s="6"/>
      <c r="BX164" s="6">
        <f t="shared" ca="1" si="78"/>
        <v>807822.20000000007</v>
      </c>
      <c r="BZ164" s="3">
        <f t="shared" si="79"/>
        <v>42135</v>
      </c>
      <c r="CA164" s="4">
        <f t="shared" ca="1" si="74"/>
        <v>206089.19</v>
      </c>
      <c r="CB164" s="4">
        <f t="shared" ca="1" si="75"/>
        <v>807822.20000000007</v>
      </c>
      <c r="CD164" s="4">
        <f t="shared" ca="1" si="76"/>
        <v>1013911.3900000001</v>
      </c>
    </row>
    <row r="165" spans="2:82" x14ac:dyDescent="0.15">
      <c r="B165" s="3">
        <f t="shared" si="77"/>
        <v>42136</v>
      </c>
      <c r="C165" s="2">
        <v>15043.2</v>
      </c>
      <c r="E165" s="70">
        <v>42136</v>
      </c>
      <c r="F165" s="69">
        <v>12.26</v>
      </c>
      <c r="G165" s="69">
        <v>4.9000000000000004</v>
      </c>
      <c r="H165" s="69">
        <v>20.350000000000001</v>
      </c>
      <c r="I165" s="69">
        <v>31.73</v>
      </c>
      <c r="J165" s="69">
        <v>16.52</v>
      </c>
      <c r="K165" s="69">
        <v>12.03</v>
      </c>
      <c r="L165" s="69">
        <v>27.71</v>
      </c>
      <c r="M165" s="69">
        <v>3.19</v>
      </c>
      <c r="N165" s="69">
        <v>9.76</v>
      </c>
      <c r="O165" s="69">
        <v>5.5</v>
      </c>
      <c r="P165" s="69">
        <v>33.840000000000003</v>
      </c>
      <c r="Q165" s="69">
        <v>1</v>
      </c>
      <c r="R165" s="69">
        <v>11.91</v>
      </c>
      <c r="S165" s="69">
        <v>38.25</v>
      </c>
      <c r="T165" s="4"/>
      <c r="V165" s="3">
        <f t="shared" si="56"/>
        <v>42136</v>
      </c>
      <c r="W165" s="40">
        <f ca="1">W164+SUMIFS('Transactions (Dated)'!$E$2:$E$53,'Transactions (Dated)'!$D$2:$D$53,'Share Values'!$V165,'Transactions (Dated)'!$B$2:$B$53,'Share Values'!W$11,'Transactions (Dated)'!$C$2:$C$53,"Buy")-SUMIFS('Transactions (Dated)'!$E$2:$E$53,'Transactions (Dated)'!$D$2:$D$53,'Share Values'!$V165,'Transactions (Dated)'!$B$2:$B$53,'Share Values'!W$11,'Transactions (Dated)'!$C$2:$C$53,"Sell")</f>
        <v>4625</v>
      </c>
      <c r="X165" s="40">
        <f ca="1">X164+SUMIFS('Transactions (Dated)'!$E$2:$E$53,'Transactions (Dated)'!$D$2:$D$53,'Share Values'!$V165,'Transactions (Dated)'!$B$2:$B$53,'Share Values'!X$11,'Transactions (Dated)'!$C$2:$C$53,"Buy")-SUMIFS('Transactions (Dated)'!$E$2:$E$53,'Transactions (Dated)'!$D$2:$D$53,'Share Values'!$V165,'Transactions (Dated)'!$B$2:$B$53,'Share Values'!X$11,'Transactions (Dated)'!$C$2:$C$53,"Sell")</f>
        <v>9375</v>
      </c>
      <c r="Y165" s="40">
        <f ca="1">Y164+SUMIFS('Transactions (Dated)'!$E$2:$E$53,'Transactions (Dated)'!$D$2:$D$53,'Share Values'!$V165,'Transactions (Dated)'!$B$2:$B$53,'Share Values'!Y$11,'Transactions (Dated)'!$C$2:$C$53,"Buy")-SUMIFS('Transactions (Dated)'!$E$2:$E$53,'Transactions (Dated)'!$D$2:$D$53,'Share Values'!$V165,'Transactions (Dated)'!$B$2:$B$53,'Share Values'!Y$11,'Transactions (Dated)'!$C$2:$C$53,"Sell")</f>
        <v>0</v>
      </c>
      <c r="Z165" s="40">
        <f ca="1">Z164+SUMIFS('Transactions (Dated)'!$E$2:$E$53,'Transactions (Dated)'!$D$2:$D$53,'Share Values'!$V165,'Transactions (Dated)'!$B$2:$B$53,'Share Values'!Z$11,'Transactions (Dated)'!$C$2:$C$53,"Buy")-SUMIFS('Transactions (Dated)'!$E$2:$E$53,'Transactions (Dated)'!$D$2:$D$53,'Share Values'!$V165,'Transactions (Dated)'!$B$2:$B$53,'Share Values'!Z$11,'Transactions (Dated)'!$C$2:$C$53,"Sell")</f>
        <v>1892</v>
      </c>
      <c r="AA165" s="40">
        <f ca="1">AA164+SUMIFS('Transactions (Dated)'!$E$2:$E$53,'Transactions (Dated)'!$D$2:$D$53,'Share Values'!$V165,'Transactions (Dated)'!$B$2:$B$53,'Share Values'!AA$11,'Transactions (Dated)'!$C$2:$C$53,"Buy")-SUMIFS('Transactions (Dated)'!$E$2:$E$53,'Transactions (Dated)'!$D$2:$D$53,'Share Values'!$V165,'Transactions (Dated)'!$B$2:$B$53,'Share Values'!AA$11,'Transactions (Dated)'!$C$2:$C$53,"Sell")</f>
        <v>2348</v>
      </c>
      <c r="AB165" s="40">
        <f ca="1">AB164+SUMIFS('Transactions (Dated)'!$E$2:$E$53,'Transactions (Dated)'!$D$2:$D$53,'Share Values'!$V165,'Transactions (Dated)'!$B$2:$B$53,'Share Values'!AB$11,'Transactions (Dated)'!$C$2:$C$53,"Buy")-SUMIFS('Transactions (Dated)'!$E$2:$E$53,'Transactions (Dated)'!$D$2:$D$53,'Share Values'!$V165,'Transactions (Dated)'!$B$2:$B$53,'Share Values'!AB$11,'Transactions (Dated)'!$C$2:$C$53,"Sell")</f>
        <v>0</v>
      </c>
      <c r="AC165" s="40">
        <f ca="1">AC164+SUMIFS('Transactions (Dated)'!$E$2:$E$53,'Transactions (Dated)'!$D$2:$D$53,'Share Values'!$V165,'Transactions (Dated)'!$B$2:$B$53,'Share Values'!AC$11,'Transactions (Dated)'!$C$2:$C$53,"Buy")-SUMIFS('Transactions (Dated)'!$E$2:$E$53,'Transactions (Dated)'!$D$2:$D$53,'Share Values'!$V165,'Transactions (Dated)'!$B$2:$B$53,'Share Values'!AC$11,'Transactions (Dated)'!$C$2:$C$53,"Sell")</f>
        <v>0</v>
      </c>
      <c r="AD165" s="40">
        <f ca="1">AD164+SUMIFS('Transactions (Dated)'!$E$2:$E$53,'Transactions (Dated)'!$D$2:$D$53,'Share Values'!$V165,'Transactions (Dated)'!$B$2:$B$53,'Share Values'!AD$11,'Transactions (Dated)'!$C$2:$C$53,"Buy")-SUMIFS('Transactions (Dated)'!$E$2:$E$53,'Transactions (Dated)'!$D$2:$D$53,'Share Values'!$V165,'Transactions (Dated)'!$B$2:$B$53,'Share Values'!AD$11,'Transactions (Dated)'!$C$2:$C$53,"Sell")</f>
        <v>0</v>
      </c>
      <c r="AE165" s="40">
        <f ca="1">AE164+SUMIFS('Transactions (Dated)'!$E$2:$E$53,'Transactions (Dated)'!$D$2:$D$53,'Share Values'!$V165,'Transactions (Dated)'!$B$2:$B$53,'Share Values'!AE$11,'Transactions (Dated)'!$C$2:$C$53,"Buy")-SUMIFS('Transactions (Dated)'!$E$2:$E$53,'Transactions (Dated)'!$D$2:$D$53,'Share Values'!$V165,'Transactions (Dated)'!$B$2:$B$53,'Share Values'!AE$11,'Transactions (Dated)'!$C$2:$C$53,"Sell")</f>
        <v>0</v>
      </c>
      <c r="AF165" s="40">
        <f ca="1">AF164+SUMIFS('Transactions (Dated)'!$E$2:$E$53,'Transactions (Dated)'!$D$2:$D$53,'Share Values'!$V165,'Transactions (Dated)'!$B$2:$B$53,'Share Values'!AF$11,'Transactions (Dated)'!$C$2:$C$53,"Buy")-SUMIFS('Transactions (Dated)'!$E$2:$E$53,'Transactions (Dated)'!$D$2:$D$53,'Share Values'!$V165,'Transactions (Dated)'!$B$2:$B$53,'Share Values'!AF$11,'Transactions (Dated)'!$C$2:$C$53,"Sell")</f>
        <v>0</v>
      </c>
      <c r="AG165" s="40">
        <f ca="1">AG164+SUMIFS('Transactions (Dated)'!$E$2:$E$53,'Transactions (Dated)'!$D$2:$D$53,'Share Values'!$V165,'Transactions (Dated)'!$B$2:$B$53,'Share Values'!AG$11,'Transactions (Dated)'!$C$2:$C$53,"Buy")-SUMIFS('Transactions (Dated)'!$E$2:$E$53,'Transactions (Dated)'!$D$2:$D$53,'Share Values'!$V165,'Transactions (Dated)'!$B$2:$B$53,'Share Values'!AG$11,'Transactions (Dated)'!$C$2:$C$53,"Sell")</f>
        <v>0</v>
      </c>
      <c r="AH165" s="40">
        <f ca="1">AH164+SUMIFS('Transactions (Dated)'!$E$2:$E$53,'Transactions (Dated)'!$D$2:$D$53,'Share Values'!$V165,'Transactions (Dated)'!$B$2:$B$53,'Share Values'!AH$11,'Transactions (Dated)'!$C$2:$C$53,"Buy")-SUMIFS('Transactions (Dated)'!$E$2:$E$53,'Transactions (Dated)'!$D$2:$D$53,'Share Values'!$V165,'Transactions (Dated)'!$B$2:$B$53,'Share Values'!AH$11,'Transactions (Dated)'!$C$2:$C$53,"Sell")</f>
        <v>0</v>
      </c>
      <c r="AI165" s="40">
        <f ca="1">AI164+SUMIFS('Transactions (Dated)'!$E$2:$E$53,'Transactions (Dated)'!$D$2:$D$53,'Share Values'!$V165,'Transactions (Dated)'!$B$2:$B$53,'Share Values'!AI$11,'Transactions (Dated)'!$C$2:$C$53,"Buy")-SUMIFS('Transactions (Dated)'!$E$2:$E$53,'Transactions (Dated)'!$D$2:$D$53,'Share Values'!$V165,'Transactions (Dated)'!$B$2:$B$53,'Share Values'!AI$11,'Transactions (Dated)'!$C$2:$C$53,"Sell")</f>
        <v>0</v>
      </c>
      <c r="AJ165" s="40">
        <f ca="1">AJ164+SUMIFS('Transactions (Dated)'!$E$2:$E$53,'Transactions (Dated)'!$D$2:$D$53,'Share Values'!$V165,'Transactions (Dated)'!$B$2:$B$53,'Share Values'!AJ$11,'Transactions (Dated)'!$C$2:$C$53,"Buy")-SUMIFS('Transactions (Dated)'!$E$2:$E$53,'Transactions (Dated)'!$D$2:$D$53,'Share Values'!$V165,'Transactions (Dated)'!$B$2:$B$53,'Share Values'!AJ$11,'Transactions (Dated)'!$C$2:$C$53,"Sell")</f>
        <v>0</v>
      </c>
      <c r="AK165" s="40"/>
      <c r="AM165" s="3">
        <f t="shared" si="57"/>
        <v>42136</v>
      </c>
      <c r="AN165" s="6">
        <f t="shared" ca="1" si="58"/>
        <v>56702.5</v>
      </c>
      <c r="AO165" s="6">
        <f t="shared" ca="1" si="59"/>
        <v>45937.5</v>
      </c>
      <c r="AP165" s="6">
        <f t="shared" ca="1" si="60"/>
        <v>0</v>
      </c>
      <c r="AQ165" s="6">
        <f t="shared" ca="1" si="61"/>
        <v>60033.16</v>
      </c>
      <c r="AR165" s="6">
        <f t="shared" ca="1" si="62"/>
        <v>38788.959999999999</v>
      </c>
      <c r="AS165" s="6">
        <f t="shared" ca="1" si="63"/>
        <v>0</v>
      </c>
      <c r="AT165" s="6">
        <f t="shared" ca="1" si="64"/>
        <v>0</v>
      </c>
      <c r="AU165" s="6">
        <f t="shared" ca="1" si="65"/>
        <v>0</v>
      </c>
      <c r="AV165" s="6">
        <f t="shared" ca="1" si="66"/>
        <v>0</v>
      </c>
      <c r="AW165" s="6">
        <f t="shared" ca="1" si="67"/>
        <v>0</v>
      </c>
      <c r="AX165" s="6">
        <f t="shared" ca="1" si="68"/>
        <v>0</v>
      </c>
      <c r="AY165" s="6">
        <f t="shared" ca="1" si="69"/>
        <v>0</v>
      </c>
      <c r="AZ165" s="6">
        <f t="shared" ca="1" si="70"/>
        <v>0</v>
      </c>
      <c r="BA165" s="6">
        <f t="shared" ca="1" si="71"/>
        <v>0</v>
      </c>
      <c r="BB165" s="6"/>
      <c r="BD165" s="4">
        <f t="shared" ca="1" si="72"/>
        <v>201462.12</v>
      </c>
      <c r="BF165" s="3">
        <f t="shared" si="73"/>
        <v>42136</v>
      </c>
      <c r="BG165" s="6">
        <f>BG164+SUMIFS('Transactions (Dated)'!H:H,'Transactions (Dated)'!D:D,'Share Values'!AM165)</f>
        <v>806524.9</v>
      </c>
      <c r="BH165" s="6">
        <f ca="1">BH164+SUMIFS('Transactions (Dated)'!$F:$F,'Transactions (Dated)'!$D:$D,$BF165,'Transactions (Dated)'!$B:$B,BH$11,'Transactions (Dated)'!$C:$C,"Dividend (paid to cash)")*W165</f>
        <v>0</v>
      </c>
      <c r="BI165" s="6">
        <f ca="1">BI164+SUMIFS('Transactions (Dated)'!$F:$F,'Transactions (Dated)'!$D:$D,$BF165,'Transactions (Dated)'!$B:$B,BI$11,'Transactions (Dated)'!$C:$C,"Dividend (paid to cash)")*X165</f>
        <v>1250</v>
      </c>
      <c r="BJ165" s="6">
        <f ca="1">BJ164+SUMIFS('Transactions (Dated)'!$F:$F,'Transactions (Dated)'!$D:$D,$BF165,'Transactions (Dated)'!$B:$B,BJ$11,'Transactions (Dated)'!$C:$C,"Dividend (paid to cash)")*Y165</f>
        <v>0</v>
      </c>
      <c r="BK165" s="6">
        <f ca="1">BK164+SUMIFS('Transactions (Dated)'!$F:$F,'Transactions (Dated)'!$D:$D,$BF165,'Transactions (Dated)'!$B:$B,BK$11,'Transactions (Dated)'!$C:$C,"Dividend (paid to cash)")*Z165</f>
        <v>47.300000000000004</v>
      </c>
      <c r="BL165" s="6">
        <f ca="1">BL164+SUMIFS('Transactions (Dated)'!$F:$F,'Transactions (Dated)'!$D:$D,$BF165,'Transactions (Dated)'!$B:$B,BL$11,'Transactions (Dated)'!$C:$C,"Dividend (paid to cash)")*AA165</f>
        <v>0</v>
      </c>
      <c r="BM165" s="6">
        <f ca="1">BM164+SUMIFS('Transactions (Dated)'!$F:$F,'Transactions (Dated)'!$D:$D,$BF165,'Transactions (Dated)'!$B:$B,BM$11,'Transactions (Dated)'!$C:$C,"Dividend (paid to cash)")*AB165</f>
        <v>0</v>
      </c>
      <c r="BN165" s="6">
        <f ca="1">BN164+SUMIFS('Transactions (Dated)'!$F:$F,'Transactions (Dated)'!$D:$D,$BF165,'Transactions (Dated)'!$B:$B,BN$11,'Transactions (Dated)'!$C:$C,"Dividend (paid to cash)")*AC165</f>
        <v>0</v>
      </c>
      <c r="BO165" s="6">
        <f ca="1">BO164+SUMIFS('Transactions (Dated)'!$F:$F,'Transactions (Dated)'!$D:$D,$BF165,'Transactions (Dated)'!$B:$B,BO$11,'Transactions (Dated)'!$C:$C,"Dividend (paid to cash)")*AD165</f>
        <v>0</v>
      </c>
      <c r="BP165" s="6">
        <f ca="1">BP164+SUMIFS('Transactions (Dated)'!$F:$F,'Transactions (Dated)'!$D:$D,$BF165,'Transactions (Dated)'!$B:$B,BP$11,'Transactions (Dated)'!$C:$C,"Dividend (paid to cash)")*AE165</f>
        <v>0</v>
      </c>
      <c r="BQ165" s="6">
        <f ca="1">BQ164+SUMIFS('Transactions (Dated)'!$F:$F,'Transactions (Dated)'!$D:$D,$BF165,'Transactions (Dated)'!$B:$B,BQ$11,'Transactions (Dated)'!$C:$C,"Dividend (paid to cash)")*AF165</f>
        <v>0</v>
      </c>
      <c r="BR165" s="6">
        <f ca="1">BR164+SUMIFS('Transactions (Dated)'!$F:$F,'Transactions (Dated)'!$D:$D,$BF165,'Transactions (Dated)'!$B:$B,BR$11,'Transactions (Dated)'!$C:$C,"Dividend (paid to cash)")*AG165</f>
        <v>0</v>
      </c>
      <c r="BS165" s="6">
        <f ca="1">BS164+SUMIFS('Transactions (Dated)'!$F:$F,'Transactions (Dated)'!$D:$D,$BF165,'Transactions (Dated)'!$B:$B,BS$11,'Transactions (Dated)'!$C:$C,"Dividend (paid to cash)")*AH165</f>
        <v>0</v>
      </c>
      <c r="BT165" s="6">
        <f ca="1">BT164+SUMIFS('Transactions (Dated)'!$F:$F,'Transactions (Dated)'!$D:$D,$BF165,'Transactions (Dated)'!$B:$B,BT$11,'Transactions (Dated)'!$C:$C,"Dividend (paid to cash)")*AI165</f>
        <v>0</v>
      </c>
      <c r="BU165" s="6">
        <f ca="1">BU164+SUMIFS('Transactions (Dated)'!$F:$F,'Transactions (Dated)'!$D:$D,$BF165,'Transactions (Dated)'!$B:$B,BU$11,'Transactions (Dated)'!$C:$C,"Dividend (paid to cash)")*AJ165</f>
        <v>0</v>
      </c>
      <c r="BV165" s="6"/>
      <c r="BX165" s="6">
        <f t="shared" ca="1" si="78"/>
        <v>807822.20000000007</v>
      </c>
      <c r="BZ165" s="3">
        <f t="shared" si="79"/>
        <v>42136</v>
      </c>
      <c r="CA165" s="4">
        <f t="shared" ca="1" si="74"/>
        <v>201462.12</v>
      </c>
      <c r="CB165" s="4">
        <f t="shared" ca="1" si="75"/>
        <v>807822.20000000007</v>
      </c>
      <c r="CD165" s="4">
        <f t="shared" ca="1" si="76"/>
        <v>1009284.3200000001</v>
      </c>
    </row>
    <row r="166" spans="2:82" x14ac:dyDescent="0.15">
      <c r="B166" s="3">
        <f t="shared" si="77"/>
        <v>42137</v>
      </c>
      <c r="C166" s="2">
        <v>14980.7</v>
      </c>
      <c r="E166" s="70">
        <v>42137</v>
      </c>
      <c r="F166" s="69">
        <v>12.28</v>
      </c>
      <c r="G166" s="69">
        <v>4.91</v>
      </c>
      <c r="H166" s="69">
        <v>20.274999999999999</v>
      </c>
      <c r="I166" s="69">
        <v>31.41</v>
      </c>
      <c r="J166" s="69">
        <v>16.7</v>
      </c>
      <c r="K166" s="69">
        <v>12.08</v>
      </c>
      <c r="L166" s="69">
        <v>27.77</v>
      </c>
      <c r="M166" s="69">
        <v>3.02</v>
      </c>
      <c r="N166" s="69">
        <v>9.7200000000000006</v>
      </c>
      <c r="O166" s="69">
        <v>5.51</v>
      </c>
      <c r="P166" s="69">
        <v>34.090000000000003</v>
      </c>
      <c r="Q166" s="69">
        <v>1.04</v>
      </c>
      <c r="R166" s="69">
        <v>11.69</v>
      </c>
      <c r="S166" s="69">
        <v>38.43</v>
      </c>
      <c r="T166" s="4"/>
      <c r="V166" s="3">
        <f t="shared" si="56"/>
        <v>42137</v>
      </c>
      <c r="W166" s="40">
        <f ca="1">W165+SUMIFS('Transactions (Dated)'!$E$2:$E$53,'Transactions (Dated)'!$D$2:$D$53,'Share Values'!$V166,'Transactions (Dated)'!$B$2:$B$53,'Share Values'!W$11,'Transactions (Dated)'!$C$2:$C$53,"Buy")-SUMIFS('Transactions (Dated)'!$E$2:$E$53,'Transactions (Dated)'!$D$2:$D$53,'Share Values'!$V166,'Transactions (Dated)'!$B$2:$B$53,'Share Values'!W$11,'Transactions (Dated)'!$C$2:$C$53,"Sell")</f>
        <v>4625</v>
      </c>
      <c r="X166" s="40">
        <f ca="1">X165+SUMIFS('Transactions (Dated)'!$E$2:$E$53,'Transactions (Dated)'!$D$2:$D$53,'Share Values'!$V166,'Transactions (Dated)'!$B$2:$B$53,'Share Values'!X$11,'Transactions (Dated)'!$C$2:$C$53,"Buy")-SUMIFS('Transactions (Dated)'!$E$2:$E$53,'Transactions (Dated)'!$D$2:$D$53,'Share Values'!$V166,'Transactions (Dated)'!$B$2:$B$53,'Share Values'!X$11,'Transactions (Dated)'!$C$2:$C$53,"Sell")</f>
        <v>9375</v>
      </c>
      <c r="Y166" s="40">
        <f ca="1">Y165+SUMIFS('Transactions (Dated)'!$E$2:$E$53,'Transactions (Dated)'!$D$2:$D$53,'Share Values'!$V166,'Transactions (Dated)'!$B$2:$B$53,'Share Values'!Y$11,'Transactions (Dated)'!$C$2:$C$53,"Buy")-SUMIFS('Transactions (Dated)'!$E$2:$E$53,'Transactions (Dated)'!$D$2:$D$53,'Share Values'!$V166,'Transactions (Dated)'!$B$2:$B$53,'Share Values'!Y$11,'Transactions (Dated)'!$C$2:$C$53,"Sell")</f>
        <v>0</v>
      </c>
      <c r="Z166" s="40">
        <f ca="1">Z165+SUMIFS('Transactions (Dated)'!$E$2:$E$53,'Transactions (Dated)'!$D$2:$D$53,'Share Values'!$V166,'Transactions (Dated)'!$B$2:$B$53,'Share Values'!Z$11,'Transactions (Dated)'!$C$2:$C$53,"Buy")-SUMIFS('Transactions (Dated)'!$E$2:$E$53,'Transactions (Dated)'!$D$2:$D$53,'Share Values'!$V166,'Transactions (Dated)'!$B$2:$B$53,'Share Values'!Z$11,'Transactions (Dated)'!$C$2:$C$53,"Sell")</f>
        <v>1892</v>
      </c>
      <c r="AA166" s="40">
        <f ca="1">AA165+SUMIFS('Transactions (Dated)'!$E$2:$E$53,'Transactions (Dated)'!$D$2:$D$53,'Share Values'!$V166,'Transactions (Dated)'!$B$2:$B$53,'Share Values'!AA$11,'Transactions (Dated)'!$C$2:$C$53,"Buy")-SUMIFS('Transactions (Dated)'!$E$2:$E$53,'Transactions (Dated)'!$D$2:$D$53,'Share Values'!$V166,'Transactions (Dated)'!$B$2:$B$53,'Share Values'!AA$11,'Transactions (Dated)'!$C$2:$C$53,"Sell")</f>
        <v>2348</v>
      </c>
      <c r="AB166" s="40">
        <f ca="1">AB165+SUMIFS('Transactions (Dated)'!$E$2:$E$53,'Transactions (Dated)'!$D$2:$D$53,'Share Values'!$V166,'Transactions (Dated)'!$B$2:$B$53,'Share Values'!AB$11,'Transactions (Dated)'!$C$2:$C$53,"Buy")-SUMIFS('Transactions (Dated)'!$E$2:$E$53,'Transactions (Dated)'!$D$2:$D$53,'Share Values'!$V166,'Transactions (Dated)'!$B$2:$B$53,'Share Values'!AB$11,'Transactions (Dated)'!$C$2:$C$53,"Sell")</f>
        <v>0</v>
      </c>
      <c r="AC166" s="40">
        <f ca="1">AC165+SUMIFS('Transactions (Dated)'!$E$2:$E$53,'Transactions (Dated)'!$D$2:$D$53,'Share Values'!$V166,'Transactions (Dated)'!$B$2:$B$53,'Share Values'!AC$11,'Transactions (Dated)'!$C$2:$C$53,"Buy")-SUMIFS('Transactions (Dated)'!$E$2:$E$53,'Transactions (Dated)'!$D$2:$D$53,'Share Values'!$V166,'Transactions (Dated)'!$B$2:$B$53,'Share Values'!AC$11,'Transactions (Dated)'!$C$2:$C$53,"Sell")</f>
        <v>0</v>
      </c>
      <c r="AD166" s="40">
        <f ca="1">AD165+SUMIFS('Transactions (Dated)'!$E$2:$E$53,'Transactions (Dated)'!$D$2:$D$53,'Share Values'!$V166,'Transactions (Dated)'!$B$2:$B$53,'Share Values'!AD$11,'Transactions (Dated)'!$C$2:$C$53,"Buy")-SUMIFS('Transactions (Dated)'!$E$2:$E$53,'Transactions (Dated)'!$D$2:$D$53,'Share Values'!$V166,'Transactions (Dated)'!$B$2:$B$53,'Share Values'!AD$11,'Transactions (Dated)'!$C$2:$C$53,"Sell")</f>
        <v>0</v>
      </c>
      <c r="AE166" s="40">
        <f ca="1">AE165+SUMIFS('Transactions (Dated)'!$E$2:$E$53,'Transactions (Dated)'!$D$2:$D$53,'Share Values'!$V166,'Transactions (Dated)'!$B$2:$B$53,'Share Values'!AE$11,'Transactions (Dated)'!$C$2:$C$53,"Buy")-SUMIFS('Transactions (Dated)'!$E$2:$E$53,'Transactions (Dated)'!$D$2:$D$53,'Share Values'!$V166,'Transactions (Dated)'!$B$2:$B$53,'Share Values'!AE$11,'Transactions (Dated)'!$C$2:$C$53,"Sell")</f>
        <v>0</v>
      </c>
      <c r="AF166" s="40">
        <f ca="1">AF165+SUMIFS('Transactions (Dated)'!$E$2:$E$53,'Transactions (Dated)'!$D$2:$D$53,'Share Values'!$V166,'Transactions (Dated)'!$B$2:$B$53,'Share Values'!AF$11,'Transactions (Dated)'!$C$2:$C$53,"Buy")-SUMIFS('Transactions (Dated)'!$E$2:$E$53,'Transactions (Dated)'!$D$2:$D$53,'Share Values'!$V166,'Transactions (Dated)'!$B$2:$B$53,'Share Values'!AF$11,'Transactions (Dated)'!$C$2:$C$53,"Sell")</f>
        <v>0</v>
      </c>
      <c r="AG166" s="40">
        <f ca="1">AG165+SUMIFS('Transactions (Dated)'!$E$2:$E$53,'Transactions (Dated)'!$D$2:$D$53,'Share Values'!$V166,'Transactions (Dated)'!$B$2:$B$53,'Share Values'!AG$11,'Transactions (Dated)'!$C$2:$C$53,"Buy")-SUMIFS('Transactions (Dated)'!$E$2:$E$53,'Transactions (Dated)'!$D$2:$D$53,'Share Values'!$V166,'Transactions (Dated)'!$B$2:$B$53,'Share Values'!AG$11,'Transactions (Dated)'!$C$2:$C$53,"Sell")</f>
        <v>0</v>
      </c>
      <c r="AH166" s="40">
        <f ca="1">AH165+SUMIFS('Transactions (Dated)'!$E$2:$E$53,'Transactions (Dated)'!$D$2:$D$53,'Share Values'!$V166,'Transactions (Dated)'!$B$2:$B$53,'Share Values'!AH$11,'Transactions (Dated)'!$C$2:$C$53,"Buy")-SUMIFS('Transactions (Dated)'!$E$2:$E$53,'Transactions (Dated)'!$D$2:$D$53,'Share Values'!$V166,'Transactions (Dated)'!$B$2:$B$53,'Share Values'!AH$11,'Transactions (Dated)'!$C$2:$C$53,"Sell")</f>
        <v>0</v>
      </c>
      <c r="AI166" s="40">
        <f ca="1">AI165+SUMIFS('Transactions (Dated)'!$E$2:$E$53,'Transactions (Dated)'!$D$2:$D$53,'Share Values'!$V166,'Transactions (Dated)'!$B$2:$B$53,'Share Values'!AI$11,'Transactions (Dated)'!$C$2:$C$53,"Buy")-SUMIFS('Transactions (Dated)'!$E$2:$E$53,'Transactions (Dated)'!$D$2:$D$53,'Share Values'!$V166,'Transactions (Dated)'!$B$2:$B$53,'Share Values'!AI$11,'Transactions (Dated)'!$C$2:$C$53,"Sell")</f>
        <v>0</v>
      </c>
      <c r="AJ166" s="40">
        <f ca="1">AJ165+SUMIFS('Transactions (Dated)'!$E$2:$E$53,'Transactions (Dated)'!$D$2:$D$53,'Share Values'!$V166,'Transactions (Dated)'!$B$2:$B$53,'Share Values'!AJ$11,'Transactions (Dated)'!$C$2:$C$53,"Buy")-SUMIFS('Transactions (Dated)'!$E$2:$E$53,'Transactions (Dated)'!$D$2:$D$53,'Share Values'!$V166,'Transactions (Dated)'!$B$2:$B$53,'Share Values'!AJ$11,'Transactions (Dated)'!$C$2:$C$53,"Sell")</f>
        <v>0</v>
      </c>
      <c r="AK166" s="40"/>
      <c r="AM166" s="3">
        <f t="shared" si="57"/>
        <v>42137</v>
      </c>
      <c r="AN166" s="6">
        <f t="shared" ca="1" si="58"/>
        <v>56795</v>
      </c>
      <c r="AO166" s="6">
        <f t="shared" ca="1" si="59"/>
        <v>46031.25</v>
      </c>
      <c r="AP166" s="6">
        <f t="shared" ca="1" si="60"/>
        <v>0</v>
      </c>
      <c r="AQ166" s="6">
        <f t="shared" ca="1" si="61"/>
        <v>59427.72</v>
      </c>
      <c r="AR166" s="6">
        <f t="shared" ca="1" si="62"/>
        <v>39211.599999999999</v>
      </c>
      <c r="AS166" s="6">
        <f t="shared" ca="1" si="63"/>
        <v>0</v>
      </c>
      <c r="AT166" s="6">
        <f t="shared" ca="1" si="64"/>
        <v>0</v>
      </c>
      <c r="AU166" s="6">
        <f t="shared" ca="1" si="65"/>
        <v>0</v>
      </c>
      <c r="AV166" s="6">
        <f t="shared" ca="1" si="66"/>
        <v>0</v>
      </c>
      <c r="AW166" s="6">
        <f t="shared" ca="1" si="67"/>
        <v>0</v>
      </c>
      <c r="AX166" s="6">
        <f t="shared" ca="1" si="68"/>
        <v>0</v>
      </c>
      <c r="AY166" s="6">
        <f t="shared" ca="1" si="69"/>
        <v>0</v>
      </c>
      <c r="AZ166" s="6">
        <f t="shared" ca="1" si="70"/>
        <v>0</v>
      </c>
      <c r="BA166" s="6">
        <f t="shared" ca="1" si="71"/>
        <v>0</v>
      </c>
      <c r="BB166" s="6"/>
      <c r="BD166" s="4">
        <f t="shared" ca="1" si="72"/>
        <v>201465.57</v>
      </c>
      <c r="BF166" s="3">
        <f t="shared" si="73"/>
        <v>42137</v>
      </c>
      <c r="BG166" s="6">
        <f>BG165+SUMIFS('Transactions (Dated)'!H:H,'Transactions (Dated)'!D:D,'Share Values'!AM166)</f>
        <v>806524.9</v>
      </c>
      <c r="BH166" s="6">
        <f ca="1">BH165+SUMIFS('Transactions (Dated)'!$F:$F,'Transactions (Dated)'!$D:$D,$BF166,'Transactions (Dated)'!$B:$B,BH$11,'Transactions (Dated)'!$C:$C,"Dividend (paid to cash)")*W166</f>
        <v>0</v>
      </c>
      <c r="BI166" s="6">
        <f ca="1">BI165+SUMIFS('Transactions (Dated)'!$F:$F,'Transactions (Dated)'!$D:$D,$BF166,'Transactions (Dated)'!$B:$B,BI$11,'Transactions (Dated)'!$C:$C,"Dividend (paid to cash)")*X166</f>
        <v>1250</v>
      </c>
      <c r="BJ166" s="6">
        <f ca="1">BJ165+SUMIFS('Transactions (Dated)'!$F:$F,'Transactions (Dated)'!$D:$D,$BF166,'Transactions (Dated)'!$B:$B,BJ$11,'Transactions (Dated)'!$C:$C,"Dividend (paid to cash)")*Y166</f>
        <v>0</v>
      </c>
      <c r="BK166" s="6">
        <f ca="1">BK165+SUMIFS('Transactions (Dated)'!$F:$F,'Transactions (Dated)'!$D:$D,$BF166,'Transactions (Dated)'!$B:$B,BK$11,'Transactions (Dated)'!$C:$C,"Dividend (paid to cash)")*Z166</f>
        <v>47.300000000000004</v>
      </c>
      <c r="BL166" s="6">
        <f ca="1">BL165+SUMIFS('Transactions (Dated)'!$F:$F,'Transactions (Dated)'!$D:$D,$BF166,'Transactions (Dated)'!$B:$B,BL$11,'Transactions (Dated)'!$C:$C,"Dividend (paid to cash)")*AA166</f>
        <v>0</v>
      </c>
      <c r="BM166" s="6">
        <f ca="1">BM165+SUMIFS('Transactions (Dated)'!$F:$F,'Transactions (Dated)'!$D:$D,$BF166,'Transactions (Dated)'!$B:$B,BM$11,'Transactions (Dated)'!$C:$C,"Dividend (paid to cash)")*AB166</f>
        <v>0</v>
      </c>
      <c r="BN166" s="6">
        <f ca="1">BN165+SUMIFS('Transactions (Dated)'!$F:$F,'Transactions (Dated)'!$D:$D,$BF166,'Transactions (Dated)'!$B:$B,BN$11,'Transactions (Dated)'!$C:$C,"Dividend (paid to cash)")*AC166</f>
        <v>0</v>
      </c>
      <c r="BO166" s="6">
        <f ca="1">BO165+SUMIFS('Transactions (Dated)'!$F:$F,'Transactions (Dated)'!$D:$D,$BF166,'Transactions (Dated)'!$B:$B,BO$11,'Transactions (Dated)'!$C:$C,"Dividend (paid to cash)")*AD166</f>
        <v>0</v>
      </c>
      <c r="BP166" s="6">
        <f ca="1">BP165+SUMIFS('Transactions (Dated)'!$F:$F,'Transactions (Dated)'!$D:$D,$BF166,'Transactions (Dated)'!$B:$B,BP$11,'Transactions (Dated)'!$C:$C,"Dividend (paid to cash)")*AE166</f>
        <v>0</v>
      </c>
      <c r="BQ166" s="6">
        <f ca="1">BQ165+SUMIFS('Transactions (Dated)'!$F:$F,'Transactions (Dated)'!$D:$D,$BF166,'Transactions (Dated)'!$B:$B,BQ$11,'Transactions (Dated)'!$C:$C,"Dividend (paid to cash)")*AF166</f>
        <v>0</v>
      </c>
      <c r="BR166" s="6">
        <f ca="1">BR165+SUMIFS('Transactions (Dated)'!$F:$F,'Transactions (Dated)'!$D:$D,$BF166,'Transactions (Dated)'!$B:$B,BR$11,'Transactions (Dated)'!$C:$C,"Dividend (paid to cash)")*AG166</f>
        <v>0</v>
      </c>
      <c r="BS166" s="6">
        <f ca="1">BS165+SUMIFS('Transactions (Dated)'!$F:$F,'Transactions (Dated)'!$D:$D,$BF166,'Transactions (Dated)'!$B:$B,BS$11,'Transactions (Dated)'!$C:$C,"Dividend (paid to cash)")*AH166</f>
        <v>0</v>
      </c>
      <c r="BT166" s="6">
        <f ca="1">BT165+SUMIFS('Transactions (Dated)'!$F:$F,'Transactions (Dated)'!$D:$D,$BF166,'Transactions (Dated)'!$B:$B,BT$11,'Transactions (Dated)'!$C:$C,"Dividend (paid to cash)")*AI166</f>
        <v>0</v>
      </c>
      <c r="BU166" s="6">
        <f ca="1">BU165+SUMIFS('Transactions (Dated)'!$F:$F,'Transactions (Dated)'!$D:$D,$BF166,'Transactions (Dated)'!$B:$B,BU$11,'Transactions (Dated)'!$C:$C,"Dividend (paid to cash)")*AJ166</f>
        <v>0</v>
      </c>
      <c r="BV166" s="6"/>
      <c r="BX166" s="6">
        <f t="shared" ca="1" si="78"/>
        <v>807822.20000000007</v>
      </c>
      <c r="BZ166" s="3">
        <f t="shared" si="79"/>
        <v>42137</v>
      </c>
      <c r="CA166" s="4">
        <f t="shared" ca="1" si="74"/>
        <v>201465.57</v>
      </c>
      <c r="CB166" s="4">
        <f t="shared" ca="1" si="75"/>
        <v>807822.20000000007</v>
      </c>
      <c r="CD166" s="4">
        <f t="shared" ca="1" si="76"/>
        <v>1009287.77</v>
      </c>
    </row>
    <row r="167" spans="2:82" x14ac:dyDescent="0.15">
      <c r="B167" s="3">
        <f t="shared" si="77"/>
        <v>42138</v>
      </c>
      <c r="C167" s="2">
        <v>15028.1</v>
      </c>
      <c r="E167" s="70">
        <v>42138</v>
      </c>
      <c r="F167" s="69">
        <v>12.38</v>
      </c>
      <c r="G167" s="69">
        <v>4.87</v>
      </c>
      <c r="H167" s="69">
        <v>20.335000000000001</v>
      </c>
      <c r="I167" s="69">
        <v>31.22</v>
      </c>
      <c r="J167" s="69">
        <v>16.829999999999998</v>
      </c>
      <c r="K167" s="69">
        <v>12.19</v>
      </c>
      <c r="L167" s="69">
        <v>27.56</v>
      </c>
      <c r="M167" s="69">
        <v>3.08</v>
      </c>
      <c r="N167" s="69">
        <v>10</v>
      </c>
      <c r="O167" s="69">
        <v>5.4367000000000001</v>
      </c>
      <c r="P167" s="69">
        <v>33.880000000000003</v>
      </c>
      <c r="Q167" s="69">
        <v>0.93</v>
      </c>
      <c r="R167" s="69">
        <v>11.92</v>
      </c>
      <c r="S167" s="69">
        <v>38.340000000000003</v>
      </c>
      <c r="T167" s="4"/>
      <c r="V167" s="3">
        <f t="shared" si="56"/>
        <v>42138</v>
      </c>
      <c r="W167" s="40">
        <f ca="1">W166+SUMIFS('Transactions (Dated)'!$E$2:$E$53,'Transactions (Dated)'!$D$2:$D$53,'Share Values'!$V167,'Transactions (Dated)'!$B$2:$B$53,'Share Values'!W$11,'Transactions (Dated)'!$C$2:$C$53,"Buy")-SUMIFS('Transactions (Dated)'!$E$2:$E$53,'Transactions (Dated)'!$D$2:$D$53,'Share Values'!$V167,'Transactions (Dated)'!$B$2:$B$53,'Share Values'!W$11,'Transactions (Dated)'!$C$2:$C$53,"Sell")</f>
        <v>4625</v>
      </c>
      <c r="X167" s="40">
        <f ca="1">X166+SUMIFS('Transactions (Dated)'!$E$2:$E$53,'Transactions (Dated)'!$D$2:$D$53,'Share Values'!$V167,'Transactions (Dated)'!$B$2:$B$53,'Share Values'!X$11,'Transactions (Dated)'!$C$2:$C$53,"Buy")-SUMIFS('Transactions (Dated)'!$E$2:$E$53,'Transactions (Dated)'!$D$2:$D$53,'Share Values'!$V167,'Transactions (Dated)'!$B$2:$B$53,'Share Values'!X$11,'Transactions (Dated)'!$C$2:$C$53,"Sell")</f>
        <v>9375</v>
      </c>
      <c r="Y167" s="40">
        <f ca="1">Y166+SUMIFS('Transactions (Dated)'!$E$2:$E$53,'Transactions (Dated)'!$D$2:$D$53,'Share Values'!$V167,'Transactions (Dated)'!$B$2:$B$53,'Share Values'!Y$11,'Transactions (Dated)'!$C$2:$C$53,"Buy")-SUMIFS('Transactions (Dated)'!$E$2:$E$53,'Transactions (Dated)'!$D$2:$D$53,'Share Values'!$V167,'Transactions (Dated)'!$B$2:$B$53,'Share Values'!Y$11,'Transactions (Dated)'!$C$2:$C$53,"Sell")</f>
        <v>0</v>
      </c>
      <c r="Z167" s="40">
        <f ca="1">Z166+SUMIFS('Transactions (Dated)'!$E$2:$E$53,'Transactions (Dated)'!$D$2:$D$53,'Share Values'!$V167,'Transactions (Dated)'!$B$2:$B$53,'Share Values'!Z$11,'Transactions (Dated)'!$C$2:$C$53,"Buy")-SUMIFS('Transactions (Dated)'!$E$2:$E$53,'Transactions (Dated)'!$D$2:$D$53,'Share Values'!$V167,'Transactions (Dated)'!$B$2:$B$53,'Share Values'!Z$11,'Transactions (Dated)'!$C$2:$C$53,"Sell")</f>
        <v>1892</v>
      </c>
      <c r="AA167" s="40">
        <f ca="1">AA166+SUMIFS('Transactions (Dated)'!$E$2:$E$53,'Transactions (Dated)'!$D$2:$D$53,'Share Values'!$V167,'Transactions (Dated)'!$B$2:$B$53,'Share Values'!AA$11,'Transactions (Dated)'!$C$2:$C$53,"Buy")-SUMIFS('Transactions (Dated)'!$E$2:$E$53,'Transactions (Dated)'!$D$2:$D$53,'Share Values'!$V167,'Transactions (Dated)'!$B$2:$B$53,'Share Values'!AA$11,'Transactions (Dated)'!$C$2:$C$53,"Sell")</f>
        <v>2348</v>
      </c>
      <c r="AB167" s="40">
        <f ca="1">AB166+SUMIFS('Transactions (Dated)'!$E$2:$E$53,'Transactions (Dated)'!$D$2:$D$53,'Share Values'!$V167,'Transactions (Dated)'!$B$2:$B$53,'Share Values'!AB$11,'Transactions (Dated)'!$C$2:$C$53,"Buy")-SUMIFS('Transactions (Dated)'!$E$2:$E$53,'Transactions (Dated)'!$D$2:$D$53,'Share Values'!$V167,'Transactions (Dated)'!$B$2:$B$53,'Share Values'!AB$11,'Transactions (Dated)'!$C$2:$C$53,"Sell")</f>
        <v>0</v>
      </c>
      <c r="AC167" s="40">
        <f ca="1">AC166+SUMIFS('Transactions (Dated)'!$E$2:$E$53,'Transactions (Dated)'!$D$2:$D$53,'Share Values'!$V167,'Transactions (Dated)'!$B$2:$B$53,'Share Values'!AC$11,'Transactions (Dated)'!$C$2:$C$53,"Buy")-SUMIFS('Transactions (Dated)'!$E$2:$E$53,'Transactions (Dated)'!$D$2:$D$53,'Share Values'!$V167,'Transactions (Dated)'!$B$2:$B$53,'Share Values'!AC$11,'Transactions (Dated)'!$C$2:$C$53,"Sell")</f>
        <v>0</v>
      </c>
      <c r="AD167" s="40">
        <f ca="1">AD166+SUMIFS('Transactions (Dated)'!$E$2:$E$53,'Transactions (Dated)'!$D$2:$D$53,'Share Values'!$V167,'Transactions (Dated)'!$B$2:$B$53,'Share Values'!AD$11,'Transactions (Dated)'!$C$2:$C$53,"Buy")-SUMIFS('Transactions (Dated)'!$E$2:$E$53,'Transactions (Dated)'!$D$2:$D$53,'Share Values'!$V167,'Transactions (Dated)'!$B$2:$B$53,'Share Values'!AD$11,'Transactions (Dated)'!$C$2:$C$53,"Sell")</f>
        <v>0</v>
      </c>
      <c r="AE167" s="40">
        <f ca="1">AE166+SUMIFS('Transactions (Dated)'!$E$2:$E$53,'Transactions (Dated)'!$D$2:$D$53,'Share Values'!$V167,'Transactions (Dated)'!$B$2:$B$53,'Share Values'!AE$11,'Transactions (Dated)'!$C$2:$C$53,"Buy")-SUMIFS('Transactions (Dated)'!$E$2:$E$53,'Transactions (Dated)'!$D$2:$D$53,'Share Values'!$V167,'Transactions (Dated)'!$B$2:$B$53,'Share Values'!AE$11,'Transactions (Dated)'!$C$2:$C$53,"Sell")</f>
        <v>0</v>
      </c>
      <c r="AF167" s="40">
        <f ca="1">AF166+SUMIFS('Transactions (Dated)'!$E$2:$E$53,'Transactions (Dated)'!$D$2:$D$53,'Share Values'!$V167,'Transactions (Dated)'!$B$2:$B$53,'Share Values'!AF$11,'Transactions (Dated)'!$C$2:$C$53,"Buy")-SUMIFS('Transactions (Dated)'!$E$2:$E$53,'Transactions (Dated)'!$D$2:$D$53,'Share Values'!$V167,'Transactions (Dated)'!$B$2:$B$53,'Share Values'!AF$11,'Transactions (Dated)'!$C$2:$C$53,"Sell")</f>
        <v>0</v>
      </c>
      <c r="AG167" s="40">
        <f ca="1">AG166+SUMIFS('Transactions (Dated)'!$E$2:$E$53,'Transactions (Dated)'!$D$2:$D$53,'Share Values'!$V167,'Transactions (Dated)'!$B$2:$B$53,'Share Values'!AG$11,'Transactions (Dated)'!$C$2:$C$53,"Buy")-SUMIFS('Transactions (Dated)'!$E$2:$E$53,'Transactions (Dated)'!$D$2:$D$53,'Share Values'!$V167,'Transactions (Dated)'!$B$2:$B$53,'Share Values'!AG$11,'Transactions (Dated)'!$C$2:$C$53,"Sell")</f>
        <v>0</v>
      </c>
      <c r="AH167" s="40">
        <f ca="1">AH166+SUMIFS('Transactions (Dated)'!$E$2:$E$53,'Transactions (Dated)'!$D$2:$D$53,'Share Values'!$V167,'Transactions (Dated)'!$B$2:$B$53,'Share Values'!AH$11,'Transactions (Dated)'!$C$2:$C$53,"Buy")-SUMIFS('Transactions (Dated)'!$E$2:$E$53,'Transactions (Dated)'!$D$2:$D$53,'Share Values'!$V167,'Transactions (Dated)'!$B$2:$B$53,'Share Values'!AH$11,'Transactions (Dated)'!$C$2:$C$53,"Sell")</f>
        <v>0</v>
      </c>
      <c r="AI167" s="40">
        <f ca="1">AI166+SUMIFS('Transactions (Dated)'!$E$2:$E$53,'Transactions (Dated)'!$D$2:$D$53,'Share Values'!$V167,'Transactions (Dated)'!$B$2:$B$53,'Share Values'!AI$11,'Transactions (Dated)'!$C$2:$C$53,"Buy")-SUMIFS('Transactions (Dated)'!$E$2:$E$53,'Transactions (Dated)'!$D$2:$D$53,'Share Values'!$V167,'Transactions (Dated)'!$B$2:$B$53,'Share Values'!AI$11,'Transactions (Dated)'!$C$2:$C$53,"Sell")</f>
        <v>0</v>
      </c>
      <c r="AJ167" s="40">
        <f ca="1">AJ166+SUMIFS('Transactions (Dated)'!$E$2:$E$53,'Transactions (Dated)'!$D$2:$D$53,'Share Values'!$V167,'Transactions (Dated)'!$B$2:$B$53,'Share Values'!AJ$11,'Transactions (Dated)'!$C$2:$C$53,"Buy")-SUMIFS('Transactions (Dated)'!$E$2:$E$53,'Transactions (Dated)'!$D$2:$D$53,'Share Values'!$V167,'Transactions (Dated)'!$B$2:$B$53,'Share Values'!AJ$11,'Transactions (Dated)'!$C$2:$C$53,"Sell")</f>
        <v>0</v>
      </c>
      <c r="AK167" s="40"/>
      <c r="AM167" s="3">
        <f t="shared" si="57"/>
        <v>42138</v>
      </c>
      <c r="AN167" s="6">
        <f t="shared" ca="1" si="58"/>
        <v>57257.5</v>
      </c>
      <c r="AO167" s="6">
        <f t="shared" ca="1" si="59"/>
        <v>45656.25</v>
      </c>
      <c r="AP167" s="6">
        <f t="shared" ca="1" si="60"/>
        <v>0</v>
      </c>
      <c r="AQ167" s="6">
        <f t="shared" ca="1" si="61"/>
        <v>59068.24</v>
      </c>
      <c r="AR167" s="6">
        <f t="shared" ca="1" si="62"/>
        <v>39516.839999999997</v>
      </c>
      <c r="AS167" s="6">
        <f t="shared" ca="1" si="63"/>
        <v>0</v>
      </c>
      <c r="AT167" s="6">
        <f t="shared" ca="1" si="64"/>
        <v>0</v>
      </c>
      <c r="AU167" s="6">
        <f t="shared" ca="1" si="65"/>
        <v>0</v>
      </c>
      <c r="AV167" s="6">
        <f t="shared" ca="1" si="66"/>
        <v>0</v>
      </c>
      <c r="AW167" s="6">
        <f t="shared" ca="1" si="67"/>
        <v>0</v>
      </c>
      <c r="AX167" s="6">
        <f t="shared" ca="1" si="68"/>
        <v>0</v>
      </c>
      <c r="AY167" s="6">
        <f t="shared" ca="1" si="69"/>
        <v>0</v>
      </c>
      <c r="AZ167" s="6">
        <f t="shared" ca="1" si="70"/>
        <v>0</v>
      </c>
      <c r="BA167" s="6">
        <f t="shared" ca="1" si="71"/>
        <v>0</v>
      </c>
      <c r="BB167" s="6"/>
      <c r="BD167" s="4">
        <f t="shared" ca="1" si="72"/>
        <v>201498.83</v>
      </c>
      <c r="BF167" s="3">
        <f t="shared" si="73"/>
        <v>42138</v>
      </c>
      <c r="BG167" s="6">
        <f>BG166+SUMIFS('Transactions (Dated)'!H:H,'Transactions (Dated)'!D:D,'Share Values'!AM167)</f>
        <v>806524.9</v>
      </c>
      <c r="BH167" s="6">
        <f ca="1">BH166+SUMIFS('Transactions (Dated)'!$F:$F,'Transactions (Dated)'!$D:$D,$BF167,'Transactions (Dated)'!$B:$B,BH$11,'Transactions (Dated)'!$C:$C,"Dividend (paid to cash)")*W167</f>
        <v>0</v>
      </c>
      <c r="BI167" s="6">
        <f ca="1">BI166+SUMIFS('Transactions (Dated)'!$F:$F,'Transactions (Dated)'!$D:$D,$BF167,'Transactions (Dated)'!$B:$B,BI$11,'Transactions (Dated)'!$C:$C,"Dividend (paid to cash)")*X167</f>
        <v>1250</v>
      </c>
      <c r="BJ167" s="6">
        <f ca="1">BJ166+SUMIFS('Transactions (Dated)'!$F:$F,'Transactions (Dated)'!$D:$D,$BF167,'Transactions (Dated)'!$B:$B,BJ$11,'Transactions (Dated)'!$C:$C,"Dividend (paid to cash)")*Y167</f>
        <v>0</v>
      </c>
      <c r="BK167" s="6">
        <f ca="1">BK166+SUMIFS('Transactions (Dated)'!$F:$F,'Transactions (Dated)'!$D:$D,$BF167,'Transactions (Dated)'!$B:$B,BK$11,'Transactions (Dated)'!$C:$C,"Dividend (paid to cash)")*Z167</f>
        <v>47.300000000000004</v>
      </c>
      <c r="BL167" s="6">
        <f ca="1">BL166+SUMIFS('Transactions (Dated)'!$F:$F,'Transactions (Dated)'!$D:$D,$BF167,'Transactions (Dated)'!$B:$B,BL$11,'Transactions (Dated)'!$C:$C,"Dividend (paid to cash)")*AA167</f>
        <v>0</v>
      </c>
      <c r="BM167" s="6">
        <f ca="1">BM166+SUMIFS('Transactions (Dated)'!$F:$F,'Transactions (Dated)'!$D:$D,$BF167,'Transactions (Dated)'!$B:$B,BM$11,'Transactions (Dated)'!$C:$C,"Dividend (paid to cash)")*AB167</f>
        <v>0</v>
      </c>
      <c r="BN167" s="6">
        <f ca="1">BN166+SUMIFS('Transactions (Dated)'!$F:$F,'Transactions (Dated)'!$D:$D,$BF167,'Transactions (Dated)'!$B:$B,BN$11,'Transactions (Dated)'!$C:$C,"Dividend (paid to cash)")*AC167</f>
        <v>0</v>
      </c>
      <c r="BO167" s="6">
        <f ca="1">BO166+SUMIFS('Transactions (Dated)'!$F:$F,'Transactions (Dated)'!$D:$D,$BF167,'Transactions (Dated)'!$B:$B,BO$11,'Transactions (Dated)'!$C:$C,"Dividend (paid to cash)")*AD167</f>
        <v>0</v>
      </c>
      <c r="BP167" s="6">
        <f ca="1">BP166+SUMIFS('Transactions (Dated)'!$F:$F,'Transactions (Dated)'!$D:$D,$BF167,'Transactions (Dated)'!$B:$B,BP$11,'Transactions (Dated)'!$C:$C,"Dividend (paid to cash)")*AE167</f>
        <v>0</v>
      </c>
      <c r="BQ167" s="6">
        <f ca="1">BQ166+SUMIFS('Transactions (Dated)'!$F:$F,'Transactions (Dated)'!$D:$D,$BF167,'Transactions (Dated)'!$B:$B,BQ$11,'Transactions (Dated)'!$C:$C,"Dividend (paid to cash)")*AF167</f>
        <v>0</v>
      </c>
      <c r="BR167" s="6">
        <f ca="1">BR166+SUMIFS('Transactions (Dated)'!$F:$F,'Transactions (Dated)'!$D:$D,$BF167,'Transactions (Dated)'!$B:$B,BR$11,'Transactions (Dated)'!$C:$C,"Dividend (paid to cash)")*AG167</f>
        <v>0</v>
      </c>
      <c r="BS167" s="6">
        <f ca="1">BS166+SUMIFS('Transactions (Dated)'!$F:$F,'Transactions (Dated)'!$D:$D,$BF167,'Transactions (Dated)'!$B:$B,BS$11,'Transactions (Dated)'!$C:$C,"Dividend (paid to cash)")*AH167</f>
        <v>0</v>
      </c>
      <c r="BT167" s="6">
        <f ca="1">BT166+SUMIFS('Transactions (Dated)'!$F:$F,'Transactions (Dated)'!$D:$D,$BF167,'Transactions (Dated)'!$B:$B,BT$11,'Transactions (Dated)'!$C:$C,"Dividend (paid to cash)")*AI167</f>
        <v>0</v>
      </c>
      <c r="BU167" s="6">
        <f ca="1">BU166+SUMIFS('Transactions (Dated)'!$F:$F,'Transactions (Dated)'!$D:$D,$BF167,'Transactions (Dated)'!$B:$B,BU$11,'Transactions (Dated)'!$C:$C,"Dividend (paid to cash)")*AJ167</f>
        <v>0</v>
      </c>
      <c r="BV167" s="6"/>
      <c r="BX167" s="6">
        <f t="shared" ca="1" si="78"/>
        <v>807822.20000000007</v>
      </c>
      <c r="BZ167" s="3">
        <f t="shared" si="79"/>
        <v>42138</v>
      </c>
      <c r="CA167" s="4">
        <f t="shared" ca="1" si="74"/>
        <v>201498.83</v>
      </c>
      <c r="CB167" s="4">
        <f t="shared" ca="1" si="75"/>
        <v>807822.20000000007</v>
      </c>
      <c r="CD167" s="4">
        <f t="shared" ca="1" si="76"/>
        <v>1009321.03</v>
      </c>
    </row>
    <row r="168" spans="2:82" x14ac:dyDescent="0.15">
      <c r="B168" s="3">
        <f t="shared" si="77"/>
        <v>42139</v>
      </c>
      <c r="C168" s="2">
        <v>15108.1</v>
      </c>
      <c r="E168" s="70">
        <v>42139</v>
      </c>
      <c r="F168" s="69">
        <v>12.42</v>
      </c>
      <c r="G168" s="69">
        <v>4.99</v>
      </c>
      <c r="H168" s="69">
        <v>20.440000000000001</v>
      </c>
      <c r="I168" s="69">
        <v>31.2</v>
      </c>
      <c r="J168" s="69">
        <v>17.03</v>
      </c>
      <c r="K168" s="69">
        <v>12.02</v>
      </c>
      <c r="L168" s="69">
        <v>27.92</v>
      </c>
      <c r="M168" s="69">
        <v>3.1</v>
      </c>
      <c r="N168" s="69">
        <v>9.9499999999999993</v>
      </c>
      <c r="O168" s="69">
        <v>5.4966999999999997</v>
      </c>
      <c r="P168" s="69">
        <v>33.479999999999997</v>
      </c>
      <c r="Q168" s="69">
        <v>0.91</v>
      </c>
      <c r="R168" s="69">
        <v>12.08</v>
      </c>
      <c r="S168" s="69">
        <v>38.880000000000003</v>
      </c>
      <c r="T168" s="4"/>
      <c r="V168" s="3">
        <f t="shared" si="56"/>
        <v>42139</v>
      </c>
      <c r="W168" s="40">
        <f ca="1">W167+SUMIFS('Transactions (Dated)'!$E$2:$E$53,'Transactions (Dated)'!$D$2:$D$53,'Share Values'!$V168,'Transactions (Dated)'!$B$2:$B$53,'Share Values'!W$11,'Transactions (Dated)'!$C$2:$C$53,"Buy")-SUMIFS('Transactions (Dated)'!$E$2:$E$53,'Transactions (Dated)'!$D$2:$D$53,'Share Values'!$V168,'Transactions (Dated)'!$B$2:$B$53,'Share Values'!W$11,'Transactions (Dated)'!$C$2:$C$53,"Sell")</f>
        <v>4625</v>
      </c>
      <c r="X168" s="40">
        <f ca="1">X167+SUMIFS('Transactions (Dated)'!$E$2:$E$53,'Transactions (Dated)'!$D$2:$D$53,'Share Values'!$V168,'Transactions (Dated)'!$B$2:$B$53,'Share Values'!X$11,'Transactions (Dated)'!$C$2:$C$53,"Buy")-SUMIFS('Transactions (Dated)'!$E$2:$E$53,'Transactions (Dated)'!$D$2:$D$53,'Share Values'!$V168,'Transactions (Dated)'!$B$2:$B$53,'Share Values'!X$11,'Transactions (Dated)'!$C$2:$C$53,"Sell")</f>
        <v>9375</v>
      </c>
      <c r="Y168" s="40">
        <f ca="1">Y167+SUMIFS('Transactions (Dated)'!$E$2:$E$53,'Transactions (Dated)'!$D$2:$D$53,'Share Values'!$V168,'Transactions (Dated)'!$B$2:$B$53,'Share Values'!Y$11,'Transactions (Dated)'!$C$2:$C$53,"Buy")-SUMIFS('Transactions (Dated)'!$E$2:$E$53,'Transactions (Dated)'!$D$2:$D$53,'Share Values'!$V168,'Transactions (Dated)'!$B$2:$B$53,'Share Values'!Y$11,'Transactions (Dated)'!$C$2:$C$53,"Sell")</f>
        <v>0</v>
      </c>
      <c r="Z168" s="40">
        <f ca="1">Z167+SUMIFS('Transactions (Dated)'!$E$2:$E$53,'Transactions (Dated)'!$D$2:$D$53,'Share Values'!$V168,'Transactions (Dated)'!$B$2:$B$53,'Share Values'!Z$11,'Transactions (Dated)'!$C$2:$C$53,"Buy")-SUMIFS('Transactions (Dated)'!$E$2:$E$53,'Transactions (Dated)'!$D$2:$D$53,'Share Values'!$V168,'Transactions (Dated)'!$B$2:$B$53,'Share Values'!Z$11,'Transactions (Dated)'!$C$2:$C$53,"Sell")</f>
        <v>1892</v>
      </c>
      <c r="AA168" s="40">
        <f ca="1">AA167+SUMIFS('Transactions (Dated)'!$E$2:$E$53,'Transactions (Dated)'!$D$2:$D$53,'Share Values'!$V168,'Transactions (Dated)'!$B$2:$B$53,'Share Values'!AA$11,'Transactions (Dated)'!$C$2:$C$53,"Buy")-SUMIFS('Transactions (Dated)'!$E$2:$E$53,'Transactions (Dated)'!$D$2:$D$53,'Share Values'!$V168,'Transactions (Dated)'!$B$2:$B$53,'Share Values'!AA$11,'Transactions (Dated)'!$C$2:$C$53,"Sell")</f>
        <v>2348</v>
      </c>
      <c r="AB168" s="40">
        <f ca="1">AB167+SUMIFS('Transactions (Dated)'!$E$2:$E$53,'Transactions (Dated)'!$D$2:$D$53,'Share Values'!$V168,'Transactions (Dated)'!$B$2:$B$53,'Share Values'!AB$11,'Transactions (Dated)'!$C$2:$C$53,"Buy")-SUMIFS('Transactions (Dated)'!$E$2:$E$53,'Transactions (Dated)'!$D$2:$D$53,'Share Values'!$V168,'Transactions (Dated)'!$B$2:$B$53,'Share Values'!AB$11,'Transactions (Dated)'!$C$2:$C$53,"Sell")</f>
        <v>0</v>
      </c>
      <c r="AC168" s="40">
        <f ca="1">AC167+SUMIFS('Transactions (Dated)'!$E$2:$E$53,'Transactions (Dated)'!$D$2:$D$53,'Share Values'!$V168,'Transactions (Dated)'!$B$2:$B$53,'Share Values'!AC$11,'Transactions (Dated)'!$C$2:$C$53,"Buy")-SUMIFS('Transactions (Dated)'!$E$2:$E$53,'Transactions (Dated)'!$D$2:$D$53,'Share Values'!$V168,'Transactions (Dated)'!$B$2:$B$53,'Share Values'!AC$11,'Transactions (Dated)'!$C$2:$C$53,"Sell")</f>
        <v>0</v>
      </c>
      <c r="AD168" s="40">
        <f ca="1">AD167+SUMIFS('Transactions (Dated)'!$E$2:$E$53,'Transactions (Dated)'!$D$2:$D$53,'Share Values'!$V168,'Transactions (Dated)'!$B$2:$B$53,'Share Values'!AD$11,'Transactions (Dated)'!$C$2:$C$53,"Buy")-SUMIFS('Transactions (Dated)'!$E$2:$E$53,'Transactions (Dated)'!$D$2:$D$53,'Share Values'!$V168,'Transactions (Dated)'!$B$2:$B$53,'Share Values'!AD$11,'Transactions (Dated)'!$C$2:$C$53,"Sell")</f>
        <v>0</v>
      </c>
      <c r="AE168" s="40">
        <f ca="1">AE167+SUMIFS('Transactions (Dated)'!$E$2:$E$53,'Transactions (Dated)'!$D$2:$D$53,'Share Values'!$V168,'Transactions (Dated)'!$B$2:$B$53,'Share Values'!AE$11,'Transactions (Dated)'!$C$2:$C$53,"Buy")-SUMIFS('Transactions (Dated)'!$E$2:$E$53,'Transactions (Dated)'!$D$2:$D$53,'Share Values'!$V168,'Transactions (Dated)'!$B$2:$B$53,'Share Values'!AE$11,'Transactions (Dated)'!$C$2:$C$53,"Sell")</f>
        <v>0</v>
      </c>
      <c r="AF168" s="40">
        <f ca="1">AF167+SUMIFS('Transactions (Dated)'!$E$2:$E$53,'Transactions (Dated)'!$D$2:$D$53,'Share Values'!$V168,'Transactions (Dated)'!$B$2:$B$53,'Share Values'!AF$11,'Transactions (Dated)'!$C$2:$C$53,"Buy")-SUMIFS('Transactions (Dated)'!$E$2:$E$53,'Transactions (Dated)'!$D$2:$D$53,'Share Values'!$V168,'Transactions (Dated)'!$B$2:$B$53,'Share Values'!AF$11,'Transactions (Dated)'!$C$2:$C$53,"Sell")</f>
        <v>0</v>
      </c>
      <c r="AG168" s="40">
        <f ca="1">AG167+SUMIFS('Transactions (Dated)'!$E$2:$E$53,'Transactions (Dated)'!$D$2:$D$53,'Share Values'!$V168,'Transactions (Dated)'!$B$2:$B$53,'Share Values'!AG$11,'Transactions (Dated)'!$C$2:$C$53,"Buy")-SUMIFS('Transactions (Dated)'!$E$2:$E$53,'Transactions (Dated)'!$D$2:$D$53,'Share Values'!$V168,'Transactions (Dated)'!$B$2:$B$53,'Share Values'!AG$11,'Transactions (Dated)'!$C$2:$C$53,"Sell")</f>
        <v>0</v>
      </c>
      <c r="AH168" s="40">
        <f ca="1">AH167+SUMIFS('Transactions (Dated)'!$E$2:$E$53,'Transactions (Dated)'!$D$2:$D$53,'Share Values'!$V168,'Transactions (Dated)'!$B$2:$B$53,'Share Values'!AH$11,'Transactions (Dated)'!$C$2:$C$53,"Buy")-SUMIFS('Transactions (Dated)'!$E$2:$E$53,'Transactions (Dated)'!$D$2:$D$53,'Share Values'!$V168,'Transactions (Dated)'!$B$2:$B$53,'Share Values'!AH$11,'Transactions (Dated)'!$C$2:$C$53,"Sell")</f>
        <v>0</v>
      </c>
      <c r="AI168" s="40">
        <f ca="1">AI167+SUMIFS('Transactions (Dated)'!$E$2:$E$53,'Transactions (Dated)'!$D$2:$D$53,'Share Values'!$V168,'Transactions (Dated)'!$B$2:$B$53,'Share Values'!AI$11,'Transactions (Dated)'!$C$2:$C$53,"Buy")-SUMIFS('Transactions (Dated)'!$E$2:$E$53,'Transactions (Dated)'!$D$2:$D$53,'Share Values'!$V168,'Transactions (Dated)'!$B$2:$B$53,'Share Values'!AI$11,'Transactions (Dated)'!$C$2:$C$53,"Sell")</f>
        <v>0</v>
      </c>
      <c r="AJ168" s="40">
        <f ca="1">AJ167+SUMIFS('Transactions (Dated)'!$E$2:$E$53,'Transactions (Dated)'!$D$2:$D$53,'Share Values'!$V168,'Transactions (Dated)'!$B$2:$B$53,'Share Values'!AJ$11,'Transactions (Dated)'!$C$2:$C$53,"Buy")-SUMIFS('Transactions (Dated)'!$E$2:$E$53,'Transactions (Dated)'!$D$2:$D$53,'Share Values'!$V168,'Transactions (Dated)'!$B$2:$B$53,'Share Values'!AJ$11,'Transactions (Dated)'!$C$2:$C$53,"Sell")</f>
        <v>0</v>
      </c>
      <c r="AK168" s="40"/>
      <c r="AM168" s="3">
        <f t="shared" si="57"/>
        <v>42139</v>
      </c>
      <c r="AN168" s="6">
        <f t="shared" ca="1" si="58"/>
        <v>57442.5</v>
      </c>
      <c r="AO168" s="6">
        <f t="shared" ca="1" si="59"/>
        <v>46781.25</v>
      </c>
      <c r="AP168" s="6">
        <f t="shared" ca="1" si="60"/>
        <v>0</v>
      </c>
      <c r="AQ168" s="6">
        <f t="shared" ca="1" si="61"/>
        <v>59030.400000000001</v>
      </c>
      <c r="AR168" s="6">
        <f t="shared" ca="1" si="62"/>
        <v>39986.44</v>
      </c>
      <c r="AS168" s="6">
        <f t="shared" ca="1" si="63"/>
        <v>0</v>
      </c>
      <c r="AT168" s="6">
        <f t="shared" ca="1" si="64"/>
        <v>0</v>
      </c>
      <c r="AU168" s="6">
        <f t="shared" ca="1" si="65"/>
        <v>0</v>
      </c>
      <c r="AV168" s="6">
        <f t="shared" ca="1" si="66"/>
        <v>0</v>
      </c>
      <c r="AW168" s="6">
        <f t="shared" ca="1" si="67"/>
        <v>0</v>
      </c>
      <c r="AX168" s="6">
        <f t="shared" ca="1" si="68"/>
        <v>0</v>
      </c>
      <c r="AY168" s="6">
        <f t="shared" ca="1" si="69"/>
        <v>0</v>
      </c>
      <c r="AZ168" s="6">
        <f t="shared" ca="1" si="70"/>
        <v>0</v>
      </c>
      <c r="BA168" s="6">
        <f t="shared" ca="1" si="71"/>
        <v>0</v>
      </c>
      <c r="BB168" s="6"/>
      <c r="BD168" s="4">
        <f t="shared" ca="1" si="72"/>
        <v>203240.59</v>
      </c>
      <c r="BF168" s="3">
        <f t="shared" si="73"/>
        <v>42139</v>
      </c>
      <c r="BG168" s="6">
        <f>BG167+SUMIFS('Transactions (Dated)'!H:H,'Transactions (Dated)'!D:D,'Share Values'!AM168)</f>
        <v>806524.9</v>
      </c>
      <c r="BH168" s="6">
        <f ca="1">BH167+SUMIFS('Transactions (Dated)'!$F:$F,'Transactions (Dated)'!$D:$D,$BF168,'Transactions (Dated)'!$B:$B,BH$11,'Transactions (Dated)'!$C:$C,"Dividend (paid to cash)")*W168</f>
        <v>0</v>
      </c>
      <c r="BI168" s="6">
        <f ca="1">BI167+SUMIFS('Transactions (Dated)'!$F:$F,'Transactions (Dated)'!$D:$D,$BF168,'Transactions (Dated)'!$B:$B,BI$11,'Transactions (Dated)'!$C:$C,"Dividend (paid to cash)")*X168</f>
        <v>1250</v>
      </c>
      <c r="BJ168" s="6">
        <f ca="1">BJ167+SUMIFS('Transactions (Dated)'!$F:$F,'Transactions (Dated)'!$D:$D,$BF168,'Transactions (Dated)'!$B:$B,BJ$11,'Transactions (Dated)'!$C:$C,"Dividend (paid to cash)")*Y168</f>
        <v>0</v>
      </c>
      <c r="BK168" s="6">
        <f ca="1">BK167+SUMIFS('Transactions (Dated)'!$F:$F,'Transactions (Dated)'!$D:$D,$BF168,'Transactions (Dated)'!$B:$B,BK$11,'Transactions (Dated)'!$C:$C,"Dividend (paid to cash)")*Z168</f>
        <v>47.300000000000004</v>
      </c>
      <c r="BL168" s="6">
        <f ca="1">BL167+SUMIFS('Transactions (Dated)'!$F:$F,'Transactions (Dated)'!$D:$D,$BF168,'Transactions (Dated)'!$B:$B,BL$11,'Transactions (Dated)'!$C:$C,"Dividend (paid to cash)")*AA168</f>
        <v>0</v>
      </c>
      <c r="BM168" s="6">
        <f ca="1">BM167+SUMIFS('Transactions (Dated)'!$F:$F,'Transactions (Dated)'!$D:$D,$BF168,'Transactions (Dated)'!$B:$B,BM$11,'Transactions (Dated)'!$C:$C,"Dividend (paid to cash)")*AB168</f>
        <v>0</v>
      </c>
      <c r="BN168" s="6">
        <f ca="1">BN167+SUMIFS('Transactions (Dated)'!$F:$F,'Transactions (Dated)'!$D:$D,$BF168,'Transactions (Dated)'!$B:$B,BN$11,'Transactions (Dated)'!$C:$C,"Dividend (paid to cash)")*AC168</f>
        <v>0</v>
      </c>
      <c r="BO168" s="6">
        <f ca="1">BO167+SUMIFS('Transactions (Dated)'!$F:$F,'Transactions (Dated)'!$D:$D,$BF168,'Transactions (Dated)'!$B:$B,BO$11,'Transactions (Dated)'!$C:$C,"Dividend (paid to cash)")*AD168</f>
        <v>0</v>
      </c>
      <c r="BP168" s="6">
        <f ca="1">BP167+SUMIFS('Transactions (Dated)'!$F:$F,'Transactions (Dated)'!$D:$D,$BF168,'Transactions (Dated)'!$B:$B,BP$11,'Transactions (Dated)'!$C:$C,"Dividend (paid to cash)")*AE168</f>
        <v>0</v>
      </c>
      <c r="BQ168" s="6">
        <f ca="1">BQ167+SUMIFS('Transactions (Dated)'!$F:$F,'Transactions (Dated)'!$D:$D,$BF168,'Transactions (Dated)'!$B:$B,BQ$11,'Transactions (Dated)'!$C:$C,"Dividend (paid to cash)")*AF168</f>
        <v>0</v>
      </c>
      <c r="BR168" s="6">
        <f ca="1">BR167+SUMIFS('Transactions (Dated)'!$F:$F,'Transactions (Dated)'!$D:$D,$BF168,'Transactions (Dated)'!$B:$B,BR$11,'Transactions (Dated)'!$C:$C,"Dividend (paid to cash)")*AG168</f>
        <v>0</v>
      </c>
      <c r="BS168" s="6">
        <f ca="1">BS167+SUMIFS('Transactions (Dated)'!$F:$F,'Transactions (Dated)'!$D:$D,$BF168,'Transactions (Dated)'!$B:$B,BS$11,'Transactions (Dated)'!$C:$C,"Dividend (paid to cash)")*AH168</f>
        <v>0</v>
      </c>
      <c r="BT168" s="6">
        <f ca="1">BT167+SUMIFS('Transactions (Dated)'!$F:$F,'Transactions (Dated)'!$D:$D,$BF168,'Transactions (Dated)'!$B:$B,BT$11,'Transactions (Dated)'!$C:$C,"Dividend (paid to cash)")*AI168</f>
        <v>0</v>
      </c>
      <c r="BU168" s="6">
        <f ca="1">BU167+SUMIFS('Transactions (Dated)'!$F:$F,'Transactions (Dated)'!$D:$D,$BF168,'Transactions (Dated)'!$B:$B,BU$11,'Transactions (Dated)'!$C:$C,"Dividend (paid to cash)")*AJ168</f>
        <v>0</v>
      </c>
      <c r="BV168" s="6"/>
      <c r="BX168" s="6">
        <f t="shared" ca="1" si="78"/>
        <v>807822.20000000007</v>
      </c>
      <c r="BZ168" s="3">
        <f t="shared" si="79"/>
        <v>42139</v>
      </c>
      <c r="CA168" s="4">
        <f t="shared" ca="1" si="74"/>
        <v>203240.59</v>
      </c>
      <c r="CB168" s="4">
        <f t="shared" ca="1" si="75"/>
        <v>807822.20000000007</v>
      </c>
      <c r="CD168" s="4">
        <f t="shared" ca="1" si="76"/>
        <v>1011062.79</v>
      </c>
    </row>
    <row r="169" spans="2:82" x14ac:dyDescent="0.15">
      <c r="B169" s="3">
        <f t="shared" si="77"/>
        <v>42143</v>
      </c>
      <c r="C169" s="2">
        <v>15121</v>
      </c>
      <c r="E169" s="70">
        <v>42143</v>
      </c>
      <c r="F169" s="69">
        <v>12.4</v>
      </c>
      <c r="G169" s="69">
        <v>4.9800000000000004</v>
      </c>
      <c r="H169" s="69">
        <v>20.46</v>
      </c>
      <c r="I169" s="69">
        <v>31.07</v>
      </c>
      <c r="J169" s="69">
        <v>17.440000000000001</v>
      </c>
      <c r="K169" s="69">
        <v>12.4</v>
      </c>
      <c r="L169" s="69">
        <v>27.32</v>
      </c>
      <c r="M169" s="69">
        <v>3.1349999999999998</v>
      </c>
      <c r="N169" s="69">
        <v>9.9499999999999993</v>
      </c>
      <c r="O169" s="69">
        <v>5.5667</v>
      </c>
      <c r="P169" s="69">
        <v>33.270000000000003</v>
      </c>
      <c r="Q169" s="69">
        <v>0.91</v>
      </c>
      <c r="R169" s="69">
        <v>11.74</v>
      </c>
      <c r="S169" s="69">
        <v>38.67</v>
      </c>
      <c r="T169" s="4"/>
      <c r="V169" s="3">
        <f t="shared" si="56"/>
        <v>42143</v>
      </c>
      <c r="W169" s="40">
        <f ca="1">W168+SUMIFS('Transactions (Dated)'!$E$2:$E$53,'Transactions (Dated)'!$D$2:$D$53,'Share Values'!$V169,'Transactions (Dated)'!$B$2:$B$53,'Share Values'!W$11,'Transactions (Dated)'!$C$2:$C$53,"Buy")-SUMIFS('Transactions (Dated)'!$E$2:$E$53,'Transactions (Dated)'!$D$2:$D$53,'Share Values'!$V169,'Transactions (Dated)'!$B$2:$B$53,'Share Values'!W$11,'Transactions (Dated)'!$C$2:$C$53,"Sell")</f>
        <v>4625</v>
      </c>
      <c r="X169" s="40">
        <f ca="1">X168+SUMIFS('Transactions (Dated)'!$E$2:$E$53,'Transactions (Dated)'!$D$2:$D$53,'Share Values'!$V169,'Transactions (Dated)'!$B$2:$B$53,'Share Values'!X$11,'Transactions (Dated)'!$C$2:$C$53,"Buy")-SUMIFS('Transactions (Dated)'!$E$2:$E$53,'Transactions (Dated)'!$D$2:$D$53,'Share Values'!$V169,'Transactions (Dated)'!$B$2:$B$53,'Share Values'!X$11,'Transactions (Dated)'!$C$2:$C$53,"Sell")</f>
        <v>9375</v>
      </c>
      <c r="Y169" s="40">
        <f ca="1">Y168+SUMIFS('Transactions (Dated)'!$E$2:$E$53,'Transactions (Dated)'!$D$2:$D$53,'Share Values'!$V169,'Transactions (Dated)'!$B$2:$B$53,'Share Values'!Y$11,'Transactions (Dated)'!$C$2:$C$53,"Buy")-SUMIFS('Transactions (Dated)'!$E$2:$E$53,'Transactions (Dated)'!$D$2:$D$53,'Share Values'!$V169,'Transactions (Dated)'!$B$2:$B$53,'Share Values'!Y$11,'Transactions (Dated)'!$C$2:$C$53,"Sell")</f>
        <v>0</v>
      </c>
      <c r="Z169" s="40">
        <f ca="1">Z168+SUMIFS('Transactions (Dated)'!$E$2:$E$53,'Transactions (Dated)'!$D$2:$D$53,'Share Values'!$V169,'Transactions (Dated)'!$B$2:$B$53,'Share Values'!Z$11,'Transactions (Dated)'!$C$2:$C$53,"Buy")-SUMIFS('Transactions (Dated)'!$E$2:$E$53,'Transactions (Dated)'!$D$2:$D$53,'Share Values'!$V169,'Transactions (Dated)'!$B$2:$B$53,'Share Values'!Z$11,'Transactions (Dated)'!$C$2:$C$53,"Sell")</f>
        <v>1892</v>
      </c>
      <c r="AA169" s="40">
        <f ca="1">AA168+SUMIFS('Transactions (Dated)'!$E$2:$E$53,'Transactions (Dated)'!$D$2:$D$53,'Share Values'!$V169,'Transactions (Dated)'!$B$2:$B$53,'Share Values'!AA$11,'Transactions (Dated)'!$C$2:$C$53,"Buy")-SUMIFS('Transactions (Dated)'!$E$2:$E$53,'Transactions (Dated)'!$D$2:$D$53,'Share Values'!$V169,'Transactions (Dated)'!$B$2:$B$53,'Share Values'!AA$11,'Transactions (Dated)'!$C$2:$C$53,"Sell")</f>
        <v>2348</v>
      </c>
      <c r="AB169" s="40">
        <f ca="1">AB168+SUMIFS('Transactions (Dated)'!$E$2:$E$53,'Transactions (Dated)'!$D$2:$D$53,'Share Values'!$V169,'Transactions (Dated)'!$B$2:$B$53,'Share Values'!AB$11,'Transactions (Dated)'!$C$2:$C$53,"Buy")-SUMIFS('Transactions (Dated)'!$E$2:$E$53,'Transactions (Dated)'!$D$2:$D$53,'Share Values'!$V169,'Transactions (Dated)'!$B$2:$B$53,'Share Values'!AB$11,'Transactions (Dated)'!$C$2:$C$53,"Sell")</f>
        <v>0</v>
      </c>
      <c r="AC169" s="40">
        <f ca="1">AC168+SUMIFS('Transactions (Dated)'!$E$2:$E$53,'Transactions (Dated)'!$D$2:$D$53,'Share Values'!$V169,'Transactions (Dated)'!$B$2:$B$53,'Share Values'!AC$11,'Transactions (Dated)'!$C$2:$C$53,"Buy")-SUMIFS('Transactions (Dated)'!$E$2:$E$53,'Transactions (Dated)'!$D$2:$D$53,'Share Values'!$V169,'Transactions (Dated)'!$B$2:$B$53,'Share Values'!AC$11,'Transactions (Dated)'!$C$2:$C$53,"Sell")</f>
        <v>0</v>
      </c>
      <c r="AD169" s="40">
        <f ca="1">AD168+SUMIFS('Transactions (Dated)'!$E$2:$E$53,'Transactions (Dated)'!$D$2:$D$53,'Share Values'!$V169,'Transactions (Dated)'!$B$2:$B$53,'Share Values'!AD$11,'Transactions (Dated)'!$C$2:$C$53,"Buy")-SUMIFS('Transactions (Dated)'!$E$2:$E$53,'Transactions (Dated)'!$D$2:$D$53,'Share Values'!$V169,'Transactions (Dated)'!$B$2:$B$53,'Share Values'!AD$11,'Transactions (Dated)'!$C$2:$C$53,"Sell")</f>
        <v>0</v>
      </c>
      <c r="AE169" s="40">
        <f ca="1">AE168+SUMIFS('Transactions (Dated)'!$E$2:$E$53,'Transactions (Dated)'!$D$2:$D$53,'Share Values'!$V169,'Transactions (Dated)'!$B$2:$B$53,'Share Values'!AE$11,'Transactions (Dated)'!$C$2:$C$53,"Buy")-SUMIFS('Transactions (Dated)'!$E$2:$E$53,'Transactions (Dated)'!$D$2:$D$53,'Share Values'!$V169,'Transactions (Dated)'!$B$2:$B$53,'Share Values'!AE$11,'Transactions (Dated)'!$C$2:$C$53,"Sell")</f>
        <v>0</v>
      </c>
      <c r="AF169" s="40">
        <f ca="1">AF168+SUMIFS('Transactions (Dated)'!$E$2:$E$53,'Transactions (Dated)'!$D$2:$D$53,'Share Values'!$V169,'Transactions (Dated)'!$B$2:$B$53,'Share Values'!AF$11,'Transactions (Dated)'!$C$2:$C$53,"Buy")-SUMIFS('Transactions (Dated)'!$E$2:$E$53,'Transactions (Dated)'!$D$2:$D$53,'Share Values'!$V169,'Transactions (Dated)'!$B$2:$B$53,'Share Values'!AF$11,'Transactions (Dated)'!$C$2:$C$53,"Sell")</f>
        <v>0</v>
      </c>
      <c r="AG169" s="40">
        <f ca="1">AG168+SUMIFS('Transactions (Dated)'!$E$2:$E$53,'Transactions (Dated)'!$D$2:$D$53,'Share Values'!$V169,'Transactions (Dated)'!$B$2:$B$53,'Share Values'!AG$11,'Transactions (Dated)'!$C$2:$C$53,"Buy")-SUMIFS('Transactions (Dated)'!$E$2:$E$53,'Transactions (Dated)'!$D$2:$D$53,'Share Values'!$V169,'Transactions (Dated)'!$B$2:$B$53,'Share Values'!AG$11,'Transactions (Dated)'!$C$2:$C$53,"Sell")</f>
        <v>0</v>
      </c>
      <c r="AH169" s="40">
        <f ca="1">AH168+SUMIFS('Transactions (Dated)'!$E$2:$E$53,'Transactions (Dated)'!$D$2:$D$53,'Share Values'!$V169,'Transactions (Dated)'!$B$2:$B$53,'Share Values'!AH$11,'Transactions (Dated)'!$C$2:$C$53,"Buy")-SUMIFS('Transactions (Dated)'!$E$2:$E$53,'Transactions (Dated)'!$D$2:$D$53,'Share Values'!$V169,'Transactions (Dated)'!$B$2:$B$53,'Share Values'!AH$11,'Transactions (Dated)'!$C$2:$C$53,"Sell")</f>
        <v>0</v>
      </c>
      <c r="AI169" s="40">
        <f ca="1">AI168+SUMIFS('Transactions (Dated)'!$E$2:$E$53,'Transactions (Dated)'!$D$2:$D$53,'Share Values'!$V169,'Transactions (Dated)'!$B$2:$B$53,'Share Values'!AI$11,'Transactions (Dated)'!$C$2:$C$53,"Buy")-SUMIFS('Transactions (Dated)'!$E$2:$E$53,'Transactions (Dated)'!$D$2:$D$53,'Share Values'!$V169,'Transactions (Dated)'!$B$2:$B$53,'Share Values'!AI$11,'Transactions (Dated)'!$C$2:$C$53,"Sell")</f>
        <v>0</v>
      </c>
      <c r="AJ169" s="40">
        <f ca="1">AJ168+SUMIFS('Transactions (Dated)'!$E$2:$E$53,'Transactions (Dated)'!$D$2:$D$53,'Share Values'!$V169,'Transactions (Dated)'!$B$2:$B$53,'Share Values'!AJ$11,'Transactions (Dated)'!$C$2:$C$53,"Buy")-SUMIFS('Transactions (Dated)'!$E$2:$E$53,'Transactions (Dated)'!$D$2:$D$53,'Share Values'!$V169,'Transactions (Dated)'!$B$2:$B$53,'Share Values'!AJ$11,'Transactions (Dated)'!$C$2:$C$53,"Sell")</f>
        <v>0</v>
      </c>
      <c r="AK169" s="40"/>
      <c r="AM169" s="3">
        <f t="shared" si="57"/>
        <v>42143</v>
      </c>
      <c r="AN169" s="6">
        <f t="shared" ca="1" si="58"/>
        <v>57350</v>
      </c>
      <c r="AO169" s="6">
        <f t="shared" ca="1" si="59"/>
        <v>46687.500000000007</v>
      </c>
      <c r="AP169" s="6">
        <f t="shared" ca="1" si="60"/>
        <v>0</v>
      </c>
      <c r="AQ169" s="6">
        <f t="shared" ca="1" si="61"/>
        <v>58784.44</v>
      </c>
      <c r="AR169" s="6">
        <f t="shared" ca="1" si="62"/>
        <v>40949.120000000003</v>
      </c>
      <c r="AS169" s="6">
        <f t="shared" ca="1" si="63"/>
        <v>0</v>
      </c>
      <c r="AT169" s="6">
        <f t="shared" ca="1" si="64"/>
        <v>0</v>
      </c>
      <c r="AU169" s="6">
        <f t="shared" ca="1" si="65"/>
        <v>0</v>
      </c>
      <c r="AV169" s="6">
        <f t="shared" ca="1" si="66"/>
        <v>0</v>
      </c>
      <c r="AW169" s="6">
        <f t="shared" ca="1" si="67"/>
        <v>0</v>
      </c>
      <c r="AX169" s="6">
        <f t="shared" ca="1" si="68"/>
        <v>0</v>
      </c>
      <c r="AY169" s="6">
        <f t="shared" ca="1" si="69"/>
        <v>0</v>
      </c>
      <c r="AZ169" s="6">
        <f t="shared" ca="1" si="70"/>
        <v>0</v>
      </c>
      <c r="BA169" s="6">
        <f t="shared" ca="1" si="71"/>
        <v>0</v>
      </c>
      <c r="BB169" s="6"/>
      <c r="BD169" s="4">
        <f t="shared" ca="1" si="72"/>
        <v>203771.06</v>
      </c>
      <c r="BF169" s="3">
        <f t="shared" si="73"/>
        <v>42143</v>
      </c>
      <c r="BG169" s="6">
        <f>BG168+SUMIFS('Transactions (Dated)'!H:H,'Transactions (Dated)'!D:D,'Share Values'!AM169)</f>
        <v>806524.9</v>
      </c>
      <c r="BH169" s="6">
        <f ca="1">BH168+SUMIFS('Transactions (Dated)'!$F:$F,'Transactions (Dated)'!$D:$D,$BF169,'Transactions (Dated)'!$B:$B,BH$11,'Transactions (Dated)'!$C:$C,"Dividend (paid to cash)")*W169</f>
        <v>0</v>
      </c>
      <c r="BI169" s="6">
        <f ca="1">BI168+SUMIFS('Transactions (Dated)'!$F:$F,'Transactions (Dated)'!$D:$D,$BF169,'Transactions (Dated)'!$B:$B,BI$11,'Transactions (Dated)'!$C:$C,"Dividend (paid to cash)")*X169</f>
        <v>1250</v>
      </c>
      <c r="BJ169" s="6">
        <f ca="1">BJ168+SUMIFS('Transactions (Dated)'!$F:$F,'Transactions (Dated)'!$D:$D,$BF169,'Transactions (Dated)'!$B:$B,BJ$11,'Transactions (Dated)'!$C:$C,"Dividend (paid to cash)")*Y169</f>
        <v>0</v>
      </c>
      <c r="BK169" s="6">
        <f ca="1">BK168+SUMIFS('Transactions (Dated)'!$F:$F,'Transactions (Dated)'!$D:$D,$BF169,'Transactions (Dated)'!$B:$B,BK$11,'Transactions (Dated)'!$C:$C,"Dividend (paid to cash)")*Z169</f>
        <v>47.300000000000004</v>
      </c>
      <c r="BL169" s="6">
        <f ca="1">BL168+SUMIFS('Transactions (Dated)'!$F:$F,'Transactions (Dated)'!$D:$D,$BF169,'Transactions (Dated)'!$B:$B,BL$11,'Transactions (Dated)'!$C:$C,"Dividend (paid to cash)")*AA169</f>
        <v>0</v>
      </c>
      <c r="BM169" s="6">
        <f ca="1">BM168+SUMIFS('Transactions (Dated)'!$F:$F,'Transactions (Dated)'!$D:$D,$BF169,'Transactions (Dated)'!$B:$B,BM$11,'Transactions (Dated)'!$C:$C,"Dividend (paid to cash)")*AB169</f>
        <v>0</v>
      </c>
      <c r="BN169" s="6">
        <f ca="1">BN168+SUMIFS('Transactions (Dated)'!$F:$F,'Transactions (Dated)'!$D:$D,$BF169,'Transactions (Dated)'!$B:$B,BN$11,'Transactions (Dated)'!$C:$C,"Dividend (paid to cash)")*AC169</f>
        <v>0</v>
      </c>
      <c r="BO169" s="6">
        <f ca="1">BO168+SUMIFS('Transactions (Dated)'!$F:$F,'Transactions (Dated)'!$D:$D,$BF169,'Transactions (Dated)'!$B:$B,BO$11,'Transactions (Dated)'!$C:$C,"Dividend (paid to cash)")*AD169</f>
        <v>0</v>
      </c>
      <c r="BP169" s="6">
        <f ca="1">BP168+SUMIFS('Transactions (Dated)'!$F:$F,'Transactions (Dated)'!$D:$D,$BF169,'Transactions (Dated)'!$B:$B,BP$11,'Transactions (Dated)'!$C:$C,"Dividend (paid to cash)")*AE169</f>
        <v>0</v>
      </c>
      <c r="BQ169" s="6">
        <f ca="1">BQ168+SUMIFS('Transactions (Dated)'!$F:$F,'Transactions (Dated)'!$D:$D,$BF169,'Transactions (Dated)'!$B:$B,BQ$11,'Transactions (Dated)'!$C:$C,"Dividend (paid to cash)")*AF169</f>
        <v>0</v>
      </c>
      <c r="BR169" s="6">
        <f ca="1">BR168+SUMIFS('Transactions (Dated)'!$F:$F,'Transactions (Dated)'!$D:$D,$BF169,'Transactions (Dated)'!$B:$B,BR$11,'Transactions (Dated)'!$C:$C,"Dividend (paid to cash)")*AG169</f>
        <v>0</v>
      </c>
      <c r="BS169" s="6">
        <f ca="1">BS168+SUMIFS('Transactions (Dated)'!$F:$F,'Transactions (Dated)'!$D:$D,$BF169,'Transactions (Dated)'!$B:$B,BS$11,'Transactions (Dated)'!$C:$C,"Dividend (paid to cash)")*AH169</f>
        <v>0</v>
      </c>
      <c r="BT169" s="6">
        <f ca="1">BT168+SUMIFS('Transactions (Dated)'!$F:$F,'Transactions (Dated)'!$D:$D,$BF169,'Transactions (Dated)'!$B:$B,BT$11,'Transactions (Dated)'!$C:$C,"Dividend (paid to cash)")*AI169</f>
        <v>0</v>
      </c>
      <c r="BU169" s="6">
        <f ca="1">BU168+SUMIFS('Transactions (Dated)'!$F:$F,'Transactions (Dated)'!$D:$D,$BF169,'Transactions (Dated)'!$B:$B,BU$11,'Transactions (Dated)'!$C:$C,"Dividend (paid to cash)")*AJ169</f>
        <v>0</v>
      </c>
      <c r="BV169" s="6"/>
      <c r="BX169" s="6">
        <f t="shared" ca="1" si="78"/>
        <v>807822.20000000007</v>
      </c>
      <c r="BZ169" s="3">
        <f t="shared" si="79"/>
        <v>42143</v>
      </c>
      <c r="CA169" s="4">
        <f t="shared" ca="1" si="74"/>
        <v>203771.06</v>
      </c>
      <c r="CB169" s="4">
        <f t="shared" ca="1" si="75"/>
        <v>807822.20000000007</v>
      </c>
      <c r="CD169" s="4">
        <f t="shared" ca="1" si="76"/>
        <v>1011593.26</v>
      </c>
    </row>
    <row r="170" spans="2:82" x14ac:dyDescent="0.15">
      <c r="B170" s="3">
        <f t="shared" si="77"/>
        <v>42144</v>
      </c>
      <c r="C170" s="2">
        <v>15072.8</v>
      </c>
      <c r="E170" s="70">
        <v>42144</v>
      </c>
      <c r="F170" s="69">
        <v>12.33</v>
      </c>
      <c r="G170" s="69">
        <v>5.14</v>
      </c>
      <c r="H170" s="69">
        <v>20.399999999999999</v>
      </c>
      <c r="I170" s="69">
        <v>30.73</v>
      </c>
      <c r="J170" s="69">
        <v>17.3</v>
      </c>
      <c r="K170" s="69">
        <v>12.46</v>
      </c>
      <c r="L170" s="69">
        <v>27.28</v>
      </c>
      <c r="M170" s="69">
        <v>3.12</v>
      </c>
      <c r="N170" s="69">
        <v>9.9499999999999993</v>
      </c>
      <c r="O170" s="69">
        <v>5.5833000000000004</v>
      </c>
      <c r="P170" s="69">
        <v>33.15</v>
      </c>
      <c r="Q170" s="69">
        <v>0.89</v>
      </c>
      <c r="R170" s="69">
        <v>11.46</v>
      </c>
      <c r="S170" s="69">
        <v>38.49</v>
      </c>
      <c r="T170" s="4"/>
      <c r="V170" s="3">
        <f t="shared" si="56"/>
        <v>42144</v>
      </c>
      <c r="W170" s="40">
        <f ca="1">W169+SUMIFS('Transactions (Dated)'!$E$2:$E$53,'Transactions (Dated)'!$D$2:$D$53,'Share Values'!$V170,'Transactions (Dated)'!$B$2:$B$53,'Share Values'!W$11,'Transactions (Dated)'!$C$2:$C$53,"Buy")-SUMIFS('Transactions (Dated)'!$E$2:$E$53,'Transactions (Dated)'!$D$2:$D$53,'Share Values'!$V170,'Transactions (Dated)'!$B$2:$B$53,'Share Values'!W$11,'Transactions (Dated)'!$C$2:$C$53,"Sell")</f>
        <v>4625</v>
      </c>
      <c r="X170" s="40">
        <f ca="1">X169+SUMIFS('Transactions (Dated)'!$E$2:$E$53,'Transactions (Dated)'!$D$2:$D$53,'Share Values'!$V170,'Transactions (Dated)'!$B$2:$B$53,'Share Values'!X$11,'Transactions (Dated)'!$C$2:$C$53,"Buy")-SUMIFS('Transactions (Dated)'!$E$2:$E$53,'Transactions (Dated)'!$D$2:$D$53,'Share Values'!$V170,'Transactions (Dated)'!$B$2:$B$53,'Share Values'!X$11,'Transactions (Dated)'!$C$2:$C$53,"Sell")</f>
        <v>9375</v>
      </c>
      <c r="Y170" s="40">
        <f ca="1">Y169+SUMIFS('Transactions (Dated)'!$E$2:$E$53,'Transactions (Dated)'!$D$2:$D$53,'Share Values'!$V170,'Transactions (Dated)'!$B$2:$B$53,'Share Values'!Y$11,'Transactions (Dated)'!$C$2:$C$53,"Buy")-SUMIFS('Transactions (Dated)'!$E$2:$E$53,'Transactions (Dated)'!$D$2:$D$53,'Share Values'!$V170,'Transactions (Dated)'!$B$2:$B$53,'Share Values'!Y$11,'Transactions (Dated)'!$C$2:$C$53,"Sell")</f>
        <v>0</v>
      </c>
      <c r="Z170" s="40">
        <f ca="1">Z169+SUMIFS('Transactions (Dated)'!$E$2:$E$53,'Transactions (Dated)'!$D$2:$D$53,'Share Values'!$V170,'Transactions (Dated)'!$B$2:$B$53,'Share Values'!Z$11,'Transactions (Dated)'!$C$2:$C$53,"Buy")-SUMIFS('Transactions (Dated)'!$E$2:$E$53,'Transactions (Dated)'!$D$2:$D$53,'Share Values'!$V170,'Transactions (Dated)'!$B$2:$B$53,'Share Values'!Z$11,'Transactions (Dated)'!$C$2:$C$53,"Sell")</f>
        <v>1892</v>
      </c>
      <c r="AA170" s="40">
        <f ca="1">AA169+SUMIFS('Transactions (Dated)'!$E$2:$E$53,'Transactions (Dated)'!$D$2:$D$53,'Share Values'!$V170,'Transactions (Dated)'!$B$2:$B$53,'Share Values'!AA$11,'Transactions (Dated)'!$C$2:$C$53,"Buy")-SUMIFS('Transactions (Dated)'!$E$2:$E$53,'Transactions (Dated)'!$D$2:$D$53,'Share Values'!$V170,'Transactions (Dated)'!$B$2:$B$53,'Share Values'!AA$11,'Transactions (Dated)'!$C$2:$C$53,"Sell")</f>
        <v>2348</v>
      </c>
      <c r="AB170" s="40">
        <f ca="1">AB169+SUMIFS('Transactions (Dated)'!$E$2:$E$53,'Transactions (Dated)'!$D$2:$D$53,'Share Values'!$V170,'Transactions (Dated)'!$B$2:$B$53,'Share Values'!AB$11,'Transactions (Dated)'!$C$2:$C$53,"Buy")-SUMIFS('Transactions (Dated)'!$E$2:$E$53,'Transactions (Dated)'!$D$2:$D$53,'Share Values'!$V170,'Transactions (Dated)'!$B$2:$B$53,'Share Values'!AB$11,'Transactions (Dated)'!$C$2:$C$53,"Sell")</f>
        <v>0</v>
      </c>
      <c r="AC170" s="40">
        <f ca="1">AC169+SUMIFS('Transactions (Dated)'!$E$2:$E$53,'Transactions (Dated)'!$D$2:$D$53,'Share Values'!$V170,'Transactions (Dated)'!$B$2:$B$53,'Share Values'!AC$11,'Transactions (Dated)'!$C$2:$C$53,"Buy")-SUMIFS('Transactions (Dated)'!$E$2:$E$53,'Transactions (Dated)'!$D$2:$D$53,'Share Values'!$V170,'Transactions (Dated)'!$B$2:$B$53,'Share Values'!AC$11,'Transactions (Dated)'!$C$2:$C$53,"Sell")</f>
        <v>0</v>
      </c>
      <c r="AD170" s="40">
        <f ca="1">AD169+SUMIFS('Transactions (Dated)'!$E$2:$E$53,'Transactions (Dated)'!$D$2:$D$53,'Share Values'!$V170,'Transactions (Dated)'!$B$2:$B$53,'Share Values'!AD$11,'Transactions (Dated)'!$C$2:$C$53,"Buy")-SUMIFS('Transactions (Dated)'!$E$2:$E$53,'Transactions (Dated)'!$D$2:$D$53,'Share Values'!$V170,'Transactions (Dated)'!$B$2:$B$53,'Share Values'!AD$11,'Transactions (Dated)'!$C$2:$C$53,"Sell")</f>
        <v>0</v>
      </c>
      <c r="AE170" s="40">
        <f ca="1">AE169+SUMIFS('Transactions (Dated)'!$E$2:$E$53,'Transactions (Dated)'!$D$2:$D$53,'Share Values'!$V170,'Transactions (Dated)'!$B$2:$B$53,'Share Values'!AE$11,'Transactions (Dated)'!$C$2:$C$53,"Buy")-SUMIFS('Transactions (Dated)'!$E$2:$E$53,'Transactions (Dated)'!$D$2:$D$53,'Share Values'!$V170,'Transactions (Dated)'!$B$2:$B$53,'Share Values'!AE$11,'Transactions (Dated)'!$C$2:$C$53,"Sell")</f>
        <v>0</v>
      </c>
      <c r="AF170" s="40">
        <f ca="1">AF169+SUMIFS('Transactions (Dated)'!$E$2:$E$53,'Transactions (Dated)'!$D$2:$D$53,'Share Values'!$V170,'Transactions (Dated)'!$B$2:$B$53,'Share Values'!AF$11,'Transactions (Dated)'!$C$2:$C$53,"Buy")-SUMIFS('Transactions (Dated)'!$E$2:$E$53,'Transactions (Dated)'!$D$2:$D$53,'Share Values'!$V170,'Transactions (Dated)'!$B$2:$B$53,'Share Values'!AF$11,'Transactions (Dated)'!$C$2:$C$53,"Sell")</f>
        <v>0</v>
      </c>
      <c r="AG170" s="40">
        <f ca="1">AG169+SUMIFS('Transactions (Dated)'!$E$2:$E$53,'Transactions (Dated)'!$D$2:$D$53,'Share Values'!$V170,'Transactions (Dated)'!$B$2:$B$53,'Share Values'!AG$11,'Transactions (Dated)'!$C$2:$C$53,"Buy")-SUMIFS('Transactions (Dated)'!$E$2:$E$53,'Transactions (Dated)'!$D$2:$D$53,'Share Values'!$V170,'Transactions (Dated)'!$B$2:$B$53,'Share Values'!AG$11,'Transactions (Dated)'!$C$2:$C$53,"Sell")</f>
        <v>0</v>
      </c>
      <c r="AH170" s="40">
        <f ca="1">AH169+SUMIFS('Transactions (Dated)'!$E$2:$E$53,'Transactions (Dated)'!$D$2:$D$53,'Share Values'!$V170,'Transactions (Dated)'!$B$2:$B$53,'Share Values'!AH$11,'Transactions (Dated)'!$C$2:$C$53,"Buy")-SUMIFS('Transactions (Dated)'!$E$2:$E$53,'Transactions (Dated)'!$D$2:$D$53,'Share Values'!$V170,'Transactions (Dated)'!$B$2:$B$53,'Share Values'!AH$11,'Transactions (Dated)'!$C$2:$C$53,"Sell")</f>
        <v>0</v>
      </c>
      <c r="AI170" s="40">
        <f ca="1">AI169+SUMIFS('Transactions (Dated)'!$E$2:$E$53,'Transactions (Dated)'!$D$2:$D$53,'Share Values'!$V170,'Transactions (Dated)'!$B$2:$B$53,'Share Values'!AI$11,'Transactions (Dated)'!$C$2:$C$53,"Buy")-SUMIFS('Transactions (Dated)'!$E$2:$E$53,'Transactions (Dated)'!$D$2:$D$53,'Share Values'!$V170,'Transactions (Dated)'!$B$2:$B$53,'Share Values'!AI$11,'Transactions (Dated)'!$C$2:$C$53,"Sell")</f>
        <v>0</v>
      </c>
      <c r="AJ170" s="40">
        <f ca="1">AJ169+SUMIFS('Transactions (Dated)'!$E$2:$E$53,'Transactions (Dated)'!$D$2:$D$53,'Share Values'!$V170,'Transactions (Dated)'!$B$2:$B$53,'Share Values'!AJ$11,'Transactions (Dated)'!$C$2:$C$53,"Buy")-SUMIFS('Transactions (Dated)'!$E$2:$E$53,'Transactions (Dated)'!$D$2:$D$53,'Share Values'!$V170,'Transactions (Dated)'!$B$2:$B$53,'Share Values'!AJ$11,'Transactions (Dated)'!$C$2:$C$53,"Sell")</f>
        <v>0</v>
      </c>
      <c r="AK170" s="40"/>
      <c r="AM170" s="3">
        <f t="shared" si="57"/>
        <v>42144</v>
      </c>
      <c r="AN170" s="6">
        <f t="shared" ca="1" si="58"/>
        <v>57026.25</v>
      </c>
      <c r="AO170" s="6">
        <f t="shared" ca="1" si="59"/>
        <v>48187.5</v>
      </c>
      <c r="AP170" s="6">
        <f t="shared" ca="1" si="60"/>
        <v>0</v>
      </c>
      <c r="AQ170" s="6">
        <f t="shared" ca="1" si="61"/>
        <v>58141.16</v>
      </c>
      <c r="AR170" s="6">
        <f t="shared" ca="1" si="62"/>
        <v>40620.400000000001</v>
      </c>
      <c r="AS170" s="6">
        <f t="shared" ca="1" si="63"/>
        <v>0</v>
      </c>
      <c r="AT170" s="6">
        <f t="shared" ca="1" si="64"/>
        <v>0</v>
      </c>
      <c r="AU170" s="6">
        <f t="shared" ca="1" si="65"/>
        <v>0</v>
      </c>
      <c r="AV170" s="6">
        <f t="shared" ca="1" si="66"/>
        <v>0</v>
      </c>
      <c r="AW170" s="6">
        <f t="shared" ca="1" si="67"/>
        <v>0</v>
      </c>
      <c r="AX170" s="6">
        <f t="shared" ca="1" si="68"/>
        <v>0</v>
      </c>
      <c r="AY170" s="6">
        <f t="shared" ca="1" si="69"/>
        <v>0</v>
      </c>
      <c r="AZ170" s="6">
        <f t="shared" ca="1" si="70"/>
        <v>0</v>
      </c>
      <c r="BA170" s="6">
        <f t="shared" ca="1" si="71"/>
        <v>0</v>
      </c>
      <c r="BB170" s="6"/>
      <c r="BD170" s="4">
        <f t="shared" ca="1" si="72"/>
        <v>203975.31</v>
      </c>
      <c r="BF170" s="3">
        <f t="shared" si="73"/>
        <v>42144</v>
      </c>
      <c r="BG170" s="6">
        <f>BG169+SUMIFS('Transactions (Dated)'!H:H,'Transactions (Dated)'!D:D,'Share Values'!AM170)</f>
        <v>806524.9</v>
      </c>
      <c r="BH170" s="6">
        <f ca="1">BH169+SUMIFS('Transactions (Dated)'!$F:$F,'Transactions (Dated)'!$D:$D,$BF170,'Transactions (Dated)'!$B:$B,BH$11,'Transactions (Dated)'!$C:$C,"Dividend (paid to cash)")*W170</f>
        <v>0</v>
      </c>
      <c r="BI170" s="6">
        <f ca="1">BI169+SUMIFS('Transactions (Dated)'!$F:$F,'Transactions (Dated)'!$D:$D,$BF170,'Transactions (Dated)'!$B:$B,BI$11,'Transactions (Dated)'!$C:$C,"Dividend (paid to cash)")*X170</f>
        <v>1250</v>
      </c>
      <c r="BJ170" s="6">
        <f ca="1">BJ169+SUMIFS('Transactions (Dated)'!$F:$F,'Transactions (Dated)'!$D:$D,$BF170,'Transactions (Dated)'!$B:$B,BJ$11,'Transactions (Dated)'!$C:$C,"Dividend (paid to cash)")*Y170</f>
        <v>0</v>
      </c>
      <c r="BK170" s="6">
        <f ca="1">BK169+SUMIFS('Transactions (Dated)'!$F:$F,'Transactions (Dated)'!$D:$D,$BF170,'Transactions (Dated)'!$B:$B,BK$11,'Transactions (Dated)'!$C:$C,"Dividend (paid to cash)")*Z170</f>
        <v>113.52000000000001</v>
      </c>
      <c r="BL170" s="6">
        <f ca="1">BL169+SUMIFS('Transactions (Dated)'!$F:$F,'Transactions (Dated)'!$D:$D,$BF170,'Transactions (Dated)'!$B:$B,BL$11,'Transactions (Dated)'!$C:$C,"Dividend (paid to cash)")*AA170</f>
        <v>0</v>
      </c>
      <c r="BM170" s="6">
        <f ca="1">BM169+SUMIFS('Transactions (Dated)'!$F:$F,'Transactions (Dated)'!$D:$D,$BF170,'Transactions (Dated)'!$B:$B,BM$11,'Transactions (Dated)'!$C:$C,"Dividend (paid to cash)")*AB170</f>
        <v>0</v>
      </c>
      <c r="BN170" s="6">
        <f ca="1">BN169+SUMIFS('Transactions (Dated)'!$F:$F,'Transactions (Dated)'!$D:$D,$BF170,'Transactions (Dated)'!$B:$B,BN$11,'Transactions (Dated)'!$C:$C,"Dividend (paid to cash)")*AC170</f>
        <v>0</v>
      </c>
      <c r="BO170" s="6">
        <f ca="1">BO169+SUMIFS('Transactions (Dated)'!$F:$F,'Transactions (Dated)'!$D:$D,$BF170,'Transactions (Dated)'!$B:$B,BO$11,'Transactions (Dated)'!$C:$C,"Dividend (paid to cash)")*AD170</f>
        <v>0</v>
      </c>
      <c r="BP170" s="6">
        <f ca="1">BP169+SUMIFS('Transactions (Dated)'!$F:$F,'Transactions (Dated)'!$D:$D,$BF170,'Transactions (Dated)'!$B:$B,BP$11,'Transactions (Dated)'!$C:$C,"Dividend (paid to cash)")*AE170</f>
        <v>0</v>
      </c>
      <c r="BQ170" s="6">
        <f ca="1">BQ169+SUMIFS('Transactions (Dated)'!$F:$F,'Transactions (Dated)'!$D:$D,$BF170,'Transactions (Dated)'!$B:$B,BQ$11,'Transactions (Dated)'!$C:$C,"Dividend (paid to cash)")*AF170</f>
        <v>0</v>
      </c>
      <c r="BR170" s="6">
        <f ca="1">BR169+SUMIFS('Transactions (Dated)'!$F:$F,'Transactions (Dated)'!$D:$D,$BF170,'Transactions (Dated)'!$B:$B,BR$11,'Transactions (Dated)'!$C:$C,"Dividend (paid to cash)")*AG170</f>
        <v>0</v>
      </c>
      <c r="BS170" s="6">
        <f ca="1">BS169+SUMIFS('Transactions (Dated)'!$F:$F,'Transactions (Dated)'!$D:$D,$BF170,'Transactions (Dated)'!$B:$B,BS$11,'Transactions (Dated)'!$C:$C,"Dividend (paid to cash)")*AH170</f>
        <v>0</v>
      </c>
      <c r="BT170" s="6">
        <f ca="1">BT169+SUMIFS('Transactions (Dated)'!$F:$F,'Transactions (Dated)'!$D:$D,$BF170,'Transactions (Dated)'!$B:$B,BT$11,'Transactions (Dated)'!$C:$C,"Dividend (paid to cash)")*AI170</f>
        <v>0</v>
      </c>
      <c r="BU170" s="6">
        <f ca="1">BU169+SUMIFS('Transactions (Dated)'!$F:$F,'Transactions (Dated)'!$D:$D,$BF170,'Transactions (Dated)'!$B:$B,BU$11,'Transactions (Dated)'!$C:$C,"Dividend (paid to cash)")*AJ170</f>
        <v>0</v>
      </c>
      <c r="BV170" s="6"/>
      <c r="BX170" s="6">
        <f t="shared" ca="1" si="78"/>
        <v>807888.42</v>
      </c>
      <c r="BZ170" s="3">
        <f t="shared" si="79"/>
        <v>42144</v>
      </c>
      <c r="CA170" s="4">
        <f t="shared" ca="1" si="74"/>
        <v>203975.31</v>
      </c>
      <c r="CB170" s="4">
        <f t="shared" ca="1" si="75"/>
        <v>807888.42</v>
      </c>
      <c r="CD170" s="4">
        <f t="shared" ca="1" si="76"/>
        <v>1011863.73</v>
      </c>
    </row>
    <row r="171" spans="2:82" x14ac:dyDescent="0.15">
      <c r="B171" s="3">
        <f t="shared" si="77"/>
        <v>42145</v>
      </c>
      <c r="C171" s="2">
        <v>15203.6</v>
      </c>
      <c r="E171" s="70">
        <v>42145</v>
      </c>
      <c r="F171" s="69">
        <v>12.54</v>
      </c>
      <c r="G171" s="69">
        <v>5.18</v>
      </c>
      <c r="H171" s="69">
        <v>20.57</v>
      </c>
      <c r="I171" s="69">
        <v>31.61</v>
      </c>
      <c r="J171" s="69">
        <v>17.350000000000001</v>
      </c>
      <c r="K171" s="69">
        <v>12.48</v>
      </c>
      <c r="L171" s="69">
        <v>27.65</v>
      </c>
      <c r="M171" s="69">
        <v>3.2650000000000001</v>
      </c>
      <c r="N171" s="69">
        <v>10</v>
      </c>
      <c r="O171" s="69">
        <v>5.55</v>
      </c>
      <c r="P171" s="69">
        <v>32.32</v>
      </c>
      <c r="Q171" s="69">
        <v>0.93</v>
      </c>
      <c r="R171" s="69">
        <v>11.31</v>
      </c>
      <c r="S171" s="69">
        <v>38.450000000000003</v>
      </c>
      <c r="T171" s="4"/>
      <c r="V171" s="3">
        <f t="shared" si="56"/>
        <v>42145</v>
      </c>
      <c r="W171" s="40">
        <f ca="1">W170+SUMIFS('Transactions (Dated)'!$E$2:$E$53,'Transactions (Dated)'!$D$2:$D$53,'Share Values'!$V171,'Transactions (Dated)'!$B$2:$B$53,'Share Values'!W$11,'Transactions (Dated)'!$C$2:$C$53,"Buy")-SUMIFS('Transactions (Dated)'!$E$2:$E$53,'Transactions (Dated)'!$D$2:$D$53,'Share Values'!$V171,'Transactions (Dated)'!$B$2:$B$53,'Share Values'!W$11,'Transactions (Dated)'!$C$2:$C$53,"Sell")</f>
        <v>4625</v>
      </c>
      <c r="X171" s="40">
        <f ca="1">X170+SUMIFS('Transactions (Dated)'!$E$2:$E$53,'Transactions (Dated)'!$D$2:$D$53,'Share Values'!$V171,'Transactions (Dated)'!$B$2:$B$53,'Share Values'!X$11,'Transactions (Dated)'!$C$2:$C$53,"Buy")-SUMIFS('Transactions (Dated)'!$E$2:$E$53,'Transactions (Dated)'!$D$2:$D$53,'Share Values'!$V171,'Transactions (Dated)'!$B$2:$B$53,'Share Values'!X$11,'Transactions (Dated)'!$C$2:$C$53,"Sell")</f>
        <v>9375</v>
      </c>
      <c r="Y171" s="40">
        <f ca="1">Y170+SUMIFS('Transactions (Dated)'!$E$2:$E$53,'Transactions (Dated)'!$D$2:$D$53,'Share Values'!$V171,'Transactions (Dated)'!$B$2:$B$53,'Share Values'!Y$11,'Transactions (Dated)'!$C$2:$C$53,"Buy")-SUMIFS('Transactions (Dated)'!$E$2:$E$53,'Transactions (Dated)'!$D$2:$D$53,'Share Values'!$V171,'Transactions (Dated)'!$B$2:$B$53,'Share Values'!Y$11,'Transactions (Dated)'!$C$2:$C$53,"Sell")</f>
        <v>0</v>
      </c>
      <c r="Z171" s="40">
        <f ca="1">Z170+SUMIFS('Transactions (Dated)'!$E$2:$E$53,'Transactions (Dated)'!$D$2:$D$53,'Share Values'!$V171,'Transactions (Dated)'!$B$2:$B$53,'Share Values'!Z$11,'Transactions (Dated)'!$C$2:$C$53,"Buy")-SUMIFS('Transactions (Dated)'!$E$2:$E$53,'Transactions (Dated)'!$D$2:$D$53,'Share Values'!$V171,'Transactions (Dated)'!$B$2:$B$53,'Share Values'!Z$11,'Transactions (Dated)'!$C$2:$C$53,"Sell")</f>
        <v>1892</v>
      </c>
      <c r="AA171" s="40">
        <f ca="1">AA170+SUMIFS('Transactions (Dated)'!$E$2:$E$53,'Transactions (Dated)'!$D$2:$D$53,'Share Values'!$V171,'Transactions (Dated)'!$B$2:$B$53,'Share Values'!AA$11,'Transactions (Dated)'!$C$2:$C$53,"Buy")-SUMIFS('Transactions (Dated)'!$E$2:$E$53,'Transactions (Dated)'!$D$2:$D$53,'Share Values'!$V171,'Transactions (Dated)'!$B$2:$B$53,'Share Values'!AA$11,'Transactions (Dated)'!$C$2:$C$53,"Sell")</f>
        <v>2348</v>
      </c>
      <c r="AB171" s="40">
        <f ca="1">AB170+SUMIFS('Transactions (Dated)'!$E$2:$E$53,'Transactions (Dated)'!$D$2:$D$53,'Share Values'!$V171,'Transactions (Dated)'!$B$2:$B$53,'Share Values'!AB$11,'Transactions (Dated)'!$C$2:$C$53,"Buy")-SUMIFS('Transactions (Dated)'!$E$2:$E$53,'Transactions (Dated)'!$D$2:$D$53,'Share Values'!$V171,'Transactions (Dated)'!$B$2:$B$53,'Share Values'!AB$11,'Transactions (Dated)'!$C$2:$C$53,"Sell")</f>
        <v>0</v>
      </c>
      <c r="AC171" s="40">
        <f ca="1">AC170+SUMIFS('Transactions (Dated)'!$E$2:$E$53,'Transactions (Dated)'!$D$2:$D$53,'Share Values'!$V171,'Transactions (Dated)'!$B$2:$B$53,'Share Values'!AC$11,'Transactions (Dated)'!$C$2:$C$53,"Buy")-SUMIFS('Transactions (Dated)'!$E$2:$E$53,'Transactions (Dated)'!$D$2:$D$53,'Share Values'!$V171,'Transactions (Dated)'!$B$2:$B$53,'Share Values'!AC$11,'Transactions (Dated)'!$C$2:$C$53,"Sell")</f>
        <v>0</v>
      </c>
      <c r="AD171" s="40">
        <f ca="1">AD170+SUMIFS('Transactions (Dated)'!$E$2:$E$53,'Transactions (Dated)'!$D$2:$D$53,'Share Values'!$V171,'Transactions (Dated)'!$B$2:$B$53,'Share Values'!AD$11,'Transactions (Dated)'!$C$2:$C$53,"Buy")-SUMIFS('Transactions (Dated)'!$E$2:$E$53,'Transactions (Dated)'!$D$2:$D$53,'Share Values'!$V171,'Transactions (Dated)'!$B$2:$B$53,'Share Values'!AD$11,'Transactions (Dated)'!$C$2:$C$53,"Sell")</f>
        <v>0</v>
      </c>
      <c r="AE171" s="40">
        <f ca="1">AE170+SUMIFS('Transactions (Dated)'!$E$2:$E$53,'Transactions (Dated)'!$D$2:$D$53,'Share Values'!$V171,'Transactions (Dated)'!$B$2:$B$53,'Share Values'!AE$11,'Transactions (Dated)'!$C$2:$C$53,"Buy")-SUMIFS('Transactions (Dated)'!$E$2:$E$53,'Transactions (Dated)'!$D$2:$D$53,'Share Values'!$V171,'Transactions (Dated)'!$B$2:$B$53,'Share Values'!AE$11,'Transactions (Dated)'!$C$2:$C$53,"Sell")</f>
        <v>0</v>
      </c>
      <c r="AF171" s="40">
        <f ca="1">AF170+SUMIFS('Transactions (Dated)'!$E$2:$E$53,'Transactions (Dated)'!$D$2:$D$53,'Share Values'!$V171,'Transactions (Dated)'!$B$2:$B$53,'Share Values'!AF$11,'Transactions (Dated)'!$C$2:$C$53,"Buy")-SUMIFS('Transactions (Dated)'!$E$2:$E$53,'Transactions (Dated)'!$D$2:$D$53,'Share Values'!$V171,'Transactions (Dated)'!$B$2:$B$53,'Share Values'!AF$11,'Transactions (Dated)'!$C$2:$C$53,"Sell")</f>
        <v>0</v>
      </c>
      <c r="AG171" s="40">
        <f ca="1">AG170+SUMIFS('Transactions (Dated)'!$E$2:$E$53,'Transactions (Dated)'!$D$2:$D$53,'Share Values'!$V171,'Transactions (Dated)'!$B$2:$B$53,'Share Values'!AG$11,'Transactions (Dated)'!$C$2:$C$53,"Buy")-SUMIFS('Transactions (Dated)'!$E$2:$E$53,'Transactions (Dated)'!$D$2:$D$53,'Share Values'!$V171,'Transactions (Dated)'!$B$2:$B$53,'Share Values'!AG$11,'Transactions (Dated)'!$C$2:$C$53,"Sell")</f>
        <v>0</v>
      </c>
      <c r="AH171" s="40">
        <f ca="1">AH170+SUMIFS('Transactions (Dated)'!$E$2:$E$53,'Transactions (Dated)'!$D$2:$D$53,'Share Values'!$V171,'Transactions (Dated)'!$B$2:$B$53,'Share Values'!AH$11,'Transactions (Dated)'!$C$2:$C$53,"Buy")-SUMIFS('Transactions (Dated)'!$E$2:$E$53,'Transactions (Dated)'!$D$2:$D$53,'Share Values'!$V171,'Transactions (Dated)'!$B$2:$B$53,'Share Values'!AH$11,'Transactions (Dated)'!$C$2:$C$53,"Sell")</f>
        <v>0</v>
      </c>
      <c r="AI171" s="40">
        <f ca="1">AI170+SUMIFS('Transactions (Dated)'!$E$2:$E$53,'Transactions (Dated)'!$D$2:$D$53,'Share Values'!$V171,'Transactions (Dated)'!$B$2:$B$53,'Share Values'!AI$11,'Transactions (Dated)'!$C$2:$C$53,"Buy")-SUMIFS('Transactions (Dated)'!$E$2:$E$53,'Transactions (Dated)'!$D$2:$D$53,'Share Values'!$V171,'Transactions (Dated)'!$B$2:$B$53,'Share Values'!AI$11,'Transactions (Dated)'!$C$2:$C$53,"Sell")</f>
        <v>0</v>
      </c>
      <c r="AJ171" s="40">
        <f ca="1">AJ170+SUMIFS('Transactions (Dated)'!$E$2:$E$53,'Transactions (Dated)'!$D$2:$D$53,'Share Values'!$V171,'Transactions (Dated)'!$B$2:$B$53,'Share Values'!AJ$11,'Transactions (Dated)'!$C$2:$C$53,"Buy")-SUMIFS('Transactions (Dated)'!$E$2:$E$53,'Transactions (Dated)'!$D$2:$D$53,'Share Values'!$V171,'Transactions (Dated)'!$B$2:$B$53,'Share Values'!AJ$11,'Transactions (Dated)'!$C$2:$C$53,"Sell")</f>
        <v>0</v>
      </c>
      <c r="AK171" s="40"/>
      <c r="AM171" s="3">
        <f t="shared" si="57"/>
        <v>42145</v>
      </c>
      <c r="AN171" s="6">
        <f t="shared" ca="1" si="58"/>
        <v>57997.499999999993</v>
      </c>
      <c r="AO171" s="6">
        <f t="shared" ca="1" si="59"/>
        <v>48562.5</v>
      </c>
      <c r="AP171" s="6">
        <f t="shared" ca="1" si="60"/>
        <v>0</v>
      </c>
      <c r="AQ171" s="6">
        <f t="shared" ca="1" si="61"/>
        <v>59806.119999999995</v>
      </c>
      <c r="AR171" s="6">
        <f t="shared" ca="1" si="62"/>
        <v>40737.800000000003</v>
      </c>
      <c r="AS171" s="6">
        <f t="shared" ca="1" si="63"/>
        <v>0</v>
      </c>
      <c r="AT171" s="6">
        <f t="shared" ca="1" si="64"/>
        <v>0</v>
      </c>
      <c r="AU171" s="6">
        <f t="shared" ca="1" si="65"/>
        <v>0</v>
      </c>
      <c r="AV171" s="6">
        <f t="shared" ca="1" si="66"/>
        <v>0</v>
      </c>
      <c r="AW171" s="6">
        <f t="shared" ca="1" si="67"/>
        <v>0</v>
      </c>
      <c r="AX171" s="6">
        <f t="shared" ca="1" si="68"/>
        <v>0</v>
      </c>
      <c r="AY171" s="6">
        <f t="shared" ca="1" si="69"/>
        <v>0</v>
      </c>
      <c r="AZ171" s="6">
        <f t="shared" ca="1" si="70"/>
        <v>0</v>
      </c>
      <c r="BA171" s="6">
        <f t="shared" ca="1" si="71"/>
        <v>0</v>
      </c>
      <c r="BB171" s="6"/>
      <c r="BD171" s="4">
        <f t="shared" ca="1" si="72"/>
        <v>207103.91999999998</v>
      </c>
      <c r="BF171" s="3">
        <f t="shared" si="73"/>
        <v>42145</v>
      </c>
      <c r="BG171" s="6">
        <f>BG170+SUMIFS('Transactions (Dated)'!H:H,'Transactions (Dated)'!D:D,'Share Values'!AM171)</f>
        <v>806524.9</v>
      </c>
      <c r="BH171" s="6">
        <f ca="1">BH170+SUMIFS('Transactions (Dated)'!$F:$F,'Transactions (Dated)'!$D:$D,$BF171,'Transactions (Dated)'!$B:$B,BH$11,'Transactions (Dated)'!$C:$C,"Dividend (paid to cash)")*W171</f>
        <v>0</v>
      </c>
      <c r="BI171" s="6">
        <f ca="1">BI170+SUMIFS('Transactions (Dated)'!$F:$F,'Transactions (Dated)'!$D:$D,$BF171,'Transactions (Dated)'!$B:$B,BI$11,'Transactions (Dated)'!$C:$C,"Dividend (paid to cash)")*X171</f>
        <v>1250</v>
      </c>
      <c r="BJ171" s="6">
        <f ca="1">BJ170+SUMIFS('Transactions (Dated)'!$F:$F,'Transactions (Dated)'!$D:$D,$BF171,'Transactions (Dated)'!$B:$B,BJ$11,'Transactions (Dated)'!$C:$C,"Dividend (paid to cash)")*Y171</f>
        <v>0</v>
      </c>
      <c r="BK171" s="6">
        <f ca="1">BK170+SUMIFS('Transactions (Dated)'!$F:$F,'Transactions (Dated)'!$D:$D,$BF171,'Transactions (Dated)'!$B:$B,BK$11,'Transactions (Dated)'!$C:$C,"Dividend (paid to cash)")*Z171</f>
        <v>113.52000000000001</v>
      </c>
      <c r="BL171" s="6">
        <f ca="1">BL170+SUMIFS('Transactions (Dated)'!$F:$F,'Transactions (Dated)'!$D:$D,$BF171,'Transactions (Dated)'!$B:$B,BL$11,'Transactions (Dated)'!$C:$C,"Dividend (paid to cash)")*AA171</f>
        <v>0</v>
      </c>
      <c r="BM171" s="6">
        <f ca="1">BM170+SUMIFS('Transactions (Dated)'!$F:$F,'Transactions (Dated)'!$D:$D,$BF171,'Transactions (Dated)'!$B:$B,BM$11,'Transactions (Dated)'!$C:$C,"Dividend (paid to cash)")*AB171</f>
        <v>0</v>
      </c>
      <c r="BN171" s="6">
        <f ca="1">BN170+SUMIFS('Transactions (Dated)'!$F:$F,'Transactions (Dated)'!$D:$D,$BF171,'Transactions (Dated)'!$B:$B,BN$11,'Transactions (Dated)'!$C:$C,"Dividend (paid to cash)")*AC171</f>
        <v>0</v>
      </c>
      <c r="BO171" s="6">
        <f ca="1">BO170+SUMIFS('Transactions (Dated)'!$F:$F,'Transactions (Dated)'!$D:$D,$BF171,'Transactions (Dated)'!$B:$B,BO$11,'Transactions (Dated)'!$C:$C,"Dividend (paid to cash)")*AD171</f>
        <v>0</v>
      </c>
      <c r="BP171" s="6">
        <f ca="1">BP170+SUMIFS('Transactions (Dated)'!$F:$F,'Transactions (Dated)'!$D:$D,$BF171,'Transactions (Dated)'!$B:$B,BP$11,'Transactions (Dated)'!$C:$C,"Dividend (paid to cash)")*AE171</f>
        <v>0</v>
      </c>
      <c r="BQ171" s="6">
        <f ca="1">BQ170+SUMIFS('Transactions (Dated)'!$F:$F,'Transactions (Dated)'!$D:$D,$BF171,'Transactions (Dated)'!$B:$B,BQ$11,'Transactions (Dated)'!$C:$C,"Dividend (paid to cash)")*AF171</f>
        <v>0</v>
      </c>
      <c r="BR171" s="6">
        <f ca="1">BR170+SUMIFS('Transactions (Dated)'!$F:$F,'Transactions (Dated)'!$D:$D,$BF171,'Transactions (Dated)'!$B:$B,BR$11,'Transactions (Dated)'!$C:$C,"Dividend (paid to cash)")*AG171</f>
        <v>0</v>
      </c>
      <c r="BS171" s="6">
        <f ca="1">BS170+SUMIFS('Transactions (Dated)'!$F:$F,'Transactions (Dated)'!$D:$D,$BF171,'Transactions (Dated)'!$B:$B,BS$11,'Transactions (Dated)'!$C:$C,"Dividend (paid to cash)")*AH171</f>
        <v>0</v>
      </c>
      <c r="BT171" s="6">
        <f ca="1">BT170+SUMIFS('Transactions (Dated)'!$F:$F,'Transactions (Dated)'!$D:$D,$BF171,'Transactions (Dated)'!$B:$B,BT$11,'Transactions (Dated)'!$C:$C,"Dividend (paid to cash)")*AI171</f>
        <v>0</v>
      </c>
      <c r="BU171" s="6">
        <f ca="1">BU170+SUMIFS('Transactions (Dated)'!$F:$F,'Transactions (Dated)'!$D:$D,$BF171,'Transactions (Dated)'!$B:$B,BU$11,'Transactions (Dated)'!$C:$C,"Dividend (paid to cash)")*AJ171</f>
        <v>0</v>
      </c>
      <c r="BV171" s="6"/>
      <c r="BX171" s="6">
        <f t="shared" ca="1" si="78"/>
        <v>807888.42</v>
      </c>
      <c r="BZ171" s="3">
        <f t="shared" si="79"/>
        <v>42145</v>
      </c>
      <c r="CA171" s="4">
        <f t="shared" ca="1" si="74"/>
        <v>207103.91999999998</v>
      </c>
      <c r="CB171" s="4">
        <f t="shared" ca="1" si="75"/>
        <v>807888.42</v>
      </c>
      <c r="CD171" s="4">
        <f t="shared" ca="1" si="76"/>
        <v>1014992.3400000001</v>
      </c>
    </row>
    <row r="172" spans="2:82" x14ac:dyDescent="0.15">
      <c r="B172" s="3">
        <f t="shared" si="77"/>
        <v>42146</v>
      </c>
      <c r="C172" s="2">
        <v>15200.8</v>
      </c>
      <c r="E172" s="70">
        <v>42146</v>
      </c>
      <c r="F172" s="69">
        <v>12.88</v>
      </c>
      <c r="G172" s="69">
        <v>5.07</v>
      </c>
      <c r="H172" s="69">
        <v>20.57</v>
      </c>
      <c r="I172" s="69">
        <v>32</v>
      </c>
      <c r="J172" s="69">
        <v>17.62</v>
      </c>
      <c r="K172" s="69">
        <v>12.69</v>
      </c>
      <c r="L172" s="69">
        <v>27.19</v>
      </c>
      <c r="M172" s="69">
        <v>3.35</v>
      </c>
      <c r="N172" s="69">
        <v>10</v>
      </c>
      <c r="O172" s="69">
        <v>5.4532999999999996</v>
      </c>
      <c r="P172" s="69">
        <v>31.91</v>
      </c>
      <c r="Q172" s="69">
        <v>0.9</v>
      </c>
      <c r="R172" s="69">
        <v>11.41</v>
      </c>
      <c r="S172" s="69">
        <v>38.159999999999997</v>
      </c>
      <c r="T172" s="4"/>
      <c r="V172" s="3">
        <f t="shared" si="56"/>
        <v>42146</v>
      </c>
      <c r="W172" s="40">
        <f ca="1">W171+SUMIFS('Transactions (Dated)'!$E$2:$E$53,'Transactions (Dated)'!$D$2:$D$53,'Share Values'!$V172,'Transactions (Dated)'!$B$2:$B$53,'Share Values'!W$11,'Transactions (Dated)'!$C$2:$C$53,"Buy")-SUMIFS('Transactions (Dated)'!$E$2:$E$53,'Transactions (Dated)'!$D$2:$D$53,'Share Values'!$V172,'Transactions (Dated)'!$B$2:$B$53,'Share Values'!W$11,'Transactions (Dated)'!$C$2:$C$53,"Sell")</f>
        <v>4625</v>
      </c>
      <c r="X172" s="40">
        <f ca="1">X171+SUMIFS('Transactions (Dated)'!$E$2:$E$53,'Transactions (Dated)'!$D$2:$D$53,'Share Values'!$V172,'Transactions (Dated)'!$B$2:$B$53,'Share Values'!X$11,'Transactions (Dated)'!$C$2:$C$53,"Buy")-SUMIFS('Transactions (Dated)'!$E$2:$E$53,'Transactions (Dated)'!$D$2:$D$53,'Share Values'!$V172,'Transactions (Dated)'!$B$2:$B$53,'Share Values'!X$11,'Transactions (Dated)'!$C$2:$C$53,"Sell")</f>
        <v>9375</v>
      </c>
      <c r="Y172" s="40">
        <f ca="1">Y171+SUMIFS('Transactions (Dated)'!$E$2:$E$53,'Transactions (Dated)'!$D$2:$D$53,'Share Values'!$V172,'Transactions (Dated)'!$B$2:$B$53,'Share Values'!Y$11,'Transactions (Dated)'!$C$2:$C$53,"Buy")-SUMIFS('Transactions (Dated)'!$E$2:$E$53,'Transactions (Dated)'!$D$2:$D$53,'Share Values'!$V172,'Transactions (Dated)'!$B$2:$B$53,'Share Values'!Y$11,'Transactions (Dated)'!$C$2:$C$53,"Sell")</f>
        <v>0</v>
      </c>
      <c r="Z172" s="40">
        <f ca="1">Z171+SUMIFS('Transactions (Dated)'!$E$2:$E$53,'Transactions (Dated)'!$D$2:$D$53,'Share Values'!$V172,'Transactions (Dated)'!$B$2:$B$53,'Share Values'!Z$11,'Transactions (Dated)'!$C$2:$C$53,"Buy")-SUMIFS('Transactions (Dated)'!$E$2:$E$53,'Transactions (Dated)'!$D$2:$D$53,'Share Values'!$V172,'Transactions (Dated)'!$B$2:$B$53,'Share Values'!Z$11,'Transactions (Dated)'!$C$2:$C$53,"Sell")</f>
        <v>1892</v>
      </c>
      <c r="AA172" s="40">
        <f ca="1">AA171+SUMIFS('Transactions (Dated)'!$E$2:$E$53,'Transactions (Dated)'!$D$2:$D$53,'Share Values'!$V172,'Transactions (Dated)'!$B$2:$B$53,'Share Values'!AA$11,'Transactions (Dated)'!$C$2:$C$53,"Buy")-SUMIFS('Transactions (Dated)'!$E$2:$E$53,'Transactions (Dated)'!$D$2:$D$53,'Share Values'!$V172,'Transactions (Dated)'!$B$2:$B$53,'Share Values'!AA$11,'Transactions (Dated)'!$C$2:$C$53,"Sell")</f>
        <v>2348</v>
      </c>
      <c r="AB172" s="40">
        <f ca="1">AB171+SUMIFS('Transactions (Dated)'!$E$2:$E$53,'Transactions (Dated)'!$D$2:$D$53,'Share Values'!$V172,'Transactions (Dated)'!$B$2:$B$53,'Share Values'!AB$11,'Transactions (Dated)'!$C$2:$C$53,"Buy")-SUMIFS('Transactions (Dated)'!$E$2:$E$53,'Transactions (Dated)'!$D$2:$D$53,'Share Values'!$V172,'Transactions (Dated)'!$B$2:$B$53,'Share Values'!AB$11,'Transactions (Dated)'!$C$2:$C$53,"Sell")</f>
        <v>0</v>
      </c>
      <c r="AC172" s="40">
        <f ca="1">AC171+SUMIFS('Transactions (Dated)'!$E$2:$E$53,'Transactions (Dated)'!$D$2:$D$53,'Share Values'!$V172,'Transactions (Dated)'!$B$2:$B$53,'Share Values'!AC$11,'Transactions (Dated)'!$C$2:$C$53,"Buy")-SUMIFS('Transactions (Dated)'!$E$2:$E$53,'Transactions (Dated)'!$D$2:$D$53,'Share Values'!$V172,'Transactions (Dated)'!$B$2:$B$53,'Share Values'!AC$11,'Transactions (Dated)'!$C$2:$C$53,"Sell")</f>
        <v>0</v>
      </c>
      <c r="AD172" s="40">
        <f ca="1">AD171+SUMIFS('Transactions (Dated)'!$E$2:$E$53,'Transactions (Dated)'!$D$2:$D$53,'Share Values'!$V172,'Transactions (Dated)'!$B$2:$B$53,'Share Values'!AD$11,'Transactions (Dated)'!$C$2:$C$53,"Buy")-SUMIFS('Transactions (Dated)'!$E$2:$E$53,'Transactions (Dated)'!$D$2:$D$53,'Share Values'!$V172,'Transactions (Dated)'!$B$2:$B$53,'Share Values'!AD$11,'Transactions (Dated)'!$C$2:$C$53,"Sell")</f>
        <v>0</v>
      </c>
      <c r="AE172" s="40">
        <f ca="1">AE171+SUMIFS('Transactions (Dated)'!$E$2:$E$53,'Transactions (Dated)'!$D$2:$D$53,'Share Values'!$V172,'Transactions (Dated)'!$B$2:$B$53,'Share Values'!AE$11,'Transactions (Dated)'!$C$2:$C$53,"Buy")-SUMIFS('Transactions (Dated)'!$E$2:$E$53,'Transactions (Dated)'!$D$2:$D$53,'Share Values'!$V172,'Transactions (Dated)'!$B$2:$B$53,'Share Values'!AE$11,'Transactions (Dated)'!$C$2:$C$53,"Sell")</f>
        <v>0</v>
      </c>
      <c r="AF172" s="40">
        <f ca="1">AF171+SUMIFS('Transactions (Dated)'!$E$2:$E$53,'Transactions (Dated)'!$D$2:$D$53,'Share Values'!$V172,'Transactions (Dated)'!$B$2:$B$53,'Share Values'!AF$11,'Transactions (Dated)'!$C$2:$C$53,"Buy")-SUMIFS('Transactions (Dated)'!$E$2:$E$53,'Transactions (Dated)'!$D$2:$D$53,'Share Values'!$V172,'Transactions (Dated)'!$B$2:$B$53,'Share Values'!AF$11,'Transactions (Dated)'!$C$2:$C$53,"Sell")</f>
        <v>0</v>
      </c>
      <c r="AG172" s="40">
        <f ca="1">AG171+SUMIFS('Transactions (Dated)'!$E$2:$E$53,'Transactions (Dated)'!$D$2:$D$53,'Share Values'!$V172,'Transactions (Dated)'!$B$2:$B$53,'Share Values'!AG$11,'Transactions (Dated)'!$C$2:$C$53,"Buy")-SUMIFS('Transactions (Dated)'!$E$2:$E$53,'Transactions (Dated)'!$D$2:$D$53,'Share Values'!$V172,'Transactions (Dated)'!$B$2:$B$53,'Share Values'!AG$11,'Transactions (Dated)'!$C$2:$C$53,"Sell")</f>
        <v>0</v>
      </c>
      <c r="AH172" s="40">
        <f ca="1">AH171+SUMIFS('Transactions (Dated)'!$E$2:$E$53,'Transactions (Dated)'!$D$2:$D$53,'Share Values'!$V172,'Transactions (Dated)'!$B$2:$B$53,'Share Values'!AH$11,'Transactions (Dated)'!$C$2:$C$53,"Buy")-SUMIFS('Transactions (Dated)'!$E$2:$E$53,'Transactions (Dated)'!$D$2:$D$53,'Share Values'!$V172,'Transactions (Dated)'!$B$2:$B$53,'Share Values'!AH$11,'Transactions (Dated)'!$C$2:$C$53,"Sell")</f>
        <v>0</v>
      </c>
      <c r="AI172" s="40">
        <f ca="1">AI171+SUMIFS('Transactions (Dated)'!$E$2:$E$53,'Transactions (Dated)'!$D$2:$D$53,'Share Values'!$V172,'Transactions (Dated)'!$B$2:$B$53,'Share Values'!AI$11,'Transactions (Dated)'!$C$2:$C$53,"Buy")-SUMIFS('Transactions (Dated)'!$E$2:$E$53,'Transactions (Dated)'!$D$2:$D$53,'Share Values'!$V172,'Transactions (Dated)'!$B$2:$B$53,'Share Values'!AI$11,'Transactions (Dated)'!$C$2:$C$53,"Sell")</f>
        <v>0</v>
      </c>
      <c r="AJ172" s="40">
        <f ca="1">AJ171+SUMIFS('Transactions (Dated)'!$E$2:$E$53,'Transactions (Dated)'!$D$2:$D$53,'Share Values'!$V172,'Transactions (Dated)'!$B$2:$B$53,'Share Values'!AJ$11,'Transactions (Dated)'!$C$2:$C$53,"Buy")-SUMIFS('Transactions (Dated)'!$E$2:$E$53,'Transactions (Dated)'!$D$2:$D$53,'Share Values'!$V172,'Transactions (Dated)'!$B$2:$B$53,'Share Values'!AJ$11,'Transactions (Dated)'!$C$2:$C$53,"Sell")</f>
        <v>0</v>
      </c>
      <c r="AK172" s="40"/>
      <c r="AM172" s="3">
        <f t="shared" si="57"/>
        <v>42146</v>
      </c>
      <c r="AN172" s="6">
        <f t="shared" ca="1" si="58"/>
        <v>59570</v>
      </c>
      <c r="AO172" s="6">
        <f t="shared" ca="1" si="59"/>
        <v>47531.25</v>
      </c>
      <c r="AP172" s="6">
        <f t="shared" ca="1" si="60"/>
        <v>0</v>
      </c>
      <c r="AQ172" s="6">
        <f t="shared" ca="1" si="61"/>
        <v>60544</v>
      </c>
      <c r="AR172" s="6">
        <f t="shared" ca="1" si="62"/>
        <v>41371.760000000002</v>
      </c>
      <c r="AS172" s="6">
        <f t="shared" ca="1" si="63"/>
        <v>0</v>
      </c>
      <c r="AT172" s="6">
        <f t="shared" ca="1" si="64"/>
        <v>0</v>
      </c>
      <c r="AU172" s="6">
        <f t="shared" ca="1" si="65"/>
        <v>0</v>
      </c>
      <c r="AV172" s="6">
        <f t="shared" ca="1" si="66"/>
        <v>0</v>
      </c>
      <c r="AW172" s="6">
        <f t="shared" ca="1" si="67"/>
        <v>0</v>
      </c>
      <c r="AX172" s="6">
        <f t="shared" ca="1" si="68"/>
        <v>0</v>
      </c>
      <c r="AY172" s="6">
        <f t="shared" ca="1" si="69"/>
        <v>0</v>
      </c>
      <c r="AZ172" s="6">
        <f t="shared" ca="1" si="70"/>
        <v>0</v>
      </c>
      <c r="BA172" s="6">
        <f t="shared" ca="1" si="71"/>
        <v>0</v>
      </c>
      <c r="BB172" s="6"/>
      <c r="BD172" s="4">
        <f t="shared" ca="1" si="72"/>
        <v>209017.01</v>
      </c>
      <c r="BF172" s="3">
        <f t="shared" si="73"/>
        <v>42146</v>
      </c>
      <c r="BG172" s="6">
        <f>BG171+SUMIFS('Transactions (Dated)'!H:H,'Transactions (Dated)'!D:D,'Share Values'!AM172)</f>
        <v>806524.9</v>
      </c>
      <c r="BH172" s="6">
        <f ca="1">BH171+SUMIFS('Transactions (Dated)'!$F:$F,'Transactions (Dated)'!$D:$D,$BF172,'Transactions (Dated)'!$B:$B,BH$11,'Transactions (Dated)'!$C:$C,"Dividend (paid to cash)")*W172</f>
        <v>0</v>
      </c>
      <c r="BI172" s="6">
        <f ca="1">BI171+SUMIFS('Transactions (Dated)'!$F:$F,'Transactions (Dated)'!$D:$D,$BF172,'Transactions (Dated)'!$B:$B,BI$11,'Transactions (Dated)'!$C:$C,"Dividend (paid to cash)")*X172</f>
        <v>1250</v>
      </c>
      <c r="BJ172" s="6">
        <f ca="1">BJ171+SUMIFS('Transactions (Dated)'!$F:$F,'Transactions (Dated)'!$D:$D,$BF172,'Transactions (Dated)'!$B:$B,BJ$11,'Transactions (Dated)'!$C:$C,"Dividend (paid to cash)")*Y172</f>
        <v>0</v>
      </c>
      <c r="BK172" s="6">
        <f ca="1">BK171+SUMIFS('Transactions (Dated)'!$F:$F,'Transactions (Dated)'!$D:$D,$BF172,'Transactions (Dated)'!$B:$B,BK$11,'Transactions (Dated)'!$C:$C,"Dividend (paid to cash)")*Z172</f>
        <v>113.52000000000001</v>
      </c>
      <c r="BL172" s="6">
        <f ca="1">BL171+SUMIFS('Transactions (Dated)'!$F:$F,'Transactions (Dated)'!$D:$D,$BF172,'Transactions (Dated)'!$B:$B,BL$11,'Transactions (Dated)'!$C:$C,"Dividend (paid to cash)")*AA172</f>
        <v>0</v>
      </c>
      <c r="BM172" s="6">
        <f ca="1">BM171+SUMIFS('Transactions (Dated)'!$F:$F,'Transactions (Dated)'!$D:$D,$BF172,'Transactions (Dated)'!$B:$B,BM$11,'Transactions (Dated)'!$C:$C,"Dividend (paid to cash)")*AB172</f>
        <v>0</v>
      </c>
      <c r="BN172" s="6">
        <f ca="1">BN171+SUMIFS('Transactions (Dated)'!$F:$F,'Transactions (Dated)'!$D:$D,$BF172,'Transactions (Dated)'!$B:$B,BN$11,'Transactions (Dated)'!$C:$C,"Dividend (paid to cash)")*AC172</f>
        <v>0</v>
      </c>
      <c r="BO172" s="6">
        <f ca="1">BO171+SUMIFS('Transactions (Dated)'!$F:$F,'Transactions (Dated)'!$D:$D,$BF172,'Transactions (Dated)'!$B:$B,BO$11,'Transactions (Dated)'!$C:$C,"Dividend (paid to cash)")*AD172</f>
        <v>0</v>
      </c>
      <c r="BP172" s="6">
        <f ca="1">BP171+SUMIFS('Transactions (Dated)'!$F:$F,'Transactions (Dated)'!$D:$D,$BF172,'Transactions (Dated)'!$B:$B,BP$11,'Transactions (Dated)'!$C:$C,"Dividend (paid to cash)")*AE172</f>
        <v>0</v>
      </c>
      <c r="BQ172" s="6">
        <f ca="1">BQ171+SUMIFS('Transactions (Dated)'!$F:$F,'Transactions (Dated)'!$D:$D,$BF172,'Transactions (Dated)'!$B:$B,BQ$11,'Transactions (Dated)'!$C:$C,"Dividend (paid to cash)")*AF172</f>
        <v>0</v>
      </c>
      <c r="BR172" s="6">
        <f ca="1">BR171+SUMIFS('Transactions (Dated)'!$F:$F,'Transactions (Dated)'!$D:$D,$BF172,'Transactions (Dated)'!$B:$B,BR$11,'Transactions (Dated)'!$C:$C,"Dividend (paid to cash)")*AG172</f>
        <v>0</v>
      </c>
      <c r="BS172" s="6">
        <f ca="1">BS171+SUMIFS('Transactions (Dated)'!$F:$F,'Transactions (Dated)'!$D:$D,$BF172,'Transactions (Dated)'!$B:$B,BS$11,'Transactions (Dated)'!$C:$C,"Dividend (paid to cash)")*AH172</f>
        <v>0</v>
      </c>
      <c r="BT172" s="6">
        <f ca="1">BT171+SUMIFS('Transactions (Dated)'!$F:$F,'Transactions (Dated)'!$D:$D,$BF172,'Transactions (Dated)'!$B:$B,BT$11,'Transactions (Dated)'!$C:$C,"Dividend (paid to cash)")*AI172</f>
        <v>0</v>
      </c>
      <c r="BU172" s="6">
        <f ca="1">BU171+SUMIFS('Transactions (Dated)'!$F:$F,'Transactions (Dated)'!$D:$D,$BF172,'Transactions (Dated)'!$B:$B,BU$11,'Transactions (Dated)'!$C:$C,"Dividend (paid to cash)")*AJ172</f>
        <v>0</v>
      </c>
      <c r="BV172" s="6"/>
      <c r="BX172" s="6">
        <f t="shared" ca="1" si="78"/>
        <v>807888.42</v>
      </c>
      <c r="BZ172" s="3">
        <f t="shared" si="79"/>
        <v>42146</v>
      </c>
      <c r="CA172" s="4">
        <f t="shared" ca="1" si="74"/>
        <v>209017.01</v>
      </c>
      <c r="CB172" s="4">
        <f t="shared" ca="1" si="75"/>
        <v>807888.42</v>
      </c>
      <c r="CD172" s="4">
        <f t="shared" ca="1" si="76"/>
        <v>1016905.43</v>
      </c>
    </row>
    <row r="173" spans="2:82" x14ac:dyDescent="0.15">
      <c r="B173" s="3">
        <f t="shared" si="77"/>
        <v>42149</v>
      </c>
      <c r="C173" s="2">
        <v>15187.4</v>
      </c>
      <c r="E173" s="70">
        <v>42149</v>
      </c>
      <c r="F173" s="69">
        <v>12.82</v>
      </c>
      <c r="G173" s="69">
        <v>5</v>
      </c>
      <c r="H173" s="69">
        <v>20.58</v>
      </c>
      <c r="I173" s="69">
        <v>32.049999999999997</v>
      </c>
      <c r="J173" s="69">
        <v>18.05</v>
      </c>
      <c r="K173" s="69">
        <v>12.65</v>
      </c>
      <c r="L173" s="69">
        <v>27.5</v>
      </c>
      <c r="M173" s="69">
        <v>3.31</v>
      </c>
      <c r="N173" s="69">
        <v>10</v>
      </c>
      <c r="O173" s="69">
        <v>5.53</v>
      </c>
      <c r="P173" s="69">
        <v>31.55</v>
      </c>
      <c r="Q173" s="69">
        <v>0.92</v>
      </c>
      <c r="R173" s="69">
        <v>11.35</v>
      </c>
      <c r="S173" s="69">
        <v>38.21</v>
      </c>
      <c r="T173" s="4"/>
      <c r="V173" s="3">
        <f t="shared" si="56"/>
        <v>42149</v>
      </c>
      <c r="W173" s="40">
        <f ca="1">W172+SUMIFS('Transactions (Dated)'!$E$2:$E$53,'Transactions (Dated)'!$D$2:$D$53,'Share Values'!$V173,'Transactions (Dated)'!$B$2:$B$53,'Share Values'!W$11,'Transactions (Dated)'!$C$2:$C$53,"Buy")-SUMIFS('Transactions (Dated)'!$E$2:$E$53,'Transactions (Dated)'!$D$2:$D$53,'Share Values'!$V173,'Transactions (Dated)'!$B$2:$B$53,'Share Values'!W$11,'Transactions (Dated)'!$C$2:$C$53,"Sell")</f>
        <v>4625</v>
      </c>
      <c r="X173" s="40">
        <f ca="1">X172+SUMIFS('Transactions (Dated)'!$E$2:$E$53,'Transactions (Dated)'!$D$2:$D$53,'Share Values'!$V173,'Transactions (Dated)'!$B$2:$B$53,'Share Values'!X$11,'Transactions (Dated)'!$C$2:$C$53,"Buy")-SUMIFS('Transactions (Dated)'!$E$2:$E$53,'Transactions (Dated)'!$D$2:$D$53,'Share Values'!$V173,'Transactions (Dated)'!$B$2:$B$53,'Share Values'!X$11,'Transactions (Dated)'!$C$2:$C$53,"Sell")</f>
        <v>9375</v>
      </c>
      <c r="Y173" s="40">
        <f ca="1">Y172+SUMIFS('Transactions (Dated)'!$E$2:$E$53,'Transactions (Dated)'!$D$2:$D$53,'Share Values'!$V173,'Transactions (Dated)'!$B$2:$B$53,'Share Values'!Y$11,'Transactions (Dated)'!$C$2:$C$53,"Buy")-SUMIFS('Transactions (Dated)'!$E$2:$E$53,'Transactions (Dated)'!$D$2:$D$53,'Share Values'!$V173,'Transactions (Dated)'!$B$2:$B$53,'Share Values'!Y$11,'Transactions (Dated)'!$C$2:$C$53,"Sell")</f>
        <v>0</v>
      </c>
      <c r="Z173" s="40">
        <f ca="1">Z172+SUMIFS('Transactions (Dated)'!$E$2:$E$53,'Transactions (Dated)'!$D$2:$D$53,'Share Values'!$V173,'Transactions (Dated)'!$B$2:$B$53,'Share Values'!Z$11,'Transactions (Dated)'!$C$2:$C$53,"Buy")-SUMIFS('Transactions (Dated)'!$E$2:$E$53,'Transactions (Dated)'!$D$2:$D$53,'Share Values'!$V173,'Transactions (Dated)'!$B$2:$B$53,'Share Values'!Z$11,'Transactions (Dated)'!$C$2:$C$53,"Sell")</f>
        <v>1892</v>
      </c>
      <c r="AA173" s="40">
        <f ca="1">AA172+SUMIFS('Transactions (Dated)'!$E$2:$E$53,'Transactions (Dated)'!$D$2:$D$53,'Share Values'!$V173,'Transactions (Dated)'!$B$2:$B$53,'Share Values'!AA$11,'Transactions (Dated)'!$C$2:$C$53,"Buy")-SUMIFS('Transactions (Dated)'!$E$2:$E$53,'Transactions (Dated)'!$D$2:$D$53,'Share Values'!$V173,'Transactions (Dated)'!$B$2:$B$53,'Share Values'!AA$11,'Transactions (Dated)'!$C$2:$C$53,"Sell")</f>
        <v>2348</v>
      </c>
      <c r="AB173" s="40">
        <f ca="1">AB172+SUMIFS('Transactions (Dated)'!$E$2:$E$53,'Transactions (Dated)'!$D$2:$D$53,'Share Values'!$V173,'Transactions (Dated)'!$B$2:$B$53,'Share Values'!AB$11,'Transactions (Dated)'!$C$2:$C$53,"Buy")-SUMIFS('Transactions (Dated)'!$E$2:$E$53,'Transactions (Dated)'!$D$2:$D$53,'Share Values'!$V173,'Transactions (Dated)'!$B$2:$B$53,'Share Values'!AB$11,'Transactions (Dated)'!$C$2:$C$53,"Sell")</f>
        <v>0</v>
      </c>
      <c r="AC173" s="40">
        <f ca="1">AC172+SUMIFS('Transactions (Dated)'!$E$2:$E$53,'Transactions (Dated)'!$D$2:$D$53,'Share Values'!$V173,'Transactions (Dated)'!$B$2:$B$53,'Share Values'!AC$11,'Transactions (Dated)'!$C$2:$C$53,"Buy")-SUMIFS('Transactions (Dated)'!$E$2:$E$53,'Transactions (Dated)'!$D$2:$D$53,'Share Values'!$V173,'Transactions (Dated)'!$B$2:$B$53,'Share Values'!AC$11,'Transactions (Dated)'!$C$2:$C$53,"Sell")</f>
        <v>0</v>
      </c>
      <c r="AD173" s="40">
        <f ca="1">AD172+SUMIFS('Transactions (Dated)'!$E$2:$E$53,'Transactions (Dated)'!$D$2:$D$53,'Share Values'!$V173,'Transactions (Dated)'!$B$2:$B$53,'Share Values'!AD$11,'Transactions (Dated)'!$C$2:$C$53,"Buy")-SUMIFS('Transactions (Dated)'!$E$2:$E$53,'Transactions (Dated)'!$D$2:$D$53,'Share Values'!$V173,'Transactions (Dated)'!$B$2:$B$53,'Share Values'!AD$11,'Transactions (Dated)'!$C$2:$C$53,"Sell")</f>
        <v>0</v>
      </c>
      <c r="AE173" s="40">
        <f ca="1">AE172+SUMIFS('Transactions (Dated)'!$E$2:$E$53,'Transactions (Dated)'!$D$2:$D$53,'Share Values'!$V173,'Transactions (Dated)'!$B$2:$B$53,'Share Values'!AE$11,'Transactions (Dated)'!$C$2:$C$53,"Buy")-SUMIFS('Transactions (Dated)'!$E$2:$E$53,'Transactions (Dated)'!$D$2:$D$53,'Share Values'!$V173,'Transactions (Dated)'!$B$2:$B$53,'Share Values'!AE$11,'Transactions (Dated)'!$C$2:$C$53,"Sell")</f>
        <v>0</v>
      </c>
      <c r="AF173" s="40">
        <f ca="1">AF172+SUMIFS('Transactions (Dated)'!$E$2:$E$53,'Transactions (Dated)'!$D$2:$D$53,'Share Values'!$V173,'Transactions (Dated)'!$B$2:$B$53,'Share Values'!AF$11,'Transactions (Dated)'!$C$2:$C$53,"Buy")-SUMIFS('Transactions (Dated)'!$E$2:$E$53,'Transactions (Dated)'!$D$2:$D$53,'Share Values'!$V173,'Transactions (Dated)'!$B$2:$B$53,'Share Values'!AF$11,'Transactions (Dated)'!$C$2:$C$53,"Sell")</f>
        <v>0</v>
      </c>
      <c r="AG173" s="40">
        <f ca="1">AG172+SUMIFS('Transactions (Dated)'!$E$2:$E$53,'Transactions (Dated)'!$D$2:$D$53,'Share Values'!$V173,'Transactions (Dated)'!$B$2:$B$53,'Share Values'!AG$11,'Transactions (Dated)'!$C$2:$C$53,"Buy")-SUMIFS('Transactions (Dated)'!$E$2:$E$53,'Transactions (Dated)'!$D$2:$D$53,'Share Values'!$V173,'Transactions (Dated)'!$B$2:$B$53,'Share Values'!AG$11,'Transactions (Dated)'!$C$2:$C$53,"Sell")</f>
        <v>0</v>
      </c>
      <c r="AH173" s="40">
        <f ca="1">AH172+SUMIFS('Transactions (Dated)'!$E$2:$E$53,'Transactions (Dated)'!$D$2:$D$53,'Share Values'!$V173,'Transactions (Dated)'!$B$2:$B$53,'Share Values'!AH$11,'Transactions (Dated)'!$C$2:$C$53,"Buy")-SUMIFS('Transactions (Dated)'!$E$2:$E$53,'Transactions (Dated)'!$D$2:$D$53,'Share Values'!$V173,'Transactions (Dated)'!$B$2:$B$53,'Share Values'!AH$11,'Transactions (Dated)'!$C$2:$C$53,"Sell")</f>
        <v>0</v>
      </c>
      <c r="AI173" s="40">
        <f ca="1">AI172+SUMIFS('Transactions (Dated)'!$E$2:$E$53,'Transactions (Dated)'!$D$2:$D$53,'Share Values'!$V173,'Transactions (Dated)'!$B$2:$B$53,'Share Values'!AI$11,'Transactions (Dated)'!$C$2:$C$53,"Buy")-SUMIFS('Transactions (Dated)'!$E$2:$E$53,'Transactions (Dated)'!$D$2:$D$53,'Share Values'!$V173,'Transactions (Dated)'!$B$2:$B$53,'Share Values'!AI$11,'Transactions (Dated)'!$C$2:$C$53,"Sell")</f>
        <v>0</v>
      </c>
      <c r="AJ173" s="40">
        <f ca="1">AJ172+SUMIFS('Transactions (Dated)'!$E$2:$E$53,'Transactions (Dated)'!$D$2:$D$53,'Share Values'!$V173,'Transactions (Dated)'!$B$2:$B$53,'Share Values'!AJ$11,'Transactions (Dated)'!$C$2:$C$53,"Buy")-SUMIFS('Transactions (Dated)'!$E$2:$E$53,'Transactions (Dated)'!$D$2:$D$53,'Share Values'!$V173,'Transactions (Dated)'!$B$2:$B$53,'Share Values'!AJ$11,'Transactions (Dated)'!$C$2:$C$53,"Sell")</f>
        <v>0</v>
      </c>
      <c r="AK173" s="40"/>
      <c r="AM173" s="3">
        <f t="shared" si="57"/>
        <v>42149</v>
      </c>
      <c r="AN173" s="6">
        <f t="shared" ca="1" si="58"/>
        <v>59292.5</v>
      </c>
      <c r="AO173" s="6">
        <f t="shared" ca="1" si="59"/>
        <v>46875</v>
      </c>
      <c r="AP173" s="6">
        <f t="shared" ca="1" si="60"/>
        <v>0</v>
      </c>
      <c r="AQ173" s="6">
        <f t="shared" ca="1" si="61"/>
        <v>60638.599999999991</v>
      </c>
      <c r="AR173" s="6">
        <f t="shared" ca="1" si="62"/>
        <v>42381.4</v>
      </c>
      <c r="AS173" s="6">
        <f t="shared" ca="1" si="63"/>
        <v>0</v>
      </c>
      <c r="AT173" s="6">
        <f t="shared" ca="1" si="64"/>
        <v>0</v>
      </c>
      <c r="AU173" s="6">
        <f t="shared" ca="1" si="65"/>
        <v>0</v>
      </c>
      <c r="AV173" s="6">
        <f t="shared" ca="1" si="66"/>
        <v>0</v>
      </c>
      <c r="AW173" s="6">
        <f t="shared" ca="1" si="67"/>
        <v>0</v>
      </c>
      <c r="AX173" s="6">
        <f t="shared" ca="1" si="68"/>
        <v>0</v>
      </c>
      <c r="AY173" s="6">
        <f t="shared" ca="1" si="69"/>
        <v>0</v>
      </c>
      <c r="AZ173" s="6">
        <f t="shared" ca="1" si="70"/>
        <v>0</v>
      </c>
      <c r="BA173" s="6">
        <f t="shared" ca="1" si="71"/>
        <v>0</v>
      </c>
      <c r="BB173" s="6"/>
      <c r="BD173" s="4">
        <f t="shared" ca="1" si="72"/>
        <v>209187.49999999997</v>
      </c>
      <c r="BF173" s="3">
        <f t="shared" si="73"/>
        <v>42149</v>
      </c>
      <c r="BG173" s="6">
        <f>BG172+SUMIFS('Transactions (Dated)'!H:H,'Transactions (Dated)'!D:D,'Share Values'!AM173)</f>
        <v>806524.9</v>
      </c>
      <c r="BH173" s="6">
        <f ca="1">BH172+SUMIFS('Transactions (Dated)'!$F:$F,'Transactions (Dated)'!$D:$D,$BF173,'Transactions (Dated)'!$B:$B,BH$11,'Transactions (Dated)'!$C:$C,"Dividend (paid to cash)")*W173</f>
        <v>0</v>
      </c>
      <c r="BI173" s="6">
        <f ca="1">BI172+SUMIFS('Transactions (Dated)'!$F:$F,'Transactions (Dated)'!$D:$D,$BF173,'Transactions (Dated)'!$B:$B,BI$11,'Transactions (Dated)'!$C:$C,"Dividend (paid to cash)")*X173</f>
        <v>1250</v>
      </c>
      <c r="BJ173" s="6">
        <f ca="1">BJ172+SUMIFS('Transactions (Dated)'!$F:$F,'Transactions (Dated)'!$D:$D,$BF173,'Transactions (Dated)'!$B:$B,BJ$11,'Transactions (Dated)'!$C:$C,"Dividend (paid to cash)")*Y173</f>
        <v>0</v>
      </c>
      <c r="BK173" s="6">
        <f ca="1">BK172+SUMIFS('Transactions (Dated)'!$F:$F,'Transactions (Dated)'!$D:$D,$BF173,'Transactions (Dated)'!$B:$B,BK$11,'Transactions (Dated)'!$C:$C,"Dividend (paid to cash)")*Z173</f>
        <v>113.52000000000001</v>
      </c>
      <c r="BL173" s="6">
        <f ca="1">BL172+SUMIFS('Transactions (Dated)'!$F:$F,'Transactions (Dated)'!$D:$D,$BF173,'Transactions (Dated)'!$B:$B,BL$11,'Transactions (Dated)'!$C:$C,"Dividend (paid to cash)")*AA173</f>
        <v>0</v>
      </c>
      <c r="BM173" s="6">
        <f ca="1">BM172+SUMIFS('Transactions (Dated)'!$F:$F,'Transactions (Dated)'!$D:$D,$BF173,'Transactions (Dated)'!$B:$B,BM$11,'Transactions (Dated)'!$C:$C,"Dividend (paid to cash)")*AB173</f>
        <v>0</v>
      </c>
      <c r="BN173" s="6">
        <f ca="1">BN172+SUMIFS('Transactions (Dated)'!$F:$F,'Transactions (Dated)'!$D:$D,$BF173,'Transactions (Dated)'!$B:$B,BN$11,'Transactions (Dated)'!$C:$C,"Dividend (paid to cash)")*AC173</f>
        <v>0</v>
      </c>
      <c r="BO173" s="6">
        <f ca="1">BO172+SUMIFS('Transactions (Dated)'!$F:$F,'Transactions (Dated)'!$D:$D,$BF173,'Transactions (Dated)'!$B:$B,BO$11,'Transactions (Dated)'!$C:$C,"Dividend (paid to cash)")*AD173</f>
        <v>0</v>
      </c>
      <c r="BP173" s="6">
        <f ca="1">BP172+SUMIFS('Transactions (Dated)'!$F:$F,'Transactions (Dated)'!$D:$D,$BF173,'Transactions (Dated)'!$B:$B,BP$11,'Transactions (Dated)'!$C:$C,"Dividend (paid to cash)")*AE173</f>
        <v>0</v>
      </c>
      <c r="BQ173" s="6">
        <f ca="1">BQ172+SUMIFS('Transactions (Dated)'!$F:$F,'Transactions (Dated)'!$D:$D,$BF173,'Transactions (Dated)'!$B:$B,BQ$11,'Transactions (Dated)'!$C:$C,"Dividend (paid to cash)")*AF173</f>
        <v>0</v>
      </c>
      <c r="BR173" s="6">
        <f ca="1">BR172+SUMIFS('Transactions (Dated)'!$F:$F,'Transactions (Dated)'!$D:$D,$BF173,'Transactions (Dated)'!$B:$B,BR$11,'Transactions (Dated)'!$C:$C,"Dividend (paid to cash)")*AG173</f>
        <v>0</v>
      </c>
      <c r="BS173" s="6">
        <f ca="1">BS172+SUMIFS('Transactions (Dated)'!$F:$F,'Transactions (Dated)'!$D:$D,$BF173,'Transactions (Dated)'!$B:$B,BS$11,'Transactions (Dated)'!$C:$C,"Dividend (paid to cash)")*AH173</f>
        <v>0</v>
      </c>
      <c r="BT173" s="6">
        <f ca="1">BT172+SUMIFS('Transactions (Dated)'!$F:$F,'Transactions (Dated)'!$D:$D,$BF173,'Transactions (Dated)'!$B:$B,BT$11,'Transactions (Dated)'!$C:$C,"Dividend (paid to cash)")*AI173</f>
        <v>0</v>
      </c>
      <c r="BU173" s="6">
        <f ca="1">BU172+SUMIFS('Transactions (Dated)'!$F:$F,'Transactions (Dated)'!$D:$D,$BF173,'Transactions (Dated)'!$B:$B,BU$11,'Transactions (Dated)'!$C:$C,"Dividend (paid to cash)")*AJ173</f>
        <v>0</v>
      </c>
      <c r="BV173" s="6"/>
      <c r="BX173" s="6">
        <f t="shared" ca="1" si="78"/>
        <v>807888.42</v>
      </c>
      <c r="BZ173" s="3">
        <f t="shared" si="79"/>
        <v>42149</v>
      </c>
      <c r="CA173" s="4">
        <f t="shared" ca="1" si="74"/>
        <v>209187.49999999997</v>
      </c>
      <c r="CB173" s="4">
        <f t="shared" ca="1" si="75"/>
        <v>807888.42</v>
      </c>
      <c r="CD173" s="4">
        <f t="shared" ca="1" si="76"/>
        <v>1017075.92</v>
      </c>
    </row>
    <row r="174" spans="2:82" x14ac:dyDescent="0.15">
      <c r="B174" s="3">
        <f t="shared" si="77"/>
        <v>42150</v>
      </c>
      <c r="C174" s="2">
        <v>15050.8</v>
      </c>
      <c r="E174" s="70">
        <v>42150</v>
      </c>
      <c r="F174" s="69">
        <v>12.78</v>
      </c>
      <c r="G174" s="69">
        <v>5.0999999999999996</v>
      </c>
      <c r="H174" s="69">
        <v>20.37</v>
      </c>
      <c r="I174" s="69">
        <v>31.76</v>
      </c>
      <c r="J174" s="69">
        <v>18.23</v>
      </c>
      <c r="K174" s="69">
        <v>12.6</v>
      </c>
      <c r="L174" s="69">
        <v>27.02</v>
      </c>
      <c r="M174" s="69">
        <v>3.33</v>
      </c>
      <c r="N174" s="69">
        <v>10</v>
      </c>
      <c r="O174" s="69">
        <v>5.55</v>
      </c>
      <c r="P174" s="69">
        <v>31.05</v>
      </c>
      <c r="Q174" s="69">
        <v>0.92</v>
      </c>
      <c r="R174" s="69">
        <v>11.18</v>
      </c>
      <c r="S174" s="69">
        <v>37.36</v>
      </c>
      <c r="T174" s="4"/>
      <c r="V174" s="3">
        <f t="shared" si="56"/>
        <v>42150</v>
      </c>
      <c r="W174" s="40">
        <f ca="1">W173+SUMIFS('Transactions (Dated)'!$E$2:$E$53,'Transactions (Dated)'!$D$2:$D$53,'Share Values'!$V174,'Transactions (Dated)'!$B$2:$B$53,'Share Values'!W$11,'Transactions (Dated)'!$C$2:$C$53,"Buy")-SUMIFS('Transactions (Dated)'!$E$2:$E$53,'Transactions (Dated)'!$D$2:$D$53,'Share Values'!$V174,'Transactions (Dated)'!$B$2:$B$53,'Share Values'!W$11,'Transactions (Dated)'!$C$2:$C$53,"Sell")</f>
        <v>4625</v>
      </c>
      <c r="X174" s="40">
        <f ca="1">X173+SUMIFS('Transactions (Dated)'!$E$2:$E$53,'Transactions (Dated)'!$D$2:$D$53,'Share Values'!$V174,'Transactions (Dated)'!$B$2:$B$53,'Share Values'!X$11,'Transactions (Dated)'!$C$2:$C$53,"Buy")-SUMIFS('Transactions (Dated)'!$E$2:$E$53,'Transactions (Dated)'!$D$2:$D$53,'Share Values'!$V174,'Transactions (Dated)'!$B$2:$B$53,'Share Values'!X$11,'Transactions (Dated)'!$C$2:$C$53,"Sell")</f>
        <v>9375</v>
      </c>
      <c r="Y174" s="40">
        <f ca="1">Y173+SUMIFS('Transactions (Dated)'!$E$2:$E$53,'Transactions (Dated)'!$D$2:$D$53,'Share Values'!$V174,'Transactions (Dated)'!$B$2:$B$53,'Share Values'!Y$11,'Transactions (Dated)'!$C$2:$C$53,"Buy")-SUMIFS('Transactions (Dated)'!$E$2:$E$53,'Transactions (Dated)'!$D$2:$D$53,'Share Values'!$V174,'Transactions (Dated)'!$B$2:$B$53,'Share Values'!Y$11,'Transactions (Dated)'!$C$2:$C$53,"Sell")</f>
        <v>0</v>
      </c>
      <c r="Z174" s="40">
        <f ca="1">Z173+SUMIFS('Transactions (Dated)'!$E$2:$E$53,'Transactions (Dated)'!$D$2:$D$53,'Share Values'!$V174,'Transactions (Dated)'!$B$2:$B$53,'Share Values'!Z$11,'Transactions (Dated)'!$C$2:$C$53,"Buy")-SUMIFS('Transactions (Dated)'!$E$2:$E$53,'Transactions (Dated)'!$D$2:$D$53,'Share Values'!$V174,'Transactions (Dated)'!$B$2:$B$53,'Share Values'!Z$11,'Transactions (Dated)'!$C$2:$C$53,"Sell")</f>
        <v>1892</v>
      </c>
      <c r="AA174" s="40">
        <f ca="1">AA173+SUMIFS('Transactions (Dated)'!$E$2:$E$53,'Transactions (Dated)'!$D$2:$D$53,'Share Values'!$V174,'Transactions (Dated)'!$B$2:$B$53,'Share Values'!AA$11,'Transactions (Dated)'!$C$2:$C$53,"Buy")-SUMIFS('Transactions (Dated)'!$E$2:$E$53,'Transactions (Dated)'!$D$2:$D$53,'Share Values'!$V174,'Transactions (Dated)'!$B$2:$B$53,'Share Values'!AA$11,'Transactions (Dated)'!$C$2:$C$53,"Sell")</f>
        <v>2348</v>
      </c>
      <c r="AB174" s="40">
        <f ca="1">AB173+SUMIFS('Transactions (Dated)'!$E$2:$E$53,'Transactions (Dated)'!$D$2:$D$53,'Share Values'!$V174,'Transactions (Dated)'!$B$2:$B$53,'Share Values'!AB$11,'Transactions (Dated)'!$C$2:$C$53,"Buy")-SUMIFS('Transactions (Dated)'!$E$2:$E$53,'Transactions (Dated)'!$D$2:$D$53,'Share Values'!$V174,'Transactions (Dated)'!$B$2:$B$53,'Share Values'!AB$11,'Transactions (Dated)'!$C$2:$C$53,"Sell")</f>
        <v>0</v>
      </c>
      <c r="AC174" s="40">
        <f ca="1">AC173+SUMIFS('Transactions (Dated)'!$E$2:$E$53,'Transactions (Dated)'!$D$2:$D$53,'Share Values'!$V174,'Transactions (Dated)'!$B$2:$B$53,'Share Values'!AC$11,'Transactions (Dated)'!$C$2:$C$53,"Buy")-SUMIFS('Transactions (Dated)'!$E$2:$E$53,'Transactions (Dated)'!$D$2:$D$53,'Share Values'!$V174,'Transactions (Dated)'!$B$2:$B$53,'Share Values'!AC$11,'Transactions (Dated)'!$C$2:$C$53,"Sell")</f>
        <v>0</v>
      </c>
      <c r="AD174" s="40">
        <f ca="1">AD173+SUMIFS('Transactions (Dated)'!$E$2:$E$53,'Transactions (Dated)'!$D$2:$D$53,'Share Values'!$V174,'Transactions (Dated)'!$B$2:$B$53,'Share Values'!AD$11,'Transactions (Dated)'!$C$2:$C$53,"Buy")-SUMIFS('Transactions (Dated)'!$E$2:$E$53,'Transactions (Dated)'!$D$2:$D$53,'Share Values'!$V174,'Transactions (Dated)'!$B$2:$B$53,'Share Values'!AD$11,'Transactions (Dated)'!$C$2:$C$53,"Sell")</f>
        <v>0</v>
      </c>
      <c r="AE174" s="40">
        <f ca="1">AE173+SUMIFS('Transactions (Dated)'!$E$2:$E$53,'Transactions (Dated)'!$D$2:$D$53,'Share Values'!$V174,'Transactions (Dated)'!$B$2:$B$53,'Share Values'!AE$11,'Transactions (Dated)'!$C$2:$C$53,"Buy")-SUMIFS('Transactions (Dated)'!$E$2:$E$53,'Transactions (Dated)'!$D$2:$D$53,'Share Values'!$V174,'Transactions (Dated)'!$B$2:$B$53,'Share Values'!AE$11,'Transactions (Dated)'!$C$2:$C$53,"Sell")</f>
        <v>0</v>
      </c>
      <c r="AF174" s="40">
        <f ca="1">AF173+SUMIFS('Transactions (Dated)'!$E$2:$E$53,'Transactions (Dated)'!$D$2:$D$53,'Share Values'!$V174,'Transactions (Dated)'!$B$2:$B$53,'Share Values'!AF$11,'Transactions (Dated)'!$C$2:$C$53,"Buy")-SUMIFS('Transactions (Dated)'!$E$2:$E$53,'Transactions (Dated)'!$D$2:$D$53,'Share Values'!$V174,'Transactions (Dated)'!$B$2:$B$53,'Share Values'!AF$11,'Transactions (Dated)'!$C$2:$C$53,"Sell")</f>
        <v>0</v>
      </c>
      <c r="AG174" s="40">
        <f ca="1">AG173+SUMIFS('Transactions (Dated)'!$E$2:$E$53,'Transactions (Dated)'!$D$2:$D$53,'Share Values'!$V174,'Transactions (Dated)'!$B$2:$B$53,'Share Values'!AG$11,'Transactions (Dated)'!$C$2:$C$53,"Buy")-SUMIFS('Transactions (Dated)'!$E$2:$E$53,'Transactions (Dated)'!$D$2:$D$53,'Share Values'!$V174,'Transactions (Dated)'!$B$2:$B$53,'Share Values'!AG$11,'Transactions (Dated)'!$C$2:$C$53,"Sell")</f>
        <v>0</v>
      </c>
      <c r="AH174" s="40">
        <f ca="1">AH173+SUMIFS('Transactions (Dated)'!$E$2:$E$53,'Transactions (Dated)'!$D$2:$D$53,'Share Values'!$V174,'Transactions (Dated)'!$B$2:$B$53,'Share Values'!AH$11,'Transactions (Dated)'!$C$2:$C$53,"Buy")-SUMIFS('Transactions (Dated)'!$E$2:$E$53,'Transactions (Dated)'!$D$2:$D$53,'Share Values'!$V174,'Transactions (Dated)'!$B$2:$B$53,'Share Values'!AH$11,'Transactions (Dated)'!$C$2:$C$53,"Sell")</f>
        <v>0</v>
      </c>
      <c r="AI174" s="40">
        <f ca="1">AI173+SUMIFS('Transactions (Dated)'!$E$2:$E$53,'Transactions (Dated)'!$D$2:$D$53,'Share Values'!$V174,'Transactions (Dated)'!$B$2:$B$53,'Share Values'!AI$11,'Transactions (Dated)'!$C$2:$C$53,"Buy")-SUMIFS('Transactions (Dated)'!$E$2:$E$53,'Transactions (Dated)'!$D$2:$D$53,'Share Values'!$V174,'Transactions (Dated)'!$B$2:$B$53,'Share Values'!AI$11,'Transactions (Dated)'!$C$2:$C$53,"Sell")</f>
        <v>0</v>
      </c>
      <c r="AJ174" s="40">
        <f ca="1">AJ173+SUMIFS('Transactions (Dated)'!$E$2:$E$53,'Transactions (Dated)'!$D$2:$D$53,'Share Values'!$V174,'Transactions (Dated)'!$B$2:$B$53,'Share Values'!AJ$11,'Transactions (Dated)'!$C$2:$C$53,"Buy")-SUMIFS('Transactions (Dated)'!$E$2:$E$53,'Transactions (Dated)'!$D$2:$D$53,'Share Values'!$V174,'Transactions (Dated)'!$B$2:$B$53,'Share Values'!AJ$11,'Transactions (Dated)'!$C$2:$C$53,"Sell")</f>
        <v>0</v>
      </c>
      <c r="AK174" s="40"/>
      <c r="AM174" s="3">
        <f t="shared" si="57"/>
        <v>42150</v>
      </c>
      <c r="AN174" s="6">
        <f t="shared" ca="1" si="58"/>
        <v>59107.5</v>
      </c>
      <c r="AO174" s="6">
        <f t="shared" ca="1" si="59"/>
        <v>47812.5</v>
      </c>
      <c r="AP174" s="6">
        <f t="shared" ca="1" si="60"/>
        <v>0</v>
      </c>
      <c r="AQ174" s="6">
        <f t="shared" ca="1" si="61"/>
        <v>60089.920000000006</v>
      </c>
      <c r="AR174" s="6">
        <f t="shared" ca="1" si="62"/>
        <v>42804.04</v>
      </c>
      <c r="AS174" s="6">
        <f t="shared" ca="1" si="63"/>
        <v>0</v>
      </c>
      <c r="AT174" s="6">
        <f t="shared" ca="1" si="64"/>
        <v>0</v>
      </c>
      <c r="AU174" s="6">
        <f t="shared" ca="1" si="65"/>
        <v>0</v>
      </c>
      <c r="AV174" s="6">
        <f t="shared" ca="1" si="66"/>
        <v>0</v>
      </c>
      <c r="AW174" s="6">
        <f t="shared" ca="1" si="67"/>
        <v>0</v>
      </c>
      <c r="AX174" s="6">
        <f t="shared" ca="1" si="68"/>
        <v>0</v>
      </c>
      <c r="AY174" s="6">
        <f t="shared" ca="1" si="69"/>
        <v>0</v>
      </c>
      <c r="AZ174" s="6">
        <f t="shared" ca="1" si="70"/>
        <v>0</v>
      </c>
      <c r="BA174" s="6">
        <f t="shared" ca="1" si="71"/>
        <v>0</v>
      </c>
      <c r="BB174" s="6"/>
      <c r="BD174" s="4">
        <f t="shared" ca="1" si="72"/>
        <v>209813.96000000002</v>
      </c>
      <c r="BF174" s="3">
        <f t="shared" si="73"/>
        <v>42150</v>
      </c>
      <c r="BG174" s="6">
        <f>BG173+SUMIFS('Transactions (Dated)'!H:H,'Transactions (Dated)'!D:D,'Share Values'!AM174)</f>
        <v>806524.9</v>
      </c>
      <c r="BH174" s="6">
        <f ca="1">BH173+SUMIFS('Transactions (Dated)'!$F:$F,'Transactions (Dated)'!$D:$D,$BF174,'Transactions (Dated)'!$B:$B,BH$11,'Transactions (Dated)'!$C:$C,"Dividend (paid to cash)")*W174</f>
        <v>0</v>
      </c>
      <c r="BI174" s="6">
        <f ca="1">BI173+SUMIFS('Transactions (Dated)'!$F:$F,'Transactions (Dated)'!$D:$D,$BF174,'Transactions (Dated)'!$B:$B,BI$11,'Transactions (Dated)'!$C:$C,"Dividend (paid to cash)")*X174</f>
        <v>1250</v>
      </c>
      <c r="BJ174" s="6">
        <f ca="1">BJ173+SUMIFS('Transactions (Dated)'!$F:$F,'Transactions (Dated)'!$D:$D,$BF174,'Transactions (Dated)'!$B:$B,BJ$11,'Transactions (Dated)'!$C:$C,"Dividend (paid to cash)")*Y174</f>
        <v>0</v>
      </c>
      <c r="BK174" s="6">
        <f ca="1">BK173+SUMIFS('Transactions (Dated)'!$F:$F,'Transactions (Dated)'!$D:$D,$BF174,'Transactions (Dated)'!$B:$B,BK$11,'Transactions (Dated)'!$C:$C,"Dividend (paid to cash)")*Z174</f>
        <v>113.52000000000001</v>
      </c>
      <c r="BL174" s="6">
        <f ca="1">BL173+SUMIFS('Transactions (Dated)'!$F:$F,'Transactions (Dated)'!$D:$D,$BF174,'Transactions (Dated)'!$B:$B,BL$11,'Transactions (Dated)'!$C:$C,"Dividend (paid to cash)")*AA174</f>
        <v>0</v>
      </c>
      <c r="BM174" s="6">
        <f ca="1">BM173+SUMIFS('Transactions (Dated)'!$F:$F,'Transactions (Dated)'!$D:$D,$BF174,'Transactions (Dated)'!$B:$B,BM$11,'Transactions (Dated)'!$C:$C,"Dividend (paid to cash)")*AB174</f>
        <v>0</v>
      </c>
      <c r="BN174" s="6">
        <f ca="1">BN173+SUMIFS('Transactions (Dated)'!$F:$F,'Transactions (Dated)'!$D:$D,$BF174,'Transactions (Dated)'!$B:$B,BN$11,'Transactions (Dated)'!$C:$C,"Dividend (paid to cash)")*AC174</f>
        <v>0</v>
      </c>
      <c r="BO174" s="6">
        <f ca="1">BO173+SUMIFS('Transactions (Dated)'!$F:$F,'Transactions (Dated)'!$D:$D,$BF174,'Transactions (Dated)'!$B:$B,BO$11,'Transactions (Dated)'!$C:$C,"Dividend (paid to cash)")*AD174</f>
        <v>0</v>
      </c>
      <c r="BP174" s="6">
        <f ca="1">BP173+SUMIFS('Transactions (Dated)'!$F:$F,'Transactions (Dated)'!$D:$D,$BF174,'Transactions (Dated)'!$B:$B,BP$11,'Transactions (Dated)'!$C:$C,"Dividend (paid to cash)")*AE174</f>
        <v>0</v>
      </c>
      <c r="BQ174" s="6">
        <f ca="1">BQ173+SUMIFS('Transactions (Dated)'!$F:$F,'Transactions (Dated)'!$D:$D,$BF174,'Transactions (Dated)'!$B:$B,BQ$11,'Transactions (Dated)'!$C:$C,"Dividend (paid to cash)")*AF174</f>
        <v>0</v>
      </c>
      <c r="BR174" s="6">
        <f ca="1">BR173+SUMIFS('Transactions (Dated)'!$F:$F,'Transactions (Dated)'!$D:$D,$BF174,'Transactions (Dated)'!$B:$B,BR$11,'Transactions (Dated)'!$C:$C,"Dividend (paid to cash)")*AG174</f>
        <v>0</v>
      </c>
      <c r="BS174" s="6">
        <f ca="1">BS173+SUMIFS('Transactions (Dated)'!$F:$F,'Transactions (Dated)'!$D:$D,$BF174,'Transactions (Dated)'!$B:$B,BS$11,'Transactions (Dated)'!$C:$C,"Dividend (paid to cash)")*AH174</f>
        <v>0</v>
      </c>
      <c r="BT174" s="6">
        <f ca="1">BT173+SUMIFS('Transactions (Dated)'!$F:$F,'Transactions (Dated)'!$D:$D,$BF174,'Transactions (Dated)'!$B:$B,BT$11,'Transactions (Dated)'!$C:$C,"Dividend (paid to cash)")*AI174</f>
        <v>0</v>
      </c>
      <c r="BU174" s="6">
        <f ca="1">BU173+SUMIFS('Transactions (Dated)'!$F:$F,'Transactions (Dated)'!$D:$D,$BF174,'Transactions (Dated)'!$B:$B,BU$11,'Transactions (Dated)'!$C:$C,"Dividend (paid to cash)")*AJ174</f>
        <v>0</v>
      </c>
      <c r="BV174" s="6"/>
      <c r="BX174" s="6">
        <f t="shared" ca="1" si="78"/>
        <v>807888.42</v>
      </c>
      <c r="BZ174" s="3">
        <f t="shared" si="79"/>
        <v>42150</v>
      </c>
      <c r="CA174" s="4">
        <f t="shared" ca="1" si="74"/>
        <v>209813.96000000002</v>
      </c>
      <c r="CB174" s="4">
        <f t="shared" ca="1" si="75"/>
        <v>807888.42</v>
      </c>
      <c r="CD174" s="4">
        <f t="shared" ca="1" si="76"/>
        <v>1017702.3800000001</v>
      </c>
    </row>
    <row r="175" spans="2:82" x14ac:dyDescent="0.15">
      <c r="B175" s="3">
        <f t="shared" si="77"/>
        <v>42151</v>
      </c>
      <c r="C175" s="2">
        <v>15110.5</v>
      </c>
      <c r="E175" s="70">
        <v>42151</v>
      </c>
      <c r="F175" s="69">
        <v>12.6</v>
      </c>
      <c r="G175" s="69">
        <v>5</v>
      </c>
      <c r="H175" s="69">
        <v>20.46</v>
      </c>
      <c r="I175" s="69">
        <v>32.380000000000003</v>
      </c>
      <c r="J175" s="69">
        <v>18.5</v>
      </c>
      <c r="K175" s="69">
        <v>12.66</v>
      </c>
      <c r="L175" s="69">
        <v>26.85</v>
      </c>
      <c r="M175" s="69">
        <v>3.32</v>
      </c>
      <c r="N175" s="69">
        <v>10</v>
      </c>
      <c r="O175" s="69">
        <v>5.5</v>
      </c>
      <c r="P175" s="69">
        <v>31.12</v>
      </c>
      <c r="Q175" s="69">
        <v>0.9</v>
      </c>
      <c r="R175" s="69">
        <v>11.25</v>
      </c>
      <c r="S175" s="69">
        <v>37.56</v>
      </c>
      <c r="T175" s="4"/>
      <c r="V175" s="3">
        <f t="shared" si="56"/>
        <v>42151</v>
      </c>
      <c r="W175" s="40">
        <f ca="1">W174+SUMIFS('Transactions (Dated)'!$E$2:$E$53,'Transactions (Dated)'!$D$2:$D$53,'Share Values'!$V175,'Transactions (Dated)'!$B$2:$B$53,'Share Values'!W$11,'Transactions (Dated)'!$C$2:$C$53,"Buy")-SUMIFS('Transactions (Dated)'!$E$2:$E$53,'Transactions (Dated)'!$D$2:$D$53,'Share Values'!$V175,'Transactions (Dated)'!$B$2:$B$53,'Share Values'!W$11,'Transactions (Dated)'!$C$2:$C$53,"Sell")</f>
        <v>4625</v>
      </c>
      <c r="X175" s="40">
        <f ca="1">X174+SUMIFS('Transactions (Dated)'!$E$2:$E$53,'Transactions (Dated)'!$D$2:$D$53,'Share Values'!$V175,'Transactions (Dated)'!$B$2:$B$53,'Share Values'!X$11,'Transactions (Dated)'!$C$2:$C$53,"Buy")-SUMIFS('Transactions (Dated)'!$E$2:$E$53,'Transactions (Dated)'!$D$2:$D$53,'Share Values'!$V175,'Transactions (Dated)'!$B$2:$B$53,'Share Values'!X$11,'Transactions (Dated)'!$C$2:$C$53,"Sell")</f>
        <v>9375</v>
      </c>
      <c r="Y175" s="40">
        <f ca="1">Y174+SUMIFS('Transactions (Dated)'!$E$2:$E$53,'Transactions (Dated)'!$D$2:$D$53,'Share Values'!$V175,'Transactions (Dated)'!$B$2:$B$53,'Share Values'!Y$11,'Transactions (Dated)'!$C$2:$C$53,"Buy")-SUMIFS('Transactions (Dated)'!$E$2:$E$53,'Transactions (Dated)'!$D$2:$D$53,'Share Values'!$V175,'Transactions (Dated)'!$B$2:$B$53,'Share Values'!Y$11,'Transactions (Dated)'!$C$2:$C$53,"Sell")</f>
        <v>0</v>
      </c>
      <c r="Z175" s="40">
        <f ca="1">Z174+SUMIFS('Transactions (Dated)'!$E$2:$E$53,'Transactions (Dated)'!$D$2:$D$53,'Share Values'!$V175,'Transactions (Dated)'!$B$2:$B$53,'Share Values'!Z$11,'Transactions (Dated)'!$C$2:$C$53,"Buy")-SUMIFS('Transactions (Dated)'!$E$2:$E$53,'Transactions (Dated)'!$D$2:$D$53,'Share Values'!$V175,'Transactions (Dated)'!$B$2:$B$53,'Share Values'!Z$11,'Transactions (Dated)'!$C$2:$C$53,"Sell")</f>
        <v>1892</v>
      </c>
      <c r="AA175" s="40">
        <f ca="1">AA174+SUMIFS('Transactions (Dated)'!$E$2:$E$53,'Transactions (Dated)'!$D$2:$D$53,'Share Values'!$V175,'Transactions (Dated)'!$B$2:$B$53,'Share Values'!AA$11,'Transactions (Dated)'!$C$2:$C$53,"Buy")-SUMIFS('Transactions (Dated)'!$E$2:$E$53,'Transactions (Dated)'!$D$2:$D$53,'Share Values'!$V175,'Transactions (Dated)'!$B$2:$B$53,'Share Values'!AA$11,'Transactions (Dated)'!$C$2:$C$53,"Sell")</f>
        <v>2348</v>
      </c>
      <c r="AB175" s="40">
        <f ca="1">AB174+SUMIFS('Transactions (Dated)'!$E$2:$E$53,'Transactions (Dated)'!$D$2:$D$53,'Share Values'!$V175,'Transactions (Dated)'!$B$2:$B$53,'Share Values'!AB$11,'Transactions (Dated)'!$C$2:$C$53,"Buy")-SUMIFS('Transactions (Dated)'!$E$2:$E$53,'Transactions (Dated)'!$D$2:$D$53,'Share Values'!$V175,'Transactions (Dated)'!$B$2:$B$53,'Share Values'!AB$11,'Transactions (Dated)'!$C$2:$C$53,"Sell")</f>
        <v>0</v>
      </c>
      <c r="AC175" s="40">
        <f ca="1">AC174+SUMIFS('Transactions (Dated)'!$E$2:$E$53,'Transactions (Dated)'!$D$2:$D$53,'Share Values'!$V175,'Transactions (Dated)'!$B$2:$B$53,'Share Values'!AC$11,'Transactions (Dated)'!$C$2:$C$53,"Buy")-SUMIFS('Transactions (Dated)'!$E$2:$E$53,'Transactions (Dated)'!$D$2:$D$53,'Share Values'!$V175,'Transactions (Dated)'!$B$2:$B$53,'Share Values'!AC$11,'Transactions (Dated)'!$C$2:$C$53,"Sell")</f>
        <v>0</v>
      </c>
      <c r="AD175" s="40">
        <f ca="1">AD174+SUMIFS('Transactions (Dated)'!$E$2:$E$53,'Transactions (Dated)'!$D$2:$D$53,'Share Values'!$V175,'Transactions (Dated)'!$B$2:$B$53,'Share Values'!AD$11,'Transactions (Dated)'!$C$2:$C$53,"Buy")-SUMIFS('Transactions (Dated)'!$E$2:$E$53,'Transactions (Dated)'!$D$2:$D$53,'Share Values'!$V175,'Transactions (Dated)'!$B$2:$B$53,'Share Values'!AD$11,'Transactions (Dated)'!$C$2:$C$53,"Sell")</f>
        <v>0</v>
      </c>
      <c r="AE175" s="40">
        <f ca="1">AE174+SUMIFS('Transactions (Dated)'!$E$2:$E$53,'Transactions (Dated)'!$D$2:$D$53,'Share Values'!$V175,'Transactions (Dated)'!$B$2:$B$53,'Share Values'!AE$11,'Transactions (Dated)'!$C$2:$C$53,"Buy")-SUMIFS('Transactions (Dated)'!$E$2:$E$53,'Transactions (Dated)'!$D$2:$D$53,'Share Values'!$V175,'Transactions (Dated)'!$B$2:$B$53,'Share Values'!AE$11,'Transactions (Dated)'!$C$2:$C$53,"Sell")</f>
        <v>0</v>
      </c>
      <c r="AF175" s="40">
        <f ca="1">AF174+SUMIFS('Transactions (Dated)'!$E$2:$E$53,'Transactions (Dated)'!$D$2:$D$53,'Share Values'!$V175,'Transactions (Dated)'!$B$2:$B$53,'Share Values'!AF$11,'Transactions (Dated)'!$C$2:$C$53,"Buy")-SUMIFS('Transactions (Dated)'!$E$2:$E$53,'Transactions (Dated)'!$D$2:$D$53,'Share Values'!$V175,'Transactions (Dated)'!$B$2:$B$53,'Share Values'!AF$11,'Transactions (Dated)'!$C$2:$C$53,"Sell")</f>
        <v>0</v>
      </c>
      <c r="AG175" s="40">
        <f ca="1">AG174+SUMIFS('Transactions (Dated)'!$E$2:$E$53,'Transactions (Dated)'!$D$2:$D$53,'Share Values'!$V175,'Transactions (Dated)'!$B$2:$B$53,'Share Values'!AG$11,'Transactions (Dated)'!$C$2:$C$53,"Buy")-SUMIFS('Transactions (Dated)'!$E$2:$E$53,'Transactions (Dated)'!$D$2:$D$53,'Share Values'!$V175,'Transactions (Dated)'!$B$2:$B$53,'Share Values'!AG$11,'Transactions (Dated)'!$C$2:$C$53,"Sell")</f>
        <v>0</v>
      </c>
      <c r="AH175" s="40">
        <f ca="1">AH174+SUMIFS('Transactions (Dated)'!$E$2:$E$53,'Transactions (Dated)'!$D$2:$D$53,'Share Values'!$V175,'Transactions (Dated)'!$B$2:$B$53,'Share Values'!AH$11,'Transactions (Dated)'!$C$2:$C$53,"Buy")-SUMIFS('Transactions (Dated)'!$E$2:$E$53,'Transactions (Dated)'!$D$2:$D$53,'Share Values'!$V175,'Transactions (Dated)'!$B$2:$B$53,'Share Values'!AH$11,'Transactions (Dated)'!$C$2:$C$53,"Sell")</f>
        <v>0</v>
      </c>
      <c r="AI175" s="40">
        <f ca="1">AI174+SUMIFS('Transactions (Dated)'!$E$2:$E$53,'Transactions (Dated)'!$D$2:$D$53,'Share Values'!$V175,'Transactions (Dated)'!$B$2:$B$53,'Share Values'!AI$11,'Transactions (Dated)'!$C$2:$C$53,"Buy")-SUMIFS('Transactions (Dated)'!$E$2:$E$53,'Transactions (Dated)'!$D$2:$D$53,'Share Values'!$V175,'Transactions (Dated)'!$B$2:$B$53,'Share Values'!AI$11,'Transactions (Dated)'!$C$2:$C$53,"Sell")</f>
        <v>0</v>
      </c>
      <c r="AJ175" s="40">
        <f ca="1">AJ174+SUMIFS('Transactions (Dated)'!$E$2:$E$53,'Transactions (Dated)'!$D$2:$D$53,'Share Values'!$V175,'Transactions (Dated)'!$B$2:$B$53,'Share Values'!AJ$11,'Transactions (Dated)'!$C$2:$C$53,"Buy")-SUMIFS('Transactions (Dated)'!$E$2:$E$53,'Transactions (Dated)'!$D$2:$D$53,'Share Values'!$V175,'Transactions (Dated)'!$B$2:$B$53,'Share Values'!AJ$11,'Transactions (Dated)'!$C$2:$C$53,"Sell")</f>
        <v>0</v>
      </c>
      <c r="AK175" s="40"/>
      <c r="AM175" s="3">
        <f t="shared" si="57"/>
        <v>42151</v>
      </c>
      <c r="AN175" s="6">
        <f t="shared" ca="1" si="58"/>
        <v>58275</v>
      </c>
      <c r="AO175" s="6">
        <f t="shared" ca="1" si="59"/>
        <v>46875</v>
      </c>
      <c r="AP175" s="6">
        <f t="shared" ca="1" si="60"/>
        <v>0</v>
      </c>
      <c r="AQ175" s="6">
        <f t="shared" ca="1" si="61"/>
        <v>61262.960000000006</v>
      </c>
      <c r="AR175" s="6">
        <f t="shared" ca="1" si="62"/>
        <v>43438</v>
      </c>
      <c r="AS175" s="6">
        <f t="shared" ca="1" si="63"/>
        <v>0</v>
      </c>
      <c r="AT175" s="6">
        <f t="shared" ca="1" si="64"/>
        <v>0</v>
      </c>
      <c r="AU175" s="6">
        <f t="shared" ca="1" si="65"/>
        <v>0</v>
      </c>
      <c r="AV175" s="6">
        <f t="shared" ca="1" si="66"/>
        <v>0</v>
      </c>
      <c r="AW175" s="6">
        <f t="shared" ca="1" si="67"/>
        <v>0</v>
      </c>
      <c r="AX175" s="6">
        <f t="shared" ca="1" si="68"/>
        <v>0</v>
      </c>
      <c r="AY175" s="6">
        <f t="shared" ca="1" si="69"/>
        <v>0</v>
      </c>
      <c r="AZ175" s="6">
        <f t="shared" ca="1" si="70"/>
        <v>0</v>
      </c>
      <c r="BA175" s="6">
        <f t="shared" ca="1" si="71"/>
        <v>0</v>
      </c>
      <c r="BB175" s="6"/>
      <c r="BD175" s="4">
        <f t="shared" ca="1" si="72"/>
        <v>209850.96000000002</v>
      </c>
      <c r="BF175" s="3">
        <f t="shared" si="73"/>
        <v>42151</v>
      </c>
      <c r="BG175" s="6">
        <f>BG174+SUMIFS('Transactions (Dated)'!H:H,'Transactions (Dated)'!D:D,'Share Values'!AM175)</f>
        <v>806524.9</v>
      </c>
      <c r="BH175" s="6">
        <f ca="1">BH174+SUMIFS('Transactions (Dated)'!$F:$F,'Transactions (Dated)'!$D:$D,$BF175,'Transactions (Dated)'!$B:$B,BH$11,'Transactions (Dated)'!$C:$C,"Dividend (paid to cash)")*W175</f>
        <v>0</v>
      </c>
      <c r="BI175" s="6">
        <f ca="1">BI174+SUMIFS('Transactions (Dated)'!$F:$F,'Transactions (Dated)'!$D:$D,$BF175,'Transactions (Dated)'!$B:$B,BI$11,'Transactions (Dated)'!$C:$C,"Dividend (paid to cash)")*X175</f>
        <v>1250</v>
      </c>
      <c r="BJ175" s="6">
        <f ca="1">BJ174+SUMIFS('Transactions (Dated)'!$F:$F,'Transactions (Dated)'!$D:$D,$BF175,'Transactions (Dated)'!$B:$B,BJ$11,'Transactions (Dated)'!$C:$C,"Dividend (paid to cash)")*Y175</f>
        <v>0</v>
      </c>
      <c r="BK175" s="6">
        <f ca="1">BK174+SUMIFS('Transactions (Dated)'!$F:$F,'Transactions (Dated)'!$D:$D,$BF175,'Transactions (Dated)'!$B:$B,BK$11,'Transactions (Dated)'!$C:$C,"Dividend (paid to cash)")*Z175</f>
        <v>113.52000000000001</v>
      </c>
      <c r="BL175" s="6">
        <f ca="1">BL174+SUMIFS('Transactions (Dated)'!$F:$F,'Transactions (Dated)'!$D:$D,$BF175,'Transactions (Dated)'!$B:$B,BL$11,'Transactions (Dated)'!$C:$C,"Dividend (paid to cash)")*AA175</f>
        <v>0</v>
      </c>
      <c r="BM175" s="6">
        <f ca="1">BM174+SUMIFS('Transactions (Dated)'!$F:$F,'Transactions (Dated)'!$D:$D,$BF175,'Transactions (Dated)'!$B:$B,BM$11,'Transactions (Dated)'!$C:$C,"Dividend (paid to cash)")*AB175</f>
        <v>0</v>
      </c>
      <c r="BN175" s="6">
        <f ca="1">BN174+SUMIFS('Transactions (Dated)'!$F:$F,'Transactions (Dated)'!$D:$D,$BF175,'Transactions (Dated)'!$B:$B,BN$11,'Transactions (Dated)'!$C:$C,"Dividend (paid to cash)")*AC175</f>
        <v>0</v>
      </c>
      <c r="BO175" s="6">
        <f ca="1">BO174+SUMIFS('Transactions (Dated)'!$F:$F,'Transactions (Dated)'!$D:$D,$BF175,'Transactions (Dated)'!$B:$B,BO$11,'Transactions (Dated)'!$C:$C,"Dividend (paid to cash)")*AD175</f>
        <v>0</v>
      </c>
      <c r="BP175" s="6">
        <f ca="1">BP174+SUMIFS('Transactions (Dated)'!$F:$F,'Transactions (Dated)'!$D:$D,$BF175,'Transactions (Dated)'!$B:$B,BP$11,'Transactions (Dated)'!$C:$C,"Dividend (paid to cash)")*AE175</f>
        <v>0</v>
      </c>
      <c r="BQ175" s="6">
        <f ca="1">BQ174+SUMIFS('Transactions (Dated)'!$F:$F,'Transactions (Dated)'!$D:$D,$BF175,'Transactions (Dated)'!$B:$B,BQ$11,'Transactions (Dated)'!$C:$C,"Dividend (paid to cash)")*AF175</f>
        <v>0</v>
      </c>
      <c r="BR175" s="6">
        <f ca="1">BR174+SUMIFS('Transactions (Dated)'!$F:$F,'Transactions (Dated)'!$D:$D,$BF175,'Transactions (Dated)'!$B:$B,BR$11,'Transactions (Dated)'!$C:$C,"Dividend (paid to cash)")*AG175</f>
        <v>0</v>
      </c>
      <c r="BS175" s="6">
        <f ca="1">BS174+SUMIFS('Transactions (Dated)'!$F:$F,'Transactions (Dated)'!$D:$D,$BF175,'Transactions (Dated)'!$B:$B,BS$11,'Transactions (Dated)'!$C:$C,"Dividend (paid to cash)")*AH175</f>
        <v>0</v>
      </c>
      <c r="BT175" s="6">
        <f ca="1">BT174+SUMIFS('Transactions (Dated)'!$F:$F,'Transactions (Dated)'!$D:$D,$BF175,'Transactions (Dated)'!$B:$B,BT$11,'Transactions (Dated)'!$C:$C,"Dividend (paid to cash)")*AI175</f>
        <v>0</v>
      </c>
      <c r="BU175" s="6">
        <f ca="1">BU174+SUMIFS('Transactions (Dated)'!$F:$F,'Transactions (Dated)'!$D:$D,$BF175,'Transactions (Dated)'!$B:$B,BU$11,'Transactions (Dated)'!$C:$C,"Dividend (paid to cash)")*AJ175</f>
        <v>0</v>
      </c>
      <c r="BV175" s="6"/>
      <c r="BX175" s="6">
        <f t="shared" ca="1" si="78"/>
        <v>807888.42</v>
      </c>
      <c r="BZ175" s="3">
        <f t="shared" si="79"/>
        <v>42151</v>
      </c>
      <c r="CA175" s="4">
        <f t="shared" ca="1" si="74"/>
        <v>209850.96000000002</v>
      </c>
      <c r="CB175" s="4">
        <f t="shared" ca="1" si="75"/>
        <v>807888.42</v>
      </c>
      <c r="CD175" s="4">
        <f t="shared" ca="1" si="76"/>
        <v>1017739.3800000001</v>
      </c>
    </row>
    <row r="176" spans="2:82" x14ac:dyDescent="0.15">
      <c r="B176" s="3">
        <f t="shared" si="77"/>
        <v>42152</v>
      </c>
      <c r="C176" s="2">
        <v>15107</v>
      </c>
      <c r="E176" s="70">
        <v>42152</v>
      </c>
      <c r="F176" s="69">
        <v>12.47</v>
      </c>
      <c r="G176" s="69">
        <v>4.9000000000000004</v>
      </c>
      <c r="H176" s="69">
        <v>20.47</v>
      </c>
      <c r="I176" s="69">
        <v>32.18</v>
      </c>
      <c r="J176" s="69">
        <v>18.059999999999999</v>
      </c>
      <c r="K176" s="69">
        <v>12.66</v>
      </c>
      <c r="L176" s="69">
        <v>26.7</v>
      </c>
      <c r="M176" s="69">
        <v>3.38</v>
      </c>
      <c r="N176" s="69">
        <v>10.1</v>
      </c>
      <c r="O176" s="69">
        <v>5.5</v>
      </c>
      <c r="P176" s="69">
        <v>31.35</v>
      </c>
      <c r="Q176" s="69">
        <v>0.96</v>
      </c>
      <c r="R176" s="69">
        <v>11.35</v>
      </c>
      <c r="S176" s="69">
        <v>38.11</v>
      </c>
      <c r="T176" s="4"/>
      <c r="V176" s="3">
        <f t="shared" si="56"/>
        <v>42152</v>
      </c>
      <c r="W176" s="40">
        <f ca="1">W175+SUMIFS('Transactions (Dated)'!$E$2:$E$53,'Transactions (Dated)'!$D$2:$D$53,'Share Values'!$V176,'Transactions (Dated)'!$B$2:$B$53,'Share Values'!W$11,'Transactions (Dated)'!$C$2:$C$53,"Buy")-SUMIFS('Transactions (Dated)'!$E$2:$E$53,'Transactions (Dated)'!$D$2:$D$53,'Share Values'!$V176,'Transactions (Dated)'!$B$2:$B$53,'Share Values'!W$11,'Transactions (Dated)'!$C$2:$C$53,"Sell")</f>
        <v>4625</v>
      </c>
      <c r="X176" s="40">
        <f ca="1">X175+SUMIFS('Transactions (Dated)'!$E$2:$E$53,'Transactions (Dated)'!$D$2:$D$53,'Share Values'!$V176,'Transactions (Dated)'!$B$2:$B$53,'Share Values'!X$11,'Transactions (Dated)'!$C$2:$C$53,"Buy")-SUMIFS('Transactions (Dated)'!$E$2:$E$53,'Transactions (Dated)'!$D$2:$D$53,'Share Values'!$V176,'Transactions (Dated)'!$B$2:$B$53,'Share Values'!X$11,'Transactions (Dated)'!$C$2:$C$53,"Sell")</f>
        <v>9375</v>
      </c>
      <c r="Y176" s="40">
        <f ca="1">Y175+SUMIFS('Transactions (Dated)'!$E$2:$E$53,'Transactions (Dated)'!$D$2:$D$53,'Share Values'!$V176,'Transactions (Dated)'!$B$2:$B$53,'Share Values'!Y$11,'Transactions (Dated)'!$C$2:$C$53,"Buy")-SUMIFS('Transactions (Dated)'!$E$2:$E$53,'Transactions (Dated)'!$D$2:$D$53,'Share Values'!$V176,'Transactions (Dated)'!$B$2:$B$53,'Share Values'!Y$11,'Transactions (Dated)'!$C$2:$C$53,"Sell")</f>
        <v>0</v>
      </c>
      <c r="Z176" s="40">
        <f ca="1">Z175+SUMIFS('Transactions (Dated)'!$E$2:$E$53,'Transactions (Dated)'!$D$2:$D$53,'Share Values'!$V176,'Transactions (Dated)'!$B$2:$B$53,'Share Values'!Z$11,'Transactions (Dated)'!$C$2:$C$53,"Buy")-SUMIFS('Transactions (Dated)'!$E$2:$E$53,'Transactions (Dated)'!$D$2:$D$53,'Share Values'!$V176,'Transactions (Dated)'!$B$2:$B$53,'Share Values'!Z$11,'Transactions (Dated)'!$C$2:$C$53,"Sell")</f>
        <v>1892</v>
      </c>
      <c r="AA176" s="40">
        <f ca="1">AA175+SUMIFS('Transactions (Dated)'!$E$2:$E$53,'Transactions (Dated)'!$D$2:$D$53,'Share Values'!$V176,'Transactions (Dated)'!$B$2:$B$53,'Share Values'!AA$11,'Transactions (Dated)'!$C$2:$C$53,"Buy")-SUMIFS('Transactions (Dated)'!$E$2:$E$53,'Transactions (Dated)'!$D$2:$D$53,'Share Values'!$V176,'Transactions (Dated)'!$B$2:$B$53,'Share Values'!AA$11,'Transactions (Dated)'!$C$2:$C$53,"Sell")</f>
        <v>2348</v>
      </c>
      <c r="AB176" s="40">
        <f ca="1">AB175+SUMIFS('Transactions (Dated)'!$E$2:$E$53,'Transactions (Dated)'!$D$2:$D$53,'Share Values'!$V176,'Transactions (Dated)'!$B$2:$B$53,'Share Values'!AB$11,'Transactions (Dated)'!$C$2:$C$53,"Buy")-SUMIFS('Transactions (Dated)'!$E$2:$E$53,'Transactions (Dated)'!$D$2:$D$53,'Share Values'!$V176,'Transactions (Dated)'!$B$2:$B$53,'Share Values'!AB$11,'Transactions (Dated)'!$C$2:$C$53,"Sell")</f>
        <v>0</v>
      </c>
      <c r="AC176" s="40">
        <f ca="1">AC175+SUMIFS('Transactions (Dated)'!$E$2:$E$53,'Transactions (Dated)'!$D$2:$D$53,'Share Values'!$V176,'Transactions (Dated)'!$B$2:$B$53,'Share Values'!AC$11,'Transactions (Dated)'!$C$2:$C$53,"Buy")-SUMIFS('Transactions (Dated)'!$E$2:$E$53,'Transactions (Dated)'!$D$2:$D$53,'Share Values'!$V176,'Transactions (Dated)'!$B$2:$B$53,'Share Values'!AC$11,'Transactions (Dated)'!$C$2:$C$53,"Sell")</f>
        <v>0</v>
      </c>
      <c r="AD176" s="40">
        <f ca="1">AD175+SUMIFS('Transactions (Dated)'!$E$2:$E$53,'Transactions (Dated)'!$D$2:$D$53,'Share Values'!$V176,'Transactions (Dated)'!$B$2:$B$53,'Share Values'!AD$11,'Transactions (Dated)'!$C$2:$C$53,"Buy")-SUMIFS('Transactions (Dated)'!$E$2:$E$53,'Transactions (Dated)'!$D$2:$D$53,'Share Values'!$V176,'Transactions (Dated)'!$B$2:$B$53,'Share Values'!AD$11,'Transactions (Dated)'!$C$2:$C$53,"Sell")</f>
        <v>0</v>
      </c>
      <c r="AE176" s="40">
        <f ca="1">AE175+SUMIFS('Transactions (Dated)'!$E$2:$E$53,'Transactions (Dated)'!$D$2:$D$53,'Share Values'!$V176,'Transactions (Dated)'!$B$2:$B$53,'Share Values'!AE$11,'Transactions (Dated)'!$C$2:$C$53,"Buy")-SUMIFS('Transactions (Dated)'!$E$2:$E$53,'Transactions (Dated)'!$D$2:$D$53,'Share Values'!$V176,'Transactions (Dated)'!$B$2:$B$53,'Share Values'!AE$11,'Transactions (Dated)'!$C$2:$C$53,"Sell")</f>
        <v>0</v>
      </c>
      <c r="AF176" s="40">
        <f ca="1">AF175+SUMIFS('Transactions (Dated)'!$E$2:$E$53,'Transactions (Dated)'!$D$2:$D$53,'Share Values'!$V176,'Transactions (Dated)'!$B$2:$B$53,'Share Values'!AF$11,'Transactions (Dated)'!$C$2:$C$53,"Buy")-SUMIFS('Transactions (Dated)'!$E$2:$E$53,'Transactions (Dated)'!$D$2:$D$53,'Share Values'!$V176,'Transactions (Dated)'!$B$2:$B$53,'Share Values'!AF$11,'Transactions (Dated)'!$C$2:$C$53,"Sell")</f>
        <v>0</v>
      </c>
      <c r="AG176" s="40">
        <f ca="1">AG175+SUMIFS('Transactions (Dated)'!$E$2:$E$53,'Transactions (Dated)'!$D$2:$D$53,'Share Values'!$V176,'Transactions (Dated)'!$B$2:$B$53,'Share Values'!AG$11,'Transactions (Dated)'!$C$2:$C$53,"Buy")-SUMIFS('Transactions (Dated)'!$E$2:$E$53,'Transactions (Dated)'!$D$2:$D$53,'Share Values'!$V176,'Transactions (Dated)'!$B$2:$B$53,'Share Values'!AG$11,'Transactions (Dated)'!$C$2:$C$53,"Sell")</f>
        <v>0</v>
      </c>
      <c r="AH176" s="40">
        <f ca="1">AH175+SUMIFS('Transactions (Dated)'!$E$2:$E$53,'Transactions (Dated)'!$D$2:$D$53,'Share Values'!$V176,'Transactions (Dated)'!$B$2:$B$53,'Share Values'!AH$11,'Transactions (Dated)'!$C$2:$C$53,"Buy")-SUMIFS('Transactions (Dated)'!$E$2:$E$53,'Transactions (Dated)'!$D$2:$D$53,'Share Values'!$V176,'Transactions (Dated)'!$B$2:$B$53,'Share Values'!AH$11,'Transactions (Dated)'!$C$2:$C$53,"Sell")</f>
        <v>0</v>
      </c>
      <c r="AI176" s="40">
        <f ca="1">AI175+SUMIFS('Transactions (Dated)'!$E$2:$E$53,'Transactions (Dated)'!$D$2:$D$53,'Share Values'!$V176,'Transactions (Dated)'!$B$2:$B$53,'Share Values'!AI$11,'Transactions (Dated)'!$C$2:$C$53,"Buy")-SUMIFS('Transactions (Dated)'!$E$2:$E$53,'Transactions (Dated)'!$D$2:$D$53,'Share Values'!$V176,'Transactions (Dated)'!$B$2:$B$53,'Share Values'!AI$11,'Transactions (Dated)'!$C$2:$C$53,"Sell")</f>
        <v>0</v>
      </c>
      <c r="AJ176" s="40">
        <f ca="1">AJ175+SUMIFS('Transactions (Dated)'!$E$2:$E$53,'Transactions (Dated)'!$D$2:$D$53,'Share Values'!$V176,'Transactions (Dated)'!$B$2:$B$53,'Share Values'!AJ$11,'Transactions (Dated)'!$C$2:$C$53,"Buy")-SUMIFS('Transactions (Dated)'!$E$2:$E$53,'Transactions (Dated)'!$D$2:$D$53,'Share Values'!$V176,'Transactions (Dated)'!$B$2:$B$53,'Share Values'!AJ$11,'Transactions (Dated)'!$C$2:$C$53,"Sell")</f>
        <v>0</v>
      </c>
      <c r="AK176" s="40"/>
      <c r="AM176" s="3">
        <f t="shared" si="57"/>
        <v>42152</v>
      </c>
      <c r="AN176" s="6">
        <f t="shared" ca="1" si="58"/>
        <v>57673.75</v>
      </c>
      <c r="AO176" s="6">
        <f t="shared" ca="1" si="59"/>
        <v>45937.5</v>
      </c>
      <c r="AP176" s="6">
        <f t="shared" ca="1" si="60"/>
        <v>0</v>
      </c>
      <c r="AQ176" s="6">
        <f t="shared" ca="1" si="61"/>
        <v>60884.56</v>
      </c>
      <c r="AR176" s="6">
        <f t="shared" ca="1" si="62"/>
        <v>42404.88</v>
      </c>
      <c r="AS176" s="6">
        <f t="shared" ca="1" si="63"/>
        <v>0</v>
      </c>
      <c r="AT176" s="6">
        <f t="shared" ca="1" si="64"/>
        <v>0</v>
      </c>
      <c r="AU176" s="6">
        <f t="shared" ca="1" si="65"/>
        <v>0</v>
      </c>
      <c r="AV176" s="6">
        <f t="shared" ca="1" si="66"/>
        <v>0</v>
      </c>
      <c r="AW176" s="6">
        <f t="shared" ca="1" si="67"/>
        <v>0</v>
      </c>
      <c r="AX176" s="6">
        <f t="shared" ca="1" si="68"/>
        <v>0</v>
      </c>
      <c r="AY176" s="6">
        <f t="shared" ca="1" si="69"/>
        <v>0</v>
      </c>
      <c r="AZ176" s="6">
        <f t="shared" ca="1" si="70"/>
        <v>0</v>
      </c>
      <c r="BA176" s="6">
        <f t="shared" ca="1" si="71"/>
        <v>0</v>
      </c>
      <c r="BB176" s="6"/>
      <c r="BD176" s="4">
        <f t="shared" ca="1" si="72"/>
        <v>206900.69</v>
      </c>
      <c r="BF176" s="3">
        <f t="shared" si="73"/>
        <v>42152</v>
      </c>
      <c r="BG176" s="6">
        <f>BG175+SUMIFS('Transactions (Dated)'!H:H,'Transactions (Dated)'!D:D,'Share Values'!AM176)</f>
        <v>806524.9</v>
      </c>
      <c r="BH176" s="6">
        <f ca="1">BH175+SUMIFS('Transactions (Dated)'!$F:$F,'Transactions (Dated)'!$D:$D,$BF176,'Transactions (Dated)'!$B:$B,BH$11,'Transactions (Dated)'!$C:$C,"Dividend (paid to cash)")*W176</f>
        <v>0</v>
      </c>
      <c r="BI176" s="6">
        <f ca="1">BI175+SUMIFS('Transactions (Dated)'!$F:$F,'Transactions (Dated)'!$D:$D,$BF176,'Transactions (Dated)'!$B:$B,BI$11,'Transactions (Dated)'!$C:$C,"Dividend (paid to cash)")*X176</f>
        <v>1250</v>
      </c>
      <c r="BJ176" s="6">
        <f ca="1">BJ175+SUMIFS('Transactions (Dated)'!$F:$F,'Transactions (Dated)'!$D:$D,$BF176,'Transactions (Dated)'!$B:$B,BJ$11,'Transactions (Dated)'!$C:$C,"Dividend (paid to cash)")*Y176</f>
        <v>0</v>
      </c>
      <c r="BK176" s="6">
        <f ca="1">BK175+SUMIFS('Transactions (Dated)'!$F:$F,'Transactions (Dated)'!$D:$D,$BF176,'Transactions (Dated)'!$B:$B,BK$11,'Transactions (Dated)'!$C:$C,"Dividend (paid to cash)")*Z176</f>
        <v>113.52000000000001</v>
      </c>
      <c r="BL176" s="6">
        <f ca="1">BL175+SUMIFS('Transactions (Dated)'!$F:$F,'Transactions (Dated)'!$D:$D,$BF176,'Transactions (Dated)'!$B:$B,BL$11,'Transactions (Dated)'!$C:$C,"Dividend (paid to cash)")*AA176</f>
        <v>0</v>
      </c>
      <c r="BM176" s="6">
        <f ca="1">BM175+SUMIFS('Transactions (Dated)'!$F:$F,'Transactions (Dated)'!$D:$D,$BF176,'Transactions (Dated)'!$B:$B,BM$11,'Transactions (Dated)'!$C:$C,"Dividend (paid to cash)")*AB176</f>
        <v>0</v>
      </c>
      <c r="BN176" s="6">
        <f ca="1">BN175+SUMIFS('Transactions (Dated)'!$F:$F,'Transactions (Dated)'!$D:$D,$BF176,'Transactions (Dated)'!$B:$B,BN$11,'Transactions (Dated)'!$C:$C,"Dividend (paid to cash)")*AC176</f>
        <v>0</v>
      </c>
      <c r="BO176" s="6">
        <f ca="1">BO175+SUMIFS('Transactions (Dated)'!$F:$F,'Transactions (Dated)'!$D:$D,$BF176,'Transactions (Dated)'!$B:$B,BO$11,'Transactions (Dated)'!$C:$C,"Dividend (paid to cash)")*AD176</f>
        <v>0</v>
      </c>
      <c r="BP176" s="6">
        <f ca="1">BP175+SUMIFS('Transactions (Dated)'!$F:$F,'Transactions (Dated)'!$D:$D,$BF176,'Transactions (Dated)'!$B:$B,BP$11,'Transactions (Dated)'!$C:$C,"Dividend (paid to cash)")*AE176</f>
        <v>0</v>
      </c>
      <c r="BQ176" s="6">
        <f ca="1">BQ175+SUMIFS('Transactions (Dated)'!$F:$F,'Transactions (Dated)'!$D:$D,$BF176,'Transactions (Dated)'!$B:$B,BQ$11,'Transactions (Dated)'!$C:$C,"Dividend (paid to cash)")*AF176</f>
        <v>0</v>
      </c>
      <c r="BR176" s="6">
        <f ca="1">BR175+SUMIFS('Transactions (Dated)'!$F:$F,'Transactions (Dated)'!$D:$D,$BF176,'Transactions (Dated)'!$B:$B,BR$11,'Transactions (Dated)'!$C:$C,"Dividend (paid to cash)")*AG176</f>
        <v>0</v>
      </c>
      <c r="BS176" s="6">
        <f ca="1">BS175+SUMIFS('Transactions (Dated)'!$F:$F,'Transactions (Dated)'!$D:$D,$BF176,'Transactions (Dated)'!$B:$B,BS$11,'Transactions (Dated)'!$C:$C,"Dividend (paid to cash)")*AH176</f>
        <v>0</v>
      </c>
      <c r="BT176" s="6">
        <f ca="1">BT175+SUMIFS('Transactions (Dated)'!$F:$F,'Transactions (Dated)'!$D:$D,$BF176,'Transactions (Dated)'!$B:$B,BT$11,'Transactions (Dated)'!$C:$C,"Dividend (paid to cash)")*AI176</f>
        <v>0</v>
      </c>
      <c r="BU176" s="6">
        <f ca="1">BU175+SUMIFS('Transactions (Dated)'!$F:$F,'Transactions (Dated)'!$D:$D,$BF176,'Transactions (Dated)'!$B:$B,BU$11,'Transactions (Dated)'!$C:$C,"Dividend (paid to cash)")*AJ176</f>
        <v>0</v>
      </c>
      <c r="BV176" s="6"/>
      <c r="BX176" s="6">
        <f t="shared" ca="1" si="78"/>
        <v>807888.42</v>
      </c>
      <c r="BZ176" s="3">
        <f t="shared" si="79"/>
        <v>42152</v>
      </c>
      <c r="CA176" s="4">
        <f t="shared" ca="1" si="74"/>
        <v>206900.69</v>
      </c>
      <c r="CB176" s="4">
        <f t="shared" ca="1" si="75"/>
        <v>807888.42</v>
      </c>
      <c r="CD176" s="4">
        <f t="shared" ca="1" si="76"/>
        <v>1014789.1100000001</v>
      </c>
    </row>
    <row r="177" spans="2:82" x14ac:dyDescent="0.15">
      <c r="B177" s="3">
        <f t="shared" si="77"/>
        <v>42153</v>
      </c>
      <c r="C177" s="2">
        <v>15014.1</v>
      </c>
      <c r="E177" s="70">
        <v>42153</v>
      </c>
      <c r="F177" s="69">
        <v>12.21</v>
      </c>
      <c r="G177" s="69">
        <v>5</v>
      </c>
      <c r="H177" s="69">
        <v>20.36</v>
      </c>
      <c r="I177" s="69">
        <v>31.86</v>
      </c>
      <c r="J177" s="69">
        <v>18.11</v>
      </c>
      <c r="K177" s="69">
        <v>12.65</v>
      </c>
      <c r="L177" s="69">
        <v>26.51</v>
      </c>
      <c r="M177" s="69">
        <v>3.31</v>
      </c>
      <c r="N177" s="69">
        <v>10.050000000000001</v>
      </c>
      <c r="O177" s="69">
        <v>5.4832999999999998</v>
      </c>
      <c r="P177" s="69">
        <v>31.49</v>
      </c>
      <c r="Q177" s="69">
        <v>0.95</v>
      </c>
      <c r="R177" s="69">
        <v>11.12</v>
      </c>
      <c r="S177" s="69">
        <v>37.979999999999997</v>
      </c>
      <c r="T177" s="4"/>
      <c r="V177" s="3">
        <f t="shared" si="56"/>
        <v>42153</v>
      </c>
      <c r="W177" s="40">
        <f ca="1">W176+SUMIFS('Transactions (Dated)'!$E$2:$E$53,'Transactions (Dated)'!$D$2:$D$53,'Share Values'!$V177,'Transactions (Dated)'!$B$2:$B$53,'Share Values'!W$11,'Transactions (Dated)'!$C$2:$C$53,"Buy")-SUMIFS('Transactions (Dated)'!$E$2:$E$53,'Transactions (Dated)'!$D$2:$D$53,'Share Values'!$V177,'Transactions (Dated)'!$B$2:$B$53,'Share Values'!W$11,'Transactions (Dated)'!$C$2:$C$53,"Sell")</f>
        <v>4625</v>
      </c>
      <c r="X177" s="40">
        <f ca="1">X176+SUMIFS('Transactions (Dated)'!$E$2:$E$53,'Transactions (Dated)'!$D$2:$D$53,'Share Values'!$V177,'Transactions (Dated)'!$B$2:$B$53,'Share Values'!X$11,'Transactions (Dated)'!$C$2:$C$53,"Buy")-SUMIFS('Transactions (Dated)'!$E$2:$E$53,'Transactions (Dated)'!$D$2:$D$53,'Share Values'!$V177,'Transactions (Dated)'!$B$2:$B$53,'Share Values'!X$11,'Transactions (Dated)'!$C$2:$C$53,"Sell")</f>
        <v>9375</v>
      </c>
      <c r="Y177" s="40">
        <f ca="1">Y176+SUMIFS('Transactions (Dated)'!$E$2:$E$53,'Transactions (Dated)'!$D$2:$D$53,'Share Values'!$V177,'Transactions (Dated)'!$B$2:$B$53,'Share Values'!Y$11,'Transactions (Dated)'!$C$2:$C$53,"Buy")-SUMIFS('Transactions (Dated)'!$E$2:$E$53,'Transactions (Dated)'!$D$2:$D$53,'Share Values'!$V177,'Transactions (Dated)'!$B$2:$B$53,'Share Values'!Y$11,'Transactions (Dated)'!$C$2:$C$53,"Sell")</f>
        <v>0</v>
      </c>
      <c r="Z177" s="40">
        <f ca="1">Z176+SUMIFS('Transactions (Dated)'!$E$2:$E$53,'Transactions (Dated)'!$D$2:$D$53,'Share Values'!$V177,'Transactions (Dated)'!$B$2:$B$53,'Share Values'!Z$11,'Transactions (Dated)'!$C$2:$C$53,"Buy")-SUMIFS('Transactions (Dated)'!$E$2:$E$53,'Transactions (Dated)'!$D$2:$D$53,'Share Values'!$V177,'Transactions (Dated)'!$B$2:$B$53,'Share Values'!Z$11,'Transactions (Dated)'!$C$2:$C$53,"Sell")</f>
        <v>1892</v>
      </c>
      <c r="AA177" s="40">
        <f ca="1">AA176+SUMIFS('Transactions (Dated)'!$E$2:$E$53,'Transactions (Dated)'!$D$2:$D$53,'Share Values'!$V177,'Transactions (Dated)'!$B$2:$B$53,'Share Values'!AA$11,'Transactions (Dated)'!$C$2:$C$53,"Buy")-SUMIFS('Transactions (Dated)'!$E$2:$E$53,'Transactions (Dated)'!$D$2:$D$53,'Share Values'!$V177,'Transactions (Dated)'!$B$2:$B$53,'Share Values'!AA$11,'Transactions (Dated)'!$C$2:$C$53,"Sell")</f>
        <v>2348</v>
      </c>
      <c r="AB177" s="40">
        <f ca="1">AB176+SUMIFS('Transactions (Dated)'!$E$2:$E$53,'Transactions (Dated)'!$D$2:$D$53,'Share Values'!$V177,'Transactions (Dated)'!$B$2:$B$53,'Share Values'!AB$11,'Transactions (Dated)'!$C$2:$C$53,"Buy")-SUMIFS('Transactions (Dated)'!$E$2:$E$53,'Transactions (Dated)'!$D$2:$D$53,'Share Values'!$V177,'Transactions (Dated)'!$B$2:$B$53,'Share Values'!AB$11,'Transactions (Dated)'!$C$2:$C$53,"Sell")</f>
        <v>0</v>
      </c>
      <c r="AC177" s="40">
        <f ca="1">AC176+SUMIFS('Transactions (Dated)'!$E$2:$E$53,'Transactions (Dated)'!$D$2:$D$53,'Share Values'!$V177,'Transactions (Dated)'!$B$2:$B$53,'Share Values'!AC$11,'Transactions (Dated)'!$C$2:$C$53,"Buy")-SUMIFS('Transactions (Dated)'!$E$2:$E$53,'Transactions (Dated)'!$D$2:$D$53,'Share Values'!$V177,'Transactions (Dated)'!$B$2:$B$53,'Share Values'!AC$11,'Transactions (Dated)'!$C$2:$C$53,"Sell")</f>
        <v>0</v>
      </c>
      <c r="AD177" s="40">
        <f ca="1">AD176+SUMIFS('Transactions (Dated)'!$E$2:$E$53,'Transactions (Dated)'!$D$2:$D$53,'Share Values'!$V177,'Transactions (Dated)'!$B$2:$B$53,'Share Values'!AD$11,'Transactions (Dated)'!$C$2:$C$53,"Buy")-SUMIFS('Transactions (Dated)'!$E$2:$E$53,'Transactions (Dated)'!$D$2:$D$53,'Share Values'!$V177,'Transactions (Dated)'!$B$2:$B$53,'Share Values'!AD$11,'Transactions (Dated)'!$C$2:$C$53,"Sell")</f>
        <v>0</v>
      </c>
      <c r="AE177" s="40">
        <f ca="1">AE176+SUMIFS('Transactions (Dated)'!$E$2:$E$53,'Transactions (Dated)'!$D$2:$D$53,'Share Values'!$V177,'Transactions (Dated)'!$B$2:$B$53,'Share Values'!AE$11,'Transactions (Dated)'!$C$2:$C$53,"Buy")-SUMIFS('Transactions (Dated)'!$E$2:$E$53,'Transactions (Dated)'!$D$2:$D$53,'Share Values'!$V177,'Transactions (Dated)'!$B$2:$B$53,'Share Values'!AE$11,'Transactions (Dated)'!$C$2:$C$53,"Sell")</f>
        <v>0</v>
      </c>
      <c r="AF177" s="40">
        <f ca="1">AF176+SUMIFS('Transactions (Dated)'!$E$2:$E$53,'Transactions (Dated)'!$D$2:$D$53,'Share Values'!$V177,'Transactions (Dated)'!$B$2:$B$53,'Share Values'!AF$11,'Transactions (Dated)'!$C$2:$C$53,"Buy")-SUMIFS('Transactions (Dated)'!$E$2:$E$53,'Transactions (Dated)'!$D$2:$D$53,'Share Values'!$V177,'Transactions (Dated)'!$B$2:$B$53,'Share Values'!AF$11,'Transactions (Dated)'!$C$2:$C$53,"Sell")</f>
        <v>0</v>
      </c>
      <c r="AG177" s="40">
        <f ca="1">AG176+SUMIFS('Transactions (Dated)'!$E$2:$E$53,'Transactions (Dated)'!$D$2:$D$53,'Share Values'!$V177,'Transactions (Dated)'!$B$2:$B$53,'Share Values'!AG$11,'Transactions (Dated)'!$C$2:$C$53,"Buy")-SUMIFS('Transactions (Dated)'!$E$2:$E$53,'Transactions (Dated)'!$D$2:$D$53,'Share Values'!$V177,'Transactions (Dated)'!$B$2:$B$53,'Share Values'!AG$11,'Transactions (Dated)'!$C$2:$C$53,"Sell")</f>
        <v>0</v>
      </c>
      <c r="AH177" s="40">
        <f ca="1">AH176+SUMIFS('Transactions (Dated)'!$E$2:$E$53,'Transactions (Dated)'!$D$2:$D$53,'Share Values'!$V177,'Transactions (Dated)'!$B$2:$B$53,'Share Values'!AH$11,'Transactions (Dated)'!$C$2:$C$53,"Buy")-SUMIFS('Transactions (Dated)'!$E$2:$E$53,'Transactions (Dated)'!$D$2:$D$53,'Share Values'!$V177,'Transactions (Dated)'!$B$2:$B$53,'Share Values'!AH$11,'Transactions (Dated)'!$C$2:$C$53,"Sell")</f>
        <v>0</v>
      </c>
      <c r="AI177" s="40">
        <f ca="1">AI176+SUMIFS('Transactions (Dated)'!$E$2:$E$53,'Transactions (Dated)'!$D$2:$D$53,'Share Values'!$V177,'Transactions (Dated)'!$B$2:$B$53,'Share Values'!AI$11,'Transactions (Dated)'!$C$2:$C$53,"Buy")-SUMIFS('Transactions (Dated)'!$E$2:$E$53,'Transactions (Dated)'!$D$2:$D$53,'Share Values'!$V177,'Transactions (Dated)'!$B$2:$B$53,'Share Values'!AI$11,'Transactions (Dated)'!$C$2:$C$53,"Sell")</f>
        <v>0</v>
      </c>
      <c r="AJ177" s="40">
        <f ca="1">AJ176+SUMIFS('Transactions (Dated)'!$E$2:$E$53,'Transactions (Dated)'!$D$2:$D$53,'Share Values'!$V177,'Transactions (Dated)'!$B$2:$B$53,'Share Values'!AJ$11,'Transactions (Dated)'!$C$2:$C$53,"Buy")-SUMIFS('Transactions (Dated)'!$E$2:$E$53,'Transactions (Dated)'!$D$2:$D$53,'Share Values'!$V177,'Transactions (Dated)'!$B$2:$B$53,'Share Values'!AJ$11,'Transactions (Dated)'!$C$2:$C$53,"Sell")</f>
        <v>0</v>
      </c>
      <c r="AK177" s="40"/>
      <c r="AM177" s="3">
        <f t="shared" si="57"/>
        <v>42153</v>
      </c>
      <c r="AN177" s="6">
        <f t="shared" ca="1" si="58"/>
        <v>56471.250000000007</v>
      </c>
      <c r="AO177" s="6">
        <f t="shared" ca="1" si="59"/>
        <v>46875</v>
      </c>
      <c r="AP177" s="6">
        <f t="shared" ca="1" si="60"/>
        <v>0</v>
      </c>
      <c r="AQ177" s="6">
        <f t="shared" ca="1" si="61"/>
        <v>60279.119999999995</v>
      </c>
      <c r="AR177" s="6">
        <f t="shared" ca="1" si="62"/>
        <v>42522.28</v>
      </c>
      <c r="AS177" s="6">
        <f t="shared" ca="1" si="63"/>
        <v>0</v>
      </c>
      <c r="AT177" s="6">
        <f t="shared" ca="1" si="64"/>
        <v>0</v>
      </c>
      <c r="AU177" s="6">
        <f t="shared" ca="1" si="65"/>
        <v>0</v>
      </c>
      <c r="AV177" s="6">
        <f t="shared" ca="1" si="66"/>
        <v>0</v>
      </c>
      <c r="AW177" s="6">
        <f t="shared" ca="1" si="67"/>
        <v>0</v>
      </c>
      <c r="AX177" s="6">
        <f t="shared" ca="1" si="68"/>
        <v>0</v>
      </c>
      <c r="AY177" s="6">
        <f t="shared" ca="1" si="69"/>
        <v>0</v>
      </c>
      <c r="AZ177" s="6">
        <f t="shared" ca="1" si="70"/>
        <v>0</v>
      </c>
      <c r="BA177" s="6">
        <f t="shared" ca="1" si="71"/>
        <v>0</v>
      </c>
      <c r="BB177" s="6"/>
      <c r="BD177" s="4">
        <f t="shared" ca="1" si="72"/>
        <v>206147.65</v>
      </c>
      <c r="BF177" s="3">
        <f t="shared" si="73"/>
        <v>42153</v>
      </c>
      <c r="BG177" s="6">
        <f>BG176+SUMIFS('Transactions (Dated)'!H:H,'Transactions (Dated)'!D:D,'Share Values'!AM177)</f>
        <v>806524.9</v>
      </c>
      <c r="BH177" s="6">
        <f ca="1">BH176+SUMIFS('Transactions (Dated)'!$F:$F,'Transactions (Dated)'!$D:$D,$BF177,'Transactions (Dated)'!$B:$B,BH$11,'Transactions (Dated)'!$C:$C,"Dividend (paid to cash)")*W177</f>
        <v>0</v>
      </c>
      <c r="BI177" s="6">
        <f ca="1">BI176+SUMIFS('Transactions (Dated)'!$F:$F,'Transactions (Dated)'!$D:$D,$BF177,'Transactions (Dated)'!$B:$B,BI$11,'Transactions (Dated)'!$C:$C,"Dividend (paid to cash)")*X177</f>
        <v>1250</v>
      </c>
      <c r="BJ177" s="6">
        <f ca="1">BJ176+SUMIFS('Transactions (Dated)'!$F:$F,'Transactions (Dated)'!$D:$D,$BF177,'Transactions (Dated)'!$B:$B,BJ$11,'Transactions (Dated)'!$C:$C,"Dividend (paid to cash)")*Y177</f>
        <v>0</v>
      </c>
      <c r="BK177" s="6">
        <f ca="1">BK176+SUMIFS('Transactions (Dated)'!$F:$F,'Transactions (Dated)'!$D:$D,$BF177,'Transactions (Dated)'!$B:$B,BK$11,'Transactions (Dated)'!$C:$C,"Dividend (paid to cash)")*Z177</f>
        <v>113.52000000000001</v>
      </c>
      <c r="BL177" s="6">
        <f ca="1">BL176+SUMIFS('Transactions (Dated)'!$F:$F,'Transactions (Dated)'!$D:$D,$BF177,'Transactions (Dated)'!$B:$B,BL$11,'Transactions (Dated)'!$C:$C,"Dividend (paid to cash)")*AA177</f>
        <v>0</v>
      </c>
      <c r="BM177" s="6">
        <f ca="1">BM176+SUMIFS('Transactions (Dated)'!$F:$F,'Transactions (Dated)'!$D:$D,$BF177,'Transactions (Dated)'!$B:$B,BM$11,'Transactions (Dated)'!$C:$C,"Dividend (paid to cash)")*AB177</f>
        <v>0</v>
      </c>
      <c r="BN177" s="6">
        <f ca="1">BN176+SUMIFS('Transactions (Dated)'!$F:$F,'Transactions (Dated)'!$D:$D,$BF177,'Transactions (Dated)'!$B:$B,BN$11,'Transactions (Dated)'!$C:$C,"Dividend (paid to cash)")*AC177</f>
        <v>0</v>
      </c>
      <c r="BO177" s="6">
        <f ca="1">BO176+SUMIFS('Transactions (Dated)'!$F:$F,'Transactions (Dated)'!$D:$D,$BF177,'Transactions (Dated)'!$B:$B,BO$11,'Transactions (Dated)'!$C:$C,"Dividend (paid to cash)")*AD177</f>
        <v>0</v>
      </c>
      <c r="BP177" s="6">
        <f ca="1">BP176+SUMIFS('Transactions (Dated)'!$F:$F,'Transactions (Dated)'!$D:$D,$BF177,'Transactions (Dated)'!$B:$B,BP$11,'Transactions (Dated)'!$C:$C,"Dividend (paid to cash)")*AE177</f>
        <v>0</v>
      </c>
      <c r="BQ177" s="6">
        <f ca="1">BQ176+SUMIFS('Transactions (Dated)'!$F:$F,'Transactions (Dated)'!$D:$D,$BF177,'Transactions (Dated)'!$B:$B,BQ$11,'Transactions (Dated)'!$C:$C,"Dividend (paid to cash)")*AF177</f>
        <v>0</v>
      </c>
      <c r="BR177" s="6">
        <f ca="1">BR176+SUMIFS('Transactions (Dated)'!$F:$F,'Transactions (Dated)'!$D:$D,$BF177,'Transactions (Dated)'!$B:$B,BR$11,'Transactions (Dated)'!$C:$C,"Dividend (paid to cash)")*AG177</f>
        <v>0</v>
      </c>
      <c r="BS177" s="6">
        <f ca="1">BS176+SUMIFS('Transactions (Dated)'!$F:$F,'Transactions (Dated)'!$D:$D,$BF177,'Transactions (Dated)'!$B:$B,BS$11,'Transactions (Dated)'!$C:$C,"Dividend (paid to cash)")*AH177</f>
        <v>0</v>
      </c>
      <c r="BT177" s="6">
        <f ca="1">BT176+SUMIFS('Transactions (Dated)'!$F:$F,'Transactions (Dated)'!$D:$D,$BF177,'Transactions (Dated)'!$B:$B,BT$11,'Transactions (Dated)'!$C:$C,"Dividend (paid to cash)")*AI177</f>
        <v>0</v>
      </c>
      <c r="BU177" s="6">
        <f ca="1">BU176+SUMIFS('Transactions (Dated)'!$F:$F,'Transactions (Dated)'!$D:$D,$BF177,'Transactions (Dated)'!$B:$B,BU$11,'Transactions (Dated)'!$C:$C,"Dividend (paid to cash)")*AJ177</f>
        <v>0</v>
      </c>
      <c r="BV177" s="6"/>
      <c r="BX177" s="6">
        <f t="shared" ca="1" si="78"/>
        <v>807888.42</v>
      </c>
      <c r="BZ177" s="3">
        <f t="shared" si="79"/>
        <v>42153</v>
      </c>
      <c r="CA177" s="4">
        <f t="shared" ca="1" si="74"/>
        <v>206147.65</v>
      </c>
      <c r="CB177" s="4">
        <f t="shared" ca="1" si="75"/>
        <v>807888.42</v>
      </c>
      <c r="CD177" s="4">
        <f t="shared" ca="1" si="76"/>
        <v>1014036.0700000001</v>
      </c>
    </row>
    <row r="178" spans="2:82" x14ac:dyDescent="0.15">
      <c r="B178" s="3">
        <f t="shared" si="77"/>
        <v>42156</v>
      </c>
      <c r="C178" s="2">
        <v>15074.1</v>
      </c>
      <c r="E178" s="70">
        <v>42156</v>
      </c>
      <c r="F178" s="69">
        <v>11.92</v>
      </c>
      <c r="G178" s="69">
        <v>5.0599999999999996</v>
      </c>
      <c r="H178" s="69">
        <v>20.420000000000002</v>
      </c>
      <c r="I178" s="69">
        <v>32.07</v>
      </c>
      <c r="J178" s="69">
        <v>18.09</v>
      </c>
      <c r="K178" s="69">
        <v>12.67</v>
      </c>
      <c r="L178" s="69">
        <v>26.6</v>
      </c>
      <c r="M178" s="69">
        <v>3.38</v>
      </c>
      <c r="N178" s="69">
        <v>10.25</v>
      </c>
      <c r="O178" s="69">
        <v>5.5</v>
      </c>
      <c r="P178" s="69">
        <v>32.159999999999997</v>
      </c>
      <c r="Q178" s="69">
        <v>1</v>
      </c>
      <c r="R178" s="69">
        <v>11.33</v>
      </c>
      <c r="S178" s="69">
        <v>38.299999999999997</v>
      </c>
      <c r="T178" s="4"/>
      <c r="V178" s="3">
        <f t="shared" si="56"/>
        <v>42156</v>
      </c>
      <c r="W178" s="40">
        <f ca="1">W177+SUMIFS('Transactions (Dated)'!$E$2:$E$53,'Transactions (Dated)'!$D$2:$D$53,'Share Values'!$V178,'Transactions (Dated)'!$B$2:$B$53,'Share Values'!W$11,'Transactions (Dated)'!$C$2:$C$53,"Buy")-SUMIFS('Transactions (Dated)'!$E$2:$E$53,'Transactions (Dated)'!$D$2:$D$53,'Share Values'!$V178,'Transactions (Dated)'!$B$2:$B$53,'Share Values'!W$11,'Transactions (Dated)'!$C$2:$C$53,"Sell")</f>
        <v>4625</v>
      </c>
      <c r="X178" s="40">
        <f ca="1">X177+SUMIFS('Transactions (Dated)'!$E$2:$E$53,'Transactions (Dated)'!$D$2:$D$53,'Share Values'!$V178,'Transactions (Dated)'!$B$2:$B$53,'Share Values'!X$11,'Transactions (Dated)'!$C$2:$C$53,"Buy")-SUMIFS('Transactions (Dated)'!$E$2:$E$53,'Transactions (Dated)'!$D$2:$D$53,'Share Values'!$V178,'Transactions (Dated)'!$B$2:$B$53,'Share Values'!X$11,'Transactions (Dated)'!$C$2:$C$53,"Sell")</f>
        <v>9375</v>
      </c>
      <c r="Y178" s="40">
        <f ca="1">Y177+SUMIFS('Transactions (Dated)'!$E$2:$E$53,'Transactions (Dated)'!$D$2:$D$53,'Share Values'!$V178,'Transactions (Dated)'!$B$2:$B$53,'Share Values'!Y$11,'Transactions (Dated)'!$C$2:$C$53,"Buy")-SUMIFS('Transactions (Dated)'!$E$2:$E$53,'Transactions (Dated)'!$D$2:$D$53,'Share Values'!$V178,'Transactions (Dated)'!$B$2:$B$53,'Share Values'!Y$11,'Transactions (Dated)'!$C$2:$C$53,"Sell")</f>
        <v>0</v>
      </c>
      <c r="Z178" s="40">
        <f ca="1">Z177+SUMIFS('Transactions (Dated)'!$E$2:$E$53,'Transactions (Dated)'!$D$2:$D$53,'Share Values'!$V178,'Transactions (Dated)'!$B$2:$B$53,'Share Values'!Z$11,'Transactions (Dated)'!$C$2:$C$53,"Buy")-SUMIFS('Transactions (Dated)'!$E$2:$E$53,'Transactions (Dated)'!$D$2:$D$53,'Share Values'!$V178,'Transactions (Dated)'!$B$2:$B$53,'Share Values'!Z$11,'Transactions (Dated)'!$C$2:$C$53,"Sell")</f>
        <v>1892</v>
      </c>
      <c r="AA178" s="40">
        <f ca="1">AA177+SUMIFS('Transactions (Dated)'!$E$2:$E$53,'Transactions (Dated)'!$D$2:$D$53,'Share Values'!$V178,'Transactions (Dated)'!$B$2:$B$53,'Share Values'!AA$11,'Transactions (Dated)'!$C$2:$C$53,"Buy")-SUMIFS('Transactions (Dated)'!$E$2:$E$53,'Transactions (Dated)'!$D$2:$D$53,'Share Values'!$V178,'Transactions (Dated)'!$B$2:$B$53,'Share Values'!AA$11,'Transactions (Dated)'!$C$2:$C$53,"Sell")</f>
        <v>2348</v>
      </c>
      <c r="AB178" s="40">
        <f ca="1">AB177+SUMIFS('Transactions (Dated)'!$E$2:$E$53,'Transactions (Dated)'!$D$2:$D$53,'Share Values'!$V178,'Transactions (Dated)'!$B$2:$B$53,'Share Values'!AB$11,'Transactions (Dated)'!$C$2:$C$53,"Buy")-SUMIFS('Transactions (Dated)'!$E$2:$E$53,'Transactions (Dated)'!$D$2:$D$53,'Share Values'!$V178,'Transactions (Dated)'!$B$2:$B$53,'Share Values'!AB$11,'Transactions (Dated)'!$C$2:$C$53,"Sell")</f>
        <v>0</v>
      </c>
      <c r="AC178" s="40">
        <f ca="1">AC177+SUMIFS('Transactions (Dated)'!$E$2:$E$53,'Transactions (Dated)'!$D$2:$D$53,'Share Values'!$V178,'Transactions (Dated)'!$B$2:$B$53,'Share Values'!AC$11,'Transactions (Dated)'!$C$2:$C$53,"Buy")-SUMIFS('Transactions (Dated)'!$E$2:$E$53,'Transactions (Dated)'!$D$2:$D$53,'Share Values'!$V178,'Transactions (Dated)'!$B$2:$B$53,'Share Values'!AC$11,'Transactions (Dated)'!$C$2:$C$53,"Sell")</f>
        <v>0</v>
      </c>
      <c r="AD178" s="40">
        <f ca="1">AD177+SUMIFS('Transactions (Dated)'!$E$2:$E$53,'Transactions (Dated)'!$D$2:$D$53,'Share Values'!$V178,'Transactions (Dated)'!$B$2:$B$53,'Share Values'!AD$11,'Transactions (Dated)'!$C$2:$C$53,"Buy")-SUMIFS('Transactions (Dated)'!$E$2:$E$53,'Transactions (Dated)'!$D$2:$D$53,'Share Values'!$V178,'Transactions (Dated)'!$B$2:$B$53,'Share Values'!AD$11,'Transactions (Dated)'!$C$2:$C$53,"Sell")</f>
        <v>0</v>
      </c>
      <c r="AE178" s="40">
        <f ca="1">AE177+SUMIFS('Transactions (Dated)'!$E$2:$E$53,'Transactions (Dated)'!$D$2:$D$53,'Share Values'!$V178,'Transactions (Dated)'!$B$2:$B$53,'Share Values'!AE$11,'Transactions (Dated)'!$C$2:$C$53,"Buy")-SUMIFS('Transactions (Dated)'!$E$2:$E$53,'Transactions (Dated)'!$D$2:$D$53,'Share Values'!$V178,'Transactions (Dated)'!$B$2:$B$53,'Share Values'!AE$11,'Transactions (Dated)'!$C$2:$C$53,"Sell")</f>
        <v>0</v>
      </c>
      <c r="AF178" s="40">
        <f ca="1">AF177+SUMIFS('Transactions (Dated)'!$E$2:$E$53,'Transactions (Dated)'!$D$2:$D$53,'Share Values'!$V178,'Transactions (Dated)'!$B$2:$B$53,'Share Values'!AF$11,'Transactions (Dated)'!$C$2:$C$53,"Buy")-SUMIFS('Transactions (Dated)'!$E$2:$E$53,'Transactions (Dated)'!$D$2:$D$53,'Share Values'!$V178,'Transactions (Dated)'!$B$2:$B$53,'Share Values'!AF$11,'Transactions (Dated)'!$C$2:$C$53,"Sell")</f>
        <v>0</v>
      </c>
      <c r="AG178" s="40">
        <f ca="1">AG177+SUMIFS('Transactions (Dated)'!$E$2:$E$53,'Transactions (Dated)'!$D$2:$D$53,'Share Values'!$V178,'Transactions (Dated)'!$B$2:$B$53,'Share Values'!AG$11,'Transactions (Dated)'!$C$2:$C$53,"Buy")-SUMIFS('Transactions (Dated)'!$E$2:$E$53,'Transactions (Dated)'!$D$2:$D$53,'Share Values'!$V178,'Transactions (Dated)'!$B$2:$B$53,'Share Values'!AG$11,'Transactions (Dated)'!$C$2:$C$53,"Sell")</f>
        <v>0</v>
      </c>
      <c r="AH178" s="40">
        <f ca="1">AH177+SUMIFS('Transactions (Dated)'!$E$2:$E$53,'Transactions (Dated)'!$D$2:$D$53,'Share Values'!$V178,'Transactions (Dated)'!$B$2:$B$53,'Share Values'!AH$11,'Transactions (Dated)'!$C$2:$C$53,"Buy")-SUMIFS('Transactions (Dated)'!$E$2:$E$53,'Transactions (Dated)'!$D$2:$D$53,'Share Values'!$V178,'Transactions (Dated)'!$B$2:$B$53,'Share Values'!AH$11,'Transactions (Dated)'!$C$2:$C$53,"Sell")</f>
        <v>0</v>
      </c>
      <c r="AI178" s="40">
        <f ca="1">AI177+SUMIFS('Transactions (Dated)'!$E$2:$E$53,'Transactions (Dated)'!$D$2:$D$53,'Share Values'!$V178,'Transactions (Dated)'!$B$2:$B$53,'Share Values'!AI$11,'Transactions (Dated)'!$C$2:$C$53,"Buy")-SUMIFS('Transactions (Dated)'!$E$2:$E$53,'Transactions (Dated)'!$D$2:$D$53,'Share Values'!$V178,'Transactions (Dated)'!$B$2:$B$53,'Share Values'!AI$11,'Transactions (Dated)'!$C$2:$C$53,"Sell")</f>
        <v>0</v>
      </c>
      <c r="AJ178" s="40">
        <f ca="1">AJ177+SUMIFS('Transactions (Dated)'!$E$2:$E$53,'Transactions (Dated)'!$D$2:$D$53,'Share Values'!$V178,'Transactions (Dated)'!$B$2:$B$53,'Share Values'!AJ$11,'Transactions (Dated)'!$C$2:$C$53,"Buy")-SUMIFS('Transactions (Dated)'!$E$2:$E$53,'Transactions (Dated)'!$D$2:$D$53,'Share Values'!$V178,'Transactions (Dated)'!$B$2:$B$53,'Share Values'!AJ$11,'Transactions (Dated)'!$C$2:$C$53,"Sell")</f>
        <v>0</v>
      </c>
      <c r="AK178" s="40"/>
      <c r="AM178" s="3">
        <f t="shared" si="57"/>
        <v>42156</v>
      </c>
      <c r="AN178" s="6">
        <f t="shared" ca="1" si="58"/>
        <v>55130</v>
      </c>
      <c r="AO178" s="6">
        <f t="shared" ca="1" si="59"/>
        <v>47437.499999999993</v>
      </c>
      <c r="AP178" s="6">
        <f t="shared" ca="1" si="60"/>
        <v>0</v>
      </c>
      <c r="AQ178" s="6">
        <f t="shared" ca="1" si="61"/>
        <v>60676.44</v>
      </c>
      <c r="AR178" s="6">
        <f t="shared" ca="1" si="62"/>
        <v>42475.32</v>
      </c>
      <c r="AS178" s="6">
        <f t="shared" ca="1" si="63"/>
        <v>0</v>
      </c>
      <c r="AT178" s="6">
        <f t="shared" ca="1" si="64"/>
        <v>0</v>
      </c>
      <c r="AU178" s="6">
        <f t="shared" ca="1" si="65"/>
        <v>0</v>
      </c>
      <c r="AV178" s="6">
        <f t="shared" ca="1" si="66"/>
        <v>0</v>
      </c>
      <c r="AW178" s="6">
        <f t="shared" ca="1" si="67"/>
        <v>0</v>
      </c>
      <c r="AX178" s="6">
        <f t="shared" ca="1" si="68"/>
        <v>0</v>
      </c>
      <c r="AY178" s="6">
        <f t="shared" ca="1" si="69"/>
        <v>0</v>
      </c>
      <c r="AZ178" s="6">
        <f t="shared" ca="1" si="70"/>
        <v>0</v>
      </c>
      <c r="BA178" s="6">
        <f t="shared" ca="1" si="71"/>
        <v>0</v>
      </c>
      <c r="BB178" s="6"/>
      <c r="BD178" s="4">
        <f t="shared" ca="1" si="72"/>
        <v>205719.26</v>
      </c>
      <c r="BF178" s="3">
        <f t="shared" si="73"/>
        <v>42156</v>
      </c>
      <c r="BG178" s="6">
        <f>BG177+SUMIFS('Transactions (Dated)'!H:H,'Transactions (Dated)'!D:D,'Share Values'!AM178)</f>
        <v>806524.9</v>
      </c>
      <c r="BH178" s="6">
        <f ca="1">BH177+SUMIFS('Transactions (Dated)'!$F:$F,'Transactions (Dated)'!$D:$D,$BF178,'Transactions (Dated)'!$B:$B,BH$11,'Transactions (Dated)'!$C:$C,"Dividend (paid to cash)")*W178</f>
        <v>0</v>
      </c>
      <c r="BI178" s="6">
        <f ca="1">BI177+SUMIFS('Transactions (Dated)'!$F:$F,'Transactions (Dated)'!$D:$D,$BF178,'Transactions (Dated)'!$B:$B,BI$11,'Transactions (Dated)'!$C:$C,"Dividend (paid to cash)")*X178</f>
        <v>1250</v>
      </c>
      <c r="BJ178" s="6">
        <f ca="1">BJ177+SUMIFS('Transactions (Dated)'!$F:$F,'Transactions (Dated)'!$D:$D,$BF178,'Transactions (Dated)'!$B:$B,BJ$11,'Transactions (Dated)'!$C:$C,"Dividend (paid to cash)")*Y178</f>
        <v>0</v>
      </c>
      <c r="BK178" s="6">
        <f ca="1">BK177+SUMIFS('Transactions (Dated)'!$F:$F,'Transactions (Dated)'!$D:$D,$BF178,'Transactions (Dated)'!$B:$B,BK$11,'Transactions (Dated)'!$C:$C,"Dividend (paid to cash)")*Z178</f>
        <v>113.52000000000001</v>
      </c>
      <c r="BL178" s="6">
        <f ca="1">BL177+SUMIFS('Transactions (Dated)'!$F:$F,'Transactions (Dated)'!$D:$D,$BF178,'Transactions (Dated)'!$B:$B,BL$11,'Transactions (Dated)'!$C:$C,"Dividend (paid to cash)")*AA178</f>
        <v>0</v>
      </c>
      <c r="BM178" s="6">
        <f ca="1">BM177+SUMIFS('Transactions (Dated)'!$F:$F,'Transactions (Dated)'!$D:$D,$BF178,'Transactions (Dated)'!$B:$B,BM$11,'Transactions (Dated)'!$C:$C,"Dividend (paid to cash)")*AB178</f>
        <v>0</v>
      </c>
      <c r="BN178" s="6">
        <f ca="1">BN177+SUMIFS('Transactions (Dated)'!$F:$F,'Transactions (Dated)'!$D:$D,$BF178,'Transactions (Dated)'!$B:$B,BN$11,'Transactions (Dated)'!$C:$C,"Dividend (paid to cash)")*AC178</f>
        <v>0</v>
      </c>
      <c r="BO178" s="6">
        <f ca="1">BO177+SUMIFS('Transactions (Dated)'!$F:$F,'Transactions (Dated)'!$D:$D,$BF178,'Transactions (Dated)'!$B:$B,BO$11,'Transactions (Dated)'!$C:$C,"Dividend (paid to cash)")*AD178</f>
        <v>0</v>
      </c>
      <c r="BP178" s="6">
        <f ca="1">BP177+SUMIFS('Transactions (Dated)'!$F:$F,'Transactions (Dated)'!$D:$D,$BF178,'Transactions (Dated)'!$B:$B,BP$11,'Transactions (Dated)'!$C:$C,"Dividend (paid to cash)")*AE178</f>
        <v>0</v>
      </c>
      <c r="BQ178" s="6">
        <f ca="1">BQ177+SUMIFS('Transactions (Dated)'!$F:$F,'Transactions (Dated)'!$D:$D,$BF178,'Transactions (Dated)'!$B:$B,BQ$11,'Transactions (Dated)'!$C:$C,"Dividend (paid to cash)")*AF178</f>
        <v>0</v>
      </c>
      <c r="BR178" s="6">
        <f ca="1">BR177+SUMIFS('Transactions (Dated)'!$F:$F,'Transactions (Dated)'!$D:$D,$BF178,'Transactions (Dated)'!$B:$B,BR$11,'Transactions (Dated)'!$C:$C,"Dividend (paid to cash)")*AG178</f>
        <v>0</v>
      </c>
      <c r="BS178" s="6">
        <f ca="1">BS177+SUMIFS('Transactions (Dated)'!$F:$F,'Transactions (Dated)'!$D:$D,$BF178,'Transactions (Dated)'!$B:$B,BS$11,'Transactions (Dated)'!$C:$C,"Dividend (paid to cash)")*AH178</f>
        <v>0</v>
      </c>
      <c r="BT178" s="6">
        <f ca="1">BT177+SUMIFS('Transactions (Dated)'!$F:$F,'Transactions (Dated)'!$D:$D,$BF178,'Transactions (Dated)'!$B:$B,BT$11,'Transactions (Dated)'!$C:$C,"Dividend (paid to cash)")*AI178</f>
        <v>0</v>
      </c>
      <c r="BU178" s="6">
        <f ca="1">BU177+SUMIFS('Transactions (Dated)'!$F:$F,'Transactions (Dated)'!$D:$D,$BF178,'Transactions (Dated)'!$B:$B,BU$11,'Transactions (Dated)'!$C:$C,"Dividend (paid to cash)")*AJ178</f>
        <v>0</v>
      </c>
      <c r="BV178" s="6"/>
      <c r="BX178" s="6">
        <f t="shared" ca="1" si="78"/>
        <v>807888.42</v>
      </c>
      <c r="BZ178" s="3">
        <f t="shared" si="79"/>
        <v>42156</v>
      </c>
      <c r="CA178" s="4">
        <f t="shared" ca="1" si="74"/>
        <v>205719.26</v>
      </c>
      <c r="CB178" s="4">
        <f t="shared" ca="1" si="75"/>
        <v>807888.42</v>
      </c>
      <c r="CD178" s="4">
        <f t="shared" ca="1" si="76"/>
        <v>1013607.68</v>
      </c>
    </row>
    <row r="179" spans="2:82" x14ac:dyDescent="0.15">
      <c r="B179" s="3">
        <f t="shared" si="77"/>
        <v>42157</v>
      </c>
      <c r="C179" s="2">
        <v>15104.7</v>
      </c>
      <c r="E179" s="70">
        <v>42157</v>
      </c>
      <c r="F179" s="69">
        <v>11.95</v>
      </c>
      <c r="G179" s="69">
        <v>5.15</v>
      </c>
      <c r="H179" s="69">
        <v>20.45</v>
      </c>
      <c r="I179" s="69">
        <v>31.7</v>
      </c>
      <c r="J179" s="69">
        <v>18.21</v>
      </c>
      <c r="K179" s="69">
        <v>12.63</v>
      </c>
      <c r="L179" s="69">
        <v>26.66</v>
      </c>
      <c r="M179" s="69">
        <v>3.43</v>
      </c>
      <c r="N179" s="69">
        <v>10.199999999999999</v>
      </c>
      <c r="O179" s="69">
        <v>5.5067000000000004</v>
      </c>
      <c r="P179" s="69">
        <v>32.75</v>
      </c>
      <c r="Q179" s="69">
        <v>1.02</v>
      </c>
      <c r="R179" s="69">
        <v>11.7</v>
      </c>
      <c r="S179" s="69">
        <v>37.86</v>
      </c>
      <c r="T179" s="4"/>
      <c r="V179" s="3">
        <f t="shared" si="56"/>
        <v>42157</v>
      </c>
      <c r="W179" s="40">
        <f ca="1">W178+SUMIFS('Transactions (Dated)'!$E$2:$E$53,'Transactions (Dated)'!$D$2:$D$53,'Share Values'!$V179,'Transactions (Dated)'!$B$2:$B$53,'Share Values'!W$11,'Transactions (Dated)'!$C$2:$C$53,"Buy")-SUMIFS('Transactions (Dated)'!$E$2:$E$53,'Transactions (Dated)'!$D$2:$D$53,'Share Values'!$V179,'Transactions (Dated)'!$B$2:$B$53,'Share Values'!W$11,'Transactions (Dated)'!$C$2:$C$53,"Sell")</f>
        <v>4625</v>
      </c>
      <c r="X179" s="40">
        <f ca="1">X178+SUMIFS('Transactions (Dated)'!$E$2:$E$53,'Transactions (Dated)'!$D$2:$D$53,'Share Values'!$V179,'Transactions (Dated)'!$B$2:$B$53,'Share Values'!X$11,'Transactions (Dated)'!$C$2:$C$53,"Buy")-SUMIFS('Transactions (Dated)'!$E$2:$E$53,'Transactions (Dated)'!$D$2:$D$53,'Share Values'!$V179,'Transactions (Dated)'!$B$2:$B$53,'Share Values'!X$11,'Transactions (Dated)'!$C$2:$C$53,"Sell")</f>
        <v>9375</v>
      </c>
      <c r="Y179" s="40">
        <f ca="1">Y178+SUMIFS('Transactions (Dated)'!$E$2:$E$53,'Transactions (Dated)'!$D$2:$D$53,'Share Values'!$V179,'Transactions (Dated)'!$B$2:$B$53,'Share Values'!Y$11,'Transactions (Dated)'!$C$2:$C$53,"Buy")-SUMIFS('Transactions (Dated)'!$E$2:$E$53,'Transactions (Dated)'!$D$2:$D$53,'Share Values'!$V179,'Transactions (Dated)'!$B$2:$B$53,'Share Values'!Y$11,'Transactions (Dated)'!$C$2:$C$53,"Sell")</f>
        <v>0</v>
      </c>
      <c r="Z179" s="40">
        <f ca="1">Z178+SUMIFS('Transactions (Dated)'!$E$2:$E$53,'Transactions (Dated)'!$D$2:$D$53,'Share Values'!$V179,'Transactions (Dated)'!$B$2:$B$53,'Share Values'!Z$11,'Transactions (Dated)'!$C$2:$C$53,"Buy")-SUMIFS('Transactions (Dated)'!$E$2:$E$53,'Transactions (Dated)'!$D$2:$D$53,'Share Values'!$V179,'Transactions (Dated)'!$B$2:$B$53,'Share Values'!Z$11,'Transactions (Dated)'!$C$2:$C$53,"Sell")</f>
        <v>1892</v>
      </c>
      <c r="AA179" s="40">
        <f ca="1">AA178+SUMIFS('Transactions (Dated)'!$E$2:$E$53,'Transactions (Dated)'!$D$2:$D$53,'Share Values'!$V179,'Transactions (Dated)'!$B$2:$B$53,'Share Values'!AA$11,'Transactions (Dated)'!$C$2:$C$53,"Buy")-SUMIFS('Transactions (Dated)'!$E$2:$E$53,'Transactions (Dated)'!$D$2:$D$53,'Share Values'!$V179,'Transactions (Dated)'!$B$2:$B$53,'Share Values'!AA$11,'Transactions (Dated)'!$C$2:$C$53,"Sell")</f>
        <v>2348</v>
      </c>
      <c r="AB179" s="40">
        <f ca="1">AB178+SUMIFS('Transactions (Dated)'!$E$2:$E$53,'Transactions (Dated)'!$D$2:$D$53,'Share Values'!$V179,'Transactions (Dated)'!$B$2:$B$53,'Share Values'!AB$11,'Transactions (Dated)'!$C$2:$C$53,"Buy")-SUMIFS('Transactions (Dated)'!$E$2:$E$53,'Transactions (Dated)'!$D$2:$D$53,'Share Values'!$V179,'Transactions (Dated)'!$B$2:$B$53,'Share Values'!AB$11,'Transactions (Dated)'!$C$2:$C$53,"Sell")</f>
        <v>0</v>
      </c>
      <c r="AC179" s="40">
        <f ca="1">AC178+SUMIFS('Transactions (Dated)'!$E$2:$E$53,'Transactions (Dated)'!$D$2:$D$53,'Share Values'!$V179,'Transactions (Dated)'!$B$2:$B$53,'Share Values'!AC$11,'Transactions (Dated)'!$C$2:$C$53,"Buy")-SUMIFS('Transactions (Dated)'!$E$2:$E$53,'Transactions (Dated)'!$D$2:$D$53,'Share Values'!$V179,'Transactions (Dated)'!$B$2:$B$53,'Share Values'!AC$11,'Transactions (Dated)'!$C$2:$C$53,"Sell")</f>
        <v>0</v>
      </c>
      <c r="AD179" s="40">
        <f ca="1">AD178+SUMIFS('Transactions (Dated)'!$E$2:$E$53,'Transactions (Dated)'!$D$2:$D$53,'Share Values'!$V179,'Transactions (Dated)'!$B$2:$B$53,'Share Values'!AD$11,'Transactions (Dated)'!$C$2:$C$53,"Buy")-SUMIFS('Transactions (Dated)'!$E$2:$E$53,'Transactions (Dated)'!$D$2:$D$53,'Share Values'!$V179,'Transactions (Dated)'!$B$2:$B$53,'Share Values'!AD$11,'Transactions (Dated)'!$C$2:$C$53,"Sell")</f>
        <v>0</v>
      </c>
      <c r="AE179" s="40">
        <f ca="1">AE178+SUMIFS('Transactions (Dated)'!$E$2:$E$53,'Transactions (Dated)'!$D$2:$D$53,'Share Values'!$V179,'Transactions (Dated)'!$B$2:$B$53,'Share Values'!AE$11,'Transactions (Dated)'!$C$2:$C$53,"Buy")-SUMIFS('Transactions (Dated)'!$E$2:$E$53,'Transactions (Dated)'!$D$2:$D$53,'Share Values'!$V179,'Transactions (Dated)'!$B$2:$B$53,'Share Values'!AE$11,'Transactions (Dated)'!$C$2:$C$53,"Sell")</f>
        <v>0</v>
      </c>
      <c r="AF179" s="40">
        <f ca="1">AF178+SUMIFS('Transactions (Dated)'!$E$2:$E$53,'Transactions (Dated)'!$D$2:$D$53,'Share Values'!$V179,'Transactions (Dated)'!$B$2:$B$53,'Share Values'!AF$11,'Transactions (Dated)'!$C$2:$C$53,"Buy")-SUMIFS('Transactions (Dated)'!$E$2:$E$53,'Transactions (Dated)'!$D$2:$D$53,'Share Values'!$V179,'Transactions (Dated)'!$B$2:$B$53,'Share Values'!AF$11,'Transactions (Dated)'!$C$2:$C$53,"Sell")</f>
        <v>0</v>
      </c>
      <c r="AG179" s="40">
        <f ca="1">AG178+SUMIFS('Transactions (Dated)'!$E$2:$E$53,'Transactions (Dated)'!$D$2:$D$53,'Share Values'!$V179,'Transactions (Dated)'!$B$2:$B$53,'Share Values'!AG$11,'Transactions (Dated)'!$C$2:$C$53,"Buy")-SUMIFS('Transactions (Dated)'!$E$2:$E$53,'Transactions (Dated)'!$D$2:$D$53,'Share Values'!$V179,'Transactions (Dated)'!$B$2:$B$53,'Share Values'!AG$11,'Transactions (Dated)'!$C$2:$C$53,"Sell")</f>
        <v>0</v>
      </c>
      <c r="AH179" s="40">
        <f ca="1">AH178+SUMIFS('Transactions (Dated)'!$E$2:$E$53,'Transactions (Dated)'!$D$2:$D$53,'Share Values'!$V179,'Transactions (Dated)'!$B$2:$B$53,'Share Values'!AH$11,'Transactions (Dated)'!$C$2:$C$53,"Buy")-SUMIFS('Transactions (Dated)'!$E$2:$E$53,'Transactions (Dated)'!$D$2:$D$53,'Share Values'!$V179,'Transactions (Dated)'!$B$2:$B$53,'Share Values'!AH$11,'Transactions (Dated)'!$C$2:$C$53,"Sell")</f>
        <v>0</v>
      </c>
      <c r="AI179" s="40">
        <f ca="1">AI178+SUMIFS('Transactions (Dated)'!$E$2:$E$53,'Transactions (Dated)'!$D$2:$D$53,'Share Values'!$V179,'Transactions (Dated)'!$B$2:$B$53,'Share Values'!AI$11,'Transactions (Dated)'!$C$2:$C$53,"Buy")-SUMIFS('Transactions (Dated)'!$E$2:$E$53,'Transactions (Dated)'!$D$2:$D$53,'Share Values'!$V179,'Transactions (Dated)'!$B$2:$B$53,'Share Values'!AI$11,'Transactions (Dated)'!$C$2:$C$53,"Sell")</f>
        <v>0</v>
      </c>
      <c r="AJ179" s="40">
        <f ca="1">AJ178+SUMIFS('Transactions (Dated)'!$E$2:$E$53,'Transactions (Dated)'!$D$2:$D$53,'Share Values'!$V179,'Transactions (Dated)'!$B$2:$B$53,'Share Values'!AJ$11,'Transactions (Dated)'!$C$2:$C$53,"Buy")-SUMIFS('Transactions (Dated)'!$E$2:$E$53,'Transactions (Dated)'!$D$2:$D$53,'Share Values'!$V179,'Transactions (Dated)'!$B$2:$B$53,'Share Values'!AJ$11,'Transactions (Dated)'!$C$2:$C$53,"Sell")</f>
        <v>0</v>
      </c>
      <c r="AK179" s="40"/>
      <c r="AM179" s="3">
        <f t="shared" si="57"/>
        <v>42157</v>
      </c>
      <c r="AN179" s="6">
        <f t="shared" ca="1" si="58"/>
        <v>55268.75</v>
      </c>
      <c r="AO179" s="6">
        <f t="shared" ca="1" si="59"/>
        <v>48281.25</v>
      </c>
      <c r="AP179" s="6">
        <f t="shared" ca="1" si="60"/>
        <v>0</v>
      </c>
      <c r="AQ179" s="6">
        <f t="shared" ca="1" si="61"/>
        <v>59976.4</v>
      </c>
      <c r="AR179" s="6">
        <f t="shared" ca="1" si="62"/>
        <v>42757.08</v>
      </c>
      <c r="AS179" s="6">
        <f t="shared" ca="1" si="63"/>
        <v>0</v>
      </c>
      <c r="AT179" s="6">
        <f t="shared" ca="1" si="64"/>
        <v>0</v>
      </c>
      <c r="AU179" s="6">
        <f t="shared" ca="1" si="65"/>
        <v>0</v>
      </c>
      <c r="AV179" s="6">
        <f t="shared" ca="1" si="66"/>
        <v>0</v>
      </c>
      <c r="AW179" s="6">
        <f t="shared" ca="1" si="67"/>
        <v>0</v>
      </c>
      <c r="AX179" s="6">
        <f t="shared" ca="1" si="68"/>
        <v>0</v>
      </c>
      <c r="AY179" s="6">
        <f t="shared" ca="1" si="69"/>
        <v>0</v>
      </c>
      <c r="AZ179" s="6">
        <f t="shared" ca="1" si="70"/>
        <v>0</v>
      </c>
      <c r="BA179" s="6">
        <f t="shared" ca="1" si="71"/>
        <v>0</v>
      </c>
      <c r="BB179" s="6"/>
      <c r="BD179" s="4">
        <f t="shared" ca="1" si="72"/>
        <v>206283.47999999998</v>
      </c>
      <c r="BF179" s="3">
        <f t="shared" si="73"/>
        <v>42157</v>
      </c>
      <c r="BG179" s="6">
        <f>BG178+SUMIFS('Transactions (Dated)'!H:H,'Transactions (Dated)'!D:D,'Share Values'!AM179)</f>
        <v>806524.9</v>
      </c>
      <c r="BH179" s="6">
        <f ca="1">BH178+SUMIFS('Transactions (Dated)'!$F:$F,'Transactions (Dated)'!$D:$D,$BF179,'Transactions (Dated)'!$B:$B,BH$11,'Transactions (Dated)'!$C:$C,"Dividend (paid to cash)")*W179</f>
        <v>0</v>
      </c>
      <c r="BI179" s="6">
        <f ca="1">BI178+SUMIFS('Transactions (Dated)'!$F:$F,'Transactions (Dated)'!$D:$D,$BF179,'Transactions (Dated)'!$B:$B,BI$11,'Transactions (Dated)'!$C:$C,"Dividend (paid to cash)")*X179</f>
        <v>1250</v>
      </c>
      <c r="BJ179" s="6">
        <f ca="1">BJ178+SUMIFS('Transactions (Dated)'!$F:$F,'Transactions (Dated)'!$D:$D,$BF179,'Transactions (Dated)'!$B:$B,BJ$11,'Transactions (Dated)'!$C:$C,"Dividend (paid to cash)")*Y179</f>
        <v>0</v>
      </c>
      <c r="BK179" s="6">
        <f ca="1">BK178+SUMIFS('Transactions (Dated)'!$F:$F,'Transactions (Dated)'!$D:$D,$BF179,'Transactions (Dated)'!$B:$B,BK$11,'Transactions (Dated)'!$C:$C,"Dividend (paid to cash)")*Z179</f>
        <v>113.52000000000001</v>
      </c>
      <c r="BL179" s="6">
        <f ca="1">BL178+SUMIFS('Transactions (Dated)'!$F:$F,'Transactions (Dated)'!$D:$D,$BF179,'Transactions (Dated)'!$B:$B,BL$11,'Transactions (Dated)'!$C:$C,"Dividend (paid to cash)")*AA179</f>
        <v>0</v>
      </c>
      <c r="BM179" s="6">
        <f ca="1">BM178+SUMIFS('Transactions (Dated)'!$F:$F,'Transactions (Dated)'!$D:$D,$BF179,'Transactions (Dated)'!$B:$B,BM$11,'Transactions (Dated)'!$C:$C,"Dividend (paid to cash)")*AB179</f>
        <v>0</v>
      </c>
      <c r="BN179" s="6">
        <f ca="1">BN178+SUMIFS('Transactions (Dated)'!$F:$F,'Transactions (Dated)'!$D:$D,$BF179,'Transactions (Dated)'!$B:$B,BN$11,'Transactions (Dated)'!$C:$C,"Dividend (paid to cash)")*AC179</f>
        <v>0</v>
      </c>
      <c r="BO179" s="6">
        <f ca="1">BO178+SUMIFS('Transactions (Dated)'!$F:$F,'Transactions (Dated)'!$D:$D,$BF179,'Transactions (Dated)'!$B:$B,BO$11,'Transactions (Dated)'!$C:$C,"Dividend (paid to cash)")*AD179</f>
        <v>0</v>
      </c>
      <c r="BP179" s="6">
        <f ca="1">BP178+SUMIFS('Transactions (Dated)'!$F:$F,'Transactions (Dated)'!$D:$D,$BF179,'Transactions (Dated)'!$B:$B,BP$11,'Transactions (Dated)'!$C:$C,"Dividend (paid to cash)")*AE179</f>
        <v>0</v>
      </c>
      <c r="BQ179" s="6">
        <f ca="1">BQ178+SUMIFS('Transactions (Dated)'!$F:$F,'Transactions (Dated)'!$D:$D,$BF179,'Transactions (Dated)'!$B:$B,BQ$11,'Transactions (Dated)'!$C:$C,"Dividend (paid to cash)")*AF179</f>
        <v>0</v>
      </c>
      <c r="BR179" s="6">
        <f ca="1">BR178+SUMIFS('Transactions (Dated)'!$F:$F,'Transactions (Dated)'!$D:$D,$BF179,'Transactions (Dated)'!$B:$B,BR$11,'Transactions (Dated)'!$C:$C,"Dividend (paid to cash)")*AG179</f>
        <v>0</v>
      </c>
      <c r="BS179" s="6">
        <f ca="1">BS178+SUMIFS('Transactions (Dated)'!$F:$F,'Transactions (Dated)'!$D:$D,$BF179,'Transactions (Dated)'!$B:$B,BS$11,'Transactions (Dated)'!$C:$C,"Dividend (paid to cash)")*AH179</f>
        <v>0</v>
      </c>
      <c r="BT179" s="6">
        <f ca="1">BT178+SUMIFS('Transactions (Dated)'!$F:$F,'Transactions (Dated)'!$D:$D,$BF179,'Transactions (Dated)'!$B:$B,BT$11,'Transactions (Dated)'!$C:$C,"Dividend (paid to cash)")*AI179</f>
        <v>0</v>
      </c>
      <c r="BU179" s="6">
        <f ca="1">BU178+SUMIFS('Transactions (Dated)'!$F:$F,'Transactions (Dated)'!$D:$D,$BF179,'Transactions (Dated)'!$B:$B,BU$11,'Transactions (Dated)'!$C:$C,"Dividend (paid to cash)")*AJ179</f>
        <v>0</v>
      </c>
      <c r="BV179" s="6"/>
      <c r="BX179" s="6">
        <f t="shared" ca="1" si="78"/>
        <v>807888.42</v>
      </c>
      <c r="BZ179" s="3">
        <f t="shared" si="79"/>
        <v>42157</v>
      </c>
      <c r="CA179" s="4">
        <f t="shared" ca="1" si="74"/>
        <v>206283.47999999998</v>
      </c>
      <c r="CB179" s="4">
        <f t="shared" ca="1" si="75"/>
        <v>807888.42</v>
      </c>
      <c r="CD179" s="4">
        <f t="shared" ca="1" si="76"/>
        <v>1014171.9</v>
      </c>
    </row>
    <row r="180" spans="2:82" x14ac:dyDescent="0.15">
      <c r="B180" s="3">
        <f t="shared" si="77"/>
        <v>42158</v>
      </c>
      <c r="C180" s="2">
        <v>15154.7</v>
      </c>
      <c r="E180" s="70">
        <v>42158</v>
      </c>
      <c r="F180" s="69">
        <v>12.11</v>
      </c>
      <c r="G180" s="69">
        <v>5.12</v>
      </c>
      <c r="H180" s="69">
        <v>20.53</v>
      </c>
      <c r="I180" s="69">
        <v>32.07</v>
      </c>
      <c r="J180" s="69">
        <v>18.149999999999999</v>
      </c>
      <c r="K180" s="69">
        <v>12.67</v>
      </c>
      <c r="L180" s="69">
        <v>26.87</v>
      </c>
      <c r="M180" s="69">
        <v>3.43</v>
      </c>
      <c r="N180" s="69">
        <v>10.3</v>
      </c>
      <c r="O180" s="69">
        <v>5.5067000000000004</v>
      </c>
      <c r="P180" s="69">
        <v>32.700000000000003</v>
      </c>
      <c r="Q180" s="69">
        <v>1.04</v>
      </c>
      <c r="R180" s="69">
        <v>11.74</v>
      </c>
      <c r="S180" s="69">
        <v>37.57</v>
      </c>
      <c r="T180" s="4"/>
      <c r="V180" s="3">
        <f t="shared" si="56"/>
        <v>42158</v>
      </c>
      <c r="W180" s="40">
        <f ca="1">W179+SUMIFS('Transactions (Dated)'!$E$2:$E$53,'Transactions (Dated)'!$D$2:$D$53,'Share Values'!$V180,'Transactions (Dated)'!$B$2:$B$53,'Share Values'!W$11,'Transactions (Dated)'!$C$2:$C$53,"Buy")-SUMIFS('Transactions (Dated)'!$E$2:$E$53,'Transactions (Dated)'!$D$2:$D$53,'Share Values'!$V180,'Transactions (Dated)'!$B$2:$B$53,'Share Values'!W$11,'Transactions (Dated)'!$C$2:$C$53,"Sell")</f>
        <v>4625</v>
      </c>
      <c r="X180" s="40">
        <f ca="1">X179+SUMIFS('Transactions (Dated)'!$E$2:$E$53,'Transactions (Dated)'!$D$2:$D$53,'Share Values'!$V180,'Transactions (Dated)'!$B$2:$B$53,'Share Values'!X$11,'Transactions (Dated)'!$C$2:$C$53,"Buy")-SUMIFS('Transactions (Dated)'!$E$2:$E$53,'Transactions (Dated)'!$D$2:$D$53,'Share Values'!$V180,'Transactions (Dated)'!$B$2:$B$53,'Share Values'!X$11,'Transactions (Dated)'!$C$2:$C$53,"Sell")</f>
        <v>9375</v>
      </c>
      <c r="Y180" s="40">
        <f ca="1">Y179+SUMIFS('Transactions (Dated)'!$E$2:$E$53,'Transactions (Dated)'!$D$2:$D$53,'Share Values'!$V180,'Transactions (Dated)'!$B$2:$B$53,'Share Values'!Y$11,'Transactions (Dated)'!$C$2:$C$53,"Buy")-SUMIFS('Transactions (Dated)'!$E$2:$E$53,'Transactions (Dated)'!$D$2:$D$53,'Share Values'!$V180,'Transactions (Dated)'!$B$2:$B$53,'Share Values'!Y$11,'Transactions (Dated)'!$C$2:$C$53,"Sell")</f>
        <v>0</v>
      </c>
      <c r="Z180" s="40">
        <f ca="1">Z179+SUMIFS('Transactions (Dated)'!$E$2:$E$53,'Transactions (Dated)'!$D$2:$D$53,'Share Values'!$V180,'Transactions (Dated)'!$B$2:$B$53,'Share Values'!Z$11,'Transactions (Dated)'!$C$2:$C$53,"Buy")-SUMIFS('Transactions (Dated)'!$E$2:$E$53,'Transactions (Dated)'!$D$2:$D$53,'Share Values'!$V180,'Transactions (Dated)'!$B$2:$B$53,'Share Values'!Z$11,'Transactions (Dated)'!$C$2:$C$53,"Sell")</f>
        <v>1892</v>
      </c>
      <c r="AA180" s="40">
        <f ca="1">AA179+SUMIFS('Transactions (Dated)'!$E$2:$E$53,'Transactions (Dated)'!$D$2:$D$53,'Share Values'!$V180,'Transactions (Dated)'!$B$2:$B$53,'Share Values'!AA$11,'Transactions (Dated)'!$C$2:$C$53,"Buy")-SUMIFS('Transactions (Dated)'!$E$2:$E$53,'Transactions (Dated)'!$D$2:$D$53,'Share Values'!$V180,'Transactions (Dated)'!$B$2:$B$53,'Share Values'!AA$11,'Transactions (Dated)'!$C$2:$C$53,"Sell")</f>
        <v>2348</v>
      </c>
      <c r="AB180" s="40">
        <f ca="1">AB179+SUMIFS('Transactions (Dated)'!$E$2:$E$53,'Transactions (Dated)'!$D$2:$D$53,'Share Values'!$V180,'Transactions (Dated)'!$B$2:$B$53,'Share Values'!AB$11,'Transactions (Dated)'!$C$2:$C$53,"Buy")-SUMIFS('Transactions (Dated)'!$E$2:$E$53,'Transactions (Dated)'!$D$2:$D$53,'Share Values'!$V180,'Transactions (Dated)'!$B$2:$B$53,'Share Values'!AB$11,'Transactions (Dated)'!$C$2:$C$53,"Sell")</f>
        <v>0</v>
      </c>
      <c r="AC180" s="40">
        <f ca="1">AC179+SUMIFS('Transactions (Dated)'!$E$2:$E$53,'Transactions (Dated)'!$D$2:$D$53,'Share Values'!$V180,'Transactions (Dated)'!$B$2:$B$53,'Share Values'!AC$11,'Transactions (Dated)'!$C$2:$C$53,"Buy")-SUMIFS('Transactions (Dated)'!$E$2:$E$53,'Transactions (Dated)'!$D$2:$D$53,'Share Values'!$V180,'Transactions (Dated)'!$B$2:$B$53,'Share Values'!AC$11,'Transactions (Dated)'!$C$2:$C$53,"Sell")</f>
        <v>0</v>
      </c>
      <c r="AD180" s="40">
        <f ca="1">AD179+SUMIFS('Transactions (Dated)'!$E$2:$E$53,'Transactions (Dated)'!$D$2:$D$53,'Share Values'!$V180,'Transactions (Dated)'!$B$2:$B$53,'Share Values'!AD$11,'Transactions (Dated)'!$C$2:$C$53,"Buy")-SUMIFS('Transactions (Dated)'!$E$2:$E$53,'Transactions (Dated)'!$D$2:$D$53,'Share Values'!$V180,'Transactions (Dated)'!$B$2:$B$53,'Share Values'!AD$11,'Transactions (Dated)'!$C$2:$C$53,"Sell")</f>
        <v>0</v>
      </c>
      <c r="AE180" s="40">
        <f ca="1">AE179+SUMIFS('Transactions (Dated)'!$E$2:$E$53,'Transactions (Dated)'!$D$2:$D$53,'Share Values'!$V180,'Transactions (Dated)'!$B$2:$B$53,'Share Values'!AE$11,'Transactions (Dated)'!$C$2:$C$53,"Buy")-SUMIFS('Transactions (Dated)'!$E$2:$E$53,'Transactions (Dated)'!$D$2:$D$53,'Share Values'!$V180,'Transactions (Dated)'!$B$2:$B$53,'Share Values'!AE$11,'Transactions (Dated)'!$C$2:$C$53,"Sell")</f>
        <v>0</v>
      </c>
      <c r="AF180" s="40">
        <f ca="1">AF179+SUMIFS('Transactions (Dated)'!$E$2:$E$53,'Transactions (Dated)'!$D$2:$D$53,'Share Values'!$V180,'Transactions (Dated)'!$B$2:$B$53,'Share Values'!AF$11,'Transactions (Dated)'!$C$2:$C$53,"Buy")-SUMIFS('Transactions (Dated)'!$E$2:$E$53,'Transactions (Dated)'!$D$2:$D$53,'Share Values'!$V180,'Transactions (Dated)'!$B$2:$B$53,'Share Values'!AF$11,'Transactions (Dated)'!$C$2:$C$53,"Sell")</f>
        <v>0</v>
      </c>
      <c r="AG180" s="40">
        <f ca="1">AG179+SUMIFS('Transactions (Dated)'!$E$2:$E$53,'Transactions (Dated)'!$D$2:$D$53,'Share Values'!$V180,'Transactions (Dated)'!$B$2:$B$53,'Share Values'!AG$11,'Transactions (Dated)'!$C$2:$C$53,"Buy")-SUMIFS('Transactions (Dated)'!$E$2:$E$53,'Transactions (Dated)'!$D$2:$D$53,'Share Values'!$V180,'Transactions (Dated)'!$B$2:$B$53,'Share Values'!AG$11,'Transactions (Dated)'!$C$2:$C$53,"Sell")</f>
        <v>0</v>
      </c>
      <c r="AH180" s="40">
        <f ca="1">AH179+SUMIFS('Transactions (Dated)'!$E$2:$E$53,'Transactions (Dated)'!$D$2:$D$53,'Share Values'!$V180,'Transactions (Dated)'!$B$2:$B$53,'Share Values'!AH$11,'Transactions (Dated)'!$C$2:$C$53,"Buy")-SUMIFS('Transactions (Dated)'!$E$2:$E$53,'Transactions (Dated)'!$D$2:$D$53,'Share Values'!$V180,'Transactions (Dated)'!$B$2:$B$53,'Share Values'!AH$11,'Transactions (Dated)'!$C$2:$C$53,"Sell")</f>
        <v>0</v>
      </c>
      <c r="AI180" s="40">
        <f ca="1">AI179+SUMIFS('Transactions (Dated)'!$E$2:$E$53,'Transactions (Dated)'!$D$2:$D$53,'Share Values'!$V180,'Transactions (Dated)'!$B$2:$B$53,'Share Values'!AI$11,'Transactions (Dated)'!$C$2:$C$53,"Buy")-SUMIFS('Transactions (Dated)'!$E$2:$E$53,'Transactions (Dated)'!$D$2:$D$53,'Share Values'!$V180,'Transactions (Dated)'!$B$2:$B$53,'Share Values'!AI$11,'Transactions (Dated)'!$C$2:$C$53,"Sell")</f>
        <v>0</v>
      </c>
      <c r="AJ180" s="40">
        <f ca="1">AJ179+SUMIFS('Transactions (Dated)'!$E$2:$E$53,'Transactions (Dated)'!$D$2:$D$53,'Share Values'!$V180,'Transactions (Dated)'!$B$2:$B$53,'Share Values'!AJ$11,'Transactions (Dated)'!$C$2:$C$53,"Buy")-SUMIFS('Transactions (Dated)'!$E$2:$E$53,'Transactions (Dated)'!$D$2:$D$53,'Share Values'!$V180,'Transactions (Dated)'!$B$2:$B$53,'Share Values'!AJ$11,'Transactions (Dated)'!$C$2:$C$53,"Sell")</f>
        <v>0</v>
      </c>
      <c r="AK180" s="40"/>
      <c r="AM180" s="3">
        <f t="shared" si="57"/>
        <v>42158</v>
      </c>
      <c r="AN180" s="6">
        <f t="shared" ca="1" si="58"/>
        <v>56008.75</v>
      </c>
      <c r="AO180" s="6">
        <f t="shared" ca="1" si="59"/>
        <v>48000</v>
      </c>
      <c r="AP180" s="6">
        <f t="shared" ca="1" si="60"/>
        <v>0</v>
      </c>
      <c r="AQ180" s="6">
        <f t="shared" ca="1" si="61"/>
        <v>60676.44</v>
      </c>
      <c r="AR180" s="6">
        <f t="shared" ca="1" si="62"/>
        <v>42616.2</v>
      </c>
      <c r="AS180" s="6">
        <f t="shared" ca="1" si="63"/>
        <v>0</v>
      </c>
      <c r="AT180" s="6">
        <f t="shared" ca="1" si="64"/>
        <v>0</v>
      </c>
      <c r="AU180" s="6">
        <f t="shared" ca="1" si="65"/>
        <v>0</v>
      </c>
      <c r="AV180" s="6">
        <f t="shared" ca="1" si="66"/>
        <v>0</v>
      </c>
      <c r="AW180" s="6">
        <f t="shared" ca="1" si="67"/>
        <v>0</v>
      </c>
      <c r="AX180" s="6">
        <f t="shared" ca="1" si="68"/>
        <v>0</v>
      </c>
      <c r="AY180" s="6">
        <f t="shared" ca="1" si="69"/>
        <v>0</v>
      </c>
      <c r="AZ180" s="6">
        <f t="shared" ca="1" si="70"/>
        <v>0</v>
      </c>
      <c r="BA180" s="6">
        <f t="shared" ca="1" si="71"/>
        <v>0</v>
      </c>
      <c r="BB180" s="6"/>
      <c r="BD180" s="4">
        <f t="shared" ca="1" si="72"/>
        <v>207301.39</v>
      </c>
      <c r="BF180" s="3">
        <f t="shared" si="73"/>
        <v>42158</v>
      </c>
      <c r="BG180" s="6">
        <f>BG179+SUMIFS('Transactions (Dated)'!H:H,'Transactions (Dated)'!D:D,'Share Values'!AM180)</f>
        <v>806524.9</v>
      </c>
      <c r="BH180" s="6">
        <f ca="1">BH179+SUMIFS('Transactions (Dated)'!$F:$F,'Transactions (Dated)'!$D:$D,$BF180,'Transactions (Dated)'!$B:$B,BH$11,'Transactions (Dated)'!$C:$C,"Dividend (paid to cash)")*W180</f>
        <v>0</v>
      </c>
      <c r="BI180" s="6">
        <f ca="1">BI179+SUMIFS('Transactions (Dated)'!$F:$F,'Transactions (Dated)'!$D:$D,$BF180,'Transactions (Dated)'!$B:$B,BI$11,'Transactions (Dated)'!$C:$C,"Dividend (paid to cash)")*X180</f>
        <v>1250</v>
      </c>
      <c r="BJ180" s="6">
        <f ca="1">BJ179+SUMIFS('Transactions (Dated)'!$F:$F,'Transactions (Dated)'!$D:$D,$BF180,'Transactions (Dated)'!$B:$B,BJ$11,'Transactions (Dated)'!$C:$C,"Dividend (paid to cash)")*Y180</f>
        <v>0</v>
      </c>
      <c r="BK180" s="6">
        <f ca="1">BK179+SUMIFS('Transactions (Dated)'!$F:$F,'Transactions (Dated)'!$D:$D,$BF180,'Transactions (Dated)'!$B:$B,BK$11,'Transactions (Dated)'!$C:$C,"Dividend (paid to cash)")*Z180</f>
        <v>113.52000000000001</v>
      </c>
      <c r="BL180" s="6">
        <f ca="1">BL179+SUMIFS('Transactions (Dated)'!$F:$F,'Transactions (Dated)'!$D:$D,$BF180,'Transactions (Dated)'!$B:$B,BL$11,'Transactions (Dated)'!$C:$C,"Dividend (paid to cash)")*AA180</f>
        <v>0</v>
      </c>
      <c r="BM180" s="6">
        <f ca="1">BM179+SUMIFS('Transactions (Dated)'!$F:$F,'Transactions (Dated)'!$D:$D,$BF180,'Transactions (Dated)'!$B:$B,BM$11,'Transactions (Dated)'!$C:$C,"Dividend (paid to cash)")*AB180</f>
        <v>0</v>
      </c>
      <c r="BN180" s="6">
        <f ca="1">BN179+SUMIFS('Transactions (Dated)'!$F:$F,'Transactions (Dated)'!$D:$D,$BF180,'Transactions (Dated)'!$B:$B,BN$11,'Transactions (Dated)'!$C:$C,"Dividend (paid to cash)")*AC180</f>
        <v>0</v>
      </c>
      <c r="BO180" s="6">
        <f ca="1">BO179+SUMIFS('Transactions (Dated)'!$F:$F,'Transactions (Dated)'!$D:$D,$BF180,'Transactions (Dated)'!$B:$B,BO$11,'Transactions (Dated)'!$C:$C,"Dividend (paid to cash)")*AD180</f>
        <v>0</v>
      </c>
      <c r="BP180" s="6">
        <f ca="1">BP179+SUMIFS('Transactions (Dated)'!$F:$F,'Transactions (Dated)'!$D:$D,$BF180,'Transactions (Dated)'!$B:$B,BP$11,'Transactions (Dated)'!$C:$C,"Dividend (paid to cash)")*AE180</f>
        <v>0</v>
      </c>
      <c r="BQ180" s="6">
        <f ca="1">BQ179+SUMIFS('Transactions (Dated)'!$F:$F,'Transactions (Dated)'!$D:$D,$BF180,'Transactions (Dated)'!$B:$B,BQ$11,'Transactions (Dated)'!$C:$C,"Dividend (paid to cash)")*AF180</f>
        <v>0</v>
      </c>
      <c r="BR180" s="6">
        <f ca="1">BR179+SUMIFS('Transactions (Dated)'!$F:$F,'Transactions (Dated)'!$D:$D,$BF180,'Transactions (Dated)'!$B:$B,BR$11,'Transactions (Dated)'!$C:$C,"Dividend (paid to cash)")*AG180</f>
        <v>0</v>
      </c>
      <c r="BS180" s="6">
        <f ca="1">BS179+SUMIFS('Transactions (Dated)'!$F:$F,'Transactions (Dated)'!$D:$D,$BF180,'Transactions (Dated)'!$B:$B,BS$11,'Transactions (Dated)'!$C:$C,"Dividend (paid to cash)")*AH180</f>
        <v>0</v>
      </c>
      <c r="BT180" s="6">
        <f ca="1">BT179+SUMIFS('Transactions (Dated)'!$F:$F,'Transactions (Dated)'!$D:$D,$BF180,'Transactions (Dated)'!$B:$B,BT$11,'Transactions (Dated)'!$C:$C,"Dividend (paid to cash)")*AI180</f>
        <v>0</v>
      </c>
      <c r="BU180" s="6">
        <f ca="1">BU179+SUMIFS('Transactions (Dated)'!$F:$F,'Transactions (Dated)'!$D:$D,$BF180,'Transactions (Dated)'!$B:$B,BU$11,'Transactions (Dated)'!$C:$C,"Dividend (paid to cash)")*AJ180</f>
        <v>0</v>
      </c>
      <c r="BV180" s="6"/>
      <c r="BX180" s="6">
        <f t="shared" ca="1" si="78"/>
        <v>807888.42</v>
      </c>
      <c r="BZ180" s="3">
        <f t="shared" si="79"/>
        <v>42158</v>
      </c>
      <c r="CA180" s="4">
        <f t="shared" ca="1" si="74"/>
        <v>207301.39</v>
      </c>
      <c r="CB180" s="4">
        <f t="shared" ca="1" si="75"/>
        <v>807888.42</v>
      </c>
      <c r="CD180" s="4">
        <f t="shared" ca="1" si="76"/>
        <v>1015189.81</v>
      </c>
    </row>
    <row r="181" spans="2:82" x14ac:dyDescent="0.15">
      <c r="B181" s="3">
        <f t="shared" si="77"/>
        <v>42159</v>
      </c>
      <c r="C181" s="2">
        <v>15019.4</v>
      </c>
      <c r="E181" s="70">
        <v>42159</v>
      </c>
      <c r="F181" s="69">
        <v>12.2</v>
      </c>
      <c r="G181" s="69">
        <v>5.0199999999999996</v>
      </c>
      <c r="H181" s="69">
        <v>20.36</v>
      </c>
      <c r="I181" s="69">
        <v>31.82</v>
      </c>
      <c r="J181" s="69">
        <v>18.079999999999998</v>
      </c>
      <c r="K181" s="69">
        <v>12.59</v>
      </c>
      <c r="L181" s="69">
        <v>26.33</v>
      </c>
      <c r="M181" s="69">
        <v>3.4</v>
      </c>
      <c r="N181" s="69">
        <v>10.34</v>
      </c>
      <c r="O181" s="69">
        <v>5.65</v>
      </c>
      <c r="P181" s="69">
        <v>31.73</v>
      </c>
      <c r="Q181" s="69">
        <v>1.06</v>
      </c>
      <c r="R181" s="69">
        <v>11.66</v>
      </c>
      <c r="S181" s="69">
        <v>36.99</v>
      </c>
      <c r="T181" s="4"/>
      <c r="V181" s="3">
        <f t="shared" si="56"/>
        <v>42159</v>
      </c>
      <c r="W181" s="40">
        <f ca="1">W180+SUMIFS('Transactions (Dated)'!$E$2:$E$53,'Transactions (Dated)'!$D$2:$D$53,'Share Values'!$V181,'Transactions (Dated)'!$B$2:$B$53,'Share Values'!W$11,'Transactions (Dated)'!$C$2:$C$53,"Buy")-SUMIFS('Transactions (Dated)'!$E$2:$E$53,'Transactions (Dated)'!$D$2:$D$53,'Share Values'!$V181,'Transactions (Dated)'!$B$2:$B$53,'Share Values'!W$11,'Transactions (Dated)'!$C$2:$C$53,"Sell")</f>
        <v>4625</v>
      </c>
      <c r="X181" s="40">
        <f ca="1">X180+SUMIFS('Transactions (Dated)'!$E$2:$E$53,'Transactions (Dated)'!$D$2:$D$53,'Share Values'!$V181,'Transactions (Dated)'!$B$2:$B$53,'Share Values'!X$11,'Transactions (Dated)'!$C$2:$C$53,"Buy")-SUMIFS('Transactions (Dated)'!$E$2:$E$53,'Transactions (Dated)'!$D$2:$D$53,'Share Values'!$V181,'Transactions (Dated)'!$B$2:$B$53,'Share Values'!X$11,'Transactions (Dated)'!$C$2:$C$53,"Sell")</f>
        <v>9375</v>
      </c>
      <c r="Y181" s="40">
        <f ca="1">Y180+SUMIFS('Transactions (Dated)'!$E$2:$E$53,'Transactions (Dated)'!$D$2:$D$53,'Share Values'!$V181,'Transactions (Dated)'!$B$2:$B$53,'Share Values'!Y$11,'Transactions (Dated)'!$C$2:$C$53,"Buy")-SUMIFS('Transactions (Dated)'!$E$2:$E$53,'Transactions (Dated)'!$D$2:$D$53,'Share Values'!$V181,'Transactions (Dated)'!$B$2:$B$53,'Share Values'!Y$11,'Transactions (Dated)'!$C$2:$C$53,"Sell")</f>
        <v>0</v>
      </c>
      <c r="Z181" s="40">
        <f ca="1">Z180+SUMIFS('Transactions (Dated)'!$E$2:$E$53,'Transactions (Dated)'!$D$2:$D$53,'Share Values'!$V181,'Transactions (Dated)'!$B$2:$B$53,'Share Values'!Z$11,'Transactions (Dated)'!$C$2:$C$53,"Buy")-SUMIFS('Transactions (Dated)'!$E$2:$E$53,'Transactions (Dated)'!$D$2:$D$53,'Share Values'!$V181,'Transactions (Dated)'!$B$2:$B$53,'Share Values'!Z$11,'Transactions (Dated)'!$C$2:$C$53,"Sell")</f>
        <v>1892</v>
      </c>
      <c r="AA181" s="40">
        <f ca="1">AA180+SUMIFS('Transactions (Dated)'!$E$2:$E$53,'Transactions (Dated)'!$D$2:$D$53,'Share Values'!$V181,'Transactions (Dated)'!$B$2:$B$53,'Share Values'!AA$11,'Transactions (Dated)'!$C$2:$C$53,"Buy")-SUMIFS('Transactions (Dated)'!$E$2:$E$53,'Transactions (Dated)'!$D$2:$D$53,'Share Values'!$V181,'Transactions (Dated)'!$B$2:$B$53,'Share Values'!AA$11,'Transactions (Dated)'!$C$2:$C$53,"Sell")</f>
        <v>2348</v>
      </c>
      <c r="AB181" s="40">
        <f ca="1">AB180+SUMIFS('Transactions (Dated)'!$E$2:$E$53,'Transactions (Dated)'!$D$2:$D$53,'Share Values'!$V181,'Transactions (Dated)'!$B$2:$B$53,'Share Values'!AB$11,'Transactions (Dated)'!$C$2:$C$53,"Buy")-SUMIFS('Transactions (Dated)'!$E$2:$E$53,'Transactions (Dated)'!$D$2:$D$53,'Share Values'!$V181,'Transactions (Dated)'!$B$2:$B$53,'Share Values'!AB$11,'Transactions (Dated)'!$C$2:$C$53,"Sell")</f>
        <v>0</v>
      </c>
      <c r="AC181" s="40">
        <f ca="1">AC180+SUMIFS('Transactions (Dated)'!$E$2:$E$53,'Transactions (Dated)'!$D$2:$D$53,'Share Values'!$V181,'Transactions (Dated)'!$B$2:$B$53,'Share Values'!AC$11,'Transactions (Dated)'!$C$2:$C$53,"Buy")-SUMIFS('Transactions (Dated)'!$E$2:$E$53,'Transactions (Dated)'!$D$2:$D$53,'Share Values'!$V181,'Transactions (Dated)'!$B$2:$B$53,'Share Values'!AC$11,'Transactions (Dated)'!$C$2:$C$53,"Sell")</f>
        <v>0</v>
      </c>
      <c r="AD181" s="40">
        <f ca="1">AD180+SUMIFS('Transactions (Dated)'!$E$2:$E$53,'Transactions (Dated)'!$D$2:$D$53,'Share Values'!$V181,'Transactions (Dated)'!$B$2:$B$53,'Share Values'!AD$11,'Transactions (Dated)'!$C$2:$C$53,"Buy")-SUMIFS('Transactions (Dated)'!$E$2:$E$53,'Transactions (Dated)'!$D$2:$D$53,'Share Values'!$V181,'Transactions (Dated)'!$B$2:$B$53,'Share Values'!AD$11,'Transactions (Dated)'!$C$2:$C$53,"Sell")</f>
        <v>0</v>
      </c>
      <c r="AE181" s="40">
        <f ca="1">AE180+SUMIFS('Transactions (Dated)'!$E$2:$E$53,'Transactions (Dated)'!$D$2:$D$53,'Share Values'!$V181,'Transactions (Dated)'!$B$2:$B$53,'Share Values'!AE$11,'Transactions (Dated)'!$C$2:$C$53,"Buy")-SUMIFS('Transactions (Dated)'!$E$2:$E$53,'Transactions (Dated)'!$D$2:$D$53,'Share Values'!$V181,'Transactions (Dated)'!$B$2:$B$53,'Share Values'!AE$11,'Transactions (Dated)'!$C$2:$C$53,"Sell")</f>
        <v>0</v>
      </c>
      <c r="AF181" s="40">
        <f ca="1">AF180+SUMIFS('Transactions (Dated)'!$E$2:$E$53,'Transactions (Dated)'!$D$2:$D$53,'Share Values'!$V181,'Transactions (Dated)'!$B$2:$B$53,'Share Values'!AF$11,'Transactions (Dated)'!$C$2:$C$53,"Buy")-SUMIFS('Transactions (Dated)'!$E$2:$E$53,'Transactions (Dated)'!$D$2:$D$53,'Share Values'!$V181,'Transactions (Dated)'!$B$2:$B$53,'Share Values'!AF$11,'Transactions (Dated)'!$C$2:$C$53,"Sell")</f>
        <v>0</v>
      </c>
      <c r="AG181" s="40">
        <f ca="1">AG180+SUMIFS('Transactions (Dated)'!$E$2:$E$53,'Transactions (Dated)'!$D$2:$D$53,'Share Values'!$V181,'Transactions (Dated)'!$B$2:$B$53,'Share Values'!AG$11,'Transactions (Dated)'!$C$2:$C$53,"Buy")-SUMIFS('Transactions (Dated)'!$E$2:$E$53,'Transactions (Dated)'!$D$2:$D$53,'Share Values'!$V181,'Transactions (Dated)'!$B$2:$B$53,'Share Values'!AG$11,'Transactions (Dated)'!$C$2:$C$53,"Sell")</f>
        <v>0</v>
      </c>
      <c r="AH181" s="40">
        <f ca="1">AH180+SUMIFS('Transactions (Dated)'!$E$2:$E$53,'Transactions (Dated)'!$D$2:$D$53,'Share Values'!$V181,'Transactions (Dated)'!$B$2:$B$53,'Share Values'!AH$11,'Transactions (Dated)'!$C$2:$C$53,"Buy")-SUMIFS('Transactions (Dated)'!$E$2:$E$53,'Transactions (Dated)'!$D$2:$D$53,'Share Values'!$V181,'Transactions (Dated)'!$B$2:$B$53,'Share Values'!AH$11,'Transactions (Dated)'!$C$2:$C$53,"Sell")</f>
        <v>0</v>
      </c>
      <c r="AI181" s="40">
        <f ca="1">AI180+SUMIFS('Transactions (Dated)'!$E$2:$E$53,'Transactions (Dated)'!$D$2:$D$53,'Share Values'!$V181,'Transactions (Dated)'!$B$2:$B$53,'Share Values'!AI$11,'Transactions (Dated)'!$C$2:$C$53,"Buy")-SUMIFS('Transactions (Dated)'!$E$2:$E$53,'Transactions (Dated)'!$D$2:$D$53,'Share Values'!$V181,'Transactions (Dated)'!$B$2:$B$53,'Share Values'!AI$11,'Transactions (Dated)'!$C$2:$C$53,"Sell")</f>
        <v>0</v>
      </c>
      <c r="AJ181" s="40">
        <f ca="1">AJ180+SUMIFS('Transactions (Dated)'!$E$2:$E$53,'Transactions (Dated)'!$D$2:$D$53,'Share Values'!$V181,'Transactions (Dated)'!$B$2:$B$53,'Share Values'!AJ$11,'Transactions (Dated)'!$C$2:$C$53,"Buy")-SUMIFS('Transactions (Dated)'!$E$2:$E$53,'Transactions (Dated)'!$D$2:$D$53,'Share Values'!$V181,'Transactions (Dated)'!$B$2:$B$53,'Share Values'!AJ$11,'Transactions (Dated)'!$C$2:$C$53,"Sell")</f>
        <v>0</v>
      </c>
      <c r="AK181" s="40"/>
      <c r="AM181" s="3">
        <f t="shared" si="57"/>
        <v>42159</v>
      </c>
      <c r="AN181" s="6">
        <f t="shared" ca="1" si="58"/>
        <v>56425</v>
      </c>
      <c r="AO181" s="6">
        <f t="shared" ca="1" si="59"/>
        <v>47062.499999999993</v>
      </c>
      <c r="AP181" s="6">
        <f t="shared" ca="1" si="60"/>
        <v>0</v>
      </c>
      <c r="AQ181" s="6">
        <f t="shared" ca="1" si="61"/>
        <v>60203.44</v>
      </c>
      <c r="AR181" s="6">
        <f t="shared" ca="1" si="62"/>
        <v>42451.839999999997</v>
      </c>
      <c r="AS181" s="6">
        <f t="shared" ca="1" si="63"/>
        <v>0</v>
      </c>
      <c r="AT181" s="6">
        <f t="shared" ca="1" si="64"/>
        <v>0</v>
      </c>
      <c r="AU181" s="6">
        <f t="shared" ca="1" si="65"/>
        <v>0</v>
      </c>
      <c r="AV181" s="6">
        <f t="shared" ca="1" si="66"/>
        <v>0</v>
      </c>
      <c r="AW181" s="6">
        <f t="shared" ca="1" si="67"/>
        <v>0</v>
      </c>
      <c r="AX181" s="6">
        <f t="shared" ca="1" si="68"/>
        <v>0</v>
      </c>
      <c r="AY181" s="6">
        <f t="shared" ca="1" si="69"/>
        <v>0</v>
      </c>
      <c r="AZ181" s="6">
        <f t="shared" ca="1" si="70"/>
        <v>0</v>
      </c>
      <c r="BA181" s="6">
        <f t="shared" ca="1" si="71"/>
        <v>0</v>
      </c>
      <c r="BB181" s="6"/>
      <c r="BD181" s="4">
        <f t="shared" ca="1" si="72"/>
        <v>206142.78</v>
      </c>
      <c r="BF181" s="3">
        <f t="shared" si="73"/>
        <v>42159</v>
      </c>
      <c r="BG181" s="6">
        <f>BG180+SUMIFS('Transactions (Dated)'!H:H,'Transactions (Dated)'!D:D,'Share Values'!AM181)</f>
        <v>806524.9</v>
      </c>
      <c r="BH181" s="6">
        <f ca="1">BH180+SUMIFS('Transactions (Dated)'!$F:$F,'Transactions (Dated)'!$D:$D,$BF181,'Transactions (Dated)'!$B:$B,BH$11,'Transactions (Dated)'!$C:$C,"Dividend (paid to cash)")*W181</f>
        <v>0</v>
      </c>
      <c r="BI181" s="6">
        <f ca="1">BI180+SUMIFS('Transactions (Dated)'!$F:$F,'Transactions (Dated)'!$D:$D,$BF181,'Transactions (Dated)'!$B:$B,BI$11,'Transactions (Dated)'!$C:$C,"Dividend (paid to cash)")*X181</f>
        <v>1250</v>
      </c>
      <c r="BJ181" s="6">
        <f ca="1">BJ180+SUMIFS('Transactions (Dated)'!$F:$F,'Transactions (Dated)'!$D:$D,$BF181,'Transactions (Dated)'!$B:$B,BJ$11,'Transactions (Dated)'!$C:$C,"Dividend (paid to cash)")*Y181</f>
        <v>0</v>
      </c>
      <c r="BK181" s="6">
        <f ca="1">BK180+SUMIFS('Transactions (Dated)'!$F:$F,'Transactions (Dated)'!$D:$D,$BF181,'Transactions (Dated)'!$B:$B,BK$11,'Transactions (Dated)'!$C:$C,"Dividend (paid to cash)")*Z181</f>
        <v>113.52000000000001</v>
      </c>
      <c r="BL181" s="6">
        <f ca="1">BL180+SUMIFS('Transactions (Dated)'!$F:$F,'Transactions (Dated)'!$D:$D,$BF181,'Transactions (Dated)'!$B:$B,BL$11,'Transactions (Dated)'!$C:$C,"Dividend (paid to cash)")*AA181</f>
        <v>0</v>
      </c>
      <c r="BM181" s="6">
        <f ca="1">BM180+SUMIFS('Transactions (Dated)'!$F:$F,'Transactions (Dated)'!$D:$D,$BF181,'Transactions (Dated)'!$B:$B,BM$11,'Transactions (Dated)'!$C:$C,"Dividend (paid to cash)")*AB181</f>
        <v>0</v>
      </c>
      <c r="BN181" s="6">
        <f ca="1">BN180+SUMIFS('Transactions (Dated)'!$F:$F,'Transactions (Dated)'!$D:$D,$BF181,'Transactions (Dated)'!$B:$B,BN$11,'Transactions (Dated)'!$C:$C,"Dividend (paid to cash)")*AC181</f>
        <v>0</v>
      </c>
      <c r="BO181" s="6">
        <f ca="1">BO180+SUMIFS('Transactions (Dated)'!$F:$F,'Transactions (Dated)'!$D:$D,$BF181,'Transactions (Dated)'!$B:$B,BO$11,'Transactions (Dated)'!$C:$C,"Dividend (paid to cash)")*AD181</f>
        <v>0</v>
      </c>
      <c r="BP181" s="6">
        <f ca="1">BP180+SUMIFS('Transactions (Dated)'!$F:$F,'Transactions (Dated)'!$D:$D,$BF181,'Transactions (Dated)'!$B:$B,BP$11,'Transactions (Dated)'!$C:$C,"Dividend (paid to cash)")*AE181</f>
        <v>0</v>
      </c>
      <c r="BQ181" s="6">
        <f ca="1">BQ180+SUMIFS('Transactions (Dated)'!$F:$F,'Transactions (Dated)'!$D:$D,$BF181,'Transactions (Dated)'!$B:$B,BQ$11,'Transactions (Dated)'!$C:$C,"Dividend (paid to cash)")*AF181</f>
        <v>0</v>
      </c>
      <c r="BR181" s="6">
        <f ca="1">BR180+SUMIFS('Transactions (Dated)'!$F:$F,'Transactions (Dated)'!$D:$D,$BF181,'Transactions (Dated)'!$B:$B,BR$11,'Transactions (Dated)'!$C:$C,"Dividend (paid to cash)")*AG181</f>
        <v>0</v>
      </c>
      <c r="BS181" s="6">
        <f ca="1">BS180+SUMIFS('Transactions (Dated)'!$F:$F,'Transactions (Dated)'!$D:$D,$BF181,'Transactions (Dated)'!$B:$B,BS$11,'Transactions (Dated)'!$C:$C,"Dividend (paid to cash)")*AH181</f>
        <v>0</v>
      </c>
      <c r="BT181" s="6">
        <f ca="1">BT180+SUMIFS('Transactions (Dated)'!$F:$F,'Transactions (Dated)'!$D:$D,$BF181,'Transactions (Dated)'!$B:$B,BT$11,'Transactions (Dated)'!$C:$C,"Dividend (paid to cash)")*AI181</f>
        <v>0</v>
      </c>
      <c r="BU181" s="6">
        <f ca="1">BU180+SUMIFS('Transactions (Dated)'!$F:$F,'Transactions (Dated)'!$D:$D,$BF181,'Transactions (Dated)'!$B:$B,BU$11,'Transactions (Dated)'!$C:$C,"Dividend (paid to cash)")*AJ181</f>
        <v>0</v>
      </c>
      <c r="BV181" s="6"/>
      <c r="BX181" s="6">
        <f t="shared" ca="1" si="78"/>
        <v>807888.42</v>
      </c>
      <c r="BZ181" s="3">
        <f t="shared" si="79"/>
        <v>42159</v>
      </c>
      <c r="CA181" s="4">
        <f t="shared" ca="1" si="74"/>
        <v>206142.78</v>
      </c>
      <c r="CB181" s="4">
        <f t="shared" ca="1" si="75"/>
        <v>807888.42</v>
      </c>
      <c r="CD181" s="4">
        <f t="shared" ca="1" si="76"/>
        <v>1014031.2000000001</v>
      </c>
    </row>
    <row r="182" spans="2:82" x14ac:dyDescent="0.15">
      <c r="B182" s="3">
        <f t="shared" si="77"/>
        <v>42160</v>
      </c>
      <c r="C182" s="2">
        <v>14957.2</v>
      </c>
      <c r="E182" s="70">
        <v>42160</v>
      </c>
      <c r="F182" s="69">
        <v>12.14</v>
      </c>
      <c r="G182" s="69">
        <v>5.09</v>
      </c>
      <c r="H182" s="69">
        <v>20.29</v>
      </c>
      <c r="I182" s="69">
        <v>31.41</v>
      </c>
      <c r="J182" s="69">
        <v>18.399999999999999</v>
      </c>
      <c r="K182" s="69">
        <v>12.53</v>
      </c>
      <c r="L182" s="69">
        <v>26.17</v>
      </c>
      <c r="M182" s="69">
        <v>3.3</v>
      </c>
      <c r="N182" s="69">
        <v>10.4</v>
      </c>
      <c r="O182" s="69">
        <v>5.6166999999999998</v>
      </c>
      <c r="P182" s="69">
        <v>31.3</v>
      </c>
      <c r="Q182" s="69">
        <v>1.1200000000000001</v>
      </c>
      <c r="R182" s="69">
        <v>11.81</v>
      </c>
      <c r="S182" s="69">
        <v>36.31</v>
      </c>
      <c r="T182" s="4"/>
      <c r="V182" s="3">
        <f t="shared" si="56"/>
        <v>42160</v>
      </c>
      <c r="W182" s="40">
        <f ca="1">W181+SUMIFS('Transactions (Dated)'!$E$2:$E$53,'Transactions (Dated)'!$D$2:$D$53,'Share Values'!$V182,'Transactions (Dated)'!$B$2:$B$53,'Share Values'!W$11,'Transactions (Dated)'!$C$2:$C$53,"Buy")-SUMIFS('Transactions (Dated)'!$E$2:$E$53,'Transactions (Dated)'!$D$2:$D$53,'Share Values'!$V182,'Transactions (Dated)'!$B$2:$B$53,'Share Values'!W$11,'Transactions (Dated)'!$C$2:$C$53,"Sell")</f>
        <v>4625</v>
      </c>
      <c r="X182" s="40">
        <f ca="1">X181+SUMIFS('Transactions (Dated)'!$E$2:$E$53,'Transactions (Dated)'!$D$2:$D$53,'Share Values'!$V182,'Transactions (Dated)'!$B$2:$B$53,'Share Values'!X$11,'Transactions (Dated)'!$C$2:$C$53,"Buy")-SUMIFS('Transactions (Dated)'!$E$2:$E$53,'Transactions (Dated)'!$D$2:$D$53,'Share Values'!$V182,'Transactions (Dated)'!$B$2:$B$53,'Share Values'!X$11,'Transactions (Dated)'!$C$2:$C$53,"Sell")</f>
        <v>9375</v>
      </c>
      <c r="Y182" s="40">
        <f ca="1">Y181+SUMIFS('Transactions (Dated)'!$E$2:$E$53,'Transactions (Dated)'!$D$2:$D$53,'Share Values'!$V182,'Transactions (Dated)'!$B$2:$B$53,'Share Values'!Y$11,'Transactions (Dated)'!$C$2:$C$53,"Buy")-SUMIFS('Transactions (Dated)'!$E$2:$E$53,'Transactions (Dated)'!$D$2:$D$53,'Share Values'!$V182,'Transactions (Dated)'!$B$2:$B$53,'Share Values'!Y$11,'Transactions (Dated)'!$C$2:$C$53,"Sell")</f>
        <v>0</v>
      </c>
      <c r="Z182" s="40">
        <f ca="1">Z181+SUMIFS('Transactions (Dated)'!$E$2:$E$53,'Transactions (Dated)'!$D$2:$D$53,'Share Values'!$V182,'Transactions (Dated)'!$B$2:$B$53,'Share Values'!Z$11,'Transactions (Dated)'!$C$2:$C$53,"Buy")-SUMIFS('Transactions (Dated)'!$E$2:$E$53,'Transactions (Dated)'!$D$2:$D$53,'Share Values'!$V182,'Transactions (Dated)'!$B$2:$B$53,'Share Values'!Z$11,'Transactions (Dated)'!$C$2:$C$53,"Sell")</f>
        <v>1892</v>
      </c>
      <c r="AA182" s="40">
        <f ca="1">AA181+SUMIFS('Transactions (Dated)'!$E$2:$E$53,'Transactions (Dated)'!$D$2:$D$53,'Share Values'!$V182,'Transactions (Dated)'!$B$2:$B$53,'Share Values'!AA$11,'Transactions (Dated)'!$C$2:$C$53,"Buy")-SUMIFS('Transactions (Dated)'!$E$2:$E$53,'Transactions (Dated)'!$D$2:$D$53,'Share Values'!$V182,'Transactions (Dated)'!$B$2:$B$53,'Share Values'!AA$11,'Transactions (Dated)'!$C$2:$C$53,"Sell")</f>
        <v>2348</v>
      </c>
      <c r="AB182" s="40">
        <f ca="1">AB181+SUMIFS('Transactions (Dated)'!$E$2:$E$53,'Transactions (Dated)'!$D$2:$D$53,'Share Values'!$V182,'Transactions (Dated)'!$B$2:$B$53,'Share Values'!AB$11,'Transactions (Dated)'!$C$2:$C$53,"Buy")-SUMIFS('Transactions (Dated)'!$E$2:$E$53,'Transactions (Dated)'!$D$2:$D$53,'Share Values'!$V182,'Transactions (Dated)'!$B$2:$B$53,'Share Values'!AB$11,'Transactions (Dated)'!$C$2:$C$53,"Sell")</f>
        <v>0</v>
      </c>
      <c r="AC182" s="40">
        <f ca="1">AC181+SUMIFS('Transactions (Dated)'!$E$2:$E$53,'Transactions (Dated)'!$D$2:$D$53,'Share Values'!$V182,'Transactions (Dated)'!$B$2:$B$53,'Share Values'!AC$11,'Transactions (Dated)'!$C$2:$C$53,"Buy")-SUMIFS('Transactions (Dated)'!$E$2:$E$53,'Transactions (Dated)'!$D$2:$D$53,'Share Values'!$V182,'Transactions (Dated)'!$B$2:$B$53,'Share Values'!AC$11,'Transactions (Dated)'!$C$2:$C$53,"Sell")</f>
        <v>0</v>
      </c>
      <c r="AD182" s="40">
        <f ca="1">AD181+SUMIFS('Transactions (Dated)'!$E$2:$E$53,'Transactions (Dated)'!$D$2:$D$53,'Share Values'!$V182,'Transactions (Dated)'!$B$2:$B$53,'Share Values'!AD$11,'Transactions (Dated)'!$C$2:$C$53,"Buy")-SUMIFS('Transactions (Dated)'!$E$2:$E$53,'Transactions (Dated)'!$D$2:$D$53,'Share Values'!$V182,'Transactions (Dated)'!$B$2:$B$53,'Share Values'!AD$11,'Transactions (Dated)'!$C$2:$C$53,"Sell")</f>
        <v>0</v>
      </c>
      <c r="AE182" s="40">
        <f ca="1">AE181+SUMIFS('Transactions (Dated)'!$E$2:$E$53,'Transactions (Dated)'!$D$2:$D$53,'Share Values'!$V182,'Transactions (Dated)'!$B$2:$B$53,'Share Values'!AE$11,'Transactions (Dated)'!$C$2:$C$53,"Buy")-SUMIFS('Transactions (Dated)'!$E$2:$E$53,'Transactions (Dated)'!$D$2:$D$53,'Share Values'!$V182,'Transactions (Dated)'!$B$2:$B$53,'Share Values'!AE$11,'Transactions (Dated)'!$C$2:$C$53,"Sell")</f>
        <v>0</v>
      </c>
      <c r="AF182" s="40">
        <f ca="1">AF181+SUMIFS('Transactions (Dated)'!$E$2:$E$53,'Transactions (Dated)'!$D$2:$D$53,'Share Values'!$V182,'Transactions (Dated)'!$B$2:$B$53,'Share Values'!AF$11,'Transactions (Dated)'!$C$2:$C$53,"Buy")-SUMIFS('Transactions (Dated)'!$E$2:$E$53,'Transactions (Dated)'!$D$2:$D$53,'Share Values'!$V182,'Transactions (Dated)'!$B$2:$B$53,'Share Values'!AF$11,'Transactions (Dated)'!$C$2:$C$53,"Sell")</f>
        <v>0</v>
      </c>
      <c r="AG182" s="40">
        <f ca="1">AG181+SUMIFS('Transactions (Dated)'!$E$2:$E$53,'Transactions (Dated)'!$D$2:$D$53,'Share Values'!$V182,'Transactions (Dated)'!$B$2:$B$53,'Share Values'!AG$11,'Transactions (Dated)'!$C$2:$C$53,"Buy")-SUMIFS('Transactions (Dated)'!$E$2:$E$53,'Transactions (Dated)'!$D$2:$D$53,'Share Values'!$V182,'Transactions (Dated)'!$B$2:$B$53,'Share Values'!AG$11,'Transactions (Dated)'!$C$2:$C$53,"Sell")</f>
        <v>0</v>
      </c>
      <c r="AH182" s="40">
        <f ca="1">AH181+SUMIFS('Transactions (Dated)'!$E$2:$E$53,'Transactions (Dated)'!$D$2:$D$53,'Share Values'!$V182,'Transactions (Dated)'!$B$2:$B$53,'Share Values'!AH$11,'Transactions (Dated)'!$C$2:$C$53,"Buy")-SUMIFS('Transactions (Dated)'!$E$2:$E$53,'Transactions (Dated)'!$D$2:$D$53,'Share Values'!$V182,'Transactions (Dated)'!$B$2:$B$53,'Share Values'!AH$11,'Transactions (Dated)'!$C$2:$C$53,"Sell")</f>
        <v>0</v>
      </c>
      <c r="AI182" s="40">
        <f ca="1">AI181+SUMIFS('Transactions (Dated)'!$E$2:$E$53,'Transactions (Dated)'!$D$2:$D$53,'Share Values'!$V182,'Transactions (Dated)'!$B$2:$B$53,'Share Values'!AI$11,'Transactions (Dated)'!$C$2:$C$53,"Buy")-SUMIFS('Transactions (Dated)'!$E$2:$E$53,'Transactions (Dated)'!$D$2:$D$53,'Share Values'!$V182,'Transactions (Dated)'!$B$2:$B$53,'Share Values'!AI$11,'Transactions (Dated)'!$C$2:$C$53,"Sell")</f>
        <v>0</v>
      </c>
      <c r="AJ182" s="40">
        <f ca="1">AJ181+SUMIFS('Transactions (Dated)'!$E$2:$E$53,'Transactions (Dated)'!$D$2:$D$53,'Share Values'!$V182,'Transactions (Dated)'!$B$2:$B$53,'Share Values'!AJ$11,'Transactions (Dated)'!$C$2:$C$53,"Buy")-SUMIFS('Transactions (Dated)'!$E$2:$E$53,'Transactions (Dated)'!$D$2:$D$53,'Share Values'!$V182,'Transactions (Dated)'!$B$2:$B$53,'Share Values'!AJ$11,'Transactions (Dated)'!$C$2:$C$53,"Sell")</f>
        <v>0</v>
      </c>
      <c r="AK182" s="40"/>
      <c r="AM182" s="3">
        <f t="shared" si="57"/>
        <v>42160</v>
      </c>
      <c r="AN182" s="6">
        <f t="shared" ca="1" si="58"/>
        <v>56147.5</v>
      </c>
      <c r="AO182" s="6">
        <f t="shared" ca="1" si="59"/>
        <v>47718.75</v>
      </c>
      <c r="AP182" s="6">
        <f t="shared" ca="1" si="60"/>
        <v>0</v>
      </c>
      <c r="AQ182" s="6">
        <f t="shared" ca="1" si="61"/>
        <v>59427.72</v>
      </c>
      <c r="AR182" s="6">
        <f t="shared" ca="1" si="62"/>
        <v>43203.199999999997</v>
      </c>
      <c r="AS182" s="6">
        <f t="shared" ca="1" si="63"/>
        <v>0</v>
      </c>
      <c r="AT182" s="6">
        <f t="shared" ca="1" si="64"/>
        <v>0</v>
      </c>
      <c r="AU182" s="6">
        <f t="shared" ca="1" si="65"/>
        <v>0</v>
      </c>
      <c r="AV182" s="6">
        <f t="shared" ca="1" si="66"/>
        <v>0</v>
      </c>
      <c r="AW182" s="6">
        <f t="shared" ca="1" si="67"/>
        <v>0</v>
      </c>
      <c r="AX182" s="6">
        <f t="shared" ca="1" si="68"/>
        <v>0</v>
      </c>
      <c r="AY182" s="6">
        <f t="shared" ca="1" si="69"/>
        <v>0</v>
      </c>
      <c r="AZ182" s="6">
        <f t="shared" ca="1" si="70"/>
        <v>0</v>
      </c>
      <c r="BA182" s="6">
        <f t="shared" ca="1" si="71"/>
        <v>0</v>
      </c>
      <c r="BB182" s="6"/>
      <c r="BD182" s="4">
        <f t="shared" ca="1" si="72"/>
        <v>206497.16999999998</v>
      </c>
      <c r="BF182" s="3">
        <f t="shared" si="73"/>
        <v>42160</v>
      </c>
      <c r="BG182" s="6">
        <f>BG181+SUMIFS('Transactions (Dated)'!H:H,'Transactions (Dated)'!D:D,'Share Values'!AM182)</f>
        <v>806524.9</v>
      </c>
      <c r="BH182" s="6">
        <f ca="1">BH181+SUMIFS('Transactions (Dated)'!$F:$F,'Transactions (Dated)'!$D:$D,$BF182,'Transactions (Dated)'!$B:$B,BH$11,'Transactions (Dated)'!$C:$C,"Dividend (paid to cash)")*W182</f>
        <v>0</v>
      </c>
      <c r="BI182" s="6">
        <f ca="1">BI181+SUMIFS('Transactions (Dated)'!$F:$F,'Transactions (Dated)'!$D:$D,$BF182,'Transactions (Dated)'!$B:$B,BI$11,'Transactions (Dated)'!$C:$C,"Dividend (paid to cash)")*X182</f>
        <v>1250</v>
      </c>
      <c r="BJ182" s="6">
        <f ca="1">BJ181+SUMIFS('Transactions (Dated)'!$F:$F,'Transactions (Dated)'!$D:$D,$BF182,'Transactions (Dated)'!$B:$B,BJ$11,'Transactions (Dated)'!$C:$C,"Dividend (paid to cash)")*Y182</f>
        <v>0</v>
      </c>
      <c r="BK182" s="6">
        <f ca="1">BK181+SUMIFS('Transactions (Dated)'!$F:$F,'Transactions (Dated)'!$D:$D,$BF182,'Transactions (Dated)'!$B:$B,BK$11,'Transactions (Dated)'!$C:$C,"Dividend (paid to cash)")*Z182</f>
        <v>113.52000000000001</v>
      </c>
      <c r="BL182" s="6">
        <f ca="1">BL181+SUMIFS('Transactions (Dated)'!$F:$F,'Transactions (Dated)'!$D:$D,$BF182,'Transactions (Dated)'!$B:$B,BL$11,'Transactions (Dated)'!$C:$C,"Dividend (paid to cash)")*AA182</f>
        <v>0</v>
      </c>
      <c r="BM182" s="6">
        <f ca="1">BM181+SUMIFS('Transactions (Dated)'!$F:$F,'Transactions (Dated)'!$D:$D,$BF182,'Transactions (Dated)'!$B:$B,BM$11,'Transactions (Dated)'!$C:$C,"Dividend (paid to cash)")*AB182</f>
        <v>0</v>
      </c>
      <c r="BN182" s="6">
        <f ca="1">BN181+SUMIFS('Transactions (Dated)'!$F:$F,'Transactions (Dated)'!$D:$D,$BF182,'Transactions (Dated)'!$B:$B,BN$11,'Transactions (Dated)'!$C:$C,"Dividend (paid to cash)")*AC182</f>
        <v>0</v>
      </c>
      <c r="BO182" s="6">
        <f ca="1">BO181+SUMIFS('Transactions (Dated)'!$F:$F,'Transactions (Dated)'!$D:$D,$BF182,'Transactions (Dated)'!$B:$B,BO$11,'Transactions (Dated)'!$C:$C,"Dividend (paid to cash)")*AD182</f>
        <v>0</v>
      </c>
      <c r="BP182" s="6">
        <f ca="1">BP181+SUMIFS('Transactions (Dated)'!$F:$F,'Transactions (Dated)'!$D:$D,$BF182,'Transactions (Dated)'!$B:$B,BP$11,'Transactions (Dated)'!$C:$C,"Dividend (paid to cash)")*AE182</f>
        <v>0</v>
      </c>
      <c r="BQ182" s="6">
        <f ca="1">BQ181+SUMIFS('Transactions (Dated)'!$F:$F,'Transactions (Dated)'!$D:$D,$BF182,'Transactions (Dated)'!$B:$B,BQ$11,'Transactions (Dated)'!$C:$C,"Dividend (paid to cash)")*AF182</f>
        <v>0</v>
      </c>
      <c r="BR182" s="6">
        <f ca="1">BR181+SUMIFS('Transactions (Dated)'!$F:$F,'Transactions (Dated)'!$D:$D,$BF182,'Transactions (Dated)'!$B:$B,BR$11,'Transactions (Dated)'!$C:$C,"Dividend (paid to cash)")*AG182</f>
        <v>0</v>
      </c>
      <c r="BS182" s="6">
        <f ca="1">BS181+SUMIFS('Transactions (Dated)'!$F:$F,'Transactions (Dated)'!$D:$D,$BF182,'Transactions (Dated)'!$B:$B,BS$11,'Transactions (Dated)'!$C:$C,"Dividend (paid to cash)")*AH182</f>
        <v>0</v>
      </c>
      <c r="BT182" s="6">
        <f ca="1">BT181+SUMIFS('Transactions (Dated)'!$F:$F,'Transactions (Dated)'!$D:$D,$BF182,'Transactions (Dated)'!$B:$B,BT$11,'Transactions (Dated)'!$C:$C,"Dividend (paid to cash)")*AI182</f>
        <v>0</v>
      </c>
      <c r="BU182" s="6">
        <f ca="1">BU181+SUMIFS('Transactions (Dated)'!$F:$F,'Transactions (Dated)'!$D:$D,$BF182,'Transactions (Dated)'!$B:$B,BU$11,'Transactions (Dated)'!$C:$C,"Dividend (paid to cash)")*AJ182</f>
        <v>0</v>
      </c>
      <c r="BV182" s="6"/>
      <c r="BX182" s="6">
        <f t="shared" ca="1" si="78"/>
        <v>807888.42</v>
      </c>
      <c r="BZ182" s="3">
        <f t="shared" si="79"/>
        <v>42160</v>
      </c>
      <c r="CA182" s="4">
        <f t="shared" ca="1" si="74"/>
        <v>206497.16999999998</v>
      </c>
      <c r="CB182" s="4">
        <f t="shared" ca="1" si="75"/>
        <v>807888.42</v>
      </c>
      <c r="CD182" s="4">
        <f t="shared" ca="1" si="76"/>
        <v>1014385.5900000001</v>
      </c>
    </row>
    <row r="183" spans="2:82" x14ac:dyDescent="0.15">
      <c r="B183" s="3">
        <f t="shared" si="77"/>
        <v>42163</v>
      </c>
      <c r="C183" s="2">
        <v>14743.3</v>
      </c>
      <c r="E183" s="70">
        <v>42163</v>
      </c>
      <c r="F183" s="69">
        <v>11.8</v>
      </c>
      <c r="G183" s="69">
        <v>5.13</v>
      </c>
      <c r="H183" s="69">
        <v>19.98</v>
      </c>
      <c r="I183" s="69">
        <v>30.99</v>
      </c>
      <c r="J183" s="69">
        <v>18.25</v>
      </c>
      <c r="K183" s="69">
        <v>12.55</v>
      </c>
      <c r="L183" s="69">
        <v>26.35</v>
      </c>
      <c r="M183" s="69">
        <v>3.31</v>
      </c>
      <c r="N183" s="69">
        <v>10.45</v>
      </c>
      <c r="O183" s="69">
        <v>5.5833000000000004</v>
      </c>
      <c r="P183" s="69">
        <v>30.89</v>
      </c>
      <c r="Q183" s="69">
        <v>1.08</v>
      </c>
      <c r="R183" s="69">
        <v>11.75</v>
      </c>
      <c r="S183" s="69">
        <v>35.44</v>
      </c>
      <c r="T183" s="4"/>
      <c r="V183" s="3">
        <f t="shared" si="56"/>
        <v>42163</v>
      </c>
      <c r="W183" s="40">
        <f ca="1">W182+SUMIFS('Transactions (Dated)'!$E$2:$E$53,'Transactions (Dated)'!$D$2:$D$53,'Share Values'!$V183,'Transactions (Dated)'!$B$2:$B$53,'Share Values'!W$11,'Transactions (Dated)'!$C$2:$C$53,"Buy")-SUMIFS('Transactions (Dated)'!$E$2:$E$53,'Transactions (Dated)'!$D$2:$D$53,'Share Values'!$V183,'Transactions (Dated)'!$B$2:$B$53,'Share Values'!W$11,'Transactions (Dated)'!$C$2:$C$53,"Sell")</f>
        <v>4625</v>
      </c>
      <c r="X183" s="40">
        <f ca="1">X182+SUMIFS('Transactions (Dated)'!$E$2:$E$53,'Transactions (Dated)'!$D$2:$D$53,'Share Values'!$V183,'Transactions (Dated)'!$B$2:$B$53,'Share Values'!X$11,'Transactions (Dated)'!$C$2:$C$53,"Buy")-SUMIFS('Transactions (Dated)'!$E$2:$E$53,'Transactions (Dated)'!$D$2:$D$53,'Share Values'!$V183,'Transactions (Dated)'!$B$2:$B$53,'Share Values'!X$11,'Transactions (Dated)'!$C$2:$C$53,"Sell")</f>
        <v>9375</v>
      </c>
      <c r="Y183" s="40">
        <f ca="1">Y182+SUMIFS('Transactions (Dated)'!$E$2:$E$53,'Transactions (Dated)'!$D$2:$D$53,'Share Values'!$V183,'Transactions (Dated)'!$B$2:$B$53,'Share Values'!Y$11,'Transactions (Dated)'!$C$2:$C$53,"Buy")-SUMIFS('Transactions (Dated)'!$E$2:$E$53,'Transactions (Dated)'!$D$2:$D$53,'Share Values'!$V183,'Transactions (Dated)'!$B$2:$B$53,'Share Values'!Y$11,'Transactions (Dated)'!$C$2:$C$53,"Sell")</f>
        <v>0</v>
      </c>
      <c r="Z183" s="40">
        <f ca="1">Z182+SUMIFS('Transactions (Dated)'!$E$2:$E$53,'Transactions (Dated)'!$D$2:$D$53,'Share Values'!$V183,'Transactions (Dated)'!$B$2:$B$53,'Share Values'!Z$11,'Transactions (Dated)'!$C$2:$C$53,"Buy")-SUMIFS('Transactions (Dated)'!$E$2:$E$53,'Transactions (Dated)'!$D$2:$D$53,'Share Values'!$V183,'Transactions (Dated)'!$B$2:$B$53,'Share Values'!Z$11,'Transactions (Dated)'!$C$2:$C$53,"Sell")</f>
        <v>1892</v>
      </c>
      <c r="AA183" s="40">
        <f ca="1">AA182+SUMIFS('Transactions (Dated)'!$E$2:$E$53,'Transactions (Dated)'!$D$2:$D$53,'Share Values'!$V183,'Transactions (Dated)'!$B$2:$B$53,'Share Values'!AA$11,'Transactions (Dated)'!$C$2:$C$53,"Buy")-SUMIFS('Transactions (Dated)'!$E$2:$E$53,'Transactions (Dated)'!$D$2:$D$53,'Share Values'!$V183,'Transactions (Dated)'!$B$2:$B$53,'Share Values'!AA$11,'Transactions (Dated)'!$C$2:$C$53,"Sell")</f>
        <v>2348</v>
      </c>
      <c r="AB183" s="40">
        <f ca="1">AB182+SUMIFS('Transactions (Dated)'!$E$2:$E$53,'Transactions (Dated)'!$D$2:$D$53,'Share Values'!$V183,'Transactions (Dated)'!$B$2:$B$53,'Share Values'!AB$11,'Transactions (Dated)'!$C$2:$C$53,"Buy")-SUMIFS('Transactions (Dated)'!$E$2:$E$53,'Transactions (Dated)'!$D$2:$D$53,'Share Values'!$V183,'Transactions (Dated)'!$B$2:$B$53,'Share Values'!AB$11,'Transactions (Dated)'!$C$2:$C$53,"Sell")</f>
        <v>0</v>
      </c>
      <c r="AC183" s="40">
        <f ca="1">AC182+SUMIFS('Transactions (Dated)'!$E$2:$E$53,'Transactions (Dated)'!$D$2:$D$53,'Share Values'!$V183,'Transactions (Dated)'!$B$2:$B$53,'Share Values'!AC$11,'Transactions (Dated)'!$C$2:$C$53,"Buy")-SUMIFS('Transactions (Dated)'!$E$2:$E$53,'Transactions (Dated)'!$D$2:$D$53,'Share Values'!$V183,'Transactions (Dated)'!$B$2:$B$53,'Share Values'!AC$11,'Transactions (Dated)'!$C$2:$C$53,"Sell")</f>
        <v>0</v>
      </c>
      <c r="AD183" s="40">
        <f ca="1">AD182+SUMIFS('Transactions (Dated)'!$E$2:$E$53,'Transactions (Dated)'!$D$2:$D$53,'Share Values'!$V183,'Transactions (Dated)'!$B$2:$B$53,'Share Values'!AD$11,'Transactions (Dated)'!$C$2:$C$53,"Buy")-SUMIFS('Transactions (Dated)'!$E$2:$E$53,'Transactions (Dated)'!$D$2:$D$53,'Share Values'!$V183,'Transactions (Dated)'!$B$2:$B$53,'Share Values'!AD$11,'Transactions (Dated)'!$C$2:$C$53,"Sell")</f>
        <v>0</v>
      </c>
      <c r="AE183" s="40">
        <f ca="1">AE182+SUMIFS('Transactions (Dated)'!$E$2:$E$53,'Transactions (Dated)'!$D$2:$D$53,'Share Values'!$V183,'Transactions (Dated)'!$B$2:$B$53,'Share Values'!AE$11,'Transactions (Dated)'!$C$2:$C$53,"Buy")-SUMIFS('Transactions (Dated)'!$E$2:$E$53,'Transactions (Dated)'!$D$2:$D$53,'Share Values'!$V183,'Transactions (Dated)'!$B$2:$B$53,'Share Values'!AE$11,'Transactions (Dated)'!$C$2:$C$53,"Sell")</f>
        <v>0</v>
      </c>
      <c r="AF183" s="40">
        <f ca="1">AF182+SUMIFS('Transactions (Dated)'!$E$2:$E$53,'Transactions (Dated)'!$D$2:$D$53,'Share Values'!$V183,'Transactions (Dated)'!$B$2:$B$53,'Share Values'!AF$11,'Transactions (Dated)'!$C$2:$C$53,"Buy")-SUMIFS('Transactions (Dated)'!$E$2:$E$53,'Transactions (Dated)'!$D$2:$D$53,'Share Values'!$V183,'Transactions (Dated)'!$B$2:$B$53,'Share Values'!AF$11,'Transactions (Dated)'!$C$2:$C$53,"Sell")</f>
        <v>0</v>
      </c>
      <c r="AG183" s="40">
        <f ca="1">AG182+SUMIFS('Transactions (Dated)'!$E$2:$E$53,'Transactions (Dated)'!$D$2:$D$53,'Share Values'!$V183,'Transactions (Dated)'!$B$2:$B$53,'Share Values'!AG$11,'Transactions (Dated)'!$C$2:$C$53,"Buy")-SUMIFS('Transactions (Dated)'!$E$2:$E$53,'Transactions (Dated)'!$D$2:$D$53,'Share Values'!$V183,'Transactions (Dated)'!$B$2:$B$53,'Share Values'!AG$11,'Transactions (Dated)'!$C$2:$C$53,"Sell")</f>
        <v>0</v>
      </c>
      <c r="AH183" s="40">
        <f ca="1">AH182+SUMIFS('Transactions (Dated)'!$E$2:$E$53,'Transactions (Dated)'!$D$2:$D$53,'Share Values'!$V183,'Transactions (Dated)'!$B$2:$B$53,'Share Values'!AH$11,'Transactions (Dated)'!$C$2:$C$53,"Buy")-SUMIFS('Transactions (Dated)'!$E$2:$E$53,'Transactions (Dated)'!$D$2:$D$53,'Share Values'!$V183,'Transactions (Dated)'!$B$2:$B$53,'Share Values'!AH$11,'Transactions (Dated)'!$C$2:$C$53,"Sell")</f>
        <v>0</v>
      </c>
      <c r="AI183" s="40">
        <f ca="1">AI182+SUMIFS('Transactions (Dated)'!$E$2:$E$53,'Transactions (Dated)'!$D$2:$D$53,'Share Values'!$V183,'Transactions (Dated)'!$B$2:$B$53,'Share Values'!AI$11,'Transactions (Dated)'!$C$2:$C$53,"Buy")-SUMIFS('Transactions (Dated)'!$E$2:$E$53,'Transactions (Dated)'!$D$2:$D$53,'Share Values'!$V183,'Transactions (Dated)'!$B$2:$B$53,'Share Values'!AI$11,'Transactions (Dated)'!$C$2:$C$53,"Sell")</f>
        <v>0</v>
      </c>
      <c r="AJ183" s="40">
        <f ca="1">AJ182+SUMIFS('Transactions (Dated)'!$E$2:$E$53,'Transactions (Dated)'!$D$2:$D$53,'Share Values'!$V183,'Transactions (Dated)'!$B$2:$B$53,'Share Values'!AJ$11,'Transactions (Dated)'!$C$2:$C$53,"Buy")-SUMIFS('Transactions (Dated)'!$E$2:$E$53,'Transactions (Dated)'!$D$2:$D$53,'Share Values'!$V183,'Transactions (Dated)'!$B$2:$B$53,'Share Values'!AJ$11,'Transactions (Dated)'!$C$2:$C$53,"Sell")</f>
        <v>0</v>
      </c>
      <c r="AK183" s="40"/>
      <c r="AM183" s="3">
        <f t="shared" si="57"/>
        <v>42163</v>
      </c>
      <c r="AN183" s="6">
        <f t="shared" ca="1" si="58"/>
        <v>54575</v>
      </c>
      <c r="AO183" s="6">
        <f t="shared" ca="1" si="59"/>
        <v>48093.75</v>
      </c>
      <c r="AP183" s="6">
        <f t="shared" ca="1" si="60"/>
        <v>0</v>
      </c>
      <c r="AQ183" s="6">
        <f t="shared" ca="1" si="61"/>
        <v>58633.079999999994</v>
      </c>
      <c r="AR183" s="6">
        <f t="shared" ca="1" si="62"/>
        <v>42851</v>
      </c>
      <c r="AS183" s="6">
        <f t="shared" ca="1" si="63"/>
        <v>0</v>
      </c>
      <c r="AT183" s="6">
        <f t="shared" ca="1" si="64"/>
        <v>0</v>
      </c>
      <c r="AU183" s="6">
        <f t="shared" ca="1" si="65"/>
        <v>0</v>
      </c>
      <c r="AV183" s="6">
        <f t="shared" ca="1" si="66"/>
        <v>0</v>
      </c>
      <c r="AW183" s="6">
        <f t="shared" ca="1" si="67"/>
        <v>0</v>
      </c>
      <c r="AX183" s="6">
        <f t="shared" ca="1" si="68"/>
        <v>0</v>
      </c>
      <c r="AY183" s="6">
        <f t="shared" ca="1" si="69"/>
        <v>0</v>
      </c>
      <c r="AZ183" s="6">
        <f t="shared" ca="1" si="70"/>
        <v>0</v>
      </c>
      <c r="BA183" s="6">
        <f t="shared" ca="1" si="71"/>
        <v>0</v>
      </c>
      <c r="BB183" s="6"/>
      <c r="BD183" s="4">
        <f t="shared" ca="1" si="72"/>
        <v>204152.83</v>
      </c>
      <c r="BF183" s="3">
        <f t="shared" si="73"/>
        <v>42163</v>
      </c>
      <c r="BG183" s="6">
        <f>BG182+SUMIFS('Transactions (Dated)'!H:H,'Transactions (Dated)'!D:D,'Share Values'!AM183)</f>
        <v>806524.9</v>
      </c>
      <c r="BH183" s="6">
        <f ca="1">BH182+SUMIFS('Transactions (Dated)'!$F:$F,'Transactions (Dated)'!$D:$D,$BF183,'Transactions (Dated)'!$B:$B,BH$11,'Transactions (Dated)'!$C:$C,"Dividend (paid to cash)")*W183</f>
        <v>0</v>
      </c>
      <c r="BI183" s="6">
        <f ca="1">BI182+SUMIFS('Transactions (Dated)'!$F:$F,'Transactions (Dated)'!$D:$D,$BF183,'Transactions (Dated)'!$B:$B,BI$11,'Transactions (Dated)'!$C:$C,"Dividend (paid to cash)")*X183</f>
        <v>1250</v>
      </c>
      <c r="BJ183" s="6">
        <f ca="1">BJ182+SUMIFS('Transactions (Dated)'!$F:$F,'Transactions (Dated)'!$D:$D,$BF183,'Transactions (Dated)'!$B:$B,BJ$11,'Transactions (Dated)'!$C:$C,"Dividend (paid to cash)")*Y183</f>
        <v>0</v>
      </c>
      <c r="BK183" s="6">
        <f ca="1">BK182+SUMIFS('Transactions (Dated)'!$F:$F,'Transactions (Dated)'!$D:$D,$BF183,'Transactions (Dated)'!$B:$B,BK$11,'Transactions (Dated)'!$C:$C,"Dividend (paid to cash)")*Z183</f>
        <v>113.52000000000001</v>
      </c>
      <c r="BL183" s="6">
        <f ca="1">BL182+SUMIFS('Transactions (Dated)'!$F:$F,'Transactions (Dated)'!$D:$D,$BF183,'Transactions (Dated)'!$B:$B,BL$11,'Transactions (Dated)'!$C:$C,"Dividend (paid to cash)")*AA183</f>
        <v>0</v>
      </c>
      <c r="BM183" s="6">
        <f ca="1">BM182+SUMIFS('Transactions (Dated)'!$F:$F,'Transactions (Dated)'!$D:$D,$BF183,'Transactions (Dated)'!$B:$B,BM$11,'Transactions (Dated)'!$C:$C,"Dividend (paid to cash)")*AB183</f>
        <v>0</v>
      </c>
      <c r="BN183" s="6">
        <f ca="1">BN182+SUMIFS('Transactions (Dated)'!$F:$F,'Transactions (Dated)'!$D:$D,$BF183,'Transactions (Dated)'!$B:$B,BN$11,'Transactions (Dated)'!$C:$C,"Dividend (paid to cash)")*AC183</f>
        <v>0</v>
      </c>
      <c r="BO183" s="6">
        <f ca="1">BO182+SUMIFS('Transactions (Dated)'!$F:$F,'Transactions (Dated)'!$D:$D,$BF183,'Transactions (Dated)'!$B:$B,BO$11,'Transactions (Dated)'!$C:$C,"Dividend (paid to cash)")*AD183</f>
        <v>0</v>
      </c>
      <c r="BP183" s="6">
        <f ca="1">BP182+SUMIFS('Transactions (Dated)'!$F:$F,'Transactions (Dated)'!$D:$D,$BF183,'Transactions (Dated)'!$B:$B,BP$11,'Transactions (Dated)'!$C:$C,"Dividend (paid to cash)")*AE183</f>
        <v>0</v>
      </c>
      <c r="BQ183" s="6">
        <f ca="1">BQ182+SUMIFS('Transactions (Dated)'!$F:$F,'Transactions (Dated)'!$D:$D,$BF183,'Transactions (Dated)'!$B:$B,BQ$11,'Transactions (Dated)'!$C:$C,"Dividend (paid to cash)")*AF183</f>
        <v>0</v>
      </c>
      <c r="BR183" s="6">
        <f ca="1">BR182+SUMIFS('Transactions (Dated)'!$F:$F,'Transactions (Dated)'!$D:$D,$BF183,'Transactions (Dated)'!$B:$B,BR$11,'Transactions (Dated)'!$C:$C,"Dividend (paid to cash)")*AG183</f>
        <v>0</v>
      </c>
      <c r="BS183" s="6">
        <f ca="1">BS182+SUMIFS('Transactions (Dated)'!$F:$F,'Transactions (Dated)'!$D:$D,$BF183,'Transactions (Dated)'!$B:$B,BS$11,'Transactions (Dated)'!$C:$C,"Dividend (paid to cash)")*AH183</f>
        <v>0</v>
      </c>
      <c r="BT183" s="6">
        <f ca="1">BT182+SUMIFS('Transactions (Dated)'!$F:$F,'Transactions (Dated)'!$D:$D,$BF183,'Transactions (Dated)'!$B:$B,BT$11,'Transactions (Dated)'!$C:$C,"Dividend (paid to cash)")*AI183</f>
        <v>0</v>
      </c>
      <c r="BU183" s="6">
        <f ca="1">BU182+SUMIFS('Transactions (Dated)'!$F:$F,'Transactions (Dated)'!$D:$D,$BF183,'Transactions (Dated)'!$B:$B,BU$11,'Transactions (Dated)'!$C:$C,"Dividend (paid to cash)")*AJ183</f>
        <v>0</v>
      </c>
      <c r="BV183" s="6"/>
      <c r="BX183" s="6">
        <f t="shared" ca="1" si="78"/>
        <v>807888.42</v>
      </c>
      <c r="BZ183" s="3">
        <f t="shared" si="79"/>
        <v>42163</v>
      </c>
      <c r="CA183" s="4">
        <f t="shared" ca="1" si="74"/>
        <v>204152.83</v>
      </c>
      <c r="CB183" s="4">
        <f t="shared" ca="1" si="75"/>
        <v>807888.42</v>
      </c>
      <c r="CD183" s="4">
        <f t="shared" ca="1" si="76"/>
        <v>1012041.25</v>
      </c>
    </row>
    <row r="184" spans="2:82" x14ac:dyDescent="0.15">
      <c r="B184" s="3">
        <f t="shared" si="77"/>
        <v>42164</v>
      </c>
      <c r="C184" s="2">
        <v>14817.7</v>
      </c>
      <c r="E184" s="70">
        <v>42164</v>
      </c>
      <c r="F184" s="69">
        <v>11.79</v>
      </c>
      <c r="G184" s="69">
        <v>5.14</v>
      </c>
      <c r="H184" s="69">
        <v>20.11</v>
      </c>
      <c r="I184" s="69">
        <v>31</v>
      </c>
      <c r="J184" s="69">
        <v>17.920000000000002</v>
      </c>
      <c r="K184" s="69">
        <v>12.65</v>
      </c>
      <c r="L184" s="69">
        <v>26.38</v>
      </c>
      <c r="M184" s="69">
        <v>3.35</v>
      </c>
      <c r="N184" s="69">
        <v>10.35</v>
      </c>
      <c r="O184" s="69">
        <v>5.66</v>
      </c>
      <c r="P184" s="69">
        <v>30.65</v>
      </c>
      <c r="Q184" s="69">
        <v>1.06</v>
      </c>
      <c r="R184" s="69">
        <v>11.55</v>
      </c>
      <c r="S184" s="69">
        <v>36.06</v>
      </c>
      <c r="T184" s="4"/>
      <c r="V184" s="3">
        <f t="shared" si="56"/>
        <v>42164</v>
      </c>
      <c r="W184" s="40">
        <f ca="1">W183+SUMIFS('Transactions (Dated)'!$E$2:$E$53,'Transactions (Dated)'!$D$2:$D$53,'Share Values'!$V184,'Transactions (Dated)'!$B$2:$B$53,'Share Values'!W$11,'Transactions (Dated)'!$C$2:$C$53,"Buy")-SUMIFS('Transactions (Dated)'!$E$2:$E$53,'Transactions (Dated)'!$D$2:$D$53,'Share Values'!$V184,'Transactions (Dated)'!$B$2:$B$53,'Share Values'!W$11,'Transactions (Dated)'!$C$2:$C$53,"Sell")</f>
        <v>4625</v>
      </c>
      <c r="X184" s="40">
        <f ca="1">X183+SUMIFS('Transactions (Dated)'!$E$2:$E$53,'Transactions (Dated)'!$D$2:$D$53,'Share Values'!$V184,'Transactions (Dated)'!$B$2:$B$53,'Share Values'!X$11,'Transactions (Dated)'!$C$2:$C$53,"Buy")-SUMIFS('Transactions (Dated)'!$E$2:$E$53,'Transactions (Dated)'!$D$2:$D$53,'Share Values'!$V184,'Transactions (Dated)'!$B$2:$B$53,'Share Values'!X$11,'Transactions (Dated)'!$C$2:$C$53,"Sell")</f>
        <v>9375</v>
      </c>
      <c r="Y184" s="40">
        <f ca="1">Y183+SUMIFS('Transactions (Dated)'!$E$2:$E$53,'Transactions (Dated)'!$D$2:$D$53,'Share Values'!$V184,'Transactions (Dated)'!$B$2:$B$53,'Share Values'!Y$11,'Transactions (Dated)'!$C$2:$C$53,"Buy")-SUMIFS('Transactions (Dated)'!$E$2:$E$53,'Transactions (Dated)'!$D$2:$D$53,'Share Values'!$V184,'Transactions (Dated)'!$B$2:$B$53,'Share Values'!Y$11,'Transactions (Dated)'!$C$2:$C$53,"Sell")</f>
        <v>0</v>
      </c>
      <c r="Z184" s="40">
        <f ca="1">Z183+SUMIFS('Transactions (Dated)'!$E$2:$E$53,'Transactions (Dated)'!$D$2:$D$53,'Share Values'!$V184,'Transactions (Dated)'!$B$2:$B$53,'Share Values'!Z$11,'Transactions (Dated)'!$C$2:$C$53,"Buy")-SUMIFS('Transactions (Dated)'!$E$2:$E$53,'Transactions (Dated)'!$D$2:$D$53,'Share Values'!$V184,'Transactions (Dated)'!$B$2:$B$53,'Share Values'!Z$11,'Transactions (Dated)'!$C$2:$C$53,"Sell")</f>
        <v>1892</v>
      </c>
      <c r="AA184" s="40">
        <f ca="1">AA183+SUMIFS('Transactions (Dated)'!$E$2:$E$53,'Transactions (Dated)'!$D$2:$D$53,'Share Values'!$V184,'Transactions (Dated)'!$B$2:$B$53,'Share Values'!AA$11,'Transactions (Dated)'!$C$2:$C$53,"Buy")-SUMIFS('Transactions (Dated)'!$E$2:$E$53,'Transactions (Dated)'!$D$2:$D$53,'Share Values'!$V184,'Transactions (Dated)'!$B$2:$B$53,'Share Values'!AA$11,'Transactions (Dated)'!$C$2:$C$53,"Sell")</f>
        <v>2348</v>
      </c>
      <c r="AB184" s="40">
        <f ca="1">AB183+SUMIFS('Transactions (Dated)'!$E$2:$E$53,'Transactions (Dated)'!$D$2:$D$53,'Share Values'!$V184,'Transactions (Dated)'!$B$2:$B$53,'Share Values'!AB$11,'Transactions (Dated)'!$C$2:$C$53,"Buy")-SUMIFS('Transactions (Dated)'!$E$2:$E$53,'Transactions (Dated)'!$D$2:$D$53,'Share Values'!$V184,'Transactions (Dated)'!$B$2:$B$53,'Share Values'!AB$11,'Transactions (Dated)'!$C$2:$C$53,"Sell")</f>
        <v>0</v>
      </c>
      <c r="AC184" s="40">
        <f ca="1">AC183+SUMIFS('Transactions (Dated)'!$E$2:$E$53,'Transactions (Dated)'!$D$2:$D$53,'Share Values'!$V184,'Transactions (Dated)'!$B$2:$B$53,'Share Values'!AC$11,'Transactions (Dated)'!$C$2:$C$53,"Buy")-SUMIFS('Transactions (Dated)'!$E$2:$E$53,'Transactions (Dated)'!$D$2:$D$53,'Share Values'!$V184,'Transactions (Dated)'!$B$2:$B$53,'Share Values'!AC$11,'Transactions (Dated)'!$C$2:$C$53,"Sell")</f>
        <v>0</v>
      </c>
      <c r="AD184" s="40">
        <f ca="1">AD183+SUMIFS('Transactions (Dated)'!$E$2:$E$53,'Transactions (Dated)'!$D$2:$D$53,'Share Values'!$V184,'Transactions (Dated)'!$B$2:$B$53,'Share Values'!AD$11,'Transactions (Dated)'!$C$2:$C$53,"Buy")-SUMIFS('Transactions (Dated)'!$E$2:$E$53,'Transactions (Dated)'!$D$2:$D$53,'Share Values'!$V184,'Transactions (Dated)'!$B$2:$B$53,'Share Values'!AD$11,'Transactions (Dated)'!$C$2:$C$53,"Sell")</f>
        <v>0</v>
      </c>
      <c r="AE184" s="40">
        <f ca="1">AE183+SUMIFS('Transactions (Dated)'!$E$2:$E$53,'Transactions (Dated)'!$D$2:$D$53,'Share Values'!$V184,'Transactions (Dated)'!$B$2:$B$53,'Share Values'!AE$11,'Transactions (Dated)'!$C$2:$C$53,"Buy")-SUMIFS('Transactions (Dated)'!$E$2:$E$53,'Transactions (Dated)'!$D$2:$D$53,'Share Values'!$V184,'Transactions (Dated)'!$B$2:$B$53,'Share Values'!AE$11,'Transactions (Dated)'!$C$2:$C$53,"Sell")</f>
        <v>0</v>
      </c>
      <c r="AF184" s="40">
        <f ca="1">AF183+SUMIFS('Transactions (Dated)'!$E$2:$E$53,'Transactions (Dated)'!$D$2:$D$53,'Share Values'!$V184,'Transactions (Dated)'!$B$2:$B$53,'Share Values'!AF$11,'Transactions (Dated)'!$C$2:$C$53,"Buy")-SUMIFS('Transactions (Dated)'!$E$2:$E$53,'Transactions (Dated)'!$D$2:$D$53,'Share Values'!$V184,'Transactions (Dated)'!$B$2:$B$53,'Share Values'!AF$11,'Transactions (Dated)'!$C$2:$C$53,"Sell")</f>
        <v>0</v>
      </c>
      <c r="AG184" s="40">
        <f ca="1">AG183+SUMIFS('Transactions (Dated)'!$E$2:$E$53,'Transactions (Dated)'!$D$2:$D$53,'Share Values'!$V184,'Transactions (Dated)'!$B$2:$B$53,'Share Values'!AG$11,'Transactions (Dated)'!$C$2:$C$53,"Buy")-SUMIFS('Transactions (Dated)'!$E$2:$E$53,'Transactions (Dated)'!$D$2:$D$53,'Share Values'!$V184,'Transactions (Dated)'!$B$2:$B$53,'Share Values'!AG$11,'Transactions (Dated)'!$C$2:$C$53,"Sell")</f>
        <v>0</v>
      </c>
      <c r="AH184" s="40">
        <f ca="1">AH183+SUMIFS('Transactions (Dated)'!$E$2:$E$53,'Transactions (Dated)'!$D$2:$D$53,'Share Values'!$V184,'Transactions (Dated)'!$B$2:$B$53,'Share Values'!AH$11,'Transactions (Dated)'!$C$2:$C$53,"Buy")-SUMIFS('Transactions (Dated)'!$E$2:$E$53,'Transactions (Dated)'!$D$2:$D$53,'Share Values'!$V184,'Transactions (Dated)'!$B$2:$B$53,'Share Values'!AH$11,'Transactions (Dated)'!$C$2:$C$53,"Sell")</f>
        <v>0</v>
      </c>
      <c r="AI184" s="40">
        <f ca="1">AI183+SUMIFS('Transactions (Dated)'!$E$2:$E$53,'Transactions (Dated)'!$D$2:$D$53,'Share Values'!$V184,'Transactions (Dated)'!$B$2:$B$53,'Share Values'!AI$11,'Transactions (Dated)'!$C$2:$C$53,"Buy")-SUMIFS('Transactions (Dated)'!$E$2:$E$53,'Transactions (Dated)'!$D$2:$D$53,'Share Values'!$V184,'Transactions (Dated)'!$B$2:$B$53,'Share Values'!AI$11,'Transactions (Dated)'!$C$2:$C$53,"Sell")</f>
        <v>0</v>
      </c>
      <c r="AJ184" s="40">
        <f ca="1">AJ183+SUMIFS('Transactions (Dated)'!$E$2:$E$53,'Transactions (Dated)'!$D$2:$D$53,'Share Values'!$V184,'Transactions (Dated)'!$B$2:$B$53,'Share Values'!AJ$11,'Transactions (Dated)'!$C$2:$C$53,"Buy")-SUMIFS('Transactions (Dated)'!$E$2:$E$53,'Transactions (Dated)'!$D$2:$D$53,'Share Values'!$V184,'Transactions (Dated)'!$B$2:$B$53,'Share Values'!AJ$11,'Transactions (Dated)'!$C$2:$C$53,"Sell")</f>
        <v>0</v>
      </c>
      <c r="AK184" s="40"/>
      <c r="AM184" s="3">
        <f t="shared" si="57"/>
        <v>42164</v>
      </c>
      <c r="AN184" s="6">
        <f t="shared" ca="1" si="58"/>
        <v>54528.749999999993</v>
      </c>
      <c r="AO184" s="6">
        <f t="shared" ca="1" si="59"/>
        <v>48187.5</v>
      </c>
      <c r="AP184" s="6">
        <f t="shared" ca="1" si="60"/>
        <v>0</v>
      </c>
      <c r="AQ184" s="6">
        <f t="shared" ca="1" si="61"/>
        <v>58652</v>
      </c>
      <c r="AR184" s="6">
        <f t="shared" ca="1" si="62"/>
        <v>42076.160000000003</v>
      </c>
      <c r="AS184" s="6">
        <f t="shared" ca="1" si="63"/>
        <v>0</v>
      </c>
      <c r="AT184" s="6">
        <f t="shared" ca="1" si="64"/>
        <v>0</v>
      </c>
      <c r="AU184" s="6">
        <f t="shared" ca="1" si="65"/>
        <v>0</v>
      </c>
      <c r="AV184" s="6">
        <f t="shared" ca="1" si="66"/>
        <v>0</v>
      </c>
      <c r="AW184" s="6">
        <f t="shared" ca="1" si="67"/>
        <v>0</v>
      </c>
      <c r="AX184" s="6">
        <f t="shared" ca="1" si="68"/>
        <v>0</v>
      </c>
      <c r="AY184" s="6">
        <f t="shared" ca="1" si="69"/>
        <v>0</v>
      </c>
      <c r="AZ184" s="6">
        <f t="shared" ca="1" si="70"/>
        <v>0</v>
      </c>
      <c r="BA184" s="6">
        <f t="shared" ca="1" si="71"/>
        <v>0</v>
      </c>
      <c r="BB184" s="6"/>
      <c r="BD184" s="4">
        <f t="shared" ca="1" si="72"/>
        <v>203444.41</v>
      </c>
      <c r="BF184" s="3">
        <f t="shared" si="73"/>
        <v>42164</v>
      </c>
      <c r="BG184" s="6">
        <f>BG183+SUMIFS('Transactions (Dated)'!H:H,'Transactions (Dated)'!D:D,'Share Values'!AM184)</f>
        <v>806524.9</v>
      </c>
      <c r="BH184" s="6">
        <f ca="1">BH183+SUMIFS('Transactions (Dated)'!$F:$F,'Transactions (Dated)'!$D:$D,$BF184,'Transactions (Dated)'!$B:$B,BH$11,'Transactions (Dated)'!$C:$C,"Dividend (paid to cash)")*W184</f>
        <v>0</v>
      </c>
      <c r="BI184" s="6">
        <f ca="1">BI183+SUMIFS('Transactions (Dated)'!$F:$F,'Transactions (Dated)'!$D:$D,$BF184,'Transactions (Dated)'!$B:$B,BI$11,'Transactions (Dated)'!$C:$C,"Dividend (paid to cash)")*X184</f>
        <v>1250</v>
      </c>
      <c r="BJ184" s="6">
        <f ca="1">BJ183+SUMIFS('Transactions (Dated)'!$F:$F,'Transactions (Dated)'!$D:$D,$BF184,'Transactions (Dated)'!$B:$B,BJ$11,'Transactions (Dated)'!$C:$C,"Dividend (paid to cash)")*Y184</f>
        <v>0</v>
      </c>
      <c r="BK184" s="6">
        <f ca="1">BK183+SUMIFS('Transactions (Dated)'!$F:$F,'Transactions (Dated)'!$D:$D,$BF184,'Transactions (Dated)'!$B:$B,BK$11,'Transactions (Dated)'!$C:$C,"Dividend (paid to cash)")*Z184</f>
        <v>113.52000000000001</v>
      </c>
      <c r="BL184" s="6">
        <f ca="1">BL183+SUMIFS('Transactions (Dated)'!$F:$F,'Transactions (Dated)'!$D:$D,$BF184,'Transactions (Dated)'!$B:$B,BL$11,'Transactions (Dated)'!$C:$C,"Dividend (paid to cash)")*AA184</f>
        <v>0</v>
      </c>
      <c r="BM184" s="6">
        <f ca="1">BM183+SUMIFS('Transactions (Dated)'!$F:$F,'Transactions (Dated)'!$D:$D,$BF184,'Transactions (Dated)'!$B:$B,BM$11,'Transactions (Dated)'!$C:$C,"Dividend (paid to cash)")*AB184</f>
        <v>0</v>
      </c>
      <c r="BN184" s="6">
        <f ca="1">BN183+SUMIFS('Transactions (Dated)'!$F:$F,'Transactions (Dated)'!$D:$D,$BF184,'Transactions (Dated)'!$B:$B,BN$11,'Transactions (Dated)'!$C:$C,"Dividend (paid to cash)")*AC184</f>
        <v>0</v>
      </c>
      <c r="BO184" s="6">
        <f ca="1">BO183+SUMIFS('Transactions (Dated)'!$F:$F,'Transactions (Dated)'!$D:$D,$BF184,'Transactions (Dated)'!$B:$B,BO$11,'Transactions (Dated)'!$C:$C,"Dividend (paid to cash)")*AD184</f>
        <v>0</v>
      </c>
      <c r="BP184" s="6">
        <f ca="1">BP183+SUMIFS('Transactions (Dated)'!$F:$F,'Transactions (Dated)'!$D:$D,$BF184,'Transactions (Dated)'!$B:$B,BP$11,'Transactions (Dated)'!$C:$C,"Dividend (paid to cash)")*AE184</f>
        <v>0</v>
      </c>
      <c r="BQ184" s="6">
        <f ca="1">BQ183+SUMIFS('Transactions (Dated)'!$F:$F,'Transactions (Dated)'!$D:$D,$BF184,'Transactions (Dated)'!$B:$B,BQ$11,'Transactions (Dated)'!$C:$C,"Dividend (paid to cash)")*AF184</f>
        <v>0</v>
      </c>
      <c r="BR184" s="6">
        <f ca="1">BR183+SUMIFS('Transactions (Dated)'!$F:$F,'Transactions (Dated)'!$D:$D,$BF184,'Transactions (Dated)'!$B:$B,BR$11,'Transactions (Dated)'!$C:$C,"Dividend (paid to cash)")*AG184</f>
        <v>0</v>
      </c>
      <c r="BS184" s="6">
        <f ca="1">BS183+SUMIFS('Transactions (Dated)'!$F:$F,'Transactions (Dated)'!$D:$D,$BF184,'Transactions (Dated)'!$B:$B,BS$11,'Transactions (Dated)'!$C:$C,"Dividend (paid to cash)")*AH184</f>
        <v>0</v>
      </c>
      <c r="BT184" s="6">
        <f ca="1">BT183+SUMIFS('Transactions (Dated)'!$F:$F,'Transactions (Dated)'!$D:$D,$BF184,'Transactions (Dated)'!$B:$B,BT$11,'Transactions (Dated)'!$C:$C,"Dividend (paid to cash)")*AI184</f>
        <v>0</v>
      </c>
      <c r="BU184" s="6">
        <f ca="1">BU183+SUMIFS('Transactions (Dated)'!$F:$F,'Transactions (Dated)'!$D:$D,$BF184,'Transactions (Dated)'!$B:$B,BU$11,'Transactions (Dated)'!$C:$C,"Dividend (paid to cash)")*AJ184</f>
        <v>0</v>
      </c>
      <c r="BV184" s="6"/>
      <c r="BX184" s="6">
        <f t="shared" ca="1" si="78"/>
        <v>807888.42</v>
      </c>
      <c r="BZ184" s="3">
        <f t="shared" si="79"/>
        <v>42164</v>
      </c>
      <c r="CA184" s="4">
        <f t="shared" ca="1" si="74"/>
        <v>203444.41</v>
      </c>
      <c r="CB184" s="4">
        <f t="shared" ca="1" si="75"/>
        <v>807888.42</v>
      </c>
      <c r="CD184" s="4">
        <f t="shared" ca="1" si="76"/>
        <v>1011332.8300000001</v>
      </c>
    </row>
    <row r="185" spans="2:82" x14ac:dyDescent="0.15">
      <c r="B185" s="3">
        <f t="shared" si="77"/>
        <v>42165</v>
      </c>
      <c r="C185" s="2">
        <v>14889</v>
      </c>
      <c r="E185" s="70">
        <v>42165</v>
      </c>
      <c r="F185" s="69">
        <v>11.42</v>
      </c>
      <c r="G185" s="69">
        <v>5.08</v>
      </c>
      <c r="H185" s="69">
        <v>20.2</v>
      </c>
      <c r="I185" s="69">
        <v>30.86</v>
      </c>
      <c r="J185" s="69">
        <v>18.59</v>
      </c>
      <c r="K185" s="69">
        <v>12.77</v>
      </c>
      <c r="L185" s="69">
        <v>26.45</v>
      </c>
      <c r="M185" s="69">
        <v>3.37</v>
      </c>
      <c r="N185" s="69">
        <v>10.35</v>
      </c>
      <c r="O185" s="69">
        <v>5.6666999999999996</v>
      </c>
      <c r="P185" s="69">
        <v>30.68</v>
      </c>
      <c r="Q185" s="69">
        <v>1.07</v>
      </c>
      <c r="R185" s="69">
        <v>11.89</v>
      </c>
      <c r="S185" s="69">
        <v>35.82</v>
      </c>
      <c r="T185" s="4"/>
      <c r="V185" s="3">
        <f t="shared" si="56"/>
        <v>42165</v>
      </c>
      <c r="W185" s="40">
        <f ca="1">W184+SUMIFS('Transactions (Dated)'!$E$2:$E$53,'Transactions (Dated)'!$D$2:$D$53,'Share Values'!$V185,'Transactions (Dated)'!$B$2:$B$53,'Share Values'!W$11,'Transactions (Dated)'!$C$2:$C$53,"Buy")-SUMIFS('Transactions (Dated)'!$E$2:$E$53,'Transactions (Dated)'!$D$2:$D$53,'Share Values'!$V185,'Transactions (Dated)'!$B$2:$B$53,'Share Values'!W$11,'Transactions (Dated)'!$C$2:$C$53,"Sell")</f>
        <v>4625</v>
      </c>
      <c r="X185" s="40">
        <f ca="1">X184+SUMIFS('Transactions (Dated)'!$E$2:$E$53,'Transactions (Dated)'!$D$2:$D$53,'Share Values'!$V185,'Transactions (Dated)'!$B$2:$B$53,'Share Values'!X$11,'Transactions (Dated)'!$C$2:$C$53,"Buy")-SUMIFS('Transactions (Dated)'!$E$2:$E$53,'Transactions (Dated)'!$D$2:$D$53,'Share Values'!$V185,'Transactions (Dated)'!$B$2:$B$53,'Share Values'!X$11,'Transactions (Dated)'!$C$2:$C$53,"Sell")</f>
        <v>9375</v>
      </c>
      <c r="Y185" s="40">
        <f ca="1">Y184+SUMIFS('Transactions (Dated)'!$E$2:$E$53,'Transactions (Dated)'!$D$2:$D$53,'Share Values'!$V185,'Transactions (Dated)'!$B$2:$B$53,'Share Values'!Y$11,'Transactions (Dated)'!$C$2:$C$53,"Buy")-SUMIFS('Transactions (Dated)'!$E$2:$E$53,'Transactions (Dated)'!$D$2:$D$53,'Share Values'!$V185,'Transactions (Dated)'!$B$2:$B$53,'Share Values'!Y$11,'Transactions (Dated)'!$C$2:$C$53,"Sell")</f>
        <v>0</v>
      </c>
      <c r="Z185" s="40">
        <f ca="1">Z184+SUMIFS('Transactions (Dated)'!$E$2:$E$53,'Transactions (Dated)'!$D$2:$D$53,'Share Values'!$V185,'Transactions (Dated)'!$B$2:$B$53,'Share Values'!Z$11,'Transactions (Dated)'!$C$2:$C$53,"Buy")-SUMIFS('Transactions (Dated)'!$E$2:$E$53,'Transactions (Dated)'!$D$2:$D$53,'Share Values'!$V185,'Transactions (Dated)'!$B$2:$B$53,'Share Values'!Z$11,'Transactions (Dated)'!$C$2:$C$53,"Sell")</f>
        <v>1892</v>
      </c>
      <c r="AA185" s="40">
        <f ca="1">AA184+SUMIFS('Transactions (Dated)'!$E$2:$E$53,'Transactions (Dated)'!$D$2:$D$53,'Share Values'!$V185,'Transactions (Dated)'!$B$2:$B$53,'Share Values'!AA$11,'Transactions (Dated)'!$C$2:$C$53,"Buy")-SUMIFS('Transactions (Dated)'!$E$2:$E$53,'Transactions (Dated)'!$D$2:$D$53,'Share Values'!$V185,'Transactions (Dated)'!$B$2:$B$53,'Share Values'!AA$11,'Transactions (Dated)'!$C$2:$C$53,"Sell")</f>
        <v>2348</v>
      </c>
      <c r="AB185" s="40">
        <f ca="1">AB184+SUMIFS('Transactions (Dated)'!$E$2:$E$53,'Transactions (Dated)'!$D$2:$D$53,'Share Values'!$V185,'Transactions (Dated)'!$B$2:$B$53,'Share Values'!AB$11,'Transactions (Dated)'!$C$2:$C$53,"Buy")-SUMIFS('Transactions (Dated)'!$E$2:$E$53,'Transactions (Dated)'!$D$2:$D$53,'Share Values'!$V185,'Transactions (Dated)'!$B$2:$B$53,'Share Values'!AB$11,'Transactions (Dated)'!$C$2:$C$53,"Sell")</f>
        <v>0</v>
      </c>
      <c r="AC185" s="40">
        <f ca="1">AC184+SUMIFS('Transactions (Dated)'!$E$2:$E$53,'Transactions (Dated)'!$D$2:$D$53,'Share Values'!$V185,'Transactions (Dated)'!$B$2:$B$53,'Share Values'!AC$11,'Transactions (Dated)'!$C$2:$C$53,"Buy")-SUMIFS('Transactions (Dated)'!$E$2:$E$53,'Transactions (Dated)'!$D$2:$D$53,'Share Values'!$V185,'Transactions (Dated)'!$B$2:$B$53,'Share Values'!AC$11,'Transactions (Dated)'!$C$2:$C$53,"Sell")</f>
        <v>0</v>
      </c>
      <c r="AD185" s="40">
        <f ca="1">AD184+SUMIFS('Transactions (Dated)'!$E$2:$E$53,'Transactions (Dated)'!$D$2:$D$53,'Share Values'!$V185,'Transactions (Dated)'!$B$2:$B$53,'Share Values'!AD$11,'Transactions (Dated)'!$C$2:$C$53,"Buy")-SUMIFS('Transactions (Dated)'!$E$2:$E$53,'Transactions (Dated)'!$D$2:$D$53,'Share Values'!$V185,'Transactions (Dated)'!$B$2:$B$53,'Share Values'!AD$11,'Transactions (Dated)'!$C$2:$C$53,"Sell")</f>
        <v>0</v>
      </c>
      <c r="AE185" s="40">
        <f ca="1">AE184+SUMIFS('Transactions (Dated)'!$E$2:$E$53,'Transactions (Dated)'!$D$2:$D$53,'Share Values'!$V185,'Transactions (Dated)'!$B$2:$B$53,'Share Values'!AE$11,'Transactions (Dated)'!$C$2:$C$53,"Buy")-SUMIFS('Transactions (Dated)'!$E$2:$E$53,'Transactions (Dated)'!$D$2:$D$53,'Share Values'!$V185,'Transactions (Dated)'!$B$2:$B$53,'Share Values'!AE$11,'Transactions (Dated)'!$C$2:$C$53,"Sell")</f>
        <v>0</v>
      </c>
      <c r="AF185" s="40">
        <f ca="1">AF184+SUMIFS('Transactions (Dated)'!$E$2:$E$53,'Transactions (Dated)'!$D$2:$D$53,'Share Values'!$V185,'Transactions (Dated)'!$B$2:$B$53,'Share Values'!AF$11,'Transactions (Dated)'!$C$2:$C$53,"Buy")-SUMIFS('Transactions (Dated)'!$E$2:$E$53,'Transactions (Dated)'!$D$2:$D$53,'Share Values'!$V185,'Transactions (Dated)'!$B$2:$B$53,'Share Values'!AF$11,'Transactions (Dated)'!$C$2:$C$53,"Sell")</f>
        <v>0</v>
      </c>
      <c r="AG185" s="40">
        <f ca="1">AG184+SUMIFS('Transactions (Dated)'!$E$2:$E$53,'Transactions (Dated)'!$D$2:$D$53,'Share Values'!$V185,'Transactions (Dated)'!$B$2:$B$53,'Share Values'!AG$11,'Transactions (Dated)'!$C$2:$C$53,"Buy")-SUMIFS('Transactions (Dated)'!$E$2:$E$53,'Transactions (Dated)'!$D$2:$D$53,'Share Values'!$V185,'Transactions (Dated)'!$B$2:$B$53,'Share Values'!AG$11,'Transactions (Dated)'!$C$2:$C$53,"Sell")</f>
        <v>0</v>
      </c>
      <c r="AH185" s="40">
        <f ca="1">AH184+SUMIFS('Transactions (Dated)'!$E$2:$E$53,'Transactions (Dated)'!$D$2:$D$53,'Share Values'!$V185,'Transactions (Dated)'!$B$2:$B$53,'Share Values'!AH$11,'Transactions (Dated)'!$C$2:$C$53,"Buy")-SUMIFS('Transactions (Dated)'!$E$2:$E$53,'Transactions (Dated)'!$D$2:$D$53,'Share Values'!$V185,'Transactions (Dated)'!$B$2:$B$53,'Share Values'!AH$11,'Transactions (Dated)'!$C$2:$C$53,"Sell")</f>
        <v>0</v>
      </c>
      <c r="AI185" s="40">
        <f ca="1">AI184+SUMIFS('Transactions (Dated)'!$E$2:$E$53,'Transactions (Dated)'!$D$2:$D$53,'Share Values'!$V185,'Transactions (Dated)'!$B$2:$B$53,'Share Values'!AI$11,'Transactions (Dated)'!$C$2:$C$53,"Buy")-SUMIFS('Transactions (Dated)'!$E$2:$E$53,'Transactions (Dated)'!$D$2:$D$53,'Share Values'!$V185,'Transactions (Dated)'!$B$2:$B$53,'Share Values'!AI$11,'Transactions (Dated)'!$C$2:$C$53,"Sell")</f>
        <v>0</v>
      </c>
      <c r="AJ185" s="40">
        <f ca="1">AJ184+SUMIFS('Transactions (Dated)'!$E$2:$E$53,'Transactions (Dated)'!$D$2:$D$53,'Share Values'!$V185,'Transactions (Dated)'!$B$2:$B$53,'Share Values'!AJ$11,'Transactions (Dated)'!$C$2:$C$53,"Buy")-SUMIFS('Transactions (Dated)'!$E$2:$E$53,'Transactions (Dated)'!$D$2:$D$53,'Share Values'!$V185,'Transactions (Dated)'!$B$2:$B$53,'Share Values'!AJ$11,'Transactions (Dated)'!$C$2:$C$53,"Sell")</f>
        <v>0</v>
      </c>
      <c r="AK185" s="40"/>
      <c r="AM185" s="3">
        <f t="shared" si="57"/>
        <v>42165</v>
      </c>
      <c r="AN185" s="6">
        <f t="shared" ca="1" si="58"/>
        <v>52817.5</v>
      </c>
      <c r="AO185" s="6">
        <f t="shared" ca="1" si="59"/>
        <v>47625</v>
      </c>
      <c r="AP185" s="6">
        <f t="shared" ca="1" si="60"/>
        <v>0</v>
      </c>
      <c r="AQ185" s="6">
        <f t="shared" ca="1" si="61"/>
        <v>58387.119999999995</v>
      </c>
      <c r="AR185" s="6">
        <f t="shared" ca="1" si="62"/>
        <v>43649.32</v>
      </c>
      <c r="AS185" s="6">
        <f t="shared" ca="1" si="63"/>
        <v>0</v>
      </c>
      <c r="AT185" s="6">
        <f t="shared" ca="1" si="64"/>
        <v>0</v>
      </c>
      <c r="AU185" s="6">
        <f t="shared" ca="1" si="65"/>
        <v>0</v>
      </c>
      <c r="AV185" s="6">
        <f t="shared" ca="1" si="66"/>
        <v>0</v>
      </c>
      <c r="AW185" s="6">
        <f t="shared" ca="1" si="67"/>
        <v>0</v>
      </c>
      <c r="AX185" s="6">
        <f t="shared" ca="1" si="68"/>
        <v>0</v>
      </c>
      <c r="AY185" s="6">
        <f t="shared" ca="1" si="69"/>
        <v>0</v>
      </c>
      <c r="AZ185" s="6">
        <f t="shared" ca="1" si="70"/>
        <v>0</v>
      </c>
      <c r="BA185" s="6">
        <f t="shared" ca="1" si="71"/>
        <v>0</v>
      </c>
      <c r="BB185" s="6"/>
      <c r="BD185" s="4">
        <f t="shared" ca="1" si="72"/>
        <v>202478.94</v>
      </c>
      <c r="BF185" s="3">
        <f t="shared" si="73"/>
        <v>42165</v>
      </c>
      <c r="BG185" s="6">
        <f>BG184+SUMIFS('Transactions (Dated)'!H:H,'Transactions (Dated)'!D:D,'Share Values'!AM185)</f>
        <v>806524.9</v>
      </c>
      <c r="BH185" s="6">
        <f ca="1">BH184+SUMIFS('Transactions (Dated)'!$F:$F,'Transactions (Dated)'!$D:$D,$BF185,'Transactions (Dated)'!$B:$B,BH$11,'Transactions (Dated)'!$C:$C,"Dividend (paid to cash)")*W185</f>
        <v>0</v>
      </c>
      <c r="BI185" s="6">
        <f ca="1">BI184+SUMIFS('Transactions (Dated)'!$F:$F,'Transactions (Dated)'!$D:$D,$BF185,'Transactions (Dated)'!$B:$B,BI$11,'Transactions (Dated)'!$C:$C,"Dividend (paid to cash)")*X185</f>
        <v>1250</v>
      </c>
      <c r="BJ185" s="6">
        <f ca="1">BJ184+SUMIFS('Transactions (Dated)'!$F:$F,'Transactions (Dated)'!$D:$D,$BF185,'Transactions (Dated)'!$B:$B,BJ$11,'Transactions (Dated)'!$C:$C,"Dividend (paid to cash)")*Y185</f>
        <v>0</v>
      </c>
      <c r="BK185" s="6">
        <f ca="1">BK184+SUMIFS('Transactions (Dated)'!$F:$F,'Transactions (Dated)'!$D:$D,$BF185,'Transactions (Dated)'!$B:$B,BK$11,'Transactions (Dated)'!$C:$C,"Dividend (paid to cash)")*Z185</f>
        <v>113.52000000000001</v>
      </c>
      <c r="BL185" s="6">
        <f ca="1">BL184+SUMIFS('Transactions (Dated)'!$F:$F,'Transactions (Dated)'!$D:$D,$BF185,'Transactions (Dated)'!$B:$B,BL$11,'Transactions (Dated)'!$C:$C,"Dividend (paid to cash)")*AA185</f>
        <v>0</v>
      </c>
      <c r="BM185" s="6">
        <f ca="1">BM184+SUMIFS('Transactions (Dated)'!$F:$F,'Transactions (Dated)'!$D:$D,$BF185,'Transactions (Dated)'!$B:$B,BM$11,'Transactions (Dated)'!$C:$C,"Dividend (paid to cash)")*AB185</f>
        <v>0</v>
      </c>
      <c r="BN185" s="6">
        <f ca="1">BN184+SUMIFS('Transactions (Dated)'!$F:$F,'Transactions (Dated)'!$D:$D,$BF185,'Transactions (Dated)'!$B:$B,BN$11,'Transactions (Dated)'!$C:$C,"Dividend (paid to cash)")*AC185</f>
        <v>0</v>
      </c>
      <c r="BO185" s="6">
        <f ca="1">BO184+SUMIFS('Transactions (Dated)'!$F:$F,'Transactions (Dated)'!$D:$D,$BF185,'Transactions (Dated)'!$B:$B,BO$11,'Transactions (Dated)'!$C:$C,"Dividend (paid to cash)")*AD185</f>
        <v>0</v>
      </c>
      <c r="BP185" s="6">
        <f ca="1">BP184+SUMIFS('Transactions (Dated)'!$F:$F,'Transactions (Dated)'!$D:$D,$BF185,'Transactions (Dated)'!$B:$B,BP$11,'Transactions (Dated)'!$C:$C,"Dividend (paid to cash)")*AE185</f>
        <v>0</v>
      </c>
      <c r="BQ185" s="6">
        <f ca="1">BQ184+SUMIFS('Transactions (Dated)'!$F:$F,'Transactions (Dated)'!$D:$D,$BF185,'Transactions (Dated)'!$B:$B,BQ$11,'Transactions (Dated)'!$C:$C,"Dividend (paid to cash)")*AF185</f>
        <v>0</v>
      </c>
      <c r="BR185" s="6">
        <f ca="1">BR184+SUMIFS('Transactions (Dated)'!$F:$F,'Transactions (Dated)'!$D:$D,$BF185,'Transactions (Dated)'!$B:$B,BR$11,'Transactions (Dated)'!$C:$C,"Dividend (paid to cash)")*AG185</f>
        <v>0</v>
      </c>
      <c r="BS185" s="6">
        <f ca="1">BS184+SUMIFS('Transactions (Dated)'!$F:$F,'Transactions (Dated)'!$D:$D,$BF185,'Transactions (Dated)'!$B:$B,BS$11,'Transactions (Dated)'!$C:$C,"Dividend (paid to cash)")*AH185</f>
        <v>0</v>
      </c>
      <c r="BT185" s="6">
        <f ca="1">BT184+SUMIFS('Transactions (Dated)'!$F:$F,'Transactions (Dated)'!$D:$D,$BF185,'Transactions (Dated)'!$B:$B,BT$11,'Transactions (Dated)'!$C:$C,"Dividend (paid to cash)")*AI185</f>
        <v>0</v>
      </c>
      <c r="BU185" s="6">
        <f ca="1">BU184+SUMIFS('Transactions (Dated)'!$F:$F,'Transactions (Dated)'!$D:$D,$BF185,'Transactions (Dated)'!$B:$B,BU$11,'Transactions (Dated)'!$C:$C,"Dividend (paid to cash)")*AJ185</f>
        <v>0</v>
      </c>
      <c r="BV185" s="6"/>
      <c r="BX185" s="6">
        <f t="shared" ca="1" si="78"/>
        <v>807888.42</v>
      </c>
      <c r="BZ185" s="3">
        <f t="shared" si="79"/>
        <v>42165</v>
      </c>
      <c r="CA185" s="4">
        <f t="shared" ca="1" si="74"/>
        <v>202478.94</v>
      </c>
      <c r="CB185" s="4">
        <f t="shared" ca="1" si="75"/>
        <v>807888.42</v>
      </c>
      <c r="CD185" s="4">
        <f t="shared" ca="1" si="76"/>
        <v>1010367.3600000001</v>
      </c>
    </row>
    <row r="186" spans="2:82" x14ac:dyDescent="0.15">
      <c r="B186" s="3">
        <f t="shared" si="77"/>
        <v>42166</v>
      </c>
      <c r="C186" s="2">
        <v>14830.9</v>
      </c>
      <c r="E186" s="70">
        <v>42166</v>
      </c>
      <c r="F186" s="69">
        <v>11.3</v>
      </c>
      <c r="G186" s="69">
        <v>4.99</v>
      </c>
      <c r="H186" s="69">
        <v>20.12</v>
      </c>
      <c r="I186" s="69">
        <v>30.41</v>
      </c>
      <c r="J186" s="69">
        <v>18.899999999999999</v>
      </c>
      <c r="K186" s="69">
        <v>12.7</v>
      </c>
      <c r="L186" s="69">
        <v>26.49</v>
      </c>
      <c r="M186" s="69">
        <v>3.28</v>
      </c>
      <c r="N186" s="69">
        <v>10</v>
      </c>
      <c r="O186" s="69">
        <v>5.8333000000000004</v>
      </c>
      <c r="P186" s="69">
        <v>30.75</v>
      </c>
      <c r="Q186" s="69">
        <v>1.1000000000000001</v>
      </c>
      <c r="R186" s="69">
        <v>11.47</v>
      </c>
      <c r="S186" s="69">
        <v>35.86</v>
      </c>
      <c r="T186" s="4"/>
      <c r="V186" s="3">
        <f t="shared" si="56"/>
        <v>42166</v>
      </c>
      <c r="W186" s="40">
        <f ca="1">W185+SUMIFS('Transactions (Dated)'!$E$2:$E$53,'Transactions (Dated)'!$D$2:$D$53,'Share Values'!$V186,'Transactions (Dated)'!$B$2:$B$53,'Share Values'!W$11,'Transactions (Dated)'!$C$2:$C$53,"Buy")-SUMIFS('Transactions (Dated)'!$E$2:$E$53,'Transactions (Dated)'!$D$2:$D$53,'Share Values'!$V186,'Transactions (Dated)'!$B$2:$B$53,'Share Values'!W$11,'Transactions (Dated)'!$C$2:$C$53,"Sell")</f>
        <v>4625</v>
      </c>
      <c r="X186" s="40">
        <f ca="1">X185+SUMIFS('Transactions (Dated)'!$E$2:$E$53,'Transactions (Dated)'!$D$2:$D$53,'Share Values'!$V186,'Transactions (Dated)'!$B$2:$B$53,'Share Values'!X$11,'Transactions (Dated)'!$C$2:$C$53,"Buy")-SUMIFS('Transactions (Dated)'!$E$2:$E$53,'Transactions (Dated)'!$D$2:$D$53,'Share Values'!$V186,'Transactions (Dated)'!$B$2:$B$53,'Share Values'!X$11,'Transactions (Dated)'!$C$2:$C$53,"Sell")</f>
        <v>9375</v>
      </c>
      <c r="Y186" s="40">
        <f ca="1">Y185+SUMIFS('Transactions (Dated)'!$E$2:$E$53,'Transactions (Dated)'!$D$2:$D$53,'Share Values'!$V186,'Transactions (Dated)'!$B$2:$B$53,'Share Values'!Y$11,'Transactions (Dated)'!$C$2:$C$53,"Buy")-SUMIFS('Transactions (Dated)'!$E$2:$E$53,'Transactions (Dated)'!$D$2:$D$53,'Share Values'!$V186,'Transactions (Dated)'!$B$2:$B$53,'Share Values'!Y$11,'Transactions (Dated)'!$C$2:$C$53,"Sell")</f>
        <v>0</v>
      </c>
      <c r="Z186" s="40">
        <f ca="1">Z185+SUMIFS('Transactions (Dated)'!$E$2:$E$53,'Transactions (Dated)'!$D$2:$D$53,'Share Values'!$V186,'Transactions (Dated)'!$B$2:$B$53,'Share Values'!Z$11,'Transactions (Dated)'!$C$2:$C$53,"Buy")-SUMIFS('Transactions (Dated)'!$E$2:$E$53,'Transactions (Dated)'!$D$2:$D$53,'Share Values'!$V186,'Transactions (Dated)'!$B$2:$B$53,'Share Values'!Z$11,'Transactions (Dated)'!$C$2:$C$53,"Sell")</f>
        <v>1892</v>
      </c>
      <c r="AA186" s="40">
        <f ca="1">AA185+SUMIFS('Transactions (Dated)'!$E$2:$E$53,'Transactions (Dated)'!$D$2:$D$53,'Share Values'!$V186,'Transactions (Dated)'!$B$2:$B$53,'Share Values'!AA$11,'Transactions (Dated)'!$C$2:$C$53,"Buy")-SUMIFS('Transactions (Dated)'!$E$2:$E$53,'Transactions (Dated)'!$D$2:$D$53,'Share Values'!$V186,'Transactions (Dated)'!$B$2:$B$53,'Share Values'!AA$11,'Transactions (Dated)'!$C$2:$C$53,"Sell")</f>
        <v>2348</v>
      </c>
      <c r="AB186" s="40">
        <f ca="1">AB185+SUMIFS('Transactions (Dated)'!$E$2:$E$53,'Transactions (Dated)'!$D$2:$D$53,'Share Values'!$V186,'Transactions (Dated)'!$B$2:$B$53,'Share Values'!AB$11,'Transactions (Dated)'!$C$2:$C$53,"Buy")-SUMIFS('Transactions (Dated)'!$E$2:$E$53,'Transactions (Dated)'!$D$2:$D$53,'Share Values'!$V186,'Transactions (Dated)'!$B$2:$B$53,'Share Values'!AB$11,'Transactions (Dated)'!$C$2:$C$53,"Sell")</f>
        <v>0</v>
      </c>
      <c r="AC186" s="40">
        <f ca="1">AC185+SUMIFS('Transactions (Dated)'!$E$2:$E$53,'Transactions (Dated)'!$D$2:$D$53,'Share Values'!$V186,'Transactions (Dated)'!$B$2:$B$53,'Share Values'!AC$11,'Transactions (Dated)'!$C$2:$C$53,"Buy")-SUMIFS('Transactions (Dated)'!$E$2:$E$53,'Transactions (Dated)'!$D$2:$D$53,'Share Values'!$V186,'Transactions (Dated)'!$B$2:$B$53,'Share Values'!AC$11,'Transactions (Dated)'!$C$2:$C$53,"Sell")</f>
        <v>0</v>
      </c>
      <c r="AD186" s="40">
        <f ca="1">AD185+SUMIFS('Transactions (Dated)'!$E$2:$E$53,'Transactions (Dated)'!$D$2:$D$53,'Share Values'!$V186,'Transactions (Dated)'!$B$2:$B$53,'Share Values'!AD$11,'Transactions (Dated)'!$C$2:$C$53,"Buy")-SUMIFS('Transactions (Dated)'!$E$2:$E$53,'Transactions (Dated)'!$D$2:$D$53,'Share Values'!$V186,'Transactions (Dated)'!$B$2:$B$53,'Share Values'!AD$11,'Transactions (Dated)'!$C$2:$C$53,"Sell")</f>
        <v>0</v>
      </c>
      <c r="AE186" s="40">
        <f ca="1">AE185+SUMIFS('Transactions (Dated)'!$E$2:$E$53,'Transactions (Dated)'!$D$2:$D$53,'Share Values'!$V186,'Transactions (Dated)'!$B$2:$B$53,'Share Values'!AE$11,'Transactions (Dated)'!$C$2:$C$53,"Buy")-SUMIFS('Transactions (Dated)'!$E$2:$E$53,'Transactions (Dated)'!$D$2:$D$53,'Share Values'!$V186,'Transactions (Dated)'!$B$2:$B$53,'Share Values'!AE$11,'Transactions (Dated)'!$C$2:$C$53,"Sell")</f>
        <v>0</v>
      </c>
      <c r="AF186" s="40">
        <f ca="1">AF185+SUMIFS('Transactions (Dated)'!$E$2:$E$53,'Transactions (Dated)'!$D$2:$D$53,'Share Values'!$V186,'Transactions (Dated)'!$B$2:$B$53,'Share Values'!AF$11,'Transactions (Dated)'!$C$2:$C$53,"Buy")-SUMIFS('Transactions (Dated)'!$E$2:$E$53,'Transactions (Dated)'!$D$2:$D$53,'Share Values'!$V186,'Transactions (Dated)'!$B$2:$B$53,'Share Values'!AF$11,'Transactions (Dated)'!$C$2:$C$53,"Sell")</f>
        <v>0</v>
      </c>
      <c r="AG186" s="40">
        <f ca="1">AG185+SUMIFS('Transactions (Dated)'!$E$2:$E$53,'Transactions (Dated)'!$D$2:$D$53,'Share Values'!$V186,'Transactions (Dated)'!$B$2:$B$53,'Share Values'!AG$11,'Transactions (Dated)'!$C$2:$C$53,"Buy")-SUMIFS('Transactions (Dated)'!$E$2:$E$53,'Transactions (Dated)'!$D$2:$D$53,'Share Values'!$V186,'Transactions (Dated)'!$B$2:$B$53,'Share Values'!AG$11,'Transactions (Dated)'!$C$2:$C$53,"Sell")</f>
        <v>0</v>
      </c>
      <c r="AH186" s="40">
        <f ca="1">AH185+SUMIFS('Transactions (Dated)'!$E$2:$E$53,'Transactions (Dated)'!$D$2:$D$53,'Share Values'!$V186,'Transactions (Dated)'!$B$2:$B$53,'Share Values'!AH$11,'Transactions (Dated)'!$C$2:$C$53,"Buy")-SUMIFS('Transactions (Dated)'!$E$2:$E$53,'Transactions (Dated)'!$D$2:$D$53,'Share Values'!$V186,'Transactions (Dated)'!$B$2:$B$53,'Share Values'!AH$11,'Transactions (Dated)'!$C$2:$C$53,"Sell")</f>
        <v>0</v>
      </c>
      <c r="AI186" s="40">
        <f ca="1">AI185+SUMIFS('Transactions (Dated)'!$E$2:$E$53,'Transactions (Dated)'!$D$2:$D$53,'Share Values'!$V186,'Transactions (Dated)'!$B$2:$B$53,'Share Values'!AI$11,'Transactions (Dated)'!$C$2:$C$53,"Buy")-SUMIFS('Transactions (Dated)'!$E$2:$E$53,'Transactions (Dated)'!$D$2:$D$53,'Share Values'!$V186,'Transactions (Dated)'!$B$2:$B$53,'Share Values'!AI$11,'Transactions (Dated)'!$C$2:$C$53,"Sell")</f>
        <v>0</v>
      </c>
      <c r="AJ186" s="40">
        <f ca="1">AJ185+SUMIFS('Transactions (Dated)'!$E$2:$E$53,'Transactions (Dated)'!$D$2:$D$53,'Share Values'!$V186,'Transactions (Dated)'!$B$2:$B$53,'Share Values'!AJ$11,'Transactions (Dated)'!$C$2:$C$53,"Buy")-SUMIFS('Transactions (Dated)'!$E$2:$E$53,'Transactions (Dated)'!$D$2:$D$53,'Share Values'!$V186,'Transactions (Dated)'!$B$2:$B$53,'Share Values'!AJ$11,'Transactions (Dated)'!$C$2:$C$53,"Sell")</f>
        <v>0</v>
      </c>
      <c r="AK186" s="40"/>
      <c r="AM186" s="3">
        <f t="shared" si="57"/>
        <v>42166</v>
      </c>
      <c r="AN186" s="6">
        <f t="shared" ca="1" si="58"/>
        <v>52262.5</v>
      </c>
      <c r="AO186" s="6">
        <f t="shared" ca="1" si="59"/>
        <v>46781.25</v>
      </c>
      <c r="AP186" s="6">
        <f t="shared" ca="1" si="60"/>
        <v>0</v>
      </c>
      <c r="AQ186" s="6">
        <f t="shared" ca="1" si="61"/>
        <v>57535.72</v>
      </c>
      <c r="AR186" s="6">
        <f t="shared" ca="1" si="62"/>
        <v>44377.2</v>
      </c>
      <c r="AS186" s="6">
        <f t="shared" ca="1" si="63"/>
        <v>0</v>
      </c>
      <c r="AT186" s="6">
        <f t="shared" ca="1" si="64"/>
        <v>0</v>
      </c>
      <c r="AU186" s="6">
        <f t="shared" ca="1" si="65"/>
        <v>0</v>
      </c>
      <c r="AV186" s="6">
        <f t="shared" ca="1" si="66"/>
        <v>0</v>
      </c>
      <c r="AW186" s="6">
        <f t="shared" ca="1" si="67"/>
        <v>0</v>
      </c>
      <c r="AX186" s="6">
        <f t="shared" ca="1" si="68"/>
        <v>0</v>
      </c>
      <c r="AY186" s="6">
        <f t="shared" ca="1" si="69"/>
        <v>0</v>
      </c>
      <c r="AZ186" s="6">
        <f t="shared" ca="1" si="70"/>
        <v>0</v>
      </c>
      <c r="BA186" s="6">
        <f t="shared" ca="1" si="71"/>
        <v>0</v>
      </c>
      <c r="BB186" s="6"/>
      <c r="BD186" s="4">
        <f t="shared" ca="1" si="72"/>
        <v>200956.66999999998</v>
      </c>
      <c r="BF186" s="3">
        <f t="shared" si="73"/>
        <v>42166</v>
      </c>
      <c r="BG186" s="6">
        <f>BG185+SUMIFS('Transactions (Dated)'!H:H,'Transactions (Dated)'!D:D,'Share Values'!AM186)</f>
        <v>806524.9</v>
      </c>
      <c r="BH186" s="6">
        <f ca="1">BH185+SUMIFS('Transactions (Dated)'!$F:$F,'Transactions (Dated)'!$D:$D,$BF186,'Transactions (Dated)'!$B:$B,BH$11,'Transactions (Dated)'!$C:$C,"Dividend (paid to cash)")*W186</f>
        <v>0</v>
      </c>
      <c r="BI186" s="6">
        <f ca="1">BI185+SUMIFS('Transactions (Dated)'!$F:$F,'Transactions (Dated)'!$D:$D,$BF186,'Transactions (Dated)'!$B:$B,BI$11,'Transactions (Dated)'!$C:$C,"Dividend (paid to cash)")*X186</f>
        <v>1718.75</v>
      </c>
      <c r="BJ186" s="6">
        <f ca="1">BJ185+SUMIFS('Transactions (Dated)'!$F:$F,'Transactions (Dated)'!$D:$D,$BF186,'Transactions (Dated)'!$B:$B,BJ$11,'Transactions (Dated)'!$C:$C,"Dividend (paid to cash)")*Y186</f>
        <v>0</v>
      </c>
      <c r="BK186" s="6">
        <f ca="1">BK185+SUMIFS('Transactions (Dated)'!$F:$F,'Transactions (Dated)'!$D:$D,$BF186,'Transactions (Dated)'!$B:$B,BK$11,'Transactions (Dated)'!$C:$C,"Dividend (paid to cash)")*Z186</f>
        <v>113.52000000000001</v>
      </c>
      <c r="BL186" s="6">
        <f ca="1">BL185+SUMIFS('Transactions (Dated)'!$F:$F,'Transactions (Dated)'!$D:$D,$BF186,'Transactions (Dated)'!$B:$B,BL$11,'Transactions (Dated)'!$C:$C,"Dividend (paid to cash)")*AA186</f>
        <v>0</v>
      </c>
      <c r="BM186" s="6">
        <f ca="1">BM185+SUMIFS('Transactions (Dated)'!$F:$F,'Transactions (Dated)'!$D:$D,$BF186,'Transactions (Dated)'!$B:$B,BM$11,'Transactions (Dated)'!$C:$C,"Dividend (paid to cash)")*AB186</f>
        <v>0</v>
      </c>
      <c r="BN186" s="6">
        <f ca="1">BN185+SUMIFS('Transactions (Dated)'!$F:$F,'Transactions (Dated)'!$D:$D,$BF186,'Transactions (Dated)'!$B:$B,BN$11,'Transactions (Dated)'!$C:$C,"Dividend (paid to cash)")*AC186</f>
        <v>0</v>
      </c>
      <c r="BO186" s="6">
        <f ca="1">BO185+SUMIFS('Transactions (Dated)'!$F:$F,'Transactions (Dated)'!$D:$D,$BF186,'Transactions (Dated)'!$B:$B,BO$11,'Transactions (Dated)'!$C:$C,"Dividend (paid to cash)")*AD186</f>
        <v>0</v>
      </c>
      <c r="BP186" s="6">
        <f ca="1">BP185+SUMIFS('Transactions (Dated)'!$F:$F,'Transactions (Dated)'!$D:$D,$BF186,'Transactions (Dated)'!$B:$B,BP$11,'Transactions (Dated)'!$C:$C,"Dividend (paid to cash)")*AE186</f>
        <v>0</v>
      </c>
      <c r="BQ186" s="6">
        <f ca="1">BQ185+SUMIFS('Transactions (Dated)'!$F:$F,'Transactions (Dated)'!$D:$D,$BF186,'Transactions (Dated)'!$B:$B,BQ$11,'Transactions (Dated)'!$C:$C,"Dividend (paid to cash)")*AF186</f>
        <v>0</v>
      </c>
      <c r="BR186" s="6">
        <f ca="1">BR185+SUMIFS('Transactions (Dated)'!$F:$F,'Transactions (Dated)'!$D:$D,$BF186,'Transactions (Dated)'!$B:$B,BR$11,'Transactions (Dated)'!$C:$C,"Dividend (paid to cash)")*AG186</f>
        <v>0</v>
      </c>
      <c r="BS186" s="6">
        <f ca="1">BS185+SUMIFS('Transactions (Dated)'!$F:$F,'Transactions (Dated)'!$D:$D,$BF186,'Transactions (Dated)'!$B:$B,BS$11,'Transactions (Dated)'!$C:$C,"Dividend (paid to cash)")*AH186</f>
        <v>0</v>
      </c>
      <c r="BT186" s="6">
        <f ca="1">BT185+SUMIFS('Transactions (Dated)'!$F:$F,'Transactions (Dated)'!$D:$D,$BF186,'Transactions (Dated)'!$B:$B,BT$11,'Transactions (Dated)'!$C:$C,"Dividend (paid to cash)")*AI186</f>
        <v>0</v>
      </c>
      <c r="BU186" s="6">
        <f ca="1">BU185+SUMIFS('Transactions (Dated)'!$F:$F,'Transactions (Dated)'!$D:$D,$BF186,'Transactions (Dated)'!$B:$B,BU$11,'Transactions (Dated)'!$C:$C,"Dividend (paid to cash)")*AJ186</f>
        <v>0</v>
      </c>
      <c r="BV186" s="6"/>
      <c r="BX186" s="6">
        <f t="shared" ca="1" si="78"/>
        <v>808357.17</v>
      </c>
      <c r="BZ186" s="3">
        <f t="shared" si="79"/>
        <v>42166</v>
      </c>
      <c r="CA186" s="4">
        <f t="shared" ca="1" si="74"/>
        <v>200956.66999999998</v>
      </c>
      <c r="CB186" s="4">
        <f t="shared" ca="1" si="75"/>
        <v>808357.17</v>
      </c>
      <c r="CD186" s="4">
        <f t="shared" ca="1" si="76"/>
        <v>1009313.8400000001</v>
      </c>
    </row>
    <row r="187" spans="2:82" x14ac:dyDescent="0.15">
      <c r="B187" s="3">
        <f t="shared" si="77"/>
        <v>42167</v>
      </c>
      <c r="C187" s="2">
        <v>14741.2</v>
      </c>
      <c r="E187" s="70">
        <v>42167</v>
      </c>
      <c r="F187" s="69">
        <v>11.38</v>
      </c>
      <c r="G187" s="69">
        <v>4.91</v>
      </c>
      <c r="H187" s="69">
        <v>20.010000000000002</v>
      </c>
      <c r="I187" s="69">
        <v>30.61</v>
      </c>
      <c r="J187" s="69">
        <v>19.04</v>
      </c>
      <c r="K187" s="69">
        <v>12.6</v>
      </c>
      <c r="L187" s="69">
        <v>26.5</v>
      </c>
      <c r="M187" s="69">
        <v>3.25</v>
      </c>
      <c r="N187" s="69">
        <v>10.25</v>
      </c>
      <c r="O187" s="69">
        <v>5.9667000000000003</v>
      </c>
      <c r="P187" s="69">
        <v>31.76</v>
      </c>
      <c r="Q187" s="69">
        <v>1.06</v>
      </c>
      <c r="R187" s="69">
        <v>11.51</v>
      </c>
      <c r="S187" s="69">
        <v>35.72</v>
      </c>
      <c r="T187" s="4"/>
      <c r="V187" s="3">
        <f t="shared" si="56"/>
        <v>42167</v>
      </c>
      <c r="W187" s="40">
        <f ca="1">W186+SUMIFS('Transactions (Dated)'!$E$2:$E$53,'Transactions (Dated)'!$D$2:$D$53,'Share Values'!$V187,'Transactions (Dated)'!$B$2:$B$53,'Share Values'!W$11,'Transactions (Dated)'!$C$2:$C$53,"Buy")-SUMIFS('Transactions (Dated)'!$E$2:$E$53,'Transactions (Dated)'!$D$2:$D$53,'Share Values'!$V187,'Transactions (Dated)'!$B$2:$B$53,'Share Values'!W$11,'Transactions (Dated)'!$C$2:$C$53,"Sell")</f>
        <v>4625</v>
      </c>
      <c r="X187" s="40">
        <f ca="1">X186+SUMIFS('Transactions (Dated)'!$E$2:$E$53,'Transactions (Dated)'!$D$2:$D$53,'Share Values'!$V187,'Transactions (Dated)'!$B$2:$B$53,'Share Values'!X$11,'Transactions (Dated)'!$C$2:$C$53,"Buy")-SUMIFS('Transactions (Dated)'!$E$2:$E$53,'Transactions (Dated)'!$D$2:$D$53,'Share Values'!$V187,'Transactions (Dated)'!$B$2:$B$53,'Share Values'!X$11,'Transactions (Dated)'!$C$2:$C$53,"Sell")</f>
        <v>9375</v>
      </c>
      <c r="Y187" s="40">
        <f ca="1">Y186+SUMIFS('Transactions (Dated)'!$E$2:$E$53,'Transactions (Dated)'!$D$2:$D$53,'Share Values'!$V187,'Transactions (Dated)'!$B$2:$B$53,'Share Values'!Y$11,'Transactions (Dated)'!$C$2:$C$53,"Buy")-SUMIFS('Transactions (Dated)'!$E$2:$E$53,'Transactions (Dated)'!$D$2:$D$53,'Share Values'!$V187,'Transactions (Dated)'!$B$2:$B$53,'Share Values'!Y$11,'Transactions (Dated)'!$C$2:$C$53,"Sell")</f>
        <v>0</v>
      </c>
      <c r="Z187" s="40">
        <f ca="1">Z186+SUMIFS('Transactions (Dated)'!$E$2:$E$53,'Transactions (Dated)'!$D$2:$D$53,'Share Values'!$V187,'Transactions (Dated)'!$B$2:$B$53,'Share Values'!Z$11,'Transactions (Dated)'!$C$2:$C$53,"Buy")-SUMIFS('Transactions (Dated)'!$E$2:$E$53,'Transactions (Dated)'!$D$2:$D$53,'Share Values'!$V187,'Transactions (Dated)'!$B$2:$B$53,'Share Values'!Z$11,'Transactions (Dated)'!$C$2:$C$53,"Sell")</f>
        <v>1892</v>
      </c>
      <c r="AA187" s="40">
        <f ca="1">AA186+SUMIFS('Transactions (Dated)'!$E$2:$E$53,'Transactions (Dated)'!$D$2:$D$53,'Share Values'!$V187,'Transactions (Dated)'!$B$2:$B$53,'Share Values'!AA$11,'Transactions (Dated)'!$C$2:$C$53,"Buy")-SUMIFS('Transactions (Dated)'!$E$2:$E$53,'Transactions (Dated)'!$D$2:$D$53,'Share Values'!$V187,'Transactions (Dated)'!$B$2:$B$53,'Share Values'!AA$11,'Transactions (Dated)'!$C$2:$C$53,"Sell")</f>
        <v>2348</v>
      </c>
      <c r="AB187" s="40">
        <f ca="1">AB186+SUMIFS('Transactions (Dated)'!$E$2:$E$53,'Transactions (Dated)'!$D$2:$D$53,'Share Values'!$V187,'Transactions (Dated)'!$B$2:$B$53,'Share Values'!AB$11,'Transactions (Dated)'!$C$2:$C$53,"Buy")-SUMIFS('Transactions (Dated)'!$E$2:$E$53,'Transactions (Dated)'!$D$2:$D$53,'Share Values'!$V187,'Transactions (Dated)'!$B$2:$B$53,'Share Values'!AB$11,'Transactions (Dated)'!$C$2:$C$53,"Sell")</f>
        <v>0</v>
      </c>
      <c r="AC187" s="40">
        <f ca="1">AC186+SUMIFS('Transactions (Dated)'!$E$2:$E$53,'Transactions (Dated)'!$D$2:$D$53,'Share Values'!$V187,'Transactions (Dated)'!$B$2:$B$53,'Share Values'!AC$11,'Transactions (Dated)'!$C$2:$C$53,"Buy")-SUMIFS('Transactions (Dated)'!$E$2:$E$53,'Transactions (Dated)'!$D$2:$D$53,'Share Values'!$V187,'Transactions (Dated)'!$B$2:$B$53,'Share Values'!AC$11,'Transactions (Dated)'!$C$2:$C$53,"Sell")</f>
        <v>0</v>
      </c>
      <c r="AD187" s="40">
        <f ca="1">AD186+SUMIFS('Transactions (Dated)'!$E$2:$E$53,'Transactions (Dated)'!$D$2:$D$53,'Share Values'!$V187,'Transactions (Dated)'!$B$2:$B$53,'Share Values'!AD$11,'Transactions (Dated)'!$C$2:$C$53,"Buy")-SUMIFS('Transactions (Dated)'!$E$2:$E$53,'Transactions (Dated)'!$D$2:$D$53,'Share Values'!$V187,'Transactions (Dated)'!$B$2:$B$53,'Share Values'!AD$11,'Transactions (Dated)'!$C$2:$C$53,"Sell")</f>
        <v>0</v>
      </c>
      <c r="AE187" s="40">
        <f ca="1">AE186+SUMIFS('Transactions (Dated)'!$E$2:$E$53,'Transactions (Dated)'!$D$2:$D$53,'Share Values'!$V187,'Transactions (Dated)'!$B$2:$B$53,'Share Values'!AE$11,'Transactions (Dated)'!$C$2:$C$53,"Buy")-SUMIFS('Transactions (Dated)'!$E$2:$E$53,'Transactions (Dated)'!$D$2:$D$53,'Share Values'!$V187,'Transactions (Dated)'!$B$2:$B$53,'Share Values'!AE$11,'Transactions (Dated)'!$C$2:$C$53,"Sell")</f>
        <v>0</v>
      </c>
      <c r="AF187" s="40">
        <f ca="1">AF186+SUMIFS('Transactions (Dated)'!$E$2:$E$53,'Transactions (Dated)'!$D$2:$D$53,'Share Values'!$V187,'Transactions (Dated)'!$B$2:$B$53,'Share Values'!AF$11,'Transactions (Dated)'!$C$2:$C$53,"Buy")-SUMIFS('Transactions (Dated)'!$E$2:$E$53,'Transactions (Dated)'!$D$2:$D$53,'Share Values'!$V187,'Transactions (Dated)'!$B$2:$B$53,'Share Values'!AF$11,'Transactions (Dated)'!$C$2:$C$53,"Sell")</f>
        <v>0</v>
      </c>
      <c r="AG187" s="40">
        <f ca="1">AG186+SUMIFS('Transactions (Dated)'!$E$2:$E$53,'Transactions (Dated)'!$D$2:$D$53,'Share Values'!$V187,'Transactions (Dated)'!$B$2:$B$53,'Share Values'!AG$11,'Transactions (Dated)'!$C$2:$C$53,"Buy")-SUMIFS('Transactions (Dated)'!$E$2:$E$53,'Transactions (Dated)'!$D$2:$D$53,'Share Values'!$V187,'Transactions (Dated)'!$B$2:$B$53,'Share Values'!AG$11,'Transactions (Dated)'!$C$2:$C$53,"Sell")</f>
        <v>0</v>
      </c>
      <c r="AH187" s="40">
        <f ca="1">AH186+SUMIFS('Transactions (Dated)'!$E$2:$E$53,'Transactions (Dated)'!$D$2:$D$53,'Share Values'!$V187,'Transactions (Dated)'!$B$2:$B$53,'Share Values'!AH$11,'Transactions (Dated)'!$C$2:$C$53,"Buy")-SUMIFS('Transactions (Dated)'!$E$2:$E$53,'Transactions (Dated)'!$D$2:$D$53,'Share Values'!$V187,'Transactions (Dated)'!$B$2:$B$53,'Share Values'!AH$11,'Transactions (Dated)'!$C$2:$C$53,"Sell")</f>
        <v>0</v>
      </c>
      <c r="AI187" s="40">
        <f ca="1">AI186+SUMIFS('Transactions (Dated)'!$E$2:$E$53,'Transactions (Dated)'!$D$2:$D$53,'Share Values'!$V187,'Transactions (Dated)'!$B$2:$B$53,'Share Values'!AI$11,'Transactions (Dated)'!$C$2:$C$53,"Buy")-SUMIFS('Transactions (Dated)'!$E$2:$E$53,'Transactions (Dated)'!$D$2:$D$53,'Share Values'!$V187,'Transactions (Dated)'!$B$2:$B$53,'Share Values'!AI$11,'Transactions (Dated)'!$C$2:$C$53,"Sell")</f>
        <v>0</v>
      </c>
      <c r="AJ187" s="40">
        <f ca="1">AJ186+SUMIFS('Transactions (Dated)'!$E$2:$E$53,'Transactions (Dated)'!$D$2:$D$53,'Share Values'!$V187,'Transactions (Dated)'!$B$2:$B$53,'Share Values'!AJ$11,'Transactions (Dated)'!$C$2:$C$53,"Buy")-SUMIFS('Transactions (Dated)'!$E$2:$E$53,'Transactions (Dated)'!$D$2:$D$53,'Share Values'!$V187,'Transactions (Dated)'!$B$2:$B$53,'Share Values'!AJ$11,'Transactions (Dated)'!$C$2:$C$53,"Sell")</f>
        <v>0</v>
      </c>
      <c r="AK187" s="40"/>
      <c r="AM187" s="3">
        <f t="shared" si="57"/>
        <v>42167</v>
      </c>
      <c r="AN187" s="6">
        <f t="shared" ca="1" si="58"/>
        <v>52632.5</v>
      </c>
      <c r="AO187" s="6">
        <f t="shared" ca="1" si="59"/>
        <v>46031.25</v>
      </c>
      <c r="AP187" s="6">
        <f t="shared" ca="1" si="60"/>
        <v>0</v>
      </c>
      <c r="AQ187" s="6">
        <f t="shared" ca="1" si="61"/>
        <v>57914.119999999995</v>
      </c>
      <c r="AR187" s="6">
        <f t="shared" ca="1" si="62"/>
        <v>44705.919999999998</v>
      </c>
      <c r="AS187" s="6">
        <f t="shared" ca="1" si="63"/>
        <v>0</v>
      </c>
      <c r="AT187" s="6">
        <f t="shared" ca="1" si="64"/>
        <v>0</v>
      </c>
      <c r="AU187" s="6">
        <f t="shared" ca="1" si="65"/>
        <v>0</v>
      </c>
      <c r="AV187" s="6">
        <f t="shared" ca="1" si="66"/>
        <v>0</v>
      </c>
      <c r="AW187" s="6">
        <f t="shared" ca="1" si="67"/>
        <v>0</v>
      </c>
      <c r="AX187" s="6">
        <f t="shared" ca="1" si="68"/>
        <v>0</v>
      </c>
      <c r="AY187" s="6">
        <f t="shared" ca="1" si="69"/>
        <v>0</v>
      </c>
      <c r="AZ187" s="6">
        <f t="shared" ca="1" si="70"/>
        <v>0</v>
      </c>
      <c r="BA187" s="6">
        <f t="shared" ca="1" si="71"/>
        <v>0</v>
      </c>
      <c r="BB187" s="6"/>
      <c r="BD187" s="4">
        <f t="shared" ca="1" si="72"/>
        <v>201283.78999999998</v>
      </c>
      <c r="BF187" s="3">
        <f t="shared" si="73"/>
        <v>42167</v>
      </c>
      <c r="BG187" s="6">
        <f>BG186+SUMIFS('Transactions (Dated)'!H:H,'Transactions (Dated)'!D:D,'Share Values'!AM187)</f>
        <v>806524.9</v>
      </c>
      <c r="BH187" s="6">
        <f ca="1">BH186+SUMIFS('Transactions (Dated)'!$F:$F,'Transactions (Dated)'!$D:$D,$BF187,'Transactions (Dated)'!$B:$B,BH$11,'Transactions (Dated)'!$C:$C,"Dividend (paid to cash)")*W187</f>
        <v>0</v>
      </c>
      <c r="BI187" s="6">
        <f ca="1">BI186+SUMIFS('Transactions (Dated)'!$F:$F,'Transactions (Dated)'!$D:$D,$BF187,'Transactions (Dated)'!$B:$B,BI$11,'Transactions (Dated)'!$C:$C,"Dividend (paid to cash)")*X187</f>
        <v>1718.75</v>
      </c>
      <c r="BJ187" s="6">
        <f ca="1">BJ186+SUMIFS('Transactions (Dated)'!$F:$F,'Transactions (Dated)'!$D:$D,$BF187,'Transactions (Dated)'!$B:$B,BJ$11,'Transactions (Dated)'!$C:$C,"Dividend (paid to cash)")*Y187</f>
        <v>0</v>
      </c>
      <c r="BK187" s="6">
        <f ca="1">BK186+SUMIFS('Transactions (Dated)'!$F:$F,'Transactions (Dated)'!$D:$D,$BF187,'Transactions (Dated)'!$B:$B,BK$11,'Transactions (Dated)'!$C:$C,"Dividend (paid to cash)")*Z187</f>
        <v>113.52000000000001</v>
      </c>
      <c r="BL187" s="6">
        <f ca="1">BL186+SUMIFS('Transactions (Dated)'!$F:$F,'Transactions (Dated)'!$D:$D,$BF187,'Transactions (Dated)'!$B:$B,BL$11,'Transactions (Dated)'!$C:$C,"Dividend (paid to cash)")*AA187</f>
        <v>0</v>
      </c>
      <c r="BM187" s="6">
        <f ca="1">BM186+SUMIFS('Transactions (Dated)'!$F:$F,'Transactions (Dated)'!$D:$D,$BF187,'Transactions (Dated)'!$B:$B,BM$11,'Transactions (Dated)'!$C:$C,"Dividend (paid to cash)")*AB187</f>
        <v>0</v>
      </c>
      <c r="BN187" s="6">
        <f ca="1">BN186+SUMIFS('Transactions (Dated)'!$F:$F,'Transactions (Dated)'!$D:$D,$BF187,'Transactions (Dated)'!$B:$B,BN$11,'Transactions (Dated)'!$C:$C,"Dividend (paid to cash)")*AC187</f>
        <v>0</v>
      </c>
      <c r="BO187" s="6">
        <f ca="1">BO186+SUMIFS('Transactions (Dated)'!$F:$F,'Transactions (Dated)'!$D:$D,$BF187,'Transactions (Dated)'!$B:$B,BO$11,'Transactions (Dated)'!$C:$C,"Dividend (paid to cash)")*AD187</f>
        <v>0</v>
      </c>
      <c r="BP187" s="6">
        <f ca="1">BP186+SUMIFS('Transactions (Dated)'!$F:$F,'Transactions (Dated)'!$D:$D,$BF187,'Transactions (Dated)'!$B:$B,BP$11,'Transactions (Dated)'!$C:$C,"Dividend (paid to cash)")*AE187</f>
        <v>0</v>
      </c>
      <c r="BQ187" s="6">
        <f ca="1">BQ186+SUMIFS('Transactions (Dated)'!$F:$F,'Transactions (Dated)'!$D:$D,$BF187,'Transactions (Dated)'!$B:$B,BQ$11,'Transactions (Dated)'!$C:$C,"Dividend (paid to cash)")*AF187</f>
        <v>0</v>
      </c>
      <c r="BR187" s="6">
        <f ca="1">BR186+SUMIFS('Transactions (Dated)'!$F:$F,'Transactions (Dated)'!$D:$D,$BF187,'Transactions (Dated)'!$B:$B,BR$11,'Transactions (Dated)'!$C:$C,"Dividend (paid to cash)")*AG187</f>
        <v>0</v>
      </c>
      <c r="BS187" s="6">
        <f ca="1">BS186+SUMIFS('Transactions (Dated)'!$F:$F,'Transactions (Dated)'!$D:$D,$BF187,'Transactions (Dated)'!$B:$B,BS$11,'Transactions (Dated)'!$C:$C,"Dividend (paid to cash)")*AH187</f>
        <v>0</v>
      </c>
      <c r="BT187" s="6">
        <f ca="1">BT186+SUMIFS('Transactions (Dated)'!$F:$F,'Transactions (Dated)'!$D:$D,$BF187,'Transactions (Dated)'!$B:$B,BT$11,'Transactions (Dated)'!$C:$C,"Dividend (paid to cash)")*AI187</f>
        <v>0</v>
      </c>
      <c r="BU187" s="6">
        <f ca="1">BU186+SUMIFS('Transactions (Dated)'!$F:$F,'Transactions (Dated)'!$D:$D,$BF187,'Transactions (Dated)'!$B:$B,BU$11,'Transactions (Dated)'!$C:$C,"Dividend (paid to cash)")*AJ187</f>
        <v>0</v>
      </c>
      <c r="BV187" s="6"/>
      <c r="BX187" s="6">
        <f t="shared" ca="1" si="78"/>
        <v>808357.17</v>
      </c>
      <c r="BZ187" s="3">
        <f t="shared" si="79"/>
        <v>42167</v>
      </c>
      <c r="CA187" s="4">
        <f t="shared" ca="1" si="74"/>
        <v>201283.78999999998</v>
      </c>
      <c r="CB187" s="4">
        <f t="shared" ca="1" si="75"/>
        <v>808357.17</v>
      </c>
      <c r="CD187" s="4">
        <f t="shared" ca="1" si="76"/>
        <v>1009640.96</v>
      </c>
    </row>
    <row r="188" spans="2:82" x14ac:dyDescent="0.15">
      <c r="B188" s="3">
        <f t="shared" si="77"/>
        <v>42170</v>
      </c>
      <c r="C188" s="2">
        <v>14756.1</v>
      </c>
      <c r="E188" s="70">
        <v>42170</v>
      </c>
      <c r="F188" s="69">
        <v>11.57</v>
      </c>
      <c r="G188" s="69">
        <v>4.8099999999999996</v>
      </c>
      <c r="H188" s="69">
        <v>20.02</v>
      </c>
      <c r="I188" s="69">
        <v>30.51</v>
      </c>
      <c r="J188" s="69">
        <v>18.899999999999999</v>
      </c>
      <c r="K188" s="69">
        <v>12.32</v>
      </c>
      <c r="L188" s="69">
        <v>26.3</v>
      </c>
      <c r="M188" s="69">
        <v>3.18</v>
      </c>
      <c r="N188" s="69">
        <v>10.3</v>
      </c>
      <c r="O188" s="69">
        <v>5.9432999999999998</v>
      </c>
      <c r="P188" s="69">
        <v>31.64</v>
      </c>
      <c r="Q188" s="69">
        <v>1.0900000000000001</v>
      </c>
      <c r="R188" s="69">
        <v>11.39</v>
      </c>
      <c r="S188" s="69">
        <v>35.6</v>
      </c>
      <c r="T188" s="4"/>
      <c r="V188" s="3">
        <f t="shared" si="56"/>
        <v>42170</v>
      </c>
      <c r="W188" s="40">
        <f ca="1">W187+SUMIFS('Transactions (Dated)'!$E$2:$E$53,'Transactions (Dated)'!$D$2:$D$53,'Share Values'!$V188,'Transactions (Dated)'!$B$2:$B$53,'Share Values'!W$11,'Transactions (Dated)'!$C$2:$C$53,"Buy")-SUMIFS('Transactions (Dated)'!$E$2:$E$53,'Transactions (Dated)'!$D$2:$D$53,'Share Values'!$V188,'Transactions (Dated)'!$B$2:$B$53,'Share Values'!W$11,'Transactions (Dated)'!$C$2:$C$53,"Sell")</f>
        <v>4625</v>
      </c>
      <c r="X188" s="40">
        <f ca="1">X187+SUMIFS('Transactions (Dated)'!$E$2:$E$53,'Transactions (Dated)'!$D$2:$D$53,'Share Values'!$V188,'Transactions (Dated)'!$B$2:$B$53,'Share Values'!X$11,'Transactions (Dated)'!$C$2:$C$53,"Buy")-SUMIFS('Transactions (Dated)'!$E$2:$E$53,'Transactions (Dated)'!$D$2:$D$53,'Share Values'!$V188,'Transactions (Dated)'!$B$2:$B$53,'Share Values'!X$11,'Transactions (Dated)'!$C$2:$C$53,"Sell")</f>
        <v>9375</v>
      </c>
      <c r="Y188" s="40">
        <f ca="1">Y187+SUMIFS('Transactions (Dated)'!$E$2:$E$53,'Transactions (Dated)'!$D$2:$D$53,'Share Values'!$V188,'Transactions (Dated)'!$B$2:$B$53,'Share Values'!Y$11,'Transactions (Dated)'!$C$2:$C$53,"Buy")-SUMIFS('Transactions (Dated)'!$E$2:$E$53,'Transactions (Dated)'!$D$2:$D$53,'Share Values'!$V188,'Transactions (Dated)'!$B$2:$B$53,'Share Values'!Y$11,'Transactions (Dated)'!$C$2:$C$53,"Sell")</f>
        <v>0</v>
      </c>
      <c r="Z188" s="40">
        <f ca="1">Z187+SUMIFS('Transactions (Dated)'!$E$2:$E$53,'Transactions (Dated)'!$D$2:$D$53,'Share Values'!$V188,'Transactions (Dated)'!$B$2:$B$53,'Share Values'!Z$11,'Transactions (Dated)'!$C$2:$C$53,"Buy")-SUMIFS('Transactions (Dated)'!$E$2:$E$53,'Transactions (Dated)'!$D$2:$D$53,'Share Values'!$V188,'Transactions (Dated)'!$B$2:$B$53,'Share Values'!Z$11,'Transactions (Dated)'!$C$2:$C$53,"Sell")</f>
        <v>1892</v>
      </c>
      <c r="AA188" s="40">
        <f ca="1">AA187+SUMIFS('Transactions (Dated)'!$E$2:$E$53,'Transactions (Dated)'!$D$2:$D$53,'Share Values'!$V188,'Transactions (Dated)'!$B$2:$B$53,'Share Values'!AA$11,'Transactions (Dated)'!$C$2:$C$53,"Buy")-SUMIFS('Transactions (Dated)'!$E$2:$E$53,'Transactions (Dated)'!$D$2:$D$53,'Share Values'!$V188,'Transactions (Dated)'!$B$2:$B$53,'Share Values'!AA$11,'Transactions (Dated)'!$C$2:$C$53,"Sell")</f>
        <v>2348</v>
      </c>
      <c r="AB188" s="40">
        <f ca="1">AB187+SUMIFS('Transactions (Dated)'!$E$2:$E$53,'Transactions (Dated)'!$D$2:$D$53,'Share Values'!$V188,'Transactions (Dated)'!$B$2:$B$53,'Share Values'!AB$11,'Transactions (Dated)'!$C$2:$C$53,"Buy")-SUMIFS('Transactions (Dated)'!$E$2:$E$53,'Transactions (Dated)'!$D$2:$D$53,'Share Values'!$V188,'Transactions (Dated)'!$B$2:$B$53,'Share Values'!AB$11,'Transactions (Dated)'!$C$2:$C$53,"Sell")</f>
        <v>0</v>
      </c>
      <c r="AC188" s="40">
        <f ca="1">AC187+SUMIFS('Transactions (Dated)'!$E$2:$E$53,'Transactions (Dated)'!$D$2:$D$53,'Share Values'!$V188,'Transactions (Dated)'!$B$2:$B$53,'Share Values'!AC$11,'Transactions (Dated)'!$C$2:$C$53,"Buy")-SUMIFS('Transactions (Dated)'!$E$2:$E$53,'Transactions (Dated)'!$D$2:$D$53,'Share Values'!$V188,'Transactions (Dated)'!$B$2:$B$53,'Share Values'!AC$11,'Transactions (Dated)'!$C$2:$C$53,"Sell")</f>
        <v>0</v>
      </c>
      <c r="AD188" s="40">
        <f ca="1">AD187+SUMIFS('Transactions (Dated)'!$E$2:$E$53,'Transactions (Dated)'!$D$2:$D$53,'Share Values'!$V188,'Transactions (Dated)'!$B$2:$B$53,'Share Values'!AD$11,'Transactions (Dated)'!$C$2:$C$53,"Buy")-SUMIFS('Transactions (Dated)'!$E$2:$E$53,'Transactions (Dated)'!$D$2:$D$53,'Share Values'!$V188,'Transactions (Dated)'!$B$2:$B$53,'Share Values'!AD$11,'Transactions (Dated)'!$C$2:$C$53,"Sell")</f>
        <v>0</v>
      </c>
      <c r="AE188" s="40">
        <f ca="1">AE187+SUMIFS('Transactions (Dated)'!$E$2:$E$53,'Transactions (Dated)'!$D$2:$D$53,'Share Values'!$V188,'Transactions (Dated)'!$B$2:$B$53,'Share Values'!AE$11,'Transactions (Dated)'!$C$2:$C$53,"Buy")-SUMIFS('Transactions (Dated)'!$E$2:$E$53,'Transactions (Dated)'!$D$2:$D$53,'Share Values'!$V188,'Transactions (Dated)'!$B$2:$B$53,'Share Values'!AE$11,'Transactions (Dated)'!$C$2:$C$53,"Sell")</f>
        <v>0</v>
      </c>
      <c r="AF188" s="40">
        <f ca="1">AF187+SUMIFS('Transactions (Dated)'!$E$2:$E$53,'Transactions (Dated)'!$D$2:$D$53,'Share Values'!$V188,'Transactions (Dated)'!$B$2:$B$53,'Share Values'!AF$11,'Transactions (Dated)'!$C$2:$C$53,"Buy")-SUMIFS('Transactions (Dated)'!$E$2:$E$53,'Transactions (Dated)'!$D$2:$D$53,'Share Values'!$V188,'Transactions (Dated)'!$B$2:$B$53,'Share Values'!AF$11,'Transactions (Dated)'!$C$2:$C$53,"Sell")</f>
        <v>0</v>
      </c>
      <c r="AG188" s="40">
        <f ca="1">AG187+SUMIFS('Transactions (Dated)'!$E$2:$E$53,'Transactions (Dated)'!$D$2:$D$53,'Share Values'!$V188,'Transactions (Dated)'!$B$2:$B$53,'Share Values'!AG$11,'Transactions (Dated)'!$C$2:$C$53,"Buy")-SUMIFS('Transactions (Dated)'!$E$2:$E$53,'Transactions (Dated)'!$D$2:$D$53,'Share Values'!$V188,'Transactions (Dated)'!$B$2:$B$53,'Share Values'!AG$11,'Transactions (Dated)'!$C$2:$C$53,"Sell")</f>
        <v>0</v>
      </c>
      <c r="AH188" s="40">
        <f ca="1">AH187+SUMIFS('Transactions (Dated)'!$E$2:$E$53,'Transactions (Dated)'!$D$2:$D$53,'Share Values'!$V188,'Transactions (Dated)'!$B$2:$B$53,'Share Values'!AH$11,'Transactions (Dated)'!$C$2:$C$53,"Buy")-SUMIFS('Transactions (Dated)'!$E$2:$E$53,'Transactions (Dated)'!$D$2:$D$53,'Share Values'!$V188,'Transactions (Dated)'!$B$2:$B$53,'Share Values'!AH$11,'Transactions (Dated)'!$C$2:$C$53,"Sell")</f>
        <v>0</v>
      </c>
      <c r="AI188" s="40">
        <f ca="1">AI187+SUMIFS('Transactions (Dated)'!$E$2:$E$53,'Transactions (Dated)'!$D$2:$D$53,'Share Values'!$V188,'Transactions (Dated)'!$B$2:$B$53,'Share Values'!AI$11,'Transactions (Dated)'!$C$2:$C$53,"Buy")-SUMIFS('Transactions (Dated)'!$E$2:$E$53,'Transactions (Dated)'!$D$2:$D$53,'Share Values'!$V188,'Transactions (Dated)'!$B$2:$B$53,'Share Values'!AI$11,'Transactions (Dated)'!$C$2:$C$53,"Sell")</f>
        <v>0</v>
      </c>
      <c r="AJ188" s="40">
        <f ca="1">AJ187+SUMIFS('Transactions (Dated)'!$E$2:$E$53,'Transactions (Dated)'!$D$2:$D$53,'Share Values'!$V188,'Transactions (Dated)'!$B$2:$B$53,'Share Values'!AJ$11,'Transactions (Dated)'!$C$2:$C$53,"Buy")-SUMIFS('Transactions (Dated)'!$E$2:$E$53,'Transactions (Dated)'!$D$2:$D$53,'Share Values'!$V188,'Transactions (Dated)'!$B$2:$B$53,'Share Values'!AJ$11,'Transactions (Dated)'!$C$2:$C$53,"Sell")</f>
        <v>0</v>
      </c>
      <c r="AK188" s="40"/>
      <c r="AM188" s="3">
        <f t="shared" si="57"/>
        <v>42170</v>
      </c>
      <c r="AN188" s="6">
        <f t="shared" ca="1" si="58"/>
        <v>53511.25</v>
      </c>
      <c r="AO188" s="6">
        <f t="shared" ca="1" si="59"/>
        <v>45093.749999999993</v>
      </c>
      <c r="AP188" s="6">
        <f t="shared" ca="1" si="60"/>
        <v>0</v>
      </c>
      <c r="AQ188" s="6">
        <f t="shared" ca="1" si="61"/>
        <v>57724.920000000006</v>
      </c>
      <c r="AR188" s="6">
        <f t="shared" ca="1" si="62"/>
        <v>44377.2</v>
      </c>
      <c r="AS188" s="6">
        <f t="shared" ca="1" si="63"/>
        <v>0</v>
      </c>
      <c r="AT188" s="6">
        <f t="shared" ca="1" si="64"/>
        <v>0</v>
      </c>
      <c r="AU188" s="6">
        <f t="shared" ca="1" si="65"/>
        <v>0</v>
      </c>
      <c r="AV188" s="6">
        <f t="shared" ca="1" si="66"/>
        <v>0</v>
      </c>
      <c r="AW188" s="6">
        <f t="shared" ca="1" si="67"/>
        <v>0</v>
      </c>
      <c r="AX188" s="6">
        <f t="shared" ca="1" si="68"/>
        <v>0</v>
      </c>
      <c r="AY188" s="6">
        <f t="shared" ca="1" si="69"/>
        <v>0</v>
      </c>
      <c r="AZ188" s="6">
        <f t="shared" ca="1" si="70"/>
        <v>0</v>
      </c>
      <c r="BA188" s="6">
        <f t="shared" ca="1" si="71"/>
        <v>0</v>
      </c>
      <c r="BB188" s="6"/>
      <c r="BD188" s="4">
        <f t="shared" ca="1" si="72"/>
        <v>200707.12</v>
      </c>
      <c r="BF188" s="3">
        <f t="shared" si="73"/>
        <v>42170</v>
      </c>
      <c r="BG188" s="6">
        <f>BG187+SUMIFS('Transactions (Dated)'!H:H,'Transactions (Dated)'!D:D,'Share Values'!AM188)</f>
        <v>806524.9</v>
      </c>
      <c r="BH188" s="6">
        <f ca="1">BH187+SUMIFS('Transactions (Dated)'!$F:$F,'Transactions (Dated)'!$D:$D,$BF188,'Transactions (Dated)'!$B:$B,BH$11,'Transactions (Dated)'!$C:$C,"Dividend (paid to cash)")*W188</f>
        <v>0</v>
      </c>
      <c r="BI188" s="6">
        <f ca="1">BI187+SUMIFS('Transactions (Dated)'!$F:$F,'Transactions (Dated)'!$D:$D,$BF188,'Transactions (Dated)'!$B:$B,BI$11,'Transactions (Dated)'!$C:$C,"Dividend (paid to cash)")*X188</f>
        <v>1718.75</v>
      </c>
      <c r="BJ188" s="6">
        <f ca="1">BJ187+SUMIFS('Transactions (Dated)'!$F:$F,'Transactions (Dated)'!$D:$D,$BF188,'Transactions (Dated)'!$B:$B,BJ$11,'Transactions (Dated)'!$C:$C,"Dividend (paid to cash)")*Y188</f>
        <v>0</v>
      </c>
      <c r="BK188" s="6">
        <f ca="1">BK187+SUMIFS('Transactions (Dated)'!$F:$F,'Transactions (Dated)'!$D:$D,$BF188,'Transactions (Dated)'!$B:$B,BK$11,'Transactions (Dated)'!$C:$C,"Dividend (paid to cash)")*Z188</f>
        <v>113.52000000000001</v>
      </c>
      <c r="BL188" s="6">
        <f ca="1">BL187+SUMIFS('Transactions (Dated)'!$F:$F,'Transactions (Dated)'!$D:$D,$BF188,'Transactions (Dated)'!$B:$B,BL$11,'Transactions (Dated)'!$C:$C,"Dividend (paid to cash)")*AA188</f>
        <v>0</v>
      </c>
      <c r="BM188" s="6">
        <f ca="1">BM187+SUMIFS('Transactions (Dated)'!$F:$F,'Transactions (Dated)'!$D:$D,$BF188,'Transactions (Dated)'!$B:$B,BM$11,'Transactions (Dated)'!$C:$C,"Dividend (paid to cash)")*AB188</f>
        <v>0</v>
      </c>
      <c r="BN188" s="6">
        <f ca="1">BN187+SUMIFS('Transactions (Dated)'!$F:$F,'Transactions (Dated)'!$D:$D,$BF188,'Transactions (Dated)'!$B:$B,BN$11,'Transactions (Dated)'!$C:$C,"Dividend (paid to cash)")*AC188</f>
        <v>0</v>
      </c>
      <c r="BO188" s="6">
        <f ca="1">BO187+SUMIFS('Transactions (Dated)'!$F:$F,'Transactions (Dated)'!$D:$D,$BF188,'Transactions (Dated)'!$B:$B,BO$11,'Transactions (Dated)'!$C:$C,"Dividend (paid to cash)")*AD188</f>
        <v>0</v>
      </c>
      <c r="BP188" s="6">
        <f ca="1">BP187+SUMIFS('Transactions (Dated)'!$F:$F,'Transactions (Dated)'!$D:$D,$BF188,'Transactions (Dated)'!$B:$B,BP$11,'Transactions (Dated)'!$C:$C,"Dividend (paid to cash)")*AE188</f>
        <v>0</v>
      </c>
      <c r="BQ188" s="6">
        <f ca="1">BQ187+SUMIFS('Transactions (Dated)'!$F:$F,'Transactions (Dated)'!$D:$D,$BF188,'Transactions (Dated)'!$B:$B,BQ$11,'Transactions (Dated)'!$C:$C,"Dividend (paid to cash)")*AF188</f>
        <v>0</v>
      </c>
      <c r="BR188" s="6">
        <f ca="1">BR187+SUMIFS('Transactions (Dated)'!$F:$F,'Transactions (Dated)'!$D:$D,$BF188,'Transactions (Dated)'!$B:$B,BR$11,'Transactions (Dated)'!$C:$C,"Dividend (paid to cash)")*AG188</f>
        <v>0</v>
      </c>
      <c r="BS188" s="6">
        <f ca="1">BS187+SUMIFS('Transactions (Dated)'!$F:$F,'Transactions (Dated)'!$D:$D,$BF188,'Transactions (Dated)'!$B:$B,BS$11,'Transactions (Dated)'!$C:$C,"Dividend (paid to cash)")*AH188</f>
        <v>0</v>
      </c>
      <c r="BT188" s="6">
        <f ca="1">BT187+SUMIFS('Transactions (Dated)'!$F:$F,'Transactions (Dated)'!$D:$D,$BF188,'Transactions (Dated)'!$B:$B,BT$11,'Transactions (Dated)'!$C:$C,"Dividend (paid to cash)")*AI188</f>
        <v>0</v>
      </c>
      <c r="BU188" s="6">
        <f ca="1">BU187+SUMIFS('Transactions (Dated)'!$F:$F,'Transactions (Dated)'!$D:$D,$BF188,'Transactions (Dated)'!$B:$B,BU$11,'Transactions (Dated)'!$C:$C,"Dividend (paid to cash)")*AJ188</f>
        <v>0</v>
      </c>
      <c r="BV188" s="6"/>
      <c r="BX188" s="6">
        <f t="shared" ca="1" si="78"/>
        <v>808357.17</v>
      </c>
      <c r="BZ188" s="3">
        <f t="shared" si="79"/>
        <v>42170</v>
      </c>
      <c r="CA188" s="4">
        <f t="shared" ca="1" si="74"/>
        <v>200707.12</v>
      </c>
      <c r="CB188" s="4">
        <f t="shared" ca="1" si="75"/>
        <v>808357.17</v>
      </c>
      <c r="CD188" s="4">
        <f t="shared" ca="1" si="76"/>
        <v>1009064.29</v>
      </c>
    </row>
    <row r="189" spans="2:82" x14ac:dyDescent="0.15">
      <c r="B189" s="3">
        <f t="shared" si="77"/>
        <v>42171</v>
      </c>
      <c r="C189" s="2">
        <v>14753.1</v>
      </c>
      <c r="E189" s="70">
        <v>42171</v>
      </c>
      <c r="F189" s="69">
        <v>11.41</v>
      </c>
      <c r="G189" s="69">
        <v>5</v>
      </c>
      <c r="H189" s="69">
        <v>20.02</v>
      </c>
      <c r="I189" s="69">
        <v>30.82</v>
      </c>
      <c r="J189" s="69">
        <v>19.03</v>
      </c>
      <c r="K189" s="69">
        <v>12.41</v>
      </c>
      <c r="L189" s="69">
        <v>26.29</v>
      </c>
      <c r="M189" s="69">
        <v>3.11</v>
      </c>
      <c r="N189" s="69">
        <v>10.3</v>
      </c>
      <c r="O189" s="69">
        <v>5.8833000000000002</v>
      </c>
      <c r="P189" s="69">
        <v>31.88</v>
      </c>
      <c r="Q189" s="69">
        <v>1.1000000000000001</v>
      </c>
      <c r="R189" s="69">
        <v>11.54</v>
      </c>
      <c r="S189" s="69">
        <v>35.6</v>
      </c>
      <c r="T189" s="4"/>
      <c r="V189" s="3">
        <f t="shared" si="56"/>
        <v>42171</v>
      </c>
      <c r="W189" s="40">
        <f ca="1">W188+SUMIFS('Transactions (Dated)'!$E$2:$E$53,'Transactions (Dated)'!$D$2:$D$53,'Share Values'!$V189,'Transactions (Dated)'!$B$2:$B$53,'Share Values'!W$11,'Transactions (Dated)'!$C$2:$C$53,"Buy")-SUMIFS('Transactions (Dated)'!$E$2:$E$53,'Transactions (Dated)'!$D$2:$D$53,'Share Values'!$V189,'Transactions (Dated)'!$B$2:$B$53,'Share Values'!W$11,'Transactions (Dated)'!$C$2:$C$53,"Sell")</f>
        <v>4625</v>
      </c>
      <c r="X189" s="40">
        <f ca="1">X188+SUMIFS('Transactions (Dated)'!$E$2:$E$53,'Transactions (Dated)'!$D$2:$D$53,'Share Values'!$V189,'Transactions (Dated)'!$B$2:$B$53,'Share Values'!X$11,'Transactions (Dated)'!$C$2:$C$53,"Buy")-SUMIFS('Transactions (Dated)'!$E$2:$E$53,'Transactions (Dated)'!$D$2:$D$53,'Share Values'!$V189,'Transactions (Dated)'!$B$2:$B$53,'Share Values'!X$11,'Transactions (Dated)'!$C$2:$C$53,"Sell")</f>
        <v>9375</v>
      </c>
      <c r="Y189" s="40">
        <f ca="1">Y188+SUMIFS('Transactions (Dated)'!$E$2:$E$53,'Transactions (Dated)'!$D$2:$D$53,'Share Values'!$V189,'Transactions (Dated)'!$B$2:$B$53,'Share Values'!Y$11,'Transactions (Dated)'!$C$2:$C$53,"Buy")-SUMIFS('Transactions (Dated)'!$E$2:$E$53,'Transactions (Dated)'!$D$2:$D$53,'Share Values'!$V189,'Transactions (Dated)'!$B$2:$B$53,'Share Values'!Y$11,'Transactions (Dated)'!$C$2:$C$53,"Sell")</f>
        <v>0</v>
      </c>
      <c r="Z189" s="40">
        <f ca="1">Z188+SUMIFS('Transactions (Dated)'!$E$2:$E$53,'Transactions (Dated)'!$D$2:$D$53,'Share Values'!$V189,'Transactions (Dated)'!$B$2:$B$53,'Share Values'!Z$11,'Transactions (Dated)'!$C$2:$C$53,"Buy")-SUMIFS('Transactions (Dated)'!$E$2:$E$53,'Transactions (Dated)'!$D$2:$D$53,'Share Values'!$V189,'Transactions (Dated)'!$B$2:$B$53,'Share Values'!Z$11,'Transactions (Dated)'!$C$2:$C$53,"Sell")</f>
        <v>1892</v>
      </c>
      <c r="AA189" s="40">
        <f ca="1">AA188+SUMIFS('Transactions (Dated)'!$E$2:$E$53,'Transactions (Dated)'!$D$2:$D$53,'Share Values'!$V189,'Transactions (Dated)'!$B$2:$B$53,'Share Values'!AA$11,'Transactions (Dated)'!$C$2:$C$53,"Buy")-SUMIFS('Transactions (Dated)'!$E$2:$E$53,'Transactions (Dated)'!$D$2:$D$53,'Share Values'!$V189,'Transactions (Dated)'!$B$2:$B$53,'Share Values'!AA$11,'Transactions (Dated)'!$C$2:$C$53,"Sell")</f>
        <v>2348</v>
      </c>
      <c r="AB189" s="40">
        <f ca="1">AB188+SUMIFS('Transactions (Dated)'!$E$2:$E$53,'Transactions (Dated)'!$D$2:$D$53,'Share Values'!$V189,'Transactions (Dated)'!$B$2:$B$53,'Share Values'!AB$11,'Transactions (Dated)'!$C$2:$C$53,"Buy")-SUMIFS('Transactions (Dated)'!$E$2:$E$53,'Transactions (Dated)'!$D$2:$D$53,'Share Values'!$V189,'Transactions (Dated)'!$B$2:$B$53,'Share Values'!AB$11,'Transactions (Dated)'!$C$2:$C$53,"Sell")</f>
        <v>0</v>
      </c>
      <c r="AC189" s="40">
        <f ca="1">AC188+SUMIFS('Transactions (Dated)'!$E$2:$E$53,'Transactions (Dated)'!$D$2:$D$53,'Share Values'!$V189,'Transactions (Dated)'!$B$2:$B$53,'Share Values'!AC$11,'Transactions (Dated)'!$C$2:$C$53,"Buy")-SUMIFS('Transactions (Dated)'!$E$2:$E$53,'Transactions (Dated)'!$D$2:$D$53,'Share Values'!$V189,'Transactions (Dated)'!$B$2:$B$53,'Share Values'!AC$11,'Transactions (Dated)'!$C$2:$C$53,"Sell")</f>
        <v>0</v>
      </c>
      <c r="AD189" s="40">
        <f ca="1">AD188+SUMIFS('Transactions (Dated)'!$E$2:$E$53,'Transactions (Dated)'!$D$2:$D$53,'Share Values'!$V189,'Transactions (Dated)'!$B$2:$B$53,'Share Values'!AD$11,'Transactions (Dated)'!$C$2:$C$53,"Buy")-SUMIFS('Transactions (Dated)'!$E$2:$E$53,'Transactions (Dated)'!$D$2:$D$53,'Share Values'!$V189,'Transactions (Dated)'!$B$2:$B$53,'Share Values'!AD$11,'Transactions (Dated)'!$C$2:$C$53,"Sell")</f>
        <v>0</v>
      </c>
      <c r="AE189" s="40">
        <f ca="1">AE188+SUMIFS('Transactions (Dated)'!$E$2:$E$53,'Transactions (Dated)'!$D$2:$D$53,'Share Values'!$V189,'Transactions (Dated)'!$B$2:$B$53,'Share Values'!AE$11,'Transactions (Dated)'!$C$2:$C$53,"Buy")-SUMIFS('Transactions (Dated)'!$E$2:$E$53,'Transactions (Dated)'!$D$2:$D$53,'Share Values'!$V189,'Transactions (Dated)'!$B$2:$B$53,'Share Values'!AE$11,'Transactions (Dated)'!$C$2:$C$53,"Sell")</f>
        <v>0</v>
      </c>
      <c r="AF189" s="40">
        <f ca="1">AF188+SUMIFS('Transactions (Dated)'!$E$2:$E$53,'Transactions (Dated)'!$D$2:$D$53,'Share Values'!$V189,'Transactions (Dated)'!$B$2:$B$53,'Share Values'!AF$11,'Transactions (Dated)'!$C$2:$C$53,"Buy")-SUMIFS('Transactions (Dated)'!$E$2:$E$53,'Transactions (Dated)'!$D$2:$D$53,'Share Values'!$V189,'Transactions (Dated)'!$B$2:$B$53,'Share Values'!AF$11,'Transactions (Dated)'!$C$2:$C$53,"Sell")</f>
        <v>0</v>
      </c>
      <c r="AG189" s="40">
        <f ca="1">AG188+SUMIFS('Transactions (Dated)'!$E$2:$E$53,'Transactions (Dated)'!$D$2:$D$53,'Share Values'!$V189,'Transactions (Dated)'!$B$2:$B$53,'Share Values'!AG$11,'Transactions (Dated)'!$C$2:$C$53,"Buy")-SUMIFS('Transactions (Dated)'!$E$2:$E$53,'Transactions (Dated)'!$D$2:$D$53,'Share Values'!$V189,'Transactions (Dated)'!$B$2:$B$53,'Share Values'!AG$11,'Transactions (Dated)'!$C$2:$C$53,"Sell")</f>
        <v>0</v>
      </c>
      <c r="AH189" s="40">
        <f ca="1">AH188+SUMIFS('Transactions (Dated)'!$E$2:$E$53,'Transactions (Dated)'!$D$2:$D$53,'Share Values'!$V189,'Transactions (Dated)'!$B$2:$B$53,'Share Values'!AH$11,'Transactions (Dated)'!$C$2:$C$53,"Buy")-SUMIFS('Transactions (Dated)'!$E$2:$E$53,'Transactions (Dated)'!$D$2:$D$53,'Share Values'!$V189,'Transactions (Dated)'!$B$2:$B$53,'Share Values'!AH$11,'Transactions (Dated)'!$C$2:$C$53,"Sell")</f>
        <v>0</v>
      </c>
      <c r="AI189" s="40">
        <f ca="1">AI188+SUMIFS('Transactions (Dated)'!$E$2:$E$53,'Transactions (Dated)'!$D$2:$D$53,'Share Values'!$V189,'Transactions (Dated)'!$B$2:$B$53,'Share Values'!AI$11,'Transactions (Dated)'!$C$2:$C$53,"Buy")-SUMIFS('Transactions (Dated)'!$E$2:$E$53,'Transactions (Dated)'!$D$2:$D$53,'Share Values'!$V189,'Transactions (Dated)'!$B$2:$B$53,'Share Values'!AI$11,'Transactions (Dated)'!$C$2:$C$53,"Sell")</f>
        <v>0</v>
      </c>
      <c r="AJ189" s="40">
        <f ca="1">AJ188+SUMIFS('Transactions (Dated)'!$E$2:$E$53,'Transactions (Dated)'!$D$2:$D$53,'Share Values'!$V189,'Transactions (Dated)'!$B$2:$B$53,'Share Values'!AJ$11,'Transactions (Dated)'!$C$2:$C$53,"Buy")-SUMIFS('Transactions (Dated)'!$E$2:$E$53,'Transactions (Dated)'!$D$2:$D$53,'Share Values'!$V189,'Transactions (Dated)'!$B$2:$B$53,'Share Values'!AJ$11,'Transactions (Dated)'!$C$2:$C$53,"Sell")</f>
        <v>0</v>
      </c>
      <c r="AK189" s="40"/>
      <c r="AM189" s="3">
        <f t="shared" si="57"/>
        <v>42171</v>
      </c>
      <c r="AN189" s="6">
        <f t="shared" ca="1" si="58"/>
        <v>52771.25</v>
      </c>
      <c r="AO189" s="6">
        <f t="shared" ca="1" si="59"/>
        <v>46875</v>
      </c>
      <c r="AP189" s="6">
        <f t="shared" ca="1" si="60"/>
        <v>0</v>
      </c>
      <c r="AQ189" s="6">
        <f t="shared" ca="1" si="61"/>
        <v>58311.44</v>
      </c>
      <c r="AR189" s="6">
        <f t="shared" ca="1" si="62"/>
        <v>44682.44</v>
      </c>
      <c r="AS189" s="6">
        <f t="shared" ca="1" si="63"/>
        <v>0</v>
      </c>
      <c r="AT189" s="6">
        <f t="shared" ca="1" si="64"/>
        <v>0</v>
      </c>
      <c r="AU189" s="6">
        <f t="shared" ca="1" si="65"/>
        <v>0</v>
      </c>
      <c r="AV189" s="6">
        <f t="shared" ca="1" si="66"/>
        <v>0</v>
      </c>
      <c r="AW189" s="6">
        <f t="shared" ca="1" si="67"/>
        <v>0</v>
      </c>
      <c r="AX189" s="6">
        <f t="shared" ca="1" si="68"/>
        <v>0</v>
      </c>
      <c r="AY189" s="6">
        <f t="shared" ca="1" si="69"/>
        <v>0</v>
      </c>
      <c r="AZ189" s="6">
        <f t="shared" ca="1" si="70"/>
        <v>0</v>
      </c>
      <c r="BA189" s="6">
        <f t="shared" ca="1" si="71"/>
        <v>0</v>
      </c>
      <c r="BB189" s="6"/>
      <c r="BD189" s="4">
        <f t="shared" ca="1" si="72"/>
        <v>202640.13</v>
      </c>
      <c r="BF189" s="3">
        <f t="shared" si="73"/>
        <v>42171</v>
      </c>
      <c r="BG189" s="6">
        <f>BG188+SUMIFS('Transactions (Dated)'!H:H,'Transactions (Dated)'!D:D,'Share Values'!AM189)</f>
        <v>806524.9</v>
      </c>
      <c r="BH189" s="6">
        <f ca="1">BH188+SUMIFS('Transactions (Dated)'!$F:$F,'Transactions (Dated)'!$D:$D,$BF189,'Transactions (Dated)'!$B:$B,BH$11,'Transactions (Dated)'!$C:$C,"Dividend (paid to cash)")*W189</f>
        <v>0</v>
      </c>
      <c r="BI189" s="6">
        <f ca="1">BI188+SUMIFS('Transactions (Dated)'!$F:$F,'Transactions (Dated)'!$D:$D,$BF189,'Transactions (Dated)'!$B:$B,BI$11,'Transactions (Dated)'!$C:$C,"Dividend (paid to cash)")*X189</f>
        <v>1718.75</v>
      </c>
      <c r="BJ189" s="6">
        <f ca="1">BJ188+SUMIFS('Transactions (Dated)'!$F:$F,'Transactions (Dated)'!$D:$D,$BF189,'Transactions (Dated)'!$B:$B,BJ$11,'Transactions (Dated)'!$C:$C,"Dividend (paid to cash)")*Y189</f>
        <v>0</v>
      </c>
      <c r="BK189" s="6">
        <f ca="1">BK188+SUMIFS('Transactions (Dated)'!$F:$F,'Transactions (Dated)'!$D:$D,$BF189,'Transactions (Dated)'!$B:$B,BK$11,'Transactions (Dated)'!$C:$C,"Dividend (paid to cash)")*Z189</f>
        <v>113.52000000000001</v>
      </c>
      <c r="BL189" s="6">
        <f ca="1">BL188+SUMIFS('Transactions (Dated)'!$F:$F,'Transactions (Dated)'!$D:$D,$BF189,'Transactions (Dated)'!$B:$B,BL$11,'Transactions (Dated)'!$C:$C,"Dividend (paid to cash)")*AA189</f>
        <v>0</v>
      </c>
      <c r="BM189" s="6">
        <f ca="1">BM188+SUMIFS('Transactions (Dated)'!$F:$F,'Transactions (Dated)'!$D:$D,$BF189,'Transactions (Dated)'!$B:$B,BM$11,'Transactions (Dated)'!$C:$C,"Dividend (paid to cash)")*AB189</f>
        <v>0</v>
      </c>
      <c r="BN189" s="6">
        <f ca="1">BN188+SUMIFS('Transactions (Dated)'!$F:$F,'Transactions (Dated)'!$D:$D,$BF189,'Transactions (Dated)'!$B:$B,BN$11,'Transactions (Dated)'!$C:$C,"Dividend (paid to cash)")*AC189</f>
        <v>0</v>
      </c>
      <c r="BO189" s="6">
        <f ca="1">BO188+SUMIFS('Transactions (Dated)'!$F:$F,'Transactions (Dated)'!$D:$D,$BF189,'Transactions (Dated)'!$B:$B,BO$11,'Transactions (Dated)'!$C:$C,"Dividend (paid to cash)")*AD189</f>
        <v>0</v>
      </c>
      <c r="BP189" s="6">
        <f ca="1">BP188+SUMIFS('Transactions (Dated)'!$F:$F,'Transactions (Dated)'!$D:$D,$BF189,'Transactions (Dated)'!$B:$B,BP$11,'Transactions (Dated)'!$C:$C,"Dividend (paid to cash)")*AE189</f>
        <v>0</v>
      </c>
      <c r="BQ189" s="6">
        <f ca="1">BQ188+SUMIFS('Transactions (Dated)'!$F:$F,'Transactions (Dated)'!$D:$D,$BF189,'Transactions (Dated)'!$B:$B,BQ$11,'Transactions (Dated)'!$C:$C,"Dividend (paid to cash)")*AF189</f>
        <v>0</v>
      </c>
      <c r="BR189" s="6">
        <f ca="1">BR188+SUMIFS('Transactions (Dated)'!$F:$F,'Transactions (Dated)'!$D:$D,$BF189,'Transactions (Dated)'!$B:$B,BR$11,'Transactions (Dated)'!$C:$C,"Dividend (paid to cash)")*AG189</f>
        <v>0</v>
      </c>
      <c r="BS189" s="6">
        <f ca="1">BS188+SUMIFS('Transactions (Dated)'!$F:$F,'Transactions (Dated)'!$D:$D,$BF189,'Transactions (Dated)'!$B:$B,BS$11,'Transactions (Dated)'!$C:$C,"Dividend (paid to cash)")*AH189</f>
        <v>0</v>
      </c>
      <c r="BT189" s="6">
        <f ca="1">BT188+SUMIFS('Transactions (Dated)'!$F:$F,'Transactions (Dated)'!$D:$D,$BF189,'Transactions (Dated)'!$B:$B,BT$11,'Transactions (Dated)'!$C:$C,"Dividend (paid to cash)")*AI189</f>
        <v>0</v>
      </c>
      <c r="BU189" s="6">
        <f ca="1">BU188+SUMIFS('Transactions (Dated)'!$F:$F,'Transactions (Dated)'!$D:$D,$BF189,'Transactions (Dated)'!$B:$B,BU$11,'Transactions (Dated)'!$C:$C,"Dividend (paid to cash)")*AJ189</f>
        <v>0</v>
      </c>
      <c r="BV189" s="6"/>
      <c r="BX189" s="6">
        <f t="shared" ca="1" si="78"/>
        <v>808357.17</v>
      </c>
      <c r="BZ189" s="3">
        <f t="shared" si="79"/>
        <v>42171</v>
      </c>
      <c r="CA189" s="4">
        <f t="shared" ca="1" si="74"/>
        <v>202640.13</v>
      </c>
      <c r="CB189" s="4">
        <f t="shared" ca="1" si="75"/>
        <v>808357.17</v>
      </c>
      <c r="CD189" s="4">
        <f t="shared" ca="1" si="76"/>
        <v>1010997.3</v>
      </c>
    </row>
    <row r="190" spans="2:82" x14ac:dyDescent="0.15">
      <c r="B190" s="3">
        <f t="shared" si="77"/>
        <v>42172</v>
      </c>
      <c r="C190" s="2">
        <v>14733</v>
      </c>
      <c r="E190" s="70">
        <v>42172</v>
      </c>
      <c r="F190" s="69">
        <v>11.4</v>
      </c>
      <c r="G190" s="69">
        <v>4.83</v>
      </c>
      <c r="H190" s="69">
        <v>20</v>
      </c>
      <c r="I190" s="69">
        <v>31.02</v>
      </c>
      <c r="J190" s="69">
        <v>18.64</v>
      </c>
      <c r="K190" s="69">
        <v>12.53</v>
      </c>
      <c r="L190" s="69">
        <v>26.2</v>
      </c>
      <c r="M190" s="69">
        <v>3.17</v>
      </c>
      <c r="N190" s="69">
        <v>10.35</v>
      </c>
      <c r="O190" s="69">
        <v>5.9767000000000001</v>
      </c>
      <c r="P190" s="69">
        <v>31.7</v>
      </c>
      <c r="Q190" s="69">
        <v>1.2</v>
      </c>
      <c r="R190" s="69">
        <v>11.45</v>
      </c>
      <c r="S190" s="69">
        <v>35.43</v>
      </c>
      <c r="T190" s="4"/>
      <c r="V190" s="3">
        <f t="shared" si="56"/>
        <v>42172</v>
      </c>
      <c r="W190" s="40">
        <f ca="1">W189+SUMIFS('Transactions (Dated)'!$E$2:$E$53,'Transactions (Dated)'!$D$2:$D$53,'Share Values'!$V190,'Transactions (Dated)'!$B$2:$B$53,'Share Values'!W$11,'Transactions (Dated)'!$C$2:$C$53,"Buy")-SUMIFS('Transactions (Dated)'!$E$2:$E$53,'Transactions (Dated)'!$D$2:$D$53,'Share Values'!$V190,'Transactions (Dated)'!$B$2:$B$53,'Share Values'!W$11,'Transactions (Dated)'!$C$2:$C$53,"Sell")</f>
        <v>4625</v>
      </c>
      <c r="X190" s="40">
        <f ca="1">X189+SUMIFS('Transactions (Dated)'!$E$2:$E$53,'Transactions (Dated)'!$D$2:$D$53,'Share Values'!$V190,'Transactions (Dated)'!$B$2:$B$53,'Share Values'!X$11,'Transactions (Dated)'!$C$2:$C$53,"Buy")-SUMIFS('Transactions (Dated)'!$E$2:$E$53,'Transactions (Dated)'!$D$2:$D$53,'Share Values'!$V190,'Transactions (Dated)'!$B$2:$B$53,'Share Values'!X$11,'Transactions (Dated)'!$C$2:$C$53,"Sell")</f>
        <v>9375</v>
      </c>
      <c r="Y190" s="40">
        <f ca="1">Y189+SUMIFS('Transactions (Dated)'!$E$2:$E$53,'Transactions (Dated)'!$D$2:$D$53,'Share Values'!$V190,'Transactions (Dated)'!$B$2:$B$53,'Share Values'!Y$11,'Transactions (Dated)'!$C$2:$C$53,"Buy")-SUMIFS('Transactions (Dated)'!$E$2:$E$53,'Transactions (Dated)'!$D$2:$D$53,'Share Values'!$V190,'Transactions (Dated)'!$B$2:$B$53,'Share Values'!Y$11,'Transactions (Dated)'!$C$2:$C$53,"Sell")</f>
        <v>0</v>
      </c>
      <c r="Z190" s="40">
        <f ca="1">Z189+SUMIFS('Transactions (Dated)'!$E$2:$E$53,'Transactions (Dated)'!$D$2:$D$53,'Share Values'!$V190,'Transactions (Dated)'!$B$2:$B$53,'Share Values'!Z$11,'Transactions (Dated)'!$C$2:$C$53,"Buy")-SUMIFS('Transactions (Dated)'!$E$2:$E$53,'Transactions (Dated)'!$D$2:$D$53,'Share Values'!$V190,'Transactions (Dated)'!$B$2:$B$53,'Share Values'!Z$11,'Transactions (Dated)'!$C$2:$C$53,"Sell")</f>
        <v>1892</v>
      </c>
      <c r="AA190" s="40">
        <f ca="1">AA189+SUMIFS('Transactions (Dated)'!$E$2:$E$53,'Transactions (Dated)'!$D$2:$D$53,'Share Values'!$V190,'Transactions (Dated)'!$B$2:$B$53,'Share Values'!AA$11,'Transactions (Dated)'!$C$2:$C$53,"Buy")-SUMIFS('Transactions (Dated)'!$E$2:$E$53,'Transactions (Dated)'!$D$2:$D$53,'Share Values'!$V190,'Transactions (Dated)'!$B$2:$B$53,'Share Values'!AA$11,'Transactions (Dated)'!$C$2:$C$53,"Sell")</f>
        <v>2348</v>
      </c>
      <c r="AB190" s="40">
        <f ca="1">AB189+SUMIFS('Transactions (Dated)'!$E$2:$E$53,'Transactions (Dated)'!$D$2:$D$53,'Share Values'!$V190,'Transactions (Dated)'!$B$2:$B$53,'Share Values'!AB$11,'Transactions (Dated)'!$C$2:$C$53,"Buy")-SUMIFS('Transactions (Dated)'!$E$2:$E$53,'Transactions (Dated)'!$D$2:$D$53,'Share Values'!$V190,'Transactions (Dated)'!$B$2:$B$53,'Share Values'!AB$11,'Transactions (Dated)'!$C$2:$C$53,"Sell")</f>
        <v>0</v>
      </c>
      <c r="AC190" s="40">
        <f ca="1">AC189+SUMIFS('Transactions (Dated)'!$E$2:$E$53,'Transactions (Dated)'!$D$2:$D$53,'Share Values'!$V190,'Transactions (Dated)'!$B$2:$B$53,'Share Values'!AC$11,'Transactions (Dated)'!$C$2:$C$53,"Buy")-SUMIFS('Transactions (Dated)'!$E$2:$E$53,'Transactions (Dated)'!$D$2:$D$53,'Share Values'!$V190,'Transactions (Dated)'!$B$2:$B$53,'Share Values'!AC$11,'Transactions (Dated)'!$C$2:$C$53,"Sell")</f>
        <v>0</v>
      </c>
      <c r="AD190" s="40">
        <f ca="1">AD189+SUMIFS('Transactions (Dated)'!$E$2:$E$53,'Transactions (Dated)'!$D$2:$D$53,'Share Values'!$V190,'Transactions (Dated)'!$B$2:$B$53,'Share Values'!AD$11,'Transactions (Dated)'!$C$2:$C$53,"Buy")-SUMIFS('Transactions (Dated)'!$E$2:$E$53,'Transactions (Dated)'!$D$2:$D$53,'Share Values'!$V190,'Transactions (Dated)'!$B$2:$B$53,'Share Values'!AD$11,'Transactions (Dated)'!$C$2:$C$53,"Sell")</f>
        <v>0</v>
      </c>
      <c r="AE190" s="40">
        <f ca="1">AE189+SUMIFS('Transactions (Dated)'!$E$2:$E$53,'Transactions (Dated)'!$D$2:$D$53,'Share Values'!$V190,'Transactions (Dated)'!$B$2:$B$53,'Share Values'!AE$11,'Transactions (Dated)'!$C$2:$C$53,"Buy")-SUMIFS('Transactions (Dated)'!$E$2:$E$53,'Transactions (Dated)'!$D$2:$D$53,'Share Values'!$V190,'Transactions (Dated)'!$B$2:$B$53,'Share Values'!AE$11,'Transactions (Dated)'!$C$2:$C$53,"Sell")</f>
        <v>0</v>
      </c>
      <c r="AF190" s="40">
        <f ca="1">AF189+SUMIFS('Transactions (Dated)'!$E$2:$E$53,'Transactions (Dated)'!$D$2:$D$53,'Share Values'!$V190,'Transactions (Dated)'!$B$2:$B$53,'Share Values'!AF$11,'Transactions (Dated)'!$C$2:$C$53,"Buy")-SUMIFS('Transactions (Dated)'!$E$2:$E$53,'Transactions (Dated)'!$D$2:$D$53,'Share Values'!$V190,'Transactions (Dated)'!$B$2:$B$53,'Share Values'!AF$11,'Transactions (Dated)'!$C$2:$C$53,"Sell")</f>
        <v>0</v>
      </c>
      <c r="AG190" s="40">
        <f ca="1">AG189+SUMIFS('Transactions (Dated)'!$E$2:$E$53,'Transactions (Dated)'!$D$2:$D$53,'Share Values'!$V190,'Transactions (Dated)'!$B$2:$B$53,'Share Values'!AG$11,'Transactions (Dated)'!$C$2:$C$53,"Buy")-SUMIFS('Transactions (Dated)'!$E$2:$E$53,'Transactions (Dated)'!$D$2:$D$53,'Share Values'!$V190,'Transactions (Dated)'!$B$2:$B$53,'Share Values'!AG$11,'Transactions (Dated)'!$C$2:$C$53,"Sell")</f>
        <v>0</v>
      </c>
      <c r="AH190" s="40">
        <f ca="1">AH189+SUMIFS('Transactions (Dated)'!$E$2:$E$53,'Transactions (Dated)'!$D$2:$D$53,'Share Values'!$V190,'Transactions (Dated)'!$B$2:$B$53,'Share Values'!AH$11,'Transactions (Dated)'!$C$2:$C$53,"Buy")-SUMIFS('Transactions (Dated)'!$E$2:$E$53,'Transactions (Dated)'!$D$2:$D$53,'Share Values'!$V190,'Transactions (Dated)'!$B$2:$B$53,'Share Values'!AH$11,'Transactions (Dated)'!$C$2:$C$53,"Sell")</f>
        <v>0</v>
      </c>
      <c r="AI190" s="40">
        <f ca="1">AI189+SUMIFS('Transactions (Dated)'!$E$2:$E$53,'Transactions (Dated)'!$D$2:$D$53,'Share Values'!$V190,'Transactions (Dated)'!$B$2:$B$53,'Share Values'!AI$11,'Transactions (Dated)'!$C$2:$C$53,"Buy")-SUMIFS('Transactions (Dated)'!$E$2:$E$53,'Transactions (Dated)'!$D$2:$D$53,'Share Values'!$V190,'Transactions (Dated)'!$B$2:$B$53,'Share Values'!AI$11,'Transactions (Dated)'!$C$2:$C$53,"Sell")</f>
        <v>0</v>
      </c>
      <c r="AJ190" s="40">
        <f ca="1">AJ189+SUMIFS('Transactions (Dated)'!$E$2:$E$53,'Transactions (Dated)'!$D$2:$D$53,'Share Values'!$V190,'Transactions (Dated)'!$B$2:$B$53,'Share Values'!AJ$11,'Transactions (Dated)'!$C$2:$C$53,"Buy")-SUMIFS('Transactions (Dated)'!$E$2:$E$53,'Transactions (Dated)'!$D$2:$D$53,'Share Values'!$V190,'Transactions (Dated)'!$B$2:$B$53,'Share Values'!AJ$11,'Transactions (Dated)'!$C$2:$C$53,"Sell")</f>
        <v>0</v>
      </c>
      <c r="AK190" s="40"/>
      <c r="AM190" s="3">
        <f t="shared" si="57"/>
        <v>42172</v>
      </c>
      <c r="AN190" s="6">
        <f t="shared" ca="1" si="58"/>
        <v>52725</v>
      </c>
      <c r="AO190" s="6">
        <f t="shared" ca="1" si="59"/>
        <v>45281.25</v>
      </c>
      <c r="AP190" s="6">
        <f t="shared" ca="1" si="60"/>
        <v>0</v>
      </c>
      <c r="AQ190" s="6">
        <f t="shared" ca="1" si="61"/>
        <v>58689.84</v>
      </c>
      <c r="AR190" s="6">
        <f t="shared" ca="1" si="62"/>
        <v>43766.720000000001</v>
      </c>
      <c r="AS190" s="6">
        <f t="shared" ca="1" si="63"/>
        <v>0</v>
      </c>
      <c r="AT190" s="6">
        <f t="shared" ca="1" si="64"/>
        <v>0</v>
      </c>
      <c r="AU190" s="6">
        <f t="shared" ca="1" si="65"/>
        <v>0</v>
      </c>
      <c r="AV190" s="6">
        <f t="shared" ca="1" si="66"/>
        <v>0</v>
      </c>
      <c r="AW190" s="6">
        <f t="shared" ca="1" si="67"/>
        <v>0</v>
      </c>
      <c r="AX190" s="6">
        <f t="shared" ca="1" si="68"/>
        <v>0</v>
      </c>
      <c r="AY190" s="6">
        <f t="shared" ca="1" si="69"/>
        <v>0</v>
      </c>
      <c r="AZ190" s="6">
        <f t="shared" ca="1" si="70"/>
        <v>0</v>
      </c>
      <c r="BA190" s="6">
        <f t="shared" ca="1" si="71"/>
        <v>0</v>
      </c>
      <c r="BB190" s="6"/>
      <c r="BD190" s="4">
        <f t="shared" ca="1" si="72"/>
        <v>200462.81</v>
      </c>
      <c r="BF190" s="3">
        <f t="shared" si="73"/>
        <v>42172</v>
      </c>
      <c r="BG190" s="6">
        <f>BG189+SUMIFS('Transactions (Dated)'!H:H,'Transactions (Dated)'!D:D,'Share Values'!AM190)</f>
        <v>806524.9</v>
      </c>
      <c r="BH190" s="6">
        <f ca="1">BH189+SUMIFS('Transactions (Dated)'!$F:$F,'Transactions (Dated)'!$D:$D,$BF190,'Transactions (Dated)'!$B:$B,BH$11,'Transactions (Dated)'!$C:$C,"Dividend (paid to cash)")*W190</f>
        <v>0</v>
      </c>
      <c r="BI190" s="6">
        <f ca="1">BI189+SUMIFS('Transactions (Dated)'!$F:$F,'Transactions (Dated)'!$D:$D,$BF190,'Transactions (Dated)'!$B:$B,BI$11,'Transactions (Dated)'!$C:$C,"Dividend (paid to cash)")*X190</f>
        <v>1718.75</v>
      </c>
      <c r="BJ190" s="6">
        <f ca="1">BJ189+SUMIFS('Transactions (Dated)'!$F:$F,'Transactions (Dated)'!$D:$D,$BF190,'Transactions (Dated)'!$B:$B,BJ$11,'Transactions (Dated)'!$C:$C,"Dividend (paid to cash)")*Y190</f>
        <v>0</v>
      </c>
      <c r="BK190" s="6">
        <f ca="1">BK189+SUMIFS('Transactions (Dated)'!$F:$F,'Transactions (Dated)'!$D:$D,$BF190,'Transactions (Dated)'!$B:$B,BK$11,'Transactions (Dated)'!$C:$C,"Dividend (paid to cash)")*Z190</f>
        <v>113.52000000000001</v>
      </c>
      <c r="BL190" s="6">
        <f ca="1">BL189+SUMIFS('Transactions (Dated)'!$F:$F,'Transactions (Dated)'!$D:$D,$BF190,'Transactions (Dated)'!$B:$B,BL$11,'Transactions (Dated)'!$C:$C,"Dividend (paid to cash)")*AA190</f>
        <v>0</v>
      </c>
      <c r="BM190" s="6">
        <f ca="1">BM189+SUMIFS('Transactions (Dated)'!$F:$F,'Transactions (Dated)'!$D:$D,$BF190,'Transactions (Dated)'!$B:$B,BM$11,'Transactions (Dated)'!$C:$C,"Dividend (paid to cash)")*AB190</f>
        <v>0</v>
      </c>
      <c r="BN190" s="6">
        <f ca="1">BN189+SUMIFS('Transactions (Dated)'!$F:$F,'Transactions (Dated)'!$D:$D,$BF190,'Transactions (Dated)'!$B:$B,BN$11,'Transactions (Dated)'!$C:$C,"Dividend (paid to cash)")*AC190</f>
        <v>0</v>
      </c>
      <c r="BO190" s="6">
        <f ca="1">BO189+SUMIFS('Transactions (Dated)'!$F:$F,'Transactions (Dated)'!$D:$D,$BF190,'Transactions (Dated)'!$B:$B,BO$11,'Transactions (Dated)'!$C:$C,"Dividend (paid to cash)")*AD190</f>
        <v>0</v>
      </c>
      <c r="BP190" s="6">
        <f ca="1">BP189+SUMIFS('Transactions (Dated)'!$F:$F,'Transactions (Dated)'!$D:$D,$BF190,'Transactions (Dated)'!$B:$B,BP$11,'Transactions (Dated)'!$C:$C,"Dividend (paid to cash)")*AE190</f>
        <v>0</v>
      </c>
      <c r="BQ190" s="6">
        <f ca="1">BQ189+SUMIFS('Transactions (Dated)'!$F:$F,'Transactions (Dated)'!$D:$D,$BF190,'Transactions (Dated)'!$B:$B,BQ$11,'Transactions (Dated)'!$C:$C,"Dividend (paid to cash)")*AF190</f>
        <v>0</v>
      </c>
      <c r="BR190" s="6">
        <f ca="1">BR189+SUMIFS('Transactions (Dated)'!$F:$F,'Transactions (Dated)'!$D:$D,$BF190,'Transactions (Dated)'!$B:$B,BR$11,'Transactions (Dated)'!$C:$C,"Dividend (paid to cash)")*AG190</f>
        <v>0</v>
      </c>
      <c r="BS190" s="6">
        <f ca="1">BS189+SUMIFS('Transactions (Dated)'!$F:$F,'Transactions (Dated)'!$D:$D,$BF190,'Transactions (Dated)'!$B:$B,BS$11,'Transactions (Dated)'!$C:$C,"Dividend (paid to cash)")*AH190</f>
        <v>0</v>
      </c>
      <c r="BT190" s="6">
        <f ca="1">BT189+SUMIFS('Transactions (Dated)'!$F:$F,'Transactions (Dated)'!$D:$D,$BF190,'Transactions (Dated)'!$B:$B,BT$11,'Transactions (Dated)'!$C:$C,"Dividend (paid to cash)")*AI190</f>
        <v>0</v>
      </c>
      <c r="BU190" s="6">
        <f ca="1">BU189+SUMIFS('Transactions (Dated)'!$F:$F,'Transactions (Dated)'!$D:$D,$BF190,'Transactions (Dated)'!$B:$B,BU$11,'Transactions (Dated)'!$C:$C,"Dividend (paid to cash)")*AJ190</f>
        <v>0</v>
      </c>
      <c r="BV190" s="6"/>
      <c r="BX190" s="6">
        <f t="shared" ca="1" si="78"/>
        <v>808357.17</v>
      </c>
      <c r="BZ190" s="3">
        <f t="shared" si="79"/>
        <v>42172</v>
      </c>
      <c r="CA190" s="4">
        <f t="shared" ca="1" si="74"/>
        <v>200462.81</v>
      </c>
      <c r="CB190" s="4">
        <f t="shared" ca="1" si="75"/>
        <v>808357.17</v>
      </c>
      <c r="CD190" s="4">
        <f t="shared" ca="1" si="76"/>
        <v>1008819.98</v>
      </c>
    </row>
    <row r="191" spans="2:82" x14ac:dyDescent="0.15">
      <c r="B191" s="3">
        <f t="shared" si="77"/>
        <v>42173</v>
      </c>
      <c r="C191" s="2">
        <v>14770.6</v>
      </c>
      <c r="E191" s="70">
        <v>42173</v>
      </c>
      <c r="F191" s="69">
        <v>11.14</v>
      </c>
      <c r="G191" s="69">
        <v>4.7699999999999996</v>
      </c>
      <c r="H191" s="69">
        <v>20.04</v>
      </c>
      <c r="I191" s="69">
        <v>31.07</v>
      </c>
      <c r="J191" s="69">
        <v>18.8</v>
      </c>
      <c r="K191" s="69">
        <v>12.58</v>
      </c>
      <c r="L191" s="69">
        <v>26.39</v>
      </c>
      <c r="M191" s="69">
        <v>3.31</v>
      </c>
      <c r="N191" s="69">
        <v>10.5</v>
      </c>
      <c r="O191" s="69">
        <v>5.8167</v>
      </c>
      <c r="P191" s="69">
        <v>31.49</v>
      </c>
      <c r="Q191" s="69">
        <v>1.1499999999999999</v>
      </c>
      <c r="R191" s="69">
        <v>11.43</v>
      </c>
      <c r="S191" s="69">
        <v>36.06</v>
      </c>
      <c r="T191" s="4"/>
      <c r="V191" s="3">
        <f t="shared" si="56"/>
        <v>42173</v>
      </c>
      <c r="W191" s="40">
        <f ca="1">W190+SUMIFS('Transactions (Dated)'!$E$2:$E$53,'Transactions (Dated)'!$D$2:$D$53,'Share Values'!$V191,'Transactions (Dated)'!$B$2:$B$53,'Share Values'!W$11,'Transactions (Dated)'!$C$2:$C$53,"Buy")-SUMIFS('Transactions (Dated)'!$E$2:$E$53,'Transactions (Dated)'!$D$2:$D$53,'Share Values'!$V191,'Transactions (Dated)'!$B$2:$B$53,'Share Values'!W$11,'Transactions (Dated)'!$C$2:$C$53,"Sell")</f>
        <v>4625</v>
      </c>
      <c r="X191" s="40">
        <f ca="1">X190+SUMIFS('Transactions (Dated)'!$E$2:$E$53,'Transactions (Dated)'!$D$2:$D$53,'Share Values'!$V191,'Transactions (Dated)'!$B$2:$B$53,'Share Values'!X$11,'Transactions (Dated)'!$C$2:$C$53,"Buy")-SUMIFS('Transactions (Dated)'!$E$2:$E$53,'Transactions (Dated)'!$D$2:$D$53,'Share Values'!$V191,'Transactions (Dated)'!$B$2:$B$53,'Share Values'!X$11,'Transactions (Dated)'!$C$2:$C$53,"Sell")</f>
        <v>9375</v>
      </c>
      <c r="Y191" s="40">
        <f ca="1">Y190+SUMIFS('Transactions (Dated)'!$E$2:$E$53,'Transactions (Dated)'!$D$2:$D$53,'Share Values'!$V191,'Transactions (Dated)'!$B$2:$B$53,'Share Values'!Y$11,'Transactions (Dated)'!$C$2:$C$53,"Buy")-SUMIFS('Transactions (Dated)'!$E$2:$E$53,'Transactions (Dated)'!$D$2:$D$53,'Share Values'!$V191,'Transactions (Dated)'!$B$2:$B$53,'Share Values'!Y$11,'Transactions (Dated)'!$C$2:$C$53,"Sell")</f>
        <v>0</v>
      </c>
      <c r="Z191" s="40">
        <f ca="1">Z190+SUMIFS('Transactions (Dated)'!$E$2:$E$53,'Transactions (Dated)'!$D$2:$D$53,'Share Values'!$V191,'Transactions (Dated)'!$B$2:$B$53,'Share Values'!Z$11,'Transactions (Dated)'!$C$2:$C$53,"Buy")-SUMIFS('Transactions (Dated)'!$E$2:$E$53,'Transactions (Dated)'!$D$2:$D$53,'Share Values'!$V191,'Transactions (Dated)'!$B$2:$B$53,'Share Values'!Z$11,'Transactions (Dated)'!$C$2:$C$53,"Sell")</f>
        <v>1892</v>
      </c>
      <c r="AA191" s="40">
        <f ca="1">AA190+SUMIFS('Transactions (Dated)'!$E$2:$E$53,'Transactions (Dated)'!$D$2:$D$53,'Share Values'!$V191,'Transactions (Dated)'!$B$2:$B$53,'Share Values'!AA$11,'Transactions (Dated)'!$C$2:$C$53,"Buy")-SUMIFS('Transactions (Dated)'!$E$2:$E$53,'Transactions (Dated)'!$D$2:$D$53,'Share Values'!$V191,'Transactions (Dated)'!$B$2:$B$53,'Share Values'!AA$11,'Transactions (Dated)'!$C$2:$C$53,"Sell")</f>
        <v>2348</v>
      </c>
      <c r="AB191" s="40">
        <f ca="1">AB190+SUMIFS('Transactions (Dated)'!$E$2:$E$53,'Transactions (Dated)'!$D$2:$D$53,'Share Values'!$V191,'Transactions (Dated)'!$B$2:$B$53,'Share Values'!AB$11,'Transactions (Dated)'!$C$2:$C$53,"Buy")-SUMIFS('Transactions (Dated)'!$E$2:$E$53,'Transactions (Dated)'!$D$2:$D$53,'Share Values'!$V191,'Transactions (Dated)'!$B$2:$B$53,'Share Values'!AB$11,'Transactions (Dated)'!$C$2:$C$53,"Sell")</f>
        <v>0</v>
      </c>
      <c r="AC191" s="40">
        <f ca="1">AC190+SUMIFS('Transactions (Dated)'!$E$2:$E$53,'Transactions (Dated)'!$D$2:$D$53,'Share Values'!$V191,'Transactions (Dated)'!$B$2:$B$53,'Share Values'!AC$11,'Transactions (Dated)'!$C$2:$C$53,"Buy")-SUMIFS('Transactions (Dated)'!$E$2:$E$53,'Transactions (Dated)'!$D$2:$D$53,'Share Values'!$V191,'Transactions (Dated)'!$B$2:$B$53,'Share Values'!AC$11,'Transactions (Dated)'!$C$2:$C$53,"Sell")</f>
        <v>0</v>
      </c>
      <c r="AD191" s="40">
        <f ca="1">AD190+SUMIFS('Transactions (Dated)'!$E$2:$E$53,'Transactions (Dated)'!$D$2:$D$53,'Share Values'!$V191,'Transactions (Dated)'!$B$2:$B$53,'Share Values'!AD$11,'Transactions (Dated)'!$C$2:$C$53,"Buy")-SUMIFS('Transactions (Dated)'!$E$2:$E$53,'Transactions (Dated)'!$D$2:$D$53,'Share Values'!$V191,'Transactions (Dated)'!$B$2:$B$53,'Share Values'!AD$11,'Transactions (Dated)'!$C$2:$C$53,"Sell")</f>
        <v>0</v>
      </c>
      <c r="AE191" s="40">
        <f ca="1">AE190+SUMIFS('Transactions (Dated)'!$E$2:$E$53,'Transactions (Dated)'!$D$2:$D$53,'Share Values'!$V191,'Transactions (Dated)'!$B$2:$B$53,'Share Values'!AE$11,'Transactions (Dated)'!$C$2:$C$53,"Buy")-SUMIFS('Transactions (Dated)'!$E$2:$E$53,'Transactions (Dated)'!$D$2:$D$53,'Share Values'!$V191,'Transactions (Dated)'!$B$2:$B$53,'Share Values'!AE$11,'Transactions (Dated)'!$C$2:$C$53,"Sell")</f>
        <v>0</v>
      </c>
      <c r="AF191" s="40">
        <f ca="1">AF190+SUMIFS('Transactions (Dated)'!$E$2:$E$53,'Transactions (Dated)'!$D$2:$D$53,'Share Values'!$V191,'Transactions (Dated)'!$B$2:$B$53,'Share Values'!AF$11,'Transactions (Dated)'!$C$2:$C$53,"Buy")-SUMIFS('Transactions (Dated)'!$E$2:$E$53,'Transactions (Dated)'!$D$2:$D$53,'Share Values'!$V191,'Transactions (Dated)'!$B$2:$B$53,'Share Values'!AF$11,'Transactions (Dated)'!$C$2:$C$53,"Sell")</f>
        <v>0</v>
      </c>
      <c r="AG191" s="40">
        <f ca="1">AG190+SUMIFS('Transactions (Dated)'!$E$2:$E$53,'Transactions (Dated)'!$D$2:$D$53,'Share Values'!$V191,'Transactions (Dated)'!$B$2:$B$53,'Share Values'!AG$11,'Transactions (Dated)'!$C$2:$C$53,"Buy")-SUMIFS('Transactions (Dated)'!$E$2:$E$53,'Transactions (Dated)'!$D$2:$D$53,'Share Values'!$V191,'Transactions (Dated)'!$B$2:$B$53,'Share Values'!AG$11,'Transactions (Dated)'!$C$2:$C$53,"Sell")</f>
        <v>0</v>
      </c>
      <c r="AH191" s="40">
        <f ca="1">AH190+SUMIFS('Transactions (Dated)'!$E$2:$E$53,'Transactions (Dated)'!$D$2:$D$53,'Share Values'!$V191,'Transactions (Dated)'!$B$2:$B$53,'Share Values'!AH$11,'Transactions (Dated)'!$C$2:$C$53,"Buy")-SUMIFS('Transactions (Dated)'!$E$2:$E$53,'Transactions (Dated)'!$D$2:$D$53,'Share Values'!$V191,'Transactions (Dated)'!$B$2:$B$53,'Share Values'!AH$11,'Transactions (Dated)'!$C$2:$C$53,"Sell")</f>
        <v>0</v>
      </c>
      <c r="AI191" s="40">
        <f ca="1">AI190+SUMIFS('Transactions (Dated)'!$E$2:$E$53,'Transactions (Dated)'!$D$2:$D$53,'Share Values'!$V191,'Transactions (Dated)'!$B$2:$B$53,'Share Values'!AI$11,'Transactions (Dated)'!$C$2:$C$53,"Buy")-SUMIFS('Transactions (Dated)'!$E$2:$E$53,'Transactions (Dated)'!$D$2:$D$53,'Share Values'!$V191,'Transactions (Dated)'!$B$2:$B$53,'Share Values'!AI$11,'Transactions (Dated)'!$C$2:$C$53,"Sell")</f>
        <v>0</v>
      </c>
      <c r="AJ191" s="40">
        <f ca="1">AJ190+SUMIFS('Transactions (Dated)'!$E$2:$E$53,'Transactions (Dated)'!$D$2:$D$53,'Share Values'!$V191,'Transactions (Dated)'!$B$2:$B$53,'Share Values'!AJ$11,'Transactions (Dated)'!$C$2:$C$53,"Buy")-SUMIFS('Transactions (Dated)'!$E$2:$E$53,'Transactions (Dated)'!$D$2:$D$53,'Share Values'!$V191,'Transactions (Dated)'!$B$2:$B$53,'Share Values'!AJ$11,'Transactions (Dated)'!$C$2:$C$53,"Sell")</f>
        <v>0</v>
      </c>
      <c r="AK191" s="40"/>
      <c r="AM191" s="3">
        <f t="shared" si="57"/>
        <v>42173</v>
      </c>
      <c r="AN191" s="6">
        <f t="shared" ca="1" si="58"/>
        <v>51522.5</v>
      </c>
      <c r="AO191" s="6">
        <f t="shared" ca="1" si="59"/>
        <v>44718.749999999993</v>
      </c>
      <c r="AP191" s="6">
        <f t="shared" ca="1" si="60"/>
        <v>0</v>
      </c>
      <c r="AQ191" s="6">
        <f t="shared" ca="1" si="61"/>
        <v>58784.44</v>
      </c>
      <c r="AR191" s="6">
        <f t="shared" ca="1" si="62"/>
        <v>44142.400000000001</v>
      </c>
      <c r="AS191" s="6">
        <f t="shared" ca="1" si="63"/>
        <v>0</v>
      </c>
      <c r="AT191" s="6">
        <f t="shared" ca="1" si="64"/>
        <v>0</v>
      </c>
      <c r="AU191" s="6">
        <f t="shared" ca="1" si="65"/>
        <v>0</v>
      </c>
      <c r="AV191" s="6">
        <f t="shared" ca="1" si="66"/>
        <v>0</v>
      </c>
      <c r="AW191" s="6">
        <f t="shared" ca="1" si="67"/>
        <v>0</v>
      </c>
      <c r="AX191" s="6">
        <f t="shared" ca="1" si="68"/>
        <v>0</v>
      </c>
      <c r="AY191" s="6">
        <f t="shared" ca="1" si="69"/>
        <v>0</v>
      </c>
      <c r="AZ191" s="6">
        <f t="shared" ca="1" si="70"/>
        <v>0</v>
      </c>
      <c r="BA191" s="6">
        <f t="shared" ca="1" si="71"/>
        <v>0</v>
      </c>
      <c r="BB191" s="6"/>
      <c r="BD191" s="4">
        <f t="shared" ca="1" si="72"/>
        <v>199168.09</v>
      </c>
      <c r="BF191" s="3">
        <f t="shared" si="73"/>
        <v>42173</v>
      </c>
      <c r="BG191" s="6">
        <f>BG190+SUMIFS('Transactions (Dated)'!H:H,'Transactions (Dated)'!D:D,'Share Values'!AM191)</f>
        <v>806524.9</v>
      </c>
      <c r="BH191" s="6">
        <f ca="1">BH190+SUMIFS('Transactions (Dated)'!$F:$F,'Transactions (Dated)'!$D:$D,$BF191,'Transactions (Dated)'!$B:$B,BH$11,'Transactions (Dated)'!$C:$C,"Dividend (paid to cash)")*W191</f>
        <v>0</v>
      </c>
      <c r="BI191" s="6">
        <f ca="1">BI190+SUMIFS('Transactions (Dated)'!$F:$F,'Transactions (Dated)'!$D:$D,$BF191,'Transactions (Dated)'!$B:$B,BI$11,'Transactions (Dated)'!$C:$C,"Dividend (paid to cash)")*X191</f>
        <v>1718.75</v>
      </c>
      <c r="BJ191" s="6">
        <f ca="1">BJ190+SUMIFS('Transactions (Dated)'!$F:$F,'Transactions (Dated)'!$D:$D,$BF191,'Transactions (Dated)'!$B:$B,BJ$11,'Transactions (Dated)'!$C:$C,"Dividend (paid to cash)")*Y191</f>
        <v>0</v>
      </c>
      <c r="BK191" s="6">
        <f ca="1">BK190+SUMIFS('Transactions (Dated)'!$F:$F,'Transactions (Dated)'!$D:$D,$BF191,'Transactions (Dated)'!$B:$B,BK$11,'Transactions (Dated)'!$C:$C,"Dividend (paid to cash)")*Z191</f>
        <v>113.52000000000001</v>
      </c>
      <c r="BL191" s="6">
        <f ca="1">BL190+SUMIFS('Transactions (Dated)'!$F:$F,'Transactions (Dated)'!$D:$D,$BF191,'Transactions (Dated)'!$B:$B,BL$11,'Transactions (Dated)'!$C:$C,"Dividend (paid to cash)")*AA191</f>
        <v>0</v>
      </c>
      <c r="BM191" s="6">
        <f ca="1">BM190+SUMIFS('Transactions (Dated)'!$F:$F,'Transactions (Dated)'!$D:$D,$BF191,'Transactions (Dated)'!$B:$B,BM$11,'Transactions (Dated)'!$C:$C,"Dividend (paid to cash)")*AB191</f>
        <v>0</v>
      </c>
      <c r="BN191" s="6">
        <f ca="1">BN190+SUMIFS('Transactions (Dated)'!$F:$F,'Transactions (Dated)'!$D:$D,$BF191,'Transactions (Dated)'!$B:$B,BN$11,'Transactions (Dated)'!$C:$C,"Dividend (paid to cash)")*AC191</f>
        <v>0</v>
      </c>
      <c r="BO191" s="6">
        <f ca="1">BO190+SUMIFS('Transactions (Dated)'!$F:$F,'Transactions (Dated)'!$D:$D,$BF191,'Transactions (Dated)'!$B:$B,BO$11,'Transactions (Dated)'!$C:$C,"Dividend (paid to cash)")*AD191</f>
        <v>0</v>
      </c>
      <c r="BP191" s="6">
        <f ca="1">BP190+SUMIFS('Transactions (Dated)'!$F:$F,'Transactions (Dated)'!$D:$D,$BF191,'Transactions (Dated)'!$B:$B,BP$11,'Transactions (Dated)'!$C:$C,"Dividend (paid to cash)")*AE191</f>
        <v>0</v>
      </c>
      <c r="BQ191" s="6">
        <f ca="1">BQ190+SUMIFS('Transactions (Dated)'!$F:$F,'Transactions (Dated)'!$D:$D,$BF191,'Transactions (Dated)'!$B:$B,BQ$11,'Transactions (Dated)'!$C:$C,"Dividend (paid to cash)")*AF191</f>
        <v>0</v>
      </c>
      <c r="BR191" s="6">
        <f ca="1">BR190+SUMIFS('Transactions (Dated)'!$F:$F,'Transactions (Dated)'!$D:$D,$BF191,'Transactions (Dated)'!$B:$B,BR$11,'Transactions (Dated)'!$C:$C,"Dividend (paid to cash)")*AG191</f>
        <v>0</v>
      </c>
      <c r="BS191" s="6">
        <f ca="1">BS190+SUMIFS('Transactions (Dated)'!$F:$F,'Transactions (Dated)'!$D:$D,$BF191,'Transactions (Dated)'!$B:$B,BS$11,'Transactions (Dated)'!$C:$C,"Dividend (paid to cash)")*AH191</f>
        <v>0</v>
      </c>
      <c r="BT191" s="6">
        <f ca="1">BT190+SUMIFS('Transactions (Dated)'!$F:$F,'Transactions (Dated)'!$D:$D,$BF191,'Transactions (Dated)'!$B:$B,BT$11,'Transactions (Dated)'!$C:$C,"Dividend (paid to cash)")*AI191</f>
        <v>0</v>
      </c>
      <c r="BU191" s="6">
        <f ca="1">BU190+SUMIFS('Transactions (Dated)'!$F:$F,'Transactions (Dated)'!$D:$D,$BF191,'Transactions (Dated)'!$B:$B,BU$11,'Transactions (Dated)'!$C:$C,"Dividend (paid to cash)")*AJ191</f>
        <v>0</v>
      </c>
      <c r="BV191" s="6"/>
      <c r="BX191" s="6">
        <f t="shared" ca="1" si="78"/>
        <v>808357.17</v>
      </c>
      <c r="BZ191" s="3">
        <f t="shared" si="79"/>
        <v>42173</v>
      </c>
      <c r="CA191" s="4">
        <f t="shared" ca="1" si="74"/>
        <v>199168.09</v>
      </c>
      <c r="CB191" s="4">
        <f t="shared" ca="1" si="75"/>
        <v>808357.17</v>
      </c>
      <c r="CD191" s="4">
        <f t="shared" ca="1" si="76"/>
        <v>1007525.26</v>
      </c>
    </row>
    <row r="192" spans="2:82" x14ac:dyDescent="0.15">
      <c r="B192" s="3">
        <f t="shared" si="77"/>
        <v>42174</v>
      </c>
      <c r="C192" s="2">
        <v>14653.1</v>
      </c>
      <c r="E192" s="70">
        <v>42174</v>
      </c>
      <c r="F192" s="69">
        <v>10.91</v>
      </c>
      <c r="G192" s="69">
        <v>4.6399999999999997</v>
      </c>
      <c r="H192" s="69">
        <v>19.87</v>
      </c>
      <c r="I192" s="69">
        <v>31.04</v>
      </c>
      <c r="J192" s="69">
        <v>18.61</v>
      </c>
      <c r="K192" s="69">
        <v>12.57</v>
      </c>
      <c r="L192" s="69">
        <v>26.02</v>
      </c>
      <c r="M192" s="69">
        <v>3.36</v>
      </c>
      <c r="N192" s="69">
        <v>10.5</v>
      </c>
      <c r="O192" s="69">
        <v>5.87</v>
      </c>
      <c r="P192" s="69">
        <v>30.8</v>
      </c>
      <c r="Q192" s="69">
        <v>1.2</v>
      </c>
      <c r="R192" s="69">
        <v>10.99</v>
      </c>
      <c r="S192" s="69">
        <v>36</v>
      </c>
      <c r="T192" s="4"/>
      <c r="V192" s="3">
        <f t="shared" si="56"/>
        <v>42174</v>
      </c>
      <c r="W192" s="40">
        <f ca="1">W191+SUMIFS('Transactions (Dated)'!$E$2:$E$53,'Transactions (Dated)'!$D$2:$D$53,'Share Values'!$V192,'Transactions (Dated)'!$B$2:$B$53,'Share Values'!W$11,'Transactions (Dated)'!$C$2:$C$53,"Buy")-SUMIFS('Transactions (Dated)'!$E$2:$E$53,'Transactions (Dated)'!$D$2:$D$53,'Share Values'!$V192,'Transactions (Dated)'!$B$2:$B$53,'Share Values'!W$11,'Transactions (Dated)'!$C$2:$C$53,"Sell")</f>
        <v>4625</v>
      </c>
      <c r="X192" s="40">
        <f ca="1">X191+SUMIFS('Transactions (Dated)'!$E$2:$E$53,'Transactions (Dated)'!$D$2:$D$53,'Share Values'!$V192,'Transactions (Dated)'!$B$2:$B$53,'Share Values'!X$11,'Transactions (Dated)'!$C$2:$C$53,"Buy")-SUMIFS('Transactions (Dated)'!$E$2:$E$53,'Transactions (Dated)'!$D$2:$D$53,'Share Values'!$V192,'Transactions (Dated)'!$B$2:$B$53,'Share Values'!X$11,'Transactions (Dated)'!$C$2:$C$53,"Sell")</f>
        <v>9375</v>
      </c>
      <c r="Y192" s="40">
        <f ca="1">Y191+SUMIFS('Transactions (Dated)'!$E$2:$E$53,'Transactions (Dated)'!$D$2:$D$53,'Share Values'!$V192,'Transactions (Dated)'!$B$2:$B$53,'Share Values'!Y$11,'Transactions (Dated)'!$C$2:$C$53,"Buy")-SUMIFS('Transactions (Dated)'!$E$2:$E$53,'Transactions (Dated)'!$D$2:$D$53,'Share Values'!$V192,'Transactions (Dated)'!$B$2:$B$53,'Share Values'!Y$11,'Transactions (Dated)'!$C$2:$C$53,"Sell")</f>
        <v>0</v>
      </c>
      <c r="Z192" s="40">
        <f ca="1">Z191+SUMIFS('Transactions (Dated)'!$E$2:$E$53,'Transactions (Dated)'!$D$2:$D$53,'Share Values'!$V192,'Transactions (Dated)'!$B$2:$B$53,'Share Values'!Z$11,'Transactions (Dated)'!$C$2:$C$53,"Buy")-SUMIFS('Transactions (Dated)'!$E$2:$E$53,'Transactions (Dated)'!$D$2:$D$53,'Share Values'!$V192,'Transactions (Dated)'!$B$2:$B$53,'Share Values'!Z$11,'Transactions (Dated)'!$C$2:$C$53,"Sell")</f>
        <v>1892</v>
      </c>
      <c r="AA192" s="40">
        <f ca="1">AA191+SUMIFS('Transactions (Dated)'!$E$2:$E$53,'Transactions (Dated)'!$D$2:$D$53,'Share Values'!$V192,'Transactions (Dated)'!$B$2:$B$53,'Share Values'!AA$11,'Transactions (Dated)'!$C$2:$C$53,"Buy")-SUMIFS('Transactions (Dated)'!$E$2:$E$53,'Transactions (Dated)'!$D$2:$D$53,'Share Values'!$V192,'Transactions (Dated)'!$B$2:$B$53,'Share Values'!AA$11,'Transactions (Dated)'!$C$2:$C$53,"Sell")</f>
        <v>2348</v>
      </c>
      <c r="AB192" s="40">
        <f ca="1">AB191+SUMIFS('Transactions (Dated)'!$E$2:$E$53,'Transactions (Dated)'!$D$2:$D$53,'Share Values'!$V192,'Transactions (Dated)'!$B$2:$B$53,'Share Values'!AB$11,'Transactions (Dated)'!$C$2:$C$53,"Buy")-SUMIFS('Transactions (Dated)'!$E$2:$E$53,'Transactions (Dated)'!$D$2:$D$53,'Share Values'!$V192,'Transactions (Dated)'!$B$2:$B$53,'Share Values'!AB$11,'Transactions (Dated)'!$C$2:$C$53,"Sell")</f>
        <v>0</v>
      </c>
      <c r="AC192" s="40">
        <f ca="1">AC191+SUMIFS('Transactions (Dated)'!$E$2:$E$53,'Transactions (Dated)'!$D$2:$D$53,'Share Values'!$V192,'Transactions (Dated)'!$B$2:$B$53,'Share Values'!AC$11,'Transactions (Dated)'!$C$2:$C$53,"Buy")-SUMIFS('Transactions (Dated)'!$E$2:$E$53,'Transactions (Dated)'!$D$2:$D$53,'Share Values'!$V192,'Transactions (Dated)'!$B$2:$B$53,'Share Values'!AC$11,'Transactions (Dated)'!$C$2:$C$53,"Sell")</f>
        <v>0</v>
      </c>
      <c r="AD192" s="40">
        <f ca="1">AD191+SUMIFS('Transactions (Dated)'!$E$2:$E$53,'Transactions (Dated)'!$D$2:$D$53,'Share Values'!$V192,'Transactions (Dated)'!$B$2:$B$53,'Share Values'!AD$11,'Transactions (Dated)'!$C$2:$C$53,"Buy")-SUMIFS('Transactions (Dated)'!$E$2:$E$53,'Transactions (Dated)'!$D$2:$D$53,'Share Values'!$V192,'Transactions (Dated)'!$B$2:$B$53,'Share Values'!AD$11,'Transactions (Dated)'!$C$2:$C$53,"Sell")</f>
        <v>0</v>
      </c>
      <c r="AE192" s="40">
        <f ca="1">AE191+SUMIFS('Transactions (Dated)'!$E$2:$E$53,'Transactions (Dated)'!$D$2:$D$53,'Share Values'!$V192,'Transactions (Dated)'!$B$2:$B$53,'Share Values'!AE$11,'Transactions (Dated)'!$C$2:$C$53,"Buy")-SUMIFS('Transactions (Dated)'!$E$2:$E$53,'Transactions (Dated)'!$D$2:$D$53,'Share Values'!$V192,'Transactions (Dated)'!$B$2:$B$53,'Share Values'!AE$11,'Transactions (Dated)'!$C$2:$C$53,"Sell")</f>
        <v>0</v>
      </c>
      <c r="AF192" s="40">
        <f ca="1">AF191+SUMIFS('Transactions (Dated)'!$E$2:$E$53,'Transactions (Dated)'!$D$2:$D$53,'Share Values'!$V192,'Transactions (Dated)'!$B$2:$B$53,'Share Values'!AF$11,'Transactions (Dated)'!$C$2:$C$53,"Buy")-SUMIFS('Transactions (Dated)'!$E$2:$E$53,'Transactions (Dated)'!$D$2:$D$53,'Share Values'!$V192,'Transactions (Dated)'!$B$2:$B$53,'Share Values'!AF$11,'Transactions (Dated)'!$C$2:$C$53,"Sell")</f>
        <v>0</v>
      </c>
      <c r="AG192" s="40">
        <f ca="1">AG191+SUMIFS('Transactions (Dated)'!$E$2:$E$53,'Transactions (Dated)'!$D$2:$D$53,'Share Values'!$V192,'Transactions (Dated)'!$B$2:$B$53,'Share Values'!AG$11,'Transactions (Dated)'!$C$2:$C$53,"Buy")-SUMIFS('Transactions (Dated)'!$E$2:$E$53,'Transactions (Dated)'!$D$2:$D$53,'Share Values'!$V192,'Transactions (Dated)'!$B$2:$B$53,'Share Values'!AG$11,'Transactions (Dated)'!$C$2:$C$53,"Sell")</f>
        <v>0</v>
      </c>
      <c r="AH192" s="40">
        <f ca="1">AH191+SUMIFS('Transactions (Dated)'!$E$2:$E$53,'Transactions (Dated)'!$D$2:$D$53,'Share Values'!$V192,'Transactions (Dated)'!$B$2:$B$53,'Share Values'!AH$11,'Transactions (Dated)'!$C$2:$C$53,"Buy")-SUMIFS('Transactions (Dated)'!$E$2:$E$53,'Transactions (Dated)'!$D$2:$D$53,'Share Values'!$V192,'Transactions (Dated)'!$B$2:$B$53,'Share Values'!AH$11,'Transactions (Dated)'!$C$2:$C$53,"Sell")</f>
        <v>0</v>
      </c>
      <c r="AI192" s="40">
        <f ca="1">AI191+SUMIFS('Transactions (Dated)'!$E$2:$E$53,'Transactions (Dated)'!$D$2:$D$53,'Share Values'!$V192,'Transactions (Dated)'!$B$2:$B$53,'Share Values'!AI$11,'Transactions (Dated)'!$C$2:$C$53,"Buy")-SUMIFS('Transactions (Dated)'!$E$2:$E$53,'Transactions (Dated)'!$D$2:$D$53,'Share Values'!$V192,'Transactions (Dated)'!$B$2:$B$53,'Share Values'!AI$11,'Transactions (Dated)'!$C$2:$C$53,"Sell")</f>
        <v>0</v>
      </c>
      <c r="AJ192" s="40">
        <f ca="1">AJ191+SUMIFS('Transactions (Dated)'!$E$2:$E$53,'Transactions (Dated)'!$D$2:$D$53,'Share Values'!$V192,'Transactions (Dated)'!$B$2:$B$53,'Share Values'!AJ$11,'Transactions (Dated)'!$C$2:$C$53,"Buy")-SUMIFS('Transactions (Dated)'!$E$2:$E$53,'Transactions (Dated)'!$D$2:$D$53,'Share Values'!$V192,'Transactions (Dated)'!$B$2:$B$53,'Share Values'!AJ$11,'Transactions (Dated)'!$C$2:$C$53,"Sell")</f>
        <v>0</v>
      </c>
      <c r="AK192" s="40"/>
      <c r="AM192" s="3">
        <f t="shared" si="57"/>
        <v>42174</v>
      </c>
      <c r="AN192" s="6">
        <f t="shared" ca="1" si="58"/>
        <v>50458.75</v>
      </c>
      <c r="AO192" s="6">
        <f t="shared" ca="1" si="59"/>
        <v>43500</v>
      </c>
      <c r="AP192" s="6">
        <f t="shared" ca="1" si="60"/>
        <v>0</v>
      </c>
      <c r="AQ192" s="6">
        <f t="shared" ca="1" si="61"/>
        <v>58727.68</v>
      </c>
      <c r="AR192" s="6">
        <f t="shared" ca="1" si="62"/>
        <v>43696.28</v>
      </c>
      <c r="AS192" s="6">
        <f t="shared" ca="1" si="63"/>
        <v>0</v>
      </c>
      <c r="AT192" s="6">
        <f t="shared" ca="1" si="64"/>
        <v>0</v>
      </c>
      <c r="AU192" s="6">
        <f t="shared" ca="1" si="65"/>
        <v>0</v>
      </c>
      <c r="AV192" s="6">
        <f t="shared" ca="1" si="66"/>
        <v>0</v>
      </c>
      <c r="AW192" s="6">
        <f t="shared" ca="1" si="67"/>
        <v>0</v>
      </c>
      <c r="AX192" s="6">
        <f t="shared" ca="1" si="68"/>
        <v>0</v>
      </c>
      <c r="AY192" s="6">
        <f t="shared" ca="1" si="69"/>
        <v>0</v>
      </c>
      <c r="AZ192" s="6">
        <f t="shared" ca="1" si="70"/>
        <v>0</v>
      </c>
      <c r="BA192" s="6">
        <f t="shared" ca="1" si="71"/>
        <v>0</v>
      </c>
      <c r="BB192" s="6"/>
      <c r="BD192" s="4">
        <f t="shared" ca="1" si="72"/>
        <v>196382.71</v>
      </c>
      <c r="BF192" s="3">
        <f t="shared" si="73"/>
        <v>42174</v>
      </c>
      <c r="BG192" s="6">
        <f>BG191+SUMIFS('Transactions (Dated)'!H:H,'Transactions (Dated)'!D:D,'Share Values'!AM192)</f>
        <v>806524.9</v>
      </c>
      <c r="BH192" s="6">
        <f ca="1">BH191+SUMIFS('Transactions (Dated)'!$F:$F,'Transactions (Dated)'!$D:$D,$BF192,'Transactions (Dated)'!$B:$B,BH$11,'Transactions (Dated)'!$C:$C,"Dividend (paid to cash)")*W192</f>
        <v>0</v>
      </c>
      <c r="BI192" s="6">
        <f ca="1">BI191+SUMIFS('Transactions (Dated)'!$F:$F,'Transactions (Dated)'!$D:$D,$BF192,'Transactions (Dated)'!$B:$B,BI$11,'Transactions (Dated)'!$C:$C,"Dividend (paid to cash)")*X192</f>
        <v>1718.75</v>
      </c>
      <c r="BJ192" s="6">
        <f ca="1">BJ191+SUMIFS('Transactions (Dated)'!$F:$F,'Transactions (Dated)'!$D:$D,$BF192,'Transactions (Dated)'!$B:$B,BJ$11,'Transactions (Dated)'!$C:$C,"Dividend (paid to cash)")*Y192</f>
        <v>0</v>
      </c>
      <c r="BK192" s="6">
        <f ca="1">BK191+SUMIFS('Transactions (Dated)'!$F:$F,'Transactions (Dated)'!$D:$D,$BF192,'Transactions (Dated)'!$B:$B,BK$11,'Transactions (Dated)'!$C:$C,"Dividend (paid to cash)")*Z192</f>
        <v>113.52000000000001</v>
      </c>
      <c r="BL192" s="6">
        <f ca="1">BL191+SUMIFS('Transactions (Dated)'!$F:$F,'Transactions (Dated)'!$D:$D,$BF192,'Transactions (Dated)'!$B:$B,BL$11,'Transactions (Dated)'!$C:$C,"Dividend (paid to cash)")*AA192</f>
        <v>0</v>
      </c>
      <c r="BM192" s="6">
        <f ca="1">BM191+SUMIFS('Transactions (Dated)'!$F:$F,'Transactions (Dated)'!$D:$D,$BF192,'Transactions (Dated)'!$B:$B,BM$11,'Transactions (Dated)'!$C:$C,"Dividend (paid to cash)")*AB192</f>
        <v>0</v>
      </c>
      <c r="BN192" s="6">
        <f ca="1">BN191+SUMIFS('Transactions (Dated)'!$F:$F,'Transactions (Dated)'!$D:$D,$BF192,'Transactions (Dated)'!$B:$B,BN$11,'Transactions (Dated)'!$C:$C,"Dividend (paid to cash)")*AC192</f>
        <v>0</v>
      </c>
      <c r="BO192" s="6">
        <f ca="1">BO191+SUMIFS('Transactions (Dated)'!$F:$F,'Transactions (Dated)'!$D:$D,$BF192,'Transactions (Dated)'!$B:$B,BO$11,'Transactions (Dated)'!$C:$C,"Dividend (paid to cash)")*AD192</f>
        <v>0</v>
      </c>
      <c r="BP192" s="6">
        <f ca="1">BP191+SUMIFS('Transactions (Dated)'!$F:$F,'Transactions (Dated)'!$D:$D,$BF192,'Transactions (Dated)'!$B:$B,BP$11,'Transactions (Dated)'!$C:$C,"Dividend (paid to cash)")*AE192</f>
        <v>0</v>
      </c>
      <c r="BQ192" s="6">
        <f ca="1">BQ191+SUMIFS('Transactions (Dated)'!$F:$F,'Transactions (Dated)'!$D:$D,$BF192,'Transactions (Dated)'!$B:$B,BQ$11,'Transactions (Dated)'!$C:$C,"Dividend (paid to cash)")*AF192</f>
        <v>0</v>
      </c>
      <c r="BR192" s="6">
        <f ca="1">BR191+SUMIFS('Transactions (Dated)'!$F:$F,'Transactions (Dated)'!$D:$D,$BF192,'Transactions (Dated)'!$B:$B,BR$11,'Transactions (Dated)'!$C:$C,"Dividend (paid to cash)")*AG192</f>
        <v>0</v>
      </c>
      <c r="BS192" s="6">
        <f ca="1">BS191+SUMIFS('Transactions (Dated)'!$F:$F,'Transactions (Dated)'!$D:$D,$BF192,'Transactions (Dated)'!$B:$B,BS$11,'Transactions (Dated)'!$C:$C,"Dividend (paid to cash)")*AH192</f>
        <v>0</v>
      </c>
      <c r="BT192" s="6">
        <f ca="1">BT191+SUMIFS('Transactions (Dated)'!$F:$F,'Transactions (Dated)'!$D:$D,$BF192,'Transactions (Dated)'!$B:$B,BT$11,'Transactions (Dated)'!$C:$C,"Dividend (paid to cash)")*AI192</f>
        <v>0</v>
      </c>
      <c r="BU192" s="6">
        <f ca="1">BU191+SUMIFS('Transactions (Dated)'!$F:$F,'Transactions (Dated)'!$D:$D,$BF192,'Transactions (Dated)'!$B:$B,BU$11,'Transactions (Dated)'!$C:$C,"Dividend (paid to cash)")*AJ192</f>
        <v>0</v>
      </c>
      <c r="BV192" s="6"/>
      <c r="BX192" s="6">
        <f t="shared" ca="1" si="78"/>
        <v>808357.17</v>
      </c>
      <c r="BZ192" s="3">
        <f t="shared" si="79"/>
        <v>42174</v>
      </c>
      <c r="CA192" s="4">
        <f t="shared" ca="1" si="74"/>
        <v>196382.71</v>
      </c>
      <c r="CB192" s="4">
        <f t="shared" ca="1" si="75"/>
        <v>808357.17</v>
      </c>
      <c r="CD192" s="4">
        <f t="shared" ca="1" si="76"/>
        <v>1004739.88</v>
      </c>
    </row>
    <row r="193" spans="2:82" x14ac:dyDescent="0.15">
      <c r="B193" s="3">
        <f t="shared" si="77"/>
        <v>42177</v>
      </c>
      <c r="C193" s="2">
        <v>14790.5</v>
      </c>
      <c r="E193" s="70">
        <v>42177</v>
      </c>
      <c r="F193" s="69">
        <v>11.32</v>
      </c>
      <c r="G193" s="69">
        <v>4.55</v>
      </c>
      <c r="H193" s="69">
        <v>20.079999999999998</v>
      </c>
      <c r="I193" s="69">
        <v>30.85</v>
      </c>
      <c r="J193" s="69">
        <v>18.510000000000002</v>
      </c>
      <c r="K193" s="69">
        <v>12.56</v>
      </c>
      <c r="L193" s="69">
        <v>25.78</v>
      </c>
      <c r="M193" s="69">
        <v>3.38</v>
      </c>
      <c r="N193" s="69">
        <v>10.97</v>
      </c>
      <c r="O193" s="69">
        <v>5.9032999999999998</v>
      </c>
      <c r="P193" s="69">
        <v>30.9</v>
      </c>
      <c r="Q193" s="69">
        <v>1.17</v>
      </c>
      <c r="R193" s="69">
        <v>10.79</v>
      </c>
      <c r="S193" s="69">
        <v>36.4</v>
      </c>
      <c r="T193" s="4"/>
      <c r="V193" s="3">
        <f t="shared" si="56"/>
        <v>42177</v>
      </c>
      <c r="W193" s="40">
        <f ca="1">W192+SUMIFS('Transactions (Dated)'!$E$2:$E$53,'Transactions (Dated)'!$D$2:$D$53,'Share Values'!$V193,'Transactions (Dated)'!$B$2:$B$53,'Share Values'!W$11,'Transactions (Dated)'!$C$2:$C$53,"Buy")-SUMIFS('Transactions (Dated)'!$E$2:$E$53,'Transactions (Dated)'!$D$2:$D$53,'Share Values'!$V193,'Transactions (Dated)'!$B$2:$B$53,'Share Values'!W$11,'Transactions (Dated)'!$C$2:$C$53,"Sell")</f>
        <v>4625</v>
      </c>
      <c r="X193" s="40">
        <f ca="1">X192+SUMIFS('Transactions (Dated)'!$E$2:$E$53,'Transactions (Dated)'!$D$2:$D$53,'Share Values'!$V193,'Transactions (Dated)'!$B$2:$B$53,'Share Values'!X$11,'Transactions (Dated)'!$C$2:$C$53,"Buy")-SUMIFS('Transactions (Dated)'!$E$2:$E$53,'Transactions (Dated)'!$D$2:$D$53,'Share Values'!$V193,'Transactions (Dated)'!$B$2:$B$53,'Share Values'!X$11,'Transactions (Dated)'!$C$2:$C$53,"Sell")</f>
        <v>9375</v>
      </c>
      <c r="Y193" s="40">
        <f ca="1">Y192+SUMIFS('Transactions (Dated)'!$E$2:$E$53,'Transactions (Dated)'!$D$2:$D$53,'Share Values'!$V193,'Transactions (Dated)'!$B$2:$B$53,'Share Values'!Y$11,'Transactions (Dated)'!$C$2:$C$53,"Buy")-SUMIFS('Transactions (Dated)'!$E$2:$E$53,'Transactions (Dated)'!$D$2:$D$53,'Share Values'!$V193,'Transactions (Dated)'!$B$2:$B$53,'Share Values'!Y$11,'Transactions (Dated)'!$C$2:$C$53,"Sell")</f>
        <v>0</v>
      </c>
      <c r="Z193" s="40">
        <f ca="1">Z192+SUMIFS('Transactions (Dated)'!$E$2:$E$53,'Transactions (Dated)'!$D$2:$D$53,'Share Values'!$V193,'Transactions (Dated)'!$B$2:$B$53,'Share Values'!Z$11,'Transactions (Dated)'!$C$2:$C$53,"Buy")-SUMIFS('Transactions (Dated)'!$E$2:$E$53,'Transactions (Dated)'!$D$2:$D$53,'Share Values'!$V193,'Transactions (Dated)'!$B$2:$B$53,'Share Values'!Z$11,'Transactions (Dated)'!$C$2:$C$53,"Sell")</f>
        <v>1892</v>
      </c>
      <c r="AA193" s="40">
        <f ca="1">AA192+SUMIFS('Transactions (Dated)'!$E$2:$E$53,'Transactions (Dated)'!$D$2:$D$53,'Share Values'!$V193,'Transactions (Dated)'!$B$2:$B$53,'Share Values'!AA$11,'Transactions (Dated)'!$C$2:$C$53,"Buy")-SUMIFS('Transactions (Dated)'!$E$2:$E$53,'Transactions (Dated)'!$D$2:$D$53,'Share Values'!$V193,'Transactions (Dated)'!$B$2:$B$53,'Share Values'!AA$11,'Transactions (Dated)'!$C$2:$C$53,"Sell")</f>
        <v>2348</v>
      </c>
      <c r="AB193" s="40">
        <f ca="1">AB192+SUMIFS('Transactions (Dated)'!$E$2:$E$53,'Transactions (Dated)'!$D$2:$D$53,'Share Values'!$V193,'Transactions (Dated)'!$B$2:$B$53,'Share Values'!AB$11,'Transactions (Dated)'!$C$2:$C$53,"Buy")-SUMIFS('Transactions (Dated)'!$E$2:$E$53,'Transactions (Dated)'!$D$2:$D$53,'Share Values'!$V193,'Transactions (Dated)'!$B$2:$B$53,'Share Values'!AB$11,'Transactions (Dated)'!$C$2:$C$53,"Sell")</f>
        <v>0</v>
      </c>
      <c r="AC193" s="40">
        <f ca="1">AC192+SUMIFS('Transactions (Dated)'!$E$2:$E$53,'Transactions (Dated)'!$D$2:$D$53,'Share Values'!$V193,'Transactions (Dated)'!$B$2:$B$53,'Share Values'!AC$11,'Transactions (Dated)'!$C$2:$C$53,"Buy")-SUMIFS('Transactions (Dated)'!$E$2:$E$53,'Transactions (Dated)'!$D$2:$D$53,'Share Values'!$V193,'Transactions (Dated)'!$B$2:$B$53,'Share Values'!AC$11,'Transactions (Dated)'!$C$2:$C$53,"Sell")</f>
        <v>0</v>
      </c>
      <c r="AD193" s="40">
        <f ca="1">AD192+SUMIFS('Transactions (Dated)'!$E$2:$E$53,'Transactions (Dated)'!$D$2:$D$53,'Share Values'!$V193,'Transactions (Dated)'!$B$2:$B$53,'Share Values'!AD$11,'Transactions (Dated)'!$C$2:$C$53,"Buy")-SUMIFS('Transactions (Dated)'!$E$2:$E$53,'Transactions (Dated)'!$D$2:$D$53,'Share Values'!$V193,'Transactions (Dated)'!$B$2:$B$53,'Share Values'!AD$11,'Transactions (Dated)'!$C$2:$C$53,"Sell")</f>
        <v>0</v>
      </c>
      <c r="AE193" s="40">
        <f ca="1">AE192+SUMIFS('Transactions (Dated)'!$E$2:$E$53,'Transactions (Dated)'!$D$2:$D$53,'Share Values'!$V193,'Transactions (Dated)'!$B$2:$B$53,'Share Values'!AE$11,'Transactions (Dated)'!$C$2:$C$53,"Buy")-SUMIFS('Transactions (Dated)'!$E$2:$E$53,'Transactions (Dated)'!$D$2:$D$53,'Share Values'!$V193,'Transactions (Dated)'!$B$2:$B$53,'Share Values'!AE$11,'Transactions (Dated)'!$C$2:$C$53,"Sell")</f>
        <v>0</v>
      </c>
      <c r="AF193" s="40">
        <f ca="1">AF192+SUMIFS('Transactions (Dated)'!$E$2:$E$53,'Transactions (Dated)'!$D$2:$D$53,'Share Values'!$V193,'Transactions (Dated)'!$B$2:$B$53,'Share Values'!AF$11,'Transactions (Dated)'!$C$2:$C$53,"Buy")-SUMIFS('Transactions (Dated)'!$E$2:$E$53,'Transactions (Dated)'!$D$2:$D$53,'Share Values'!$V193,'Transactions (Dated)'!$B$2:$B$53,'Share Values'!AF$11,'Transactions (Dated)'!$C$2:$C$53,"Sell")</f>
        <v>0</v>
      </c>
      <c r="AG193" s="40">
        <f ca="1">AG192+SUMIFS('Transactions (Dated)'!$E$2:$E$53,'Transactions (Dated)'!$D$2:$D$53,'Share Values'!$V193,'Transactions (Dated)'!$B$2:$B$53,'Share Values'!AG$11,'Transactions (Dated)'!$C$2:$C$53,"Buy")-SUMIFS('Transactions (Dated)'!$E$2:$E$53,'Transactions (Dated)'!$D$2:$D$53,'Share Values'!$V193,'Transactions (Dated)'!$B$2:$B$53,'Share Values'!AG$11,'Transactions (Dated)'!$C$2:$C$53,"Sell")</f>
        <v>0</v>
      </c>
      <c r="AH193" s="40">
        <f ca="1">AH192+SUMIFS('Transactions (Dated)'!$E$2:$E$53,'Transactions (Dated)'!$D$2:$D$53,'Share Values'!$V193,'Transactions (Dated)'!$B$2:$B$53,'Share Values'!AH$11,'Transactions (Dated)'!$C$2:$C$53,"Buy")-SUMIFS('Transactions (Dated)'!$E$2:$E$53,'Transactions (Dated)'!$D$2:$D$53,'Share Values'!$V193,'Transactions (Dated)'!$B$2:$B$53,'Share Values'!AH$11,'Transactions (Dated)'!$C$2:$C$53,"Sell")</f>
        <v>0</v>
      </c>
      <c r="AI193" s="40">
        <f ca="1">AI192+SUMIFS('Transactions (Dated)'!$E$2:$E$53,'Transactions (Dated)'!$D$2:$D$53,'Share Values'!$V193,'Transactions (Dated)'!$B$2:$B$53,'Share Values'!AI$11,'Transactions (Dated)'!$C$2:$C$53,"Buy")-SUMIFS('Transactions (Dated)'!$E$2:$E$53,'Transactions (Dated)'!$D$2:$D$53,'Share Values'!$V193,'Transactions (Dated)'!$B$2:$B$53,'Share Values'!AI$11,'Transactions (Dated)'!$C$2:$C$53,"Sell")</f>
        <v>0</v>
      </c>
      <c r="AJ193" s="40">
        <f ca="1">AJ192+SUMIFS('Transactions (Dated)'!$E$2:$E$53,'Transactions (Dated)'!$D$2:$D$53,'Share Values'!$V193,'Transactions (Dated)'!$B$2:$B$53,'Share Values'!AJ$11,'Transactions (Dated)'!$C$2:$C$53,"Buy")-SUMIFS('Transactions (Dated)'!$E$2:$E$53,'Transactions (Dated)'!$D$2:$D$53,'Share Values'!$V193,'Transactions (Dated)'!$B$2:$B$53,'Share Values'!AJ$11,'Transactions (Dated)'!$C$2:$C$53,"Sell")</f>
        <v>0</v>
      </c>
      <c r="AK193" s="40"/>
      <c r="AM193" s="3">
        <f t="shared" si="57"/>
        <v>42177</v>
      </c>
      <c r="AN193" s="6">
        <f t="shared" ca="1" si="58"/>
        <v>52355</v>
      </c>
      <c r="AO193" s="6">
        <f t="shared" ca="1" si="59"/>
        <v>42656.25</v>
      </c>
      <c r="AP193" s="6">
        <f t="shared" ca="1" si="60"/>
        <v>0</v>
      </c>
      <c r="AQ193" s="6">
        <f t="shared" ca="1" si="61"/>
        <v>58368.200000000004</v>
      </c>
      <c r="AR193" s="6">
        <f t="shared" ca="1" si="62"/>
        <v>43461.48</v>
      </c>
      <c r="AS193" s="6">
        <f t="shared" ca="1" si="63"/>
        <v>0</v>
      </c>
      <c r="AT193" s="6">
        <f t="shared" ca="1" si="64"/>
        <v>0</v>
      </c>
      <c r="AU193" s="6">
        <f t="shared" ca="1" si="65"/>
        <v>0</v>
      </c>
      <c r="AV193" s="6">
        <f t="shared" ca="1" si="66"/>
        <v>0</v>
      </c>
      <c r="AW193" s="6">
        <f t="shared" ca="1" si="67"/>
        <v>0</v>
      </c>
      <c r="AX193" s="6">
        <f t="shared" ca="1" si="68"/>
        <v>0</v>
      </c>
      <c r="AY193" s="6">
        <f t="shared" ca="1" si="69"/>
        <v>0</v>
      </c>
      <c r="AZ193" s="6">
        <f t="shared" ca="1" si="70"/>
        <v>0</v>
      </c>
      <c r="BA193" s="6">
        <f t="shared" ca="1" si="71"/>
        <v>0</v>
      </c>
      <c r="BB193" s="6"/>
      <c r="BD193" s="4">
        <f t="shared" ca="1" si="72"/>
        <v>196840.93000000002</v>
      </c>
      <c r="BF193" s="3">
        <f t="shared" si="73"/>
        <v>42177</v>
      </c>
      <c r="BG193" s="6">
        <f>BG192+SUMIFS('Transactions (Dated)'!H:H,'Transactions (Dated)'!D:D,'Share Values'!AM193)</f>
        <v>806524.9</v>
      </c>
      <c r="BH193" s="6">
        <f ca="1">BH192+SUMIFS('Transactions (Dated)'!$F:$F,'Transactions (Dated)'!$D:$D,$BF193,'Transactions (Dated)'!$B:$B,BH$11,'Transactions (Dated)'!$C:$C,"Dividend (paid to cash)")*W193</f>
        <v>0</v>
      </c>
      <c r="BI193" s="6">
        <f ca="1">BI192+SUMIFS('Transactions (Dated)'!$F:$F,'Transactions (Dated)'!$D:$D,$BF193,'Transactions (Dated)'!$B:$B,BI$11,'Transactions (Dated)'!$C:$C,"Dividend (paid to cash)")*X193</f>
        <v>1718.75</v>
      </c>
      <c r="BJ193" s="6">
        <f ca="1">BJ192+SUMIFS('Transactions (Dated)'!$F:$F,'Transactions (Dated)'!$D:$D,$BF193,'Transactions (Dated)'!$B:$B,BJ$11,'Transactions (Dated)'!$C:$C,"Dividend (paid to cash)")*Y193</f>
        <v>0</v>
      </c>
      <c r="BK193" s="6">
        <f ca="1">BK192+SUMIFS('Transactions (Dated)'!$F:$F,'Transactions (Dated)'!$D:$D,$BF193,'Transactions (Dated)'!$B:$B,BK$11,'Transactions (Dated)'!$C:$C,"Dividend (paid to cash)")*Z193</f>
        <v>113.52000000000001</v>
      </c>
      <c r="BL193" s="6">
        <f ca="1">BL192+SUMIFS('Transactions (Dated)'!$F:$F,'Transactions (Dated)'!$D:$D,$BF193,'Transactions (Dated)'!$B:$B,BL$11,'Transactions (Dated)'!$C:$C,"Dividend (paid to cash)")*AA193</f>
        <v>0</v>
      </c>
      <c r="BM193" s="6">
        <f ca="1">BM192+SUMIFS('Transactions (Dated)'!$F:$F,'Transactions (Dated)'!$D:$D,$BF193,'Transactions (Dated)'!$B:$B,BM$11,'Transactions (Dated)'!$C:$C,"Dividend (paid to cash)")*AB193</f>
        <v>0</v>
      </c>
      <c r="BN193" s="6">
        <f ca="1">BN192+SUMIFS('Transactions (Dated)'!$F:$F,'Transactions (Dated)'!$D:$D,$BF193,'Transactions (Dated)'!$B:$B,BN$11,'Transactions (Dated)'!$C:$C,"Dividend (paid to cash)")*AC193</f>
        <v>0</v>
      </c>
      <c r="BO193" s="6">
        <f ca="1">BO192+SUMIFS('Transactions (Dated)'!$F:$F,'Transactions (Dated)'!$D:$D,$BF193,'Transactions (Dated)'!$B:$B,BO$11,'Transactions (Dated)'!$C:$C,"Dividend (paid to cash)")*AD193</f>
        <v>0</v>
      </c>
      <c r="BP193" s="6">
        <f ca="1">BP192+SUMIFS('Transactions (Dated)'!$F:$F,'Transactions (Dated)'!$D:$D,$BF193,'Transactions (Dated)'!$B:$B,BP$11,'Transactions (Dated)'!$C:$C,"Dividend (paid to cash)")*AE193</f>
        <v>0</v>
      </c>
      <c r="BQ193" s="6">
        <f ca="1">BQ192+SUMIFS('Transactions (Dated)'!$F:$F,'Transactions (Dated)'!$D:$D,$BF193,'Transactions (Dated)'!$B:$B,BQ$11,'Transactions (Dated)'!$C:$C,"Dividend (paid to cash)")*AF193</f>
        <v>0</v>
      </c>
      <c r="BR193" s="6">
        <f ca="1">BR192+SUMIFS('Transactions (Dated)'!$F:$F,'Transactions (Dated)'!$D:$D,$BF193,'Transactions (Dated)'!$B:$B,BR$11,'Transactions (Dated)'!$C:$C,"Dividend (paid to cash)")*AG193</f>
        <v>0</v>
      </c>
      <c r="BS193" s="6">
        <f ca="1">BS192+SUMIFS('Transactions (Dated)'!$F:$F,'Transactions (Dated)'!$D:$D,$BF193,'Transactions (Dated)'!$B:$B,BS$11,'Transactions (Dated)'!$C:$C,"Dividend (paid to cash)")*AH193</f>
        <v>0</v>
      </c>
      <c r="BT193" s="6">
        <f ca="1">BT192+SUMIFS('Transactions (Dated)'!$F:$F,'Transactions (Dated)'!$D:$D,$BF193,'Transactions (Dated)'!$B:$B,BT$11,'Transactions (Dated)'!$C:$C,"Dividend (paid to cash)")*AI193</f>
        <v>0</v>
      </c>
      <c r="BU193" s="6">
        <f ca="1">BU192+SUMIFS('Transactions (Dated)'!$F:$F,'Transactions (Dated)'!$D:$D,$BF193,'Transactions (Dated)'!$B:$B,BU$11,'Transactions (Dated)'!$C:$C,"Dividend (paid to cash)")*AJ193</f>
        <v>0</v>
      </c>
      <c r="BV193" s="6"/>
      <c r="BX193" s="6">
        <f t="shared" ca="1" si="78"/>
        <v>808357.17</v>
      </c>
      <c r="BZ193" s="3">
        <f t="shared" si="79"/>
        <v>42177</v>
      </c>
      <c r="CA193" s="4">
        <f t="shared" ca="1" si="74"/>
        <v>196840.93000000002</v>
      </c>
      <c r="CB193" s="4">
        <f t="shared" ca="1" si="75"/>
        <v>808357.17</v>
      </c>
      <c r="CD193" s="4">
        <f t="shared" ca="1" si="76"/>
        <v>1005198.1000000001</v>
      </c>
    </row>
    <row r="194" spans="2:82" x14ac:dyDescent="0.15">
      <c r="B194" s="3">
        <f t="shared" si="77"/>
        <v>42178</v>
      </c>
      <c r="C194" s="2">
        <v>14904.9</v>
      </c>
      <c r="E194" s="70">
        <v>42178</v>
      </c>
      <c r="F194" s="69">
        <v>10.88</v>
      </c>
      <c r="G194" s="69">
        <v>5.05</v>
      </c>
      <c r="H194" s="69">
        <v>20.23</v>
      </c>
      <c r="I194" s="69">
        <v>31.08</v>
      </c>
      <c r="J194" s="69">
        <v>18.2</v>
      </c>
      <c r="K194" s="69">
        <v>12.51</v>
      </c>
      <c r="L194" s="69">
        <v>25.7</v>
      </c>
      <c r="M194" s="69">
        <v>3.4</v>
      </c>
      <c r="N194" s="69">
        <v>11</v>
      </c>
      <c r="O194" s="69">
        <v>5.9032999999999998</v>
      </c>
      <c r="P194" s="69">
        <v>31.1</v>
      </c>
      <c r="Q194" s="69">
        <v>1.1200000000000001</v>
      </c>
      <c r="R194" s="69">
        <v>11.08</v>
      </c>
      <c r="S194" s="69">
        <v>36.950000000000003</v>
      </c>
      <c r="T194" s="4"/>
      <c r="V194" s="3">
        <f t="shared" si="56"/>
        <v>42178</v>
      </c>
      <c r="W194" s="40">
        <f ca="1">W193+SUMIFS('Transactions (Dated)'!$E$2:$E$53,'Transactions (Dated)'!$D$2:$D$53,'Share Values'!$V194,'Transactions (Dated)'!$B$2:$B$53,'Share Values'!W$11,'Transactions (Dated)'!$C$2:$C$53,"Buy")-SUMIFS('Transactions (Dated)'!$E$2:$E$53,'Transactions (Dated)'!$D$2:$D$53,'Share Values'!$V194,'Transactions (Dated)'!$B$2:$B$53,'Share Values'!W$11,'Transactions (Dated)'!$C$2:$C$53,"Sell")</f>
        <v>4625</v>
      </c>
      <c r="X194" s="40">
        <f ca="1">X193+SUMIFS('Transactions (Dated)'!$E$2:$E$53,'Transactions (Dated)'!$D$2:$D$53,'Share Values'!$V194,'Transactions (Dated)'!$B$2:$B$53,'Share Values'!X$11,'Transactions (Dated)'!$C$2:$C$53,"Buy")-SUMIFS('Transactions (Dated)'!$E$2:$E$53,'Transactions (Dated)'!$D$2:$D$53,'Share Values'!$V194,'Transactions (Dated)'!$B$2:$B$53,'Share Values'!X$11,'Transactions (Dated)'!$C$2:$C$53,"Sell")</f>
        <v>9375</v>
      </c>
      <c r="Y194" s="40">
        <f ca="1">Y193+SUMIFS('Transactions (Dated)'!$E$2:$E$53,'Transactions (Dated)'!$D$2:$D$53,'Share Values'!$V194,'Transactions (Dated)'!$B$2:$B$53,'Share Values'!Y$11,'Transactions (Dated)'!$C$2:$C$53,"Buy")-SUMIFS('Transactions (Dated)'!$E$2:$E$53,'Transactions (Dated)'!$D$2:$D$53,'Share Values'!$V194,'Transactions (Dated)'!$B$2:$B$53,'Share Values'!Y$11,'Transactions (Dated)'!$C$2:$C$53,"Sell")</f>
        <v>0</v>
      </c>
      <c r="Z194" s="40">
        <f ca="1">Z193+SUMIFS('Transactions (Dated)'!$E$2:$E$53,'Transactions (Dated)'!$D$2:$D$53,'Share Values'!$V194,'Transactions (Dated)'!$B$2:$B$53,'Share Values'!Z$11,'Transactions (Dated)'!$C$2:$C$53,"Buy")-SUMIFS('Transactions (Dated)'!$E$2:$E$53,'Transactions (Dated)'!$D$2:$D$53,'Share Values'!$V194,'Transactions (Dated)'!$B$2:$B$53,'Share Values'!Z$11,'Transactions (Dated)'!$C$2:$C$53,"Sell")</f>
        <v>1892</v>
      </c>
      <c r="AA194" s="40">
        <f ca="1">AA193+SUMIFS('Transactions (Dated)'!$E$2:$E$53,'Transactions (Dated)'!$D$2:$D$53,'Share Values'!$V194,'Transactions (Dated)'!$B$2:$B$53,'Share Values'!AA$11,'Transactions (Dated)'!$C$2:$C$53,"Buy")-SUMIFS('Transactions (Dated)'!$E$2:$E$53,'Transactions (Dated)'!$D$2:$D$53,'Share Values'!$V194,'Transactions (Dated)'!$B$2:$B$53,'Share Values'!AA$11,'Transactions (Dated)'!$C$2:$C$53,"Sell")</f>
        <v>2348</v>
      </c>
      <c r="AB194" s="40">
        <f ca="1">AB193+SUMIFS('Transactions (Dated)'!$E$2:$E$53,'Transactions (Dated)'!$D$2:$D$53,'Share Values'!$V194,'Transactions (Dated)'!$B$2:$B$53,'Share Values'!AB$11,'Transactions (Dated)'!$C$2:$C$53,"Buy")-SUMIFS('Transactions (Dated)'!$E$2:$E$53,'Transactions (Dated)'!$D$2:$D$53,'Share Values'!$V194,'Transactions (Dated)'!$B$2:$B$53,'Share Values'!AB$11,'Transactions (Dated)'!$C$2:$C$53,"Sell")</f>
        <v>0</v>
      </c>
      <c r="AC194" s="40">
        <f ca="1">AC193+SUMIFS('Transactions (Dated)'!$E$2:$E$53,'Transactions (Dated)'!$D$2:$D$53,'Share Values'!$V194,'Transactions (Dated)'!$B$2:$B$53,'Share Values'!AC$11,'Transactions (Dated)'!$C$2:$C$53,"Buy")-SUMIFS('Transactions (Dated)'!$E$2:$E$53,'Transactions (Dated)'!$D$2:$D$53,'Share Values'!$V194,'Transactions (Dated)'!$B$2:$B$53,'Share Values'!AC$11,'Transactions (Dated)'!$C$2:$C$53,"Sell")</f>
        <v>0</v>
      </c>
      <c r="AD194" s="40">
        <f ca="1">AD193+SUMIFS('Transactions (Dated)'!$E$2:$E$53,'Transactions (Dated)'!$D$2:$D$53,'Share Values'!$V194,'Transactions (Dated)'!$B$2:$B$53,'Share Values'!AD$11,'Transactions (Dated)'!$C$2:$C$53,"Buy")-SUMIFS('Transactions (Dated)'!$E$2:$E$53,'Transactions (Dated)'!$D$2:$D$53,'Share Values'!$V194,'Transactions (Dated)'!$B$2:$B$53,'Share Values'!AD$11,'Transactions (Dated)'!$C$2:$C$53,"Sell")</f>
        <v>0</v>
      </c>
      <c r="AE194" s="40">
        <f ca="1">AE193+SUMIFS('Transactions (Dated)'!$E$2:$E$53,'Transactions (Dated)'!$D$2:$D$53,'Share Values'!$V194,'Transactions (Dated)'!$B$2:$B$53,'Share Values'!AE$11,'Transactions (Dated)'!$C$2:$C$53,"Buy")-SUMIFS('Transactions (Dated)'!$E$2:$E$53,'Transactions (Dated)'!$D$2:$D$53,'Share Values'!$V194,'Transactions (Dated)'!$B$2:$B$53,'Share Values'!AE$11,'Transactions (Dated)'!$C$2:$C$53,"Sell")</f>
        <v>0</v>
      </c>
      <c r="AF194" s="40">
        <f ca="1">AF193+SUMIFS('Transactions (Dated)'!$E$2:$E$53,'Transactions (Dated)'!$D$2:$D$53,'Share Values'!$V194,'Transactions (Dated)'!$B$2:$B$53,'Share Values'!AF$11,'Transactions (Dated)'!$C$2:$C$53,"Buy")-SUMIFS('Transactions (Dated)'!$E$2:$E$53,'Transactions (Dated)'!$D$2:$D$53,'Share Values'!$V194,'Transactions (Dated)'!$B$2:$B$53,'Share Values'!AF$11,'Transactions (Dated)'!$C$2:$C$53,"Sell")</f>
        <v>0</v>
      </c>
      <c r="AG194" s="40">
        <f ca="1">AG193+SUMIFS('Transactions (Dated)'!$E$2:$E$53,'Transactions (Dated)'!$D$2:$D$53,'Share Values'!$V194,'Transactions (Dated)'!$B$2:$B$53,'Share Values'!AG$11,'Transactions (Dated)'!$C$2:$C$53,"Buy")-SUMIFS('Transactions (Dated)'!$E$2:$E$53,'Transactions (Dated)'!$D$2:$D$53,'Share Values'!$V194,'Transactions (Dated)'!$B$2:$B$53,'Share Values'!AG$11,'Transactions (Dated)'!$C$2:$C$53,"Sell")</f>
        <v>0</v>
      </c>
      <c r="AH194" s="40">
        <f ca="1">AH193+SUMIFS('Transactions (Dated)'!$E$2:$E$53,'Transactions (Dated)'!$D$2:$D$53,'Share Values'!$V194,'Transactions (Dated)'!$B$2:$B$53,'Share Values'!AH$11,'Transactions (Dated)'!$C$2:$C$53,"Buy")-SUMIFS('Transactions (Dated)'!$E$2:$E$53,'Transactions (Dated)'!$D$2:$D$53,'Share Values'!$V194,'Transactions (Dated)'!$B$2:$B$53,'Share Values'!AH$11,'Transactions (Dated)'!$C$2:$C$53,"Sell")</f>
        <v>0</v>
      </c>
      <c r="AI194" s="40">
        <f ca="1">AI193+SUMIFS('Transactions (Dated)'!$E$2:$E$53,'Transactions (Dated)'!$D$2:$D$53,'Share Values'!$V194,'Transactions (Dated)'!$B$2:$B$53,'Share Values'!AI$11,'Transactions (Dated)'!$C$2:$C$53,"Buy")-SUMIFS('Transactions (Dated)'!$E$2:$E$53,'Transactions (Dated)'!$D$2:$D$53,'Share Values'!$V194,'Transactions (Dated)'!$B$2:$B$53,'Share Values'!AI$11,'Transactions (Dated)'!$C$2:$C$53,"Sell")</f>
        <v>0</v>
      </c>
      <c r="AJ194" s="40">
        <f ca="1">AJ193+SUMIFS('Transactions (Dated)'!$E$2:$E$53,'Transactions (Dated)'!$D$2:$D$53,'Share Values'!$V194,'Transactions (Dated)'!$B$2:$B$53,'Share Values'!AJ$11,'Transactions (Dated)'!$C$2:$C$53,"Buy")-SUMIFS('Transactions (Dated)'!$E$2:$E$53,'Transactions (Dated)'!$D$2:$D$53,'Share Values'!$V194,'Transactions (Dated)'!$B$2:$B$53,'Share Values'!AJ$11,'Transactions (Dated)'!$C$2:$C$53,"Sell")</f>
        <v>0</v>
      </c>
      <c r="AK194" s="40"/>
      <c r="AM194" s="3">
        <f t="shared" si="57"/>
        <v>42178</v>
      </c>
      <c r="AN194" s="6">
        <f t="shared" ca="1" si="58"/>
        <v>50320</v>
      </c>
      <c r="AO194" s="6">
        <f t="shared" ca="1" si="59"/>
        <v>47343.75</v>
      </c>
      <c r="AP194" s="6">
        <f t="shared" ca="1" si="60"/>
        <v>0</v>
      </c>
      <c r="AQ194" s="6">
        <f t="shared" ca="1" si="61"/>
        <v>58803.359999999993</v>
      </c>
      <c r="AR194" s="6">
        <f t="shared" ca="1" si="62"/>
        <v>42733.599999999999</v>
      </c>
      <c r="AS194" s="6">
        <f t="shared" ca="1" si="63"/>
        <v>0</v>
      </c>
      <c r="AT194" s="6">
        <f t="shared" ca="1" si="64"/>
        <v>0</v>
      </c>
      <c r="AU194" s="6">
        <f t="shared" ca="1" si="65"/>
        <v>0</v>
      </c>
      <c r="AV194" s="6">
        <f t="shared" ca="1" si="66"/>
        <v>0</v>
      </c>
      <c r="AW194" s="6">
        <f t="shared" ca="1" si="67"/>
        <v>0</v>
      </c>
      <c r="AX194" s="6">
        <f t="shared" ca="1" si="68"/>
        <v>0</v>
      </c>
      <c r="AY194" s="6">
        <f t="shared" ca="1" si="69"/>
        <v>0</v>
      </c>
      <c r="AZ194" s="6">
        <f t="shared" ca="1" si="70"/>
        <v>0</v>
      </c>
      <c r="BA194" s="6">
        <f t="shared" ca="1" si="71"/>
        <v>0</v>
      </c>
      <c r="BB194" s="6"/>
      <c r="BD194" s="4">
        <f t="shared" ca="1" si="72"/>
        <v>199200.71</v>
      </c>
      <c r="BF194" s="3">
        <f t="shared" si="73"/>
        <v>42178</v>
      </c>
      <c r="BG194" s="6">
        <f>BG193+SUMIFS('Transactions (Dated)'!H:H,'Transactions (Dated)'!D:D,'Share Values'!AM194)</f>
        <v>806524.9</v>
      </c>
      <c r="BH194" s="6">
        <f ca="1">BH193+SUMIFS('Transactions (Dated)'!$F:$F,'Transactions (Dated)'!$D:$D,$BF194,'Transactions (Dated)'!$B:$B,BH$11,'Transactions (Dated)'!$C:$C,"Dividend (paid to cash)")*W194</f>
        <v>0</v>
      </c>
      <c r="BI194" s="6">
        <f ca="1">BI193+SUMIFS('Transactions (Dated)'!$F:$F,'Transactions (Dated)'!$D:$D,$BF194,'Transactions (Dated)'!$B:$B,BI$11,'Transactions (Dated)'!$C:$C,"Dividend (paid to cash)")*X194</f>
        <v>1718.75</v>
      </c>
      <c r="BJ194" s="6">
        <f ca="1">BJ193+SUMIFS('Transactions (Dated)'!$F:$F,'Transactions (Dated)'!$D:$D,$BF194,'Transactions (Dated)'!$B:$B,BJ$11,'Transactions (Dated)'!$C:$C,"Dividend (paid to cash)")*Y194</f>
        <v>0</v>
      </c>
      <c r="BK194" s="6">
        <f ca="1">BK193+SUMIFS('Transactions (Dated)'!$F:$F,'Transactions (Dated)'!$D:$D,$BF194,'Transactions (Dated)'!$B:$B,BK$11,'Transactions (Dated)'!$C:$C,"Dividend (paid to cash)")*Z194</f>
        <v>113.52000000000001</v>
      </c>
      <c r="BL194" s="6">
        <f ca="1">BL193+SUMIFS('Transactions (Dated)'!$F:$F,'Transactions (Dated)'!$D:$D,$BF194,'Transactions (Dated)'!$B:$B,BL$11,'Transactions (Dated)'!$C:$C,"Dividend (paid to cash)")*AA194</f>
        <v>0</v>
      </c>
      <c r="BM194" s="6">
        <f ca="1">BM193+SUMIFS('Transactions (Dated)'!$F:$F,'Transactions (Dated)'!$D:$D,$BF194,'Transactions (Dated)'!$B:$B,BM$11,'Transactions (Dated)'!$C:$C,"Dividend (paid to cash)")*AB194</f>
        <v>0</v>
      </c>
      <c r="BN194" s="6">
        <f ca="1">BN193+SUMIFS('Transactions (Dated)'!$F:$F,'Transactions (Dated)'!$D:$D,$BF194,'Transactions (Dated)'!$B:$B,BN$11,'Transactions (Dated)'!$C:$C,"Dividend (paid to cash)")*AC194</f>
        <v>0</v>
      </c>
      <c r="BO194" s="6">
        <f ca="1">BO193+SUMIFS('Transactions (Dated)'!$F:$F,'Transactions (Dated)'!$D:$D,$BF194,'Transactions (Dated)'!$B:$B,BO$11,'Transactions (Dated)'!$C:$C,"Dividend (paid to cash)")*AD194</f>
        <v>0</v>
      </c>
      <c r="BP194" s="6">
        <f ca="1">BP193+SUMIFS('Transactions (Dated)'!$F:$F,'Transactions (Dated)'!$D:$D,$BF194,'Transactions (Dated)'!$B:$B,BP$11,'Transactions (Dated)'!$C:$C,"Dividend (paid to cash)")*AE194</f>
        <v>0</v>
      </c>
      <c r="BQ194" s="6">
        <f ca="1">BQ193+SUMIFS('Transactions (Dated)'!$F:$F,'Transactions (Dated)'!$D:$D,$BF194,'Transactions (Dated)'!$B:$B,BQ$11,'Transactions (Dated)'!$C:$C,"Dividend (paid to cash)")*AF194</f>
        <v>0</v>
      </c>
      <c r="BR194" s="6">
        <f ca="1">BR193+SUMIFS('Transactions (Dated)'!$F:$F,'Transactions (Dated)'!$D:$D,$BF194,'Transactions (Dated)'!$B:$B,BR$11,'Transactions (Dated)'!$C:$C,"Dividend (paid to cash)")*AG194</f>
        <v>0</v>
      </c>
      <c r="BS194" s="6">
        <f ca="1">BS193+SUMIFS('Transactions (Dated)'!$F:$F,'Transactions (Dated)'!$D:$D,$BF194,'Transactions (Dated)'!$B:$B,BS$11,'Transactions (Dated)'!$C:$C,"Dividend (paid to cash)")*AH194</f>
        <v>0</v>
      </c>
      <c r="BT194" s="6">
        <f ca="1">BT193+SUMIFS('Transactions (Dated)'!$F:$F,'Transactions (Dated)'!$D:$D,$BF194,'Transactions (Dated)'!$B:$B,BT$11,'Transactions (Dated)'!$C:$C,"Dividend (paid to cash)")*AI194</f>
        <v>0</v>
      </c>
      <c r="BU194" s="6">
        <f ca="1">BU193+SUMIFS('Transactions (Dated)'!$F:$F,'Transactions (Dated)'!$D:$D,$BF194,'Transactions (Dated)'!$B:$B,BU$11,'Transactions (Dated)'!$C:$C,"Dividend (paid to cash)")*AJ194</f>
        <v>0</v>
      </c>
      <c r="BV194" s="6"/>
      <c r="BX194" s="6">
        <f t="shared" ca="1" si="78"/>
        <v>808357.17</v>
      </c>
      <c r="BZ194" s="3">
        <f t="shared" si="79"/>
        <v>42178</v>
      </c>
      <c r="CA194" s="4">
        <f t="shared" ca="1" si="74"/>
        <v>199200.71</v>
      </c>
      <c r="CB194" s="4">
        <f t="shared" ca="1" si="75"/>
        <v>808357.17</v>
      </c>
      <c r="CD194" s="4">
        <f t="shared" ca="1" si="76"/>
        <v>1007557.88</v>
      </c>
    </row>
    <row r="195" spans="2:82" x14ac:dyDescent="0.15">
      <c r="B195" s="3">
        <f t="shared" si="77"/>
        <v>42179</v>
      </c>
      <c r="C195" s="2">
        <v>14947.5</v>
      </c>
      <c r="E195" s="70">
        <v>42179</v>
      </c>
      <c r="F195" s="69">
        <v>10.97</v>
      </c>
      <c r="G195" s="69">
        <v>5.07</v>
      </c>
      <c r="H195" s="69">
        <v>20.29</v>
      </c>
      <c r="I195" s="69">
        <v>31.36</v>
      </c>
      <c r="J195" s="69">
        <v>17.89</v>
      </c>
      <c r="K195" s="69">
        <v>12.78</v>
      </c>
      <c r="L195" s="69">
        <v>25.85</v>
      </c>
      <c r="M195" s="69">
        <v>3.44</v>
      </c>
      <c r="N195" s="69">
        <v>11</v>
      </c>
      <c r="O195" s="69">
        <v>5.9166999999999996</v>
      </c>
      <c r="P195" s="69">
        <v>30.82</v>
      </c>
      <c r="Q195" s="69">
        <v>1.05</v>
      </c>
      <c r="R195" s="69">
        <v>11.16</v>
      </c>
      <c r="S195" s="69">
        <v>36.86</v>
      </c>
      <c r="T195" s="4"/>
      <c r="V195" s="3">
        <f t="shared" si="56"/>
        <v>42179</v>
      </c>
      <c r="W195" s="40">
        <f ca="1">W194+SUMIFS('Transactions (Dated)'!$E$2:$E$53,'Transactions (Dated)'!$D$2:$D$53,'Share Values'!$V195,'Transactions (Dated)'!$B$2:$B$53,'Share Values'!W$11,'Transactions (Dated)'!$C$2:$C$53,"Buy")-SUMIFS('Transactions (Dated)'!$E$2:$E$53,'Transactions (Dated)'!$D$2:$D$53,'Share Values'!$V195,'Transactions (Dated)'!$B$2:$B$53,'Share Values'!W$11,'Transactions (Dated)'!$C$2:$C$53,"Sell")</f>
        <v>4625</v>
      </c>
      <c r="X195" s="40">
        <f ca="1">X194+SUMIFS('Transactions (Dated)'!$E$2:$E$53,'Transactions (Dated)'!$D$2:$D$53,'Share Values'!$V195,'Transactions (Dated)'!$B$2:$B$53,'Share Values'!X$11,'Transactions (Dated)'!$C$2:$C$53,"Buy")-SUMIFS('Transactions (Dated)'!$E$2:$E$53,'Transactions (Dated)'!$D$2:$D$53,'Share Values'!$V195,'Transactions (Dated)'!$B$2:$B$53,'Share Values'!X$11,'Transactions (Dated)'!$C$2:$C$53,"Sell")</f>
        <v>9375</v>
      </c>
      <c r="Y195" s="40">
        <f ca="1">Y194+SUMIFS('Transactions (Dated)'!$E$2:$E$53,'Transactions (Dated)'!$D$2:$D$53,'Share Values'!$V195,'Transactions (Dated)'!$B$2:$B$53,'Share Values'!Y$11,'Transactions (Dated)'!$C$2:$C$53,"Buy")-SUMIFS('Transactions (Dated)'!$E$2:$E$53,'Transactions (Dated)'!$D$2:$D$53,'Share Values'!$V195,'Transactions (Dated)'!$B$2:$B$53,'Share Values'!Y$11,'Transactions (Dated)'!$C$2:$C$53,"Sell")</f>
        <v>0</v>
      </c>
      <c r="Z195" s="40">
        <f ca="1">Z194+SUMIFS('Transactions (Dated)'!$E$2:$E$53,'Transactions (Dated)'!$D$2:$D$53,'Share Values'!$V195,'Transactions (Dated)'!$B$2:$B$53,'Share Values'!Z$11,'Transactions (Dated)'!$C$2:$C$53,"Buy")-SUMIFS('Transactions (Dated)'!$E$2:$E$53,'Transactions (Dated)'!$D$2:$D$53,'Share Values'!$V195,'Transactions (Dated)'!$B$2:$B$53,'Share Values'!Z$11,'Transactions (Dated)'!$C$2:$C$53,"Sell")</f>
        <v>1892</v>
      </c>
      <c r="AA195" s="40">
        <f ca="1">AA194+SUMIFS('Transactions (Dated)'!$E$2:$E$53,'Transactions (Dated)'!$D$2:$D$53,'Share Values'!$V195,'Transactions (Dated)'!$B$2:$B$53,'Share Values'!AA$11,'Transactions (Dated)'!$C$2:$C$53,"Buy")-SUMIFS('Transactions (Dated)'!$E$2:$E$53,'Transactions (Dated)'!$D$2:$D$53,'Share Values'!$V195,'Transactions (Dated)'!$B$2:$B$53,'Share Values'!AA$11,'Transactions (Dated)'!$C$2:$C$53,"Sell")</f>
        <v>2348</v>
      </c>
      <c r="AB195" s="40">
        <f ca="1">AB194+SUMIFS('Transactions (Dated)'!$E$2:$E$53,'Transactions (Dated)'!$D$2:$D$53,'Share Values'!$V195,'Transactions (Dated)'!$B$2:$B$53,'Share Values'!AB$11,'Transactions (Dated)'!$C$2:$C$53,"Buy")-SUMIFS('Transactions (Dated)'!$E$2:$E$53,'Transactions (Dated)'!$D$2:$D$53,'Share Values'!$V195,'Transactions (Dated)'!$B$2:$B$53,'Share Values'!AB$11,'Transactions (Dated)'!$C$2:$C$53,"Sell")</f>
        <v>0</v>
      </c>
      <c r="AC195" s="40">
        <f ca="1">AC194+SUMIFS('Transactions (Dated)'!$E$2:$E$53,'Transactions (Dated)'!$D$2:$D$53,'Share Values'!$V195,'Transactions (Dated)'!$B$2:$B$53,'Share Values'!AC$11,'Transactions (Dated)'!$C$2:$C$53,"Buy")-SUMIFS('Transactions (Dated)'!$E$2:$E$53,'Transactions (Dated)'!$D$2:$D$53,'Share Values'!$V195,'Transactions (Dated)'!$B$2:$B$53,'Share Values'!AC$11,'Transactions (Dated)'!$C$2:$C$53,"Sell")</f>
        <v>0</v>
      </c>
      <c r="AD195" s="40">
        <f ca="1">AD194+SUMIFS('Transactions (Dated)'!$E$2:$E$53,'Transactions (Dated)'!$D$2:$D$53,'Share Values'!$V195,'Transactions (Dated)'!$B$2:$B$53,'Share Values'!AD$11,'Transactions (Dated)'!$C$2:$C$53,"Buy")-SUMIFS('Transactions (Dated)'!$E$2:$E$53,'Transactions (Dated)'!$D$2:$D$53,'Share Values'!$V195,'Transactions (Dated)'!$B$2:$B$53,'Share Values'!AD$11,'Transactions (Dated)'!$C$2:$C$53,"Sell")</f>
        <v>0</v>
      </c>
      <c r="AE195" s="40">
        <f ca="1">AE194+SUMIFS('Transactions (Dated)'!$E$2:$E$53,'Transactions (Dated)'!$D$2:$D$53,'Share Values'!$V195,'Transactions (Dated)'!$B$2:$B$53,'Share Values'!AE$11,'Transactions (Dated)'!$C$2:$C$53,"Buy")-SUMIFS('Transactions (Dated)'!$E$2:$E$53,'Transactions (Dated)'!$D$2:$D$53,'Share Values'!$V195,'Transactions (Dated)'!$B$2:$B$53,'Share Values'!AE$11,'Transactions (Dated)'!$C$2:$C$53,"Sell")</f>
        <v>0</v>
      </c>
      <c r="AF195" s="40">
        <f ca="1">AF194+SUMIFS('Transactions (Dated)'!$E$2:$E$53,'Transactions (Dated)'!$D$2:$D$53,'Share Values'!$V195,'Transactions (Dated)'!$B$2:$B$53,'Share Values'!AF$11,'Transactions (Dated)'!$C$2:$C$53,"Buy")-SUMIFS('Transactions (Dated)'!$E$2:$E$53,'Transactions (Dated)'!$D$2:$D$53,'Share Values'!$V195,'Transactions (Dated)'!$B$2:$B$53,'Share Values'!AF$11,'Transactions (Dated)'!$C$2:$C$53,"Sell")</f>
        <v>0</v>
      </c>
      <c r="AG195" s="40">
        <f ca="1">AG194+SUMIFS('Transactions (Dated)'!$E$2:$E$53,'Transactions (Dated)'!$D$2:$D$53,'Share Values'!$V195,'Transactions (Dated)'!$B$2:$B$53,'Share Values'!AG$11,'Transactions (Dated)'!$C$2:$C$53,"Buy")-SUMIFS('Transactions (Dated)'!$E$2:$E$53,'Transactions (Dated)'!$D$2:$D$53,'Share Values'!$V195,'Transactions (Dated)'!$B$2:$B$53,'Share Values'!AG$11,'Transactions (Dated)'!$C$2:$C$53,"Sell")</f>
        <v>0</v>
      </c>
      <c r="AH195" s="40">
        <f ca="1">AH194+SUMIFS('Transactions (Dated)'!$E$2:$E$53,'Transactions (Dated)'!$D$2:$D$53,'Share Values'!$V195,'Transactions (Dated)'!$B$2:$B$53,'Share Values'!AH$11,'Transactions (Dated)'!$C$2:$C$53,"Buy")-SUMIFS('Transactions (Dated)'!$E$2:$E$53,'Transactions (Dated)'!$D$2:$D$53,'Share Values'!$V195,'Transactions (Dated)'!$B$2:$B$53,'Share Values'!AH$11,'Transactions (Dated)'!$C$2:$C$53,"Sell")</f>
        <v>0</v>
      </c>
      <c r="AI195" s="40">
        <f ca="1">AI194+SUMIFS('Transactions (Dated)'!$E$2:$E$53,'Transactions (Dated)'!$D$2:$D$53,'Share Values'!$V195,'Transactions (Dated)'!$B$2:$B$53,'Share Values'!AI$11,'Transactions (Dated)'!$C$2:$C$53,"Buy")-SUMIFS('Transactions (Dated)'!$E$2:$E$53,'Transactions (Dated)'!$D$2:$D$53,'Share Values'!$V195,'Transactions (Dated)'!$B$2:$B$53,'Share Values'!AI$11,'Transactions (Dated)'!$C$2:$C$53,"Sell")</f>
        <v>0</v>
      </c>
      <c r="AJ195" s="40">
        <f ca="1">AJ194+SUMIFS('Transactions (Dated)'!$E$2:$E$53,'Transactions (Dated)'!$D$2:$D$53,'Share Values'!$V195,'Transactions (Dated)'!$B$2:$B$53,'Share Values'!AJ$11,'Transactions (Dated)'!$C$2:$C$53,"Buy")-SUMIFS('Transactions (Dated)'!$E$2:$E$53,'Transactions (Dated)'!$D$2:$D$53,'Share Values'!$V195,'Transactions (Dated)'!$B$2:$B$53,'Share Values'!AJ$11,'Transactions (Dated)'!$C$2:$C$53,"Sell")</f>
        <v>0</v>
      </c>
      <c r="AK195" s="40"/>
      <c r="AM195" s="3">
        <f t="shared" si="57"/>
        <v>42179</v>
      </c>
      <c r="AN195" s="6">
        <f t="shared" ca="1" si="58"/>
        <v>50736.25</v>
      </c>
      <c r="AO195" s="6">
        <f t="shared" ca="1" si="59"/>
        <v>47531.25</v>
      </c>
      <c r="AP195" s="6">
        <f t="shared" ca="1" si="60"/>
        <v>0</v>
      </c>
      <c r="AQ195" s="6">
        <f t="shared" ca="1" si="61"/>
        <v>59333.119999999995</v>
      </c>
      <c r="AR195" s="6">
        <f t="shared" ca="1" si="62"/>
        <v>42005.72</v>
      </c>
      <c r="AS195" s="6">
        <f t="shared" ca="1" si="63"/>
        <v>0</v>
      </c>
      <c r="AT195" s="6">
        <f t="shared" ca="1" si="64"/>
        <v>0</v>
      </c>
      <c r="AU195" s="6">
        <f t="shared" ca="1" si="65"/>
        <v>0</v>
      </c>
      <c r="AV195" s="6">
        <f t="shared" ca="1" si="66"/>
        <v>0</v>
      </c>
      <c r="AW195" s="6">
        <f t="shared" ca="1" si="67"/>
        <v>0</v>
      </c>
      <c r="AX195" s="6">
        <f t="shared" ca="1" si="68"/>
        <v>0</v>
      </c>
      <c r="AY195" s="6">
        <f t="shared" ca="1" si="69"/>
        <v>0</v>
      </c>
      <c r="AZ195" s="6">
        <f t="shared" ca="1" si="70"/>
        <v>0</v>
      </c>
      <c r="BA195" s="6">
        <f t="shared" ca="1" si="71"/>
        <v>0</v>
      </c>
      <c r="BB195" s="6"/>
      <c r="BD195" s="4">
        <f t="shared" ca="1" si="72"/>
        <v>199606.34</v>
      </c>
      <c r="BF195" s="3">
        <f t="shared" si="73"/>
        <v>42179</v>
      </c>
      <c r="BG195" s="6">
        <f>BG194+SUMIFS('Transactions (Dated)'!H:H,'Transactions (Dated)'!D:D,'Share Values'!AM195)</f>
        <v>806524.9</v>
      </c>
      <c r="BH195" s="6">
        <f ca="1">BH194+SUMIFS('Transactions (Dated)'!$F:$F,'Transactions (Dated)'!$D:$D,$BF195,'Transactions (Dated)'!$B:$B,BH$11,'Transactions (Dated)'!$C:$C,"Dividend (paid to cash)")*W195</f>
        <v>0</v>
      </c>
      <c r="BI195" s="6">
        <f ca="1">BI194+SUMIFS('Transactions (Dated)'!$F:$F,'Transactions (Dated)'!$D:$D,$BF195,'Transactions (Dated)'!$B:$B,BI$11,'Transactions (Dated)'!$C:$C,"Dividend (paid to cash)")*X195</f>
        <v>1718.75</v>
      </c>
      <c r="BJ195" s="6">
        <f ca="1">BJ194+SUMIFS('Transactions (Dated)'!$F:$F,'Transactions (Dated)'!$D:$D,$BF195,'Transactions (Dated)'!$B:$B,BJ$11,'Transactions (Dated)'!$C:$C,"Dividend (paid to cash)")*Y195</f>
        <v>0</v>
      </c>
      <c r="BK195" s="6">
        <f ca="1">BK194+SUMIFS('Transactions (Dated)'!$F:$F,'Transactions (Dated)'!$D:$D,$BF195,'Transactions (Dated)'!$B:$B,BK$11,'Transactions (Dated)'!$C:$C,"Dividend (paid to cash)")*Z195</f>
        <v>113.52000000000001</v>
      </c>
      <c r="BL195" s="6">
        <f ca="1">BL194+SUMIFS('Transactions (Dated)'!$F:$F,'Transactions (Dated)'!$D:$D,$BF195,'Transactions (Dated)'!$B:$B,BL$11,'Transactions (Dated)'!$C:$C,"Dividend (paid to cash)")*AA195</f>
        <v>0</v>
      </c>
      <c r="BM195" s="6">
        <f ca="1">BM194+SUMIFS('Transactions (Dated)'!$F:$F,'Transactions (Dated)'!$D:$D,$BF195,'Transactions (Dated)'!$B:$B,BM$11,'Transactions (Dated)'!$C:$C,"Dividend (paid to cash)")*AB195</f>
        <v>0</v>
      </c>
      <c r="BN195" s="6">
        <f ca="1">BN194+SUMIFS('Transactions (Dated)'!$F:$F,'Transactions (Dated)'!$D:$D,$BF195,'Transactions (Dated)'!$B:$B,BN$11,'Transactions (Dated)'!$C:$C,"Dividend (paid to cash)")*AC195</f>
        <v>0</v>
      </c>
      <c r="BO195" s="6">
        <f ca="1">BO194+SUMIFS('Transactions (Dated)'!$F:$F,'Transactions (Dated)'!$D:$D,$BF195,'Transactions (Dated)'!$B:$B,BO$11,'Transactions (Dated)'!$C:$C,"Dividend (paid to cash)")*AD195</f>
        <v>0</v>
      </c>
      <c r="BP195" s="6">
        <f ca="1">BP194+SUMIFS('Transactions (Dated)'!$F:$F,'Transactions (Dated)'!$D:$D,$BF195,'Transactions (Dated)'!$B:$B,BP$11,'Transactions (Dated)'!$C:$C,"Dividend (paid to cash)")*AE195</f>
        <v>0</v>
      </c>
      <c r="BQ195" s="6">
        <f ca="1">BQ194+SUMIFS('Transactions (Dated)'!$F:$F,'Transactions (Dated)'!$D:$D,$BF195,'Transactions (Dated)'!$B:$B,BQ$11,'Transactions (Dated)'!$C:$C,"Dividend (paid to cash)")*AF195</f>
        <v>0</v>
      </c>
      <c r="BR195" s="6">
        <f ca="1">BR194+SUMIFS('Transactions (Dated)'!$F:$F,'Transactions (Dated)'!$D:$D,$BF195,'Transactions (Dated)'!$B:$B,BR$11,'Transactions (Dated)'!$C:$C,"Dividend (paid to cash)")*AG195</f>
        <v>0</v>
      </c>
      <c r="BS195" s="6">
        <f ca="1">BS194+SUMIFS('Transactions (Dated)'!$F:$F,'Transactions (Dated)'!$D:$D,$BF195,'Transactions (Dated)'!$B:$B,BS$11,'Transactions (Dated)'!$C:$C,"Dividend (paid to cash)")*AH195</f>
        <v>0</v>
      </c>
      <c r="BT195" s="6">
        <f ca="1">BT194+SUMIFS('Transactions (Dated)'!$F:$F,'Transactions (Dated)'!$D:$D,$BF195,'Transactions (Dated)'!$B:$B,BT$11,'Transactions (Dated)'!$C:$C,"Dividend (paid to cash)")*AI195</f>
        <v>0</v>
      </c>
      <c r="BU195" s="6">
        <f ca="1">BU194+SUMIFS('Transactions (Dated)'!$F:$F,'Transactions (Dated)'!$D:$D,$BF195,'Transactions (Dated)'!$B:$B,BU$11,'Transactions (Dated)'!$C:$C,"Dividend (paid to cash)")*AJ195</f>
        <v>0</v>
      </c>
      <c r="BV195" s="6"/>
      <c r="BX195" s="6">
        <f t="shared" ca="1" si="78"/>
        <v>808357.17</v>
      </c>
      <c r="BZ195" s="3">
        <f t="shared" si="79"/>
        <v>42179</v>
      </c>
      <c r="CA195" s="4">
        <f t="shared" ca="1" si="74"/>
        <v>199606.34</v>
      </c>
      <c r="CB195" s="4">
        <f t="shared" ca="1" si="75"/>
        <v>808357.17</v>
      </c>
      <c r="CD195" s="4">
        <f t="shared" ca="1" si="76"/>
        <v>1007963.51</v>
      </c>
    </row>
    <row r="196" spans="2:82" x14ac:dyDescent="0.15">
      <c r="B196" s="3">
        <f t="shared" si="77"/>
        <v>42180</v>
      </c>
      <c r="C196" s="2">
        <v>14897.5</v>
      </c>
      <c r="E196" s="70">
        <v>42180</v>
      </c>
      <c r="F196" s="69">
        <v>10.65</v>
      </c>
      <c r="G196" s="69">
        <v>4.99</v>
      </c>
      <c r="H196" s="69">
        <v>20.079999999999998</v>
      </c>
      <c r="I196" s="69">
        <v>31.41</v>
      </c>
      <c r="J196" s="69">
        <v>17.75</v>
      </c>
      <c r="K196" s="69">
        <v>12.73</v>
      </c>
      <c r="L196" s="69">
        <v>25.83</v>
      </c>
      <c r="M196" s="69">
        <v>3.47</v>
      </c>
      <c r="N196" s="69">
        <v>11.05</v>
      </c>
      <c r="O196" s="69">
        <v>5.9466999999999999</v>
      </c>
      <c r="P196" s="69">
        <v>31.08</v>
      </c>
      <c r="Q196" s="69">
        <v>1.1100000000000001</v>
      </c>
      <c r="R196" s="69">
        <v>10.67</v>
      </c>
      <c r="S196" s="69">
        <v>36.46</v>
      </c>
      <c r="T196" s="4"/>
      <c r="V196" s="3">
        <f t="shared" si="56"/>
        <v>42180</v>
      </c>
      <c r="W196" s="40">
        <f ca="1">W195+SUMIFS('Transactions (Dated)'!$E$2:$E$53,'Transactions (Dated)'!$D$2:$D$53,'Share Values'!$V196,'Transactions (Dated)'!$B$2:$B$53,'Share Values'!W$11,'Transactions (Dated)'!$C$2:$C$53,"Buy")-SUMIFS('Transactions (Dated)'!$E$2:$E$53,'Transactions (Dated)'!$D$2:$D$53,'Share Values'!$V196,'Transactions (Dated)'!$B$2:$B$53,'Share Values'!W$11,'Transactions (Dated)'!$C$2:$C$53,"Sell")</f>
        <v>4625</v>
      </c>
      <c r="X196" s="40">
        <f ca="1">X195+SUMIFS('Transactions (Dated)'!$E$2:$E$53,'Transactions (Dated)'!$D$2:$D$53,'Share Values'!$V196,'Transactions (Dated)'!$B$2:$B$53,'Share Values'!X$11,'Transactions (Dated)'!$C$2:$C$53,"Buy")-SUMIFS('Transactions (Dated)'!$E$2:$E$53,'Transactions (Dated)'!$D$2:$D$53,'Share Values'!$V196,'Transactions (Dated)'!$B$2:$B$53,'Share Values'!X$11,'Transactions (Dated)'!$C$2:$C$53,"Sell")</f>
        <v>9375</v>
      </c>
      <c r="Y196" s="40">
        <f ca="1">Y195+SUMIFS('Transactions (Dated)'!$E$2:$E$53,'Transactions (Dated)'!$D$2:$D$53,'Share Values'!$V196,'Transactions (Dated)'!$B$2:$B$53,'Share Values'!Y$11,'Transactions (Dated)'!$C$2:$C$53,"Buy")-SUMIFS('Transactions (Dated)'!$E$2:$E$53,'Transactions (Dated)'!$D$2:$D$53,'Share Values'!$V196,'Transactions (Dated)'!$B$2:$B$53,'Share Values'!Y$11,'Transactions (Dated)'!$C$2:$C$53,"Sell")</f>
        <v>0</v>
      </c>
      <c r="Z196" s="40">
        <f ca="1">Z195+SUMIFS('Transactions (Dated)'!$E$2:$E$53,'Transactions (Dated)'!$D$2:$D$53,'Share Values'!$V196,'Transactions (Dated)'!$B$2:$B$53,'Share Values'!Z$11,'Transactions (Dated)'!$C$2:$C$53,"Buy")-SUMIFS('Transactions (Dated)'!$E$2:$E$53,'Transactions (Dated)'!$D$2:$D$53,'Share Values'!$V196,'Transactions (Dated)'!$B$2:$B$53,'Share Values'!Z$11,'Transactions (Dated)'!$C$2:$C$53,"Sell")</f>
        <v>1892</v>
      </c>
      <c r="AA196" s="40">
        <f ca="1">AA195+SUMIFS('Transactions (Dated)'!$E$2:$E$53,'Transactions (Dated)'!$D$2:$D$53,'Share Values'!$V196,'Transactions (Dated)'!$B$2:$B$53,'Share Values'!AA$11,'Transactions (Dated)'!$C$2:$C$53,"Buy")-SUMIFS('Transactions (Dated)'!$E$2:$E$53,'Transactions (Dated)'!$D$2:$D$53,'Share Values'!$V196,'Transactions (Dated)'!$B$2:$B$53,'Share Values'!AA$11,'Transactions (Dated)'!$C$2:$C$53,"Sell")</f>
        <v>2348</v>
      </c>
      <c r="AB196" s="40">
        <f ca="1">AB195+SUMIFS('Transactions (Dated)'!$E$2:$E$53,'Transactions (Dated)'!$D$2:$D$53,'Share Values'!$V196,'Transactions (Dated)'!$B$2:$B$53,'Share Values'!AB$11,'Transactions (Dated)'!$C$2:$C$53,"Buy")-SUMIFS('Transactions (Dated)'!$E$2:$E$53,'Transactions (Dated)'!$D$2:$D$53,'Share Values'!$V196,'Transactions (Dated)'!$B$2:$B$53,'Share Values'!AB$11,'Transactions (Dated)'!$C$2:$C$53,"Sell")</f>
        <v>0</v>
      </c>
      <c r="AC196" s="40">
        <f ca="1">AC195+SUMIFS('Transactions (Dated)'!$E$2:$E$53,'Transactions (Dated)'!$D$2:$D$53,'Share Values'!$V196,'Transactions (Dated)'!$B$2:$B$53,'Share Values'!AC$11,'Transactions (Dated)'!$C$2:$C$53,"Buy")-SUMIFS('Transactions (Dated)'!$E$2:$E$53,'Transactions (Dated)'!$D$2:$D$53,'Share Values'!$V196,'Transactions (Dated)'!$B$2:$B$53,'Share Values'!AC$11,'Transactions (Dated)'!$C$2:$C$53,"Sell")</f>
        <v>0</v>
      </c>
      <c r="AD196" s="40">
        <f ca="1">AD195+SUMIFS('Transactions (Dated)'!$E$2:$E$53,'Transactions (Dated)'!$D$2:$D$53,'Share Values'!$V196,'Transactions (Dated)'!$B$2:$B$53,'Share Values'!AD$11,'Transactions (Dated)'!$C$2:$C$53,"Buy")-SUMIFS('Transactions (Dated)'!$E$2:$E$53,'Transactions (Dated)'!$D$2:$D$53,'Share Values'!$V196,'Transactions (Dated)'!$B$2:$B$53,'Share Values'!AD$11,'Transactions (Dated)'!$C$2:$C$53,"Sell")</f>
        <v>0</v>
      </c>
      <c r="AE196" s="40">
        <f ca="1">AE195+SUMIFS('Transactions (Dated)'!$E$2:$E$53,'Transactions (Dated)'!$D$2:$D$53,'Share Values'!$V196,'Transactions (Dated)'!$B$2:$B$53,'Share Values'!AE$11,'Transactions (Dated)'!$C$2:$C$53,"Buy")-SUMIFS('Transactions (Dated)'!$E$2:$E$53,'Transactions (Dated)'!$D$2:$D$53,'Share Values'!$V196,'Transactions (Dated)'!$B$2:$B$53,'Share Values'!AE$11,'Transactions (Dated)'!$C$2:$C$53,"Sell")</f>
        <v>0</v>
      </c>
      <c r="AF196" s="40">
        <f ca="1">AF195+SUMIFS('Transactions (Dated)'!$E$2:$E$53,'Transactions (Dated)'!$D$2:$D$53,'Share Values'!$V196,'Transactions (Dated)'!$B$2:$B$53,'Share Values'!AF$11,'Transactions (Dated)'!$C$2:$C$53,"Buy")-SUMIFS('Transactions (Dated)'!$E$2:$E$53,'Transactions (Dated)'!$D$2:$D$53,'Share Values'!$V196,'Transactions (Dated)'!$B$2:$B$53,'Share Values'!AF$11,'Transactions (Dated)'!$C$2:$C$53,"Sell")</f>
        <v>0</v>
      </c>
      <c r="AG196" s="40">
        <f ca="1">AG195+SUMIFS('Transactions (Dated)'!$E$2:$E$53,'Transactions (Dated)'!$D$2:$D$53,'Share Values'!$V196,'Transactions (Dated)'!$B$2:$B$53,'Share Values'!AG$11,'Transactions (Dated)'!$C$2:$C$53,"Buy")-SUMIFS('Transactions (Dated)'!$E$2:$E$53,'Transactions (Dated)'!$D$2:$D$53,'Share Values'!$V196,'Transactions (Dated)'!$B$2:$B$53,'Share Values'!AG$11,'Transactions (Dated)'!$C$2:$C$53,"Sell")</f>
        <v>0</v>
      </c>
      <c r="AH196" s="40">
        <f ca="1">AH195+SUMIFS('Transactions (Dated)'!$E$2:$E$53,'Transactions (Dated)'!$D$2:$D$53,'Share Values'!$V196,'Transactions (Dated)'!$B$2:$B$53,'Share Values'!AH$11,'Transactions (Dated)'!$C$2:$C$53,"Buy")-SUMIFS('Transactions (Dated)'!$E$2:$E$53,'Transactions (Dated)'!$D$2:$D$53,'Share Values'!$V196,'Transactions (Dated)'!$B$2:$B$53,'Share Values'!AH$11,'Transactions (Dated)'!$C$2:$C$53,"Sell")</f>
        <v>0</v>
      </c>
      <c r="AI196" s="40">
        <f ca="1">AI195+SUMIFS('Transactions (Dated)'!$E$2:$E$53,'Transactions (Dated)'!$D$2:$D$53,'Share Values'!$V196,'Transactions (Dated)'!$B$2:$B$53,'Share Values'!AI$11,'Transactions (Dated)'!$C$2:$C$53,"Buy")-SUMIFS('Transactions (Dated)'!$E$2:$E$53,'Transactions (Dated)'!$D$2:$D$53,'Share Values'!$V196,'Transactions (Dated)'!$B$2:$B$53,'Share Values'!AI$11,'Transactions (Dated)'!$C$2:$C$53,"Sell")</f>
        <v>0</v>
      </c>
      <c r="AJ196" s="40">
        <f ca="1">AJ195+SUMIFS('Transactions (Dated)'!$E$2:$E$53,'Transactions (Dated)'!$D$2:$D$53,'Share Values'!$V196,'Transactions (Dated)'!$B$2:$B$53,'Share Values'!AJ$11,'Transactions (Dated)'!$C$2:$C$53,"Buy")-SUMIFS('Transactions (Dated)'!$E$2:$E$53,'Transactions (Dated)'!$D$2:$D$53,'Share Values'!$V196,'Transactions (Dated)'!$B$2:$B$53,'Share Values'!AJ$11,'Transactions (Dated)'!$C$2:$C$53,"Sell")</f>
        <v>0</v>
      </c>
      <c r="AK196" s="40"/>
      <c r="AM196" s="3">
        <f t="shared" si="57"/>
        <v>42180</v>
      </c>
      <c r="AN196" s="6">
        <f t="shared" ca="1" si="58"/>
        <v>49256.25</v>
      </c>
      <c r="AO196" s="6">
        <f t="shared" ca="1" si="59"/>
        <v>46781.25</v>
      </c>
      <c r="AP196" s="6">
        <f t="shared" ca="1" si="60"/>
        <v>0</v>
      </c>
      <c r="AQ196" s="6">
        <f t="shared" ca="1" si="61"/>
        <v>59427.72</v>
      </c>
      <c r="AR196" s="6">
        <f t="shared" ca="1" si="62"/>
        <v>41677</v>
      </c>
      <c r="AS196" s="6">
        <f t="shared" ca="1" si="63"/>
        <v>0</v>
      </c>
      <c r="AT196" s="6">
        <f t="shared" ca="1" si="64"/>
        <v>0</v>
      </c>
      <c r="AU196" s="6">
        <f t="shared" ca="1" si="65"/>
        <v>0</v>
      </c>
      <c r="AV196" s="6">
        <f t="shared" ca="1" si="66"/>
        <v>0</v>
      </c>
      <c r="AW196" s="6">
        <f t="shared" ca="1" si="67"/>
        <v>0</v>
      </c>
      <c r="AX196" s="6">
        <f t="shared" ca="1" si="68"/>
        <v>0</v>
      </c>
      <c r="AY196" s="6">
        <f t="shared" ca="1" si="69"/>
        <v>0</v>
      </c>
      <c r="AZ196" s="6">
        <f t="shared" ca="1" si="70"/>
        <v>0</v>
      </c>
      <c r="BA196" s="6">
        <f t="shared" ca="1" si="71"/>
        <v>0</v>
      </c>
      <c r="BB196" s="6"/>
      <c r="BD196" s="4">
        <f t="shared" ca="1" si="72"/>
        <v>197142.22</v>
      </c>
      <c r="BF196" s="3">
        <f t="shared" si="73"/>
        <v>42180</v>
      </c>
      <c r="BG196" s="6">
        <f>BG195+SUMIFS('Transactions (Dated)'!H:H,'Transactions (Dated)'!D:D,'Share Values'!AM196)</f>
        <v>806524.9</v>
      </c>
      <c r="BH196" s="6">
        <f ca="1">BH195+SUMIFS('Transactions (Dated)'!$F:$F,'Transactions (Dated)'!$D:$D,$BF196,'Transactions (Dated)'!$B:$B,BH$11,'Transactions (Dated)'!$C:$C,"Dividend (paid to cash)")*W196</f>
        <v>0</v>
      </c>
      <c r="BI196" s="6">
        <f ca="1">BI195+SUMIFS('Transactions (Dated)'!$F:$F,'Transactions (Dated)'!$D:$D,$BF196,'Transactions (Dated)'!$B:$B,BI$11,'Transactions (Dated)'!$C:$C,"Dividend (paid to cash)")*X196</f>
        <v>1718.75</v>
      </c>
      <c r="BJ196" s="6">
        <f ca="1">BJ195+SUMIFS('Transactions (Dated)'!$F:$F,'Transactions (Dated)'!$D:$D,$BF196,'Transactions (Dated)'!$B:$B,BJ$11,'Transactions (Dated)'!$C:$C,"Dividend (paid to cash)")*Y196</f>
        <v>0</v>
      </c>
      <c r="BK196" s="6">
        <f ca="1">BK195+SUMIFS('Transactions (Dated)'!$F:$F,'Transactions (Dated)'!$D:$D,$BF196,'Transactions (Dated)'!$B:$B,BK$11,'Transactions (Dated)'!$C:$C,"Dividend (paid to cash)")*Z196</f>
        <v>113.52000000000001</v>
      </c>
      <c r="BL196" s="6">
        <f ca="1">BL195+SUMIFS('Transactions (Dated)'!$F:$F,'Transactions (Dated)'!$D:$D,$BF196,'Transactions (Dated)'!$B:$B,BL$11,'Transactions (Dated)'!$C:$C,"Dividend (paid to cash)")*AA196</f>
        <v>0</v>
      </c>
      <c r="BM196" s="6">
        <f ca="1">BM195+SUMIFS('Transactions (Dated)'!$F:$F,'Transactions (Dated)'!$D:$D,$BF196,'Transactions (Dated)'!$B:$B,BM$11,'Transactions (Dated)'!$C:$C,"Dividend (paid to cash)")*AB196</f>
        <v>0</v>
      </c>
      <c r="BN196" s="6">
        <f ca="1">BN195+SUMIFS('Transactions (Dated)'!$F:$F,'Transactions (Dated)'!$D:$D,$BF196,'Transactions (Dated)'!$B:$B,BN$11,'Transactions (Dated)'!$C:$C,"Dividend (paid to cash)")*AC196</f>
        <v>0</v>
      </c>
      <c r="BO196" s="6">
        <f ca="1">BO195+SUMIFS('Transactions (Dated)'!$F:$F,'Transactions (Dated)'!$D:$D,$BF196,'Transactions (Dated)'!$B:$B,BO$11,'Transactions (Dated)'!$C:$C,"Dividend (paid to cash)")*AD196</f>
        <v>0</v>
      </c>
      <c r="BP196" s="6">
        <f ca="1">BP195+SUMIFS('Transactions (Dated)'!$F:$F,'Transactions (Dated)'!$D:$D,$BF196,'Transactions (Dated)'!$B:$B,BP$11,'Transactions (Dated)'!$C:$C,"Dividend (paid to cash)")*AE196</f>
        <v>0</v>
      </c>
      <c r="BQ196" s="6">
        <f ca="1">BQ195+SUMIFS('Transactions (Dated)'!$F:$F,'Transactions (Dated)'!$D:$D,$BF196,'Transactions (Dated)'!$B:$B,BQ$11,'Transactions (Dated)'!$C:$C,"Dividend (paid to cash)")*AF196</f>
        <v>0</v>
      </c>
      <c r="BR196" s="6">
        <f ca="1">BR195+SUMIFS('Transactions (Dated)'!$F:$F,'Transactions (Dated)'!$D:$D,$BF196,'Transactions (Dated)'!$B:$B,BR$11,'Transactions (Dated)'!$C:$C,"Dividend (paid to cash)")*AG196</f>
        <v>0</v>
      </c>
      <c r="BS196" s="6">
        <f ca="1">BS195+SUMIFS('Transactions (Dated)'!$F:$F,'Transactions (Dated)'!$D:$D,$BF196,'Transactions (Dated)'!$B:$B,BS$11,'Transactions (Dated)'!$C:$C,"Dividend (paid to cash)")*AH196</f>
        <v>0</v>
      </c>
      <c r="BT196" s="6">
        <f ca="1">BT195+SUMIFS('Transactions (Dated)'!$F:$F,'Transactions (Dated)'!$D:$D,$BF196,'Transactions (Dated)'!$B:$B,BT$11,'Transactions (Dated)'!$C:$C,"Dividend (paid to cash)")*AI196</f>
        <v>0</v>
      </c>
      <c r="BU196" s="6">
        <f ca="1">BU195+SUMIFS('Transactions (Dated)'!$F:$F,'Transactions (Dated)'!$D:$D,$BF196,'Transactions (Dated)'!$B:$B,BU$11,'Transactions (Dated)'!$C:$C,"Dividend (paid to cash)")*AJ196</f>
        <v>0</v>
      </c>
      <c r="BV196" s="6"/>
      <c r="BX196" s="6">
        <f t="shared" ca="1" si="78"/>
        <v>808357.17</v>
      </c>
      <c r="BZ196" s="3">
        <f t="shared" si="79"/>
        <v>42180</v>
      </c>
      <c r="CA196" s="4">
        <f t="shared" ca="1" si="74"/>
        <v>197142.22</v>
      </c>
      <c r="CB196" s="4">
        <f t="shared" ca="1" si="75"/>
        <v>808357.17</v>
      </c>
      <c r="CD196" s="4">
        <f t="shared" ca="1" si="76"/>
        <v>1005499.39</v>
      </c>
    </row>
    <row r="197" spans="2:82" x14ac:dyDescent="0.15">
      <c r="B197" s="3">
        <f t="shared" si="77"/>
        <v>42181</v>
      </c>
      <c r="C197" s="2">
        <v>14808.1</v>
      </c>
      <c r="E197" s="70">
        <v>42181</v>
      </c>
      <c r="F197" s="69">
        <v>10.53</v>
      </c>
      <c r="G197" s="69">
        <v>4.96</v>
      </c>
      <c r="H197" s="69">
        <v>19.98</v>
      </c>
      <c r="I197" s="69">
        <v>31.52</v>
      </c>
      <c r="J197" s="69">
        <v>16.940000000000001</v>
      </c>
      <c r="K197" s="69">
        <v>12.74</v>
      </c>
      <c r="L197" s="69">
        <v>25.47</v>
      </c>
      <c r="M197" s="69">
        <v>3.49</v>
      </c>
      <c r="N197" s="69">
        <v>10.99</v>
      </c>
      <c r="O197" s="69">
        <v>5.9633000000000003</v>
      </c>
      <c r="P197" s="69">
        <v>30.82</v>
      </c>
      <c r="Q197" s="69">
        <v>1.08</v>
      </c>
      <c r="R197" s="69">
        <v>10.62</v>
      </c>
      <c r="S197" s="69">
        <v>35.549999999999997</v>
      </c>
      <c r="T197" s="4"/>
      <c r="V197" s="3">
        <f t="shared" si="56"/>
        <v>42181</v>
      </c>
      <c r="W197" s="40">
        <f ca="1">W196+SUMIFS('Transactions (Dated)'!$E$2:$E$53,'Transactions (Dated)'!$D$2:$D$53,'Share Values'!$V197,'Transactions (Dated)'!$B$2:$B$53,'Share Values'!W$11,'Transactions (Dated)'!$C$2:$C$53,"Buy")-SUMIFS('Transactions (Dated)'!$E$2:$E$53,'Transactions (Dated)'!$D$2:$D$53,'Share Values'!$V197,'Transactions (Dated)'!$B$2:$B$53,'Share Values'!W$11,'Transactions (Dated)'!$C$2:$C$53,"Sell")</f>
        <v>4625</v>
      </c>
      <c r="X197" s="40">
        <f ca="1">X196+SUMIFS('Transactions (Dated)'!$E$2:$E$53,'Transactions (Dated)'!$D$2:$D$53,'Share Values'!$V197,'Transactions (Dated)'!$B$2:$B$53,'Share Values'!X$11,'Transactions (Dated)'!$C$2:$C$53,"Buy")-SUMIFS('Transactions (Dated)'!$E$2:$E$53,'Transactions (Dated)'!$D$2:$D$53,'Share Values'!$V197,'Transactions (Dated)'!$B$2:$B$53,'Share Values'!X$11,'Transactions (Dated)'!$C$2:$C$53,"Sell")</f>
        <v>9375</v>
      </c>
      <c r="Y197" s="40">
        <f ca="1">Y196+SUMIFS('Transactions (Dated)'!$E$2:$E$53,'Transactions (Dated)'!$D$2:$D$53,'Share Values'!$V197,'Transactions (Dated)'!$B$2:$B$53,'Share Values'!Y$11,'Transactions (Dated)'!$C$2:$C$53,"Buy")-SUMIFS('Transactions (Dated)'!$E$2:$E$53,'Transactions (Dated)'!$D$2:$D$53,'Share Values'!$V197,'Transactions (Dated)'!$B$2:$B$53,'Share Values'!Y$11,'Transactions (Dated)'!$C$2:$C$53,"Sell")</f>
        <v>0</v>
      </c>
      <c r="Z197" s="40">
        <f ca="1">Z196+SUMIFS('Transactions (Dated)'!$E$2:$E$53,'Transactions (Dated)'!$D$2:$D$53,'Share Values'!$V197,'Transactions (Dated)'!$B$2:$B$53,'Share Values'!Z$11,'Transactions (Dated)'!$C$2:$C$53,"Buy")-SUMIFS('Transactions (Dated)'!$E$2:$E$53,'Transactions (Dated)'!$D$2:$D$53,'Share Values'!$V197,'Transactions (Dated)'!$B$2:$B$53,'Share Values'!Z$11,'Transactions (Dated)'!$C$2:$C$53,"Sell")</f>
        <v>1892</v>
      </c>
      <c r="AA197" s="40">
        <f ca="1">AA196+SUMIFS('Transactions (Dated)'!$E$2:$E$53,'Transactions (Dated)'!$D$2:$D$53,'Share Values'!$V197,'Transactions (Dated)'!$B$2:$B$53,'Share Values'!AA$11,'Transactions (Dated)'!$C$2:$C$53,"Buy")-SUMIFS('Transactions (Dated)'!$E$2:$E$53,'Transactions (Dated)'!$D$2:$D$53,'Share Values'!$V197,'Transactions (Dated)'!$B$2:$B$53,'Share Values'!AA$11,'Transactions (Dated)'!$C$2:$C$53,"Sell")</f>
        <v>2348</v>
      </c>
      <c r="AB197" s="40">
        <f ca="1">AB196+SUMIFS('Transactions (Dated)'!$E$2:$E$53,'Transactions (Dated)'!$D$2:$D$53,'Share Values'!$V197,'Transactions (Dated)'!$B$2:$B$53,'Share Values'!AB$11,'Transactions (Dated)'!$C$2:$C$53,"Buy")-SUMIFS('Transactions (Dated)'!$E$2:$E$53,'Transactions (Dated)'!$D$2:$D$53,'Share Values'!$V197,'Transactions (Dated)'!$B$2:$B$53,'Share Values'!AB$11,'Transactions (Dated)'!$C$2:$C$53,"Sell")</f>
        <v>0</v>
      </c>
      <c r="AC197" s="40">
        <f ca="1">AC196+SUMIFS('Transactions (Dated)'!$E$2:$E$53,'Transactions (Dated)'!$D$2:$D$53,'Share Values'!$V197,'Transactions (Dated)'!$B$2:$B$53,'Share Values'!AC$11,'Transactions (Dated)'!$C$2:$C$53,"Buy")-SUMIFS('Transactions (Dated)'!$E$2:$E$53,'Transactions (Dated)'!$D$2:$D$53,'Share Values'!$V197,'Transactions (Dated)'!$B$2:$B$53,'Share Values'!AC$11,'Transactions (Dated)'!$C$2:$C$53,"Sell")</f>
        <v>0</v>
      </c>
      <c r="AD197" s="40">
        <f ca="1">AD196+SUMIFS('Transactions (Dated)'!$E$2:$E$53,'Transactions (Dated)'!$D$2:$D$53,'Share Values'!$V197,'Transactions (Dated)'!$B$2:$B$53,'Share Values'!AD$11,'Transactions (Dated)'!$C$2:$C$53,"Buy")-SUMIFS('Transactions (Dated)'!$E$2:$E$53,'Transactions (Dated)'!$D$2:$D$53,'Share Values'!$V197,'Transactions (Dated)'!$B$2:$B$53,'Share Values'!AD$11,'Transactions (Dated)'!$C$2:$C$53,"Sell")</f>
        <v>0</v>
      </c>
      <c r="AE197" s="40">
        <f ca="1">AE196+SUMIFS('Transactions (Dated)'!$E$2:$E$53,'Transactions (Dated)'!$D$2:$D$53,'Share Values'!$V197,'Transactions (Dated)'!$B$2:$B$53,'Share Values'!AE$11,'Transactions (Dated)'!$C$2:$C$53,"Buy")-SUMIFS('Transactions (Dated)'!$E$2:$E$53,'Transactions (Dated)'!$D$2:$D$53,'Share Values'!$V197,'Transactions (Dated)'!$B$2:$B$53,'Share Values'!AE$11,'Transactions (Dated)'!$C$2:$C$53,"Sell")</f>
        <v>0</v>
      </c>
      <c r="AF197" s="40">
        <f ca="1">AF196+SUMIFS('Transactions (Dated)'!$E$2:$E$53,'Transactions (Dated)'!$D$2:$D$53,'Share Values'!$V197,'Transactions (Dated)'!$B$2:$B$53,'Share Values'!AF$11,'Transactions (Dated)'!$C$2:$C$53,"Buy")-SUMIFS('Transactions (Dated)'!$E$2:$E$53,'Transactions (Dated)'!$D$2:$D$53,'Share Values'!$V197,'Transactions (Dated)'!$B$2:$B$53,'Share Values'!AF$11,'Transactions (Dated)'!$C$2:$C$53,"Sell")</f>
        <v>0</v>
      </c>
      <c r="AG197" s="40">
        <f ca="1">AG196+SUMIFS('Transactions (Dated)'!$E$2:$E$53,'Transactions (Dated)'!$D$2:$D$53,'Share Values'!$V197,'Transactions (Dated)'!$B$2:$B$53,'Share Values'!AG$11,'Transactions (Dated)'!$C$2:$C$53,"Buy")-SUMIFS('Transactions (Dated)'!$E$2:$E$53,'Transactions (Dated)'!$D$2:$D$53,'Share Values'!$V197,'Transactions (Dated)'!$B$2:$B$53,'Share Values'!AG$11,'Transactions (Dated)'!$C$2:$C$53,"Sell")</f>
        <v>0</v>
      </c>
      <c r="AH197" s="40">
        <f ca="1">AH196+SUMIFS('Transactions (Dated)'!$E$2:$E$53,'Transactions (Dated)'!$D$2:$D$53,'Share Values'!$V197,'Transactions (Dated)'!$B$2:$B$53,'Share Values'!AH$11,'Transactions (Dated)'!$C$2:$C$53,"Buy")-SUMIFS('Transactions (Dated)'!$E$2:$E$53,'Transactions (Dated)'!$D$2:$D$53,'Share Values'!$V197,'Transactions (Dated)'!$B$2:$B$53,'Share Values'!AH$11,'Transactions (Dated)'!$C$2:$C$53,"Sell")</f>
        <v>0</v>
      </c>
      <c r="AI197" s="40">
        <f ca="1">AI196+SUMIFS('Transactions (Dated)'!$E$2:$E$53,'Transactions (Dated)'!$D$2:$D$53,'Share Values'!$V197,'Transactions (Dated)'!$B$2:$B$53,'Share Values'!AI$11,'Transactions (Dated)'!$C$2:$C$53,"Buy")-SUMIFS('Transactions (Dated)'!$E$2:$E$53,'Transactions (Dated)'!$D$2:$D$53,'Share Values'!$V197,'Transactions (Dated)'!$B$2:$B$53,'Share Values'!AI$11,'Transactions (Dated)'!$C$2:$C$53,"Sell")</f>
        <v>0</v>
      </c>
      <c r="AJ197" s="40">
        <f ca="1">AJ196+SUMIFS('Transactions (Dated)'!$E$2:$E$53,'Transactions (Dated)'!$D$2:$D$53,'Share Values'!$V197,'Transactions (Dated)'!$B$2:$B$53,'Share Values'!AJ$11,'Transactions (Dated)'!$C$2:$C$53,"Buy")-SUMIFS('Transactions (Dated)'!$E$2:$E$53,'Transactions (Dated)'!$D$2:$D$53,'Share Values'!$V197,'Transactions (Dated)'!$B$2:$B$53,'Share Values'!AJ$11,'Transactions (Dated)'!$C$2:$C$53,"Sell")</f>
        <v>0</v>
      </c>
      <c r="AK197" s="40"/>
      <c r="AM197" s="3">
        <f t="shared" si="57"/>
        <v>42181</v>
      </c>
      <c r="AN197" s="6">
        <f t="shared" ca="1" si="58"/>
        <v>48701.25</v>
      </c>
      <c r="AO197" s="6">
        <f t="shared" ca="1" si="59"/>
        <v>46500</v>
      </c>
      <c r="AP197" s="6">
        <f t="shared" ca="1" si="60"/>
        <v>0</v>
      </c>
      <c r="AQ197" s="6">
        <f t="shared" ca="1" si="61"/>
        <v>59635.839999999997</v>
      </c>
      <c r="AR197" s="6">
        <f t="shared" ca="1" si="62"/>
        <v>39775.120000000003</v>
      </c>
      <c r="AS197" s="6">
        <f t="shared" ca="1" si="63"/>
        <v>0</v>
      </c>
      <c r="AT197" s="6">
        <f t="shared" ca="1" si="64"/>
        <v>0</v>
      </c>
      <c r="AU197" s="6">
        <f t="shared" ca="1" si="65"/>
        <v>0</v>
      </c>
      <c r="AV197" s="6">
        <f t="shared" ca="1" si="66"/>
        <v>0</v>
      </c>
      <c r="AW197" s="6">
        <f t="shared" ca="1" si="67"/>
        <v>0</v>
      </c>
      <c r="AX197" s="6">
        <f t="shared" ca="1" si="68"/>
        <v>0</v>
      </c>
      <c r="AY197" s="6">
        <f t="shared" ca="1" si="69"/>
        <v>0</v>
      </c>
      <c r="AZ197" s="6">
        <f t="shared" ca="1" si="70"/>
        <v>0</v>
      </c>
      <c r="BA197" s="6">
        <f t="shared" ca="1" si="71"/>
        <v>0</v>
      </c>
      <c r="BB197" s="6"/>
      <c r="BD197" s="4">
        <f t="shared" ca="1" si="72"/>
        <v>194612.21</v>
      </c>
      <c r="BF197" s="3">
        <f t="shared" si="73"/>
        <v>42181</v>
      </c>
      <c r="BG197" s="6">
        <f>BG196+SUMIFS('Transactions (Dated)'!H:H,'Transactions (Dated)'!D:D,'Share Values'!AM197)</f>
        <v>806524.9</v>
      </c>
      <c r="BH197" s="6">
        <f ca="1">BH196+SUMIFS('Transactions (Dated)'!$F:$F,'Transactions (Dated)'!$D:$D,$BF197,'Transactions (Dated)'!$B:$B,BH$11,'Transactions (Dated)'!$C:$C,"Dividend (paid to cash)")*W197</f>
        <v>0</v>
      </c>
      <c r="BI197" s="6">
        <f ca="1">BI196+SUMIFS('Transactions (Dated)'!$F:$F,'Transactions (Dated)'!$D:$D,$BF197,'Transactions (Dated)'!$B:$B,BI$11,'Transactions (Dated)'!$C:$C,"Dividend (paid to cash)")*X197</f>
        <v>1718.75</v>
      </c>
      <c r="BJ197" s="6">
        <f ca="1">BJ196+SUMIFS('Transactions (Dated)'!$F:$F,'Transactions (Dated)'!$D:$D,$BF197,'Transactions (Dated)'!$B:$B,BJ$11,'Transactions (Dated)'!$C:$C,"Dividend (paid to cash)")*Y197</f>
        <v>0</v>
      </c>
      <c r="BK197" s="6">
        <f ca="1">BK196+SUMIFS('Transactions (Dated)'!$F:$F,'Transactions (Dated)'!$D:$D,$BF197,'Transactions (Dated)'!$B:$B,BK$11,'Transactions (Dated)'!$C:$C,"Dividend (paid to cash)")*Z197</f>
        <v>113.52000000000001</v>
      </c>
      <c r="BL197" s="6">
        <f ca="1">BL196+SUMIFS('Transactions (Dated)'!$F:$F,'Transactions (Dated)'!$D:$D,$BF197,'Transactions (Dated)'!$B:$B,BL$11,'Transactions (Dated)'!$C:$C,"Dividend (paid to cash)")*AA197</f>
        <v>0</v>
      </c>
      <c r="BM197" s="6">
        <f ca="1">BM196+SUMIFS('Transactions (Dated)'!$F:$F,'Transactions (Dated)'!$D:$D,$BF197,'Transactions (Dated)'!$B:$B,BM$11,'Transactions (Dated)'!$C:$C,"Dividend (paid to cash)")*AB197</f>
        <v>0</v>
      </c>
      <c r="BN197" s="6">
        <f ca="1">BN196+SUMIFS('Transactions (Dated)'!$F:$F,'Transactions (Dated)'!$D:$D,$BF197,'Transactions (Dated)'!$B:$B,BN$11,'Transactions (Dated)'!$C:$C,"Dividend (paid to cash)")*AC197</f>
        <v>0</v>
      </c>
      <c r="BO197" s="6">
        <f ca="1">BO196+SUMIFS('Transactions (Dated)'!$F:$F,'Transactions (Dated)'!$D:$D,$BF197,'Transactions (Dated)'!$B:$B,BO$11,'Transactions (Dated)'!$C:$C,"Dividend (paid to cash)")*AD197</f>
        <v>0</v>
      </c>
      <c r="BP197" s="6">
        <f ca="1">BP196+SUMIFS('Transactions (Dated)'!$F:$F,'Transactions (Dated)'!$D:$D,$BF197,'Transactions (Dated)'!$B:$B,BP$11,'Transactions (Dated)'!$C:$C,"Dividend (paid to cash)")*AE197</f>
        <v>0</v>
      </c>
      <c r="BQ197" s="6">
        <f ca="1">BQ196+SUMIFS('Transactions (Dated)'!$F:$F,'Transactions (Dated)'!$D:$D,$BF197,'Transactions (Dated)'!$B:$B,BQ$11,'Transactions (Dated)'!$C:$C,"Dividend (paid to cash)")*AF197</f>
        <v>0</v>
      </c>
      <c r="BR197" s="6">
        <f ca="1">BR196+SUMIFS('Transactions (Dated)'!$F:$F,'Transactions (Dated)'!$D:$D,$BF197,'Transactions (Dated)'!$B:$B,BR$11,'Transactions (Dated)'!$C:$C,"Dividend (paid to cash)")*AG197</f>
        <v>0</v>
      </c>
      <c r="BS197" s="6">
        <f ca="1">BS196+SUMIFS('Transactions (Dated)'!$F:$F,'Transactions (Dated)'!$D:$D,$BF197,'Transactions (Dated)'!$B:$B,BS$11,'Transactions (Dated)'!$C:$C,"Dividend (paid to cash)")*AH197</f>
        <v>0</v>
      </c>
      <c r="BT197" s="6">
        <f ca="1">BT196+SUMIFS('Transactions (Dated)'!$F:$F,'Transactions (Dated)'!$D:$D,$BF197,'Transactions (Dated)'!$B:$B,BT$11,'Transactions (Dated)'!$C:$C,"Dividend (paid to cash)")*AI197</f>
        <v>0</v>
      </c>
      <c r="BU197" s="6">
        <f ca="1">BU196+SUMIFS('Transactions (Dated)'!$F:$F,'Transactions (Dated)'!$D:$D,$BF197,'Transactions (Dated)'!$B:$B,BU$11,'Transactions (Dated)'!$C:$C,"Dividend (paid to cash)")*AJ197</f>
        <v>0</v>
      </c>
      <c r="BV197" s="6"/>
      <c r="BX197" s="6">
        <f t="shared" ca="1" si="78"/>
        <v>808357.17</v>
      </c>
      <c r="BZ197" s="3">
        <f t="shared" si="79"/>
        <v>42181</v>
      </c>
      <c r="CA197" s="4">
        <f t="shared" ca="1" si="74"/>
        <v>194612.21</v>
      </c>
      <c r="CB197" s="4">
        <f t="shared" ca="1" si="75"/>
        <v>808357.17</v>
      </c>
      <c r="CD197" s="4">
        <f t="shared" ca="1" si="76"/>
        <v>1002969.38</v>
      </c>
    </row>
    <row r="198" spans="2:82" x14ac:dyDescent="0.15">
      <c r="B198" s="3">
        <f t="shared" si="77"/>
        <v>42184</v>
      </c>
      <c r="C198" s="2">
        <v>14490.2</v>
      </c>
      <c r="E198" s="70">
        <v>42184</v>
      </c>
      <c r="F198" s="69">
        <v>10.27</v>
      </c>
      <c r="G198" s="69">
        <v>4.9000000000000004</v>
      </c>
      <c r="H198" s="69">
        <v>19.559999999999999</v>
      </c>
      <c r="I198" s="69">
        <v>31.29</v>
      </c>
      <c r="J198" s="69">
        <v>16.75</v>
      </c>
      <c r="K198" s="69">
        <v>12.33</v>
      </c>
      <c r="L198" s="69">
        <v>25.26</v>
      </c>
      <c r="M198" s="69">
        <v>3.4</v>
      </c>
      <c r="N198" s="69">
        <v>10.8</v>
      </c>
      <c r="O198" s="69">
        <v>5.78</v>
      </c>
      <c r="P198" s="69">
        <v>30.3</v>
      </c>
      <c r="Q198" s="69">
        <v>1.05</v>
      </c>
      <c r="R198" s="69">
        <v>10.51</v>
      </c>
      <c r="S198" s="69">
        <v>34.83</v>
      </c>
      <c r="T198" s="4"/>
      <c r="V198" s="3">
        <f t="shared" si="56"/>
        <v>42184</v>
      </c>
      <c r="W198" s="40">
        <f ca="1">W197+SUMIFS('Transactions (Dated)'!$E$2:$E$53,'Transactions (Dated)'!$D$2:$D$53,'Share Values'!$V198,'Transactions (Dated)'!$B$2:$B$53,'Share Values'!W$11,'Transactions (Dated)'!$C$2:$C$53,"Buy")-SUMIFS('Transactions (Dated)'!$E$2:$E$53,'Transactions (Dated)'!$D$2:$D$53,'Share Values'!$V198,'Transactions (Dated)'!$B$2:$B$53,'Share Values'!W$11,'Transactions (Dated)'!$C$2:$C$53,"Sell")</f>
        <v>4625</v>
      </c>
      <c r="X198" s="40">
        <f ca="1">X197+SUMIFS('Transactions (Dated)'!$E$2:$E$53,'Transactions (Dated)'!$D$2:$D$53,'Share Values'!$V198,'Transactions (Dated)'!$B$2:$B$53,'Share Values'!X$11,'Transactions (Dated)'!$C$2:$C$53,"Buy")-SUMIFS('Transactions (Dated)'!$E$2:$E$53,'Transactions (Dated)'!$D$2:$D$53,'Share Values'!$V198,'Transactions (Dated)'!$B$2:$B$53,'Share Values'!X$11,'Transactions (Dated)'!$C$2:$C$53,"Sell")</f>
        <v>9375</v>
      </c>
      <c r="Y198" s="40">
        <f ca="1">Y197+SUMIFS('Transactions (Dated)'!$E$2:$E$53,'Transactions (Dated)'!$D$2:$D$53,'Share Values'!$V198,'Transactions (Dated)'!$B$2:$B$53,'Share Values'!Y$11,'Transactions (Dated)'!$C$2:$C$53,"Buy")-SUMIFS('Transactions (Dated)'!$E$2:$E$53,'Transactions (Dated)'!$D$2:$D$53,'Share Values'!$V198,'Transactions (Dated)'!$B$2:$B$53,'Share Values'!Y$11,'Transactions (Dated)'!$C$2:$C$53,"Sell")</f>
        <v>0</v>
      </c>
      <c r="Z198" s="40">
        <f ca="1">Z197+SUMIFS('Transactions (Dated)'!$E$2:$E$53,'Transactions (Dated)'!$D$2:$D$53,'Share Values'!$V198,'Transactions (Dated)'!$B$2:$B$53,'Share Values'!Z$11,'Transactions (Dated)'!$C$2:$C$53,"Buy")-SUMIFS('Transactions (Dated)'!$E$2:$E$53,'Transactions (Dated)'!$D$2:$D$53,'Share Values'!$V198,'Transactions (Dated)'!$B$2:$B$53,'Share Values'!Z$11,'Transactions (Dated)'!$C$2:$C$53,"Sell")</f>
        <v>1892</v>
      </c>
      <c r="AA198" s="40">
        <f ca="1">AA197+SUMIFS('Transactions (Dated)'!$E$2:$E$53,'Transactions (Dated)'!$D$2:$D$53,'Share Values'!$V198,'Transactions (Dated)'!$B$2:$B$53,'Share Values'!AA$11,'Transactions (Dated)'!$C$2:$C$53,"Buy")-SUMIFS('Transactions (Dated)'!$E$2:$E$53,'Transactions (Dated)'!$D$2:$D$53,'Share Values'!$V198,'Transactions (Dated)'!$B$2:$B$53,'Share Values'!AA$11,'Transactions (Dated)'!$C$2:$C$53,"Sell")</f>
        <v>2348</v>
      </c>
      <c r="AB198" s="40">
        <f ca="1">AB197+SUMIFS('Transactions (Dated)'!$E$2:$E$53,'Transactions (Dated)'!$D$2:$D$53,'Share Values'!$V198,'Transactions (Dated)'!$B$2:$B$53,'Share Values'!AB$11,'Transactions (Dated)'!$C$2:$C$53,"Buy")-SUMIFS('Transactions (Dated)'!$E$2:$E$53,'Transactions (Dated)'!$D$2:$D$53,'Share Values'!$V198,'Transactions (Dated)'!$B$2:$B$53,'Share Values'!AB$11,'Transactions (Dated)'!$C$2:$C$53,"Sell")</f>
        <v>0</v>
      </c>
      <c r="AC198" s="40">
        <f ca="1">AC197+SUMIFS('Transactions (Dated)'!$E$2:$E$53,'Transactions (Dated)'!$D$2:$D$53,'Share Values'!$V198,'Transactions (Dated)'!$B$2:$B$53,'Share Values'!AC$11,'Transactions (Dated)'!$C$2:$C$53,"Buy")-SUMIFS('Transactions (Dated)'!$E$2:$E$53,'Transactions (Dated)'!$D$2:$D$53,'Share Values'!$V198,'Transactions (Dated)'!$B$2:$B$53,'Share Values'!AC$11,'Transactions (Dated)'!$C$2:$C$53,"Sell")</f>
        <v>0</v>
      </c>
      <c r="AD198" s="40">
        <f ca="1">AD197+SUMIFS('Transactions (Dated)'!$E$2:$E$53,'Transactions (Dated)'!$D$2:$D$53,'Share Values'!$V198,'Transactions (Dated)'!$B$2:$B$53,'Share Values'!AD$11,'Transactions (Dated)'!$C$2:$C$53,"Buy")-SUMIFS('Transactions (Dated)'!$E$2:$E$53,'Transactions (Dated)'!$D$2:$D$53,'Share Values'!$V198,'Transactions (Dated)'!$B$2:$B$53,'Share Values'!AD$11,'Transactions (Dated)'!$C$2:$C$53,"Sell")</f>
        <v>0</v>
      </c>
      <c r="AE198" s="40">
        <f ca="1">AE197+SUMIFS('Transactions (Dated)'!$E$2:$E$53,'Transactions (Dated)'!$D$2:$D$53,'Share Values'!$V198,'Transactions (Dated)'!$B$2:$B$53,'Share Values'!AE$11,'Transactions (Dated)'!$C$2:$C$53,"Buy")-SUMIFS('Transactions (Dated)'!$E$2:$E$53,'Transactions (Dated)'!$D$2:$D$53,'Share Values'!$V198,'Transactions (Dated)'!$B$2:$B$53,'Share Values'!AE$11,'Transactions (Dated)'!$C$2:$C$53,"Sell")</f>
        <v>0</v>
      </c>
      <c r="AF198" s="40">
        <f ca="1">AF197+SUMIFS('Transactions (Dated)'!$E$2:$E$53,'Transactions (Dated)'!$D$2:$D$53,'Share Values'!$V198,'Transactions (Dated)'!$B$2:$B$53,'Share Values'!AF$11,'Transactions (Dated)'!$C$2:$C$53,"Buy")-SUMIFS('Transactions (Dated)'!$E$2:$E$53,'Transactions (Dated)'!$D$2:$D$53,'Share Values'!$V198,'Transactions (Dated)'!$B$2:$B$53,'Share Values'!AF$11,'Transactions (Dated)'!$C$2:$C$53,"Sell")</f>
        <v>0</v>
      </c>
      <c r="AG198" s="40">
        <f ca="1">AG197+SUMIFS('Transactions (Dated)'!$E$2:$E$53,'Transactions (Dated)'!$D$2:$D$53,'Share Values'!$V198,'Transactions (Dated)'!$B$2:$B$53,'Share Values'!AG$11,'Transactions (Dated)'!$C$2:$C$53,"Buy")-SUMIFS('Transactions (Dated)'!$E$2:$E$53,'Transactions (Dated)'!$D$2:$D$53,'Share Values'!$V198,'Transactions (Dated)'!$B$2:$B$53,'Share Values'!AG$11,'Transactions (Dated)'!$C$2:$C$53,"Sell")</f>
        <v>0</v>
      </c>
      <c r="AH198" s="40">
        <f ca="1">AH197+SUMIFS('Transactions (Dated)'!$E$2:$E$53,'Transactions (Dated)'!$D$2:$D$53,'Share Values'!$V198,'Transactions (Dated)'!$B$2:$B$53,'Share Values'!AH$11,'Transactions (Dated)'!$C$2:$C$53,"Buy")-SUMIFS('Transactions (Dated)'!$E$2:$E$53,'Transactions (Dated)'!$D$2:$D$53,'Share Values'!$V198,'Transactions (Dated)'!$B$2:$B$53,'Share Values'!AH$11,'Transactions (Dated)'!$C$2:$C$53,"Sell")</f>
        <v>0</v>
      </c>
      <c r="AI198" s="40">
        <f ca="1">AI197+SUMIFS('Transactions (Dated)'!$E$2:$E$53,'Transactions (Dated)'!$D$2:$D$53,'Share Values'!$V198,'Transactions (Dated)'!$B$2:$B$53,'Share Values'!AI$11,'Transactions (Dated)'!$C$2:$C$53,"Buy")-SUMIFS('Transactions (Dated)'!$E$2:$E$53,'Transactions (Dated)'!$D$2:$D$53,'Share Values'!$V198,'Transactions (Dated)'!$B$2:$B$53,'Share Values'!AI$11,'Transactions (Dated)'!$C$2:$C$53,"Sell")</f>
        <v>0</v>
      </c>
      <c r="AJ198" s="40">
        <f ca="1">AJ197+SUMIFS('Transactions (Dated)'!$E$2:$E$53,'Transactions (Dated)'!$D$2:$D$53,'Share Values'!$V198,'Transactions (Dated)'!$B$2:$B$53,'Share Values'!AJ$11,'Transactions (Dated)'!$C$2:$C$53,"Buy")-SUMIFS('Transactions (Dated)'!$E$2:$E$53,'Transactions (Dated)'!$D$2:$D$53,'Share Values'!$V198,'Transactions (Dated)'!$B$2:$B$53,'Share Values'!AJ$11,'Transactions (Dated)'!$C$2:$C$53,"Sell")</f>
        <v>0</v>
      </c>
      <c r="AK198" s="40"/>
      <c r="AM198" s="3">
        <f t="shared" si="57"/>
        <v>42184</v>
      </c>
      <c r="AN198" s="6">
        <f t="shared" ca="1" si="58"/>
        <v>47498.75</v>
      </c>
      <c r="AO198" s="6">
        <f t="shared" ca="1" si="59"/>
        <v>45937.5</v>
      </c>
      <c r="AP198" s="6">
        <f t="shared" ca="1" si="60"/>
        <v>0</v>
      </c>
      <c r="AQ198" s="6">
        <f t="shared" ca="1" si="61"/>
        <v>59200.68</v>
      </c>
      <c r="AR198" s="6">
        <f t="shared" ca="1" si="62"/>
        <v>39329</v>
      </c>
      <c r="AS198" s="6">
        <f t="shared" ca="1" si="63"/>
        <v>0</v>
      </c>
      <c r="AT198" s="6">
        <f t="shared" ca="1" si="64"/>
        <v>0</v>
      </c>
      <c r="AU198" s="6">
        <f t="shared" ca="1" si="65"/>
        <v>0</v>
      </c>
      <c r="AV198" s="6">
        <f t="shared" ca="1" si="66"/>
        <v>0</v>
      </c>
      <c r="AW198" s="6">
        <f t="shared" ca="1" si="67"/>
        <v>0</v>
      </c>
      <c r="AX198" s="6">
        <f t="shared" ca="1" si="68"/>
        <v>0</v>
      </c>
      <c r="AY198" s="6">
        <f t="shared" ca="1" si="69"/>
        <v>0</v>
      </c>
      <c r="AZ198" s="6">
        <f t="shared" ca="1" si="70"/>
        <v>0</v>
      </c>
      <c r="BA198" s="6">
        <f t="shared" ca="1" si="71"/>
        <v>0</v>
      </c>
      <c r="BB198" s="6"/>
      <c r="BD198" s="4">
        <f t="shared" ca="1" si="72"/>
        <v>191965.93</v>
      </c>
      <c r="BF198" s="3">
        <f t="shared" si="73"/>
        <v>42184</v>
      </c>
      <c r="BG198" s="6">
        <f>BG197+SUMIFS('Transactions (Dated)'!H:H,'Transactions (Dated)'!D:D,'Share Values'!AM198)</f>
        <v>806524.9</v>
      </c>
      <c r="BH198" s="6">
        <f ca="1">BH197+SUMIFS('Transactions (Dated)'!$F:$F,'Transactions (Dated)'!$D:$D,$BF198,'Transactions (Dated)'!$B:$B,BH$11,'Transactions (Dated)'!$C:$C,"Dividend (paid to cash)")*W198</f>
        <v>0</v>
      </c>
      <c r="BI198" s="6">
        <f ca="1">BI197+SUMIFS('Transactions (Dated)'!$F:$F,'Transactions (Dated)'!$D:$D,$BF198,'Transactions (Dated)'!$B:$B,BI$11,'Transactions (Dated)'!$C:$C,"Dividend (paid to cash)")*X198</f>
        <v>1718.75</v>
      </c>
      <c r="BJ198" s="6">
        <f ca="1">BJ197+SUMIFS('Transactions (Dated)'!$F:$F,'Transactions (Dated)'!$D:$D,$BF198,'Transactions (Dated)'!$B:$B,BJ$11,'Transactions (Dated)'!$C:$C,"Dividend (paid to cash)")*Y198</f>
        <v>0</v>
      </c>
      <c r="BK198" s="6">
        <f ca="1">BK197+SUMIFS('Transactions (Dated)'!$F:$F,'Transactions (Dated)'!$D:$D,$BF198,'Transactions (Dated)'!$B:$B,BK$11,'Transactions (Dated)'!$C:$C,"Dividend (paid to cash)")*Z198</f>
        <v>113.52000000000001</v>
      </c>
      <c r="BL198" s="6">
        <f ca="1">BL197+SUMIFS('Transactions (Dated)'!$F:$F,'Transactions (Dated)'!$D:$D,$BF198,'Transactions (Dated)'!$B:$B,BL$11,'Transactions (Dated)'!$C:$C,"Dividend (paid to cash)")*AA198</f>
        <v>0</v>
      </c>
      <c r="BM198" s="6">
        <f ca="1">BM197+SUMIFS('Transactions (Dated)'!$F:$F,'Transactions (Dated)'!$D:$D,$BF198,'Transactions (Dated)'!$B:$B,BM$11,'Transactions (Dated)'!$C:$C,"Dividend (paid to cash)")*AB198</f>
        <v>0</v>
      </c>
      <c r="BN198" s="6">
        <f ca="1">BN197+SUMIFS('Transactions (Dated)'!$F:$F,'Transactions (Dated)'!$D:$D,$BF198,'Transactions (Dated)'!$B:$B,BN$11,'Transactions (Dated)'!$C:$C,"Dividend (paid to cash)")*AC198</f>
        <v>0</v>
      </c>
      <c r="BO198" s="6">
        <f ca="1">BO197+SUMIFS('Transactions (Dated)'!$F:$F,'Transactions (Dated)'!$D:$D,$BF198,'Transactions (Dated)'!$B:$B,BO$11,'Transactions (Dated)'!$C:$C,"Dividend (paid to cash)")*AD198</f>
        <v>0</v>
      </c>
      <c r="BP198" s="6">
        <f ca="1">BP197+SUMIFS('Transactions (Dated)'!$F:$F,'Transactions (Dated)'!$D:$D,$BF198,'Transactions (Dated)'!$B:$B,BP$11,'Transactions (Dated)'!$C:$C,"Dividend (paid to cash)")*AE198</f>
        <v>0</v>
      </c>
      <c r="BQ198" s="6">
        <f ca="1">BQ197+SUMIFS('Transactions (Dated)'!$F:$F,'Transactions (Dated)'!$D:$D,$BF198,'Transactions (Dated)'!$B:$B,BQ$11,'Transactions (Dated)'!$C:$C,"Dividend (paid to cash)")*AF198</f>
        <v>0</v>
      </c>
      <c r="BR198" s="6">
        <f ca="1">BR197+SUMIFS('Transactions (Dated)'!$F:$F,'Transactions (Dated)'!$D:$D,$BF198,'Transactions (Dated)'!$B:$B,BR$11,'Transactions (Dated)'!$C:$C,"Dividend (paid to cash)")*AG198</f>
        <v>0</v>
      </c>
      <c r="BS198" s="6">
        <f ca="1">BS197+SUMIFS('Transactions (Dated)'!$F:$F,'Transactions (Dated)'!$D:$D,$BF198,'Transactions (Dated)'!$B:$B,BS$11,'Transactions (Dated)'!$C:$C,"Dividend (paid to cash)")*AH198</f>
        <v>0</v>
      </c>
      <c r="BT198" s="6">
        <f ca="1">BT197+SUMIFS('Transactions (Dated)'!$F:$F,'Transactions (Dated)'!$D:$D,$BF198,'Transactions (Dated)'!$B:$B,BT$11,'Transactions (Dated)'!$C:$C,"Dividend (paid to cash)")*AI198</f>
        <v>0</v>
      </c>
      <c r="BU198" s="6">
        <f ca="1">BU197+SUMIFS('Transactions (Dated)'!$F:$F,'Transactions (Dated)'!$D:$D,$BF198,'Transactions (Dated)'!$B:$B,BU$11,'Transactions (Dated)'!$C:$C,"Dividend (paid to cash)")*AJ198</f>
        <v>0</v>
      </c>
      <c r="BV198" s="6"/>
      <c r="BX198" s="6">
        <f t="shared" ca="1" si="78"/>
        <v>808357.17</v>
      </c>
      <c r="BZ198" s="3">
        <f t="shared" si="79"/>
        <v>42184</v>
      </c>
      <c r="CA198" s="4">
        <f t="shared" ca="1" si="74"/>
        <v>191965.93</v>
      </c>
      <c r="CB198" s="4">
        <f t="shared" ca="1" si="75"/>
        <v>808357.17</v>
      </c>
      <c r="CD198" s="4">
        <f t="shared" ca="1" si="76"/>
        <v>1000323.1000000001</v>
      </c>
    </row>
    <row r="199" spans="2:82" x14ac:dyDescent="0.15">
      <c r="B199" s="3">
        <f t="shared" si="77"/>
        <v>42185</v>
      </c>
      <c r="C199" s="2">
        <v>14553.3</v>
      </c>
      <c r="E199" s="70">
        <v>42185</v>
      </c>
      <c r="F199" s="69">
        <v>10.210000000000001</v>
      </c>
      <c r="G199" s="69">
        <v>4.9800000000000004</v>
      </c>
      <c r="H199" s="69">
        <v>19.649999999999999</v>
      </c>
      <c r="I199" s="69">
        <v>31.22</v>
      </c>
      <c r="J199" s="69">
        <v>16.84</v>
      </c>
      <c r="K199" s="69">
        <v>12.36</v>
      </c>
      <c r="L199" s="69">
        <v>25.1</v>
      </c>
      <c r="M199" s="69">
        <v>3.4</v>
      </c>
      <c r="N199" s="69">
        <v>10.75</v>
      </c>
      <c r="O199" s="69">
        <v>5.95</v>
      </c>
      <c r="P199" s="69">
        <v>30.49</v>
      </c>
      <c r="Q199" s="69">
        <v>1</v>
      </c>
      <c r="R199" s="69">
        <v>10.4</v>
      </c>
      <c r="S199" s="69">
        <v>35.06</v>
      </c>
      <c r="T199" s="4"/>
      <c r="V199" s="3">
        <f t="shared" si="56"/>
        <v>42185</v>
      </c>
      <c r="W199" s="40">
        <f ca="1">W198+SUMIFS('Transactions (Dated)'!$E$2:$E$53,'Transactions (Dated)'!$D$2:$D$53,'Share Values'!$V199,'Transactions (Dated)'!$B$2:$B$53,'Share Values'!W$11,'Transactions (Dated)'!$C$2:$C$53,"Buy")-SUMIFS('Transactions (Dated)'!$E$2:$E$53,'Transactions (Dated)'!$D$2:$D$53,'Share Values'!$V199,'Transactions (Dated)'!$B$2:$B$53,'Share Values'!W$11,'Transactions (Dated)'!$C$2:$C$53,"Sell")</f>
        <v>4625</v>
      </c>
      <c r="X199" s="40">
        <f ca="1">X198+SUMIFS('Transactions (Dated)'!$E$2:$E$53,'Transactions (Dated)'!$D$2:$D$53,'Share Values'!$V199,'Transactions (Dated)'!$B$2:$B$53,'Share Values'!X$11,'Transactions (Dated)'!$C$2:$C$53,"Buy")-SUMIFS('Transactions (Dated)'!$E$2:$E$53,'Transactions (Dated)'!$D$2:$D$53,'Share Values'!$V199,'Transactions (Dated)'!$B$2:$B$53,'Share Values'!X$11,'Transactions (Dated)'!$C$2:$C$53,"Sell")</f>
        <v>9375</v>
      </c>
      <c r="Y199" s="40">
        <f ca="1">Y198+SUMIFS('Transactions (Dated)'!$E$2:$E$53,'Transactions (Dated)'!$D$2:$D$53,'Share Values'!$V199,'Transactions (Dated)'!$B$2:$B$53,'Share Values'!Y$11,'Transactions (Dated)'!$C$2:$C$53,"Buy")-SUMIFS('Transactions (Dated)'!$E$2:$E$53,'Transactions (Dated)'!$D$2:$D$53,'Share Values'!$V199,'Transactions (Dated)'!$B$2:$B$53,'Share Values'!Y$11,'Transactions (Dated)'!$C$2:$C$53,"Sell")</f>
        <v>0</v>
      </c>
      <c r="Z199" s="40">
        <f ca="1">Z198+SUMIFS('Transactions (Dated)'!$E$2:$E$53,'Transactions (Dated)'!$D$2:$D$53,'Share Values'!$V199,'Transactions (Dated)'!$B$2:$B$53,'Share Values'!Z$11,'Transactions (Dated)'!$C$2:$C$53,"Buy")-SUMIFS('Transactions (Dated)'!$E$2:$E$53,'Transactions (Dated)'!$D$2:$D$53,'Share Values'!$V199,'Transactions (Dated)'!$B$2:$B$53,'Share Values'!Z$11,'Transactions (Dated)'!$C$2:$C$53,"Sell")</f>
        <v>1892</v>
      </c>
      <c r="AA199" s="40">
        <f ca="1">AA198+SUMIFS('Transactions (Dated)'!$E$2:$E$53,'Transactions (Dated)'!$D$2:$D$53,'Share Values'!$V199,'Transactions (Dated)'!$B$2:$B$53,'Share Values'!AA$11,'Transactions (Dated)'!$C$2:$C$53,"Buy")-SUMIFS('Transactions (Dated)'!$E$2:$E$53,'Transactions (Dated)'!$D$2:$D$53,'Share Values'!$V199,'Transactions (Dated)'!$B$2:$B$53,'Share Values'!AA$11,'Transactions (Dated)'!$C$2:$C$53,"Sell")</f>
        <v>2348</v>
      </c>
      <c r="AB199" s="40">
        <f ca="1">AB198+SUMIFS('Transactions (Dated)'!$E$2:$E$53,'Transactions (Dated)'!$D$2:$D$53,'Share Values'!$V199,'Transactions (Dated)'!$B$2:$B$53,'Share Values'!AB$11,'Transactions (Dated)'!$C$2:$C$53,"Buy")-SUMIFS('Transactions (Dated)'!$E$2:$E$53,'Transactions (Dated)'!$D$2:$D$53,'Share Values'!$V199,'Transactions (Dated)'!$B$2:$B$53,'Share Values'!AB$11,'Transactions (Dated)'!$C$2:$C$53,"Sell")</f>
        <v>0</v>
      </c>
      <c r="AC199" s="40">
        <f ca="1">AC198+SUMIFS('Transactions (Dated)'!$E$2:$E$53,'Transactions (Dated)'!$D$2:$D$53,'Share Values'!$V199,'Transactions (Dated)'!$B$2:$B$53,'Share Values'!AC$11,'Transactions (Dated)'!$C$2:$C$53,"Buy")-SUMIFS('Transactions (Dated)'!$E$2:$E$53,'Transactions (Dated)'!$D$2:$D$53,'Share Values'!$V199,'Transactions (Dated)'!$B$2:$B$53,'Share Values'!AC$11,'Transactions (Dated)'!$C$2:$C$53,"Sell")</f>
        <v>0</v>
      </c>
      <c r="AD199" s="40">
        <f ca="1">AD198+SUMIFS('Transactions (Dated)'!$E$2:$E$53,'Transactions (Dated)'!$D$2:$D$53,'Share Values'!$V199,'Transactions (Dated)'!$B$2:$B$53,'Share Values'!AD$11,'Transactions (Dated)'!$C$2:$C$53,"Buy")-SUMIFS('Transactions (Dated)'!$E$2:$E$53,'Transactions (Dated)'!$D$2:$D$53,'Share Values'!$V199,'Transactions (Dated)'!$B$2:$B$53,'Share Values'!AD$11,'Transactions (Dated)'!$C$2:$C$53,"Sell")</f>
        <v>0</v>
      </c>
      <c r="AE199" s="40">
        <f ca="1">AE198+SUMIFS('Transactions (Dated)'!$E$2:$E$53,'Transactions (Dated)'!$D$2:$D$53,'Share Values'!$V199,'Transactions (Dated)'!$B$2:$B$53,'Share Values'!AE$11,'Transactions (Dated)'!$C$2:$C$53,"Buy")-SUMIFS('Transactions (Dated)'!$E$2:$E$53,'Transactions (Dated)'!$D$2:$D$53,'Share Values'!$V199,'Transactions (Dated)'!$B$2:$B$53,'Share Values'!AE$11,'Transactions (Dated)'!$C$2:$C$53,"Sell")</f>
        <v>0</v>
      </c>
      <c r="AF199" s="40">
        <f ca="1">AF198+SUMIFS('Transactions (Dated)'!$E$2:$E$53,'Transactions (Dated)'!$D$2:$D$53,'Share Values'!$V199,'Transactions (Dated)'!$B$2:$B$53,'Share Values'!AF$11,'Transactions (Dated)'!$C$2:$C$53,"Buy")-SUMIFS('Transactions (Dated)'!$E$2:$E$53,'Transactions (Dated)'!$D$2:$D$53,'Share Values'!$V199,'Transactions (Dated)'!$B$2:$B$53,'Share Values'!AF$11,'Transactions (Dated)'!$C$2:$C$53,"Sell")</f>
        <v>0</v>
      </c>
      <c r="AG199" s="40">
        <f ca="1">AG198+SUMIFS('Transactions (Dated)'!$E$2:$E$53,'Transactions (Dated)'!$D$2:$D$53,'Share Values'!$V199,'Transactions (Dated)'!$B$2:$B$53,'Share Values'!AG$11,'Transactions (Dated)'!$C$2:$C$53,"Buy")-SUMIFS('Transactions (Dated)'!$E$2:$E$53,'Transactions (Dated)'!$D$2:$D$53,'Share Values'!$V199,'Transactions (Dated)'!$B$2:$B$53,'Share Values'!AG$11,'Transactions (Dated)'!$C$2:$C$53,"Sell")</f>
        <v>0</v>
      </c>
      <c r="AH199" s="40">
        <f ca="1">AH198+SUMIFS('Transactions (Dated)'!$E$2:$E$53,'Transactions (Dated)'!$D$2:$D$53,'Share Values'!$V199,'Transactions (Dated)'!$B$2:$B$53,'Share Values'!AH$11,'Transactions (Dated)'!$C$2:$C$53,"Buy")-SUMIFS('Transactions (Dated)'!$E$2:$E$53,'Transactions (Dated)'!$D$2:$D$53,'Share Values'!$V199,'Transactions (Dated)'!$B$2:$B$53,'Share Values'!AH$11,'Transactions (Dated)'!$C$2:$C$53,"Sell")</f>
        <v>0</v>
      </c>
      <c r="AI199" s="40">
        <f ca="1">AI198+SUMIFS('Transactions (Dated)'!$E$2:$E$53,'Transactions (Dated)'!$D$2:$D$53,'Share Values'!$V199,'Transactions (Dated)'!$B$2:$B$53,'Share Values'!AI$11,'Transactions (Dated)'!$C$2:$C$53,"Buy")-SUMIFS('Transactions (Dated)'!$E$2:$E$53,'Transactions (Dated)'!$D$2:$D$53,'Share Values'!$V199,'Transactions (Dated)'!$B$2:$B$53,'Share Values'!AI$11,'Transactions (Dated)'!$C$2:$C$53,"Sell")</f>
        <v>0</v>
      </c>
      <c r="AJ199" s="40">
        <f ca="1">AJ198+SUMIFS('Transactions (Dated)'!$E$2:$E$53,'Transactions (Dated)'!$D$2:$D$53,'Share Values'!$V199,'Transactions (Dated)'!$B$2:$B$53,'Share Values'!AJ$11,'Transactions (Dated)'!$C$2:$C$53,"Buy")-SUMIFS('Transactions (Dated)'!$E$2:$E$53,'Transactions (Dated)'!$D$2:$D$53,'Share Values'!$V199,'Transactions (Dated)'!$B$2:$B$53,'Share Values'!AJ$11,'Transactions (Dated)'!$C$2:$C$53,"Sell")</f>
        <v>0</v>
      </c>
      <c r="AK199" s="40"/>
      <c r="AM199" s="3">
        <f t="shared" si="57"/>
        <v>42185</v>
      </c>
      <c r="AN199" s="6">
        <f t="shared" ca="1" si="58"/>
        <v>47221.250000000007</v>
      </c>
      <c r="AO199" s="6">
        <f t="shared" ca="1" si="59"/>
        <v>46687.500000000007</v>
      </c>
      <c r="AP199" s="6">
        <f t="shared" ca="1" si="60"/>
        <v>0</v>
      </c>
      <c r="AQ199" s="6">
        <f t="shared" ca="1" si="61"/>
        <v>59068.24</v>
      </c>
      <c r="AR199" s="6">
        <f t="shared" ca="1" si="62"/>
        <v>39540.32</v>
      </c>
      <c r="AS199" s="6">
        <f t="shared" ca="1" si="63"/>
        <v>0</v>
      </c>
      <c r="AT199" s="6">
        <f t="shared" ca="1" si="64"/>
        <v>0</v>
      </c>
      <c r="AU199" s="6">
        <f t="shared" ca="1" si="65"/>
        <v>0</v>
      </c>
      <c r="AV199" s="6">
        <f t="shared" ca="1" si="66"/>
        <v>0</v>
      </c>
      <c r="AW199" s="6">
        <f t="shared" ca="1" si="67"/>
        <v>0</v>
      </c>
      <c r="AX199" s="6">
        <f t="shared" ca="1" si="68"/>
        <v>0</v>
      </c>
      <c r="AY199" s="6">
        <f t="shared" ca="1" si="69"/>
        <v>0</v>
      </c>
      <c r="AZ199" s="6">
        <f t="shared" ca="1" si="70"/>
        <v>0</v>
      </c>
      <c r="BA199" s="6">
        <f t="shared" ca="1" si="71"/>
        <v>0</v>
      </c>
      <c r="BB199" s="6"/>
      <c r="BD199" s="4">
        <f t="shared" ca="1" si="72"/>
        <v>192517.31000000003</v>
      </c>
      <c r="BF199" s="3">
        <f t="shared" si="73"/>
        <v>42185</v>
      </c>
      <c r="BG199" s="6">
        <f>BG198+SUMIFS('Transactions (Dated)'!H:H,'Transactions (Dated)'!D:D,'Share Values'!AM199)</f>
        <v>806524.9</v>
      </c>
      <c r="BH199" s="6">
        <f ca="1">BH198+SUMIFS('Transactions (Dated)'!$F:$F,'Transactions (Dated)'!$D:$D,$BF199,'Transactions (Dated)'!$B:$B,BH$11,'Transactions (Dated)'!$C:$C,"Dividend (paid to cash)")*W199</f>
        <v>0</v>
      </c>
      <c r="BI199" s="6">
        <f ca="1">BI198+SUMIFS('Transactions (Dated)'!$F:$F,'Transactions (Dated)'!$D:$D,$BF199,'Transactions (Dated)'!$B:$B,BI$11,'Transactions (Dated)'!$C:$C,"Dividend (paid to cash)")*X199</f>
        <v>1718.75</v>
      </c>
      <c r="BJ199" s="6">
        <f ca="1">BJ198+SUMIFS('Transactions (Dated)'!$F:$F,'Transactions (Dated)'!$D:$D,$BF199,'Transactions (Dated)'!$B:$B,BJ$11,'Transactions (Dated)'!$C:$C,"Dividend (paid to cash)")*Y199</f>
        <v>0</v>
      </c>
      <c r="BK199" s="6">
        <f ca="1">BK198+SUMIFS('Transactions (Dated)'!$F:$F,'Transactions (Dated)'!$D:$D,$BF199,'Transactions (Dated)'!$B:$B,BK$11,'Transactions (Dated)'!$C:$C,"Dividend (paid to cash)")*Z199</f>
        <v>113.52000000000001</v>
      </c>
      <c r="BL199" s="6">
        <f ca="1">BL198+SUMIFS('Transactions (Dated)'!$F:$F,'Transactions (Dated)'!$D:$D,$BF199,'Transactions (Dated)'!$B:$B,BL$11,'Transactions (Dated)'!$C:$C,"Dividend (paid to cash)")*AA199</f>
        <v>0</v>
      </c>
      <c r="BM199" s="6">
        <f ca="1">BM198+SUMIFS('Transactions (Dated)'!$F:$F,'Transactions (Dated)'!$D:$D,$BF199,'Transactions (Dated)'!$B:$B,BM$11,'Transactions (Dated)'!$C:$C,"Dividend (paid to cash)")*AB199</f>
        <v>0</v>
      </c>
      <c r="BN199" s="6">
        <f ca="1">BN198+SUMIFS('Transactions (Dated)'!$F:$F,'Transactions (Dated)'!$D:$D,$BF199,'Transactions (Dated)'!$B:$B,BN$11,'Transactions (Dated)'!$C:$C,"Dividend (paid to cash)")*AC199</f>
        <v>0</v>
      </c>
      <c r="BO199" s="6">
        <f ca="1">BO198+SUMIFS('Transactions (Dated)'!$F:$F,'Transactions (Dated)'!$D:$D,$BF199,'Transactions (Dated)'!$B:$B,BO$11,'Transactions (Dated)'!$C:$C,"Dividend (paid to cash)")*AD199</f>
        <v>0</v>
      </c>
      <c r="BP199" s="6">
        <f ca="1">BP198+SUMIFS('Transactions (Dated)'!$F:$F,'Transactions (Dated)'!$D:$D,$BF199,'Transactions (Dated)'!$B:$B,BP$11,'Transactions (Dated)'!$C:$C,"Dividend (paid to cash)")*AE199</f>
        <v>0</v>
      </c>
      <c r="BQ199" s="6">
        <f ca="1">BQ198+SUMIFS('Transactions (Dated)'!$F:$F,'Transactions (Dated)'!$D:$D,$BF199,'Transactions (Dated)'!$B:$B,BQ$11,'Transactions (Dated)'!$C:$C,"Dividend (paid to cash)")*AF199</f>
        <v>0</v>
      </c>
      <c r="BR199" s="6">
        <f ca="1">BR198+SUMIFS('Transactions (Dated)'!$F:$F,'Transactions (Dated)'!$D:$D,$BF199,'Transactions (Dated)'!$B:$B,BR$11,'Transactions (Dated)'!$C:$C,"Dividend (paid to cash)")*AG199</f>
        <v>0</v>
      </c>
      <c r="BS199" s="6">
        <f ca="1">BS198+SUMIFS('Transactions (Dated)'!$F:$F,'Transactions (Dated)'!$D:$D,$BF199,'Transactions (Dated)'!$B:$B,BS$11,'Transactions (Dated)'!$C:$C,"Dividend (paid to cash)")*AH199</f>
        <v>0</v>
      </c>
      <c r="BT199" s="6">
        <f ca="1">BT198+SUMIFS('Transactions (Dated)'!$F:$F,'Transactions (Dated)'!$D:$D,$BF199,'Transactions (Dated)'!$B:$B,BT$11,'Transactions (Dated)'!$C:$C,"Dividend (paid to cash)")*AI199</f>
        <v>0</v>
      </c>
      <c r="BU199" s="6">
        <f ca="1">BU198+SUMIFS('Transactions (Dated)'!$F:$F,'Transactions (Dated)'!$D:$D,$BF199,'Transactions (Dated)'!$B:$B,BU$11,'Transactions (Dated)'!$C:$C,"Dividend (paid to cash)")*AJ199</f>
        <v>0</v>
      </c>
      <c r="BV199" s="6"/>
      <c r="BX199" s="6">
        <f t="shared" ca="1" si="78"/>
        <v>808357.17</v>
      </c>
      <c r="BZ199" s="3">
        <f t="shared" si="79"/>
        <v>42185</v>
      </c>
      <c r="CA199" s="4">
        <f t="shared" ca="1" si="74"/>
        <v>192517.31000000003</v>
      </c>
      <c r="CB199" s="4">
        <f t="shared" ca="1" si="75"/>
        <v>808357.17</v>
      </c>
      <c r="CD199" s="4">
        <f t="shared" ca="1" si="76"/>
        <v>1000874.4800000001</v>
      </c>
    </row>
    <row r="200" spans="2:82" x14ac:dyDescent="0.15">
      <c r="B200" s="3">
        <f t="shared" si="77"/>
        <v>42187</v>
      </c>
      <c r="C200" s="2">
        <v>14638</v>
      </c>
      <c r="E200" s="70">
        <v>42187</v>
      </c>
      <c r="F200" s="69">
        <v>9.99</v>
      </c>
      <c r="G200" s="69">
        <v>4.93</v>
      </c>
      <c r="H200" s="69">
        <v>19.760000000000002</v>
      </c>
      <c r="I200" s="69">
        <v>31.25</v>
      </c>
      <c r="J200" s="69">
        <v>17.100000000000001</v>
      </c>
      <c r="K200" s="69">
        <v>12.46</v>
      </c>
      <c r="L200" s="69">
        <v>25.71</v>
      </c>
      <c r="M200" s="69">
        <v>3.4</v>
      </c>
      <c r="N200" s="69">
        <v>10.94</v>
      </c>
      <c r="O200" s="69">
        <v>6.0332999999999997</v>
      </c>
      <c r="P200" s="69">
        <v>31.04</v>
      </c>
      <c r="Q200" s="69">
        <v>1</v>
      </c>
      <c r="R200" s="69">
        <v>10.24</v>
      </c>
      <c r="S200" s="69">
        <v>35.450000000000003</v>
      </c>
      <c r="T200" s="4"/>
      <c r="V200" s="3">
        <f t="shared" si="56"/>
        <v>42187</v>
      </c>
      <c r="W200" s="40">
        <f ca="1">W199+SUMIFS('Transactions (Dated)'!$E$2:$E$53,'Transactions (Dated)'!$D$2:$D$53,'Share Values'!$V200,'Transactions (Dated)'!$B$2:$B$53,'Share Values'!W$11,'Transactions (Dated)'!$C$2:$C$53,"Buy")-SUMIFS('Transactions (Dated)'!$E$2:$E$53,'Transactions (Dated)'!$D$2:$D$53,'Share Values'!$V200,'Transactions (Dated)'!$B$2:$B$53,'Share Values'!W$11,'Transactions (Dated)'!$C$2:$C$53,"Sell")</f>
        <v>4625</v>
      </c>
      <c r="X200" s="40">
        <f ca="1">X199+SUMIFS('Transactions (Dated)'!$E$2:$E$53,'Transactions (Dated)'!$D$2:$D$53,'Share Values'!$V200,'Transactions (Dated)'!$B$2:$B$53,'Share Values'!X$11,'Transactions (Dated)'!$C$2:$C$53,"Buy")-SUMIFS('Transactions (Dated)'!$E$2:$E$53,'Transactions (Dated)'!$D$2:$D$53,'Share Values'!$V200,'Transactions (Dated)'!$B$2:$B$53,'Share Values'!X$11,'Transactions (Dated)'!$C$2:$C$53,"Sell")</f>
        <v>9375</v>
      </c>
      <c r="Y200" s="40">
        <f ca="1">Y199+SUMIFS('Transactions (Dated)'!$E$2:$E$53,'Transactions (Dated)'!$D$2:$D$53,'Share Values'!$V200,'Transactions (Dated)'!$B$2:$B$53,'Share Values'!Y$11,'Transactions (Dated)'!$C$2:$C$53,"Buy")-SUMIFS('Transactions (Dated)'!$E$2:$E$53,'Transactions (Dated)'!$D$2:$D$53,'Share Values'!$V200,'Transactions (Dated)'!$B$2:$B$53,'Share Values'!Y$11,'Transactions (Dated)'!$C$2:$C$53,"Sell")</f>
        <v>0</v>
      </c>
      <c r="Z200" s="40">
        <f ca="1">Z199+SUMIFS('Transactions (Dated)'!$E$2:$E$53,'Transactions (Dated)'!$D$2:$D$53,'Share Values'!$V200,'Transactions (Dated)'!$B$2:$B$53,'Share Values'!Z$11,'Transactions (Dated)'!$C$2:$C$53,"Buy")-SUMIFS('Transactions (Dated)'!$E$2:$E$53,'Transactions (Dated)'!$D$2:$D$53,'Share Values'!$V200,'Transactions (Dated)'!$B$2:$B$53,'Share Values'!Z$11,'Transactions (Dated)'!$C$2:$C$53,"Sell")</f>
        <v>1892</v>
      </c>
      <c r="AA200" s="40">
        <f ca="1">AA199+SUMIFS('Transactions (Dated)'!$E$2:$E$53,'Transactions (Dated)'!$D$2:$D$53,'Share Values'!$V200,'Transactions (Dated)'!$B$2:$B$53,'Share Values'!AA$11,'Transactions (Dated)'!$C$2:$C$53,"Buy")-SUMIFS('Transactions (Dated)'!$E$2:$E$53,'Transactions (Dated)'!$D$2:$D$53,'Share Values'!$V200,'Transactions (Dated)'!$B$2:$B$53,'Share Values'!AA$11,'Transactions (Dated)'!$C$2:$C$53,"Sell")</f>
        <v>2348</v>
      </c>
      <c r="AB200" s="40">
        <f ca="1">AB199+SUMIFS('Transactions (Dated)'!$E$2:$E$53,'Transactions (Dated)'!$D$2:$D$53,'Share Values'!$V200,'Transactions (Dated)'!$B$2:$B$53,'Share Values'!AB$11,'Transactions (Dated)'!$C$2:$C$53,"Buy")-SUMIFS('Transactions (Dated)'!$E$2:$E$53,'Transactions (Dated)'!$D$2:$D$53,'Share Values'!$V200,'Transactions (Dated)'!$B$2:$B$53,'Share Values'!AB$11,'Transactions (Dated)'!$C$2:$C$53,"Sell")</f>
        <v>0</v>
      </c>
      <c r="AC200" s="40">
        <f ca="1">AC199+SUMIFS('Transactions (Dated)'!$E$2:$E$53,'Transactions (Dated)'!$D$2:$D$53,'Share Values'!$V200,'Transactions (Dated)'!$B$2:$B$53,'Share Values'!AC$11,'Transactions (Dated)'!$C$2:$C$53,"Buy")-SUMIFS('Transactions (Dated)'!$E$2:$E$53,'Transactions (Dated)'!$D$2:$D$53,'Share Values'!$V200,'Transactions (Dated)'!$B$2:$B$53,'Share Values'!AC$11,'Transactions (Dated)'!$C$2:$C$53,"Sell")</f>
        <v>0</v>
      </c>
      <c r="AD200" s="40">
        <f ca="1">AD199+SUMIFS('Transactions (Dated)'!$E$2:$E$53,'Transactions (Dated)'!$D$2:$D$53,'Share Values'!$V200,'Transactions (Dated)'!$B$2:$B$53,'Share Values'!AD$11,'Transactions (Dated)'!$C$2:$C$53,"Buy")-SUMIFS('Transactions (Dated)'!$E$2:$E$53,'Transactions (Dated)'!$D$2:$D$53,'Share Values'!$V200,'Transactions (Dated)'!$B$2:$B$53,'Share Values'!AD$11,'Transactions (Dated)'!$C$2:$C$53,"Sell")</f>
        <v>0</v>
      </c>
      <c r="AE200" s="40">
        <f ca="1">AE199+SUMIFS('Transactions (Dated)'!$E$2:$E$53,'Transactions (Dated)'!$D$2:$D$53,'Share Values'!$V200,'Transactions (Dated)'!$B$2:$B$53,'Share Values'!AE$11,'Transactions (Dated)'!$C$2:$C$53,"Buy")-SUMIFS('Transactions (Dated)'!$E$2:$E$53,'Transactions (Dated)'!$D$2:$D$53,'Share Values'!$V200,'Transactions (Dated)'!$B$2:$B$53,'Share Values'!AE$11,'Transactions (Dated)'!$C$2:$C$53,"Sell")</f>
        <v>0</v>
      </c>
      <c r="AF200" s="40">
        <f ca="1">AF199+SUMIFS('Transactions (Dated)'!$E$2:$E$53,'Transactions (Dated)'!$D$2:$D$53,'Share Values'!$V200,'Transactions (Dated)'!$B$2:$B$53,'Share Values'!AF$11,'Transactions (Dated)'!$C$2:$C$53,"Buy")-SUMIFS('Transactions (Dated)'!$E$2:$E$53,'Transactions (Dated)'!$D$2:$D$53,'Share Values'!$V200,'Transactions (Dated)'!$B$2:$B$53,'Share Values'!AF$11,'Transactions (Dated)'!$C$2:$C$53,"Sell")</f>
        <v>0</v>
      </c>
      <c r="AG200" s="40">
        <f ca="1">AG199+SUMIFS('Transactions (Dated)'!$E$2:$E$53,'Transactions (Dated)'!$D$2:$D$53,'Share Values'!$V200,'Transactions (Dated)'!$B$2:$B$53,'Share Values'!AG$11,'Transactions (Dated)'!$C$2:$C$53,"Buy")-SUMIFS('Transactions (Dated)'!$E$2:$E$53,'Transactions (Dated)'!$D$2:$D$53,'Share Values'!$V200,'Transactions (Dated)'!$B$2:$B$53,'Share Values'!AG$11,'Transactions (Dated)'!$C$2:$C$53,"Sell")</f>
        <v>0</v>
      </c>
      <c r="AH200" s="40">
        <f ca="1">AH199+SUMIFS('Transactions (Dated)'!$E$2:$E$53,'Transactions (Dated)'!$D$2:$D$53,'Share Values'!$V200,'Transactions (Dated)'!$B$2:$B$53,'Share Values'!AH$11,'Transactions (Dated)'!$C$2:$C$53,"Buy")-SUMIFS('Transactions (Dated)'!$E$2:$E$53,'Transactions (Dated)'!$D$2:$D$53,'Share Values'!$V200,'Transactions (Dated)'!$B$2:$B$53,'Share Values'!AH$11,'Transactions (Dated)'!$C$2:$C$53,"Sell")</f>
        <v>0</v>
      </c>
      <c r="AI200" s="40">
        <f ca="1">AI199+SUMIFS('Transactions (Dated)'!$E$2:$E$53,'Transactions (Dated)'!$D$2:$D$53,'Share Values'!$V200,'Transactions (Dated)'!$B$2:$B$53,'Share Values'!AI$11,'Transactions (Dated)'!$C$2:$C$53,"Buy")-SUMIFS('Transactions (Dated)'!$E$2:$E$53,'Transactions (Dated)'!$D$2:$D$53,'Share Values'!$V200,'Transactions (Dated)'!$B$2:$B$53,'Share Values'!AI$11,'Transactions (Dated)'!$C$2:$C$53,"Sell")</f>
        <v>0</v>
      </c>
      <c r="AJ200" s="40">
        <f ca="1">AJ199+SUMIFS('Transactions (Dated)'!$E$2:$E$53,'Transactions (Dated)'!$D$2:$D$53,'Share Values'!$V200,'Transactions (Dated)'!$B$2:$B$53,'Share Values'!AJ$11,'Transactions (Dated)'!$C$2:$C$53,"Buy")-SUMIFS('Transactions (Dated)'!$E$2:$E$53,'Transactions (Dated)'!$D$2:$D$53,'Share Values'!$V200,'Transactions (Dated)'!$B$2:$B$53,'Share Values'!AJ$11,'Transactions (Dated)'!$C$2:$C$53,"Sell")</f>
        <v>0</v>
      </c>
      <c r="AK200" s="40"/>
      <c r="AM200" s="3">
        <f t="shared" si="57"/>
        <v>42187</v>
      </c>
      <c r="AN200" s="6">
        <f t="shared" ca="1" si="58"/>
        <v>46203.75</v>
      </c>
      <c r="AO200" s="6">
        <f t="shared" ca="1" si="59"/>
        <v>46218.75</v>
      </c>
      <c r="AP200" s="6">
        <f t="shared" ca="1" si="60"/>
        <v>0</v>
      </c>
      <c r="AQ200" s="6">
        <f t="shared" ca="1" si="61"/>
        <v>59125</v>
      </c>
      <c r="AR200" s="6">
        <f t="shared" ca="1" si="62"/>
        <v>40150.800000000003</v>
      </c>
      <c r="AS200" s="6">
        <f t="shared" ca="1" si="63"/>
        <v>0</v>
      </c>
      <c r="AT200" s="6">
        <f t="shared" ca="1" si="64"/>
        <v>0</v>
      </c>
      <c r="AU200" s="6">
        <f t="shared" ca="1" si="65"/>
        <v>0</v>
      </c>
      <c r="AV200" s="6">
        <f t="shared" ca="1" si="66"/>
        <v>0</v>
      </c>
      <c r="AW200" s="6">
        <f t="shared" ca="1" si="67"/>
        <v>0</v>
      </c>
      <c r="AX200" s="6">
        <f t="shared" ca="1" si="68"/>
        <v>0</v>
      </c>
      <c r="AY200" s="6">
        <f t="shared" ca="1" si="69"/>
        <v>0</v>
      </c>
      <c r="AZ200" s="6">
        <f t="shared" ca="1" si="70"/>
        <v>0</v>
      </c>
      <c r="BA200" s="6">
        <f t="shared" ca="1" si="71"/>
        <v>0</v>
      </c>
      <c r="BB200" s="6"/>
      <c r="BD200" s="4">
        <f t="shared" ca="1" si="72"/>
        <v>191698.3</v>
      </c>
      <c r="BF200" s="3">
        <f t="shared" si="73"/>
        <v>42187</v>
      </c>
      <c r="BG200" s="6">
        <f>BG199+SUMIFS('Transactions (Dated)'!H:H,'Transactions (Dated)'!D:D,'Share Values'!AM200)</f>
        <v>806524.9</v>
      </c>
      <c r="BH200" s="6">
        <f ca="1">BH199+SUMIFS('Transactions (Dated)'!$F:$F,'Transactions (Dated)'!$D:$D,$BF200,'Transactions (Dated)'!$B:$B,BH$11,'Transactions (Dated)'!$C:$C,"Dividend (paid to cash)")*W200</f>
        <v>0</v>
      </c>
      <c r="BI200" s="6">
        <f ca="1">BI199+SUMIFS('Transactions (Dated)'!$F:$F,'Transactions (Dated)'!$D:$D,$BF200,'Transactions (Dated)'!$B:$B,BI$11,'Transactions (Dated)'!$C:$C,"Dividend (paid to cash)")*X200</f>
        <v>1718.75</v>
      </c>
      <c r="BJ200" s="6">
        <f ca="1">BJ199+SUMIFS('Transactions (Dated)'!$F:$F,'Transactions (Dated)'!$D:$D,$BF200,'Transactions (Dated)'!$B:$B,BJ$11,'Transactions (Dated)'!$C:$C,"Dividend (paid to cash)")*Y200</f>
        <v>0</v>
      </c>
      <c r="BK200" s="6">
        <f ca="1">BK199+SUMIFS('Transactions (Dated)'!$F:$F,'Transactions (Dated)'!$D:$D,$BF200,'Transactions (Dated)'!$B:$B,BK$11,'Transactions (Dated)'!$C:$C,"Dividend (paid to cash)")*Z200</f>
        <v>113.52000000000001</v>
      </c>
      <c r="BL200" s="6">
        <f ca="1">BL199+SUMIFS('Transactions (Dated)'!$F:$F,'Transactions (Dated)'!$D:$D,$BF200,'Transactions (Dated)'!$B:$B,BL$11,'Transactions (Dated)'!$C:$C,"Dividend (paid to cash)")*AA200</f>
        <v>0</v>
      </c>
      <c r="BM200" s="6">
        <f ca="1">BM199+SUMIFS('Transactions (Dated)'!$F:$F,'Transactions (Dated)'!$D:$D,$BF200,'Transactions (Dated)'!$B:$B,BM$11,'Transactions (Dated)'!$C:$C,"Dividend (paid to cash)")*AB200</f>
        <v>0</v>
      </c>
      <c r="BN200" s="6">
        <f ca="1">BN199+SUMIFS('Transactions (Dated)'!$F:$F,'Transactions (Dated)'!$D:$D,$BF200,'Transactions (Dated)'!$B:$B,BN$11,'Transactions (Dated)'!$C:$C,"Dividend (paid to cash)")*AC200</f>
        <v>0</v>
      </c>
      <c r="BO200" s="6">
        <f ca="1">BO199+SUMIFS('Transactions (Dated)'!$F:$F,'Transactions (Dated)'!$D:$D,$BF200,'Transactions (Dated)'!$B:$B,BO$11,'Transactions (Dated)'!$C:$C,"Dividend (paid to cash)")*AD200</f>
        <v>0</v>
      </c>
      <c r="BP200" s="6">
        <f ca="1">BP199+SUMIFS('Transactions (Dated)'!$F:$F,'Transactions (Dated)'!$D:$D,$BF200,'Transactions (Dated)'!$B:$B,BP$11,'Transactions (Dated)'!$C:$C,"Dividend (paid to cash)")*AE200</f>
        <v>0</v>
      </c>
      <c r="BQ200" s="6">
        <f ca="1">BQ199+SUMIFS('Transactions (Dated)'!$F:$F,'Transactions (Dated)'!$D:$D,$BF200,'Transactions (Dated)'!$B:$B,BQ$11,'Transactions (Dated)'!$C:$C,"Dividend (paid to cash)")*AF200</f>
        <v>0</v>
      </c>
      <c r="BR200" s="6">
        <f ca="1">BR199+SUMIFS('Transactions (Dated)'!$F:$F,'Transactions (Dated)'!$D:$D,$BF200,'Transactions (Dated)'!$B:$B,BR$11,'Transactions (Dated)'!$C:$C,"Dividend (paid to cash)")*AG200</f>
        <v>0</v>
      </c>
      <c r="BS200" s="6">
        <f ca="1">BS199+SUMIFS('Transactions (Dated)'!$F:$F,'Transactions (Dated)'!$D:$D,$BF200,'Transactions (Dated)'!$B:$B,BS$11,'Transactions (Dated)'!$C:$C,"Dividend (paid to cash)")*AH200</f>
        <v>0</v>
      </c>
      <c r="BT200" s="6">
        <f ca="1">BT199+SUMIFS('Transactions (Dated)'!$F:$F,'Transactions (Dated)'!$D:$D,$BF200,'Transactions (Dated)'!$B:$B,BT$11,'Transactions (Dated)'!$C:$C,"Dividend (paid to cash)")*AI200</f>
        <v>0</v>
      </c>
      <c r="BU200" s="6">
        <f ca="1">BU199+SUMIFS('Transactions (Dated)'!$F:$F,'Transactions (Dated)'!$D:$D,$BF200,'Transactions (Dated)'!$B:$B,BU$11,'Transactions (Dated)'!$C:$C,"Dividend (paid to cash)")*AJ200</f>
        <v>0</v>
      </c>
      <c r="BV200" s="6"/>
      <c r="BX200" s="6">
        <f t="shared" ca="1" si="78"/>
        <v>808357.17</v>
      </c>
      <c r="BZ200" s="3">
        <f t="shared" si="79"/>
        <v>42187</v>
      </c>
      <c r="CA200" s="4">
        <f t="shared" ca="1" si="74"/>
        <v>191698.3</v>
      </c>
      <c r="CB200" s="4">
        <f t="shared" ca="1" si="75"/>
        <v>808357.17</v>
      </c>
      <c r="CD200" s="4">
        <f t="shared" ca="1" si="76"/>
        <v>1000055.47</v>
      </c>
    </row>
    <row r="201" spans="2:82" x14ac:dyDescent="0.15">
      <c r="B201" s="3">
        <f t="shared" si="77"/>
        <v>42188</v>
      </c>
      <c r="C201" s="2">
        <v>14682.4</v>
      </c>
      <c r="E201" s="70">
        <v>42188</v>
      </c>
      <c r="F201" s="69">
        <v>10.1</v>
      </c>
      <c r="G201" s="69">
        <v>4.82</v>
      </c>
      <c r="H201" s="69">
        <v>19.78</v>
      </c>
      <c r="I201" s="69">
        <v>31.06</v>
      </c>
      <c r="J201" s="69">
        <v>16.93</v>
      </c>
      <c r="K201" s="69">
        <v>12.42</v>
      </c>
      <c r="L201" s="69">
        <v>25.7</v>
      </c>
      <c r="M201" s="69">
        <v>3.31</v>
      </c>
      <c r="N201" s="69">
        <v>10.9</v>
      </c>
      <c r="O201" s="69">
        <v>6</v>
      </c>
      <c r="P201" s="69">
        <v>31.15</v>
      </c>
      <c r="Q201" s="69">
        <v>1.01</v>
      </c>
      <c r="R201" s="69">
        <v>10.39</v>
      </c>
      <c r="S201" s="69">
        <v>35.99</v>
      </c>
      <c r="T201" s="4"/>
      <c r="V201" s="3">
        <f t="shared" si="56"/>
        <v>42188</v>
      </c>
      <c r="W201" s="40">
        <f ca="1">W200+SUMIFS('Transactions (Dated)'!$E$2:$E$53,'Transactions (Dated)'!$D$2:$D$53,'Share Values'!$V201,'Transactions (Dated)'!$B$2:$B$53,'Share Values'!W$11,'Transactions (Dated)'!$C$2:$C$53,"Buy")-SUMIFS('Transactions (Dated)'!$E$2:$E$53,'Transactions (Dated)'!$D$2:$D$53,'Share Values'!$V201,'Transactions (Dated)'!$B$2:$B$53,'Share Values'!W$11,'Transactions (Dated)'!$C$2:$C$53,"Sell")</f>
        <v>4625</v>
      </c>
      <c r="X201" s="40">
        <f ca="1">X200+SUMIFS('Transactions (Dated)'!$E$2:$E$53,'Transactions (Dated)'!$D$2:$D$53,'Share Values'!$V201,'Transactions (Dated)'!$B$2:$B$53,'Share Values'!X$11,'Transactions (Dated)'!$C$2:$C$53,"Buy")-SUMIFS('Transactions (Dated)'!$E$2:$E$53,'Transactions (Dated)'!$D$2:$D$53,'Share Values'!$V201,'Transactions (Dated)'!$B$2:$B$53,'Share Values'!X$11,'Transactions (Dated)'!$C$2:$C$53,"Sell")</f>
        <v>9375</v>
      </c>
      <c r="Y201" s="40">
        <f ca="1">Y200+SUMIFS('Transactions (Dated)'!$E$2:$E$53,'Transactions (Dated)'!$D$2:$D$53,'Share Values'!$V201,'Transactions (Dated)'!$B$2:$B$53,'Share Values'!Y$11,'Transactions (Dated)'!$C$2:$C$53,"Buy")-SUMIFS('Transactions (Dated)'!$E$2:$E$53,'Transactions (Dated)'!$D$2:$D$53,'Share Values'!$V201,'Transactions (Dated)'!$B$2:$B$53,'Share Values'!Y$11,'Transactions (Dated)'!$C$2:$C$53,"Sell")</f>
        <v>0</v>
      </c>
      <c r="Z201" s="40">
        <f ca="1">Z200+SUMIFS('Transactions (Dated)'!$E$2:$E$53,'Transactions (Dated)'!$D$2:$D$53,'Share Values'!$V201,'Transactions (Dated)'!$B$2:$B$53,'Share Values'!Z$11,'Transactions (Dated)'!$C$2:$C$53,"Buy")-SUMIFS('Transactions (Dated)'!$E$2:$E$53,'Transactions (Dated)'!$D$2:$D$53,'Share Values'!$V201,'Transactions (Dated)'!$B$2:$B$53,'Share Values'!Z$11,'Transactions (Dated)'!$C$2:$C$53,"Sell")</f>
        <v>1892</v>
      </c>
      <c r="AA201" s="40">
        <f ca="1">AA200+SUMIFS('Transactions (Dated)'!$E$2:$E$53,'Transactions (Dated)'!$D$2:$D$53,'Share Values'!$V201,'Transactions (Dated)'!$B$2:$B$53,'Share Values'!AA$11,'Transactions (Dated)'!$C$2:$C$53,"Buy")-SUMIFS('Transactions (Dated)'!$E$2:$E$53,'Transactions (Dated)'!$D$2:$D$53,'Share Values'!$V201,'Transactions (Dated)'!$B$2:$B$53,'Share Values'!AA$11,'Transactions (Dated)'!$C$2:$C$53,"Sell")</f>
        <v>2348</v>
      </c>
      <c r="AB201" s="40">
        <f ca="1">AB200+SUMIFS('Transactions (Dated)'!$E$2:$E$53,'Transactions (Dated)'!$D$2:$D$53,'Share Values'!$V201,'Transactions (Dated)'!$B$2:$B$53,'Share Values'!AB$11,'Transactions (Dated)'!$C$2:$C$53,"Buy")-SUMIFS('Transactions (Dated)'!$E$2:$E$53,'Transactions (Dated)'!$D$2:$D$53,'Share Values'!$V201,'Transactions (Dated)'!$B$2:$B$53,'Share Values'!AB$11,'Transactions (Dated)'!$C$2:$C$53,"Sell")</f>
        <v>0</v>
      </c>
      <c r="AC201" s="40">
        <f ca="1">AC200+SUMIFS('Transactions (Dated)'!$E$2:$E$53,'Transactions (Dated)'!$D$2:$D$53,'Share Values'!$V201,'Transactions (Dated)'!$B$2:$B$53,'Share Values'!AC$11,'Transactions (Dated)'!$C$2:$C$53,"Buy")-SUMIFS('Transactions (Dated)'!$E$2:$E$53,'Transactions (Dated)'!$D$2:$D$53,'Share Values'!$V201,'Transactions (Dated)'!$B$2:$B$53,'Share Values'!AC$11,'Transactions (Dated)'!$C$2:$C$53,"Sell")</f>
        <v>0</v>
      </c>
      <c r="AD201" s="40">
        <f ca="1">AD200+SUMIFS('Transactions (Dated)'!$E$2:$E$53,'Transactions (Dated)'!$D$2:$D$53,'Share Values'!$V201,'Transactions (Dated)'!$B$2:$B$53,'Share Values'!AD$11,'Transactions (Dated)'!$C$2:$C$53,"Buy")-SUMIFS('Transactions (Dated)'!$E$2:$E$53,'Transactions (Dated)'!$D$2:$D$53,'Share Values'!$V201,'Transactions (Dated)'!$B$2:$B$53,'Share Values'!AD$11,'Transactions (Dated)'!$C$2:$C$53,"Sell")</f>
        <v>0</v>
      </c>
      <c r="AE201" s="40">
        <f ca="1">AE200+SUMIFS('Transactions (Dated)'!$E$2:$E$53,'Transactions (Dated)'!$D$2:$D$53,'Share Values'!$V201,'Transactions (Dated)'!$B$2:$B$53,'Share Values'!AE$11,'Transactions (Dated)'!$C$2:$C$53,"Buy")-SUMIFS('Transactions (Dated)'!$E$2:$E$53,'Transactions (Dated)'!$D$2:$D$53,'Share Values'!$V201,'Transactions (Dated)'!$B$2:$B$53,'Share Values'!AE$11,'Transactions (Dated)'!$C$2:$C$53,"Sell")</f>
        <v>0</v>
      </c>
      <c r="AF201" s="40">
        <f ca="1">AF200+SUMIFS('Transactions (Dated)'!$E$2:$E$53,'Transactions (Dated)'!$D$2:$D$53,'Share Values'!$V201,'Transactions (Dated)'!$B$2:$B$53,'Share Values'!AF$11,'Transactions (Dated)'!$C$2:$C$53,"Buy")-SUMIFS('Transactions (Dated)'!$E$2:$E$53,'Transactions (Dated)'!$D$2:$D$53,'Share Values'!$V201,'Transactions (Dated)'!$B$2:$B$53,'Share Values'!AF$11,'Transactions (Dated)'!$C$2:$C$53,"Sell")</f>
        <v>0</v>
      </c>
      <c r="AG201" s="40">
        <f ca="1">AG200+SUMIFS('Transactions (Dated)'!$E$2:$E$53,'Transactions (Dated)'!$D$2:$D$53,'Share Values'!$V201,'Transactions (Dated)'!$B$2:$B$53,'Share Values'!AG$11,'Transactions (Dated)'!$C$2:$C$53,"Buy")-SUMIFS('Transactions (Dated)'!$E$2:$E$53,'Transactions (Dated)'!$D$2:$D$53,'Share Values'!$V201,'Transactions (Dated)'!$B$2:$B$53,'Share Values'!AG$11,'Transactions (Dated)'!$C$2:$C$53,"Sell")</f>
        <v>0</v>
      </c>
      <c r="AH201" s="40">
        <f ca="1">AH200+SUMIFS('Transactions (Dated)'!$E$2:$E$53,'Transactions (Dated)'!$D$2:$D$53,'Share Values'!$V201,'Transactions (Dated)'!$B$2:$B$53,'Share Values'!AH$11,'Transactions (Dated)'!$C$2:$C$53,"Buy")-SUMIFS('Transactions (Dated)'!$E$2:$E$53,'Transactions (Dated)'!$D$2:$D$53,'Share Values'!$V201,'Transactions (Dated)'!$B$2:$B$53,'Share Values'!AH$11,'Transactions (Dated)'!$C$2:$C$53,"Sell")</f>
        <v>0</v>
      </c>
      <c r="AI201" s="40">
        <f ca="1">AI200+SUMIFS('Transactions (Dated)'!$E$2:$E$53,'Transactions (Dated)'!$D$2:$D$53,'Share Values'!$V201,'Transactions (Dated)'!$B$2:$B$53,'Share Values'!AI$11,'Transactions (Dated)'!$C$2:$C$53,"Buy")-SUMIFS('Transactions (Dated)'!$E$2:$E$53,'Transactions (Dated)'!$D$2:$D$53,'Share Values'!$V201,'Transactions (Dated)'!$B$2:$B$53,'Share Values'!AI$11,'Transactions (Dated)'!$C$2:$C$53,"Sell")</f>
        <v>0</v>
      </c>
      <c r="AJ201" s="40">
        <f ca="1">AJ200+SUMIFS('Transactions (Dated)'!$E$2:$E$53,'Transactions (Dated)'!$D$2:$D$53,'Share Values'!$V201,'Transactions (Dated)'!$B$2:$B$53,'Share Values'!AJ$11,'Transactions (Dated)'!$C$2:$C$53,"Buy")-SUMIFS('Transactions (Dated)'!$E$2:$E$53,'Transactions (Dated)'!$D$2:$D$53,'Share Values'!$V201,'Transactions (Dated)'!$B$2:$B$53,'Share Values'!AJ$11,'Transactions (Dated)'!$C$2:$C$53,"Sell")</f>
        <v>0</v>
      </c>
      <c r="AK201" s="40"/>
      <c r="AM201" s="3">
        <f t="shared" si="57"/>
        <v>42188</v>
      </c>
      <c r="AN201" s="6">
        <f t="shared" ca="1" si="58"/>
        <v>46712.5</v>
      </c>
      <c r="AO201" s="6">
        <f t="shared" ca="1" si="59"/>
        <v>45187.5</v>
      </c>
      <c r="AP201" s="6">
        <f t="shared" ca="1" si="60"/>
        <v>0</v>
      </c>
      <c r="AQ201" s="6">
        <f t="shared" ca="1" si="61"/>
        <v>58765.52</v>
      </c>
      <c r="AR201" s="6">
        <f t="shared" ca="1" si="62"/>
        <v>39751.64</v>
      </c>
      <c r="AS201" s="6">
        <f t="shared" ca="1" si="63"/>
        <v>0</v>
      </c>
      <c r="AT201" s="6">
        <f t="shared" ca="1" si="64"/>
        <v>0</v>
      </c>
      <c r="AU201" s="6">
        <f t="shared" ca="1" si="65"/>
        <v>0</v>
      </c>
      <c r="AV201" s="6">
        <f t="shared" ca="1" si="66"/>
        <v>0</v>
      </c>
      <c r="AW201" s="6">
        <f t="shared" ca="1" si="67"/>
        <v>0</v>
      </c>
      <c r="AX201" s="6">
        <f t="shared" ca="1" si="68"/>
        <v>0</v>
      </c>
      <c r="AY201" s="6">
        <f t="shared" ca="1" si="69"/>
        <v>0</v>
      </c>
      <c r="AZ201" s="6">
        <f t="shared" ca="1" si="70"/>
        <v>0</v>
      </c>
      <c r="BA201" s="6">
        <f t="shared" ca="1" si="71"/>
        <v>0</v>
      </c>
      <c r="BB201" s="6"/>
      <c r="BD201" s="4">
        <f t="shared" ca="1" si="72"/>
        <v>190417.15999999997</v>
      </c>
      <c r="BF201" s="3">
        <f t="shared" si="73"/>
        <v>42188</v>
      </c>
      <c r="BG201" s="6">
        <f>BG200+SUMIFS('Transactions (Dated)'!H:H,'Transactions (Dated)'!D:D,'Share Values'!AM201)</f>
        <v>806524.9</v>
      </c>
      <c r="BH201" s="6">
        <f ca="1">BH200+SUMIFS('Transactions (Dated)'!$F:$F,'Transactions (Dated)'!$D:$D,$BF201,'Transactions (Dated)'!$B:$B,BH$11,'Transactions (Dated)'!$C:$C,"Dividend (paid to cash)")*W201</f>
        <v>0</v>
      </c>
      <c r="BI201" s="6">
        <f ca="1">BI200+SUMIFS('Transactions (Dated)'!$F:$F,'Transactions (Dated)'!$D:$D,$BF201,'Transactions (Dated)'!$B:$B,BI$11,'Transactions (Dated)'!$C:$C,"Dividend (paid to cash)")*X201</f>
        <v>1718.75</v>
      </c>
      <c r="BJ201" s="6">
        <f ca="1">BJ200+SUMIFS('Transactions (Dated)'!$F:$F,'Transactions (Dated)'!$D:$D,$BF201,'Transactions (Dated)'!$B:$B,BJ$11,'Transactions (Dated)'!$C:$C,"Dividend (paid to cash)")*Y201</f>
        <v>0</v>
      </c>
      <c r="BK201" s="6">
        <f ca="1">BK200+SUMIFS('Transactions (Dated)'!$F:$F,'Transactions (Dated)'!$D:$D,$BF201,'Transactions (Dated)'!$B:$B,BK$11,'Transactions (Dated)'!$C:$C,"Dividend (paid to cash)")*Z201</f>
        <v>113.52000000000001</v>
      </c>
      <c r="BL201" s="6">
        <f ca="1">BL200+SUMIFS('Transactions (Dated)'!$F:$F,'Transactions (Dated)'!$D:$D,$BF201,'Transactions (Dated)'!$B:$B,BL$11,'Transactions (Dated)'!$C:$C,"Dividend (paid to cash)")*AA201</f>
        <v>0</v>
      </c>
      <c r="BM201" s="6">
        <f ca="1">BM200+SUMIFS('Transactions (Dated)'!$F:$F,'Transactions (Dated)'!$D:$D,$BF201,'Transactions (Dated)'!$B:$B,BM$11,'Transactions (Dated)'!$C:$C,"Dividend (paid to cash)")*AB201</f>
        <v>0</v>
      </c>
      <c r="BN201" s="6">
        <f ca="1">BN200+SUMIFS('Transactions (Dated)'!$F:$F,'Transactions (Dated)'!$D:$D,$BF201,'Transactions (Dated)'!$B:$B,BN$11,'Transactions (Dated)'!$C:$C,"Dividend (paid to cash)")*AC201</f>
        <v>0</v>
      </c>
      <c r="BO201" s="6">
        <f ca="1">BO200+SUMIFS('Transactions (Dated)'!$F:$F,'Transactions (Dated)'!$D:$D,$BF201,'Transactions (Dated)'!$B:$B,BO$11,'Transactions (Dated)'!$C:$C,"Dividend (paid to cash)")*AD201</f>
        <v>0</v>
      </c>
      <c r="BP201" s="6">
        <f ca="1">BP200+SUMIFS('Transactions (Dated)'!$F:$F,'Transactions (Dated)'!$D:$D,$BF201,'Transactions (Dated)'!$B:$B,BP$11,'Transactions (Dated)'!$C:$C,"Dividend (paid to cash)")*AE201</f>
        <v>0</v>
      </c>
      <c r="BQ201" s="6">
        <f ca="1">BQ200+SUMIFS('Transactions (Dated)'!$F:$F,'Transactions (Dated)'!$D:$D,$BF201,'Transactions (Dated)'!$B:$B,BQ$11,'Transactions (Dated)'!$C:$C,"Dividend (paid to cash)")*AF201</f>
        <v>0</v>
      </c>
      <c r="BR201" s="6">
        <f ca="1">BR200+SUMIFS('Transactions (Dated)'!$F:$F,'Transactions (Dated)'!$D:$D,$BF201,'Transactions (Dated)'!$B:$B,BR$11,'Transactions (Dated)'!$C:$C,"Dividend (paid to cash)")*AG201</f>
        <v>0</v>
      </c>
      <c r="BS201" s="6">
        <f ca="1">BS200+SUMIFS('Transactions (Dated)'!$F:$F,'Transactions (Dated)'!$D:$D,$BF201,'Transactions (Dated)'!$B:$B,BS$11,'Transactions (Dated)'!$C:$C,"Dividend (paid to cash)")*AH201</f>
        <v>0</v>
      </c>
      <c r="BT201" s="6">
        <f ca="1">BT200+SUMIFS('Transactions (Dated)'!$F:$F,'Transactions (Dated)'!$D:$D,$BF201,'Transactions (Dated)'!$B:$B,BT$11,'Transactions (Dated)'!$C:$C,"Dividend (paid to cash)")*AI201</f>
        <v>0</v>
      </c>
      <c r="BU201" s="6">
        <f ca="1">BU200+SUMIFS('Transactions (Dated)'!$F:$F,'Transactions (Dated)'!$D:$D,$BF201,'Transactions (Dated)'!$B:$B,BU$11,'Transactions (Dated)'!$C:$C,"Dividend (paid to cash)")*AJ201</f>
        <v>0</v>
      </c>
      <c r="BV201" s="6"/>
      <c r="BX201" s="6">
        <f t="shared" ca="1" si="78"/>
        <v>808357.17</v>
      </c>
      <c r="BZ201" s="3">
        <f t="shared" si="79"/>
        <v>42188</v>
      </c>
      <c r="CA201" s="4">
        <f t="shared" ca="1" si="74"/>
        <v>190417.15999999997</v>
      </c>
      <c r="CB201" s="4">
        <f t="shared" ca="1" si="75"/>
        <v>808357.17</v>
      </c>
      <c r="CD201" s="4">
        <f t="shared" ca="1" si="76"/>
        <v>998774.33000000007</v>
      </c>
    </row>
    <row r="202" spans="2:82" x14ac:dyDescent="0.15">
      <c r="B202" s="3">
        <f t="shared" si="77"/>
        <v>42191</v>
      </c>
      <c r="C202" s="2">
        <v>14593.6</v>
      </c>
      <c r="E202" s="70">
        <v>42191</v>
      </c>
      <c r="F202" s="69">
        <v>10.08</v>
      </c>
      <c r="G202" s="69">
        <v>4.7300000000000004</v>
      </c>
      <c r="H202" s="69">
        <v>19.7</v>
      </c>
      <c r="I202" s="69">
        <v>31.04</v>
      </c>
      <c r="J202" s="69">
        <v>16.52</v>
      </c>
      <c r="K202" s="69">
        <v>12.42</v>
      </c>
      <c r="L202" s="69">
        <v>26.01</v>
      </c>
      <c r="M202" s="69">
        <v>3.28</v>
      </c>
      <c r="N202" s="69">
        <v>10.9</v>
      </c>
      <c r="O202" s="69">
        <v>5.9132999999999996</v>
      </c>
      <c r="P202" s="69">
        <v>31.1</v>
      </c>
      <c r="Q202" s="69">
        <v>1</v>
      </c>
      <c r="R202" s="69">
        <v>10.19</v>
      </c>
      <c r="S202" s="69">
        <v>35.659999999999997</v>
      </c>
      <c r="T202" s="4"/>
      <c r="V202" s="3">
        <f t="shared" si="56"/>
        <v>42191</v>
      </c>
      <c r="W202" s="40">
        <f ca="1">W201+SUMIFS('Transactions (Dated)'!$E$2:$E$53,'Transactions (Dated)'!$D$2:$D$53,'Share Values'!$V202,'Transactions (Dated)'!$B$2:$B$53,'Share Values'!W$11,'Transactions (Dated)'!$C$2:$C$53,"Buy")-SUMIFS('Transactions (Dated)'!$E$2:$E$53,'Transactions (Dated)'!$D$2:$D$53,'Share Values'!$V202,'Transactions (Dated)'!$B$2:$B$53,'Share Values'!W$11,'Transactions (Dated)'!$C$2:$C$53,"Sell")</f>
        <v>4625</v>
      </c>
      <c r="X202" s="40">
        <f ca="1">X201+SUMIFS('Transactions (Dated)'!$E$2:$E$53,'Transactions (Dated)'!$D$2:$D$53,'Share Values'!$V202,'Transactions (Dated)'!$B$2:$B$53,'Share Values'!X$11,'Transactions (Dated)'!$C$2:$C$53,"Buy")-SUMIFS('Transactions (Dated)'!$E$2:$E$53,'Transactions (Dated)'!$D$2:$D$53,'Share Values'!$V202,'Transactions (Dated)'!$B$2:$B$53,'Share Values'!X$11,'Transactions (Dated)'!$C$2:$C$53,"Sell")</f>
        <v>9375</v>
      </c>
      <c r="Y202" s="40">
        <f ca="1">Y201+SUMIFS('Transactions (Dated)'!$E$2:$E$53,'Transactions (Dated)'!$D$2:$D$53,'Share Values'!$V202,'Transactions (Dated)'!$B$2:$B$53,'Share Values'!Y$11,'Transactions (Dated)'!$C$2:$C$53,"Buy")-SUMIFS('Transactions (Dated)'!$E$2:$E$53,'Transactions (Dated)'!$D$2:$D$53,'Share Values'!$V202,'Transactions (Dated)'!$B$2:$B$53,'Share Values'!Y$11,'Transactions (Dated)'!$C$2:$C$53,"Sell")</f>
        <v>0</v>
      </c>
      <c r="Z202" s="40">
        <f ca="1">Z201+SUMIFS('Transactions (Dated)'!$E$2:$E$53,'Transactions (Dated)'!$D$2:$D$53,'Share Values'!$V202,'Transactions (Dated)'!$B$2:$B$53,'Share Values'!Z$11,'Transactions (Dated)'!$C$2:$C$53,"Buy")-SUMIFS('Transactions (Dated)'!$E$2:$E$53,'Transactions (Dated)'!$D$2:$D$53,'Share Values'!$V202,'Transactions (Dated)'!$B$2:$B$53,'Share Values'!Z$11,'Transactions (Dated)'!$C$2:$C$53,"Sell")</f>
        <v>1892</v>
      </c>
      <c r="AA202" s="40">
        <f ca="1">AA201+SUMIFS('Transactions (Dated)'!$E$2:$E$53,'Transactions (Dated)'!$D$2:$D$53,'Share Values'!$V202,'Transactions (Dated)'!$B$2:$B$53,'Share Values'!AA$11,'Transactions (Dated)'!$C$2:$C$53,"Buy")-SUMIFS('Transactions (Dated)'!$E$2:$E$53,'Transactions (Dated)'!$D$2:$D$53,'Share Values'!$V202,'Transactions (Dated)'!$B$2:$B$53,'Share Values'!AA$11,'Transactions (Dated)'!$C$2:$C$53,"Sell")</f>
        <v>2348</v>
      </c>
      <c r="AB202" s="40">
        <f ca="1">AB201+SUMIFS('Transactions (Dated)'!$E$2:$E$53,'Transactions (Dated)'!$D$2:$D$53,'Share Values'!$V202,'Transactions (Dated)'!$B$2:$B$53,'Share Values'!AB$11,'Transactions (Dated)'!$C$2:$C$53,"Buy")-SUMIFS('Transactions (Dated)'!$E$2:$E$53,'Transactions (Dated)'!$D$2:$D$53,'Share Values'!$V202,'Transactions (Dated)'!$B$2:$B$53,'Share Values'!AB$11,'Transactions (Dated)'!$C$2:$C$53,"Sell")</f>
        <v>0</v>
      </c>
      <c r="AC202" s="40">
        <f ca="1">AC201+SUMIFS('Transactions (Dated)'!$E$2:$E$53,'Transactions (Dated)'!$D$2:$D$53,'Share Values'!$V202,'Transactions (Dated)'!$B$2:$B$53,'Share Values'!AC$11,'Transactions (Dated)'!$C$2:$C$53,"Buy")-SUMIFS('Transactions (Dated)'!$E$2:$E$53,'Transactions (Dated)'!$D$2:$D$53,'Share Values'!$V202,'Transactions (Dated)'!$B$2:$B$53,'Share Values'!AC$11,'Transactions (Dated)'!$C$2:$C$53,"Sell")</f>
        <v>0</v>
      </c>
      <c r="AD202" s="40">
        <f ca="1">AD201+SUMIFS('Transactions (Dated)'!$E$2:$E$53,'Transactions (Dated)'!$D$2:$D$53,'Share Values'!$V202,'Transactions (Dated)'!$B$2:$B$53,'Share Values'!AD$11,'Transactions (Dated)'!$C$2:$C$53,"Buy")-SUMIFS('Transactions (Dated)'!$E$2:$E$53,'Transactions (Dated)'!$D$2:$D$53,'Share Values'!$V202,'Transactions (Dated)'!$B$2:$B$53,'Share Values'!AD$11,'Transactions (Dated)'!$C$2:$C$53,"Sell")</f>
        <v>0</v>
      </c>
      <c r="AE202" s="40">
        <f ca="1">AE201+SUMIFS('Transactions (Dated)'!$E$2:$E$53,'Transactions (Dated)'!$D$2:$D$53,'Share Values'!$V202,'Transactions (Dated)'!$B$2:$B$53,'Share Values'!AE$11,'Transactions (Dated)'!$C$2:$C$53,"Buy")-SUMIFS('Transactions (Dated)'!$E$2:$E$53,'Transactions (Dated)'!$D$2:$D$53,'Share Values'!$V202,'Transactions (Dated)'!$B$2:$B$53,'Share Values'!AE$11,'Transactions (Dated)'!$C$2:$C$53,"Sell")</f>
        <v>0</v>
      </c>
      <c r="AF202" s="40">
        <f ca="1">AF201+SUMIFS('Transactions (Dated)'!$E$2:$E$53,'Transactions (Dated)'!$D$2:$D$53,'Share Values'!$V202,'Transactions (Dated)'!$B$2:$B$53,'Share Values'!AF$11,'Transactions (Dated)'!$C$2:$C$53,"Buy")-SUMIFS('Transactions (Dated)'!$E$2:$E$53,'Transactions (Dated)'!$D$2:$D$53,'Share Values'!$V202,'Transactions (Dated)'!$B$2:$B$53,'Share Values'!AF$11,'Transactions (Dated)'!$C$2:$C$53,"Sell")</f>
        <v>0</v>
      </c>
      <c r="AG202" s="40">
        <f ca="1">AG201+SUMIFS('Transactions (Dated)'!$E$2:$E$53,'Transactions (Dated)'!$D$2:$D$53,'Share Values'!$V202,'Transactions (Dated)'!$B$2:$B$53,'Share Values'!AG$11,'Transactions (Dated)'!$C$2:$C$53,"Buy")-SUMIFS('Transactions (Dated)'!$E$2:$E$53,'Transactions (Dated)'!$D$2:$D$53,'Share Values'!$V202,'Transactions (Dated)'!$B$2:$B$53,'Share Values'!AG$11,'Transactions (Dated)'!$C$2:$C$53,"Sell")</f>
        <v>0</v>
      </c>
      <c r="AH202" s="40">
        <f ca="1">AH201+SUMIFS('Transactions (Dated)'!$E$2:$E$53,'Transactions (Dated)'!$D$2:$D$53,'Share Values'!$V202,'Transactions (Dated)'!$B$2:$B$53,'Share Values'!AH$11,'Transactions (Dated)'!$C$2:$C$53,"Buy")-SUMIFS('Transactions (Dated)'!$E$2:$E$53,'Transactions (Dated)'!$D$2:$D$53,'Share Values'!$V202,'Transactions (Dated)'!$B$2:$B$53,'Share Values'!AH$11,'Transactions (Dated)'!$C$2:$C$53,"Sell")</f>
        <v>0</v>
      </c>
      <c r="AI202" s="40">
        <f ca="1">AI201+SUMIFS('Transactions (Dated)'!$E$2:$E$53,'Transactions (Dated)'!$D$2:$D$53,'Share Values'!$V202,'Transactions (Dated)'!$B$2:$B$53,'Share Values'!AI$11,'Transactions (Dated)'!$C$2:$C$53,"Buy")-SUMIFS('Transactions (Dated)'!$E$2:$E$53,'Transactions (Dated)'!$D$2:$D$53,'Share Values'!$V202,'Transactions (Dated)'!$B$2:$B$53,'Share Values'!AI$11,'Transactions (Dated)'!$C$2:$C$53,"Sell")</f>
        <v>0</v>
      </c>
      <c r="AJ202" s="40">
        <f ca="1">AJ201+SUMIFS('Transactions (Dated)'!$E$2:$E$53,'Transactions (Dated)'!$D$2:$D$53,'Share Values'!$V202,'Transactions (Dated)'!$B$2:$B$53,'Share Values'!AJ$11,'Transactions (Dated)'!$C$2:$C$53,"Buy")-SUMIFS('Transactions (Dated)'!$E$2:$E$53,'Transactions (Dated)'!$D$2:$D$53,'Share Values'!$V202,'Transactions (Dated)'!$B$2:$B$53,'Share Values'!AJ$11,'Transactions (Dated)'!$C$2:$C$53,"Sell")</f>
        <v>0</v>
      </c>
      <c r="AK202" s="40"/>
      <c r="AM202" s="3">
        <f t="shared" si="57"/>
        <v>42191</v>
      </c>
      <c r="AN202" s="6">
        <f t="shared" ca="1" si="58"/>
        <v>46620</v>
      </c>
      <c r="AO202" s="6">
        <f t="shared" ca="1" si="59"/>
        <v>44343.750000000007</v>
      </c>
      <c r="AP202" s="6">
        <f t="shared" ca="1" si="60"/>
        <v>0</v>
      </c>
      <c r="AQ202" s="6">
        <f t="shared" ca="1" si="61"/>
        <v>58727.68</v>
      </c>
      <c r="AR202" s="6">
        <f t="shared" ca="1" si="62"/>
        <v>38788.959999999999</v>
      </c>
      <c r="AS202" s="6">
        <f t="shared" ca="1" si="63"/>
        <v>0</v>
      </c>
      <c r="AT202" s="6">
        <f t="shared" ca="1" si="64"/>
        <v>0</v>
      </c>
      <c r="AU202" s="6">
        <f t="shared" ca="1" si="65"/>
        <v>0</v>
      </c>
      <c r="AV202" s="6">
        <f t="shared" ca="1" si="66"/>
        <v>0</v>
      </c>
      <c r="AW202" s="6">
        <f t="shared" ca="1" si="67"/>
        <v>0</v>
      </c>
      <c r="AX202" s="6">
        <f t="shared" ca="1" si="68"/>
        <v>0</v>
      </c>
      <c r="AY202" s="6">
        <f t="shared" ca="1" si="69"/>
        <v>0</v>
      </c>
      <c r="AZ202" s="6">
        <f t="shared" ca="1" si="70"/>
        <v>0</v>
      </c>
      <c r="BA202" s="6">
        <f t="shared" ca="1" si="71"/>
        <v>0</v>
      </c>
      <c r="BB202" s="6"/>
      <c r="BD202" s="4">
        <f t="shared" ca="1" si="72"/>
        <v>188480.38999999998</v>
      </c>
      <c r="BF202" s="3">
        <f t="shared" si="73"/>
        <v>42191</v>
      </c>
      <c r="BG202" s="6">
        <f>BG201+SUMIFS('Transactions (Dated)'!H:H,'Transactions (Dated)'!D:D,'Share Values'!AM202)</f>
        <v>806524.9</v>
      </c>
      <c r="BH202" s="6">
        <f ca="1">BH201+SUMIFS('Transactions (Dated)'!$F:$F,'Transactions (Dated)'!$D:$D,$BF202,'Transactions (Dated)'!$B:$B,BH$11,'Transactions (Dated)'!$C:$C,"Dividend (paid to cash)")*W202</f>
        <v>0</v>
      </c>
      <c r="BI202" s="6">
        <f ca="1">BI201+SUMIFS('Transactions (Dated)'!$F:$F,'Transactions (Dated)'!$D:$D,$BF202,'Transactions (Dated)'!$B:$B,BI$11,'Transactions (Dated)'!$C:$C,"Dividend (paid to cash)")*X202</f>
        <v>1718.75</v>
      </c>
      <c r="BJ202" s="6">
        <f ca="1">BJ201+SUMIFS('Transactions (Dated)'!$F:$F,'Transactions (Dated)'!$D:$D,$BF202,'Transactions (Dated)'!$B:$B,BJ$11,'Transactions (Dated)'!$C:$C,"Dividend (paid to cash)")*Y202</f>
        <v>0</v>
      </c>
      <c r="BK202" s="6">
        <f ca="1">BK201+SUMIFS('Transactions (Dated)'!$F:$F,'Transactions (Dated)'!$D:$D,$BF202,'Transactions (Dated)'!$B:$B,BK$11,'Transactions (Dated)'!$C:$C,"Dividend (paid to cash)")*Z202</f>
        <v>113.52000000000001</v>
      </c>
      <c r="BL202" s="6">
        <f ca="1">BL201+SUMIFS('Transactions (Dated)'!$F:$F,'Transactions (Dated)'!$D:$D,$BF202,'Transactions (Dated)'!$B:$B,BL$11,'Transactions (Dated)'!$C:$C,"Dividend (paid to cash)")*AA202</f>
        <v>0</v>
      </c>
      <c r="BM202" s="6">
        <f ca="1">BM201+SUMIFS('Transactions (Dated)'!$F:$F,'Transactions (Dated)'!$D:$D,$BF202,'Transactions (Dated)'!$B:$B,BM$11,'Transactions (Dated)'!$C:$C,"Dividend (paid to cash)")*AB202</f>
        <v>0</v>
      </c>
      <c r="BN202" s="6">
        <f ca="1">BN201+SUMIFS('Transactions (Dated)'!$F:$F,'Transactions (Dated)'!$D:$D,$BF202,'Transactions (Dated)'!$B:$B,BN$11,'Transactions (Dated)'!$C:$C,"Dividend (paid to cash)")*AC202</f>
        <v>0</v>
      </c>
      <c r="BO202" s="6">
        <f ca="1">BO201+SUMIFS('Transactions (Dated)'!$F:$F,'Transactions (Dated)'!$D:$D,$BF202,'Transactions (Dated)'!$B:$B,BO$11,'Transactions (Dated)'!$C:$C,"Dividend (paid to cash)")*AD202</f>
        <v>0</v>
      </c>
      <c r="BP202" s="6">
        <f ca="1">BP201+SUMIFS('Transactions (Dated)'!$F:$F,'Transactions (Dated)'!$D:$D,$BF202,'Transactions (Dated)'!$B:$B,BP$11,'Transactions (Dated)'!$C:$C,"Dividend (paid to cash)")*AE202</f>
        <v>0</v>
      </c>
      <c r="BQ202" s="6">
        <f ca="1">BQ201+SUMIFS('Transactions (Dated)'!$F:$F,'Transactions (Dated)'!$D:$D,$BF202,'Transactions (Dated)'!$B:$B,BQ$11,'Transactions (Dated)'!$C:$C,"Dividend (paid to cash)")*AF202</f>
        <v>0</v>
      </c>
      <c r="BR202" s="6">
        <f ca="1">BR201+SUMIFS('Transactions (Dated)'!$F:$F,'Transactions (Dated)'!$D:$D,$BF202,'Transactions (Dated)'!$B:$B,BR$11,'Transactions (Dated)'!$C:$C,"Dividend (paid to cash)")*AG202</f>
        <v>0</v>
      </c>
      <c r="BS202" s="6">
        <f ca="1">BS201+SUMIFS('Transactions (Dated)'!$F:$F,'Transactions (Dated)'!$D:$D,$BF202,'Transactions (Dated)'!$B:$B,BS$11,'Transactions (Dated)'!$C:$C,"Dividend (paid to cash)")*AH202</f>
        <v>0</v>
      </c>
      <c r="BT202" s="6">
        <f ca="1">BT201+SUMIFS('Transactions (Dated)'!$F:$F,'Transactions (Dated)'!$D:$D,$BF202,'Transactions (Dated)'!$B:$B,BT$11,'Transactions (Dated)'!$C:$C,"Dividend (paid to cash)")*AI202</f>
        <v>0</v>
      </c>
      <c r="BU202" s="6">
        <f ca="1">BU201+SUMIFS('Transactions (Dated)'!$F:$F,'Transactions (Dated)'!$D:$D,$BF202,'Transactions (Dated)'!$B:$B,BU$11,'Transactions (Dated)'!$C:$C,"Dividend (paid to cash)")*AJ202</f>
        <v>0</v>
      </c>
      <c r="BV202" s="6"/>
      <c r="BX202" s="6">
        <f t="shared" ca="1" si="78"/>
        <v>808357.17</v>
      </c>
      <c r="BZ202" s="3">
        <f t="shared" si="79"/>
        <v>42191</v>
      </c>
      <c r="CA202" s="4">
        <f t="shared" ca="1" si="74"/>
        <v>188480.38999999998</v>
      </c>
      <c r="CB202" s="4">
        <f t="shared" ca="1" si="75"/>
        <v>808357.17</v>
      </c>
      <c r="CD202" s="4">
        <f t="shared" ca="1" si="76"/>
        <v>996837.56</v>
      </c>
    </row>
    <row r="203" spans="2:82" x14ac:dyDescent="0.15">
      <c r="B203" s="3">
        <f t="shared" si="77"/>
        <v>42192</v>
      </c>
      <c r="C203" s="2">
        <v>14624.5</v>
      </c>
      <c r="E203" s="70">
        <v>42192</v>
      </c>
      <c r="F203" s="69">
        <v>10.130000000000001</v>
      </c>
      <c r="G203" s="69">
        <v>4.74</v>
      </c>
      <c r="H203" s="69">
        <v>19.75</v>
      </c>
      <c r="I203" s="69">
        <v>30.9</v>
      </c>
      <c r="J203" s="69">
        <v>16.899999999999999</v>
      </c>
      <c r="K203" s="69">
        <v>12.48</v>
      </c>
      <c r="L203" s="69">
        <v>25.91</v>
      </c>
      <c r="M203" s="69">
        <v>3.17</v>
      </c>
      <c r="N203" s="69">
        <v>11.05</v>
      </c>
      <c r="O203" s="69">
        <v>6</v>
      </c>
      <c r="P203" s="69">
        <v>31.23</v>
      </c>
      <c r="Q203" s="69">
        <v>1</v>
      </c>
      <c r="R203" s="69">
        <v>9.76</v>
      </c>
      <c r="S203" s="69">
        <v>37.090000000000003</v>
      </c>
      <c r="T203" s="4"/>
      <c r="V203" s="3">
        <f t="shared" si="56"/>
        <v>42192</v>
      </c>
      <c r="W203" s="40">
        <f ca="1">W202+SUMIFS('Transactions (Dated)'!$E$2:$E$53,'Transactions (Dated)'!$D$2:$D$53,'Share Values'!$V203,'Transactions (Dated)'!$B$2:$B$53,'Share Values'!W$11,'Transactions (Dated)'!$C$2:$C$53,"Buy")-SUMIFS('Transactions (Dated)'!$E$2:$E$53,'Transactions (Dated)'!$D$2:$D$53,'Share Values'!$V203,'Transactions (Dated)'!$B$2:$B$53,'Share Values'!W$11,'Transactions (Dated)'!$C$2:$C$53,"Sell")</f>
        <v>4625</v>
      </c>
      <c r="X203" s="40">
        <f ca="1">X202+SUMIFS('Transactions (Dated)'!$E$2:$E$53,'Transactions (Dated)'!$D$2:$D$53,'Share Values'!$V203,'Transactions (Dated)'!$B$2:$B$53,'Share Values'!X$11,'Transactions (Dated)'!$C$2:$C$53,"Buy")-SUMIFS('Transactions (Dated)'!$E$2:$E$53,'Transactions (Dated)'!$D$2:$D$53,'Share Values'!$V203,'Transactions (Dated)'!$B$2:$B$53,'Share Values'!X$11,'Transactions (Dated)'!$C$2:$C$53,"Sell")</f>
        <v>9375</v>
      </c>
      <c r="Y203" s="40">
        <f ca="1">Y202+SUMIFS('Transactions (Dated)'!$E$2:$E$53,'Transactions (Dated)'!$D$2:$D$53,'Share Values'!$V203,'Transactions (Dated)'!$B$2:$B$53,'Share Values'!Y$11,'Transactions (Dated)'!$C$2:$C$53,"Buy")-SUMIFS('Transactions (Dated)'!$E$2:$E$53,'Transactions (Dated)'!$D$2:$D$53,'Share Values'!$V203,'Transactions (Dated)'!$B$2:$B$53,'Share Values'!Y$11,'Transactions (Dated)'!$C$2:$C$53,"Sell")</f>
        <v>0</v>
      </c>
      <c r="Z203" s="40">
        <f ca="1">Z202+SUMIFS('Transactions (Dated)'!$E$2:$E$53,'Transactions (Dated)'!$D$2:$D$53,'Share Values'!$V203,'Transactions (Dated)'!$B$2:$B$53,'Share Values'!Z$11,'Transactions (Dated)'!$C$2:$C$53,"Buy")-SUMIFS('Transactions (Dated)'!$E$2:$E$53,'Transactions (Dated)'!$D$2:$D$53,'Share Values'!$V203,'Transactions (Dated)'!$B$2:$B$53,'Share Values'!Z$11,'Transactions (Dated)'!$C$2:$C$53,"Sell")</f>
        <v>1892</v>
      </c>
      <c r="AA203" s="40">
        <f ca="1">AA202+SUMIFS('Transactions (Dated)'!$E$2:$E$53,'Transactions (Dated)'!$D$2:$D$53,'Share Values'!$V203,'Transactions (Dated)'!$B$2:$B$53,'Share Values'!AA$11,'Transactions (Dated)'!$C$2:$C$53,"Buy")-SUMIFS('Transactions (Dated)'!$E$2:$E$53,'Transactions (Dated)'!$D$2:$D$53,'Share Values'!$V203,'Transactions (Dated)'!$B$2:$B$53,'Share Values'!AA$11,'Transactions (Dated)'!$C$2:$C$53,"Sell")</f>
        <v>2348</v>
      </c>
      <c r="AB203" s="40">
        <f ca="1">AB202+SUMIFS('Transactions (Dated)'!$E$2:$E$53,'Transactions (Dated)'!$D$2:$D$53,'Share Values'!$V203,'Transactions (Dated)'!$B$2:$B$53,'Share Values'!AB$11,'Transactions (Dated)'!$C$2:$C$53,"Buy")-SUMIFS('Transactions (Dated)'!$E$2:$E$53,'Transactions (Dated)'!$D$2:$D$53,'Share Values'!$V203,'Transactions (Dated)'!$B$2:$B$53,'Share Values'!AB$11,'Transactions (Dated)'!$C$2:$C$53,"Sell")</f>
        <v>0</v>
      </c>
      <c r="AC203" s="40">
        <f ca="1">AC202+SUMIFS('Transactions (Dated)'!$E$2:$E$53,'Transactions (Dated)'!$D$2:$D$53,'Share Values'!$V203,'Transactions (Dated)'!$B$2:$B$53,'Share Values'!AC$11,'Transactions (Dated)'!$C$2:$C$53,"Buy")-SUMIFS('Transactions (Dated)'!$E$2:$E$53,'Transactions (Dated)'!$D$2:$D$53,'Share Values'!$V203,'Transactions (Dated)'!$B$2:$B$53,'Share Values'!AC$11,'Transactions (Dated)'!$C$2:$C$53,"Sell")</f>
        <v>0</v>
      </c>
      <c r="AD203" s="40">
        <f ca="1">AD202+SUMIFS('Transactions (Dated)'!$E$2:$E$53,'Transactions (Dated)'!$D$2:$D$53,'Share Values'!$V203,'Transactions (Dated)'!$B$2:$B$53,'Share Values'!AD$11,'Transactions (Dated)'!$C$2:$C$53,"Buy")-SUMIFS('Transactions (Dated)'!$E$2:$E$53,'Transactions (Dated)'!$D$2:$D$53,'Share Values'!$V203,'Transactions (Dated)'!$B$2:$B$53,'Share Values'!AD$11,'Transactions (Dated)'!$C$2:$C$53,"Sell")</f>
        <v>0</v>
      </c>
      <c r="AE203" s="40">
        <f ca="1">AE202+SUMIFS('Transactions (Dated)'!$E$2:$E$53,'Transactions (Dated)'!$D$2:$D$53,'Share Values'!$V203,'Transactions (Dated)'!$B$2:$B$53,'Share Values'!AE$11,'Transactions (Dated)'!$C$2:$C$53,"Buy")-SUMIFS('Transactions (Dated)'!$E$2:$E$53,'Transactions (Dated)'!$D$2:$D$53,'Share Values'!$V203,'Transactions (Dated)'!$B$2:$B$53,'Share Values'!AE$11,'Transactions (Dated)'!$C$2:$C$53,"Sell")</f>
        <v>0</v>
      </c>
      <c r="AF203" s="40">
        <f ca="1">AF202+SUMIFS('Transactions (Dated)'!$E$2:$E$53,'Transactions (Dated)'!$D$2:$D$53,'Share Values'!$V203,'Transactions (Dated)'!$B$2:$B$53,'Share Values'!AF$11,'Transactions (Dated)'!$C$2:$C$53,"Buy")-SUMIFS('Transactions (Dated)'!$E$2:$E$53,'Transactions (Dated)'!$D$2:$D$53,'Share Values'!$V203,'Transactions (Dated)'!$B$2:$B$53,'Share Values'!AF$11,'Transactions (Dated)'!$C$2:$C$53,"Sell")</f>
        <v>0</v>
      </c>
      <c r="AG203" s="40">
        <f ca="1">AG202+SUMIFS('Transactions (Dated)'!$E$2:$E$53,'Transactions (Dated)'!$D$2:$D$53,'Share Values'!$V203,'Transactions (Dated)'!$B$2:$B$53,'Share Values'!AG$11,'Transactions (Dated)'!$C$2:$C$53,"Buy")-SUMIFS('Transactions (Dated)'!$E$2:$E$53,'Transactions (Dated)'!$D$2:$D$53,'Share Values'!$V203,'Transactions (Dated)'!$B$2:$B$53,'Share Values'!AG$11,'Transactions (Dated)'!$C$2:$C$53,"Sell")</f>
        <v>0</v>
      </c>
      <c r="AH203" s="40">
        <f ca="1">AH202+SUMIFS('Transactions (Dated)'!$E$2:$E$53,'Transactions (Dated)'!$D$2:$D$53,'Share Values'!$V203,'Transactions (Dated)'!$B$2:$B$53,'Share Values'!AH$11,'Transactions (Dated)'!$C$2:$C$53,"Buy")-SUMIFS('Transactions (Dated)'!$E$2:$E$53,'Transactions (Dated)'!$D$2:$D$53,'Share Values'!$V203,'Transactions (Dated)'!$B$2:$B$53,'Share Values'!AH$11,'Transactions (Dated)'!$C$2:$C$53,"Sell")</f>
        <v>0</v>
      </c>
      <c r="AI203" s="40">
        <f ca="1">AI202+SUMIFS('Transactions (Dated)'!$E$2:$E$53,'Transactions (Dated)'!$D$2:$D$53,'Share Values'!$V203,'Transactions (Dated)'!$B$2:$B$53,'Share Values'!AI$11,'Transactions (Dated)'!$C$2:$C$53,"Buy")-SUMIFS('Transactions (Dated)'!$E$2:$E$53,'Transactions (Dated)'!$D$2:$D$53,'Share Values'!$V203,'Transactions (Dated)'!$B$2:$B$53,'Share Values'!AI$11,'Transactions (Dated)'!$C$2:$C$53,"Sell")</f>
        <v>0</v>
      </c>
      <c r="AJ203" s="40">
        <f ca="1">AJ202+SUMIFS('Transactions (Dated)'!$E$2:$E$53,'Transactions (Dated)'!$D$2:$D$53,'Share Values'!$V203,'Transactions (Dated)'!$B$2:$B$53,'Share Values'!AJ$11,'Transactions (Dated)'!$C$2:$C$53,"Buy")-SUMIFS('Transactions (Dated)'!$E$2:$E$53,'Transactions (Dated)'!$D$2:$D$53,'Share Values'!$V203,'Transactions (Dated)'!$B$2:$B$53,'Share Values'!AJ$11,'Transactions (Dated)'!$C$2:$C$53,"Sell")</f>
        <v>0</v>
      </c>
      <c r="AK203" s="40"/>
      <c r="AM203" s="3">
        <f t="shared" si="57"/>
        <v>42192</v>
      </c>
      <c r="AN203" s="6">
        <f t="shared" ca="1" si="58"/>
        <v>46851.25</v>
      </c>
      <c r="AO203" s="6">
        <f t="shared" ca="1" si="59"/>
        <v>44437.5</v>
      </c>
      <c r="AP203" s="6">
        <f t="shared" ca="1" si="60"/>
        <v>0</v>
      </c>
      <c r="AQ203" s="6">
        <f t="shared" ca="1" si="61"/>
        <v>58462.799999999996</v>
      </c>
      <c r="AR203" s="6">
        <f t="shared" ca="1" si="62"/>
        <v>39681.199999999997</v>
      </c>
      <c r="AS203" s="6">
        <f t="shared" ca="1" si="63"/>
        <v>0</v>
      </c>
      <c r="AT203" s="6">
        <f t="shared" ca="1" si="64"/>
        <v>0</v>
      </c>
      <c r="AU203" s="6">
        <f t="shared" ca="1" si="65"/>
        <v>0</v>
      </c>
      <c r="AV203" s="6">
        <f t="shared" ca="1" si="66"/>
        <v>0</v>
      </c>
      <c r="AW203" s="6">
        <f t="shared" ca="1" si="67"/>
        <v>0</v>
      </c>
      <c r="AX203" s="6">
        <f t="shared" ca="1" si="68"/>
        <v>0</v>
      </c>
      <c r="AY203" s="6">
        <f t="shared" ca="1" si="69"/>
        <v>0</v>
      </c>
      <c r="AZ203" s="6">
        <f t="shared" ca="1" si="70"/>
        <v>0</v>
      </c>
      <c r="BA203" s="6">
        <f t="shared" ca="1" si="71"/>
        <v>0</v>
      </c>
      <c r="BB203" s="6"/>
      <c r="BD203" s="4">
        <f t="shared" ca="1" si="72"/>
        <v>189432.75</v>
      </c>
      <c r="BF203" s="3">
        <f t="shared" si="73"/>
        <v>42192</v>
      </c>
      <c r="BG203" s="6">
        <f>BG202+SUMIFS('Transactions (Dated)'!H:H,'Transactions (Dated)'!D:D,'Share Values'!AM203)</f>
        <v>806524.9</v>
      </c>
      <c r="BH203" s="6">
        <f ca="1">BH202+SUMIFS('Transactions (Dated)'!$F:$F,'Transactions (Dated)'!$D:$D,$BF203,'Transactions (Dated)'!$B:$B,BH$11,'Transactions (Dated)'!$C:$C,"Dividend (paid to cash)")*W203</f>
        <v>0</v>
      </c>
      <c r="BI203" s="6">
        <f ca="1">BI202+SUMIFS('Transactions (Dated)'!$F:$F,'Transactions (Dated)'!$D:$D,$BF203,'Transactions (Dated)'!$B:$B,BI$11,'Transactions (Dated)'!$C:$C,"Dividend (paid to cash)")*X203</f>
        <v>1718.75</v>
      </c>
      <c r="BJ203" s="6">
        <f ca="1">BJ202+SUMIFS('Transactions (Dated)'!$F:$F,'Transactions (Dated)'!$D:$D,$BF203,'Transactions (Dated)'!$B:$B,BJ$11,'Transactions (Dated)'!$C:$C,"Dividend (paid to cash)")*Y203</f>
        <v>0</v>
      </c>
      <c r="BK203" s="6">
        <f ca="1">BK202+SUMIFS('Transactions (Dated)'!$F:$F,'Transactions (Dated)'!$D:$D,$BF203,'Transactions (Dated)'!$B:$B,BK$11,'Transactions (Dated)'!$C:$C,"Dividend (paid to cash)")*Z203</f>
        <v>113.52000000000001</v>
      </c>
      <c r="BL203" s="6">
        <f ca="1">BL202+SUMIFS('Transactions (Dated)'!$F:$F,'Transactions (Dated)'!$D:$D,$BF203,'Transactions (Dated)'!$B:$B,BL$11,'Transactions (Dated)'!$C:$C,"Dividend (paid to cash)")*AA203</f>
        <v>0</v>
      </c>
      <c r="BM203" s="6">
        <f ca="1">BM202+SUMIFS('Transactions (Dated)'!$F:$F,'Transactions (Dated)'!$D:$D,$BF203,'Transactions (Dated)'!$B:$B,BM$11,'Transactions (Dated)'!$C:$C,"Dividend (paid to cash)")*AB203</f>
        <v>0</v>
      </c>
      <c r="BN203" s="6">
        <f ca="1">BN202+SUMIFS('Transactions (Dated)'!$F:$F,'Transactions (Dated)'!$D:$D,$BF203,'Transactions (Dated)'!$B:$B,BN$11,'Transactions (Dated)'!$C:$C,"Dividend (paid to cash)")*AC203</f>
        <v>0</v>
      </c>
      <c r="BO203" s="6">
        <f ca="1">BO202+SUMIFS('Transactions (Dated)'!$F:$F,'Transactions (Dated)'!$D:$D,$BF203,'Transactions (Dated)'!$B:$B,BO$11,'Transactions (Dated)'!$C:$C,"Dividend (paid to cash)")*AD203</f>
        <v>0</v>
      </c>
      <c r="BP203" s="6">
        <f ca="1">BP202+SUMIFS('Transactions (Dated)'!$F:$F,'Transactions (Dated)'!$D:$D,$BF203,'Transactions (Dated)'!$B:$B,BP$11,'Transactions (Dated)'!$C:$C,"Dividend (paid to cash)")*AE203</f>
        <v>0</v>
      </c>
      <c r="BQ203" s="6">
        <f ca="1">BQ202+SUMIFS('Transactions (Dated)'!$F:$F,'Transactions (Dated)'!$D:$D,$BF203,'Transactions (Dated)'!$B:$B,BQ$11,'Transactions (Dated)'!$C:$C,"Dividend (paid to cash)")*AF203</f>
        <v>0</v>
      </c>
      <c r="BR203" s="6">
        <f ca="1">BR202+SUMIFS('Transactions (Dated)'!$F:$F,'Transactions (Dated)'!$D:$D,$BF203,'Transactions (Dated)'!$B:$B,BR$11,'Transactions (Dated)'!$C:$C,"Dividend (paid to cash)")*AG203</f>
        <v>0</v>
      </c>
      <c r="BS203" s="6">
        <f ca="1">BS202+SUMIFS('Transactions (Dated)'!$F:$F,'Transactions (Dated)'!$D:$D,$BF203,'Transactions (Dated)'!$B:$B,BS$11,'Transactions (Dated)'!$C:$C,"Dividend (paid to cash)")*AH203</f>
        <v>0</v>
      </c>
      <c r="BT203" s="6">
        <f ca="1">BT202+SUMIFS('Transactions (Dated)'!$F:$F,'Transactions (Dated)'!$D:$D,$BF203,'Transactions (Dated)'!$B:$B,BT$11,'Transactions (Dated)'!$C:$C,"Dividend (paid to cash)")*AI203</f>
        <v>0</v>
      </c>
      <c r="BU203" s="6">
        <f ca="1">BU202+SUMIFS('Transactions (Dated)'!$F:$F,'Transactions (Dated)'!$D:$D,$BF203,'Transactions (Dated)'!$B:$B,BU$11,'Transactions (Dated)'!$C:$C,"Dividend (paid to cash)")*AJ203</f>
        <v>0</v>
      </c>
      <c r="BV203" s="6"/>
      <c r="BX203" s="6">
        <f t="shared" ca="1" si="78"/>
        <v>808357.17</v>
      </c>
      <c r="BZ203" s="3">
        <f t="shared" si="79"/>
        <v>42192</v>
      </c>
      <c r="CA203" s="4">
        <f t="shared" ca="1" si="74"/>
        <v>189432.75</v>
      </c>
      <c r="CB203" s="4">
        <f t="shared" ca="1" si="75"/>
        <v>808357.17</v>
      </c>
      <c r="CD203" s="4">
        <f t="shared" ca="1" si="76"/>
        <v>997789.92</v>
      </c>
    </row>
    <row r="204" spans="2:82" x14ac:dyDescent="0.15">
      <c r="B204" s="3">
        <f t="shared" si="77"/>
        <v>42193</v>
      </c>
      <c r="C204" s="2">
        <v>14412.1</v>
      </c>
      <c r="E204" s="70">
        <v>42193</v>
      </c>
      <c r="F204" s="69">
        <v>9.7899999999999991</v>
      </c>
      <c r="G204" s="69">
        <v>4.82</v>
      </c>
      <c r="H204" s="69">
        <v>19.48</v>
      </c>
      <c r="I204" s="69">
        <v>30.69</v>
      </c>
      <c r="J204" s="69">
        <v>16.47</v>
      </c>
      <c r="K204" s="69">
        <v>12.5</v>
      </c>
      <c r="L204" s="69">
        <v>25.7</v>
      </c>
      <c r="M204" s="69">
        <v>3.18</v>
      </c>
      <c r="N204" s="69">
        <v>11.05</v>
      </c>
      <c r="O204" s="69">
        <v>5.8733000000000004</v>
      </c>
      <c r="P204" s="69">
        <v>30.7</v>
      </c>
      <c r="Q204" s="69">
        <v>1</v>
      </c>
      <c r="R204" s="69">
        <v>9.4600000000000009</v>
      </c>
      <c r="S204" s="69">
        <v>36.07</v>
      </c>
      <c r="T204" s="4"/>
      <c r="V204" s="3">
        <f t="shared" ref="V204:V267" si="80">E204</f>
        <v>42193</v>
      </c>
      <c r="W204" s="40">
        <f ca="1">W203+SUMIFS('Transactions (Dated)'!$E$2:$E$53,'Transactions (Dated)'!$D$2:$D$53,'Share Values'!$V204,'Transactions (Dated)'!$B$2:$B$53,'Share Values'!W$11,'Transactions (Dated)'!$C$2:$C$53,"Buy")-SUMIFS('Transactions (Dated)'!$E$2:$E$53,'Transactions (Dated)'!$D$2:$D$53,'Share Values'!$V204,'Transactions (Dated)'!$B$2:$B$53,'Share Values'!W$11,'Transactions (Dated)'!$C$2:$C$53,"Sell")</f>
        <v>4625</v>
      </c>
      <c r="X204" s="40">
        <f ca="1">X203+SUMIFS('Transactions (Dated)'!$E$2:$E$53,'Transactions (Dated)'!$D$2:$D$53,'Share Values'!$V204,'Transactions (Dated)'!$B$2:$B$53,'Share Values'!X$11,'Transactions (Dated)'!$C$2:$C$53,"Buy")-SUMIFS('Transactions (Dated)'!$E$2:$E$53,'Transactions (Dated)'!$D$2:$D$53,'Share Values'!$V204,'Transactions (Dated)'!$B$2:$B$53,'Share Values'!X$11,'Transactions (Dated)'!$C$2:$C$53,"Sell")</f>
        <v>9375</v>
      </c>
      <c r="Y204" s="40">
        <f ca="1">Y203+SUMIFS('Transactions (Dated)'!$E$2:$E$53,'Transactions (Dated)'!$D$2:$D$53,'Share Values'!$V204,'Transactions (Dated)'!$B$2:$B$53,'Share Values'!Y$11,'Transactions (Dated)'!$C$2:$C$53,"Buy")-SUMIFS('Transactions (Dated)'!$E$2:$E$53,'Transactions (Dated)'!$D$2:$D$53,'Share Values'!$V204,'Transactions (Dated)'!$B$2:$B$53,'Share Values'!Y$11,'Transactions (Dated)'!$C$2:$C$53,"Sell")</f>
        <v>0</v>
      </c>
      <c r="Z204" s="40">
        <f ca="1">Z203+SUMIFS('Transactions (Dated)'!$E$2:$E$53,'Transactions (Dated)'!$D$2:$D$53,'Share Values'!$V204,'Transactions (Dated)'!$B$2:$B$53,'Share Values'!Z$11,'Transactions (Dated)'!$C$2:$C$53,"Buy")-SUMIFS('Transactions (Dated)'!$E$2:$E$53,'Transactions (Dated)'!$D$2:$D$53,'Share Values'!$V204,'Transactions (Dated)'!$B$2:$B$53,'Share Values'!Z$11,'Transactions (Dated)'!$C$2:$C$53,"Sell")</f>
        <v>1892</v>
      </c>
      <c r="AA204" s="40">
        <f ca="1">AA203+SUMIFS('Transactions (Dated)'!$E$2:$E$53,'Transactions (Dated)'!$D$2:$D$53,'Share Values'!$V204,'Transactions (Dated)'!$B$2:$B$53,'Share Values'!AA$11,'Transactions (Dated)'!$C$2:$C$53,"Buy")-SUMIFS('Transactions (Dated)'!$E$2:$E$53,'Transactions (Dated)'!$D$2:$D$53,'Share Values'!$V204,'Transactions (Dated)'!$B$2:$B$53,'Share Values'!AA$11,'Transactions (Dated)'!$C$2:$C$53,"Sell")</f>
        <v>2348</v>
      </c>
      <c r="AB204" s="40">
        <f ca="1">AB203+SUMIFS('Transactions (Dated)'!$E$2:$E$53,'Transactions (Dated)'!$D$2:$D$53,'Share Values'!$V204,'Transactions (Dated)'!$B$2:$B$53,'Share Values'!AB$11,'Transactions (Dated)'!$C$2:$C$53,"Buy")-SUMIFS('Transactions (Dated)'!$E$2:$E$53,'Transactions (Dated)'!$D$2:$D$53,'Share Values'!$V204,'Transactions (Dated)'!$B$2:$B$53,'Share Values'!AB$11,'Transactions (Dated)'!$C$2:$C$53,"Sell")</f>
        <v>0</v>
      </c>
      <c r="AC204" s="40">
        <f ca="1">AC203+SUMIFS('Transactions (Dated)'!$E$2:$E$53,'Transactions (Dated)'!$D$2:$D$53,'Share Values'!$V204,'Transactions (Dated)'!$B$2:$B$53,'Share Values'!AC$11,'Transactions (Dated)'!$C$2:$C$53,"Buy")-SUMIFS('Transactions (Dated)'!$E$2:$E$53,'Transactions (Dated)'!$D$2:$D$53,'Share Values'!$V204,'Transactions (Dated)'!$B$2:$B$53,'Share Values'!AC$11,'Transactions (Dated)'!$C$2:$C$53,"Sell")</f>
        <v>0</v>
      </c>
      <c r="AD204" s="40">
        <f ca="1">AD203+SUMIFS('Transactions (Dated)'!$E$2:$E$53,'Transactions (Dated)'!$D$2:$D$53,'Share Values'!$V204,'Transactions (Dated)'!$B$2:$B$53,'Share Values'!AD$11,'Transactions (Dated)'!$C$2:$C$53,"Buy")-SUMIFS('Transactions (Dated)'!$E$2:$E$53,'Transactions (Dated)'!$D$2:$D$53,'Share Values'!$V204,'Transactions (Dated)'!$B$2:$B$53,'Share Values'!AD$11,'Transactions (Dated)'!$C$2:$C$53,"Sell")</f>
        <v>0</v>
      </c>
      <c r="AE204" s="40">
        <f ca="1">AE203+SUMIFS('Transactions (Dated)'!$E$2:$E$53,'Transactions (Dated)'!$D$2:$D$53,'Share Values'!$V204,'Transactions (Dated)'!$B$2:$B$53,'Share Values'!AE$11,'Transactions (Dated)'!$C$2:$C$53,"Buy")-SUMIFS('Transactions (Dated)'!$E$2:$E$53,'Transactions (Dated)'!$D$2:$D$53,'Share Values'!$V204,'Transactions (Dated)'!$B$2:$B$53,'Share Values'!AE$11,'Transactions (Dated)'!$C$2:$C$53,"Sell")</f>
        <v>0</v>
      </c>
      <c r="AF204" s="40">
        <f ca="1">AF203+SUMIFS('Transactions (Dated)'!$E$2:$E$53,'Transactions (Dated)'!$D$2:$D$53,'Share Values'!$V204,'Transactions (Dated)'!$B$2:$B$53,'Share Values'!AF$11,'Transactions (Dated)'!$C$2:$C$53,"Buy")-SUMIFS('Transactions (Dated)'!$E$2:$E$53,'Transactions (Dated)'!$D$2:$D$53,'Share Values'!$V204,'Transactions (Dated)'!$B$2:$B$53,'Share Values'!AF$11,'Transactions (Dated)'!$C$2:$C$53,"Sell")</f>
        <v>0</v>
      </c>
      <c r="AG204" s="40">
        <f ca="1">AG203+SUMIFS('Transactions (Dated)'!$E$2:$E$53,'Transactions (Dated)'!$D$2:$D$53,'Share Values'!$V204,'Transactions (Dated)'!$B$2:$B$53,'Share Values'!AG$11,'Transactions (Dated)'!$C$2:$C$53,"Buy")-SUMIFS('Transactions (Dated)'!$E$2:$E$53,'Transactions (Dated)'!$D$2:$D$53,'Share Values'!$V204,'Transactions (Dated)'!$B$2:$B$53,'Share Values'!AG$11,'Transactions (Dated)'!$C$2:$C$53,"Sell")</f>
        <v>0</v>
      </c>
      <c r="AH204" s="40">
        <f ca="1">AH203+SUMIFS('Transactions (Dated)'!$E$2:$E$53,'Transactions (Dated)'!$D$2:$D$53,'Share Values'!$V204,'Transactions (Dated)'!$B$2:$B$53,'Share Values'!AH$11,'Transactions (Dated)'!$C$2:$C$53,"Buy")-SUMIFS('Transactions (Dated)'!$E$2:$E$53,'Transactions (Dated)'!$D$2:$D$53,'Share Values'!$V204,'Transactions (Dated)'!$B$2:$B$53,'Share Values'!AH$11,'Transactions (Dated)'!$C$2:$C$53,"Sell")</f>
        <v>0</v>
      </c>
      <c r="AI204" s="40">
        <f ca="1">AI203+SUMIFS('Transactions (Dated)'!$E$2:$E$53,'Transactions (Dated)'!$D$2:$D$53,'Share Values'!$V204,'Transactions (Dated)'!$B$2:$B$53,'Share Values'!AI$11,'Transactions (Dated)'!$C$2:$C$53,"Buy")-SUMIFS('Transactions (Dated)'!$E$2:$E$53,'Transactions (Dated)'!$D$2:$D$53,'Share Values'!$V204,'Transactions (Dated)'!$B$2:$B$53,'Share Values'!AI$11,'Transactions (Dated)'!$C$2:$C$53,"Sell")</f>
        <v>0</v>
      </c>
      <c r="AJ204" s="40">
        <f ca="1">AJ203+SUMIFS('Transactions (Dated)'!$E$2:$E$53,'Transactions (Dated)'!$D$2:$D$53,'Share Values'!$V204,'Transactions (Dated)'!$B$2:$B$53,'Share Values'!AJ$11,'Transactions (Dated)'!$C$2:$C$53,"Buy")-SUMIFS('Transactions (Dated)'!$E$2:$E$53,'Transactions (Dated)'!$D$2:$D$53,'Share Values'!$V204,'Transactions (Dated)'!$B$2:$B$53,'Share Values'!AJ$11,'Transactions (Dated)'!$C$2:$C$53,"Sell")</f>
        <v>0</v>
      </c>
      <c r="AK204" s="40"/>
      <c r="AM204" s="3">
        <f t="shared" ref="AM204:AM267" si="81">+V204</f>
        <v>42193</v>
      </c>
      <c r="AN204" s="6">
        <f t="shared" ref="AN204:AN267" ca="1" si="82">+W204*F204</f>
        <v>45278.749999999993</v>
      </c>
      <c r="AO204" s="6">
        <f t="shared" ref="AO204:AO267" ca="1" si="83">+X204*G204</f>
        <v>45187.5</v>
      </c>
      <c r="AP204" s="6">
        <f t="shared" ref="AP204:AP267" ca="1" si="84">+Y204*H204</f>
        <v>0</v>
      </c>
      <c r="AQ204" s="6">
        <f t="shared" ref="AQ204:AQ267" ca="1" si="85">+Z204*I204</f>
        <v>58065.48</v>
      </c>
      <c r="AR204" s="6">
        <f t="shared" ref="AR204:AR267" ca="1" si="86">+AA204*J204</f>
        <v>38671.56</v>
      </c>
      <c r="AS204" s="6">
        <f t="shared" ref="AS204:AS267" ca="1" si="87">+AB204*K204</f>
        <v>0</v>
      </c>
      <c r="AT204" s="6">
        <f t="shared" ref="AT204:AT267" ca="1" si="88">+AC204*L204</f>
        <v>0</v>
      </c>
      <c r="AU204" s="6">
        <f t="shared" ref="AU204:AU267" ca="1" si="89">+AD204*M204</f>
        <v>0</v>
      </c>
      <c r="AV204" s="6">
        <f t="shared" ref="AV204:AV267" ca="1" si="90">+AE204*N204</f>
        <v>0</v>
      </c>
      <c r="AW204" s="6">
        <f t="shared" ref="AW204:AW267" ca="1" si="91">+AF204*O204</f>
        <v>0</v>
      </c>
      <c r="AX204" s="6">
        <f t="shared" ref="AX204:AX267" ca="1" si="92">+AG204*P204</f>
        <v>0</v>
      </c>
      <c r="AY204" s="6">
        <f t="shared" ref="AY204:AY267" ca="1" si="93">+AH204*Q204</f>
        <v>0</v>
      </c>
      <c r="AZ204" s="6">
        <f t="shared" ref="AZ204:AZ267" ca="1" si="94">+AI204*R204</f>
        <v>0</v>
      </c>
      <c r="BA204" s="6">
        <f t="shared" ref="BA204:BA267" ca="1" si="95">+AJ204*S204</f>
        <v>0</v>
      </c>
      <c r="BB204" s="6"/>
      <c r="BD204" s="4">
        <f t="shared" ref="BD204:BD267" ca="1" si="96">SUM(AN204:BC204)</f>
        <v>187203.29</v>
      </c>
      <c r="BF204" s="3">
        <f t="shared" ref="BF204:BF267" si="97">+V204</f>
        <v>42193</v>
      </c>
      <c r="BG204" s="6">
        <f>BG203+SUMIFS('Transactions (Dated)'!H:H,'Transactions (Dated)'!D:D,'Share Values'!AM204)</f>
        <v>806524.9</v>
      </c>
      <c r="BH204" s="6">
        <f ca="1">BH203+SUMIFS('Transactions (Dated)'!$F:$F,'Transactions (Dated)'!$D:$D,$BF204,'Transactions (Dated)'!$B:$B,BH$11,'Transactions (Dated)'!$C:$C,"Dividend (paid to cash)")*W204</f>
        <v>0</v>
      </c>
      <c r="BI204" s="6">
        <f ca="1">BI203+SUMIFS('Transactions (Dated)'!$F:$F,'Transactions (Dated)'!$D:$D,$BF204,'Transactions (Dated)'!$B:$B,BI$11,'Transactions (Dated)'!$C:$C,"Dividend (paid to cash)")*X204</f>
        <v>1718.75</v>
      </c>
      <c r="BJ204" s="6">
        <f ca="1">BJ203+SUMIFS('Transactions (Dated)'!$F:$F,'Transactions (Dated)'!$D:$D,$BF204,'Transactions (Dated)'!$B:$B,BJ$11,'Transactions (Dated)'!$C:$C,"Dividend (paid to cash)")*Y204</f>
        <v>0</v>
      </c>
      <c r="BK204" s="6">
        <f ca="1">BK203+SUMIFS('Transactions (Dated)'!$F:$F,'Transactions (Dated)'!$D:$D,$BF204,'Transactions (Dated)'!$B:$B,BK$11,'Transactions (Dated)'!$C:$C,"Dividend (paid to cash)")*Z204</f>
        <v>113.52000000000001</v>
      </c>
      <c r="BL204" s="6">
        <f ca="1">BL203+SUMIFS('Transactions (Dated)'!$F:$F,'Transactions (Dated)'!$D:$D,$BF204,'Transactions (Dated)'!$B:$B,BL$11,'Transactions (Dated)'!$C:$C,"Dividend (paid to cash)")*AA204</f>
        <v>0</v>
      </c>
      <c r="BM204" s="6">
        <f ca="1">BM203+SUMIFS('Transactions (Dated)'!$F:$F,'Transactions (Dated)'!$D:$D,$BF204,'Transactions (Dated)'!$B:$B,BM$11,'Transactions (Dated)'!$C:$C,"Dividend (paid to cash)")*AB204</f>
        <v>0</v>
      </c>
      <c r="BN204" s="6">
        <f ca="1">BN203+SUMIFS('Transactions (Dated)'!$F:$F,'Transactions (Dated)'!$D:$D,$BF204,'Transactions (Dated)'!$B:$B,BN$11,'Transactions (Dated)'!$C:$C,"Dividend (paid to cash)")*AC204</f>
        <v>0</v>
      </c>
      <c r="BO204" s="6">
        <f ca="1">BO203+SUMIFS('Transactions (Dated)'!$F:$F,'Transactions (Dated)'!$D:$D,$BF204,'Transactions (Dated)'!$B:$B,BO$11,'Transactions (Dated)'!$C:$C,"Dividend (paid to cash)")*AD204</f>
        <v>0</v>
      </c>
      <c r="BP204" s="6">
        <f ca="1">BP203+SUMIFS('Transactions (Dated)'!$F:$F,'Transactions (Dated)'!$D:$D,$BF204,'Transactions (Dated)'!$B:$B,BP$11,'Transactions (Dated)'!$C:$C,"Dividend (paid to cash)")*AE204</f>
        <v>0</v>
      </c>
      <c r="BQ204" s="6">
        <f ca="1">BQ203+SUMIFS('Transactions (Dated)'!$F:$F,'Transactions (Dated)'!$D:$D,$BF204,'Transactions (Dated)'!$B:$B,BQ$11,'Transactions (Dated)'!$C:$C,"Dividend (paid to cash)")*AF204</f>
        <v>0</v>
      </c>
      <c r="BR204" s="6">
        <f ca="1">BR203+SUMIFS('Transactions (Dated)'!$F:$F,'Transactions (Dated)'!$D:$D,$BF204,'Transactions (Dated)'!$B:$B,BR$11,'Transactions (Dated)'!$C:$C,"Dividend (paid to cash)")*AG204</f>
        <v>0</v>
      </c>
      <c r="BS204" s="6">
        <f ca="1">BS203+SUMIFS('Transactions (Dated)'!$F:$F,'Transactions (Dated)'!$D:$D,$BF204,'Transactions (Dated)'!$B:$B,BS$11,'Transactions (Dated)'!$C:$C,"Dividend (paid to cash)")*AH204</f>
        <v>0</v>
      </c>
      <c r="BT204" s="6">
        <f ca="1">BT203+SUMIFS('Transactions (Dated)'!$F:$F,'Transactions (Dated)'!$D:$D,$BF204,'Transactions (Dated)'!$B:$B,BT$11,'Transactions (Dated)'!$C:$C,"Dividend (paid to cash)")*AI204</f>
        <v>0</v>
      </c>
      <c r="BU204" s="6">
        <f ca="1">BU203+SUMIFS('Transactions (Dated)'!$F:$F,'Transactions (Dated)'!$D:$D,$BF204,'Transactions (Dated)'!$B:$B,BU$11,'Transactions (Dated)'!$C:$C,"Dividend (paid to cash)")*AJ204</f>
        <v>0</v>
      </c>
      <c r="BV204" s="6"/>
      <c r="BX204" s="6">
        <f t="shared" ca="1" si="78"/>
        <v>808357.17</v>
      </c>
      <c r="BZ204" s="3">
        <f t="shared" si="79"/>
        <v>42193</v>
      </c>
      <c r="CA204" s="4">
        <f t="shared" ref="CA204:CA267" ca="1" si="98">SUM(AN204:BC204)</f>
        <v>187203.29</v>
      </c>
      <c r="CB204" s="4">
        <f t="shared" ref="CB204:CB267" ca="1" si="99">+BX204</f>
        <v>808357.17</v>
      </c>
      <c r="CD204" s="4">
        <f t="shared" ref="CD204:CD267" ca="1" si="100">CA204+CB204</f>
        <v>995560.46000000008</v>
      </c>
    </row>
    <row r="205" spans="2:82" x14ac:dyDescent="0.15">
      <c r="B205" s="3">
        <f t="shared" ref="B205:B268" si="101">+E205</f>
        <v>42194</v>
      </c>
      <c r="C205" s="2">
        <v>14278.5</v>
      </c>
      <c r="E205" s="70">
        <v>42194</v>
      </c>
      <c r="F205" s="69">
        <v>9.8800000000000008</v>
      </c>
      <c r="G205" s="69">
        <v>4.78</v>
      </c>
      <c r="H205" s="69">
        <v>19.3</v>
      </c>
      <c r="I205" s="69">
        <v>30.31</v>
      </c>
      <c r="J205" s="69">
        <v>16.45</v>
      </c>
      <c r="K205" s="69">
        <v>12.42</v>
      </c>
      <c r="L205" s="69">
        <v>25.4</v>
      </c>
      <c r="M205" s="69">
        <v>3.2</v>
      </c>
      <c r="N205" s="69">
        <v>10.94</v>
      </c>
      <c r="O205" s="69">
        <v>5.88</v>
      </c>
      <c r="P205" s="69">
        <v>30.64</v>
      </c>
      <c r="Q205" s="69">
        <v>1.05</v>
      </c>
      <c r="R205" s="69">
        <v>9.74</v>
      </c>
      <c r="S205" s="69">
        <v>35.299999999999997</v>
      </c>
      <c r="T205" s="4"/>
      <c r="V205" s="3">
        <f t="shared" si="80"/>
        <v>42194</v>
      </c>
      <c r="W205" s="40">
        <f ca="1">W204+SUMIFS('Transactions (Dated)'!$E$2:$E$53,'Transactions (Dated)'!$D$2:$D$53,'Share Values'!$V205,'Transactions (Dated)'!$B$2:$B$53,'Share Values'!W$11,'Transactions (Dated)'!$C$2:$C$53,"Buy")-SUMIFS('Transactions (Dated)'!$E$2:$E$53,'Transactions (Dated)'!$D$2:$D$53,'Share Values'!$V205,'Transactions (Dated)'!$B$2:$B$53,'Share Values'!W$11,'Transactions (Dated)'!$C$2:$C$53,"Sell")</f>
        <v>4625</v>
      </c>
      <c r="X205" s="40">
        <f ca="1">X204+SUMIFS('Transactions (Dated)'!$E$2:$E$53,'Transactions (Dated)'!$D$2:$D$53,'Share Values'!$V205,'Transactions (Dated)'!$B$2:$B$53,'Share Values'!X$11,'Transactions (Dated)'!$C$2:$C$53,"Buy")-SUMIFS('Transactions (Dated)'!$E$2:$E$53,'Transactions (Dated)'!$D$2:$D$53,'Share Values'!$V205,'Transactions (Dated)'!$B$2:$B$53,'Share Values'!X$11,'Transactions (Dated)'!$C$2:$C$53,"Sell")</f>
        <v>9375</v>
      </c>
      <c r="Y205" s="40">
        <f ca="1">Y204+SUMIFS('Transactions (Dated)'!$E$2:$E$53,'Transactions (Dated)'!$D$2:$D$53,'Share Values'!$V205,'Transactions (Dated)'!$B$2:$B$53,'Share Values'!Y$11,'Transactions (Dated)'!$C$2:$C$53,"Buy")-SUMIFS('Transactions (Dated)'!$E$2:$E$53,'Transactions (Dated)'!$D$2:$D$53,'Share Values'!$V205,'Transactions (Dated)'!$B$2:$B$53,'Share Values'!Y$11,'Transactions (Dated)'!$C$2:$C$53,"Sell")</f>
        <v>0</v>
      </c>
      <c r="Z205" s="40">
        <f ca="1">Z204+SUMIFS('Transactions (Dated)'!$E$2:$E$53,'Transactions (Dated)'!$D$2:$D$53,'Share Values'!$V205,'Transactions (Dated)'!$B$2:$B$53,'Share Values'!Z$11,'Transactions (Dated)'!$C$2:$C$53,"Buy")-SUMIFS('Transactions (Dated)'!$E$2:$E$53,'Transactions (Dated)'!$D$2:$D$53,'Share Values'!$V205,'Transactions (Dated)'!$B$2:$B$53,'Share Values'!Z$11,'Transactions (Dated)'!$C$2:$C$53,"Sell")</f>
        <v>1892</v>
      </c>
      <c r="AA205" s="40">
        <f ca="1">AA204+SUMIFS('Transactions (Dated)'!$E$2:$E$53,'Transactions (Dated)'!$D$2:$D$53,'Share Values'!$V205,'Transactions (Dated)'!$B$2:$B$53,'Share Values'!AA$11,'Transactions (Dated)'!$C$2:$C$53,"Buy")-SUMIFS('Transactions (Dated)'!$E$2:$E$53,'Transactions (Dated)'!$D$2:$D$53,'Share Values'!$V205,'Transactions (Dated)'!$B$2:$B$53,'Share Values'!AA$11,'Transactions (Dated)'!$C$2:$C$53,"Sell")</f>
        <v>2348</v>
      </c>
      <c r="AB205" s="40">
        <f ca="1">AB204+SUMIFS('Transactions (Dated)'!$E$2:$E$53,'Transactions (Dated)'!$D$2:$D$53,'Share Values'!$V205,'Transactions (Dated)'!$B$2:$B$53,'Share Values'!AB$11,'Transactions (Dated)'!$C$2:$C$53,"Buy")-SUMIFS('Transactions (Dated)'!$E$2:$E$53,'Transactions (Dated)'!$D$2:$D$53,'Share Values'!$V205,'Transactions (Dated)'!$B$2:$B$53,'Share Values'!AB$11,'Transactions (Dated)'!$C$2:$C$53,"Sell")</f>
        <v>0</v>
      </c>
      <c r="AC205" s="40">
        <f ca="1">AC204+SUMIFS('Transactions (Dated)'!$E$2:$E$53,'Transactions (Dated)'!$D$2:$D$53,'Share Values'!$V205,'Transactions (Dated)'!$B$2:$B$53,'Share Values'!AC$11,'Transactions (Dated)'!$C$2:$C$53,"Buy")-SUMIFS('Transactions (Dated)'!$E$2:$E$53,'Transactions (Dated)'!$D$2:$D$53,'Share Values'!$V205,'Transactions (Dated)'!$B$2:$B$53,'Share Values'!AC$11,'Transactions (Dated)'!$C$2:$C$53,"Sell")</f>
        <v>0</v>
      </c>
      <c r="AD205" s="40">
        <f ca="1">AD204+SUMIFS('Transactions (Dated)'!$E$2:$E$53,'Transactions (Dated)'!$D$2:$D$53,'Share Values'!$V205,'Transactions (Dated)'!$B$2:$B$53,'Share Values'!AD$11,'Transactions (Dated)'!$C$2:$C$53,"Buy")-SUMIFS('Transactions (Dated)'!$E$2:$E$53,'Transactions (Dated)'!$D$2:$D$53,'Share Values'!$V205,'Transactions (Dated)'!$B$2:$B$53,'Share Values'!AD$11,'Transactions (Dated)'!$C$2:$C$53,"Sell")</f>
        <v>0</v>
      </c>
      <c r="AE205" s="40">
        <f ca="1">AE204+SUMIFS('Transactions (Dated)'!$E$2:$E$53,'Transactions (Dated)'!$D$2:$D$53,'Share Values'!$V205,'Transactions (Dated)'!$B$2:$B$53,'Share Values'!AE$11,'Transactions (Dated)'!$C$2:$C$53,"Buy")-SUMIFS('Transactions (Dated)'!$E$2:$E$53,'Transactions (Dated)'!$D$2:$D$53,'Share Values'!$V205,'Transactions (Dated)'!$B$2:$B$53,'Share Values'!AE$11,'Transactions (Dated)'!$C$2:$C$53,"Sell")</f>
        <v>0</v>
      </c>
      <c r="AF205" s="40">
        <f ca="1">AF204+SUMIFS('Transactions (Dated)'!$E$2:$E$53,'Transactions (Dated)'!$D$2:$D$53,'Share Values'!$V205,'Transactions (Dated)'!$B$2:$B$53,'Share Values'!AF$11,'Transactions (Dated)'!$C$2:$C$53,"Buy")-SUMIFS('Transactions (Dated)'!$E$2:$E$53,'Transactions (Dated)'!$D$2:$D$53,'Share Values'!$V205,'Transactions (Dated)'!$B$2:$B$53,'Share Values'!AF$11,'Transactions (Dated)'!$C$2:$C$53,"Sell")</f>
        <v>0</v>
      </c>
      <c r="AG205" s="40">
        <f ca="1">AG204+SUMIFS('Transactions (Dated)'!$E$2:$E$53,'Transactions (Dated)'!$D$2:$D$53,'Share Values'!$V205,'Transactions (Dated)'!$B$2:$B$53,'Share Values'!AG$11,'Transactions (Dated)'!$C$2:$C$53,"Buy")-SUMIFS('Transactions (Dated)'!$E$2:$E$53,'Transactions (Dated)'!$D$2:$D$53,'Share Values'!$V205,'Transactions (Dated)'!$B$2:$B$53,'Share Values'!AG$11,'Transactions (Dated)'!$C$2:$C$53,"Sell")</f>
        <v>0</v>
      </c>
      <c r="AH205" s="40">
        <f ca="1">AH204+SUMIFS('Transactions (Dated)'!$E$2:$E$53,'Transactions (Dated)'!$D$2:$D$53,'Share Values'!$V205,'Transactions (Dated)'!$B$2:$B$53,'Share Values'!AH$11,'Transactions (Dated)'!$C$2:$C$53,"Buy")-SUMIFS('Transactions (Dated)'!$E$2:$E$53,'Transactions (Dated)'!$D$2:$D$53,'Share Values'!$V205,'Transactions (Dated)'!$B$2:$B$53,'Share Values'!AH$11,'Transactions (Dated)'!$C$2:$C$53,"Sell")</f>
        <v>0</v>
      </c>
      <c r="AI205" s="40">
        <f ca="1">AI204+SUMIFS('Transactions (Dated)'!$E$2:$E$53,'Transactions (Dated)'!$D$2:$D$53,'Share Values'!$V205,'Transactions (Dated)'!$B$2:$B$53,'Share Values'!AI$11,'Transactions (Dated)'!$C$2:$C$53,"Buy")-SUMIFS('Transactions (Dated)'!$E$2:$E$53,'Transactions (Dated)'!$D$2:$D$53,'Share Values'!$V205,'Transactions (Dated)'!$B$2:$B$53,'Share Values'!AI$11,'Transactions (Dated)'!$C$2:$C$53,"Sell")</f>
        <v>0</v>
      </c>
      <c r="AJ205" s="40">
        <f ca="1">AJ204+SUMIFS('Transactions (Dated)'!$E$2:$E$53,'Transactions (Dated)'!$D$2:$D$53,'Share Values'!$V205,'Transactions (Dated)'!$B$2:$B$53,'Share Values'!AJ$11,'Transactions (Dated)'!$C$2:$C$53,"Buy")-SUMIFS('Transactions (Dated)'!$E$2:$E$53,'Transactions (Dated)'!$D$2:$D$53,'Share Values'!$V205,'Transactions (Dated)'!$B$2:$B$53,'Share Values'!AJ$11,'Transactions (Dated)'!$C$2:$C$53,"Sell")</f>
        <v>0</v>
      </c>
      <c r="AK205" s="40"/>
      <c r="AM205" s="3">
        <f t="shared" si="81"/>
        <v>42194</v>
      </c>
      <c r="AN205" s="6">
        <f t="shared" ca="1" si="82"/>
        <v>45695</v>
      </c>
      <c r="AO205" s="6">
        <f t="shared" ca="1" si="83"/>
        <v>44812.5</v>
      </c>
      <c r="AP205" s="6">
        <f t="shared" ca="1" si="84"/>
        <v>0</v>
      </c>
      <c r="AQ205" s="6">
        <f t="shared" ca="1" si="85"/>
        <v>57346.52</v>
      </c>
      <c r="AR205" s="6">
        <f t="shared" ca="1" si="86"/>
        <v>38624.6</v>
      </c>
      <c r="AS205" s="6">
        <f t="shared" ca="1" si="87"/>
        <v>0</v>
      </c>
      <c r="AT205" s="6">
        <f t="shared" ca="1" si="88"/>
        <v>0</v>
      </c>
      <c r="AU205" s="6">
        <f t="shared" ca="1" si="89"/>
        <v>0</v>
      </c>
      <c r="AV205" s="6">
        <f t="shared" ca="1" si="90"/>
        <v>0</v>
      </c>
      <c r="AW205" s="6">
        <f t="shared" ca="1" si="91"/>
        <v>0</v>
      </c>
      <c r="AX205" s="6">
        <f t="shared" ca="1" si="92"/>
        <v>0</v>
      </c>
      <c r="AY205" s="6">
        <f t="shared" ca="1" si="93"/>
        <v>0</v>
      </c>
      <c r="AZ205" s="6">
        <f t="shared" ca="1" si="94"/>
        <v>0</v>
      </c>
      <c r="BA205" s="6">
        <f t="shared" ca="1" si="95"/>
        <v>0</v>
      </c>
      <c r="BB205" s="6"/>
      <c r="BD205" s="4">
        <f t="shared" ca="1" si="96"/>
        <v>186478.62</v>
      </c>
      <c r="BF205" s="3">
        <f t="shared" si="97"/>
        <v>42194</v>
      </c>
      <c r="BG205" s="6">
        <f>BG204+SUMIFS('Transactions (Dated)'!H:H,'Transactions (Dated)'!D:D,'Share Values'!AM205)</f>
        <v>806524.9</v>
      </c>
      <c r="BH205" s="6">
        <f ca="1">BH204+SUMIFS('Transactions (Dated)'!$F:$F,'Transactions (Dated)'!$D:$D,$BF205,'Transactions (Dated)'!$B:$B,BH$11,'Transactions (Dated)'!$C:$C,"Dividend (paid to cash)")*W205</f>
        <v>0</v>
      </c>
      <c r="BI205" s="6">
        <f ca="1">BI204+SUMIFS('Transactions (Dated)'!$F:$F,'Transactions (Dated)'!$D:$D,$BF205,'Transactions (Dated)'!$B:$B,BI$11,'Transactions (Dated)'!$C:$C,"Dividend (paid to cash)")*X205</f>
        <v>1718.75</v>
      </c>
      <c r="BJ205" s="6">
        <f ca="1">BJ204+SUMIFS('Transactions (Dated)'!$F:$F,'Transactions (Dated)'!$D:$D,$BF205,'Transactions (Dated)'!$B:$B,BJ$11,'Transactions (Dated)'!$C:$C,"Dividend (paid to cash)")*Y205</f>
        <v>0</v>
      </c>
      <c r="BK205" s="6">
        <f ca="1">BK204+SUMIFS('Transactions (Dated)'!$F:$F,'Transactions (Dated)'!$D:$D,$BF205,'Transactions (Dated)'!$B:$B,BK$11,'Transactions (Dated)'!$C:$C,"Dividend (paid to cash)")*Z205</f>
        <v>113.52000000000001</v>
      </c>
      <c r="BL205" s="6">
        <f ca="1">BL204+SUMIFS('Transactions (Dated)'!$F:$F,'Transactions (Dated)'!$D:$D,$BF205,'Transactions (Dated)'!$B:$B,BL$11,'Transactions (Dated)'!$C:$C,"Dividend (paid to cash)")*AA205</f>
        <v>0</v>
      </c>
      <c r="BM205" s="6">
        <f ca="1">BM204+SUMIFS('Transactions (Dated)'!$F:$F,'Transactions (Dated)'!$D:$D,$BF205,'Transactions (Dated)'!$B:$B,BM$11,'Transactions (Dated)'!$C:$C,"Dividend (paid to cash)")*AB205</f>
        <v>0</v>
      </c>
      <c r="BN205" s="6">
        <f ca="1">BN204+SUMIFS('Transactions (Dated)'!$F:$F,'Transactions (Dated)'!$D:$D,$BF205,'Transactions (Dated)'!$B:$B,BN$11,'Transactions (Dated)'!$C:$C,"Dividend (paid to cash)")*AC205</f>
        <v>0</v>
      </c>
      <c r="BO205" s="6">
        <f ca="1">BO204+SUMIFS('Transactions (Dated)'!$F:$F,'Transactions (Dated)'!$D:$D,$BF205,'Transactions (Dated)'!$B:$B,BO$11,'Transactions (Dated)'!$C:$C,"Dividend (paid to cash)")*AD205</f>
        <v>0</v>
      </c>
      <c r="BP205" s="6">
        <f ca="1">BP204+SUMIFS('Transactions (Dated)'!$F:$F,'Transactions (Dated)'!$D:$D,$BF205,'Transactions (Dated)'!$B:$B,BP$11,'Transactions (Dated)'!$C:$C,"Dividend (paid to cash)")*AE205</f>
        <v>0</v>
      </c>
      <c r="BQ205" s="6">
        <f ca="1">BQ204+SUMIFS('Transactions (Dated)'!$F:$F,'Transactions (Dated)'!$D:$D,$BF205,'Transactions (Dated)'!$B:$B,BQ$11,'Transactions (Dated)'!$C:$C,"Dividend (paid to cash)")*AF205</f>
        <v>0</v>
      </c>
      <c r="BR205" s="6">
        <f ca="1">BR204+SUMIFS('Transactions (Dated)'!$F:$F,'Transactions (Dated)'!$D:$D,$BF205,'Transactions (Dated)'!$B:$B,BR$11,'Transactions (Dated)'!$C:$C,"Dividend (paid to cash)")*AG205</f>
        <v>0</v>
      </c>
      <c r="BS205" s="6">
        <f ca="1">BS204+SUMIFS('Transactions (Dated)'!$F:$F,'Transactions (Dated)'!$D:$D,$BF205,'Transactions (Dated)'!$B:$B,BS$11,'Transactions (Dated)'!$C:$C,"Dividend (paid to cash)")*AH205</f>
        <v>0</v>
      </c>
      <c r="BT205" s="6">
        <f ca="1">BT204+SUMIFS('Transactions (Dated)'!$F:$F,'Transactions (Dated)'!$D:$D,$BF205,'Transactions (Dated)'!$B:$B,BT$11,'Transactions (Dated)'!$C:$C,"Dividend (paid to cash)")*AI205</f>
        <v>0</v>
      </c>
      <c r="BU205" s="6">
        <f ca="1">BU204+SUMIFS('Transactions (Dated)'!$F:$F,'Transactions (Dated)'!$D:$D,$BF205,'Transactions (Dated)'!$B:$B,BU$11,'Transactions (Dated)'!$C:$C,"Dividend (paid to cash)")*AJ205</f>
        <v>0</v>
      </c>
      <c r="BV205" s="6"/>
      <c r="BX205" s="6">
        <f t="shared" ref="BX205:BX268" ca="1" si="102">SUM(BG205:BW205)</f>
        <v>808357.17</v>
      </c>
      <c r="BZ205" s="3">
        <f t="shared" ref="BZ205:BZ268" si="103">BF205</f>
        <v>42194</v>
      </c>
      <c r="CA205" s="4">
        <f t="shared" ca="1" si="98"/>
        <v>186478.62</v>
      </c>
      <c r="CB205" s="4">
        <f t="shared" ca="1" si="99"/>
        <v>808357.17</v>
      </c>
      <c r="CD205" s="4">
        <f t="shared" ca="1" si="100"/>
        <v>994835.79</v>
      </c>
    </row>
    <row r="206" spans="2:82" x14ac:dyDescent="0.15">
      <c r="B206" s="3">
        <f t="shared" si="101"/>
        <v>42195</v>
      </c>
      <c r="C206" s="2">
        <v>14411.1</v>
      </c>
      <c r="E206" s="70">
        <v>42195</v>
      </c>
      <c r="F206" s="69">
        <v>9.75</v>
      </c>
      <c r="G206" s="69">
        <v>4.59</v>
      </c>
      <c r="H206" s="69">
        <v>19.489999999999998</v>
      </c>
      <c r="I206" s="69">
        <v>30.52</v>
      </c>
      <c r="J206" s="69">
        <v>16.7</v>
      </c>
      <c r="K206" s="69">
        <v>12.41</v>
      </c>
      <c r="L206" s="69">
        <v>25.6</v>
      </c>
      <c r="M206" s="69">
        <v>3.15</v>
      </c>
      <c r="N206" s="69">
        <v>10.56</v>
      </c>
      <c r="O206" s="69">
        <v>5.9333</v>
      </c>
      <c r="P206" s="69">
        <v>30.45</v>
      </c>
      <c r="Q206" s="69">
        <v>1</v>
      </c>
      <c r="R206" s="69">
        <v>9.5500000000000007</v>
      </c>
      <c r="S206" s="69">
        <v>36.28</v>
      </c>
      <c r="T206" s="4"/>
      <c r="V206" s="3">
        <f t="shared" si="80"/>
        <v>42195</v>
      </c>
      <c r="W206" s="40">
        <f ca="1">W205+SUMIFS('Transactions (Dated)'!$E$2:$E$53,'Transactions (Dated)'!$D$2:$D$53,'Share Values'!$V206,'Transactions (Dated)'!$B$2:$B$53,'Share Values'!W$11,'Transactions (Dated)'!$C$2:$C$53,"Buy")-SUMIFS('Transactions (Dated)'!$E$2:$E$53,'Transactions (Dated)'!$D$2:$D$53,'Share Values'!$V206,'Transactions (Dated)'!$B$2:$B$53,'Share Values'!W$11,'Transactions (Dated)'!$C$2:$C$53,"Sell")</f>
        <v>4625</v>
      </c>
      <c r="X206" s="40">
        <f ca="1">X205+SUMIFS('Transactions (Dated)'!$E$2:$E$53,'Transactions (Dated)'!$D$2:$D$53,'Share Values'!$V206,'Transactions (Dated)'!$B$2:$B$53,'Share Values'!X$11,'Transactions (Dated)'!$C$2:$C$53,"Buy")-SUMIFS('Transactions (Dated)'!$E$2:$E$53,'Transactions (Dated)'!$D$2:$D$53,'Share Values'!$V206,'Transactions (Dated)'!$B$2:$B$53,'Share Values'!X$11,'Transactions (Dated)'!$C$2:$C$53,"Sell")</f>
        <v>9375</v>
      </c>
      <c r="Y206" s="40">
        <f ca="1">Y205+SUMIFS('Transactions (Dated)'!$E$2:$E$53,'Transactions (Dated)'!$D$2:$D$53,'Share Values'!$V206,'Transactions (Dated)'!$B$2:$B$53,'Share Values'!Y$11,'Transactions (Dated)'!$C$2:$C$53,"Buy")-SUMIFS('Transactions (Dated)'!$E$2:$E$53,'Transactions (Dated)'!$D$2:$D$53,'Share Values'!$V206,'Transactions (Dated)'!$B$2:$B$53,'Share Values'!Y$11,'Transactions (Dated)'!$C$2:$C$53,"Sell")</f>
        <v>0</v>
      </c>
      <c r="Z206" s="40">
        <f ca="1">Z205+SUMIFS('Transactions (Dated)'!$E$2:$E$53,'Transactions (Dated)'!$D$2:$D$53,'Share Values'!$V206,'Transactions (Dated)'!$B$2:$B$53,'Share Values'!Z$11,'Transactions (Dated)'!$C$2:$C$53,"Buy")-SUMIFS('Transactions (Dated)'!$E$2:$E$53,'Transactions (Dated)'!$D$2:$D$53,'Share Values'!$V206,'Transactions (Dated)'!$B$2:$B$53,'Share Values'!Z$11,'Transactions (Dated)'!$C$2:$C$53,"Sell")</f>
        <v>1892</v>
      </c>
      <c r="AA206" s="40">
        <f ca="1">AA205+SUMIFS('Transactions (Dated)'!$E$2:$E$53,'Transactions (Dated)'!$D$2:$D$53,'Share Values'!$V206,'Transactions (Dated)'!$B$2:$B$53,'Share Values'!AA$11,'Transactions (Dated)'!$C$2:$C$53,"Buy")-SUMIFS('Transactions (Dated)'!$E$2:$E$53,'Transactions (Dated)'!$D$2:$D$53,'Share Values'!$V206,'Transactions (Dated)'!$B$2:$B$53,'Share Values'!AA$11,'Transactions (Dated)'!$C$2:$C$53,"Sell")</f>
        <v>2348</v>
      </c>
      <c r="AB206" s="40">
        <f ca="1">AB205+SUMIFS('Transactions (Dated)'!$E$2:$E$53,'Transactions (Dated)'!$D$2:$D$53,'Share Values'!$V206,'Transactions (Dated)'!$B$2:$B$53,'Share Values'!AB$11,'Transactions (Dated)'!$C$2:$C$53,"Buy")-SUMIFS('Transactions (Dated)'!$E$2:$E$53,'Transactions (Dated)'!$D$2:$D$53,'Share Values'!$V206,'Transactions (Dated)'!$B$2:$B$53,'Share Values'!AB$11,'Transactions (Dated)'!$C$2:$C$53,"Sell")</f>
        <v>0</v>
      </c>
      <c r="AC206" s="40">
        <f ca="1">AC205+SUMIFS('Transactions (Dated)'!$E$2:$E$53,'Transactions (Dated)'!$D$2:$D$53,'Share Values'!$V206,'Transactions (Dated)'!$B$2:$B$53,'Share Values'!AC$11,'Transactions (Dated)'!$C$2:$C$53,"Buy")-SUMIFS('Transactions (Dated)'!$E$2:$E$53,'Transactions (Dated)'!$D$2:$D$53,'Share Values'!$V206,'Transactions (Dated)'!$B$2:$B$53,'Share Values'!AC$11,'Transactions (Dated)'!$C$2:$C$53,"Sell")</f>
        <v>0</v>
      </c>
      <c r="AD206" s="40">
        <f ca="1">AD205+SUMIFS('Transactions (Dated)'!$E$2:$E$53,'Transactions (Dated)'!$D$2:$D$53,'Share Values'!$V206,'Transactions (Dated)'!$B$2:$B$53,'Share Values'!AD$11,'Transactions (Dated)'!$C$2:$C$53,"Buy")-SUMIFS('Transactions (Dated)'!$E$2:$E$53,'Transactions (Dated)'!$D$2:$D$53,'Share Values'!$V206,'Transactions (Dated)'!$B$2:$B$53,'Share Values'!AD$11,'Transactions (Dated)'!$C$2:$C$53,"Sell")</f>
        <v>0</v>
      </c>
      <c r="AE206" s="40">
        <f ca="1">AE205+SUMIFS('Transactions (Dated)'!$E$2:$E$53,'Transactions (Dated)'!$D$2:$D$53,'Share Values'!$V206,'Transactions (Dated)'!$B$2:$B$53,'Share Values'!AE$11,'Transactions (Dated)'!$C$2:$C$53,"Buy")-SUMIFS('Transactions (Dated)'!$E$2:$E$53,'Transactions (Dated)'!$D$2:$D$53,'Share Values'!$V206,'Transactions (Dated)'!$B$2:$B$53,'Share Values'!AE$11,'Transactions (Dated)'!$C$2:$C$53,"Sell")</f>
        <v>0</v>
      </c>
      <c r="AF206" s="40">
        <f ca="1">AF205+SUMIFS('Transactions (Dated)'!$E$2:$E$53,'Transactions (Dated)'!$D$2:$D$53,'Share Values'!$V206,'Transactions (Dated)'!$B$2:$B$53,'Share Values'!AF$11,'Transactions (Dated)'!$C$2:$C$53,"Buy")-SUMIFS('Transactions (Dated)'!$E$2:$E$53,'Transactions (Dated)'!$D$2:$D$53,'Share Values'!$V206,'Transactions (Dated)'!$B$2:$B$53,'Share Values'!AF$11,'Transactions (Dated)'!$C$2:$C$53,"Sell")</f>
        <v>0</v>
      </c>
      <c r="AG206" s="40">
        <f ca="1">AG205+SUMIFS('Transactions (Dated)'!$E$2:$E$53,'Transactions (Dated)'!$D$2:$D$53,'Share Values'!$V206,'Transactions (Dated)'!$B$2:$B$53,'Share Values'!AG$11,'Transactions (Dated)'!$C$2:$C$53,"Buy")-SUMIFS('Transactions (Dated)'!$E$2:$E$53,'Transactions (Dated)'!$D$2:$D$53,'Share Values'!$V206,'Transactions (Dated)'!$B$2:$B$53,'Share Values'!AG$11,'Transactions (Dated)'!$C$2:$C$53,"Sell")</f>
        <v>0</v>
      </c>
      <c r="AH206" s="40">
        <f ca="1">AH205+SUMIFS('Transactions (Dated)'!$E$2:$E$53,'Transactions (Dated)'!$D$2:$D$53,'Share Values'!$V206,'Transactions (Dated)'!$B$2:$B$53,'Share Values'!AH$11,'Transactions (Dated)'!$C$2:$C$53,"Buy")-SUMIFS('Transactions (Dated)'!$E$2:$E$53,'Transactions (Dated)'!$D$2:$D$53,'Share Values'!$V206,'Transactions (Dated)'!$B$2:$B$53,'Share Values'!AH$11,'Transactions (Dated)'!$C$2:$C$53,"Sell")</f>
        <v>0</v>
      </c>
      <c r="AI206" s="40">
        <f ca="1">AI205+SUMIFS('Transactions (Dated)'!$E$2:$E$53,'Transactions (Dated)'!$D$2:$D$53,'Share Values'!$V206,'Transactions (Dated)'!$B$2:$B$53,'Share Values'!AI$11,'Transactions (Dated)'!$C$2:$C$53,"Buy")-SUMIFS('Transactions (Dated)'!$E$2:$E$53,'Transactions (Dated)'!$D$2:$D$53,'Share Values'!$V206,'Transactions (Dated)'!$B$2:$B$53,'Share Values'!AI$11,'Transactions (Dated)'!$C$2:$C$53,"Sell")</f>
        <v>0</v>
      </c>
      <c r="AJ206" s="40">
        <f ca="1">AJ205+SUMIFS('Transactions (Dated)'!$E$2:$E$53,'Transactions (Dated)'!$D$2:$D$53,'Share Values'!$V206,'Transactions (Dated)'!$B$2:$B$53,'Share Values'!AJ$11,'Transactions (Dated)'!$C$2:$C$53,"Buy")-SUMIFS('Transactions (Dated)'!$E$2:$E$53,'Transactions (Dated)'!$D$2:$D$53,'Share Values'!$V206,'Transactions (Dated)'!$B$2:$B$53,'Share Values'!AJ$11,'Transactions (Dated)'!$C$2:$C$53,"Sell")</f>
        <v>0</v>
      </c>
      <c r="AK206" s="40"/>
      <c r="AM206" s="3">
        <f t="shared" si="81"/>
        <v>42195</v>
      </c>
      <c r="AN206" s="6">
        <f t="shared" ca="1" si="82"/>
        <v>45093.75</v>
      </c>
      <c r="AO206" s="6">
        <f t="shared" ca="1" si="83"/>
        <v>43031.25</v>
      </c>
      <c r="AP206" s="6">
        <f t="shared" ca="1" si="84"/>
        <v>0</v>
      </c>
      <c r="AQ206" s="6">
        <f t="shared" ca="1" si="85"/>
        <v>57743.839999999997</v>
      </c>
      <c r="AR206" s="6">
        <f t="shared" ca="1" si="86"/>
        <v>39211.599999999999</v>
      </c>
      <c r="AS206" s="6">
        <f t="shared" ca="1" si="87"/>
        <v>0</v>
      </c>
      <c r="AT206" s="6">
        <f t="shared" ca="1" si="88"/>
        <v>0</v>
      </c>
      <c r="AU206" s="6">
        <f t="shared" ca="1" si="89"/>
        <v>0</v>
      </c>
      <c r="AV206" s="6">
        <f t="shared" ca="1" si="90"/>
        <v>0</v>
      </c>
      <c r="AW206" s="6">
        <f t="shared" ca="1" si="91"/>
        <v>0</v>
      </c>
      <c r="AX206" s="6">
        <f t="shared" ca="1" si="92"/>
        <v>0</v>
      </c>
      <c r="AY206" s="6">
        <f t="shared" ca="1" si="93"/>
        <v>0</v>
      </c>
      <c r="AZ206" s="6">
        <f t="shared" ca="1" si="94"/>
        <v>0</v>
      </c>
      <c r="BA206" s="6">
        <f t="shared" ca="1" si="95"/>
        <v>0</v>
      </c>
      <c r="BB206" s="6"/>
      <c r="BD206" s="4">
        <f t="shared" ca="1" si="96"/>
        <v>185080.44</v>
      </c>
      <c r="BF206" s="3">
        <f t="shared" si="97"/>
        <v>42195</v>
      </c>
      <c r="BG206" s="6">
        <f>BG205+SUMIFS('Transactions (Dated)'!H:H,'Transactions (Dated)'!D:D,'Share Values'!AM206)</f>
        <v>806524.9</v>
      </c>
      <c r="BH206" s="6">
        <f ca="1">BH205+SUMIFS('Transactions (Dated)'!$F:$F,'Transactions (Dated)'!$D:$D,$BF206,'Transactions (Dated)'!$B:$B,BH$11,'Transactions (Dated)'!$C:$C,"Dividend (paid to cash)")*W206</f>
        <v>0</v>
      </c>
      <c r="BI206" s="6">
        <f ca="1">BI205+SUMIFS('Transactions (Dated)'!$F:$F,'Transactions (Dated)'!$D:$D,$BF206,'Transactions (Dated)'!$B:$B,BI$11,'Transactions (Dated)'!$C:$C,"Dividend (paid to cash)")*X206</f>
        <v>1718.75</v>
      </c>
      <c r="BJ206" s="6">
        <f ca="1">BJ205+SUMIFS('Transactions (Dated)'!$F:$F,'Transactions (Dated)'!$D:$D,$BF206,'Transactions (Dated)'!$B:$B,BJ$11,'Transactions (Dated)'!$C:$C,"Dividend (paid to cash)")*Y206</f>
        <v>0</v>
      </c>
      <c r="BK206" s="6">
        <f ca="1">BK205+SUMIFS('Transactions (Dated)'!$F:$F,'Transactions (Dated)'!$D:$D,$BF206,'Transactions (Dated)'!$B:$B,BK$11,'Transactions (Dated)'!$C:$C,"Dividend (paid to cash)")*Z206</f>
        <v>113.52000000000001</v>
      </c>
      <c r="BL206" s="6">
        <f ca="1">BL205+SUMIFS('Transactions (Dated)'!$F:$F,'Transactions (Dated)'!$D:$D,$BF206,'Transactions (Dated)'!$B:$B,BL$11,'Transactions (Dated)'!$C:$C,"Dividend (paid to cash)")*AA206</f>
        <v>0</v>
      </c>
      <c r="BM206" s="6">
        <f ca="1">BM205+SUMIFS('Transactions (Dated)'!$F:$F,'Transactions (Dated)'!$D:$D,$BF206,'Transactions (Dated)'!$B:$B,BM$11,'Transactions (Dated)'!$C:$C,"Dividend (paid to cash)")*AB206</f>
        <v>0</v>
      </c>
      <c r="BN206" s="6">
        <f ca="1">BN205+SUMIFS('Transactions (Dated)'!$F:$F,'Transactions (Dated)'!$D:$D,$BF206,'Transactions (Dated)'!$B:$B,BN$11,'Transactions (Dated)'!$C:$C,"Dividend (paid to cash)")*AC206</f>
        <v>0</v>
      </c>
      <c r="BO206" s="6">
        <f ca="1">BO205+SUMIFS('Transactions (Dated)'!$F:$F,'Transactions (Dated)'!$D:$D,$BF206,'Transactions (Dated)'!$B:$B,BO$11,'Transactions (Dated)'!$C:$C,"Dividend (paid to cash)")*AD206</f>
        <v>0</v>
      </c>
      <c r="BP206" s="6">
        <f ca="1">BP205+SUMIFS('Transactions (Dated)'!$F:$F,'Transactions (Dated)'!$D:$D,$BF206,'Transactions (Dated)'!$B:$B,BP$11,'Transactions (Dated)'!$C:$C,"Dividend (paid to cash)")*AE206</f>
        <v>0</v>
      </c>
      <c r="BQ206" s="6">
        <f ca="1">BQ205+SUMIFS('Transactions (Dated)'!$F:$F,'Transactions (Dated)'!$D:$D,$BF206,'Transactions (Dated)'!$B:$B,BQ$11,'Transactions (Dated)'!$C:$C,"Dividend (paid to cash)")*AF206</f>
        <v>0</v>
      </c>
      <c r="BR206" s="6">
        <f ca="1">BR205+SUMIFS('Transactions (Dated)'!$F:$F,'Transactions (Dated)'!$D:$D,$BF206,'Transactions (Dated)'!$B:$B,BR$11,'Transactions (Dated)'!$C:$C,"Dividend (paid to cash)")*AG206</f>
        <v>0</v>
      </c>
      <c r="BS206" s="6">
        <f ca="1">BS205+SUMIFS('Transactions (Dated)'!$F:$F,'Transactions (Dated)'!$D:$D,$BF206,'Transactions (Dated)'!$B:$B,BS$11,'Transactions (Dated)'!$C:$C,"Dividend (paid to cash)")*AH206</f>
        <v>0</v>
      </c>
      <c r="BT206" s="6">
        <f ca="1">BT205+SUMIFS('Transactions (Dated)'!$F:$F,'Transactions (Dated)'!$D:$D,$BF206,'Transactions (Dated)'!$B:$B,BT$11,'Transactions (Dated)'!$C:$C,"Dividend (paid to cash)")*AI206</f>
        <v>0</v>
      </c>
      <c r="BU206" s="6">
        <f ca="1">BU205+SUMIFS('Transactions (Dated)'!$F:$F,'Transactions (Dated)'!$D:$D,$BF206,'Transactions (Dated)'!$B:$B,BU$11,'Transactions (Dated)'!$C:$C,"Dividend (paid to cash)")*AJ206</f>
        <v>0</v>
      </c>
      <c r="BV206" s="6"/>
      <c r="BX206" s="6">
        <f t="shared" ca="1" si="102"/>
        <v>808357.17</v>
      </c>
      <c r="BZ206" s="3">
        <f t="shared" si="103"/>
        <v>42195</v>
      </c>
      <c r="CA206" s="4">
        <f t="shared" ca="1" si="98"/>
        <v>185080.44</v>
      </c>
      <c r="CB206" s="4">
        <f t="shared" ca="1" si="99"/>
        <v>808357.17</v>
      </c>
      <c r="CD206" s="4">
        <f t="shared" ca="1" si="100"/>
        <v>993437.6100000001</v>
      </c>
    </row>
    <row r="207" spans="2:82" x14ac:dyDescent="0.15">
      <c r="B207" s="3">
        <f t="shared" si="101"/>
        <v>42198</v>
      </c>
      <c r="C207" s="2">
        <v>14533.2</v>
      </c>
      <c r="E207" s="70">
        <v>42198</v>
      </c>
      <c r="F207" s="69">
        <v>9.83</v>
      </c>
      <c r="G207" s="69">
        <v>4.62</v>
      </c>
      <c r="H207" s="69">
        <v>19.66</v>
      </c>
      <c r="I207" s="69">
        <v>30.97</v>
      </c>
      <c r="J207" s="69">
        <v>17.36</v>
      </c>
      <c r="K207" s="69">
        <v>12.41</v>
      </c>
      <c r="L207" s="69">
        <v>25.7</v>
      </c>
      <c r="M207" s="69">
        <v>3.15</v>
      </c>
      <c r="N207" s="69">
        <v>9.9</v>
      </c>
      <c r="O207" s="69">
        <v>5.9767000000000001</v>
      </c>
      <c r="P207" s="69">
        <v>30.46</v>
      </c>
      <c r="Q207" s="69">
        <v>1</v>
      </c>
      <c r="R207" s="69">
        <v>9.85</v>
      </c>
      <c r="S207" s="69">
        <v>36</v>
      </c>
      <c r="T207" s="4"/>
      <c r="V207" s="3">
        <f t="shared" si="80"/>
        <v>42198</v>
      </c>
      <c r="W207" s="40">
        <f ca="1">W206+SUMIFS('Transactions (Dated)'!$E$2:$E$53,'Transactions (Dated)'!$D$2:$D$53,'Share Values'!$V207,'Transactions (Dated)'!$B$2:$B$53,'Share Values'!W$11,'Transactions (Dated)'!$C$2:$C$53,"Buy")-SUMIFS('Transactions (Dated)'!$E$2:$E$53,'Transactions (Dated)'!$D$2:$D$53,'Share Values'!$V207,'Transactions (Dated)'!$B$2:$B$53,'Share Values'!W$11,'Transactions (Dated)'!$C$2:$C$53,"Sell")</f>
        <v>4625</v>
      </c>
      <c r="X207" s="40">
        <f ca="1">X206+SUMIFS('Transactions (Dated)'!$E$2:$E$53,'Transactions (Dated)'!$D$2:$D$53,'Share Values'!$V207,'Transactions (Dated)'!$B$2:$B$53,'Share Values'!X$11,'Transactions (Dated)'!$C$2:$C$53,"Buy")-SUMIFS('Transactions (Dated)'!$E$2:$E$53,'Transactions (Dated)'!$D$2:$D$53,'Share Values'!$V207,'Transactions (Dated)'!$B$2:$B$53,'Share Values'!X$11,'Transactions (Dated)'!$C$2:$C$53,"Sell")</f>
        <v>9375</v>
      </c>
      <c r="Y207" s="40">
        <f ca="1">Y206+SUMIFS('Transactions (Dated)'!$E$2:$E$53,'Transactions (Dated)'!$D$2:$D$53,'Share Values'!$V207,'Transactions (Dated)'!$B$2:$B$53,'Share Values'!Y$11,'Transactions (Dated)'!$C$2:$C$53,"Buy")-SUMIFS('Transactions (Dated)'!$E$2:$E$53,'Transactions (Dated)'!$D$2:$D$53,'Share Values'!$V207,'Transactions (Dated)'!$B$2:$B$53,'Share Values'!Y$11,'Transactions (Dated)'!$C$2:$C$53,"Sell")</f>
        <v>0</v>
      </c>
      <c r="Z207" s="40">
        <f ca="1">Z206+SUMIFS('Transactions (Dated)'!$E$2:$E$53,'Transactions (Dated)'!$D$2:$D$53,'Share Values'!$V207,'Transactions (Dated)'!$B$2:$B$53,'Share Values'!Z$11,'Transactions (Dated)'!$C$2:$C$53,"Buy")-SUMIFS('Transactions (Dated)'!$E$2:$E$53,'Transactions (Dated)'!$D$2:$D$53,'Share Values'!$V207,'Transactions (Dated)'!$B$2:$B$53,'Share Values'!Z$11,'Transactions (Dated)'!$C$2:$C$53,"Sell")</f>
        <v>1892</v>
      </c>
      <c r="AA207" s="40">
        <f ca="1">AA206+SUMIFS('Transactions (Dated)'!$E$2:$E$53,'Transactions (Dated)'!$D$2:$D$53,'Share Values'!$V207,'Transactions (Dated)'!$B$2:$B$53,'Share Values'!AA$11,'Transactions (Dated)'!$C$2:$C$53,"Buy")-SUMIFS('Transactions (Dated)'!$E$2:$E$53,'Transactions (Dated)'!$D$2:$D$53,'Share Values'!$V207,'Transactions (Dated)'!$B$2:$B$53,'Share Values'!AA$11,'Transactions (Dated)'!$C$2:$C$53,"Sell")</f>
        <v>2348</v>
      </c>
      <c r="AB207" s="40">
        <f ca="1">AB206+SUMIFS('Transactions (Dated)'!$E$2:$E$53,'Transactions (Dated)'!$D$2:$D$53,'Share Values'!$V207,'Transactions (Dated)'!$B$2:$B$53,'Share Values'!AB$11,'Transactions (Dated)'!$C$2:$C$53,"Buy")-SUMIFS('Transactions (Dated)'!$E$2:$E$53,'Transactions (Dated)'!$D$2:$D$53,'Share Values'!$V207,'Transactions (Dated)'!$B$2:$B$53,'Share Values'!AB$11,'Transactions (Dated)'!$C$2:$C$53,"Sell")</f>
        <v>0</v>
      </c>
      <c r="AC207" s="40">
        <f ca="1">AC206+SUMIFS('Transactions (Dated)'!$E$2:$E$53,'Transactions (Dated)'!$D$2:$D$53,'Share Values'!$V207,'Transactions (Dated)'!$B$2:$B$53,'Share Values'!AC$11,'Transactions (Dated)'!$C$2:$C$53,"Buy")-SUMIFS('Transactions (Dated)'!$E$2:$E$53,'Transactions (Dated)'!$D$2:$D$53,'Share Values'!$V207,'Transactions (Dated)'!$B$2:$B$53,'Share Values'!AC$11,'Transactions (Dated)'!$C$2:$C$53,"Sell")</f>
        <v>0</v>
      </c>
      <c r="AD207" s="40">
        <f ca="1">AD206+SUMIFS('Transactions (Dated)'!$E$2:$E$53,'Transactions (Dated)'!$D$2:$D$53,'Share Values'!$V207,'Transactions (Dated)'!$B$2:$B$53,'Share Values'!AD$11,'Transactions (Dated)'!$C$2:$C$53,"Buy")-SUMIFS('Transactions (Dated)'!$E$2:$E$53,'Transactions (Dated)'!$D$2:$D$53,'Share Values'!$V207,'Transactions (Dated)'!$B$2:$B$53,'Share Values'!AD$11,'Transactions (Dated)'!$C$2:$C$53,"Sell")</f>
        <v>0</v>
      </c>
      <c r="AE207" s="40">
        <f ca="1">AE206+SUMIFS('Transactions (Dated)'!$E$2:$E$53,'Transactions (Dated)'!$D$2:$D$53,'Share Values'!$V207,'Transactions (Dated)'!$B$2:$B$53,'Share Values'!AE$11,'Transactions (Dated)'!$C$2:$C$53,"Buy")-SUMIFS('Transactions (Dated)'!$E$2:$E$53,'Transactions (Dated)'!$D$2:$D$53,'Share Values'!$V207,'Transactions (Dated)'!$B$2:$B$53,'Share Values'!AE$11,'Transactions (Dated)'!$C$2:$C$53,"Sell")</f>
        <v>0</v>
      </c>
      <c r="AF207" s="40">
        <f ca="1">AF206+SUMIFS('Transactions (Dated)'!$E$2:$E$53,'Transactions (Dated)'!$D$2:$D$53,'Share Values'!$V207,'Transactions (Dated)'!$B$2:$B$53,'Share Values'!AF$11,'Transactions (Dated)'!$C$2:$C$53,"Buy")-SUMIFS('Transactions (Dated)'!$E$2:$E$53,'Transactions (Dated)'!$D$2:$D$53,'Share Values'!$V207,'Transactions (Dated)'!$B$2:$B$53,'Share Values'!AF$11,'Transactions (Dated)'!$C$2:$C$53,"Sell")</f>
        <v>0</v>
      </c>
      <c r="AG207" s="40">
        <f ca="1">AG206+SUMIFS('Transactions (Dated)'!$E$2:$E$53,'Transactions (Dated)'!$D$2:$D$53,'Share Values'!$V207,'Transactions (Dated)'!$B$2:$B$53,'Share Values'!AG$11,'Transactions (Dated)'!$C$2:$C$53,"Buy")-SUMIFS('Transactions (Dated)'!$E$2:$E$53,'Transactions (Dated)'!$D$2:$D$53,'Share Values'!$V207,'Transactions (Dated)'!$B$2:$B$53,'Share Values'!AG$11,'Transactions (Dated)'!$C$2:$C$53,"Sell")</f>
        <v>0</v>
      </c>
      <c r="AH207" s="40">
        <f ca="1">AH206+SUMIFS('Transactions (Dated)'!$E$2:$E$53,'Transactions (Dated)'!$D$2:$D$53,'Share Values'!$V207,'Transactions (Dated)'!$B$2:$B$53,'Share Values'!AH$11,'Transactions (Dated)'!$C$2:$C$53,"Buy")-SUMIFS('Transactions (Dated)'!$E$2:$E$53,'Transactions (Dated)'!$D$2:$D$53,'Share Values'!$V207,'Transactions (Dated)'!$B$2:$B$53,'Share Values'!AH$11,'Transactions (Dated)'!$C$2:$C$53,"Sell")</f>
        <v>0</v>
      </c>
      <c r="AI207" s="40">
        <f ca="1">AI206+SUMIFS('Transactions (Dated)'!$E$2:$E$53,'Transactions (Dated)'!$D$2:$D$53,'Share Values'!$V207,'Transactions (Dated)'!$B$2:$B$53,'Share Values'!AI$11,'Transactions (Dated)'!$C$2:$C$53,"Buy")-SUMIFS('Transactions (Dated)'!$E$2:$E$53,'Transactions (Dated)'!$D$2:$D$53,'Share Values'!$V207,'Transactions (Dated)'!$B$2:$B$53,'Share Values'!AI$11,'Transactions (Dated)'!$C$2:$C$53,"Sell")</f>
        <v>0</v>
      </c>
      <c r="AJ207" s="40">
        <f ca="1">AJ206+SUMIFS('Transactions (Dated)'!$E$2:$E$53,'Transactions (Dated)'!$D$2:$D$53,'Share Values'!$V207,'Transactions (Dated)'!$B$2:$B$53,'Share Values'!AJ$11,'Transactions (Dated)'!$C$2:$C$53,"Buy")-SUMIFS('Transactions (Dated)'!$E$2:$E$53,'Transactions (Dated)'!$D$2:$D$53,'Share Values'!$V207,'Transactions (Dated)'!$B$2:$B$53,'Share Values'!AJ$11,'Transactions (Dated)'!$C$2:$C$53,"Sell")</f>
        <v>0</v>
      </c>
      <c r="AK207" s="40"/>
      <c r="AM207" s="3">
        <f t="shared" si="81"/>
        <v>42198</v>
      </c>
      <c r="AN207" s="6">
        <f t="shared" ca="1" si="82"/>
        <v>45463.75</v>
      </c>
      <c r="AO207" s="6">
        <f t="shared" ca="1" si="83"/>
        <v>43312.5</v>
      </c>
      <c r="AP207" s="6">
        <f t="shared" ca="1" si="84"/>
        <v>0</v>
      </c>
      <c r="AQ207" s="6">
        <f t="shared" ca="1" si="85"/>
        <v>58595.24</v>
      </c>
      <c r="AR207" s="6">
        <f t="shared" ca="1" si="86"/>
        <v>40761.279999999999</v>
      </c>
      <c r="AS207" s="6">
        <f t="shared" ca="1" si="87"/>
        <v>0</v>
      </c>
      <c r="AT207" s="6">
        <f t="shared" ca="1" si="88"/>
        <v>0</v>
      </c>
      <c r="AU207" s="6">
        <f t="shared" ca="1" si="89"/>
        <v>0</v>
      </c>
      <c r="AV207" s="6">
        <f t="shared" ca="1" si="90"/>
        <v>0</v>
      </c>
      <c r="AW207" s="6">
        <f t="shared" ca="1" si="91"/>
        <v>0</v>
      </c>
      <c r="AX207" s="6">
        <f t="shared" ca="1" si="92"/>
        <v>0</v>
      </c>
      <c r="AY207" s="6">
        <f t="shared" ca="1" si="93"/>
        <v>0</v>
      </c>
      <c r="AZ207" s="6">
        <f t="shared" ca="1" si="94"/>
        <v>0</v>
      </c>
      <c r="BA207" s="6">
        <f t="shared" ca="1" si="95"/>
        <v>0</v>
      </c>
      <c r="BB207" s="6"/>
      <c r="BD207" s="4">
        <f t="shared" ca="1" si="96"/>
        <v>188132.77</v>
      </c>
      <c r="BF207" s="3">
        <f t="shared" si="97"/>
        <v>42198</v>
      </c>
      <c r="BG207" s="6">
        <f>BG206+SUMIFS('Transactions (Dated)'!H:H,'Transactions (Dated)'!D:D,'Share Values'!AM207)</f>
        <v>806524.9</v>
      </c>
      <c r="BH207" s="6">
        <f ca="1">BH206+SUMIFS('Transactions (Dated)'!$F:$F,'Transactions (Dated)'!$D:$D,$BF207,'Transactions (Dated)'!$B:$B,BH$11,'Transactions (Dated)'!$C:$C,"Dividend (paid to cash)")*W207</f>
        <v>0</v>
      </c>
      <c r="BI207" s="6">
        <f ca="1">BI206+SUMIFS('Transactions (Dated)'!$F:$F,'Transactions (Dated)'!$D:$D,$BF207,'Transactions (Dated)'!$B:$B,BI$11,'Transactions (Dated)'!$C:$C,"Dividend (paid to cash)")*X207</f>
        <v>1718.75</v>
      </c>
      <c r="BJ207" s="6">
        <f ca="1">BJ206+SUMIFS('Transactions (Dated)'!$F:$F,'Transactions (Dated)'!$D:$D,$BF207,'Transactions (Dated)'!$B:$B,BJ$11,'Transactions (Dated)'!$C:$C,"Dividend (paid to cash)")*Y207</f>
        <v>0</v>
      </c>
      <c r="BK207" s="6">
        <f ca="1">BK206+SUMIFS('Transactions (Dated)'!$F:$F,'Transactions (Dated)'!$D:$D,$BF207,'Transactions (Dated)'!$B:$B,BK$11,'Transactions (Dated)'!$C:$C,"Dividend (paid to cash)")*Z207</f>
        <v>113.52000000000001</v>
      </c>
      <c r="BL207" s="6">
        <f ca="1">BL206+SUMIFS('Transactions (Dated)'!$F:$F,'Transactions (Dated)'!$D:$D,$BF207,'Transactions (Dated)'!$B:$B,BL$11,'Transactions (Dated)'!$C:$C,"Dividend (paid to cash)")*AA207</f>
        <v>0</v>
      </c>
      <c r="BM207" s="6">
        <f ca="1">BM206+SUMIFS('Transactions (Dated)'!$F:$F,'Transactions (Dated)'!$D:$D,$BF207,'Transactions (Dated)'!$B:$B,BM$11,'Transactions (Dated)'!$C:$C,"Dividend (paid to cash)")*AB207</f>
        <v>0</v>
      </c>
      <c r="BN207" s="6">
        <f ca="1">BN206+SUMIFS('Transactions (Dated)'!$F:$F,'Transactions (Dated)'!$D:$D,$BF207,'Transactions (Dated)'!$B:$B,BN$11,'Transactions (Dated)'!$C:$C,"Dividend (paid to cash)")*AC207</f>
        <v>0</v>
      </c>
      <c r="BO207" s="6">
        <f ca="1">BO206+SUMIFS('Transactions (Dated)'!$F:$F,'Transactions (Dated)'!$D:$D,$BF207,'Transactions (Dated)'!$B:$B,BO$11,'Transactions (Dated)'!$C:$C,"Dividend (paid to cash)")*AD207</f>
        <v>0</v>
      </c>
      <c r="BP207" s="6">
        <f ca="1">BP206+SUMIFS('Transactions (Dated)'!$F:$F,'Transactions (Dated)'!$D:$D,$BF207,'Transactions (Dated)'!$B:$B,BP$11,'Transactions (Dated)'!$C:$C,"Dividend (paid to cash)")*AE207</f>
        <v>0</v>
      </c>
      <c r="BQ207" s="6">
        <f ca="1">BQ206+SUMIFS('Transactions (Dated)'!$F:$F,'Transactions (Dated)'!$D:$D,$BF207,'Transactions (Dated)'!$B:$B,BQ$11,'Transactions (Dated)'!$C:$C,"Dividend (paid to cash)")*AF207</f>
        <v>0</v>
      </c>
      <c r="BR207" s="6">
        <f ca="1">BR206+SUMIFS('Transactions (Dated)'!$F:$F,'Transactions (Dated)'!$D:$D,$BF207,'Transactions (Dated)'!$B:$B,BR$11,'Transactions (Dated)'!$C:$C,"Dividend (paid to cash)")*AG207</f>
        <v>0</v>
      </c>
      <c r="BS207" s="6">
        <f ca="1">BS206+SUMIFS('Transactions (Dated)'!$F:$F,'Transactions (Dated)'!$D:$D,$BF207,'Transactions (Dated)'!$B:$B,BS$11,'Transactions (Dated)'!$C:$C,"Dividend (paid to cash)")*AH207</f>
        <v>0</v>
      </c>
      <c r="BT207" s="6">
        <f ca="1">BT206+SUMIFS('Transactions (Dated)'!$F:$F,'Transactions (Dated)'!$D:$D,$BF207,'Transactions (Dated)'!$B:$B,BT$11,'Transactions (Dated)'!$C:$C,"Dividend (paid to cash)")*AI207</f>
        <v>0</v>
      </c>
      <c r="BU207" s="6">
        <f ca="1">BU206+SUMIFS('Transactions (Dated)'!$F:$F,'Transactions (Dated)'!$D:$D,$BF207,'Transactions (Dated)'!$B:$B,BU$11,'Transactions (Dated)'!$C:$C,"Dividend (paid to cash)")*AJ207</f>
        <v>0</v>
      </c>
      <c r="BV207" s="6"/>
      <c r="BX207" s="6">
        <f t="shared" ca="1" si="102"/>
        <v>808357.17</v>
      </c>
      <c r="BZ207" s="3">
        <f t="shared" si="103"/>
        <v>42198</v>
      </c>
      <c r="CA207" s="4">
        <f t="shared" ca="1" si="98"/>
        <v>188132.77</v>
      </c>
      <c r="CB207" s="4">
        <f t="shared" ca="1" si="99"/>
        <v>808357.17</v>
      </c>
      <c r="CD207" s="4">
        <f t="shared" ca="1" si="100"/>
        <v>996489.94000000006</v>
      </c>
    </row>
    <row r="208" spans="2:82" x14ac:dyDescent="0.15">
      <c r="B208" s="3">
        <f t="shared" si="101"/>
        <v>42199</v>
      </c>
      <c r="C208" s="2">
        <v>14599.4</v>
      </c>
      <c r="E208" s="70">
        <v>42199</v>
      </c>
      <c r="F208" s="69">
        <v>10.130000000000001</v>
      </c>
      <c r="G208" s="69">
        <v>4.53</v>
      </c>
      <c r="H208" s="69">
        <v>19.73</v>
      </c>
      <c r="I208" s="69">
        <v>30.76</v>
      </c>
      <c r="J208" s="69">
        <v>17.87</v>
      </c>
      <c r="K208" s="69">
        <v>12.44</v>
      </c>
      <c r="L208" s="69">
        <v>25.68</v>
      </c>
      <c r="M208" s="69">
        <v>3.25</v>
      </c>
      <c r="N208" s="69">
        <v>10</v>
      </c>
      <c r="O208" s="69">
        <v>5.9832999999999998</v>
      </c>
      <c r="P208" s="69">
        <v>30.44</v>
      </c>
      <c r="Q208" s="69">
        <v>1</v>
      </c>
      <c r="R208" s="69">
        <v>10.08</v>
      </c>
      <c r="S208" s="69">
        <v>36.299999999999997</v>
      </c>
      <c r="T208" s="4"/>
      <c r="V208" s="3">
        <f t="shared" si="80"/>
        <v>42199</v>
      </c>
      <c r="W208" s="40">
        <f ca="1">W207+SUMIFS('Transactions (Dated)'!$E$2:$E$53,'Transactions (Dated)'!$D$2:$D$53,'Share Values'!$V208,'Transactions (Dated)'!$B$2:$B$53,'Share Values'!W$11,'Transactions (Dated)'!$C$2:$C$53,"Buy")-SUMIFS('Transactions (Dated)'!$E$2:$E$53,'Transactions (Dated)'!$D$2:$D$53,'Share Values'!$V208,'Transactions (Dated)'!$B$2:$B$53,'Share Values'!W$11,'Transactions (Dated)'!$C$2:$C$53,"Sell")</f>
        <v>4625</v>
      </c>
      <c r="X208" s="40">
        <f ca="1">X207+SUMIFS('Transactions (Dated)'!$E$2:$E$53,'Transactions (Dated)'!$D$2:$D$53,'Share Values'!$V208,'Transactions (Dated)'!$B$2:$B$53,'Share Values'!X$11,'Transactions (Dated)'!$C$2:$C$53,"Buy")-SUMIFS('Transactions (Dated)'!$E$2:$E$53,'Transactions (Dated)'!$D$2:$D$53,'Share Values'!$V208,'Transactions (Dated)'!$B$2:$B$53,'Share Values'!X$11,'Transactions (Dated)'!$C$2:$C$53,"Sell")</f>
        <v>9375</v>
      </c>
      <c r="Y208" s="40">
        <f ca="1">Y207+SUMIFS('Transactions (Dated)'!$E$2:$E$53,'Transactions (Dated)'!$D$2:$D$53,'Share Values'!$V208,'Transactions (Dated)'!$B$2:$B$53,'Share Values'!Y$11,'Transactions (Dated)'!$C$2:$C$53,"Buy")-SUMIFS('Transactions (Dated)'!$E$2:$E$53,'Transactions (Dated)'!$D$2:$D$53,'Share Values'!$V208,'Transactions (Dated)'!$B$2:$B$53,'Share Values'!Y$11,'Transactions (Dated)'!$C$2:$C$53,"Sell")</f>
        <v>0</v>
      </c>
      <c r="Z208" s="40">
        <f ca="1">Z207+SUMIFS('Transactions (Dated)'!$E$2:$E$53,'Transactions (Dated)'!$D$2:$D$53,'Share Values'!$V208,'Transactions (Dated)'!$B$2:$B$53,'Share Values'!Z$11,'Transactions (Dated)'!$C$2:$C$53,"Buy")-SUMIFS('Transactions (Dated)'!$E$2:$E$53,'Transactions (Dated)'!$D$2:$D$53,'Share Values'!$V208,'Transactions (Dated)'!$B$2:$B$53,'Share Values'!Z$11,'Transactions (Dated)'!$C$2:$C$53,"Sell")</f>
        <v>1892</v>
      </c>
      <c r="AA208" s="40">
        <f ca="1">AA207+SUMIFS('Transactions (Dated)'!$E$2:$E$53,'Transactions (Dated)'!$D$2:$D$53,'Share Values'!$V208,'Transactions (Dated)'!$B$2:$B$53,'Share Values'!AA$11,'Transactions (Dated)'!$C$2:$C$53,"Buy")-SUMIFS('Transactions (Dated)'!$E$2:$E$53,'Transactions (Dated)'!$D$2:$D$53,'Share Values'!$V208,'Transactions (Dated)'!$B$2:$B$53,'Share Values'!AA$11,'Transactions (Dated)'!$C$2:$C$53,"Sell")</f>
        <v>2348</v>
      </c>
      <c r="AB208" s="40">
        <f ca="1">AB207+SUMIFS('Transactions (Dated)'!$E$2:$E$53,'Transactions (Dated)'!$D$2:$D$53,'Share Values'!$V208,'Transactions (Dated)'!$B$2:$B$53,'Share Values'!AB$11,'Transactions (Dated)'!$C$2:$C$53,"Buy")-SUMIFS('Transactions (Dated)'!$E$2:$E$53,'Transactions (Dated)'!$D$2:$D$53,'Share Values'!$V208,'Transactions (Dated)'!$B$2:$B$53,'Share Values'!AB$11,'Transactions (Dated)'!$C$2:$C$53,"Sell")</f>
        <v>0</v>
      </c>
      <c r="AC208" s="40">
        <f ca="1">AC207+SUMIFS('Transactions (Dated)'!$E$2:$E$53,'Transactions (Dated)'!$D$2:$D$53,'Share Values'!$V208,'Transactions (Dated)'!$B$2:$B$53,'Share Values'!AC$11,'Transactions (Dated)'!$C$2:$C$53,"Buy")-SUMIFS('Transactions (Dated)'!$E$2:$E$53,'Transactions (Dated)'!$D$2:$D$53,'Share Values'!$V208,'Transactions (Dated)'!$B$2:$B$53,'Share Values'!AC$11,'Transactions (Dated)'!$C$2:$C$53,"Sell")</f>
        <v>0</v>
      </c>
      <c r="AD208" s="40">
        <f ca="1">AD207+SUMIFS('Transactions (Dated)'!$E$2:$E$53,'Transactions (Dated)'!$D$2:$D$53,'Share Values'!$V208,'Transactions (Dated)'!$B$2:$B$53,'Share Values'!AD$11,'Transactions (Dated)'!$C$2:$C$53,"Buy")-SUMIFS('Transactions (Dated)'!$E$2:$E$53,'Transactions (Dated)'!$D$2:$D$53,'Share Values'!$V208,'Transactions (Dated)'!$B$2:$B$53,'Share Values'!AD$11,'Transactions (Dated)'!$C$2:$C$53,"Sell")</f>
        <v>0</v>
      </c>
      <c r="AE208" s="40">
        <f ca="1">AE207+SUMIFS('Transactions (Dated)'!$E$2:$E$53,'Transactions (Dated)'!$D$2:$D$53,'Share Values'!$V208,'Transactions (Dated)'!$B$2:$B$53,'Share Values'!AE$11,'Transactions (Dated)'!$C$2:$C$53,"Buy")-SUMIFS('Transactions (Dated)'!$E$2:$E$53,'Transactions (Dated)'!$D$2:$D$53,'Share Values'!$V208,'Transactions (Dated)'!$B$2:$B$53,'Share Values'!AE$11,'Transactions (Dated)'!$C$2:$C$53,"Sell")</f>
        <v>0</v>
      </c>
      <c r="AF208" s="40">
        <f ca="1">AF207+SUMIFS('Transactions (Dated)'!$E$2:$E$53,'Transactions (Dated)'!$D$2:$D$53,'Share Values'!$V208,'Transactions (Dated)'!$B$2:$B$53,'Share Values'!AF$11,'Transactions (Dated)'!$C$2:$C$53,"Buy")-SUMIFS('Transactions (Dated)'!$E$2:$E$53,'Transactions (Dated)'!$D$2:$D$53,'Share Values'!$V208,'Transactions (Dated)'!$B$2:$B$53,'Share Values'!AF$11,'Transactions (Dated)'!$C$2:$C$53,"Sell")</f>
        <v>0</v>
      </c>
      <c r="AG208" s="40">
        <f ca="1">AG207+SUMIFS('Transactions (Dated)'!$E$2:$E$53,'Transactions (Dated)'!$D$2:$D$53,'Share Values'!$V208,'Transactions (Dated)'!$B$2:$B$53,'Share Values'!AG$11,'Transactions (Dated)'!$C$2:$C$53,"Buy")-SUMIFS('Transactions (Dated)'!$E$2:$E$53,'Transactions (Dated)'!$D$2:$D$53,'Share Values'!$V208,'Transactions (Dated)'!$B$2:$B$53,'Share Values'!AG$11,'Transactions (Dated)'!$C$2:$C$53,"Sell")</f>
        <v>0</v>
      </c>
      <c r="AH208" s="40">
        <f ca="1">AH207+SUMIFS('Transactions (Dated)'!$E$2:$E$53,'Transactions (Dated)'!$D$2:$D$53,'Share Values'!$V208,'Transactions (Dated)'!$B$2:$B$53,'Share Values'!AH$11,'Transactions (Dated)'!$C$2:$C$53,"Buy")-SUMIFS('Transactions (Dated)'!$E$2:$E$53,'Transactions (Dated)'!$D$2:$D$53,'Share Values'!$V208,'Transactions (Dated)'!$B$2:$B$53,'Share Values'!AH$11,'Transactions (Dated)'!$C$2:$C$53,"Sell")</f>
        <v>0</v>
      </c>
      <c r="AI208" s="40">
        <f ca="1">AI207+SUMIFS('Transactions (Dated)'!$E$2:$E$53,'Transactions (Dated)'!$D$2:$D$53,'Share Values'!$V208,'Transactions (Dated)'!$B$2:$B$53,'Share Values'!AI$11,'Transactions (Dated)'!$C$2:$C$53,"Buy")-SUMIFS('Transactions (Dated)'!$E$2:$E$53,'Transactions (Dated)'!$D$2:$D$53,'Share Values'!$V208,'Transactions (Dated)'!$B$2:$B$53,'Share Values'!AI$11,'Transactions (Dated)'!$C$2:$C$53,"Sell")</f>
        <v>0</v>
      </c>
      <c r="AJ208" s="40">
        <f ca="1">AJ207+SUMIFS('Transactions (Dated)'!$E$2:$E$53,'Transactions (Dated)'!$D$2:$D$53,'Share Values'!$V208,'Transactions (Dated)'!$B$2:$B$53,'Share Values'!AJ$11,'Transactions (Dated)'!$C$2:$C$53,"Buy")-SUMIFS('Transactions (Dated)'!$E$2:$E$53,'Transactions (Dated)'!$D$2:$D$53,'Share Values'!$V208,'Transactions (Dated)'!$B$2:$B$53,'Share Values'!AJ$11,'Transactions (Dated)'!$C$2:$C$53,"Sell")</f>
        <v>0</v>
      </c>
      <c r="AK208" s="40"/>
      <c r="AM208" s="3">
        <f t="shared" si="81"/>
        <v>42199</v>
      </c>
      <c r="AN208" s="6">
        <f t="shared" ca="1" si="82"/>
        <v>46851.25</v>
      </c>
      <c r="AO208" s="6">
        <f t="shared" ca="1" si="83"/>
        <v>42468.75</v>
      </c>
      <c r="AP208" s="6">
        <f t="shared" ca="1" si="84"/>
        <v>0</v>
      </c>
      <c r="AQ208" s="6">
        <f t="shared" ca="1" si="85"/>
        <v>58197.920000000006</v>
      </c>
      <c r="AR208" s="6">
        <f t="shared" ca="1" si="86"/>
        <v>41958.76</v>
      </c>
      <c r="AS208" s="6">
        <f t="shared" ca="1" si="87"/>
        <v>0</v>
      </c>
      <c r="AT208" s="6">
        <f t="shared" ca="1" si="88"/>
        <v>0</v>
      </c>
      <c r="AU208" s="6">
        <f t="shared" ca="1" si="89"/>
        <v>0</v>
      </c>
      <c r="AV208" s="6">
        <f t="shared" ca="1" si="90"/>
        <v>0</v>
      </c>
      <c r="AW208" s="6">
        <f t="shared" ca="1" si="91"/>
        <v>0</v>
      </c>
      <c r="AX208" s="6">
        <f t="shared" ca="1" si="92"/>
        <v>0</v>
      </c>
      <c r="AY208" s="6">
        <f t="shared" ca="1" si="93"/>
        <v>0</v>
      </c>
      <c r="AZ208" s="6">
        <f t="shared" ca="1" si="94"/>
        <v>0</v>
      </c>
      <c r="BA208" s="6">
        <f t="shared" ca="1" si="95"/>
        <v>0</v>
      </c>
      <c r="BB208" s="6"/>
      <c r="BD208" s="4">
        <f t="shared" ca="1" si="96"/>
        <v>189476.68000000002</v>
      </c>
      <c r="BF208" s="3">
        <f t="shared" si="97"/>
        <v>42199</v>
      </c>
      <c r="BG208" s="6">
        <f>BG207+SUMIFS('Transactions (Dated)'!H:H,'Transactions (Dated)'!D:D,'Share Values'!AM208)</f>
        <v>806524.9</v>
      </c>
      <c r="BH208" s="6">
        <f ca="1">BH207+SUMIFS('Transactions (Dated)'!$F:$F,'Transactions (Dated)'!$D:$D,$BF208,'Transactions (Dated)'!$B:$B,BH$11,'Transactions (Dated)'!$C:$C,"Dividend (paid to cash)")*W208</f>
        <v>0</v>
      </c>
      <c r="BI208" s="6">
        <f ca="1">BI207+SUMIFS('Transactions (Dated)'!$F:$F,'Transactions (Dated)'!$D:$D,$BF208,'Transactions (Dated)'!$B:$B,BI$11,'Transactions (Dated)'!$C:$C,"Dividend (paid to cash)")*X208</f>
        <v>1718.75</v>
      </c>
      <c r="BJ208" s="6">
        <f ca="1">BJ207+SUMIFS('Transactions (Dated)'!$F:$F,'Transactions (Dated)'!$D:$D,$BF208,'Transactions (Dated)'!$B:$B,BJ$11,'Transactions (Dated)'!$C:$C,"Dividend (paid to cash)")*Y208</f>
        <v>0</v>
      </c>
      <c r="BK208" s="6">
        <f ca="1">BK207+SUMIFS('Transactions (Dated)'!$F:$F,'Transactions (Dated)'!$D:$D,$BF208,'Transactions (Dated)'!$B:$B,BK$11,'Transactions (Dated)'!$C:$C,"Dividend (paid to cash)")*Z208</f>
        <v>113.52000000000001</v>
      </c>
      <c r="BL208" s="6">
        <f ca="1">BL207+SUMIFS('Transactions (Dated)'!$F:$F,'Transactions (Dated)'!$D:$D,$BF208,'Transactions (Dated)'!$B:$B,BL$11,'Transactions (Dated)'!$C:$C,"Dividend (paid to cash)")*AA208</f>
        <v>0</v>
      </c>
      <c r="BM208" s="6">
        <f ca="1">BM207+SUMIFS('Transactions (Dated)'!$F:$F,'Transactions (Dated)'!$D:$D,$BF208,'Transactions (Dated)'!$B:$B,BM$11,'Transactions (Dated)'!$C:$C,"Dividend (paid to cash)")*AB208</f>
        <v>0</v>
      </c>
      <c r="BN208" s="6">
        <f ca="1">BN207+SUMIFS('Transactions (Dated)'!$F:$F,'Transactions (Dated)'!$D:$D,$BF208,'Transactions (Dated)'!$B:$B,BN$11,'Transactions (Dated)'!$C:$C,"Dividend (paid to cash)")*AC208</f>
        <v>0</v>
      </c>
      <c r="BO208" s="6">
        <f ca="1">BO207+SUMIFS('Transactions (Dated)'!$F:$F,'Transactions (Dated)'!$D:$D,$BF208,'Transactions (Dated)'!$B:$B,BO$11,'Transactions (Dated)'!$C:$C,"Dividend (paid to cash)")*AD208</f>
        <v>0</v>
      </c>
      <c r="BP208" s="6">
        <f ca="1">BP207+SUMIFS('Transactions (Dated)'!$F:$F,'Transactions (Dated)'!$D:$D,$BF208,'Transactions (Dated)'!$B:$B,BP$11,'Transactions (Dated)'!$C:$C,"Dividend (paid to cash)")*AE208</f>
        <v>0</v>
      </c>
      <c r="BQ208" s="6">
        <f ca="1">BQ207+SUMIFS('Transactions (Dated)'!$F:$F,'Transactions (Dated)'!$D:$D,$BF208,'Transactions (Dated)'!$B:$B,BQ$11,'Transactions (Dated)'!$C:$C,"Dividend (paid to cash)")*AF208</f>
        <v>0</v>
      </c>
      <c r="BR208" s="6">
        <f ca="1">BR207+SUMIFS('Transactions (Dated)'!$F:$F,'Transactions (Dated)'!$D:$D,$BF208,'Transactions (Dated)'!$B:$B,BR$11,'Transactions (Dated)'!$C:$C,"Dividend (paid to cash)")*AG208</f>
        <v>0</v>
      </c>
      <c r="BS208" s="6">
        <f ca="1">BS207+SUMIFS('Transactions (Dated)'!$F:$F,'Transactions (Dated)'!$D:$D,$BF208,'Transactions (Dated)'!$B:$B,BS$11,'Transactions (Dated)'!$C:$C,"Dividend (paid to cash)")*AH208</f>
        <v>0</v>
      </c>
      <c r="BT208" s="6">
        <f ca="1">BT207+SUMIFS('Transactions (Dated)'!$F:$F,'Transactions (Dated)'!$D:$D,$BF208,'Transactions (Dated)'!$B:$B,BT$11,'Transactions (Dated)'!$C:$C,"Dividend (paid to cash)")*AI208</f>
        <v>0</v>
      </c>
      <c r="BU208" s="6">
        <f ca="1">BU207+SUMIFS('Transactions (Dated)'!$F:$F,'Transactions (Dated)'!$D:$D,$BF208,'Transactions (Dated)'!$B:$B,BU$11,'Transactions (Dated)'!$C:$C,"Dividend (paid to cash)")*AJ208</f>
        <v>0</v>
      </c>
      <c r="BV208" s="6"/>
      <c r="BX208" s="6">
        <f t="shared" ca="1" si="102"/>
        <v>808357.17</v>
      </c>
      <c r="BZ208" s="3">
        <f t="shared" si="103"/>
        <v>42199</v>
      </c>
      <c r="CA208" s="4">
        <f t="shared" ca="1" si="98"/>
        <v>189476.68000000002</v>
      </c>
      <c r="CB208" s="4">
        <f t="shared" ca="1" si="99"/>
        <v>808357.17</v>
      </c>
      <c r="CD208" s="4">
        <f t="shared" ca="1" si="100"/>
        <v>997833.85000000009</v>
      </c>
    </row>
    <row r="209" spans="2:82" x14ac:dyDescent="0.15">
      <c r="B209" s="3">
        <f t="shared" si="101"/>
        <v>42200</v>
      </c>
      <c r="C209" s="2">
        <v>14662.3</v>
      </c>
      <c r="E209" s="70">
        <v>42200</v>
      </c>
      <c r="F209" s="69">
        <v>10.130000000000001</v>
      </c>
      <c r="G209" s="69">
        <v>4.63</v>
      </c>
      <c r="H209" s="69">
        <v>19.809999999999999</v>
      </c>
      <c r="I209" s="69">
        <v>30.39</v>
      </c>
      <c r="J209" s="69">
        <v>17.5</v>
      </c>
      <c r="K209" s="69">
        <v>12.6</v>
      </c>
      <c r="L209" s="69">
        <v>24.2</v>
      </c>
      <c r="M209" s="69">
        <v>3.25</v>
      </c>
      <c r="N209" s="69">
        <v>9.9</v>
      </c>
      <c r="O209" s="69">
        <v>5.9966999999999997</v>
      </c>
      <c r="P209" s="69">
        <v>30.63</v>
      </c>
      <c r="Q209" s="69">
        <v>0.99</v>
      </c>
      <c r="R209" s="69">
        <v>9.76</v>
      </c>
      <c r="S209" s="69">
        <v>37.200000000000003</v>
      </c>
      <c r="T209" s="4"/>
      <c r="V209" s="3">
        <f t="shared" si="80"/>
        <v>42200</v>
      </c>
      <c r="W209" s="40">
        <f ca="1">W208+SUMIFS('Transactions (Dated)'!$E$2:$E$53,'Transactions (Dated)'!$D$2:$D$53,'Share Values'!$V209,'Transactions (Dated)'!$B$2:$B$53,'Share Values'!W$11,'Transactions (Dated)'!$C$2:$C$53,"Buy")-SUMIFS('Transactions (Dated)'!$E$2:$E$53,'Transactions (Dated)'!$D$2:$D$53,'Share Values'!$V209,'Transactions (Dated)'!$B$2:$B$53,'Share Values'!W$11,'Transactions (Dated)'!$C$2:$C$53,"Sell")</f>
        <v>4625</v>
      </c>
      <c r="X209" s="40">
        <f ca="1">X208+SUMIFS('Transactions (Dated)'!$E$2:$E$53,'Transactions (Dated)'!$D$2:$D$53,'Share Values'!$V209,'Transactions (Dated)'!$B$2:$B$53,'Share Values'!X$11,'Transactions (Dated)'!$C$2:$C$53,"Buy")-SUMIFS('Transactions (Dated)'!$E$2:$E$53,'Transactions (Dated)'!$D$2:$D$53,'Share Values'!$V209,'Transactions (Dated)'!$B$2:$B$53,'Share Values'!X$11,'Transactions (Dated)'!$C$2:$C$53,"Sell")</f>
        <v>9375</v>
      </c>
      <c r="Y209" s="40">
        <f ca="1">Y208+SUMIFS('Transactions (Dated)'!$E$2:$E$53,'Transactions (Dated)'!$D$2:$D$53,'Share Values'!$V209,'Transactions (Dated)'!$B$2:$B$53,'Share Values'!Y$11,'Transactions (Dated)'!$C$2:$C$53,"Buy")-SUMIFS('Transactions (Dated)'!$E$2:$E$53,'Transactions (Dated)'!$D$2:$D$53,'Share Values'!$V209,'Transactions (Dated)'!$B$2:$B$53,'Share Values'!Y$11,'Transactions (Dated)'!$C$2:$C$53,"Sell")</f>
        <v>0</v>
      </c>
      <c r="Z209" s="40">
        <f ca="1">Z208+SUMIFS('Transactions (Dated)'!$E$2:$E$53,'Transactions (Dated)'!$D$2:$D$53,'Share Values'!$V209,'Transactions (Dated)'!$B$2:$B$53,'Share Values'!Z$11,'Transactions (Dated)'!$C$2:$C$53,"Buy")-SUMIFS('Transactions (Dated)'!$E$2:$E$53,'Transactions (Dated)'!$D$2:$D$53,'Share Values'!$V209,'Transactions (Dated)'!$B$2:$B$53,'Share Values'!Z$11,'Transactions (Dated)'!$C$2:$C$53,"Sell")</f>
        <v>1892</v>
      </c>
      <c r="AA209" s="40">
        <f ca="1">AA208+SUMIFS('Transactions (Dated)'!$E$2:$E$53,'Transactions (Dated)'!$D$2:$D$53,'Share Values'!$V209,'Transactions (Dated)'!$B$2:$B$53,'Share Values'!AA$11,'Transactions (Dated)'!$C$2:$C$53,"Buy")-SUMIFS('Transactions (Dated)'!$E$2:$E$53,'Transactions (Dated)'!$D$2:$D$53,'Share Values'!$V209,'Transactions (Dated)'!$B$2:$B$53,'Share Values'!AA$11,'Transactions (Dated)'!$C$2:$C$53,"Sell")</f>
        <v>2348</v>
      </c>
      <c r="AB209" s="40">
        <f ca="1">AB208+SUMIFS('Transactions (Dated)'!$E$2:$E$53,'Transactions (Dated)'!$D$2:$D$53,'Share Values'!$V209,'Transactions (Dated)'!$B$2:$B$53,'Share Values'!AB$11,'Transactions (Dated)'!$C$2:$C$53,"Buy")-SUMIFS('Transactions (Dated)'!$E$2:$E$53,'Transactions (Dated)'!$D$2:$D$53,'Share Values'!$V209,'Transactions (Dated)'!$B$2:$B$53,'Share Values'!AB$11,'Transactions (Dated)'!$C$2:$C$53,"Sell")</f>
        <v>0</v>
      </c>
      <c r="AC209" s="40">
        <f ca="1">AC208+SUMIFS('Transactions (Dated)'!$E$2:$E$53,'Transactions (Dated)'!$D$2:$D$53,'Share Values'!$V209,'Transactions (Dated)'!$B$2:$B$53,'Share Values'!AC$11,'Transactions (Dated)'!$C$2:$C$53,"Buy")-SUMIFS('Transactions (Dated)'!$E$2:$E$53,'Transactions (Dated)'!$D$2:$D$53,'Share Values'!$V209,'Transactions (Dated)'!$B$2:$B$53,'Share Values'!AC$11,'Transactions (Dated)'!$C$2:$C$53,"Sell")</f>
        <v>0</v>
      </c>
      <c r="AD209" s="40">
        <f ca="1">AD208+SUMIFS('Transactions (Dated)'!$E$2:$E$53,'Transactions (Dated)'!$D$2:$D$53,'Share Values'!$V209,'Transactions (Dated)'!$B$2:$B$53,'Share Values'!AD$11,'Transactions (Dated)'!$C$2:$C$53,"Buy")-SUMIFS('Transactions (Dated)'!$E$2:$E$53,'Transactions (Dated)'!$D$2:$D$53,'Share Values'!$V209,'Transactions (Dated)'!$B$2:$B$53,'Share Values'!AD$11,'Transactions (Dated)'!$C$2:$C$53,"Sell")</f>
        <v>0</v>
      </c>
      <c r="AE209" s="40">
        <f ca="1">AE208+SUMIFS('Transactions (Dated)'!$E$2:$E$53,'Transactions (Dated)'!$D$2:$D$53,'Share Values'!$V209,'Transactions (Dated)'!$B$2:$B$53,'Share Values'!AE$11,'Transactions (Dated)'!$C$2:$C$53,"Buy")-SUMIFS('Transactions (Dated)'!$E$2:$E$53,'Transactions (Dated)'!$D$2:$D$53,'Share Values'!$V209,'Transactions (Dated)'!$B$2:$B$53,'Share Values'!AE$11,'Transactions (Dated)'!$C$2:$C$53,"Sell")</f>
        <v>0</v>
      </c>
      <c r="AF209" s="40">
        <f ca="1">AF208+SUMIFS('Transactions (Dated)'!$E$2:$E$53,'Transactions (Dated)'!$D$2:$D$53,'Share Values'!$V209,'Transactions (Dated)'!$B$2:$B$53,'Share Values'!AF$11,'Transactions (Dated)'!$C$2:$C$53,"Buy")-SUMIFS('Transactions (Dated)'!$E$2:$E$53,'Transactions (Dated)'!$D$2:$D$53,'Share Values'!$V209,'Transactions (Dated)'!$B$2:$B$53,'Share Values'!AF$11,'Transactions (Dated)'!$C$2:$C$53,"Sell")</f>
        <v>0</v>
      </c>
      <c r="AG209" s="40">
        <f ca="1">AG208+SUMIFS('Transactions (Dated)'!$E$2:$E$53,'Transactions (Dated)'!$D$2:$D$53,'Share Values'!$V209,'Transactions (Dated)'!$B$2:$B$53,'Share Values'!AG$11,'Transactions (Dated)'!$C$2:$C$53,"Buy")-SUMIFS('Transactions (Dated)'!$E$2:$E$53,'Transactions (Dated)'!$D$2:$D$53,'Share Values'!$V209,'Transactions (Dated)'!$B$2:$B$53,'Share Values'!AG$11,'Transactions (Dated)'!$C$2:$C$53,"Sell")</f>
        <v>0</v>
      </c>
      <c r="AH209" s="40">
        <f ca="1">AH208+SUMIFS('Transactions (Dated)'!$E$2:$E$53,'Transactions (Dated)'!$D$2:$D$53,'Share Values'!$V209,'Transactions (Dated)'!$B$2:$B$53,'Share Values'!AH$11,'Transactions (Dated)'!$C$2:$C$53,"Buy")-SUMIFS('Transactions (Dated)'!$E$2:$E$53,'Transactions (Dated)'!$D$2:$D$53,'Share Values'!$V209,'Transactions (Dated)'!$B$2:$B$53,'Share Values'!AH$11,'Transactions (Dated)'!$C$2:$C$53,"Sell")</f>
        <v>0</v>
      </c>
      <c r="AI209" s="40">
        <f ca="1">AI208+SUMIFS('Transactions (Dated)'!$E$2:$E$53,'Transactions (Dated)'!$D$2:$D$53,'Share Values'!$V209,'Transactions (Dated)'!$B$2:$B$53,'Share Values'!AI$11,'Transactions (Dated)'!$C$2:$C$53,"Buy")-SUMIFS('Transactions (Dated)'!$E$2:$E$53,'Transactions (Dated)'!$D$2:$D$53,'Share Values'!$V209,'Transactions (Dated)'!$B$2:$B$53,'Share Values'!AI$11,'Transactions (Dated)'!$C$2:$C$53,"Sell")</f>
        <v>0</v>
      </c>
      <c r="AJ209" s="40">
        <f ca="1">AJ208+SUMIFS('Transactions (Dated)'!$E$2:$E$53,'Transactions (Dated)'!$D$2:$D$53,'Share Values'!$V209,'Transactions (Dated)'!$B$2:$B$53,'Share Values'!AJ$11,'Transactions (Dated)'!$C$2:$C$53,"Buy")-SUMIFS('Transactions (Dated)'!$E$2:$E$53,'Transactions (Dated)'!$D$2:$D$53,'Share Values'!$V209,'Transactions (Dated)'!$B$2:$B$53,'Share Values'!AJ$11,'Transactions (Dated)'!$C$2:$C$53,"Sell")</f>
        <v>0</v>
      </c>
      <c r="AK209" s="40"/>
      <c r="AM209" s="3">
        <f t="shared" si="81"/>
        <v>42200</v>
      </c>
      <c r="AN209" s="6">
        <f t="shared" ca="1" si="82"/>
        <v>46851.25</v>
      </c>
      <c r="AO209" s="6">
        <f t="shared" ca="1" si="83"/>
        <v>43406.25</v>
      </c>
      <c r="AP209" s="6">
        <f t="shared" ca="1" si="84"/>
        <v>0</v>
      </c>
      <c r="AQ209" s="6">
        <f t="shared" ca="1" si="85"/>
        <v>57497.880000000005</v>
      </c>
      <c r="AR209" s="6">
        <f t="shared" ca="1" si="86"/>
        <v>41090</v>
      </c>
      <c r="AS209" s="6">
        <f t="shared" ca="1" si="87"/>
        <v>0</v>
      </c>
      <c r="AT209" s="6">
        <f t="shared" ca="1" si="88"/>
        <v>0</v>
      </c>
      <c r="AU209" s="6">
        <f t="shared" ca="1" si="89"/>
        <v>0</v>
      </c>
      <c r="AV209" s="6">
        <f t="shared" ca="1" si="90"/>
        <v>0</v>
      </c>
      <c r="AW209" s="6">
        <f t="shared" ca="1" si="91"/>
        <v>0</v>
      </c>
      <c r="AX209" s="6">
        <f t="shared" ca="1" si="92"/>
        <v>0</v>
      </c>
      <c r="AY209" s="6">
        <f t="shared" ca="1" si="93"/>
        <v>0</v>
      </c>
      <c r="AZ209" s="6">
        <f t="shared" ca="1" si="94"/>
        <v>0</v>
      </c>
      <c r="BA209" s="6">
        <f t="shared" ca="1" si="95"/>
        <v>0</v>
      </c>
      <c r="BB209" s="6"/>
      <c r="BD209" s="4">
        <f t="shared" ca="1" si="96"/>
        <v>188845.38</v>
      </c>
      <c r="BF209" s="3">
        <f t="shared" si="97"/>
        <v>42200</v>
      </c>
      <c r="BG209" s="6">
        <f>BG208+SUMIFS('Transactions (Dated)'!H:H,'Transactions (Dated)'!D:D,'Share Values'!AM209)</f>
        <v>806524.9</v>
      </c>
      <c r="BH209" s="6">
        <f ca="1">BH208+SUMIFS('Transactions (Dated)'!$F:$F,'Transactions (Dated)'!$D:$D,$BF209,'Transactions (Dated)'!$B:$B,BH$11,'Transactions (Dated)'!$C:$C,"Dividend (paid to cash)")*W209</f>
        <v>0</v>
      </c>
      <c r="BI209" s="6">
        <f ca="1">BI208+SUMIFS('Transactions (Dated)'!$F:$F,'Transactions (Dated)'!$D:$D,$BF209,'Transactions (Dated)'!$B:$B,BI$11,'Transactions (Dated)'!$C:$C,"Dividend (paid to cash)")*X209</f>
        <v>1718.75</v>
      </c>
      <c r="BJ209" s="6">
        <f ca="1">BJ208+SUMIFS('Transactions (Dated)'!$F:$F,'Transactions (Dated)'!$D:$D,$BF209,'Transactions (Dated)'!$B:$B,BJ$11,'Transactions (Dated)'!$C:$C,"Dividend (paid to cash)")*Y209</f>
        <v>0</v>
      </c>
      <c r="BK209" s="6">
        <f ca="1">BK208+SUMIFS('Transactions (Dated)'!$F:$F,'Transactions (Dated)'!$D:$D,$BF209,'Transactions (Dated)'!$B:$B,BK$11,'Transactions (Dated)'!$C:$C,"Dividend (paid to cash)")*Z209</f>
        <v>113.52000000000001</v>
      </c>
      <c r="BL209" s="6">
        <f ca="1">BL208+SUMIFS('Transactions (Dated)'!$F:$F,'Transactions (Dated)'!$D:$D,$BF209,'Transactions (Dated)'!$B:$B,BL$11,'Transactions (Dated)'!$C:$C,"Dividend (paid to cash)")*AA209</f>
        <v>0</v>
      </c>
      <c r="BM209" s="6">
        <f ca="1">BM208+SUMIFS('Transactions (Dated)'!$F:$F,'Transactions (Dated)'!$D:$D,$BF209,'Transactions (Dated)'!$B:$B,BM$11,'Transactions (Dated)'!$C:$C,"Dividend (paid to cash)")*AB209</f>
        <v>0</v>
      </c>
      <c r="BN209" s="6">
        <f ca="1">BN208+SUMIFS('Transactions (Dated)'!$F:$F,'Transactions (Dated)'!$D:$D,$BF209,'Transactions (Dated)'!$B:$B,BN$11,'Transactions (Dated)'!$C:$C,"Dividend (paid to cash)")*AC209</f>
        <v>0</v>
      </c>
      <c r="BO209" s="6">
        <f ca="1">BO208+SUMIFS('Transactions (Dated)'!$F:$F,'Transactions (Dated)'!$D:$D,$BF209,'Transactions (Dated)'!$B:$B,BO$11,'Transactions (Dated)'!$C:$C,"Dividend (paid to cash)")*AD209</f>
        <v>0</v>
      </c>
      <c r="BP209" s="6">
        <f ca="1">BP208+SUMIFS('Transactions (Dated)'!$F:$F,'Transactions (Dated)'!$D:$D,$BF209,'Transactions (Dated)'!$B:$B,BP$11,'Transactions (Dated)'!$C:$C,"Dividend (paid to cash)")*AE209</f>
        <v>0</v>
      </c>
      <c r="BQ209" s="6">
        <f ca="1">BQ208+SUMIFS('Transactions (Dated)'!$F:$F,'Transactions (Dated)'!$D:$D,$BF209,'Transactions (Dated)'!$B:$B,BQ$11,'Transactions (Dated)'!$C:$C,"Dividend (paid to cash)")*AF209</f>
        <v>0</v>
      </c>
      <c r="BR209" s="6">
        <f ca="1">BR208+SUMIFS('Transactions (Dated)'!$F:$F,'Transactions (Dated)'!$D:$D,$BF209,'Transactions (Dated)'!$B:$B,BR$11,'Transactions (Dated)'!$C:$C,"Dividend (paid to cash)")*AG209</f>
        <v>0</v>
      </c>
      <c r="BS209" s="6">
        <f ca="1">BS208+SUMIFS('Transactions (Dated)'!$F:$F,'Transactions (Dated)'!$D:$D,$BF209,'Transactions (Dated)'!$B:$B,BS$11,'Transactions (Dated)'!$C:$C,"Dividend (paid to cash)")*AH209</f>
        <v>0</v>
      </c>
      <c r="BT209" s="6">
        <f ca="1">BT208+SUMIFS('Transactions (Dated)'!$F:$F,'Transactions (Dated)'!$D:$D,$BF209,'Transactions (Dated)'!$B:$B,BT$11,'Transactions (Dated)'!$C:$C,"Dividend (paid to cash)")*AI209</f>
        <v>0</v>
      </c>
      <c r="BU209" s="6">
        <f ca="1">BU208+SUMIFS('Transactions (Dated)'!$F:$F,'Transactions (Dated)'!$D:$D,$BF209,'Transactions (Dated)'!$B:$B,BU$11,'Transactions (Dated)'!$C:$C,"Dividend (paid to cash)")*AJ209</f>
        <v>0</v>
      </c>
      <c r="BV209" s="6"/>
      <c r="BX209" s="6">
        <f t="shared" ca="1" si="102"/>
        <v>808357.17</v>
      </c>
      <c r="BZ209" s="3">
        <f t="shared" si="103"/>
        <v>42200</v>
      </c>
      <c r="CA209" s="4">
        <f t="shared" ca="1" si="98"/>
        <v>188845.38</v>
      </c>
      <c r="CB209" s="4">
        <f t="shared" ca="1" si="99"/>
        <v>808357.17</v>
      </c>
      <c r="CD209" s="4">
        <f t="shared" ca="1" si="100"/>
        <v>997202.55</v>
      </c>
    </row>
    <row r="210" spans="2:82" x14ac:dyDescent="0.15">
      <c r="B210" s="3">
        <f t="shared" si="101"/>
        <v>42201</v>
      </c>
      <c r="C210" s="2">
        <v>14731.1</v>
      </c>
      <c r="E210" s="70">
        <v>42201</v>
      </c>
      <c r="F210" s="69">
        <v>10.1</v>
      </c>
      <c r="G210" s="69">
        <v>4.42</v>
      </c>
      <c r="H210" s="69">
        <v>19.89</v>
      </c>
      <c r="I210" s="69">
        <v>30.13</v>
      </c>
      <c r="J210" s="69">
        <v>17.84</v>
      </c>
      <c r="K210" s="69">
        <v>12.6</v>
      </c>
      <c r="L210" s="69">
        <v>24.17</v>
      </c>
      <c r="M210" s="69">
        <v>3.26</v>
      </c>
      <c r="N210" s="69">
        <v>9.85</v>
      </c>
      <c r="O210" s="69">
        <v>6.0332999999999997</v>
      </c>
      <c r="P210" s="69">
        <v>31.29</v>
      </c>
      <c r="Q210" s="69">
        <v>0.99</v>
      </c>
      <c r="R210" s="69">
        <v>9.64</v>
      </c>
      <c r="S210" s="69">
        <v>38.36</v>
      </c>
      <c r="T210" s="4"/>
      <c r="V210" s="3">
        <f t="shared" si="80"/>
        <v>42201</v>
      </c>
      <c r="W210" s="40">
        <f ca="1">W209+SUMIFS('Transactions (Dated)'!$E$2:$E$53,'Transactions (Dated)'!$D$2:$D$53,'Share Values'!$V210,'Transactions (Dated)'!$B$2:$B$53,'Share Values'!W$11,'Transactions (Dated)'!$C$2:$C$53,"Buy")-SUMIFS('Transactions (Dated)'!$E$2:$E$53,'Transactions (Dated)'!$D$2:$D$53,'Share Values'!$V210,'Transactions (Dated)'!$B$2:$B$53,'Share Values'!W$11,'Transactions (Dated)'!$C$2:$C$53,"Sell")</f>
        <v>4625</v>
      </c>
      <c r="X210" s="40">
        <f ca="1">X209+SUMIFS('Transactions (Dated)'!$E$2:$E$53,'Transactions (Dated)'!$D$2:$D$53,'Share Values'!$V210,'Transactions (Dated)'!$B$2:$B$53,'Share Values'!X$11,'Transactions (Dated)'!$C$2:$C$53,"Buy")-SUMIFS('Transactions (Dated)'!$E$2:$E$53,'Transactions (Dated)'!$D$2:$D$53,'Share Values'!$V210,'Transactions (Dated)'!$B$2:$B$53,'Share Values'!X$11,'Transactions (Dated)'!$C$2:$C$53,"Sell")</f>
        <v>9375</v>
      </c>
      <c r="Y210" s="40">
        <f ca="1">Y209+SUMIFS('Transactions (Dated)'!$E$2:$E$53,'Transactions (Dated)'!$D$2:$D$53,'Share Values'!$V210,'Transactions (Dated)'!$B$2:$B$53,'Share Values'!Y$11,'Transactions (Dated)'!$C$2:$C$53,"Buy")-SUMIFS('Transactions (Dated)'!$E$2:$E$53,'Transactions (Dated)'!$D$2:$D$53,'Share Values'!$V210,'Transactions (Dated)'!$B$2:$B$53,'Share Values'!Y$11,'Transactions (Dated)'!$C$2:$C$53,"Sell")</f>
        <v>0</v>
      </c>
      <c r="Z210" s="40">
        <f ca="1">Z209+SUMIFS('Transactions (Dated)'!$E$2:$E$53,'Transactions (Dated)'!$D$2:$D$53,'Share Values'!$V210,'Transactions (Dated)'!$B$2:$B$53,'Share Values'!Z$11,'Transactions (Dated)'!$C$2:$C$53,"Buy")-SUMIFS('Transactions (Dated)'!$E$2:$E$53,'Transactions (Dated)'!$D$2:$D$53,'Share Values'!$V210,'Transactions (Dated)'!$B$2:$B$53,'Share Values'!Z$11,'Transactions (Dated)'!$C$2:$C$53,"Sell")</f>
        <v>1892</v>
      </c>
      <c r="AA210" s="40">
        <f ca="1">AA209+SUMIFS('Transactions (Dated)'!$E$2:$E$53,'Transactions (Dated)'!$D$2:$D$53,'Share Values'!$V210,'Transactions (Dated)'!$B$2:$B$53,'Share Values'!AA$11,'Transactions (Dated)'!$C$2:$C$53,"Buy")-SUMIFS('Transactions (Dated)'!$E$2:$E$53,'Transactions (Dated)'!$D$2:$D$53,'Share Values'!$V210,'Transactions (Dated)'!$B$2:$B$53,'Share Values'!AA$11,'Transactions (Dated)'!$C$2:$C$53,"Sell")</f>
        <v>2348</v>
      </c>
      <c r="AB210" s="40">
        <f ca="1">AB209+SUMIFS('Transactions (Dated)'!$E$2:$E$53,'Transactions (Dated)'!$D$2:$D$53,'Share Values'!$V210,'Transactions (Dated)'!$B$2:$B$53,'Share Values'!AB$11,'Transactions (Dated)'!$C$2:$C$53,"Buy")-SUMIFS('Transactions (Dated)'!$E$2:$E$53,'Transactions (Dated)'!$D$2:$D$53,'Share Values'!$V210,'Transactions (Dated)'!$B$2:$B$53,'Share Values'!AB$11,'Transactions (Dated)'!$C$2:$C$53,"Sell")</f>
        <v>0</v>
      </c>
      <c r="AC210" s="40">
        <f ca="1">AC209+SUMIFS('Transactions (Dated)'!$E$2:$E$53,'Transactions (Dated)'!$D$2:$D$53,'Share Values'!$V210,'Transactions (Dated)'!$B$2:$B$53,'Share Values'!AC$11,'Transactions (Dated)'!$C$2:$C$53,"Buy")-SUMIFS('Transactions (Dated)'!$E$2:$E$53,'Transactions (Dated)'!$D$2:$D$53,'Share Values'!$V210,'Transactions (Dated)'!$B$2:$B$53,'Share Values'!AC$11,'Transactions (Dated)'!$C$2:$C$53,"Sell")</f>
        <v>0</v>
      </c>
      <c r="AD210" s="40">
        <f ca="1">AD209+SUMIFS('Transactions (Dated)'!$E$2:$E$53,'Transactions (Dated)'!$D$2:$D$53,'Share Values'!$V210,'Transactions (Dated)'!$B$2:$B$53,'Share Values'!AD$11,'Transactions (Dated)'!$C$2:$C$53,"Buy")-SUMIFS('Transactions (Dated)'!$E$2:$E$53,'Transactions (Dated)'!$D$2:$D$53,'Share Values'!$V210,'Transactions (Dated)'!$B$2:$B$53,'Share Values'!AD$11,'Transactions (Dated)'!$C$2:$C$53,"Sell")</f>
        <v>0</v>
      </c>
      <c r="AE210" s="40">
        <f ca="1">AE209+SUMIFS('Transactions (Dated)'!$E$2:$E$53,'Transactions (Dated)'!$D$2:$D$53,'Share Values'!$V210,'Transactions (Dated)'!$B$2:$B$53,'Share Values'!AE$11,'Transactions (Dated)'!$C$2:$C$53,"Buy")-SUMIFS('Transactions (Dated)'!$E$2:$E$53,'Transactions (Dated)'!$D$2:$D$53,'Share Values'!$V210,'Transactions (Dated)'!$B$2:$B$53,'Share Values'!AE$11,'Transactions (Dated)'!$C$2:$C$53,"Sell")</f>
        <v>0</v>
      </c>
      <c r="AF210" s="40">
        <f ca="1">AF209+SUMIFS('Transactions (Dated)'!$E$2:$E$53,'Transactions (Dated)'!$D$2:$D$53,'Share Values'!$V210,'Transactions (Dated)'!$B$2:$B$53,'Share Values'!AF$11,'Transactions (Dated)'!$C$2:$C$53,"Buy")-SUMIFS('Transactions (Dated)'!$E$2:$E$53,'Transactions (Dated)'!$D$2:$D$53,'Share Values'!$V210,'Transactions (Dated)'!$B$2:$B$53,'Share Values'!AF$11,'Transactions (Dated)'!$C$2:$C$53,"Sell")</f>
        <v>0</v>
      </c>
      <c r="AG210" s="40">
        <f ca="1">AG209+SUMIFS('Transactions (Dated)'!$E$2:$E$53,'Transactions (Dated)'!$D$2:$D$53,'Share Values'!$V210,'Transactions (Dated)'!$B$2:$B$53,'Share Values'!AG$11,'Transactions (Dated)'!$C$2:$C$53,"Buy")-SUMIFS('Transactions (Dated)'!$E$2:$E$53,'Transactions (Dated)'!$D$2:$D$53,'Share Values'!$V210,'Transactions (Dated)'!$B$2:$B$53,'Share Values'!AG$11,'Transactions (Dated)'!$C$2:$C$53,"Sell")</f>
        <v>0</v>
      </c>
      <c r="AH210" s="40">
        <f ca="1">AH209+SUMIFS('Transactions (Dated)'!$E$2:$E$53,'Transactions (Dated)'!$D$2:$D$53,'Share Values'!$V210,'Transactions (Dated)'!$B$2:$B$53,'Share Values'!AH$11,'Transactions (Dated)'!$C$2:$C$53,"Buy")-SUMIFS('Transactions (Dated)'!$E$2:$E$53,'Transactions (Dated)'!$D$2:$D$53,'Share Values'!$V210,'Transactions (Dated)'!$B$2:$B$53,'Share Values'!AH$11,'Transactions (Dated)'!$C$2:$C$53,"Sell")</f>
        <v>0</v>
      </c>
      <c r="AI210" s="40">
        <f ca="1">AI209+SUMIFS('Transactions (Dated)'!$E$2:$E$53,'Transactions (Dated)'!$D$2:$D$53,'Share Values'!$V210,'Transactions (Dated)'!$B$2:$B$53,'Share Values'!AI$11,'Transactions (Dated)'!$C$2:$C$53,"Buy")-SUMIFS('Transactions (Dated)'!$E$2:$E$53,'Transactions (Dated)'!$D$2:$D$53,'Share Values'!$V210,'Transactions (Dated)'!$B$2:$B$53,'Share Values'!AI$11,'Transactions (Dated)'!$C$2:$C$53,"Sell")</f>
        <v>0</v>
      </c>
      <c r="AJ210" s="40">
        <f ca="1">AJ209+SUMIFS('Transactions (Dated)'!$E$2:$E$53,'Transactions (Dated)'!$D$2:$D$53,'Share Values'!$V210,'Transactions (Dated)'!$B$2:$B$53,'Share Values'!AJ$11,'Transactions (Dated)'!$C$2:$C$53,"Buy")-SUMIFS('Transactions (Dated)'!$E$2:$E$53,'Transactions (Dated)'!$D$2:$D$53,'Share Values'!$V210,'Transactions (Dated)'!$B$2:$B$53,'Share Values'!AJ$11,'Transactions (Dated)'!$C$2:$C$53,"Sell")</f>
        <v>0</v>
      </c>
      <c r="AK210" s="40"/>
      <c r="AM210" s="3">
        <f t="shared" si="81"/>
        <v>42201</v>
      </c>
      <c r="AN210" s="6">
        <f t="shared" ca="1" si="82"/>
        <v>46712.5</v>
      </c>
      <c r="AO210" s="6">
        <f t="shared" ca="1" si="83"/>
        <v>41437.5</v>
      </c>
      <c r="AP210" s="6">
        <f t="shared" ca="1" si="84"/>
        <v>0</v>
      </c>
      <c r="AQ210" s="6">
        <f t="shared" ca="1" si="85"/>
        <v>57005.96</v>
      </c>
      <c r="AR210" s="6">
        <f t="shared" ca="1" si="86"/>
        <v>41888.32</v>
      </c>
      <c r="AS210" s="6">
        <f t="shared" ca="1" si="87"/>
        <v>0</v>
      </c>
      <c r="AT210" s="6">
        <f t="shared" ca="1" si="88"/>
        <v>0</v>
      </c>
      <c r="AU210" s="6">
        <f t="shared" ca="1" si="89"/>
        <v>0</v>
      </c>
      <c r="AV210" s="6">
        <f t="shared" ca="1" si="90"/>
        <v>0</v>
      </c>
      <c r="AW210" s="6">
        <f t="shared" ca="1" si="91"/>
        <v>0</v>
      </c>
      <c r="AX210" s="6">
        <f t="shared" ca="1" si="92"/>
        <v>0</v>
      </c>
      <c r="AY210" s="6">
        <f t="shared" ca="1" si="93"/>
        <v>0</v>
      </c>
      <c r="AZ210" s="6">
        <f t="shared" ca="1" si="94"/>
        <v>0</v>
      </c>
      <c r="BA210" s="6">
        <f t="shared" ca="1" si="95"/>
        <v>0</v>
      </c>
      <c r="BB210" s="6"/>
      <c r="BD210" s="4">
        <f t="shared" ca="1" si="96"/>
        <v>187044.28</v>
      </c>
      <c r="BF210" s="3">
        <f t="shared" si="97"/>
        <v>42201</v>
      </c>
      <c r="BG210" s="6">
        <f>BG209+SUMIFS('Transactions (Dated)'!H:H,'Transactions (Dated)'!D:D,'Share Values'!AM210)</f>
        <v>806524.9</v>
      </c>
      <c r="BH210" s="6">
        <f ca="1">BH209+SUMIFS('Transactions (Dated)'!$F:$F,'Transactions (Dated)'!$D:$D,$BF210,'Transactions (Dated)'!$B:$B,BH$11,'Transactions (Dated)'!$C:$C,"Dividend (paid to cash)")*W210</f>
        <v>0</v>
      </c>
      <c r="BI210" s="6">
        <f ca="1">BI209+SUMIFS('Transactions (Dated)'!$F:$F,'Transactions (Dated)'!$D:$D,$BF210,'Transactions (Dated)'!$B:$B,BI$11,'Transactions (Dated)'!$C:$C,"Dividend (paid to cash)")*X210</f>
        <v>1718.75</v>
      </c>
      <c r="BJ210" s="6">
        <f ca="1">BJ209+SUMIFS('Transactions (Dated)'!$F:$F,'Transactions (Dated)'!$D:$D,$BF210,'Transactions (Dated)'!$B:$B,BJ$11,'Transactions (Dated)'!$C:$C,"Dividend (paid to cash)")*Y210</f>
        <v>0</v>
      </c>
      <c r="BK210" s="6">
        <f ca="1">BK209+SUMIFS('Transactions (Dated)'!$F:$F,'Transactions (Dated)'!$D:$D,$BF210,'Transactions (Dated)'!$B:$B,BK$11,'Transactions (Dated)'!$C:$C,"Dividend (paid to cash)")*Z210</f>
        <v>113.52000000000001</v>
      </c>
      <c r="BL210" s="6">
        <f ca="1">BL209+SUMIFS('Transactions (Dated)'!$F:$F,'Transactions (Dated)'!$D:$D,$BF210,'Transactions (Dated)'!$B:$B,BL$11,'Transactions (Dated)'!$C:$C,"Dividend (paid to cash)")*AA210</f>
        <v>0</v>
      </c>
      <c r="BM210" s="6">
        <f ca="1">BM209+SUMIFS('Transactions (Dated)'!$F:$F,'Transactions (Dated)'!$D:$D,$BF210,'Transactions (Dated)'!$B:$B,BM$11,'Transactions (Dated)'!$C:$C,"Dividend (paid to cash)")*AB210</f>
        <v>0</v>
      </c>
      <c r="BN210" s="6">
        <f ca="1">BN209+SUMIFS('Transactions (Dated)'!$F:$F,'Transactions (Dated)'!$D:$D,$BF210,'Transactions (Dated)'!$B:$B,BN$11,'Transactions (Dated)'!$C:$C,"Dividend (paid to cash)")*AC210</f>
        <v>0</v>
      </c>
      <c r="BO210" s="6">
        <f ca="1">BO209+SUMIFS('Transactions (Dated)'!$F:$F,'Transactions (Dated)'!$D:$D,$BF210,'Transactions (Dated)'!$B:$B,BO$11,'Transactions (Dated)'!$C:$C,"Dividend (paid to cash)")*AD210</f>
        <v>0</v>
      </c>
      <c r="BP210" s="6">
        <f ca="1">BP209+SUMIFS('Transactions (Dated)'!$F:$F,'Transactions (Dated)'!$D:$D,$BF210,'Transactions (Dated)'!$B:$B,BP$11,'Transactions (Dated)'!$C:$C,"Dividend (paid to cash)")*AE210</f>
        <v>0</v>
      </c>
      <c r="BQ210" s="6">
        <f ca="1">BQ209+SUMIFS('Transactions (Dated)'!$F:$F,'Transactions (Dated)'!$D:$D,$BF210,'Transactions (Dated)'!$B:$B,BQ$11,'Transactions (Dated)'!$C:$C,"Dividend (paid to cash)")*AF210</f>
        <v>0</v>
      </c>
      <c r="BR210" s="6">
        <f ca="1">BR209+SUMIFS('Transactions (Dated)'!$F:$F,'Transactions (Dated)'!$D:$D,$BF210,'Transactions (Dated)'!$B:$B,BR$11,'Transactions (Dated)'!$C:$C,"Dividend (paid to cash)")*AG210</f>
        <v>0</v>
      </c>
      <c r="BS210" s="6">
        <f ca="1">BS209+SUMIFS('Transactions (Dated)'!$F:$F,'Transactions (Dated)'!$D:$D,$BF210,'Transactions (Dated)'!$B:$B,BS$11,'Transactions (Dated)'!$C:$C,"Dividend (paid to cash)")*AH210</f>
        <v>0</v>
      </c>
      <c r="BT210" s="6">
        <f ca="1">BT209+SUMIFS('Transactions (Dated)'!$F:$F,'Transactions (Dated)'!$D:$D,$BF210,'Transactions (Dated)'!$B:$B,BT$11,'Transactions (Dated)'!$C:$C,"Dividend (paid to cash)")*AI210</f>
        <v>0</v>
      </c>
      <c r="BU210" s="6">
        <f ca="1">BU209+SUMIFS('Transactions (Dated)'!$F:$F,'Transactions (Dated)'!$D:$D,$BF210,'Transactions (Dated)'!$B:$B,BU$11,'Transactions (Dated)'!$C:$C,"Dividend (paid to cash)")*AJ210</f>
        <v>0</v>
      </c>
      <c r="BV210" s="6"/>
      <c r="BX210" s="6">
        <f t="shared" ca="1" si="102"/>
        <v>808357.17</v>
      </c>
      <c r="BZ210" s="3">
        <f t="shared" si="103"/>
        <v>42201</v>
      </c>
      <c r="CA210" s="4">
        <f t="shared" ca="1" si="98"/>
        <v>187044.28</v>
      </c>
      <c r="CB210" s="4">
        <f t="shared" ca="1" si="99"/>
        <v>808357.17</v>
      </c>
      <c r="CD210" s="4">
        <f t="shared" ca="1" si="100"/>
        <v>995401.45000000007</v>
      </c>
    </row>
    <row r="211" spans="2:82" x14ac:dyDescent="0.15">
      <c r="B211" s="3">
        <f t="shared" si="101"/>
        <v>42202</v>
      </c>
      <c r="C211" s="2">
        <v>14642.8</v>
      </c>
      <c r="E211" s="70">
        <v>42202</v>
      </c>
      <c r="F211" s="69">
        <v>10.11</v>
      </c>
      <c r="G211" s="69">
        <v>4.17</v>
      </c>
      <c r="H211" s="69">
        <v>19.79</v>
      </c>
      <c r="I211" s="69">
        <v>30.52</v>
      </c>
      <c r="J211" s="69">
        <v>18.010000000000002</v>
      </c>
      <c r="K211" s="69">
        <v>12.65</v>
      </c>
      <c r="L211" s="69">
        <v>24.35</v>
      </c>
      <c r="M211" s="69">
        <v>3.14</v>
      </c>
      <c r="N211" s="69">
        <v>9.85</v>
      </c>
      <c r="O211" s="69">
        <v>6.0732999999999997</v>
      </c>
      <c r="P211" s="69">
        <v>31.55</v>
      </c>
      <c r="Q211" s="69">
        <v>0.98</v>
      </c>
      <c r="R211" s="69">
        <v>9.33</v>
      </c>
      <c r="S211" s="69">
        <v>38.229999999999997</v>
      </c>
      <c r="T211" s="4"/>
      <c r="V211" s="3">
        <f t="shared" si="80"/>
        <v>42202</v>
      </c>
      <c r="W211" s="40">
        <f ca="1">W210+SUMIFS('Transactions (Dated)'!$E$2:$E$53,'Transactions (Dated)'!$D$2:$D$53,'Share Values'!$V211,'Transactions (Dated)'!$B$2:$B$53,'Share Values'!W$11,'Transactions (Dated)'!$C$2:$C$53,"Buy")-SUMIFS('Transactions (Dated)'!$E$2:$E$53,'Transactions (Dated)'!$D$2:$D$53,'Share Values'!$V211,'Transactions (Dated)'!$B$2:$B$53,'Share Values'!W$11,'Transactions (Dated)'!$C$2:$C$53,"Sell")</f>
        <v>4625</v>
      </c>
      <c r="X211" s="40">
        <f ca="1">X210+SUMIFS('Transactions (Dated)'!$E$2:$E$53,'Transactions (Dated)'!$D$2:$D$53,'Share Values'!$V211,'Transactions (Dated)'!$B$2:$B$53,'Share Values'!X$11,'Transactions (Dated)'!$C$2:$C$53,"Buy")-SUMIFS('Transactions (Dated)'!$E$2:$E$53,'Transactions (Dated)'!$D$2:$D$53,'Share Values'!$V211,'Transactions (Dated)'!$B$2:$B$53,'Share Values'!X$11,'Transactions (Dated)'!$C$2:$C$53,"Sell")</f>
        <v>9375</v>
      </c>
      <c r="Y211" s="40">
        <f ca="1">Y210+SUMIFS('Transactions (Dated)'!$E$2:$E$53,'Transactions (Dated)'!$D$2:$D$53,'Share Values'!$V211,'Transactions (Dated)'!$B$2:$B$53,'Share Values'!Y$11,'Transactions (Dated)'!$C$2:$C$53,"Buy")-SUMIFS('Transactions (Dated)'!$E$2:$E$53,'Transactions (Dated)'!$D$2:$D$53,'Share Values'!$V211,'Transactions (Dated)'!$B$2:$B$53,'Share Values'!Y$11,'Transactions (Dated)'!$C$2:$C$53,"Sell")</f>
        <v>0</v>
      </c>
      <c r="Z211" s="40">
        <f ca="1">Z210+SUMIFS('Transactions (Dated)'!$E$2:$E$53,'Transactions (Dated)'!$D$2:$D$53,'Share Values'!$V211,'Transactions (Dated)'!$B$2:$B$53,'Share Values'!Z$11,'Transactions (Dated)'!$C$2:$C$53,"Buy")-SUMIFS('Transactions (Dated)'!$E$2:$E$53,'Transactions (Dated)'!$D$2:$D$53,'Share Values'!$V211,'Transactions (Dated)'!$B$2:$B$53,'Share Values'!Z$11,'Transactions (Dated)'!$C$2:$C$53,"Sell")</f>
        <v>1892</v>
      </c>
      <c r="AA211" s="40">
        <f ca="1">AA210+SUMIFS('Transactions (Dated)'!$E$2:$E$53,'Transactions (Dated)'!$D$2:$D$53,'Share Values'!$V211,'Transactions (Dated)'!$B$2:$B$53,'Share Values'!AA$11,'Transactions (Dated)'!$C$2:$C$53,"Buy")-SUMIFS('Transactions (Dated)'!$E$2:$E$53,'Transactions (Dated)'!$D$2:$D$53,'Share Values'!$V211,'Transactions (Dated)'!$B$2:$B$53,'Share Values'!AA$11,'Transactions (Dated)'!$C$2:$C$53,"Sell")</f>
        <v>2348</v>
      </c>
      <c r="AB211" s="40">
        <f ca="1">AB210+SUMIFS('Transactions (Dated)'!$E$2:$E$53,'Transactions (Dated)'!$D$2:$D$53,'Share Values'!$V211,'Transactions (Dated)'!$B$2:$B$53,'Share Values'!AB$11,'Transactions (Dated)'!$C$2:$C$53,"Buy")-SUMIFS('Transactions (Dated)'!$E$2:$E$53,'Transactions (Dated)'!$D$2:$D$53,'Share Values'!$V211,'Transactions (Dated)'!$B$2:$B$53,'Share Values'!AB$11,'Transactions (Dated)'!$C$2:$C$53,"Sell")</f>
        <v>0</v>
      </c>
      <c r="AC211" s="40">
        <f ca="1">AC210+SUMIFS('Transactions (Dated)'!$E$2:$E$53,'Transactions (Dated)'!$D$2:$D$53,'Share Values'!$V211,'Transactions (Dated)'!$B$2:$B$53,'Share Values'!AC$11,'Transactions (Dated)'!$C$2:$C$53,"Buy")-SUMIFS('Transactions (Dated)'!$E$2:$E$53,'Transactions (Dated)'!$D$2:$D$53,'Share Values'!$V211,'Transactions (Dated)'!$B$2:$B$53,'Share Values'!AC$11,'Transactions (Dated)'!$C$2:$C$53,"Sell")</f>
        <v>0</v>
      </c>
      <c r="AD211" s="40">
        <f ca="1">AD210+SUMIFS('Transactions (Dated)'!$E$2:$E$53,'Transactions (Dated)'!$D$2:$D$53,'Share Values'!$V211,'Transactions (Dated)'!$B$2:$B$53,'Share Values'!AD$11,'Transactions (Dated)'!$C$2:$C$53,"Buy")-SUMIFS('Transactions (Dated)'!$E$2:$E$53,'Transactions (Dated)'!$D$2:$D$53,'Share Values'!$V211,'Transactions (Dated)'!$B$2:$B$53,'Share Values'!AD$11,'Transactions (Dated)'!$C$2:$C$53,"Sell")</f>
        <v>0</v>
      </c>
      <c r="AE211" s="40">
        <f ca="1">AE210+SUMIFS('Transactions (Dated)'!$E$2:$E$53,'Transactions (Dated)'!$D$2:$D$53,'Share Values'!$V211,'Transactions (Dated)'!$B$2:$B$53,'Share Values'!AE$11,'Transactions (Dated)'!$C$2:$C$53,"Buy")-SUMIFS('Transactions (Dated)'!$E$2:$E$53,'Transactions (Dated)'!$D$2:$D$53,'Share Values'!$V211,'Transactions (Dated)'!$B$2:$B$53,'Share Values'!AE$11,'Transactions (Dated)'!$C$2:$C$53,"Sell")</f>
        <v>0</v>
      </c>
      <c r="AF211" s="40">
        <f ca="1">AF210+SUMIFS('Transactions (Dated)'!$E$2:$E$53,'Transactions (Dated)'!$D$2:$D$53,'Share Values'!$V211,'Transactions (Dated)'!$B$2:$B$53,'Share Values'!AF$11,'Transactions (Dated)'!$C$2:$C$53,"Buy")-SUMIFS('Transactions (Dated)'!$E$2:$E$53,'Transactions (Dated)'!$D$2:$D$53,'Share Values'!$V211,'Transactions (Dated)'!$B$2:$B$53,'Share Values'!AF$11,'Transactions (Dated)'!$C$2:$C$53,"Sell")</f>
        <v>0</v>
      </c>
      <c r="AG211" s="40">
        <f ca="1">AG210+SUMIFS('Transactions (Dated)'!$E$2:$E$53,'Transactions (Dated)'!$D$2:$D$53,'Share Values'!$V211,'Transactions (Dated)'!$B$2:$B$53,'Share Values'!AG$11,'Transactions (Dated)'!$C$2:$C$53,"Buy")-SUMIFS('Transactions (Dated)'!$E$2:$E$53,'Transactions (Dated)'!$D$2:$D$53,'Share Values'!$V211,'Transactions (Dated)'!$B$2:$B$53,'Share Values'!AG$11,'Transactions (Dated)'!$C$2:$C$53,"Sell")</f>
        <v>0</v>
      </c>
      <c r="AH211" s="40">
        <f ca="1">AH210+SUMIFS('Transactions (Dated)'!$E$2:$E$53,'Transactions (Dated)'!$D$2:$D$53,'Share Values'!$V211,'Transactions (Dated)'!$B$2:$B$53,'Share Values'!AH$11,'Transactions (Dated)'!$C$2:$C$53,"Buy")-SUMIFS('Transactions (Dated)'!$E$2:$E$53,'Transactions (Dated)'!$D$2:$D$53,'Share Values'!$V211,'Transactions (Dated)'!$B$2:$B$53,'Share Values'!AH$11,'Transactions (Dated)'!$C$2:$C$53,"Sell")</f>
        <v>0</v>
      </c>
      <c r="AI211" s="40">
        <f ca="1">AI210+SUMIFS('Transactions (Dated)'!$E$2:$E$53,'Transactions (Dated)'!$D$2:$D$53,'Share Values'!$V211,'Transactions (Dated)'!$B$2:$B$53,'Share Values'!AI$11,'Transactions (Dated)'!$C$2:$C$53,"Buy")-SUMIFS('Transactions (Dated)'!$E$2:$E$53,'Transactions (Dated)'!$D$2:$D$53,'Share Values'!$V211,'Transactions (Dated)'!$B$2:$B$53,'Share Values'!AI$11,'Transactions (Dated)'!$C$2:$C$53,"Sell")</f>
        <v>0</v>
      </c>
      <c r="AJ211" s="40">
        <f ca="1">AJ210+SUMIFS('Transactions (Dated)'!$E$2:$E$53,'Transactions (Dated)'!$D$2:$D$53,'Share Values'!$V211,'Transactions (Dated)'!$B$2:$B$53,'Share Values'!AJ$11,'Transactions (Dated)'!$C$2:$C$53,"Buy")-SUMIFS('Transactions (Dated)'!$E$2:$E$53,'Transactions (Dated)'!$D$2:$D$53,'Share Values'!$V211,'Transactions (Dated)'!$B$2:$B$53,'Share Values'!AJ$11,'Transactions (Dated)'!$C$2:$C$53,"Sell")</f>
        <v>0</v>
      </c>
      <c r="AK211" s="40"/>
      <c r="AM211" s="3">
        <f t="shared" si="81"/>
        <v>42202</v>
      </c>
      <c r="AN211" s="6">
        <f t="shared" ca="1" si="82"/>
        <v>46758.75</v>
      </c>
      <c r="AO211" s="6">
        <f t="shared" ca="1" si="83"/>
        <v>39093.75</v>
      </c>
      <c r="AP211" s="6">
        <f t="shared" ca="1" si="84"/>
        <v>0</v>
      </c>
      <c r="AQ211" s="6">
        <f t="shared" ca="1" si="85"/>
        <v>57743.839999999997</v>
      </c>
      <c r="AR211" s="6">
        <f t="shared" ca="1" si="86"/>
        <v>42287.48</v>
      </c>
      <c r="AS211" s="6">
        <f t="shared" ca="1" si="87"/>
        <v>0</v>
      </c>
      <c r="AT211" s="6">
        <f t="shared" ca="1" si="88"/>
        <v>0</v>
      </c>
      <c r="AU211" s="6">
        <f t="shared" ca="1" si="89"/>
        <v>0</v>
      </c>
      <c r="AV211" s="6">
        <f t="shared" ca="1" si="90"/>
        <v>0</v>
      </c>
      <c r="AW211" s="6">
        <f t="shared" ca="1" si="91"/>
        <v>0</v>
      </c>
      <c r="AX211" s="6">
        <f t="shared" ca="1" si="92"/>
        <v>0</v>
      </c>
      <c r="AY211" s="6">
        <f t="shared" ca="1" si="93"/>
        <v>0</v>
      </c>
      <c r="AZ211" s="6">
        <f t="shared" ca="1" si="94"/>
        <v>0</v>
      </c>
      <c r="BA211" s="6">
        <f t="shared" ca="1" si="95"/>
        <v>0</v>
      </c>
      <c r="BB211" s="6"/>
      <c r="BD211" s="4">
        <f t="shared" ca="1" si="96"/>
        <v>185883.82</v>
      </c>
      <c r="BF211" s="3">
        <f t="shared" si="97"/>
        <v>42202</v>
      </c>
      <c r="BG211" s="6">
        <f>BG210+SUMIFS('Transactions (Dated)'!H:H,'Transactions (Dated)'!D:D,'Share Values'!AM211)</f>
        <v>806524.9</v>
      </c>
      <c r="BH211" s="6">
        <f ca="1">BH210+SUMIFS('Transactions (Dated)'!$F:$F,'Transactions (Dated)'!$D:$D,$BF211,'Transactions (Dated)'!$B:$B,BH$11,'Transactions (Dated)'!$C:$C,"Dividend (paid to cash)")*W211</f>
        <v>0</v>
      </c>
      <c r="BI211" s="6">
        <f ca="1">BI210+SUMIFS('Transactions (Dated)'!$F:$F,'Transactions (Dated)'!$D:$D,$BF211,'Transactions (Dated)'!$B:$B,BI$11,'Transactions (Dated)'!$C:$C,"Dividend (paid to cash)")*X211</f>
        <v>1718.75</v>
      </c>
      <c r="BJ211" s="6">
        <f ca="1">BJ210+SUMIFS('Transactions (Dated)'!$F:$F,'Transactions (Dated)'!$D:$D,$BF211,'Transactions (Dated)'!$B:$B,BJ$11,'Transactions (Dated)'!$C:$C,"Dividend (paid to cash)")*Y211</f>
        <v>0</v>
      </c>
      <c r="BK211" s="6">
        <f ca="1">BK210+SUMIFS('Transactions (Dated)'!$F:$F,'Transactions (Dated)'!$D:$D,$BF211,'Transactions (Dated)'!$B:$B,BK$11,'Transactions (Dated)'!$C:$C,"Dividend (paid to cash)")*Z211</f>
        <v>113.52000000000001</v>
      </c>
      <c r="BL211" s="6">
        <f ca="1">BL210+SUMIFS('Transactions (Dated)'!$F:$F,'Transactions (Dated)'!$D:$D,$BF211,'Transactions (Dated)'!$B:$B,BL$11,'Transactions (Dated)'!$C:$C,"Dividend (paid to cash)")*AA211</f>
        <v>0</v>
      </c>
      <c r="BM211" s="6">
        <f ca="1">BM210+SUMIFS('Transactions (Dated)'!$F:$F,'Transactions (Dated)'!$D:$D,$BF211,'Transactions (Dated)'!$B:$B,BM$11,'Transactions (Dated)'!$C:$C,"Dividend (paid to cash)")*AB211</f>
        <v>0</v>
      </c>
      <c r="BN211" s="6">
        <f ca="1">BN210+SUMIFS('Transactions (Dated)'!$F:$F,'Transactions (Dated)'!$D:$D,$BF211,'Transactions (Dated)'!$B:$B,BN$11,'Transactions (Dated)'!$C:$C,"Dividend (paid to cash)")*AC211</f>
        <v>0</v>
      </c>
      <c r="BO211" s="6">
        <f ca="1">BO210+SUMIFS('Transactions (Dated)'!$F:$F,'Transactions (Dated)'!$D:$D,$BF211,'Transactions (Dated)'!$B:$B,BO$11,'Transactions (Dated)'!$C:$C,"Dividend (paid to cash)")*AD211</f>
        <v>0</v>
      </c>
      <c r="BP211" s="6">
        <f ca="1">BP210+SUMIFS('Transactions (Dated)'!$F:$F,'Transactions (Dated)'!$D:$D,$BF211,'Transactions (Dated)'!$B:$B,BP$11,'Transactions (Dated)'!$C:$C,"Dividend (paid to cash)")*AE211</f>
        <v>0</v>
      </c>
      <c r="BQ211" s="6">
        <f ca="1">BQ210+SUMIFS('Transactions (Dated)'!$F:$F,'Transactions (Dated)'!$D:$D,$BF211,'Transactions (Dated)'!$B:$B,BQ$11,'Transactions (Dated)'!$C:$C,"Dividend (paid to cash)")*AF211</f>
        <v>0</v>
      </c>
      <c r="BR211" s="6">
        <f ca="1">BR210+SUMIFS('Transactions (Dated)'!$F:$F,'Transactions (Dated)'!$D:$D,$BF211,'Transactions (Dated)'!$B:$B,BR$11,'Transactions (Dated)'!$C:$C,"Dividend (paid to cash)")*AG211</f>
        <v>0</v>
      </c>
      <c r="BS211" s="6">
        <f ca="1">BS210+SUMIFS('Transactions (Dated)'!$F:$F,'Transactions (Dated)'!$D:$D,$BF211,'Transactions (Dated)'!$B:$B,BS$11,'Transactions (Dated)'!$C:$C,"Dividend (paid to cash)")*AH211</f>
        <v>0</v>
      </c>
      <c r="BT211" s="6">
        <f ca="1">BT210+SUMIFS('Transactions (Dated)'!$F:$F,'Transactions (Dated)'!$D:$D,$BF211,'Transactions (Dated)'!$B:$B,BT$11,'Transactions (Dated)'!$C:$C,"Dividend (paid to cash)")*AI211</f>
        <v>0</v>
      </c>
      <c r="BU211" s="6">
        <f ca="1">BU210+SUMIFS('Transactions (Dated)'!$F:$F,'Transactions (Dated)'!$D:$D,$BF211,'Transactions (Dated)'!$B:$B,BU$11,'Transactions (Dated)'!$C:$C,"Dividend (paid to cash)")*AJ211</f>
        <v>0</v>
      </c>
      <c r="BV211" s="6"/>
      <c r="BX211" s="6">
        <f t="shared" ca="1" si="102"/>
        <v>808357.17</v>
      </c>
      <c r="BZ211" s="3">
        <f t="shared" si="103"/>
        <v>42202</v>
      </c>
      <c r="CA211" s="4">
        <f t="shared" ca="1" si="98"/>
        <v>185883.82</v>
      </c>
      <c r="CB211" s="4">
        <f t="shared" ca="1" si="99"/>
        <v>808357.17</v>
      </c>
      <c r="CD211" s="4">
        <f t="shared" ca="1" si="100"/>
        <v>994240.99</v>
      </c>
    </row>
    <row r="212" spans="2:82" x14ac:dyDescent="0.15">
      <c r="B212" s="3">
        <f t="shared" si="101"/>
        <v>42205</v>
      </c>
      <c r="C212" s="2">
        <v>14425.6</v>
      </c>
      <c r="E212" s="70">
        <v>42205</v>
      </c>
      <c r="F212" s="69">
        <v>9.99</v>
      </c>
      <c r="G212" s="69">
        <v>3.94</v>
      </c>
      <c r="H212" s="69">
        <v>19.489999999999998</v>
      </c>
      <c r="I212" s="69">
        <v>30.65</v>
      </c>
      <c r="J212" s="69">
        <v>17.84</v>
      </c>
      <c r="K212" s="69">
        <v>12.53</v>
      </c>
      <c r="L212" s="69">
        <v>23.92</v>
      </c>
      <c r="M212" s="69">
        <v>2.9</v>
      </c>
      <c r="N212" s="69">
        <v>9.85</v>
      </c>
      <c r="O212" s="69">
        <v>6.07</v>
      </c>
      <c r="P212" s="69">
        <v>31.3</v>
      </c>
      <c r="Q212" s="69">
        <v>0.99</v>
      </c>
      <c r="R212" s="69">
        <v>9.11</v>
      </c>
      <c r="S212" s="69">
        <v>37.69</v>
      </c>
      <c r="T212" s="4"/>
      <c r="V212" s="3">
        <f t="shared" si="80"/>
        <v>42205</v>
      </c>
      <c r="W212" s="40">
        <f ca="1">W211+SUMIFS('Transactions (Dated)'!$E$2:$E$53,'Transactions (Dated)'!$D$2:$D$53,'Share Values'!$V212,'Transactions (Dated)'!$B$2:$B$53,'Share Values'!W$11,'Transactions (Dated)'!$C$2:$C$53,"Buy")-SUMIFS('Transactions (Dated)'!$E$2:$E$53,'Transactions (Dated)'!$D$2:$D$53,'Share Values'!$V212,'Transactions (Dated)'!$B$2:$B$53,'Share Values'!W$11,'Transactions (Dated)'!$C$2:$C$53,"Sell")</f>
        <v>4625</v>
      </c>
      <c r="X212" s="40">
        <f ca="1">X211+SUMIFS('Transactions (Dated)'!$E$2:$E$53,'Transactions (Dated)'!$D$2:$D$53,'Share Values'!$V212,'Transactions (Dated)'!$B$2:$B$53,'Share Values'!X$11,'Transactions (Dated)'!$C$2:$C$53,"Buy")-SUMIFS('Transactions (Dated)'!$E$2:$E$53,'Transactions (Dated)'!$D$2:$D$53,'Share Values'!$V212,'Transactions (Dated)'!$B$2:$B$53,'Share Values'!X$11,'Transactions (Dated)'!$C$2:$C$53,"Sell")</f>
        <v>9375</v>
      </c>
      <c r="Y212" s="40">
        <f ca="1">Y211+SUMIFS('Transactions (Dated)'!$E$2:$E$53,'Transactions (Dated)'!$D$2:$D$53,'Share Values'!$V212,'Transactions (Dated)'!$B$2:$B$53,'Share Values'!Y$11,'Transactions (Dated)'!$C$2:$C$53,"Buy")-SUMIFS('Transactions (Dated)'!$E$2:$E$53,'Transactions (Dated)'!$D$2:$D$53,'Share Values'!$V212,'Transactions (Dated)'!$B$2:$B$53,'Share Values'!Y$11,'Transactions (Dated)'!$C$2:$C$53,"Sell")</f>
        <v>0</v>
      </c>
      <c r="Z212" s="40">
        <f ca="1">Z211+SUMIFS('Transactions (Dated)'!$E$2:$E$53,'Transactions (Dated)'!$D$2:$D$53,'Share Values'!$V212,'Transactions (Dated)'!$B$2:$B$53,'Share Values'!Z$11,'Transactions (Dated)'!$C$2:$C$53,"Buy")-SUMIFS('Transactions (Dated)'!$E$2:$E$53,'Transactions (Dated)'!$D$2:$D$53,'Share Values'!$V212,'Transactions (Dated)'!$B$2:$B$53,'Share Values'!Z$11,'Transactions (Dated)'!$C$2:$C$53,"Sell")</f>
        <v>1892</v>
      </c>
      <c r="AA212" s="40">
        <f ca="1">AA211+SUMIFS('Transactions (Dated)'!$E$2:$E$53,'Transactions (Dated)'!$D$2:$D$53,'Share Values'!$V212,'Transactions (Dated)'!$B$2:$B$53,'Share Values'!AA$11,'Transactions (Dated)'!$C$2:$C$53,"Buy")-SUMIFS('Transactions (Dated)'!$E$2:$E$53,'Transactions (Dated)'!$D$2:$D$53,'Share Values'!$V212,'Transactions (Dated)'!$B$2:$B$53,'Share Values'!AA$11,'Transactions (Dated)'!$C$2:$C$53,"Sell")</f>
        <v>2348</v>
      </c>
      <c r="AB212" s="40">
        <f ca="1">AB211+SUMIFS('Transactions (Dated)'!$E$2:$E$53,'Transactions (Dated)'!$D$2:$D$53,'Share Values'!$V212,'Transactions (Dated)'!$B$2:$B$53,'Share Values'!AB$11,'Transactions (Dated)'!$C$2:$C$53,"Buy")-SUMIFS('Transactions (Dated)'!$E$2:$E$53,'Transactions (Dated)'!$D$2:$D$53,'Share Values'!$V212,'Transactions (Dated)'!$B$2:$B$53,'Share Values'!AB$11,'Transactions (Dated)'!$C$2:$C$53,"Sell")</f>
        <v>0</v>
      </c>
      <c r="AC212" s="40">
        <f ca="1">AC211+SUMIFS('Transactions (Dated)'!$E$2:$E$53,'Transactions (Dated)'!$D$2:$D$53,'Share Values'!$V212,'Transactions (Dated)'!$B$2:$B$53,'Share Values'!AC$11,'Transactions (Dated)'!$C$2:$C$53,"Buy")-SUMIFS('Transactions (Dated)'!$E$2:$E$53,'Transactions (Dated)'!$D$2:$D$53,'Share Values'!$V212,'Transactions (Dated)'!$B$2:$B$53,'Share Values'!AC$11,'Transactions (Dated)'!$C$2:$C$53,"Sell")</f>
        <v>0</v>
      </c>
      <c r="AD212" s="40">
        <f ca="1">AD211+SUMIFS('Transactions (Dated)'!$E$2:$E$53,'Transactions (Dated)'!$D$2:$D$53,'Share Values'!$V212,'Transactions (Dated)'!$B$2:$B$53,'Share Values'!AD$11,'Transactions (Dated)'!$C$2:$C$53,"Buy")-SUMIFS('Transactions (Dated)'!$E$2:$E$53,'Transactions (Dated)'!$D$2:$D$53,'Share Values'!$V212,'Transactions (Dated)'!$B$2:$B$53,'Share Values'!AD$11,'Transactions (Dated)'!$C$2:$C$53,"Sell")</f>
        <v>0</v>
      </c>
      <c r="AE212" s="40">
        <f ca="1">AE211+SUMIFS('Transactions (Dated)'!$E$2:$E$53,'Transactions (Dated)'!$D$2:$D$53,'Share Values'!$V212,'Transactions (Dated)'!$B$2:$B$53,'Share Values'!AE$11,'Transactions (Dated)'!$C$2:$C$53,"Buy")-SUMIFS('Transactions (Dated)'!$E$2:$E$53,'Transactions (Dated)'!$D$2:$D$53,'Share Values'!$V212,'Transactions (Dated)'!$B$2:$B$53,'Share Values'!AE$11,'Transactions (Dated)'!$C$2:$C$53,"Sell")</f>
        <v>0</v>
      </c>
      <c r="AF212" s="40">
        <f ca="1">AF211+SUMIFS('Transactions (Dated)'!$E$2:$E$53,'Transactions (Dated)'!$D$2:$D$53,'Share Values'!$V212,'Transactions (Dated)'!$B$2:$B$53,'Share Values'!AF$11,'Transactions (Dated)'!$C$2:$C$53,"Buy")-SUMIFS('Transactions (Dated)'!$E$2:$E$53,'Transactions (Dated)'!$D$2:$D$53,'Share Values'!$V212,'Transactions (Dated)'!$B$2:$B$53,'Share Values'!AF$11,'Transactions (Dated)'!$C$2:$C$53,"Sell")</f>
        <v>0</v>
      </c>
      <c r="AG212" s="40">
        <f ca="1">AG211+SUMIFS('Transactions (Dated)'!$E$2:$E$53,'Transactions (Dated)'!$D$2:$D$53,'Share Values'!$V212,'Transactions (Dated)'!$B$2:$B$53,'Share Values'!AG$11,'Transactions (Dated)'!$C$2:$C$53,"Buy")-SUMIFS('Transactions (Dated)'!$E$2:$E$53,'Transactions (Dated)'!$D$2:$D$53,'Share Values'!$V212,'Transactions (Dated)'!$B$2:$B$53,'Share Values'!AG$11,'Transactions (Dated)'!$C$2:$C$53,"Sell")</f>
        <v>0</v>
      </c>
      <c r="AH212" s="40">
        <f ca="1">AH211+SUMIFS('Transactions (Dated)'!$E$2:$E$53,'Transactions (Dated)'!$D$2:$D$53,'Share Values'!$V212,'Transactions (Dated)'!$B$2:$B$53,'Share Values'!AH$11,'Transactions (Dated)'!$C$2:$C$53,"Buy")-SUMIFS('Transactions (Dated)'!$E$2:$E$53,'Transactions (Dated)'!$D$2:$D$53,'Share Values'!$V212,'Transactions (Dated)'!$B$2:$B$53,'Share Values'!AH$11,'Transactions (Dated)'!$C$2:$C$53,"Sell")</f>
        <v>0</v>
      </c>
      <c r="AI212" s="40">
        <f ca="1">AI211+SUMIFS('Transactions (Dated)'!$E$2:$E$53,'Transactions (Dated)'!$D$2:$D$53,'Share Values'!$V212,'Transactions (Dated)'!$B$2:$B$53,'Share Values'!AI$11,'Transactions (Dated)'!$C$2:$C$53,"Buy")-SUMIFS('Transactions (Dated)'!$E$2:$E$53,'Transactions (Dated)'!$D$2:$D$53,'Share Values'!$V212,'Transactions (Dated)'!$B$2:$B$53,'Share Values'!AI$11,'Transactions (Dated)'!$C$2:$C$53,"Sell")</f>
        <v>0</v>
      </c>
      <c r="AJ212" s="40">
        <f ca="1">AJ211+SUMIFS('Transactions (Dated)'!$E$2:$E$53,'Transactions (Dated)'!$D$2:$D$53,'Share Values'!$V212,'Transactions (Dated)'!$B$2:$B$53,'Share Values'!AJ$11,'Transactions (Dated)'!$C$2:$C$53,"Buy")-SUMIFS('Transactions (Dated)'!$E$2:$E$53,'Transactions (Dated)'!$D$2:$D$53,'Share Values'!$V212,'Transactions (Dated)'!$B$2:$B$53,'Share Values'!AJ$11,'Transactions (Dated)'!$C$2:$C$53,"Sell")</f>
        <v>0</v>
      </c>
      <c r="AK212" s="40"/>
      <c r="AM212" s="3">
        <f t="shared" si="81"/>
        <v>42205</v>
      </c>
      <c r="AN212" s="6">
        <f t="shared" ca="1" si="82"/>
        <v>46203.75</v>
      </c>
      <c r="AO212" s="6">
        <f t="shared" ca="1" si="83"/>
        <v>36937.5</v>
      </c>
      <c r="AP212" s="6">
        <f t="shared" ca="1" si="84"/>
        <v>0</v>
      </c>
      <c r="AQ212" s="6">
        <f t="shared" ca="1" si="85"/>
        <v>57989.799999999996</v>
      </c>
      <c r="AR212" s="6">
        <f t="shared" ca="1" si="86"/>
        <v>41888.32</v>
      </c>
      <c r="AS212" s="6">
        <f t="shared" ca="1" si="87"/>
        <v>0</v>
      </c>
      <c r="AT212" s="6">
        <f t="shared" ca="1" si="88"/>
        <v>0</v>
      </c>
      <c r="AU212" s="6">
        <f t="shared" ca="1" si="89"/>
        <v>0</v>
      </c>
      <c r="AV212" s="6">
        <f t="shared" ca="1" si="90"/>
        <v>0</v>
      </c>
      <c r="AW212" s="6">
        <f t="shared" ca="1" si="91"/>
        <v>0</v>
      </c>
      <c r="AX212" s="6">
        <f t="shared" ca="1" si="92"/>
        <v>0</v>
      </c>
      <c r="AY212" s="6">
        <f t="shared" ca="1" si="93"/>
        <v>0</v>
      </c>
      <c r="AZ212" s="6">
        <f t="shared" ca="1" si="94"/>
        <v>0</v>
      </c>
      <c r="BA212" s="6">
        <f t="shared" ca="1" si="95"/>
        <v>0</v>
      </c>
      <c r="BB212" s="6"/>
      <c r="BD212" s="4">
        <f t="shared" ca="1" si="96"/>
        <v>183019.37</v>
      </c>
      <c r="BF212" s="3">
        <f t="shared" si="97"/>
        <v>42205</v>
      </c>
      <c r="BG212" s="6">
        <f>BG211+SUMIFS('Transactions (Dated)'!H:H,'Transactions (Dated)'!D:D,'Share Values'!AM212)</f>
        <v>806524.9</v>
      </c>
      <c r="BH212" s="6">
        <f ca="1">BH211+SUMIFS('Transactions (Dated)'!$F:$F,'Transactions (Dated)'!$D:$D,$BF212,'Transactions (Dated)'!$B:$B,BH$11,'Transactions (Dated)'!$C:$C,"Dividend (paid to cash)")*W212</f>
        <v>0</v>
      </c>
      <c r="BI212" s="6">
        <f ca="1">BI211+SUMIFS('Transactions (Dated)'!$F:$F,'Transactions (Dated)'!$D:$D,$BF212,'Transactions (Dated)'!$B:$B,BI$11,'Transactions (Dated)'!$C:$C,"Dividend (paid to cash)")*X212</f>
        <v>1718.75</v>
      </c>
      <c r="BJ212" s="6">
        <f ca="1">BJ211+SUMIFS('Transactions (Dated)'!$F:$F,'Transactions (Dated)'!$D:$D,$BF212,'Transactions (Dated)'!$B:$B,BJ$11,'Transactions (Dated)'!$C:$C,"Dividend (paid to cash)")*Y212</f>
        <v>0</v>
      </c>
      <c r="BK212" s="6">
        <f ca="1">BK211+SUMIFS('Transactions (Dated)'!$F:$F,'Transactions (Dated)'!$D:$D,$BF212,'Transactions (Dated)'!$B:$B,BK$11,'Transactions (Dated)'!$C:$C,"Dividend (paid to cash)")*Z212</f>
        <v>113.52000000000001</v>
      </c>
      <c r="BL212" s="6">
        <f ca="1">BL211+SUMIFS('Transactions (Dated)'!$F:$F,'Transactions (Dated)'!$D:$D,$BF212,'Transactions (Dated)'!$B:$B,BL$11,'Transactions (Dated)'!$C:$C,"Dividend (paid to cash)")*AA212</f>
        <v>0</v>
      </c>
      <c r="BM212" s="6">
        <f ca="1">BM211+SUMIFS('Transactions (Dated)'!$F:$F,'Transactions (Dated)'!$D:$D,$BF212,'Transactions (Dated)'!$B:$B,BM$11,'Transactions (Dated)'!$C:$C,"Dividend (paid to cash)")*AB212</f>
        <v>0</v>
      </c>
      <c r="BN212" s="6">
        <f ca="1">BN211+SUMIFS('Transactions (Dated)'!$F:$F,'Transactions (Dated)'!$D:$D,$BF212,'Transactions (Dated)'!$B:$B,BN$11,'Transactions (Dated)'!$C:$C,"Dividend (paid to cash)")*AC212</f>
        <v>0</v>
      </c>
      <c r="BO212" s="6">
        <f ca="1">BO211+SUMIFS('Transactions (Dated)'!$F:$F,'Transactions (Dated)'!$D:$D,$BF212,'Transactions (Dated)'!$B:$B,BO$11,'Transactions (Dated)'!$C:$C,"Dividend (paid to cash)")*AD212</f>
        <v>0</v>
      </c>
      <c r="BP212" s="6">
        <f ca="1">BP211+SUMIFS('Transactions (Dated)'!$F:$F,'Transactions (Dated)'!$D:$D,$BF212,'Transactions (Dated)'!$B:$B,BP$11,'Transactions (Dated)'!$C:$C,"Dividend (paid to cash)")*AE212</f>
        <v>0</v>
      </c>
      <c r="BQ212" s="6">
        <f ca="1">BQ211+SUMIFS('Transactions (Dated)'!$F:$F,'Transactions (Dated)'!$D:$D,$BF212,'Transactions (Dated)'!$B:$B,BQ$11,'Transactions (Dated)'!$C:$C,"Dividend (paid to cash)")*AF212</f>
        <v>0</v>
      </c>
      <c r="BR212" s="6">
        <f ca="1">BR211+SUMIFS('Transactions (Dated)'!$F:$F,'Transactions (Dated)'!$D:$D,$BF212,'Transactions (Dated)'!$B:$B,BR$11,'Transactions (Dated)'!$C:$C,"Dividend (paid to cash)")*AG212</f>
        <v>0</v>
      </c>
      <c r="BS212" s="6">
        <f ca="1">BS211+SUMIFS('Transactions (Dated)'!$F:$F,'Transactions (Dated)'!$D:$D,$BF212,'Transactions (Dated)'!$B:$B,BS$11,'Transactions (Dated)'!$C:$C,"Dividend (paid to cash)")*AH212</f>
        <v>0</v>
      </c>
      <c r="BT212" s="6">
        <f ca="1">BT211+SUMIFS('Transactions (Dated)'!$F:$F,'Transactions (Dated)'!$D:$D,$BF212,'Transactions (Dated)'!$B:$B,BT$11,'Transactions (Dated)'!$C:$C,"Dividend (paid to cash)")*AI212</f>
        <v>0</v>
      </c>
      <c r="BU212" s="6">
        <f ca="1">BU211+SUMIFS('Transactions (Dated)'!$F:$F,'Transactions (Dated)'!$D:$D,$BF212,'Transactions (Dated)'!$B:$B,BU$11,'Transactions (Dated)'!$C:$C,"Dividend (paid to cash)")*AJ212</f>
        <v>0</v>
      </c>
      <c r="BV212" s="6"/>
      <c r="BX212" s="6">
        <f t="shared" ca="1" si="102"/>
        <v>808357.17</v>
      </c>
      <c r="BZ212" s="3">
        <f t="shared" si="103"/>
        <v>42205</v>
      </c>
      <c r="CA212" s="4">
        <f t="shared" ca="1" si="98"/>
        <v>183019.37</v>
      </c>
      <c r="CB212" s="4">
        <f t="shared" ca="1" si="99"/>
        <v>808357.17</v>
      </c>
      <c r="CD212" s="4">
        <f t="shared" ca="1" si="100"/>
        <v>991376.54</v>
      </c>
    </row>
    <row r="213" spans="2:82" x14ac:dyDescent="0.15">
      <c r="B213" s="3">
        <f t="shared" si="101"/>
        <v>42206</v>
      </c>
      <c r="C213" s="2">
        <v>14376.2</v>
      </c>
      <c r="E213" s="70">
        <v>42206</v>
      </c>
      <c r="F213" s="69">
        <v>10.15</v>
      </c>
      <c r="G213" s="69">
        <v>4.05</v>
      </c>
      <c r="H213" s="69">
        <v>19.43</v>
      </c>
      <c r="I213" s="69">
        <v>30.7</v>
      </c>
      <c r="J213" s="69">
        <v>17.88</v>
      </c>
      <c r="K213" s="69">
        <v>12.39</v>
      </c>
      <c r="L213" s="69">
        <v>23.7</v>
      </c>
      <c r="M213" s="69">
        <v>2.94</v>
      </c>
      <c r="N213" s="69">
        <v>9.8699999999999992</v>
      </c>
      <c r="O213" s="69">
        <v>6.08</v>
      </c>
      <c r="P213" s="69">
        <v>31.69</v>
      </c>
      <c r="Q213" s="69">
        <v>0.97</v>
      </c>
      <c r="R213" s="69">
        <v>8.9499999999999993</v>
      </c>
      <c r="S213" s="69">
        <v>36.770000000000003</v>
      </c>
      <c r="T213" s="4"/>
      <c r="V213" s="3">
        <f t="shared" si="80"/>
        <v>42206</v>
      </c>
      <c r="W213" s="40">
        <f ca="1">W212+SUMIFS('Transactions (Dated)'!$E$2:$E$53,'Transactions (Dated)'!$D$2:$D$53,'Share Values'!$V213,'Transactions (Dated)'!$B$2:$B$53,'Share Values'!W$11,'Transactions (Dated)'!$C$2:$C$53,"Buy")-SUMIFS('Transactions (Dated)'!$E$2:$E$53,'Transactions (Dated)'!$D$2:$D$53,'Share Values'!$V213,'Transactions (Dated)'!$B$2:$B$53,'Share Values'!W$11,'Transactions (Dated)'!$C$2:$C$53,"Sell")</f>
        <v>4625</v>
      </c>
      <c r="X213" s="40">
        <f ca="1">X212+SUMIFS('Transactions (Dated)'!$E$2:$E$53,'Transactions (Dated)'!$D$2:$D$53,'Share Values'!$V213,'Transactions (Dated)'!$B$2:$B$53,'Share Values'!X$11,'Transactions (Dated)'!$C$2:$C$53,"Buy")-SUMIFS('Transactions (Dated)'!$E$2:$E$53,'Transactions (Dated)'!$D$2:$D$53,'Share Values'!$V213,'Transactions (Dated)'!$B$2:$B$53,'Share Values'!X$11,'Transactions (Dated)'!$C$2:$C$53,"Sell")</f>
        <v>9375</v>
      </c>
      <c r="Y213" s="40">
        <f ca="1">Y212+SUMIFS('Transactions (Dated)'!$E$2:$E$53,'Transactions (Dated)'!$D$2:$D$53,'Share Values'!$V213,'Transactions (Dated)'!$B$2:$B$53,'Share Values'!Y$11,'Transactions (Dated)'!$C$2:$C$53,"Buy")-SUMIFS('Transactions (Dated)'!$E$2:$E$53,'Transactions (Dated)'!$D$2:$D$53,'Share Values'!$V213,'Transactions (Dated)'!$B$2:$B$53,'Share Values'!Y$11,'Transactions (Dated)'!$C$2:$C$53,"Sell")</f>
        <v>0</v>
      </c>
      <c r="Z213" s="40">
        <f ca="1">Z212+SUMIFS('Transactions (Dated)'!$E$2:$E$53,'Transactions (Dated)'!$D$2:$D$53,'Share Values'!$V213,'Transactions (Dated)'!$B$2:$B$53,'Share Values'!Z$11,'Transactions (Dated)'!$C$2:$C$53,"Buy")-SUMIFS('Transactions (Dated)'!$E$2:$E$53,'Transactions (Dated)'!$D$2:$D$53,'Share Values'!$V213,'Transactions (Dated)'!$B$2:$B$53,'Share Values'!Z$11,'Transactions (Dated)'!$C$2:$C$53,"Sell")</f>
        <v>1892</v>
      </c>
      <c r="AA213" s="40">
        <f ca="1">AA212+SUMIFS('Transactions (Dated)'!$E$2:$E$53,'Transactions (Dated)'!$D$2:$D$53,'Share Values'!$V213,'Transactions (Dated)'!$B$2:$B$53,'Share Values'!AA$11,'Transactions (Dated)'!$C$2:$C$53,"Buy")-SUMIFS('Transactions (Dated)'!$E$2:$E$53,'Transactions (Dated)'!$D$2:$D$53,'Share Values'!$V213,'Transactions (Dated)'!$B$2:$B$53,'Share Values'!AA$11,'Transactions (Dated)'!$C$2:$C$53,"Sell")</f>
        <v>2348</v>
      </c>
      <c r="AB213" s="40">
        <f ca="1">AB212+SUMIFS('Transactions (Dated)'!$E$2:$E$53,'Transactions (Dated)'!$D$2:$D$53,'Share Values'!$V213,'Transactions (Dated)'!$B$2:$B$53,'Share Values'!AB$11,'Transactions (Dated)'!$C$2:$C$53,"Buy")-SUMIFS('Transactions (Dated)'!$E$2:$E$53,'Transactions (Dated)'!$D$2:$D$53,'Share Values'!$V213,'Transactions (Dated)'!$B$2:$B$53,'Share Values'!AB$11,'Transactions (Dated)'!$C$2:$C$53,"Sell")</f>
        <v>0</v>
      </c>
      <c r="AC213" s="40">
        <f ca="1">AC212+SUMIFS('Transactions (Dated)'!$E$2:$E$53,'Transactions (Dated)'!$D$2:$D$53,'Share Values'!$V213,'Transactions (Dated)'!$B$2:$B$53,'Share Values'!AC$11,'Transactions (Dated)'!$C$2:$C$53,"Buy")-SUMIFS('Transactions (Dated)'!$E$2:$E$53,'Transactions (Dated)'!$D$2:$D$53,'Share Values'!$V213,'Transactions (Dated)'!$B$2:$B$53,'Share Values'!AC$11,'Transactions (Dated)'!$C$2:$C$53,"Sell")</f>
        <v>0</v>
      </c>
      <c r="AD213" s="40">
        <f ca="1">AD212+SUMIFS('Transactions (Dated)'!$E$2:$E$53,'Transactions (Dated)'!$D$2:$D$53,'Share Values'!$V213,'Transactions (Dated)'!$B$2:$B$53,'Share Values'!AD$11,'Transactions (Dated)'!$C$2:$C$53,"Buy")-SUMIFS('Transactions (Dated)'!$E$2:$E$53,'Transactions (Dated)'!$D$2:$D$53,'Share Values'!$V213,'Transactions (Dated)'!$B$2:$B$53,'Share Values'!AD$11,'Transactions (Dated)'!$C$2:$C$53,"Sell")</f>
        <v>0</v>
      </c>
      <c r="AE213" s="40">
        <f ca="1">AE212+SUMIFS('Transactions (Dated)'!$E$2:$E$53,'Transactions (Dated)'!$D$2:$D$53,'Share Values'!$V213,'Transactions (Dated)'!$B$2:$B$53,'Share Values'!AE$11,'Transactions (Dated)'!$C$2:$C$53,"Buy")-SUMIFS('Transactions (Dated)'!$E$2:$E$53,'Transactions (Dated)'!$D$2:$D$53,'Share Values'!$V213,'Transactions (Dated)'!$B$2:$B$53,'Share Values'!AE$11,'Transactions (Dated)'!$C$2:$C$53,"Sell")</f>
        <v>0</v>
      </c>
      <c r="AF213" s="40">
        <f ca="1">AF212+SUMIFS('Transactions (Dated)'!$E$2:$E$53,'Transactions (Dated)'!$D$2:$D$53,'Share Values'!$V213,'Transactions (Dated)'!$B$2:$B$53,'Share Values'!AF$11,'Transactions (Dated)'!$C$2:$C$53,"Buy")-SUMIFS('Transactions (Dated)'!$E$2:$E$53,'Transactions (Dated)'!$D$2:$D$53,'Share Values'!$V213,'Transactions (Dated)'!$B$2:$B$53,'Share Values'!AF$11,'Transactions (Dated)'!$C$2:$C$53,"Sell")</f>
        <v>0</v>
      </c>
      <c r="AG213" s="40">
        <f ca="1">AG212+SUMIFS('Transactions (Dated)'!$E$2:$E$53,'Transactions (Dated)'!$D$2:$D$53,'Share Values'!$V213,'Transactions (Dated)'!$B$2:$B$53,'Share Values'!AG$11,'Transactions (Dated)'!$C$2:$C$53,"Buy")-SUMIFS('Transactions (Dated)'!$E$2:$E$53,'Transactions (Dated)'!$D$2:$D$53,'Share Values'!$V213,'Transactions (Dated)'!$B$2:$B$53,'Share Values'!AG$11,'Transactions (Dated)'!$C$2:$C$53,"Sell")</f>
        <v>0</v>
      </c>
      <c r="AH213" s="40">
        <f ca="1">AH212+SUMIFS('Transactions (Dated)'!$E$2:$E$53,'Transactions (Dated)'!$D$2:$D$53,'Share Values'!$V213,'Transactions (Dated)'!$B$2:$B$53,'Share Values'!AH$11,'Transactions (Dated)'!$C$2:$C$53,"Buy")-SUMIFS('Transactions (Dated)'!$E$2:$E$53,'Transactions (Dated)'!$D$2:$D$53,'Share Values'!$V213,'Transactions (Dated)'!$B$2:$B$53,'Share Values'!AH$11,'Transactions (Dated)'!$C$2:$C$53,"Sell")</f>
        <v>0</v>
      </c>
      <c r="AI213" s="40">
        <f ca="1">AI212+SUMIFS('Transactions (Dated)'!$E$2:$E$53,'Transactions (Dated)'!$D$2:$D$53,'Share Values'!$V213,'Transactions (Dated)'!$B$2:$B$53,'Share Values'!AI$11,'Transactions (Dated)'!$C$2:$C$53,"Buy")-SUMIFS('Transactions (Dated)'!$E$2:$E$53,'Transactions (Dated)'!$D$2:$D$53,'Share Values'!$V213,'Transactions (Dated)'!$B$2:$B$53,'Share Values'!AI$11,'Transactions (Dated)'!$C$2:$C$53,"Sell")</f>
        <v>0</v>
      </c>
      <c r="AJ213" s="40">
        <f ca="1">AJ212+SUMIFS('Transactions (Dated)'!$E$2:$E$53,'Transactions (Dated)'!$D$2:$D$53,'Share Values'!$V213,'Transactions (Dated)'!$B$2:$B$53,'Share Values'!AJ$11,'Transactions (Dated)'!$C$2:$C$53,"Buy")-SUMIFS('Transactions (Dated)'!$E$2:$E$53,'Transactions (Dated)'!$D$2:$D$53,'Share Values'!$V213,'Transactions (Dated)'!$B$2:$B$53,'Share Values'!AJ$11,'Transactions (Dated)'!$C$2:$C$53,"Sell")</f>
        <v>0</v>
      </c>
      <c r="AK213" s="40"/>
      <c r="AM213" s="3">
        <f t="shared" si="81"/>
        <v>42206</v>
      </c>
      <c r="AN213" s="6">
        <f t="shared" ca="1" si="82"/>
        <v>46943.75</v>
      </c>
      <c r="AO213" s="6">
        <f t="shared" ca="1" si="83"/>
        <v>37968.75</v>
      </c>
      <c r="AP213" s="6">
        <f t="shared" ca="1" si="84"/>
        <v>0</v>
      </c>
      <c r="AQ213" s="6">
        <f t="shared" ca="1" si="85"/>
        <v>58084.4</v>
      </c>
      <c r="AR213" s="6">
        <f t="shared" ca="1" si="86"/>
        <v>41982.239999999998</v>
      </c>
      <c r="AS213" s="6">
        <f t="shared" ca="1" si="87"/>
        <v>0</v>
      </c>
      <c r="AT213" s="6">
        <f t="shared" ca="1" si="88"/>
        <v>0</v>
      </c>
      <c r="AU213" s="6">
        <f t="shared" ca="1" si="89"/>
        <v>0</v>
      </c>
      <c r="AV213" s="6">
        <f t="shared" ca="1" si="90"/>
        <v>0</v>
      </c>
      <c r="AW213" s="6">
        <f t="shared" ca="1" si="91"/>
        <v>0</v>
      </c>
      <c r="AX213" s="6">
        <f t="shared" ca="1" si="92"/>
        <v>0</v>
      </c>
      <c r="AY213" s="6">
        <f t="shared" ca="1" si="93"/>
        <v>0</v>
      </c>
      <c r="AZ213" s="6">
        <f t="shared" ca="1" si="94"/>
        <v>0</v>
      </c>
      <c r="BA213" s="6">
        <f t="shared" ca="1" si="95"/>
        <v>0</v>
      </c>
      <c r="BB213" s="6"/>
      <c r="BD213" s="4">
        <f t="shared" ca="1" si="96"/>
        <v>184979.13999999998</v>
      </c>
      <c r="BF213" s="3">
        <f t="shared" si="97"/>
        <v>42206</v>
      </c>
      <c r="BG213" s="6">
        <f>BG212+SUMIFS('Transactions (Dated)'!H:H,'Transactions (Dated)'!D:D,'Share Values'!AM213)</f>
        <v>806524.9</v>
      </c>
      <c r="BH213" s="6">
        <f ca="1">BH212+SUMIFS('Transactions (Dated)'!$F:$F,'Transactions (Dated)'!$D:$D,$BF213,'Transactions (Dated)'!$B:$B,BH$11,'Transactions (Dated)'!$C:$C,"Dividend (paid to cash)")*W213</f>
        <v>0</v>
      </c>
      <c r="BI213" s="6">
        <f ca="1">BI212+SUMIFS('Transactions (Dated)'!$F:$F,'Transactions (Dated)'!$D:$D,$BF213,'Transactions (Dated)'!$B:$B,BI$11,'Transactions (Dated)'!$C:$C,"Dividend (paid to cash)")*X213</f>
        <v>1718.75</v>
      </c>
      <c r="BJ213" s="6">
        <f ca="1">BJ212+SUMIFS('Transactions (Dated)'!$F:$F,'Transactions (Dated)'!$D:$D,$BF213,'Transactions (Dated)'!$B:$B,BJ$11,'Transactions (Dated)'!$C:$C,"Dividend (paid to cash)")*Y213</f>
        <v>0</v>
      </c>
      <c r="BK213" s="6">
        <f ca="1">BK212+SUMIFS('Transactions (Dated)'!$F:$F,'Transactions (Dated)'!$D:$D,$BF213,'Transactions (Dated)'!$B:$B,BK$11,'Transactions (Dated)'!$C:$C,"Dividend (paid to cash)")*Z213</f>
        <v>113.52000000000001</v>
      </c>
      <c r="BL213" s="6">
        <f ca="1">BL212+SUMIFS('Transactions (Dated)'!$F:$F,'Transactions (Dated)'!$D:$D,$BF213,'Transactions (Dated)'!$B:$B,BL$11,'Transactions (Dated)'!$C:$C,"Dividend (paid to cash)")*AA213</f>
        <v>0</v>
      </c>
      <c r="BM213" s="6">
        <f ca="1">BM212+SUMIFS('Transactions (Dated)'!$F:$F,'Transactions (Dated)'!$D:$D,$BF213,'Transactions (Dated)'!$B:$B,BM$11,'Transactions (Dated)'!$C:$C,"Dividend (paid to cash)")*AB213</f>
        <v>0</v>
      </c>
      <c r="BN213" s="6">
        <f ca="1">BN212+SUMIFS('Transactions (Dated)'!$F:$F,'Transactions (Dated)'!$D:$D,$BF213,'Transactions (Dated)'!$B:$B,BN$11,'Transactions (Dated)'!$C:$C,"Dividend (paid to cash)")*AC213</f>
        <v>0</v>
      </c>
      <c r="BO213" s="6">
        <f ca="1">BO212+SUMIFS('Transactions (Dated)'!$F:$F,'Transactions (Dated)'!$D:$D,$BF213,'Transactions (Dated)'!$B:$B,BO$11,'Transactions (Dated)'!$C:$C,"Dividend (paid to cash)")*AD213</f>
        <v>0</v>
      </c>
      <c r="BP213" s="6">
        <f ca="1">BP212+SUMIFS('Transactions (Dated)'!$F:$F,'Transactions (Dated)'!$D:$D,$BF213,'Transactions (Dated)'!$B:$B,BP$11,'Transactions (Dated)'!$C:$C,"Dividend (paid to cash)")*AE213</f>
        <v>0</v>
      </c>
      <c r="BQ213" s="6">
        <f ca="1">BQ212+SUMIFS('Transactions (Dated)'!$F:$F,'Transactions (Dated)'!$D:$D,$BF213,'Transactions (Dated)'!$B:$B,BQ$11,'Transactions (Dated)'!$C:$C,"Dividend (paid to cash)")*AF213</f>
        <v>0</v>
      </c>
      <c r="BR213" s="6">
        <f ca="1">BR212+SUMIFS('Transactions (Dated)'!$F:$F,'Transactions (Dated)'!$D:$D,$BF213,'Transactions (Dated)'!$B:$B,BR$11,'Transactions (Dated)'!$C:$C,"Dividend (paid to cash)")*AG213</f>
        <v>0</v>
      </c>
      <c r="BS213" s="6">
        <f ca="1">BS212+SUMIFS('Transactions (Dated)'!$F:$F,'Transactions (Dated)'!$D:$D,$BF213,'Transactions (Dated)'!$B:$B,BS$11,'Transactions (Dated)'!$C:$C,"Dividend (paid to cash)")*AH213</f>
        <v>0</v>
      </c>
      <c r="BT213" s="6">
        <f ca="1">BT212+SUMIFS('Transactions (Dated)'!$F:$F,'Transactions (Dated)'!$D:$D,$BF213,'Transactions (Dated)'!$B:$B,BT$11,'Transactions (Dated)'!$C:$C,"Dividend (paid to cash)")*AI213</f>
        <v>0</v>
      </c>
      <c r="BU213" s="6">
        <f ca="1">BU212+SUMIFS('Transactions (Dated)'!$F:$F,'Transactions (Dated)'!$D:$D,$BF213,'Transactions (Dated)'!$B:$B,BU$11,'Transactions (Dated)'!$C:$C,"Dividend (paid to cash)")*AJ213</f>
        <v>0</v>
      </c>
      <c r="BV213" s="6"/>
      <c r="BX213" s="6">
        <f t="shared" ca="1" si="102"/>
        <v>808357.17</v>
      </c>
      <c r="BZ213" s="3">
        <f t="shared" si="103"/>
        <v>42206</v>
      </c>
      <c r="CA213" s="4">
        <f t="shared" ca="1" si="98"/>
        <v>184979.13999999998</v>
      </c>
      <c r="CB213" s="4">
        <f t="shared" ca="1" si="99"/>
        <v>808357.17</v>
      </c>
      <c r="CD213" s="4">
        <f t="shared" ca="1" si="100"/>
        <v>993336.31</v>
      </c>
    </row>
    <row r="214" spans="2:82" x14ac:dyDescent="0.15">
      <c r="B214" s="3">
        <f t="shared" si="101"/>
        <v>42207</v>
      </c>
      <c r="C214" s="2">
        <v>14307.1</v>
      </c>
      <c r="E214" s="70">
        <v>42207</v>
      </c>
      <c r="F214" s="69">
        <v>10.039999999999999</v>
      </c>
      <c r="G214" s="69">
        <v>4.0199999999999996</v>
      </c>
      <c r="H214" s="69">
        <v>19.34</v>
      </c>
      <c r="I214" s="69">
        <v>30.32</v>
      </c>
      <c r="J214" s="69">
        <v>17.52</v>
      </c>
      <c r="K214" s="69">
        <v>12.26</v>
      </c>
      <c r="L214" s="69">
        <v>24.14</v>
      </c>
      <c r="M214" s="69">
        <v>2.93</v>
      </c>
      <c r="N214" s="69">
        <v>9.8699999999999992</v>
      </c>
      <c r="O214" s="69">
        <v>6.01</v>
      </c>
      <c r="P214" s="69">
        <v>31.44</v>
      </c>
      <c r="Q214" s="69"/>
      <c r="R214" s="69">
        <v>8.73</v>
      </c>
      <c r="S214" s="69">
        <v>36.99</v>
      </c>
      <c r="T214" s="4"/>
      <c r="V214" s="3">
        <f t="shared" si="80"/>
        <v>42207</v>
      </c>
      <c r="W214" s="40">
        <f ca="1">W213+SUMIFS('Transactions (Dated)'!$E$2:$E$53,'Transactions (Dated)'!$D$2:$D$53,'Share Values'!$V214,'Transactions (Dated)'!$B$2:$B$53,'Share Values'!W$11,'Transactions (Dated)'!$C$2:$C$53,"Buy")-SUMIFS('Transactions (Dated)'!$E$2:$E$53,'Transactions (Dated)'!$D$2:$D$53,'Share Values'!$V214,'Transactions (Dated)'!$B$2:$B$53,'Share Values'!W$11,'Transactions (Dated)'!$C$2:$C$53,"Sell")</f>
        <v>4625</v>
      </c>
      <c r="X214" s="40">
        <f ca="1">X213+SUMIFS('Transactions (Dated)'!$E$2:$E$53,'Transactions (Dated)'!$D$2:$D$53,'Share Values'!$V214,'Transactions (Dated)'!$B$2:$B$53,'Share Values'!X$11,'Transactions (Dated)'!$C$2:$C$53,"Buy")-SUMIFS('Transactions (Dated)'!$E$2:$E$53,'Transactions (Dated)'!$D$2:$D$53,'Share Values'!$V214,'Transactions (Dated)'!$B$2:$B$53,'Share Values'!X$11,'Transactions (Dated)'!$C$2:$C$53,"Sell")</f>
        <v>9375</v>
      </c>
      <c r="Y214" s="40">
        <f ca="1">Y213+SUMIFS('Transactions (Dated)'!$E$2:$E$53,'Transactions (Dated)'!$D$2:$D$53,'Share Values'!$V214,'Transactions (Dated)'!$B$2:$B$53,'Share Values'!Y$11,'Transactions (Dated)'!$C$2:$C$53,"Buy")-SUMIFS('Transactions (Dated)'!$E$2:$E$53,'Transactions (Dated)'!$D$2:$D$53,'Share Values'!$V214,'Transactions (Dated)'!$B$2:$B$53,'Share Values'!Y$11,'Transactions (Dated)'!$C$2:$C$53,"Sell")</f>
        <v>0</v>
      </c>
      <c r="Z214" s="40">
        <f ca="1">Z213+SUMIFS('Transactions (Dated)'!$E$2:$E$53,'Transactions (Dated)'!$D$2:$D$53,'Share Values'!$V214,'Transactions (Dated)'!$B$2:$B$53,'Share Values'!Z$11,'Transactions (Dated)'!$C$2:$C$53,"Buy")-SUMIFS('Transactions (Dated)'!$E$2:$E$53,'Transactions (Dated)'!$D$2:$D$53,'Share Values'!$V214,'Transactions (Dated)'!$B$2:$B$53,'Share Values'!Z$11,'Transactions (Dated)'!$C$2:$C$53,"Sell")</f>
        <v>1892</v>
      </c>
      <c r="AA214" s="40">
        <f ca="1">AA213+SUMIFS('Transactions (Dated)'!$E$2:$E$53,'Transactions (Dated)'!$D$2:$D$53,'Share Values'!$V214,'Transactions (Dated)'!$B$2:$B$53,'Share Values'!AA$11,'Transactions (Dated)'!$C$2:$C$53,"Buy")-SUMIFS('Transactions (Dated)'!$E$2:$E$53,'Transactions (Dated)'!$D$2:$D$53,'Share Values'!$V214,'Transactions (Dated)'!$B$2:$B$53,'Share Values'!AA$11,'Transactions (Dated)'!$C$2:$C$53,"Sell")</f>
        <v>2348</v>
      </c>
      <c r="AB214" s="40">
        <f ca="1">AB213+SUMIFS('Transactions (Dated)'!$E$2:$E$53,'Transactions (Dated)'!$D$2:$D$53,'Share Values'!$V214,'Transactions (Dated)'!$B$2:$B$53,'Share Values'!AB$11,'Transactions (Dated)'!$C$2:$C$53,"Buy")-SUMIFS('Transactions (Dated)'!$E$2:$E$53,'Transactions (Dated)'!$D$2:$D$53,'Share Values'!$V214,'Transactions (Dated)'!$B$2:$B$53,'Share Values'!AB$11,'Transactions (Dated)'!$C$2:$C$53,"Sell")</f>
        <v>0</v>
      </c>
      <c r="AC214" s="40">
        <f ca="1">AC213+SUMIFS('Transactions (Dated)'!$E$2:$E$53,'Transactions (Dated)'!$D$2:$D$53,'Share Values'!$V214,'Transactions (Dated)'!$B$2:$B$53,'Share Values'!AC$11,'Transactions (Dated)'!$C$2:$C$53,"Buy")-SUMIFS('Transactions (Dated)'!$E$2:$E$53,'Transactions (Dated)'!$D$2:$D$53,'Share Values'!$V214,'Transactions (Dated)'!$B$2:$B$53,'Share Values'!AC$11,'Transactions (Dated)'!$C$2:$C$53,"Sell")</f>
        <v>0</v>
      </c>
      <c r="AD214" s="40">
        <f ca="1">AD213+SUMIFS('Transactions (Dated)'!$E$2:$E$53,'Transactions (Dated)'!$D$2:$D$53,'Share Values'!$V214,'Transactions (Dated)'!$B$2:$B$53,'Share Values'!AD$11,'Transactions (Dated)'!$C$2:$C$53,"Buy")-SUMIFS('Transactions (Dated)'!$E$2:$E$53,'Transactions (Dated)'!$D$2:$D$53,'Share Values'!$V214,'Transactions (Dated)'!$B$2:$B$53,'Share Values'!AD$11,'Transactions (Dated)'!$C$2:$C$53,"Sell")</f>
        <v>0</v>
      </c>
      <c r="AE214" s="40">
        <f ca="1">AE213+SUMIFS('Transactions (Dated)'!$E$2:$E$53,'Transactions (Dated)'!$D$2:$D$53,'Share Values'!$V214,'Transactions (Dated)'!$B$2:$B$53,'Share Values'!AE$11,'Transactions (Dated)'!$C$2:$C$53,"Buy")-SUMIFS('Transactions (Dated)'!$E$2:$E$53,'Transactions (Dated)'!$D$2:$D$53,'Share Values'!$V214,'Transactions (Dated)'!$B$2:$B$53,'Share Values'!AE$11,'Transactions (Dated)'!$C$2:$C$53,"Sell")</f>
        <v>0</v>
      </c>
      <c r="AF214" s="40">
        <f ca="1">AF213+SUMIFS('Transactions (Dated)'!$E$2:$E$53,'Transactions (Dated)'!$D$2:$D$53,'Share Values'!$V214,'Transactions (Dated)'!$B$2:$B$53,'Share Values'!AF$11,'Transactions (Dated)'!$C$2:$C$53,"Buy")-SUMIFS('Transactions (Dated)'!$E$2:$E$53,'Transactions (Dated)'!$D$2:$D$53,'Share Values'!$V214,'Transactions (Dated)'!$B$2:$B$53,'Share Values'!AF$11,'Transactions (Dated)'!$C$2:$C$53,"Sell")</f>
        <v>0</v>
      </c>
      <c r="AG214" s="40">
        <f ca="1">AG213+SUMIFS('Transactions (Dated)'!$E$2:$E$53,'Transactions (Dated)'!$D$2:$D$53,'Share Values'!$V214,'Transactions (Dated)'!$B$2:$B$53,'Share Values'!AG$11,'Transactions (Dated)'!$C$2:$C$53,"Buy")-SUMIFS('Transactions (Dated)'!$E$2:$E$53,'Transactions (Dated)'!$D$2:$D$53,'Share Values'!$V214,'Transactions (Dated)'!$B$2:$B$53,'Share Values'!AG$11,'Transactions (Dated)'!$C$2:$C$53,"Sell")</f>
        <v>0</v>
      </c>
      <c r="AH214" s="40">
        <f ca="1">AH213+SUMIFS('Transactions (Dated)'!$E$2:$E$53,'Transactions (Dated)'!$D$2:$D$53,'Share Values'!$V214,'Transactions (Dated)'!$B$2:$B$53,'Share Values'!AH$11,'Transactions (Dated)'!$C$2:$C$53,"Buy")-SUMIFS('Transactions (Dated)'!$E$2:$E$53,'Transactions (Dated)'!$D$2:$D$53,'Share Values'!$V214,'Transactions (Dated)'!$B$2:$B$53,'Share Values'!AH$11,'Transactions (Dated)'!$C$2:$C$53,"Sell")</f>
        <v>0</v>
      </c>
      <c r="AI214" s="40">
        <f ca="1">AI213+SUMIFS('Transactions (Dated)'!$E$2:$E$53,'Transactions (Dated)'!$D$2:$D$53,'Share Values'!$V214,'Transactions (Dated)'!$B$2:$B$53,'Share Values'!AI$11,'Transactions (Dated)'!$C$2:$C$53,"Buy")-SUMIFS('Transactions (Dated)'!$E$2:$E$53,'Transactions (Dated)'!$D$2:$D$53,'Share Values'!$V214,'Transactions (Dated)'!$B$2:$B$53,'Share Values'!AI$11,'Transactions (Dated)'!$C$2:$C$53,"Sell")</f>
        <v>0</v>
      </c>
      <c r="AJ214" s="40">
        <f ca="1">AJ213+SUMIFS('Transactions (Dated)'!$E$2:$E$53,'Transactions (Dated)'!$D$2:$D$53,'Share Values'!$V214,'Transactions (Dated)'!$B$2:$B$53,'Share Values'!AJ$11,'Transactions (Dated)'!$C$2:$C$53,"Buy")-SUMIFS('Transactions (Dated)'!$E$2:$E$53,'Transactions (Dated)'!$D$2:$D$53,'Share Values'!$V214,'Transactions (Dated)'!$B$2:$B$53,'Share Values'!AJ$11,'Transactions (Dated)'!$C$2:$C$53,"Sell")</f>
        <v>0</v>
      </c>
      <c r="AK214" s="40"/>
      <c r="AM214" s="3">
        <f t="shared" si="81"/>
        <v>42207</v>
      </c>
      <c r="AN214" s="6">
        <f t="shared" ca="1" si="82"/>
        <v>46434.999999999993</v>
      </c>
      <c r="AO214" s="6">
        <f t="shared" ca="1" si="83"/>
        <v>37687.499999999993</v>
      </c>
      <c r="AP214" s="6">
        <f t="shared" ca="1" si="84"/>
        <v>0</v>
      </c>
      <c r="AQ214" s="6">
        <f t="shared" ca="1" si="85"/>
        <v>57365.440000000002</v>
      </c>
      <c r="AR214" s="6">
        <f t="shared" ca="1" si="86"/>
        <v>41136.959999999999</v>
      </c>
      <c r="AS214" s="6">
        <f t="shared" ca="1" si="87"/>
        <v>0</v>
      </c>
      <c r="AT214" s="6">
        <f t="shared" ca="1" si="88"/>
        <v>0</v>
      </c>
      <c r="AU214" s="6">
        <f t="shared" ca="1" si="89"/>
        <v>0</v>
      </c>
      <c r="AV214" s="6">
        <f t="shared" ca="1" si="90"/>
        <v>0</v>
      </c>
      <c r="AW214" s="6">
        <f t="shared" ca="1" si="91"/>
        <v>0</v>
      </c>
      <c r="AX214" s="6">
        <f t="shared" ca="1" si="92"/>
        <v>0</v>
      </c>
      <c r="AY214" s="6">
        <f t="shared" ca="1" si="93"/>
        <v>0</v>
      </c>
      <c r="AZ214" s="6">
        <f t="shared" ca="1" si="94"/>
        <v>0</v>
      </c>
      <c r="BA214" s="6">
        <f t="shared" ca="1" si="95"/>
        <v>0</v>
      </c>
      <c r="BB214" s="6"/>
      <c r="BD214" s="4">
        <f t="shared" ca="1" si="96"/>
        <v>182624.9</v>
      </c>
      <c r="BF214" s="3">
        <f t="shared" si="97"/>
        <v>42207</v>
      </c>
      <c r="BG214" s="6">
        <f>BG213+SUMIFS('Transactions (Dated)'!H:H,'Transactions (Dated)'!D:D,'Share Values'!AM214)</f>
        <v>806524.9</v>
      </c>
      <c r="BH214" s="6">
        <f ca="1">BH213+SUMIFS('Transactions (Dated)'!$F:$F,'Transactions (Dated)'!$D:$D,$BF214,'Transactions (Dated)'!$B:$B,BH$11,'Transactions (Dated)'!$C:$C,"Dividend (paid to cash)")*W214</f>
        <v>0</v>
      </c>
      <c r="BI214" s="6">
        <f ca="1">BI213+SUMIFS('Transactions (Dated)'!$F:$F,'Transactions (Dated)'!$D:$D,$BF214,'Transactions (Dated)'!$B:$B,BI$11,'Transactions (Dated)'!$C:$C,"Dividend (paid to cash)")*X214</f>
        <v>1718.75</v>
      </c>
      <c r="BJ214" s="6">
        <f ca="1">BJ213+SUMIFS('Transactions (Dated)'!$F:$F,'Transactions (Dated)'!$D:$D,$BF214,'Transactions (Dated)'!$B:$B,BJ$11,'Transactions (Dated)'!$C:$C,"Dividend (paid to cash)")*Y214</f>
        <v>0</v>
      </c>
      <c r="BK214" s="6">
        <f ca="1">BK213+SUMIFS('Transactions (Dated)'!$F:$F,'Transactions (Dated)'!$D:$D,$BF214,'Transactions (Dated)'!$B:$B,BK$11,'Transactions (Dated)'!$C:$C,"Dividend (paid to cash)")*Z214</f>
        <v>113.52000000000001</v>
      </c>
      <c r="BL214" s="6">
        <f ca="1">BL213+SUMIFS('Transactions (Dated)'!$F:$F,'Transactions (Dated)'!$D:$D,$BF214,'Transactions (Dated)'!$B:$B,BL$11,'Transactions (Dated)'!$C:$C,"Dividend (paid to cash)")*AA214</f>
        <v>0</v>
      </c>
      <c r="BM214" s="6">
        <f ca="1">BM213+SUMIFS('Transactions (Dated)'!$F:$F,'Transactions (Dated)'!$D:$D,$BF214,'Transactions (Dated)'!$B:$B,BM$11,'Transactions (Dated)'!$C:$C,"Dividend (paid to cash)")*AB214</f>
        <v>0</v>
      </c>
      <c r="BN214" s="6">
        <f ca="1">BN213+SUMIFS('Transactions (Dated)'!$F:$F,'Transactions (Dated)'!$D:$D,$BF214,'Transactions (Dated)'!$B:$B,BN$11,'Transactions (Dated)'!$C:$C,"Dividend (paid to cash)")*AC214</f>
        <v>0</v>
      </c>
      <c r="BO214" s="6">
        <f ca="1">BO213+SUMIFS('Transactions (Dated)'!$F:$F,'Transactions (Dated)'!$D:$D,$BF214,'Transactions (Dated)'!$B:$B,BO$11,'Transactions (Dated)'!$C:$C,"Dividend (paid to cash)")*AD214</f>
        <v>0</v>
      </c>
      <c r="BP214" s="6">
        <f ca="1">BP213+SUMIFS('Transactions (Dated)'!$F:$F,'Transactions (Dated)'!$D:$D,$BF214,'Transactions (Dated)'!$B:$B,BP$11,'Transactions (Dated)'!$C:$C,"Dividend (paid to cash)")*AE214</f>
        <v>0</v>
      </c>
      <c r="BQ214" s="6">
        <f ca="1">BQ213+SUMIFS('Transactions (Dated)'!$F:$F,'Transactions (Dated)'!$D:$D,$BF214,'Transactions (Dated)'!$B:$B,BQ$11,'Transactions (Dated)'!$C:$C,"Dividend (paid to cash)")*AF214</f>
        <v>0</v>
      </c>
      <c r="BR214" s="6">
        <f ca="1">BR213+SUMIFS('Transactions (Dated)'!$F:$F,'Transactions (Dated)'!$D:$D,$BF214,'Transactions (Dated)'!$B:$B,BR$11,'Transactions (Dated)'!$C:$C,"Dividend (paid to cash)")*AG214</f>
        <v>0</v>
      </c>
      <c r="BS214" s="6">
        <f ca="1">BS213+SUMIFS('Transactions (Dated)'!$F:$F,'Transactions (Dated)'!$D:$D,$BF214,'Transactions (Dated)'!$B:$B,BS$11,'Transactions (Dated)'!$C:$C,"Dividend (paid to cash)")*AH214</f>
        <v>0</v>
      </c>
      <c r="BT214" s="6">
        <f ca="1">BT213+SUMIFS('Transactions (Dated)'!$F:$F,'Transactions (Dated)'!$D:$D,$BF214,'Transactions (Dated)'!$B:$B,BT$11,'Transactions (Dated)'!$C:$C,"Dividend (paid to cash)")*AI214</f>
        <v>0</v>
      </c>
      <c r="BU214" s="6">
        <f ca="1">BU213+SUMIFS('Transactions (Dated)'!$F:$F,'Transactions (Dated)'!$D:$D,$BF214,'Transactions (Dated)'!$B:$B,BU$11,'Transactions (Dated)'!$C:$C,"Dividend (paid to cash)")*AJ214</f>
        <v>0</v>
      </c>
      <c r="BV214" s="6"/>
      <c r="BX214" s="6">
        <f t="shared" ca="1" si="102"/>
        <v>808357.17</v>
      </c>
      <c r="BZ214" s="3">
        <f t="shared" si="103"/>
        <v>42207</v>
      </c>
      <c r="CA214" s="4">
        <f t="shared" ca="1" si="98"/>
        <v>182624.9</v>
      </c>
      <c r="CB214" s="4">
        <f t="shared" ca="1" si="99"/>
        <v>808357.17</v>
      </c>
      <c r="CD214" s="4">
        <f t="shared" ca="1" si="100"/>
        <v>990982.07000000007</v>
      </c>
    </row>
    <row r="215" spans="2:82" x14ac:dyDescent="0.15">
      <c r="B215" s="3">
        <f t="shared" si="101"/>
        <v>42208</v>
      </c>
      <c r="C215" s="2">
        <v>14265.4</v>
      </c>
      <c r="E215" s="70">
        <v>42208</v>
      </c>
      <c r="F215" s="69">
        <v>9.93</v>
      </c>
      <c r="G215" s="69">
        <v>3.83</v>
      </c>
      <c r="H215" s="69">
        <v>19.22</v>
      </c>
      <c r="I215" s="69">
        <v>30.11</v>
      </c>
      <c r="J215" s="69">
        <v>17.43</v>
      </c>
      <c r="K215" s="69">
        <v>12.26</v>
      </c>
      <c r="L215" s="69">
        <v>24.05</v>
      </c>
      <c r="M215" s="69">
        <v>2.98</v>
      </c>
      <c r="N215" s="69">
        <v>9.8699999999999992</v>
      </c>
      <c r="O215" s="69">
        <v>6</v>
      </c>
      <c r="P215" s="69">
        <v>30.92</v>
      </c>
      <c r="Q215" s="69">
        <v>0.98</v>
      </c>
      <c r="R215" s="69">
        <v>8.32</v>
      </c>
      <c r="S215" s="69">
        <v>36.61</v>
      </c>
      <c r="T215" s="4"/>
      <c r="V215" s="3">
        <f t="shared" si="80"/>
        <v>42208</v>
      </c>
      <c r="W215" s="40">
        <f ca="1">W214+SUMIFS('Transactions (Dated)'!$E$2:$E$53,'Transactions (Dated)'!$D$2:$D$53,'Share Values'!$V215,'Transactions (Dated)'!$B$2:$B$53,'Share Values'!W$11,'Transactions (Dated)'!$C$2:$C$53,"Buy")-SUMIFS('Transactions (Dated)'!$E$2:$E$53,'Transactions (Dated)'!$D$2:$D$53,'Share Values'!$V215,'Transactions (Dated)'!$B$2:$B$53,'Share Values'!W$11,'Transactions (Dated)'!$C$2:$C$53,"Sell")</f>
        <v>4625</v>
      </c>
      <c r="X215" s="40">
        <f ca="1">X214+SUMIFS('Transactions (Dated)'!$E$2:$E$53,'Transactions (Dated)'!$D$2:$D$53,'Share Values'!$V215,'Transactions (Dated)'!$B$2:$B$53,'Share Values'!X$11,'Transactions (Dated)'!$C$2:$C$53,"Buy")-SUMIFS('Transactions (Dated)'!$E$2:$E$53,'Transactions (Dated)'!$D$2:$D$53,'Share Values'!$V215,'Transactions (Dated)'!$B$2:$B$53,'Share Values'!X$11,'Transactions (Dated)'!$C$2:$C$53,"Sell")</f>
        <v>9375</v>
      </c>
      <c r="Y215" s="40">
        <f ca="1">Y214+SUMIFS('Transactions (Dated)'!$E$2:$E$53,'Transactions (Dated)'!$D$2:$D$53,'Share Values'!$V215,'Transactions (Dated)'!$B$2:$B$53,'Share Values'!Y$11,'Transactions (Dated)'!$C$2:$C$53,"Buy")-SUMIFS('Transactions (Dated)'!$E$2:$E$53,'Transactions (Dated)'!$D$2:$D$53,'Share Values'!$V215,'Transactions (Dated)'!$B$2:$B$53,'Share Values'!Y$11,'Transactions (Dated)'!$C$2:$C$53,"Sell")</f>
        <v>0</v>
      </c>
      <c r="Z215" s="40">
        <f ca="1">Z214+SUMIFS('Transactions (Dated)'!$E$2:$E$53,'Transactions (Dated)'!$D$2:$D$53,'Share Values'!$V215,'Transactions (Dated)'!$B$2:$B$53,'Share Values'!Z$11,'Transactions (Dated)'!$C$2:$C$53,"Buy")-SUMIFS('Transactions (Dated)'!$E$2:$E$53,'Transactions (Dated)'!$D$2:$D$53,'Share Values'!$V215,'Transactions (Dated)'!$B$2:$B$53,'Share Values'!Z$11,'Transactions (Dated)'!$C$2:$C$53,"Sell")</f>
        <v>1892</v>
      </c>
      <c r="AA215" s="40">
        <f ca="1">AA214+SUMIFS('Transactions (Dated)'!$E$2:$E$53,'Transactions (Dated)'!$D$2:$D$53,'Share Values'!$V215,'Transactions (Dated)'!$B$2:$B$53,'Share Values'!AA$11,'Transactions (Dated)'!$C$2:$C$53,"Buy")-SUMIFS('Transactions (Dated)'!$E$2:$E$53,'Transactions (Dated)'!$D$2:$D$53,'Share Values'!$V215,'Transactions (Dated)'!$B$2:$B$53,'Share Values'!AA$11,'Transactions (Dated)'!$C$2:$C$53,"Sell")</f>
        <v>2348</v>
      </c>
      <c r="AB215" s="40">
        <f ca="1">AB214+SUMIFS('Transactions (Dated)'!$E$2:$E$53,'Transactions (Dated)'!$D$2:$D$53,'Share Values'!$V215,'Transactions (Dated)'!$B$2:$B$53,'Share Values'!AB$11,'Transactions (Dated)'!$C$2:$C$53,"Buy")-SUMIFS('Transactions (Dated)'!$E$2:$E$53,'Transactions (Dated)'!$D$2:$D$53,'Share Values'!$V215,'Transactions (Dated)'!$B$2:$B$53,'Share Values'!AB$11,'Transactions (Dated)'!$C$2:$C$53,"Sell")</f>
        <v>0</v>
      </c>
      <c r="AC215" s="40">
        <f ca="1">AC214+SUMIFS('Transactions (Dated)'!$E$2:$E$53,'Transactions (Dated)'!$D$2:$D$53,'Share Values'!$V215,'Transactions (Dated)'!$B$2:$B$53,'Share Values'!AC$11,'Transactions (Dated)'!$C$2:$C$53,"Buy")-SUMIFS('Transactions (Dated)'!$E$2:$E$53,'Transactions (Dated)'!$D$2:$D$53,'Share Values'!$V215,'Transactions (Dated)'!$B$2:$B$53,'Share Values'!AC$11,'Transactions (Dated)'!$C$2:$C$53,"Sell")</f>
        <v>0</v>
      </c>
      <c r="AD215" s="40">
        <f ca="1">AD214+SUMIFS('Transactions (Dated)'!$E$2:$E$53,'Transactions (Dated)'!$D$2:$D$53,'Share Values'!$V215,'Transactions (Dated)'!$B$2:$B$53,'Share Values'!AD$11,'Transactions (Dated)'!$C$2:$C$53,"Buy")-SUMIFS('Transactions (Dated)'!$E$2:$E$53,'Transactions (Dated)'!$D$2:$D$53,'Share Values'!$V215,'Transactions (Dated)'!$B$2:$B$53,'Share Values'!AD$11,'Transactions (Dated)'!$C$2:$C$53,"Sell")</f>
        <v>0</v>
      </c>
      <c r="AE215" s="40">
        <f ca="1">AE214+SUMIFS('Transactions (Dated)'!$E$2:$E$53,'Transactions (Dated)'!$D$2:$D$53,'Share Values'!$V215,'Transactions (Dated)'!$B$2:$B$53,'Share Values'!AE$11,'Transactions (Dated)'!$C$2:$C$53,"Buy")-SUMIFS('Transactions (Dated)'!$E$2:$E$53,'Transactions (Dated)'!$D$2:$D$53,'Share Values'!$V215,'Transactions (Dated)'!$B$2:$B$53,'Share Values'!AE$11,'Transactions (Dated)'!$C$2:$C$53,"Sell")</f>
        <v>0</v>
      </c>
      <c r="AF215" s="40">
        <f ca="1">AF214+SUMIFS('Transactions (Dated)'!$E$2:$E$53,'Transactions (Dated)'!$D$2:$D$53,'Share Values'!$V215,'Transactions (Dated)'!$B$2:$B$53,'Share Values'!AF$11,'Transactions (Dated)'!$C$2:$C$53,"Buy")-SUMIFS('Transactions (Dated)'!$E$2:$E$53,'Transactions (Dated)'!$D$2:$D$53,'Share Values'!$V215,'Transactions (Dated)'!$B$2:$B$53,'Share Values'!AF$11,'Transactions (Dated)'!$C$2:$C$53,"Sell")</f>
        <v>0</v>
      </c>
      <c r="AG215" s="40">
        <f ca="1">AG214+SUMIFS('Transactions (Dated)'!$E$2:$E$53,'Transactions (Dated)'!$D$2:$D$53,'Share Values'!$V215,'Transactions (Dated)'!$B$2:$B$53,'Share Values'!AG$11,'Transactions (Dated)'!$C$2:$C$53,"Buy")-SUMIFS('Transactions (Dated)'!$E$2:$E$53,'Transactions (Dated)'!$D$2:$D$53,'Share Values'!$V215,'Transactions (Dated)'!$B$2:$B$53,'Share Values'!AG$11,'Transactions (Dated)'!$C$2:$C$53,"Sell")</f>
        <v>0</v>
      </c>
      <c r="AH215" s="40">
        <f ca="1">AH214+SUMIFS('Transactions (Dated)'!$E$2:$E$53,'Transactions (Dated)'!$D$2:$D$53,'Share Values'!$V215,'Transactions (Dated)'!$B$2:$B$53,'Share Values'!AH$11,'Transactions (Dated)'!$C$2:$C$53,"Buy")-SUMIFS('Transactions (Dated)'!$E$2:$E$53,'Transactions (Dated)'!$D$2:$D$53,'Share Values'!$V215,'Transactions (Dated)'!$B$2:$B$53,'Share Values'!AH$11,'Transactions (Dated)'!$C$2:$C$53,"Sell")</f>
        <v>0</v>
      </c>
      <c r="AI215" s="40">
        <f ca="1">AI214+SUMIFS('Transactions (Dated)'!$E$2:$E$53,'Transactions (Dated)'!$D$2:$D$53,'Share Values'!$V215,'Transactions (Dated)'!$B$2:$B$53,'Share Values'!AI$11,'Transactions (Dated)'!$C$2:$C$53,"Buy")-SUMIFS('Transactions (Dated)'!$E$2:$E$53,'Transactions (Dated)'!$D$2:$D$53,'Share Values'!$V215,'Transactions (Dated)'!$B$2:$B$53,'Share Values'!AI$11,'Transactions (Dated)'!$C$2:$C$53,"Sell")</f>
        <v>0</v>
      </c>
      <c r="AJ215" s="40">
        <f ca="1">AJ214+SUMIFS('Transactions (Dated)'!$E$2:$E$53,'Transactions (Dated)'!$D$2:$D$53,'Share Values'!$V215,'Transactions (Dated)'!$B$2:$B$53,'Share Values'!AJ$11,'Transactions (Dated)'!$C$2:$C$53,"Buy")-SUMIFS('Transactions (Dated)'!$E$2:$E$53,'Transactions (Dated)'!$D$2:$D$53,'Share Values'!$V215,'Transactions (Dated)'!$B$2:$B$53,'Share Values'!AJ$11,'Transactions (Dated)'!$C$2:$C$53,"Sell")</f>
        <v>0</v>
      </c>
      <c r="AK215" s="40"/>
      <c r="AM215" s="3">
        <f t="shared" si="81"/>
        <v>42208</v>
      </c>
      <c r="AN215" s="6">
        <f t="shared" ca="1" si="82"/>
        <v>45926.25</v>
      </c>
      <c r="AO215" s="6">
        <f t="shared" ca="1" si="83"/>
        <v>35906.25</v>
      </c>
      <c r="AP215" s="6">
        <f t="shared" ca="1" si="84"/>
        <v>0</v>
      </c>
      <c r="AQ215" s="6">
        <f t="shared" ca="1" si="85"/>
        <v>56968.119999999995</v>
      </c>
      <c r="AR215" s="6">
        <f t="shared" ca="1" si="86"/>
        <v>40925.64</v>
      </c>
      <c r="AS215" s="6">
        <f t="shared" ca="1" si="87"/>
        <v>0</v>
      </c>
      <c r="AT215" s="6">
        <f t="shared" ca="1" si="88"/>
        <v>0</v>
      </c>
      <c r="AU215" s="6">
        <f t="shared" ca="1" si="89"/>
        <v>0</v>
      </c>
      <c r="AV215" s="6">
        <f t="shared" ca="1" si="90"/>
        <v>0</v>
      </c>
      <c r="AW215" s="6">
        <f t="shared" ca="1" si="91"/>
        <v>0</v>
      </c>
      <c r="AX215" s="6">
        <f t="shared" ca="1" si="92"/>
        <v>0</v>
      </c>
      <c r="AY215" s="6">
        <f t="shared" ca="1" si="93"/>
        <v>0</v>
      </c>
      <c r="AZ215" s="6">
        <f t="shared" ca="1" si="94"/>
        <v>0</v>
      </c>
      <c r="BA215" s="6">
        <f t="shared" ca="1" si="95"/>
        <v>0</v>
      </c>
      <c r="BB215" s="6"/>
      <c r="BD215" s="4">
        <f t="shared" ca="1" si="96"/>
        <v>179726.26</v>
      </c>
      <c r="BF215" s="3">
        <f t="shared" si="97"/>
        <v>42208</v>
      </c>
      <c r="BG215" s="6">
        <f>BG214+SUMIFS('Transactions (Dated)'!H:H,'Transactions (Dated)'!D:D,'Share Values'!AM215)</f>
        <v>806524.9</v>
      </c>
      <c r="BH215" s="6">
        <f ca="1">BH214+SUMIFS('Transactions (Dated)'!$F:$F,'Transactions (Dated)'!$D:$D,$BF215,'Transactions (Dated)'!$B:$B,BH$11,'Transactions (Dated)'!$C:$C,"Dividend (paid to cash)")*W215</f>
        <v>0</v>
      </c>
      <c r="BI215" s="6">
        <f ca="1">BI214+SUMIFS('Transactions (Dated)'!$F:$F,'Transactions (Dated)'!$D:$D,$BF215,'Transactions (Dated)'!$B:$B,BI$11,'Transactions (Dated)'!$C:$C,"Dividend (paid to cash)")*X215</f>
        <v>1718.75</v>
      </c>
      <c r="BJ215" s="6">
        <f ca="1">BJ214+SUMIFS('Transactions (Dated)'!$F:$F,'Transactions (Dated)'!$D:$D,$BF215,'Transactions (Dated)'!$B:$B,BJ$11,'Transactions (Dated)'!$C:$C,"Dividend (paid to cash)")*Y215</f>
        <v>0</v>
      </c>
      <c r="BK215" s="6">
        <f ca="1">BK214+SUMIFS('Transactions (Dated)'!$F:$F,'Transactions (Dated)'!$D:$D,$BF215,'Transactions (Dated)'!$B:$B,BK$11,'Transactions (Dated)'!$C:$C,"Dividend (paid to cash)")*Z215</f>
        <v>113.52000000000001</v>
      </c>
      <c r="BL215" s="6">
        <f ca="1">BL214+SUMIFS('Transactions (Dated)'!$F:$F,'Transactions (Dated)'!$D:$D,$BF215,'Transactions (Dated)'!$B:$B,BL$11,'Transactions (Dated)'!$C:$C,"Dividend (paid to cash)")*AA215</f>
        <v>0</v>
      </c>
      <c r="BM215" s="6">
        <f ca="1">BM214+SUMIFS('Transactions (Dated)'!$F:$F,'Transactions (Dated)'!$D:$D,$BF215,'Transactions (Dated)'!$B:$B,BM$11,'Transactions (Dated)'!$C:$C,"Dividend (paid to cash)")*AB215</f>
        <v>0</v>
      </c>
      <c r="BN215" s="6">
        <f ca="1">BN214+SUMIFS('Transactions (Dated)'!$F:$F,'Transactions (Dated)'!$D:$D,$BF215,'Transactions (Dated)'!$B:$B,BN$11,'Transactions (Dated)'!$C:$C,"Dividend (paid to cash)")*AC215</f>
        <v>0</v>
      </c>
      <c r="BO215" s="6">
        <f ca="1">BO214+SUMIFS('Transactions (Dated)'!$F:$F,'Transactions (Dated)'!$D:$D,$BF215,'Transactions (Dated)'!$B:$B,BO$11,'Transactions (Dated)'!$C:$C,"Dividend (paid to cash)")*AD215</f>
        <v>0</v>
      </c>
      <c r="BP215" s="6">
        <f ca="1">BP214+SUMIFS('Transactions (Dated)'!$F:$F,'Transactions (Dated)'!$D:$D,$BF215,'Transactions (Dated)'!$B:$B,BP$11,'Transactions (Dated)'!$C:$C,"Dividend (paid to cash)")*AE215</f>
        <v>0</v>
      </c>
      <c r="BQ215" s="6">
        <f ca="1">BQ214+SUMIFS('Transactions (Dated)'!$F:$F,'Transactions (Dated)'!$D:$D,$BF215,'Transactions (Dated)'!$B:$B,BQ$11,'Transactions (Dated)'!$C:$C,"Dividend (paid to cash)")*AF215</f>
        <v>0</v>
      </c>
      <c r="BR215" s="6">
        <f ca="1">BR214+SUMIFS('Transactions (Dated)'!$F:$F,'Transactions (Dated)'!$D:$D,$BF215,'Transactions (Dated)'!$B:$B,BR$11,'Transactions (Dated)'!$C:$C,"Dividend (paid to cash)")*AG215</f>
        <v>0</v>
      </c>
      <c r="BS215" s="6">
        <f ca="1">BS214+SUMIFS('Transactions (Dated)'!$F:$F,'Transactions (Dated)'!$D:$D,$BF215,'Transactions (Dated)'!$B:$B,BS$11,'Transactions (Dated)'!$C:$C,"Dividend (paid to cash)")*AH215</f>
        <v>0</v>
      </c>
      <c r="BT215" s="6">
        <f ca="1">BT214+SUMIFS('Transactions (Dated)'!$F:$F,'Transactions (Dated)'!$D:$D,$BF215,'Transactions (Dated)'!$B:$B,BT$11,'Transactions (Dated)'!$C:$C,"Dividend (paid to cash)")*AI215</f>
        <v>0</v>
      </c>
      <c r="BU215" s="6">
        <f ca="1">BU214+SUMIFS('Transactions (Dated)'!$F:$F,'Transactions (Dated)'!$D:$D,$BF215,'Transactions (Dated)'!$B:$B,BU$11,'Transactions (Dated)'!$C:$C,"Dividend (paid to cash)")*AJ215</f>
        <v>0</v>
      </c>
      <c r="BV215" s="6"/>
      <c r="BX215" s="6">
        <f t="shared" ca="1" si="102"/>
        <v>808357.17</v>
      </c>
      <c r="BZ215" s="3">
        <f t="shared" si="103"/>
        <v>42208</v>
      </c>
      <c r="CA215" s="4">
        <f t="shared" ca="1" si="98"/>
        <v>179726.26</v>
      </c>
      <c r="CB215" s="4">
        <f t="shared" ca="1" si="99"/>
        <v>808357.17</v>
      </c>
      <c r="CD215" s="4">
        <f t="shared" ca="1" si="100"/>
        <v>988083.43</v>
      </c>
    </row>
    <row r="216" spans="2:82" x14ac:dyDescent="0.15">
      <c r="B216" s="3">
        <f t="shared" si="101"/>
        <v>42209</v>
      </c>
      <c r="C216" s="2">
        <v>14186.2</v>
      </c>
      <c r="E216" s="70">
        <v>42209</v>
      </c>
      <c r="F216" s="69">
        <v>9.58</v>
      </c>
      <c r="G216" s="69">
        <v>3.74</v>
      </c>
      <c r="H216" s="69">
        <v>19.16</v>
      </c>
      <c r="I216" s="69">
        <v>30.16</v>
      </c>
      <c r="J216" s="69">
        <v>16.920000000000002</v>
      </c>
      <c r="K216" s="69">
        <v>12.13</v>
      </c>
      <c r="L216" s="69">
        <v>23.72</v>
      </c>
      <c r="M216" s="69">
        <v>3.05</v>
      </c>
      <c r="N216" s="69">
        <v>9.8699999999999992</v>
      </c>
      <c r="O216" s="69">
        <v>6.0833000000000004</v>
      </c>
      <c r="P216" s="69">
        <v>30.57</v>
      </c>
      <c r="Q216" s="69">
        <v>0.99</v>
      </c>
      <c r="R216" s="69">
        <v>8.6300000000000008</v>
      </c>
      <c r="S216" s="69">
        <v>36.64</v>
      </c>
      <c r="T216" s="4"/>
      <c r="V216" s="3">
        <f t="shared" si="80"/>
        <v>42209</v>
      </c>
      <c r="W216" s="40">
        <f ca="1">W215+SUMIFS('Transactions (Dated)'!$E$2:$E$53,'Transactions (Dated)'!$D$2:$D$53,'Share Values'!$V216,'Transactions (Dated)'!$B$2:$B$53,'Share Values'!W$11,'Transactions (Dated)'!$C$2:$C$53,"Buy")-SUMIFS('Transactions (Dated)'!$E$2:$E$53,'Transactions (Dated)'!$D$2:$D$53,'Share Values'!$V216,'Transactions (Dated)'!$B$2:$B$53,'Share Values'!W$11,'Transactions (Dated)'!$C$2:$C$53,"Sell")</f>
        <v>4625</v>
      </c>
      <c r="X216" s="40">
        <f ca="1">X215+SUMIFS('Transactions (Dated)'!$E$2:$E$53,'Transactions (Dated)'!$D$2:$D$53,'Share Values'!$V216,'Transactions (Dated)'!$B$2:$B$53,'Share Values'!X$11,'Transactions (Dated)'!$C$2:$C$53,"Buy")-SUMIFS('Transactions (Dated)'!$E$2:$E$53,'Transactions (Dated)'!$D$2:$D$53,'Share Values'!$V216,'Transactions (Dated)'!$B$2:$B$53,'Share Values'!X$11,'Transactions (Dated)'!$C$2:$C$53,"Sell")</f>
        <v>9375</v>
      </c>
      <c r="Y216" s="40">
        <f ca="1">Y215+SUMIFS('Transactions (Dated)'!$E$2:$E$53,'Transactions (Dated)'!$D$2:$D$53,'Share Values'!$V216,'Transactions (Dated)'!$B$2:$B$53,'Share Values'!Y$11,'Transactions (Dated)'!$C$2:$C$53,"Buy")-SUMIFS('Transactions (Dated)'!$E$2:$E$53,'Transactions (Dated)'!$D$2:$D$53,'Share Values'!$V216,'Transactions (Dated)'!$B$2:$B$53,'Share Values'!Y$11,'Transactions (Dated)'!$C$2:$C$53,"Sell")</f>
        <v>0</v>
      </c>
      <c r="Z216" s="40">
        <f ca="1">Z215+SUMIFS('Transactions (Dated)'!$E$2:$E$53,'Transactions (Dated)'!$D$2:$D$53,'Share Values'!$V216,'Transactions (Dated)'!$B$2:$B$53,'Share Values'!Z$11,'Transactions (Dated)'!$C$2:$C$53,"Buy")-SUMIFS('Transactions (Dated)'!$E$2:$E$53,'Transactions (Dated)'!$D$2:$D$53,'Share Values'!$V216,'Transactions (Dated)'!$B$2:$B$53,'Share Values'!Z$11,'Transactions (Dated)'!$C$2:$C$53,"Sell")</f>
        <v>1892</v>
      </c>
      <c r="AA216" s="40">
        <f ca="1">AA215+SUMIFS('Transactions (Dated)'!$E$2:$E$53,'Transactions (Dated)'!$D$2:$D$53,'Share Values'!$V216,'Transactions (Dated)'!$B$2:$B$53,'Share Values'!AA$11,'Transactions (Dated)'!$C$2:$C$53,"Buy")-SUMIFS('Transactions (Dated)'!$E$2:$E$53,'Transactions (Dated)'!$D$2:$D$53,'Share Values'!$V216,'Transactions (Dated)'!$B$2:$B$53,'Share Values'!AA$11,'Transactions (Dated)'!$C$2:$C$53,"Sell")</f>
        <v>2348</v>
      </c>
      <c r="AB216" s="40">
        <f ca="1">AB215+SUMIFS('Transactions (Dated)'!$E$2:$E$53,'Transactions (Dated)'!$D$2:$D$53,'Share Values'!$V216,'Transactions (Dated)'!$B$2:$B$53,'Share Values'!AB$11,'Transactions (Dated)'!$C$2:$C$53,"Buy")-SUMIFS('Transactions (Dated)'!$E$2:$E$53,'Transactions (Dated)'!$D$2:$D$53,'Share Values'!$V216,'Transactions (Dated)'!$B$2:$B$53,'Share Values'!AB$11,'Transactions (Dated)'!$C$2:$C$53,"Sell")</f>
        <v>0</v>
      </c>
      <c r="AC216" s="40">
        <f ca="1">AC215+SUMIFS('Transactions (Dated)'!$E$2:$E$53,'Transactions (Dated)'!$D$2:$D$53,'Share Values'!$V216,'Transactions (Dated)'!$B$2:$B$53,'Share Values'!AC$11,'Transactions (Dated)'!$C$2:$C$53,"Buy")-SUMIFS('Transactions (Dated)'!$E$2:$E$53,'Transactions (Dated)'!$D$2:$D$53,'Share Values'!$V216,'Transactions (Dated)'!$B$2:$B$53,'Share Values'!AC$11,'Transactions (Dated)'!$C$2:$C$53,"Sell")</f>
        <v>0</v>
      </c>
      <c r="AD216" s="40">
        <f ca="1">AD215+SUMIFS('Transactions (Dated)'!$E$2:$E$53,'Transactions (Dated)'!$D$2:$D$53,'Share Values'!$V216,'Transactions (Dated)'!$B$2:$B$53,'Share Values'!AD$11,'Transactions (Dated)'!$C$2:$C$53,"Buy")-SUMIFS('Transactions (Dated)'!$E$2:$E$53,'Transactions (Dated)'!$D$2:$D$53,'Share Values'!$V216,'Transactions (Dated)'!$B$2:$B$53,'Share Values'!AD$11,'Transactions (Dated)'!$C$2:$C$53,"Sell")</f>
        <v>0</v>
      </c>
      <c r="AE216" s="40">
        <f ca="1">AE215+SUMIFS('Transactions (Dated)'!$E$2:$E$53,'Transactions (Dated)'!$D$2:$D$53,'Share Values'!$V216,'Transactions (Dated)'!$B$2:$B$53,'Share Values'!AE$11,'Transactions (Dated)'!$C$2:$C$53,"Buy")-SUMIFS('Transactions (Dated)'!$E$2:$E$53,'Transactions (Dated)'!$D$2:$D$53,'Share Values'!$V216,'Transactions (Dated)'!$B$2:$B$53,'Share Values'!AE$11,'Transactions (Dated)'!$C$2:$C$53,"Sell")</f>
        <v>0</v>
      </c>
      <c r="AF216" s="40">
        <f ca="1">AF215+SUMIFS('Transactions (Dated)'!$E$2:$E$53,'Transactions (Dated)'!$D$2:$D$53,'Share Values'!$V216,'Transactions (Dated)'!$B$2:$B$53,'Share Values'!AF$11,'Transactions (Dated)'!$C$2:$C$53,"Buy")-SUMIFS('Transactions (Dated)'!$E$2:$E$53,'Transactions (Dated)'!$D$2:$D$53,'Share Values'!$V216,'Transactions (Dated)'!$B$2:$B$53,'Share Values'!AF$11,'Transactions (Dated)'!$C$2:$C$53,"Sell")</f>
        <v>0</v>
      </c>
      <c r="AG216" s="40">
        <f ca="1">AG215+SUMIFS('Transactions (Dated)'!$E$2:$E$53,'Transactions (Dated)'!$D$2:$D$53,'Share Values'!$V216,'Transactions (Dated)'!$B$2:$B$53,'Share Values'!AG$11,'Transactions (Dated)'!$C$2:$C$53,"Buy")-SUMIFS('Transactions (Dated)'!$E$2:$E$53,'Transactions (Dated)'!$D$2:$D$53,'Share Values'!$V216,'Transactions (Dated)'!$B$2:$B$53,'Share Values'!AG$11,'Transactions (Dated)'!$C$2:$C$53,"Sell")</f>
        <v>0</v>
      </c>
      <c r="AH216" s="40">
        <f ca="1">AH215+SUMIFS('Transactions (Dated)'!$E$2:$E$53,'Transactions (Dated)'!$D$2:$D$53,'Share Values'!$V216,'Transactions (Dated)'!$B$2:$B$53,'Share Values'!AH$11,'Transactions (Dated)'!$C$2:$C$53,"Buy")-SUMIFS('Transactions (Dated)'!$E$2:$E$53,'Transactions (Dated)'!$D$2:$D$53,'Share Values'!$V216,'Transactions (Dated)'!$B$2:$B$53,'Share Values'!AH$11,'Transactions (Dated)'!$C$2:$C$53,"Sell")</f>
        <v>0</v>
      </c>
      <c r="AI216" s="40">
        <f ca="1">AI215+SUMIFS('Transactions (Dated)'!$E$2:$E$53,'Transactions (Dated)'!$D$2:$D$53,'Share Values'!$V216,'Transactions (Dated)'!$B$2:$B$53,'Share Values'!AI$11,'Transactions (Dated)'!$C$2:$C$53,"Buy")-SUMIFS('Transactions (Dated)'!$E$2:$E$53,'Transactions (Dated)'!$D$2:$D$53,'Share Values'!$V216,'Transactions (Dated)'!$B$2:$B$53,'Share Values'!AI$11,'Transactions (Dated)'!$C$2:$C$53,"Sell")</f>
        <v>0</v>
      </c>
      <c r="AJ216" s="40">
        <f ca="1">AJ215+SUMIFS('Transactions (Dated)'!$E$2:$E$53,'Transactions (Dated)'!$D$2:$D$53,'Share Values'!$V216,'Transactions (Dated)'!$B$2:$B$53,'Share Values'!AJ$11,'Transactions (Dated)'!$C$2:$C$53,"Buy")-SUMIFS('Transactions (Dated)'!$E$2:$E$53,'Transactions (Dated)'!$D$2:$D$53,'Share Values'!$V216,'Transactions (Dated)'!$B$2:$B$53,'Share Values'!AJ$11,'Transactions (Dated)'!$C$2:$C$53,"Sell")</f>
        <v>0</v>
      </c>
      <c r="AK216" s="40"/>
      <c r="AM216" s="3">
        <f t="shared" si="81"/>
        <v>42209</v>
      </c>
      <c r="AN216" s="6">
        <f t="shared" ca="1" si="82"/>
        <v>44307.5</v>
      </c>
      <c r="AO216" s="6">
        <f t="shared" ca="1" si="83"/>
        <v>35062.5</v>
      </c>
      <c r="AP216" s="6">
        <f t="shared" ca="1" si="84"/>
        <v>0</v>
      </c>
      <c r="AQ216" s="6">
        <f t="shared" ca="1" si="85"/>
        <v>57062.720000000001</v>
      </c>
      <c r="AR216" s="6">
        <f t="shared" ca="1" si="86"/>
        <v>39728.160000000003</v>
      </c>
      <c r="AS216" s="6">
        <f t="shared" ca="1" si="87"/>
        <v>0</v>
      </c>
      <c r="AT216" s="6">
        <f t="shared" ca="1" si="88"/>
        <v>0</v>
      </c>
      <c r="AU216" s="6">
        <f t="shared" ca="1" si="89"/>
        <v>0</v>
      </c>
      <c r="AV216" s="6">
        <f t="shared" ca="1" si="90"/>
        <v>0</v>
      </c>
      <c r="AW216" s="6">
        <f t="shared" ca="1" si="91"/>
        <v>0</v>
      </c>
      <c r="AX216" s="6">
        <f t="shared" ca="1" si="92"/>
        <v>0</v>
      </c>
      <c r="AY216" s="6">
        <f t="shared" ca="1" si="93"/>
        <v>0</v>
      </c>
      <c r="AZ216" s="6">
        <f t="shared" ca="1" si="94"/>
        <v>0</v>
      </c>
      <c r="BA216" s="6">
        <f t="shared" ca="1" si="95"/>
        <v>0</v>
      </c>
      <c r="BB216" s="6"/>
      <c r="BD216" s="4">
        <f t="shared" ca="1" si="96"/>
        <v>176160.88</v>
      </c>
      <c r="BF216" s="3">
        <f t="shared" si="97"/>
        <v>42209</v>
      </c>
      <c r="BG216" s="6">
        <f>BG215+SUMIFS('Transactions (Dated)'!H:H,'Transactions (Dated)'!D:D,'Share Values'!AM216)</f>
        <v>806524.9</v>
      </c>
      <c r="BH216" s="6">
        <f ca="1">BH215+SUMIFS('Transactions (Dated)'!$F:$F,'Transactions (Dated)'!$D:$D,$BF216,'Transactions (Dated)'!$B:$B,BH$11,'Transactions (Dated)'!$C:$C,"Dividend (paid to cash)")*W216</f>
        <v>0</v>
      </c>
      <c r="BI216" s="6">
        <f ca="1">BI215+SUMIFS('Transactions (Dated)'!$F:$F,'Transactions (Dated)'!$D:$D,$BF216,'Transactions (Dated)'!$B:$B,BI$11,'Transactions (Dated)'!$C:$C,"Dividend (paid to cash)")*X216</f>
        <v>1718.75</v>
      </c>
      <c r="BJ216" s="6">
        <f ca="1">BJ215+SUMIFS('Transactions (Dated)'!$F:$F,'Transactions (Dated)'!$D:$D,$BF216,'Transactions (Dated)'!$B:$B,BJ$11,'Transactions (Dated)'!$C:$C,"Dividend (paid to cash)")*Y216</f>
        <v>0</v>
      </c>
      <c r="BK216" s="6">
        <f ca="1">BK215+SUMIFS('Transactions (Dated)'!$F:$F,'Transactions (Dated)'!$D:$D,$BF216,'Transactions (Dated)'!$B:$B,BK$11,'Transactions (Dated)'!$C:$C,"Dividend (paid to cash)")*Z216</f>
        <v>113.52000000000001</v>
      </c>
      <c r="BL216" s="6">
        <f ca="1">BL215+SUMIFS('Transactions (Dated)'!$F:$F,'Transactions (Dated)'!$D:$D,$BF216,'Transactions (Dated)'!$B:$B,BL$11,'Transactions (Dated)'!$C:$C,"Dividend (paid to cash)")*AA216</f>
        <v>0</v>
      </c>
      <c r="BM216" s="6">
        <f ca="1">BM215+SUMIFS('Transactions (Dated)'!$F:$F,'Transactions (Dated)'!$D:$D,$BF216,'Transactions (Dated)'!$B:$B,BM$11,'Transactions (Dated)'!$C:$C,"Dividend (paid to cash)")*AB216</f>
        <v>0</v>
      </c>
      <c r="BN216" s="6">
        <f ca="1">BN215+SUMIFS('Transactions (Dated)'!$F:$F,'Transactions (Dated)'!$D:$D,$BF216,'Transactions (Dated)'!$B:$B,BN$11,'Transactions (Dated)'!$C:$C,"Dividend (paid to cash)")*AC216</f>
        <v>0</v>
      </c>
      <c r="BO216" s="6">
        <f ca="1">BO215+SUMIFS('Transactions (Dated)'!$F:$F,'Transactions (Dated)'!$D:$D,$BF216,'Transactions (Dated)'!$B:$B,BO$11,'Transactions (Dated)'!$C:$C,"Dividend (paid to cash)")*AD216</f>
        <v>0</v>
      </c>
      <c r="BP216" s="6">
        <f ca="1">BP215+SUMIFS('Transactions (Dated)'!$F:$F,'Transactions (Dated)'!$D:$D,$BF216,'Transactions (Dated)'!$B:$B,BP$11,'Transactions (Dated)'!$C:$C,"Dividend (paid to cash)")*AE216</f>
        <v>0</v>
      </c>
      <c r="BQ216" s="6">
        <f ca="1">BQ215+SUMIFS('Transactions (Dated)'!$F:$F,'Transactions (Dated)'!$D:$D,$BF216,'Transactions (Dated)'!$B:$B,BQ$11,'Transactions (Dated)'!$C:$C,"Dividend (paid to cash)")*AF216</f>
        <v>0</v>
      </c>
      <c r="BR216" s="6">
        <f ca="1">BR215+SUMIFS('Transactions (Dated)'!$F:$F,'Transactions (Dated)'!$D:$D,$BF216,'Transactions (Dated)'!$B:$B,BR$11,'Transactions (Dated)'!$C:$C,"Dividend (paid to cash)")*AG216</f>
        <v>0</v>
      </c>
      <c r="BS216" s="6">
        <f ca="1">BS215+SUMIFS('Transactions (Dated)'!$F:$F,'Transactions (Dated)'!$D:$D,$BF216,'Transactions (Dated)'!$B:$B,BS$11,'Transactions (Dated)'!$C:$C,"Dividend (paid to cash)")*AH216</f>
        <v>0</v>
      </c>
      <c r="BT216" s="6">
        <f ca="1">BT215+SUMIFS('Transactions (Dated)'!$F:$F,'Transactions (Dated)'!$D:$D,$BF216,'Transactions (Dated)'!$B:$B,BT$11,'Transactions (Dated)'!$C:$C,"Dividend (paid to cash)")*AI216</f>
        <v>0</v>
      </c>
      <c r="BU216" s="6">
        <f ca="1">BU215+SUMIFS('Transactions (Dated)'!$F:$F,'Transactions (Dated)'!$D:$D,$BF216,'Transactions (Dated)'!$B:$B,BU$11,'Transactions (Dated)'!$C:$C,"Dividend (paid to cash)")*AJ216</f>
        <v>0</v>
      </c>
      <c r="BV216" s="6"/>
      <c r="BX216" s="6">
        <f t="shared" ca="1" si="102"/>
        <v>808357.17</v>
      </c>
      <c r="BZ216" s="3">
        <f t="shared" si="103"/>
        <v>42209</v>
      </c>
      <c r="CA216" s="4">
        <f t="shared" ca="1" si="98"/>
        <v>176160.88</v>
      </c>
      <c r="CB216" s="4">
        <f t="shared" ca="1" si="99"/>
        <v>808357.17</v>
      </c>
      <c r="CD216" s="4">
        <f t="shared" ca="1" si="100"/>
        <v>984518.05</v>
      </c>
    </row>
    <row r="217" spans="2:82" x14ac:dyDescent="0.15">
      <c r="B217" s="3">
        <f t="shared" si="101"/>
        <v>42212</v>
      </c>
      <c r="C217" s="2">
        <v>14001.4</v>
      </c>
      <c r="E217" s="70">
        <v>42212</v>
      </c>
      <c r="F217" s="69">
        <v>9.5</v>
      </c>
      <c r="G217" s="69">
        <v>3.64</v>
      </c>
      <c r="H217" s="69">
        <v>18.920000000000002</v>
      </c>
      <c r="I217" s="69">
        <v>29.74</v>
      </c>
      <c r="J217" s="69">
        <v>16.149999999999999</v>
      </c>
      <c r="K217" s="69">
        <v>12.14</v>
      </c>
      <c r="L217" s="69">
        <v>22.67</v>
      </c>
      <c r="M217" s="69">
        <v>2.85</v>
      </c>
      <c r="N217" s="69">
        <v>9.75</v>
      </c>
      <c r="O217" s="69">
        <v>6</v>
      </c>
      <c r="P217" s="69">
        <v>29.85</v>
      </c>
      <c r="Q217" s="69">
        <v>0.97</v>
      </c>
      <c r="R217" s="69">
        <v>8.2799999999999994</v>
      </c>
      <c r="S217" s="69">
        <v>36.380000000000003</v>
      </c>
      <c r="T217" s="4"/>
      <c r="V217" s="3">
        <f t="shared" si="80"/>
        <v>42212</v>
      </c>
      <c r="W217" s="40">
        <f ca="1">W216+SUMIFS('Transactions (Dated)'!$E$2:$E$53,'Transactions (Dated)'!$D$2:$D$53,'Share Values'!$V217,'Transactions (Dated)'!$B$2:$B$53,'Share Values'!W$11,'Transactions (Dated)'!$C$2:$C$53,"Buy")-SUMIFS('Transactions (Dated)'!$E$2:$E$53,'Transactions (Dated)'!$D$2:$D$53,'Share Values'!$V217,'Transactions (Dated)'!$B$2:$B$53,'Share Values'!W$11,'Transactions (Dated)'!$C$2:$C$53,"Sell")</f>
        <v>4625</v>
      </c>
      <c r="X217" s="40">
        <f ca="1">X216+SUMIFS('Transactions (Dated)'!$E$2:$E$53,'Transactions (Dated)'!$D$2:$D$53,'Share Values'!$V217,'Transactions (Dated)'!$B$2:$B$53,'Share Values'!X$11,'Transactions (Dated)'!$C$2:$C$53,"Buy")-SUMIFS('Transactions (Dated)'!$E$2:$E$53,'Transactions (Dated)'!$D$2:$D$53,'Share Values'!$V217,'Transactions (Dated)'!$B$2:$B$53,'Share Values'!X$11,'Transactions (Dated)'!$C$2:$C$53,"Sell")</f>
        <v>9375</v>
      </c>
      <c r="Y217" s="40">
        <f ca="1">Y216+SUMIFS('Transactions (Dated)'!$E$2:$E$53,'Transactions (Dated)'!$D$2:$D$53,'Share Values'!$V217,'Transactions (Dated)'!$B$2:$B$53,'Share Values'!Y$11,'Transactions (Dated)'!$C$2:$C$53,"Buy")-SUMIFS('Transactions (Dated)'!$E$2:$E$53,'Transactions (Dated)'!$D$2:$D$53,'Share Values'!$V217,'Transactions (Dated)'!$B$2:$B$53,'Share Values'!Y$11,'Transactions (Dated)'!$C$2:$C$53,"Sell")</f>
        <v>0</v>
      </c>
      <c r="Z217" s="40">
        <f ca="1">Z216+SUMIFS('Transactions (Dated)'!$E$2:$E$53,'Transactions (Dated)'!$D$2:$D$53,'Share Values'!$V217,'Transactions (Dated)'!$B$2:$B$53,'Share Values'!Z$11,'Transactions (Dated)'!$C$2:$C$53,"Buy")-SUMIFS('Transactions (Dated)'!$E$2:$E$53,'Transactions (Dated)'!$D$2:$D$53,'Share Values'!$V217,'Transactions (Dated)'!$B$2:$B$53,'Share Values'!Z$11,'Transactions (Dated)'!$C$2:$C$53,"Sell")</f>
        <v>1892</v>
      </c>
      <c r="AA217" s="40">
        <f ca="1">AA216+SUMIFS('Transactions (Dated)'!$E$2:$E$53,'Transactions (Dated)'!$D$2:$D$53,'Share Values'!$V217,'Transactions (Dated)'!$B$2:$B$53,'Share Values'!AA$11,'Transactions (Dated)'!$C$2:$C$53,"Buy")-SUMIFS('Transactions (Dated)'!$E$2:$E$53,'Transactions (Dated)'!$D$2:$D$53,'Share Values'!$V217,'Transactions (Dated)'!$B$2:$B$53,'Share Values'!AA$11,'Transactions (Dated)'!$C$2:$C$53,"Sell")</f>
        <v>2348</v>
      </c>
      <c r="AB217" s="40">
        <f ca="1">AB216+SUMIFS('Transactions (Dated)'!$E$2:$E$53,'Transactions (Dated)'!$D$2:$D$53,'Share Values'!$V217,'Transactions (Dated)'!$B$2:$B$53,'Share Values'!AB$11,'Transactions (Dated)'!$C$2:$C$53,"Buy")-SUMIFS('Transactions (Dated)'!$E$2:$E$53,'Transactions (Dated)'!$D$2:$D$53,'Share Values'!$V217,'Transactions (Dated)'!$B$2:$B$53,'Share Values'!AB$11,'Transactions (Dated)'!$C$2:$C$53,"Sell")</f>
        <v>0</v>
      </c>
      <c r="AC217" s="40">
        <f ca="1">AC216+SUMIFS('Transactions (Dated)'!$E$2:$E$53,'Transactions (Dated)'!$D$2:$D$53,'Share Values'!$V217,'Transactions (Dated)'!$B$2:$B$53,'Share Values'!AC$11,'Transactions (Dated)'!$C$2:$C$53,"Buy")-SUMIFS('Transactions (Dated)'!$E$2:$E$53,'Transactions (Dated)'!$D$2:$D$53,'Share Values'!$V217,'Transactions (Dated)'!$B$2:$B$53,'Share Values'!AC$11,'Transactions (Dated)'!$C$2:$C$53,"Sell")</f>
        <v>0</v>
      </c>
      <c r="AD217" s="40">
        <f ca="1">AD216+SUMIFS('Transactions (Dated)'!$E$2:$E$53,'Transactions (Dated)'!$D$2:$D$53,'Share Values'!$V217,'Transactions (Dated)'!$B$2:$B$53,'Share Values'!AD$11,'Transactions (Dated)'!$C$2:$C$53,"Buy")-SUMIFS('Transactions (Dated)'!$E$2:$E$53,'Transactions (Dated)'!$D$2:$D$53,'Share Values'!$V217,'Transactions (Dated)'!$B$2:$B$53,'Share Values'!AD$11,'Transactions (Dated)'!$C$2:$C$53,"Sell")</f>
        <v>0</v>
      </c>
      <c r="AE217" s="40">
        <f ca="1">AE216+SUMIFS('Transactions (Dated)'!$E$2:$E$53,'Transactions (Dated)'!$D$2:$D$53,'Share Values'!$V217,'Transactions (Dated)'!$B$2:$B$53,'Share Values'!AE$11,'Transactions (Dated)'!$C$2:$C$53,"Buy")-SUMIFS('Transactions (Dated)'!$E$2:$E$53,'Transactions (Dated)'!$D$2:$D$53,'Share Values'!$V217,'Transactions (Dated)'!$B$2:$B$53,'Share Values'!AE$11,'Transactions (Dated)'!$C$2:$C$53,"Sell")</f>
        <v>0</v>
      </c>
      <c r="AF217" s="40">
        <f ca="1">AF216+SUMIFS('Transactions (Dated)'!$E$2:$E$53,'Transactions (Dated)'!$D$2:$D$53,'Share Values'!$V217,'Transactions (Dated)'!$B$2:$B$53,'Share Values'!AF$11,'Transactions (Dated)'!$C$2:$C$53,"Buy")-SUMIFS('Transactions (Dated)'!$E$2:$E$53,'Transactions (Dated)'!$D$2:$D$53,'Share Values'!$V217,'Transactions (Dated)'!$B$2:$B$53,'Share Values'!AF$11,'Transactions (Dated)'!$C$2:$C$53,"Sell")</f>
        <v>0</v>
      </c>
      <c r="AG217" s="40">
        <f ca="1">AG216+SUMIFS('Transactions (Dated)'!$E$2:$E$53,'Transactions (Dated)'!$D$2:$D$53,'Share Values'!$V217,'Transactions (Dated)'!$B$2:$B$53,'Share Values'!AG$11,'Transactions (Dated)'!$C$2:$C$53,"Buy")-SUMIFS('Transactions (Dated)'!$E$2:$E$53,'Transactions (Dated)'!$D$2:$D$53,'Share Values'!$V217,'Transactions (Dated)'!$B$2:$B$53,'Share Values'!AG$11,'Transactions (Dated)'!$C$2:$C$53,"Sell")</f>
        <v>0</v>
      </c>
      <c r="AH217" s="40">
        <f ca="1">AH216+SUMIFS('Transactions (Dated)'!$E$2:$E$53,'Transactions (Dated)'!$D$2:$D$53,'Share Values'!$V217,'Transactions (Dated)'!$B$2:$B$53,'Share Values'!AH$11,'Transactions (Dated)'!$C$2:$C$53,"Buy")-SUMIFS('Transactions (Dated)'!$E$2:$E$53,'Transactions (Dated)'!$D$2:$D$53,'Share Values'!$V217,'Transactions (Dated)'!$B$2:$B$53,'Share Values'!AH$11,'Transactions (Dated)'!$C$2:$C$53,"Sell")</f>
        <v>0</v>
      </c>
      <c r="AI217" s="40">
        <f ca="1">AI216+SUMIFS('Transactions (Dated)'!$E$2:$E$53,'Transactions (Dated)'!$D$2:$D$53,'Share Values'!$V217,'Transactions (Dated)'!$B$2:$B$53,'Share Values'!AI$11,'Transactions (Dated)'!$C$2:$C$53,"Buy")-SUMIFS('Transactions (Dated)'!$E$2:$E$53,'Transactions (Dated)'!$D$2:$D$53,'Share Values'!$V217,'Transactions (Dated)'!$B$2:$B$53,'Share Values'!AI$11,'Transactions (Dated)'!$C$2:$C$53,"Sell")</f>
        <v>0</v>
      </c>
      <c r="AJ217" s="40">
        <f ca="1">AJ216+SUMIFS('Transactions (Dated)'!$E$2:$E$53,'Transactions (Dated)'!$D$2:$D$53,'Share Values'!$V217,'Transactions (Dated)'!$B$2:$B$53,'Share Values'!AJ$11,'Transactions (Dated)'!$C$2:$C$53,"Buy")-SUMIFS('Transactions (Dated)'!$E$2:$E$53,'Transactions (Dated)'!$D$2:$D$53,'Share Values'!$V217,'Transactions (Dated)'!$B$2:$B$53,'Share Values'!AJ$11,'Transactions (Dated)'!$C$2:$C$53,"Sell")</f>
        <v>0</v>
      </c>
      <c r="AK217" s="40"/>
      <c r="AM217" s="3">
        <f t="shared" si="81"/>
        <v>42212</v>
      </c>
      <c r="AN217" s="6">
        <f t="shared" ca="1" si="82"/>
        <v>43937.5</v>
      </c>
      <c r="AO217" s="6">
        <f t="shared" ca="1" si="83"/>
        <v>34125</v>
      </c>
      <c r="AP217" s="6">
        <f t="shared" ca="1" si="84"/>
        <v>0</v>
      </c>
      <c r="AQ217" s="6">
        <f t="shared" ca="1" si="85"/>
        <v>56268.079999999994</v>
      </c>
      <c r="AR217" s="6">
        <f t="shared" ca="1" si="86"/>
        <v>37920.199999999997</v>
      </c>
      <c r="AS217" s="6">
        <f t="shared" ca="1" si="87"/>
        <v>0</v>
      </c>
      <c r="AT217" s="6">
        <f t="shared" ca="1" si="88"/>
        <v>0</v>
      </c>
      <c r="AU217" s="6">
        <f t="shared" ca="1" si="89"/>
        <v>0</v>
      </c>
      <c r="AV217" s="6">
        <f t="shared" ca="1" si="90"/>
        <v>0</v>
      </c>
      <c r="AW217" s="6">
        <f t="shared" ca="1" si="91"/>
        <v>0</v>
      </c>
      <c r="AX217" s="6">
        <f t="shared" ca="1" si="92"/>
        <v>0</v>
      </c>
      <c r="AY217" s="6">
        <f t="shared" ca="1" si="93"/>
        <v>0</v>
      </c>
      <c r="AZ217" s="6">
        <f t="shared" ca="1" si="94"/>
        <v>0</v>
      </c>
      <c r="BA217" s="6">
        <f t="shared" ca="1" si="95"/>
        <v>0</v>
      </c>
      <c r="BB217" s="6"/>
      <c r="BD217" s="4">
        <f t="shared" ca="1" si="96"/>
        <v>172250.77999999997</v>
      </c>
      <c r="BF217" s="3">
        <f t="shared" si="97"/>
        <v>42212</v>
      </c>
      <c r="BG217" s="6">
        <f>BG216+SUMIFS('Transactions (Dated)'!H:H,'Transactions (Dated)'!D:D,'Share Values'!AM217)</f>
        <v>806524.9</v>
      </c>
      <c r="BH217" s="6">
        <f ca="1">BH216+SUMIFS('Transactions (Dated)'!$F:$F,'Transactions (Dated)'!$D:$D,$BF217,'Transactions (Dated)'!$B:$B,BH$11,'Transactions (Dated)'!$C:$C,"Dividend (paid to cash)")*W217</f>
        <v>0</v>
      </c>
      <c r="BI217" s="6">
        <f ca="1">BI216+SUMIFS('Transactions (Dated)'!$F:$F,'Transactions (Dated)'!$D:$D,$BF217,'Transactions (Dated)'!$B:$B,BI$11,'Transactions (Dated)'!$C:$C,"Dividend (paid to cash)")*X217</f>
        <v>1718.75</v>
      </c>
      <c r="BJ217" s="6">
        <f ca="1">BJ216+SUMIFS('Transactions (Dated)'!$F:$F,'Transactions (Dated)'!$D:$D,$BF217,'Transactions (Dated)'!$B:$B,BJ$11,'Transactions (Dated)'!$C:$C,"Dividend (paid to cash)")*Y217</f>
        <v>0</v>
      </c>
      <c r="BK217" s="6">
        <f ca="1">BK216+SUMIFS('Transactions (Dated)'!$F:$F,'Transactions (Dated)'!$D:$D,$BF217,'Transactions (Dated)'!$B:$B,BK$11,'Transactions (Dated)'!$C:$C,"Dividend (paid to cash)")*Z217</f>
        <v>113.52000000000001</v>
      </c>
      <c r="BL217" s="6">
        <f ca="1">BL216+SUMIFS('Transactions (Dated)'!$F:$F,'Transactions (Dated)'!$D:$D,$BF217,'Transactions (Dated)'!$B:$B,BL$11,'Transactions (Dated)'!$C:$C,"Dividend (paid to cash)")*AA217</f>
        <v>0</v>
      </c>
      <c r="BM217" s="6">
        <f ca="1">BM216+SUMIFS('Transactions (Dated)'!$F:$F,'Transactions (Dated)'!$D:$D,$BF217,'Transactions (Dated)'!$B:$B,BM$11,'Transactions (Dated)'!$C:$C,"Dividend (paid to cash)")*AB217</f>
        <v>0</v>
      </c>
      <c r="BN217" s="6">
        <f ca="1">BN216+SUMIFS('Transactions (Dated)'!$F:$F,'Transactions (Dated)'!$D:$D,$BF217,'Transactions (Dated)'!$B:$B,BN$11,'Transactions (Dated)'!$C:$C,"Dividend (paid to cash)")*AC217</f>
        <v>0</v>
      </c>
      <c r="BO217" s="6">
        <f ca="1">BO216+SUMIFS('Transactions (Dated)'!$F:$F,'Transactions (Dated)'!$D:$D,$BF217,'Transactions (Dated)'!$B:$B,BO$11,'Transactions (Dated)'!$C:$C,"Dividend (paid to cash)")*AD217</f>
        <v>0</v>
      </c>
      <c r="BP217" s="6">
        <f ca="1">BP216+SUMIFS('Transactions (Dated)'!$F:$F,'Transactions (Dated)'!$D:$D,$BF217,'Transactions (Dated)'!$B:$B,BP$11,'Transactions (Dated)'!$C:$C,"Dividend (paid to cash)")*AE217</f>
        <v>0</v>
      </c>
      <c r="BQ217" s="6">
        <f ca="1">BQ216+SUMIFS('Transactions (Dated)'!$F:$F,'Transactions (Dated)'!$D:$D,$BF217,'Transactions (Dated)'!$B:$B,BQ$11,'Transactions (Dated)'!$C:$C,"Dividend (paid to cash)")*AF217</f>
        <v>0</v>
      </c>
      <c r="BR217" s="6">
        <f ca="1">BR216+SUMIFS('Transactions (Dated)'!$F:$F,'Transactions (Dated)'!$D:$D,$BF217,'Transactions (Dated)'!$B:$B,BR$11,'Transactions (Dated)'!$C:$C,"Dividend (paid to cash)")*AG217</f>
        <v>0</v>
      </c>
      <c r="BS217" s="6">
        <f ca="1">BS216+SUMIFS('Transactions (Dated)'!$F:$F,'Transactions (Dated)'!$D:$D,$BF217,'Transactions (Dated)'!$B:$B,BS$11,'Transactions (Dated)'!$C:$C,"Dividend (paid to cash)")*AH217</f>
        <v>0</v>
      </c>
      <c r="BT217" s="6">
        <f ca="1">BT216+SUMIFS('Transactions (Dated)'!$F:$F,'Transactions (Dated)'!$D:$D,$BF217,'Transactions (Dated)'!$B:$B,BT$11,'Transactions (Dated)'!$C:$C,"Dividend (paid to cash)")*AI217</f>
        <v>0</v>
      </c>
      <c r="BU217" s="6">
        <f ca="1">BU216+SUMIFS('Transactions (Dated)'!$F:$F,'Transactions (Dated)'!$D:$D,$BF217,'Transactions (Dated)'!$B:$B,BU$11,'Transactions (Dated)'!$C:$C,"Dividend (paid to cash)")*AJ217</f>
        <v>0</v>
      </c>
      <c r="BV217" s="6"/>
      <c r="BX217" s="6">
        <f t="shared" ca="1" si="102"/>
        <v>808357.17</v>
      </c>
      <c r="BZ217" s="3">
        <f t="shared" si="103"/>
        <v>42212</v>
      </c>
      <c r="CA217" s="4">
        <f t="shared" ca="1" si="98"/>
        <v>172250.77999999997</v>
      </c>
      <c r="CB217" s="4">
        <f t="shared" ca="1" si="99"/>
        <v>808357.17</v>
      </c>
      <c r="CD217" s="4">
        <f t="shared" ca="1" si="100"/>
        <v>980607.95</v>
      </c>
    </row>
    <row r="218" spans="2:82" x14ac:dyDescent="0.15">
      <c r="B218" s="3">
        <f t="shared" si="101"/>
        <v>42213</v>
      </c>
      <c r="C218" s="2">
        <v>14077.4</v>
      </c>
      <c r="E218" s="70">
        <v>42213</v>
      </c>
      <c r="F218" s="69">
        <v>10.07</v>
      </c>
      <c r="G218" s="69">
        <v>3.7</v>
      </c>
      <c r="H218" s="69">
        <v>19.05</v>
      </c>
      <c r="I218" s="69">
        <v>29.68</v>
      </c>
      <c r="J218" s="69">
        <v>16.989999999999998</v>
      </c>
      <c r="K218" s="69">
        <v>12.15</v>
      </c>
      <c r="L218" s="69">
        <v>22.55</v>
      </c>
      <c r="M218" s="69">
        <v>2.9</v>
      </c>
      <c r="N218" s="69">
        <v>9.75</v>
      </c>
      <c r="O218" s="69">
        <v>6.08</v>
      </c>
      <c r="P218" s="69">
        <v>30.35</v>
      </c>
      <c r="Q218" s="69">
        <v>0.95</v>
      </c>
      <c r="R218" s="69">
        <v>8.26</v>
      </c>
      <c r="S218" s="69">
        <v>36.35</v>
      </c>
      <c r="T218" s="4"/>
      <c r="V218" s="3">
        <f t="shared" si="80"/>
        <v>42213</v>
      </c>
      <c r="W218" s="40">
        <f ca="1">W217+SUMIFS('Transactions (Dated)'!$E$2:$E$53,'Transactions (Dated)'!$D$2:$D$53,'Share Values'!$V218,'Transactions (Dated)'!$B$2:$B$53,'Share Values'!W$11,'Transactions (Dated)'!$C$2:$C$53,"Buy")-SUMIFS('Transactions (Dated)'!$E$2:$E$53,'Transactions (Dated)'!$D$2:$D$53,'Share Values'!$V218,'Transactions (Dated)'!$B$2:$B$53,'Share Values'!W$11,'Transactions (Dated)'!$C$2:$C$53,"Sell")</f>
        <v>4625</v>
      </c>
      <c r="X218" s="40">
        <f ca="1">X217+SUMIFS('Transactions (Dated)'!$E$2:$E$53,'Transactions (Dated)'!$D$2:$D$53,'Share Values'!$V218,'Transactions (Dated)'!$B$2:$B$53,'Share Values'!X$11,'Transactions (Dated)'!$C$2:$C$53,"Buy")-SUMIFS('Transactions (Dated)'!$E$2:$E$53,'Transactions (Dated)'!$D$2:$D$53,'Share Values'!$V218,'Transactions (Dated)'!$B$2:$B$53,'Share Values'!X$11,'Transactions (Dated)'!$C$2:$C$53,"Sell")</f>
        <v>9375</v>
      </c>
      <c r="Y218" s="40">
        <f ca="1">Y217+SUMIFS('Transactions (Dated)'!$E$2:$E$53,'Transactions (Dated)'!$D$2:$D$53,'Share Values'!$V218,'Transactions (Dated)'!$B$2:$B$53,'Share Values'!Y$11,'Transactions (Dated)'!$C$2:$C$53,"Buy")-SUMIFS('Transactions (Dated)'!$E$2:$E$53,'Transactions (Dated)'!$D$2:$D$53,'Share Values'!$V218,'Transactions (Dated)'!$B$2:$B$53,'Share Values'!Y$11,'Transactions (Dated)'!$C$2:$C$53,"Sell")</f>
        <v>0</v>
      </c>
      <c r="Z218" s="40">
        <f ca="1">Z217+SUMIFS('Transactions (Dated)'!$E$2:$E$53,'Transactions (Dated)'!$D$2:$D$53,'Share Values'!$V218,'Transactions (Dated)'!$B$2:$B$53,'Share Values'!Z$11,'Transactions (Dated)'!$C$2:$C$53,"Buy")-SUMIFS('Transactions (Dated)'!$E$2:$E$53,'Transactions (Dated)'!$D$2:$D$53,'Share Values'!$V218,'Transactions (Dated)'!$B$2:$B$53,'Share Values'!Z$11,'Transactions (Dated)'!$C$2:$C$53,"Sell")</f>
        <v>1892</v>
      </c>
      <c r="AA218" s="40">
        <f ca="1">AA217+SUMIFS('Transactions (Dated)'!$E$2:$E$53,'Transactions (Dated)'!$D$2:$D$53,'Share Values'!$V218,'Transactions (Dated)'!$B$2:$B$53,'Share Values'!AA$11,'Transactions (Dated)'!$C$2:$C$53,"Buy")-SUMIFS('Transactions (Dated)'!$E$2:$E$53,'Transactions (Dated)'!$D$2:$D$53,'Share Values'!$V218,'Transactions (Dated)'!$B$2:$B$53,'Share Values'!AA$11,'Transactions (Dated)'!$C$2:$C$53,"Sell")</f>
        <v>2348</v>
      </c>
      <c r="AB218" s="40">
        <f ca="1">AB217+SUMIFS('Transactions (Dated)'!$E$2:$E$53,'Transactions (Dated)'!$D$2:$D$53,'Share Values'!$V218,'Transactions (Dated)'!$B$2:$B$53,'Share Values'!AB$11,'Transactions (Dated)'!$C$2:$C$53,"Buy")-SUMIFS('Transactions (Dated)'!$E$2:$E$53,'Transactions (Dated)'!$D$2:$D$53,'Share Values'!$V218,'Transactions (Dated)'!$B$2:$B$53,'Share Values'!AB$11,'Transactions (Dated)'!$C$2:$C$53,"Sell")</f>
        <v>0</v>
      </c>
      <c r="AC218" s="40">
        <f ca="1">AC217+SUMIFS('Transactions (Dated)'!$E$2:$E$53,'Transactions (Dated)'!$D$2:$D$53,'Share Values'!$V218,'Transactions (Dated)'!$B$2:$B$53,'Share Values'!AC$11,'Transactions (Dated)'!$C$2:$C$53,"Buy")-SUMIFS('Transactions (Dated)'!$E$2:$E$53,'Transactions (Dated)'!$D$2:$D$53,'Share Values'!$V218,'Transactions (Dated)'!$B$2:$B$53,'Share Values'!AC$11,'Transactions (Dated)'!$C$2:$C$53,"Sell")</f>
        <v>0</v>
      </c>
      <c r="AD218" s="40">
        <f ca="1">AD217+SUMIFS('Transactions (Dated)'!$E$2:$E$53,'Transactions (Dated)'!$D$2:$D$53,'Share Values'!$V218,'Transactions (Dated)'!$B$2:$B$53,'Share Values'!AD$11,'Transactions (Dated)'!$C$2:$C$53,"Buy")-SUMIFS('Transactions (Dated)'!$E$2:$E$53,'Transactions (Dated)'!$D$2:$D$53,'Share Values'!$V218,'Transactions (Dated)'!$B$2:$B$53,'Share Values'!AD$11,'Transactions (Dated)'!$C$2:$C$53,"Sell")</f>
        <v>0</v>
      </c>
      <c r="AE218" s="40">
        <f ca="1">AE217+SUMIFS('Transactions (Dated)'!$E$2:$E$53,'Transactions (Dated)'!$D$2:$D$53,'Share Values'!$V218,'Transactions (Dated)'!$B$2:$B$53,'Share Values'!AE$11,'Transactions (Dated)'!$C$2:$C$53,"Buy")-SUMIFS('Transactions (Dated)'!$E$2:$E$53,'Transactions (Dated)'!$D$2:$D$53,'Share Values'!$V218,'Transactions (Dated)'!$B$2:$B$53,'Share Values'!AE$11,'Transactions (Dated)'!$C$2:$C$53,"Sell")</f>
        <v>0</v>
      </c>
      <c r="AF218" s="40">
        <f ca="1">AF217+SUMIFS('Transactions (Dated)'!$E$2:$E$53,'Transactions (Dated)'!$D$2:$D$53,'Share Values'!$V218,'Transactions (Dated)'!$B$2:$B$53,'Share Values'!AF$11,'Transactions (Dated)'!$C$2:$C$53,"Buy")-SUMIFS('Transactions (Dated)'!$E$2:$E$53,'Transactions (Dated)'!$D$2:$D$53,'Share Values'!$V218,'Transactions (Dated)'!$B$2:$B$53,'Share Values'!AF$11,'Transactions (Dated)'!$C$2:$C$53,"Sell")</f>
        <v>0</v>
      </c>
      <c r="AG218" s="40">
        <f ca="1">AG217+SUMIFS('Transactions (Dated)'!$E$2:$E$53,'Transactions (Dated)'!$D$2:$D$53,'Share Values'!$V218,'Transactions (Dated)'!$B$2:$B$53,'Share Values'!AG$11,'Transactions (Dated)'!$C$2:$C$53,"Buy")-SUMIFS('Transactions (Dated)'!$E$2:$E$53,'Transactions (Dated)'!$D$2:$D$53,'Share Values'!$V218,'Transactions (Dated)'!$B$2:$B$53,'Share Values'!AG$11,'Transactions (Dated)'!$C$2:$C$53,"Sell")</f>
        <v>0</v>
      </c>
      <c r="AH218" s="40">
        <f ca="1">AH217+SUMIFS('Transactions (Dated)'!$E$2:$E$53,'Transactions (Dated)'!$D$2:$D$53,'Share Values'!$V218,'Transactions (Dated)'!$B$2:$B$53,'Share Values'!AH$11,'Transactions (Dated)'!$C$2:$C$53,"Buy")-SUMIFS('Transactions (Dated)'!$E$2:$E$53,'Transactions (Dated)'!$D$2:$D$53,'Share Values'!$V218,'Transactions (Dated)'!$B$2:$B$53,'Share Values'!AH$11,'Transactions (Dated)'!$C$2:$C$53,"Sell")</f>
        <v>0</v>
      </c>
      <c r="AI218" s="40">
        <f ca="1">AI217+SUMIFS('Transactions (Dated)'!$E$2:$E$53,'Transactions (Dated)'!$D$2:$D$53,'Share Values'!$V218,'Transactions (Dated)'!$B$2:$B$53,'Share Values'!AI$11,'Transactions (Dated)'!$C$2:$C$53,"Buy")-SUMIFS('Transactions (Dated)'!$E$2:$E$53,'Transactions (Dated)'!$D$2:$D$53,'Share Values'!$V218,'Transactions (Dated)'!$B$2:$B$53,'Share Values'!AI$11,'Transactions (Dated)'!$C$2:$C$53,"Sell")</f>
        <v>0</v>
      </c>
      <c r="AJ218" s="40">
        <f ca="1">AJ217+SUMIFS('Transactions (Dated)'!$E$2:$E$53,'Transactions (Dated)'!$D$2:$D$53,'Share Values'!$V218,'Transactions (Dated)'!$B$2:$B$53,'Share Values'!AJ$11,'Transactions (Dated)'!$C$2:$C$53,"Buy")-SUMIFS('Transactions (Dated)'!$E$2:$E$53,'Transactions (Dated)'!$D$2:$D$53,'Share Values'!$V218,'Transactions (Dated)'!$B$2:$B$53,'Share Values'!AJ$11,'Transactions (Dated)'!$C$2:$C$53,"Sell")</f>
        <v>0</v>
      </c>
      <c r="AK218" s="40"/>
      <c r="AM218" s="3">
        <f t="shared" si="81"/>
        <v>42213</v>
      </c>
      <c r="AN218" s="6">
        <f t="shared" ca="1" si="82"/>
        <v>46573.75</v>
      </c>
      <c r="AO218" s="6">
        <f t="shared" ca="1" si="83"/>
        <v>34687.5</v>
      </c>
      <c r="AP218" s="6">
        <f t="shared" ca="1" si="84"/>
        <v>0</v>
      </c>
      <c r="AQ218" s="6">
        <f t="shared" ca="1" si="85"/>
        <v>56154.559999999998</v>
      </c>
      <c r="AR218" s="6">
        <f t="shared" ca="1" si="86"/>
        <v>39892.519999999997</v>
      </c>
      <c r="AS218" s="6">
        <f t="shared" ca="1" si="87"/>
        <v>0</v>
      </c>
      <c r="AT218" s="6">
        <f t="shared" ca="1" si="88"/>
        <v>0</v>
      </c>
      <c r="AU218" s="6">
        <f t="shared" ca="1" si="89"/>
        <v>0</v>
      </c>
      <c r="AV218" s="6">
        <f t="shared" ca="1" si="90"/>
        <v>0</v>
      </c>
      <c r="AW218" s="6">
        <f t="shared" ca="1" si="91"/>
        <v>0</v>
      </c>
      <c r="AX218" s="6">
        <f t="shared" ca="1" si="92"/>
        <v>0</v>
      </c>
      <c r="AY218" s="6">
        <f t="shared" ca="1" si="93"/>
        <v>0</v>
      </c>
      <c r="AZ218" s="6">
        <f t="shared" ca="1" si="94"/>
        <v>0</v>
      </c>
      <c r="BA218" s="6">
        <f t="shared" ca="1" si="95"/>
        <v>0</v>
      </c>
      <c r="BB218" s="6"/>
      <c r="BD218" s="4">
        <f t="shared" ca="1" si="96"/>
        <v>177308.33</v>
      </c>
      <c r="BF218" s="3">
        <f t="shared" si="97"/>
        <v>42213</v>
      </c>
      <c r="BG218" s="6">
        <f>BG217+SUMIFS('Transactions (Dated)'!H:H,'Transactions (Dated)'!D:D,'Share Values'!AM218)</f>
        <v>806524.9</v>
      </c>
      <c r="BH218" s="6">
        <f ca="1">BH217+SUMIFS('Transactions (Dated)'!$F:$F,'Transactions (Dated)'!$D:$D,$BF218,'Transactions (Dated)'!$B:$B,BH$11,'Transactions (Dated)'!$C:$C,"Dividend (paid to cash)")*W218</f>
        <v>0</v>
      </c>
      <c r="BI218" s="6">
        <f ca="1">BI217+SUMIFS('Transactions (Dated)'!$F:$F,'Transactions (Dated)'!$D:$D,$BF218,'Transactions (Dated)'!$B:$B,BI$11,'Transactions (Dated)'!$C:$C,"Dividend (paid to cash)")*X218</f>
        <v>1718.75</v>
      </c>
      <c r="BJ218" s="6">
        <f ca="1">BJ217+SUMIFS('Transactions (Dated)'!$F:$F,'Transactions (Dated)'!$D:$D,$BF218,'Transactions (Dated)'!$B:$B,BJ$11,'Transactions (Dated)'!$C:$C,"Dividend (paid to cash)")*Y218</f>
        <v>0</v>
      </c>
      <c r="BK218" s="6">
        <f ca="1">BK217+SUMIFS('Transactions (Dated)'!$F:$F,'Transactions (Dated)'!$D:$D,$BF218,'Transactions (Dated)'!$B:$B,BK$11,'Transactions (Dated)'!$C:$C,"Dividend (paid to cash)")*Z218</f>
        <v>113.52000000000001</v>
      </c>
      <c r="BL218" s="6">
        <f ca="1">BL217+SUMIFS('Transactions (Dated)'!$F:$F,'Transactions (Dated)'!$D:$D,$BF218,'Transactions (Dated)'!$B:$B,BL$11,'Transactions (Dated)'!$C:$C,"Dividend (paid to cash)")*AA218</f>
        <v>0</v>
      </c>
      <c r="BM218" s="6">
        <f ca="1">BM217+SUMIFS('Transactions (Dated)'!$F:$F,'Transactions (Dated)'!$D:$D,$BF218,'Transactions (Dated)'!$B:$B,BM$11,'Transactions (Dated)'!$C:$C,"Dividend (paid to cash)")*AB218</f>
        <v>0</v>
      </c>
      <c r="BN218" s="6">
        <f ca="1">BN217+SUMIFS('Transactions (Dated)'!$F:$F,'Transactions (Dated)'!$D:$D,$BF218,'Transactions (Dated)'!$B:$B,BN$11,'Transactions (Dated)'!$C:$C,"Dividend (paid to cash)")*AC218</f>
        <v>0</v>
      </c>
      <c r="BO218" s="6">
        <f ca="1">BO217+SUMIFS('Transactions (Dated)'!$F:$F,'Transactions (Dated)'!$D:$D,$BF218,'Transactions (Dated)'!$B:$B,BO$11,'Transactions (Dated)'!$C:$C,"Dividend (paid to cash)")*AD218</f>
        <v>0</v>
      </c>
      <c r="BP218" s="6">
        <f ca="1">BP217+SUMIFS('Transactions (Dated)'!$F:$F,'Transactions (Dated)'!$D:$D,$BF218,'Transactions (Dated)'!$B:$B,BP$11,'Transactions (Dated)'!$C:$C,"Dividend (paid to cash)")*AE218</f>
        <v>0</v>
      </c>
      <c r="BQ218" s="6">
        <f ca="1">BQ217+SUMIFS('Transactions (Dated)'!$F:$F,'Transactions (Dated)'!$D:$D,$BF218,'Transactions (Dated)'!$B:$B,BQ$11,'Transactions (Dated)'!$C:$C,"Dividend (paid to cash)")*AF218</f>
        <v>0</v>
      </c>
      <c r="BR218" s="6">
        <f ca="1">BR217+SUMIFS('Transactions (Dated)'!$F:$F,'Transactions (Dated)'!$D:$D,$BF218,'Transactions (Dated)'!$B:$B,BR$11,'Transactions (Dated)'!$C:$C,"Dividend (paid to cash)")*AG218</f>
        <v>0</v>
      </c>
      <c r="BS218" s="6">
        <f ca="1">BS217+SUMIFS('Transactions (Dated)'!$F:$F,'Transactions (Dated)'!$D:$D,$BF218,'Transactions (Dated)'!$B:$B,BS$11,'Transactions (Dated)'!$C:$C,"Dividend (paid to cash)")*AH218</f>
        <v>0</v>
      </c>
      <c r="BT218" s="6">
        <f ca="1">BT217+SUMIFS('Transactions (Dated)'!$F:$F,'Transactions (Dated)'!$D:$D,$BF218,'Transactions (Dated)'!$B:$B,BT$11,'Transactions (Dated)'!$C:$C,"Dividend (paid to cash)")*AI218</f>
        <v>0</v>
      </c>
      <c r="BU218" s="6">
        <f ca="1">BU217+SUMIFS('Transactions (Dated)'!$F:$F,'Transactions (Dated)'!$D:$D,$BF218,'Transactions (Dated)'!$B:$B,BU$11,'Transactions (Dated)'!$C:$C,"Dividend (paid to cash)")*AJ218</f>
        <v>0</v>
      </c>
      <c r="BV218" s="6"/>
      <c r="BX218" s="6">
        <f t="shared" ca="1" si="102"/>
        <v>808357.17</v>
      </c>
      <c r="BZ218" s="3">
        <f t="shared" si="103"/>
        <v>42213</v>
      </c>
      <c r="CA218" s="4">
        <f t="shared" ca="1" si="98"/>
        <v>177308.33</v>
      </c>
      <c r="CB218" s="4">
        <f t="shared" ca="1" si="99"/>
        <v>808357.17</v>
      </c>
      <c r="CD218" s="4">
        <f t="shared" ca="1" si="100"/>
        <v>985665.5</v>
      </c>
    </row>
    <row r="219" spans="2:82" x14ac:dyDescent="0.15">
      <c r="B219" s="3">
        <f t="shared" si="101"/>
        <v>42214</v>
      </c>
      <c r="C219" s="2">
        <v>14301.8</v>
      </c>
      <c r="E219" s="70">
        <v>42214</v>
      </c>
      <c r="F219" s="69">
        <v>10.36</v>
      </c>
      <c r="G219" s="69">
        <v>3.86</v>
      </c>
      <c r="H219" s="69">
        <v>19.34</v>
      </c>
      <c r="I219" s="69">
        <v>29.98</v>
      </c>
      <c r="J219" s="69">
        <v>16.98</v>
      </c>
      <c r="K219" s="69">
        <v>12.42</v>
      </c>
      <c r="L219" s="69">
        <v>23.2</v>
      </c>
      <c r="M219" s="69">
        <v>2.88</v>
      </c>
      <c r="N219" s="69">
        <v>9.75</v>
      </c>
      <c r="O219" s="69">
        <v>5.9966999999999997</v>
      </c>
      <c r="P219" s="69">
        <v>29.04</v>
      </c>
      <c r="Q219" s="69">
        <v>0.93</v>
      </c>
      <c r="R219" s="69">
        <v>8.5500000000000007</v>
      </c>
      <c r="S219" s="69">
        <v>36.58</v>
      </c>
      <c r="T219" s="4"/>
      <c r="V219" s="3">
        <f t="shared" si="80"/>
        <v>42214</v>
      </c>
      <c r="W219" s="40">
        <f ca="1">W218+SUMIFS('Transactions (Dated)'!$E$2:$E$53,'Transactions (Dated)'!$D$2:$D$53,'Share Values'!$V219,'Transactions (Dated)'!$B$2:$B$53,'Share Values'!W$11,'Transactions (Dated)'!$C$2:$C$53,"Buy")-SUMIFS('Transactions (Dated)'!$E$2:$E$53,'Transactions (Dated)'!$D$2:$D$53,'Share Values'!$V219,'Transactions (Dated)'!$B$2:$B$53,'Share Values'!W$11,'Transactions (Dated)'!$C$2:$C$53,"Sell")</f>
        <v>4625</v>
      </c>
      <c r="X219" s="40">
        <f ca="1">X218+SUMIFS('Transactions (Dated)'!$E$2:$E$53,'Transactions (Dated)'!$D$2:$D$53,'Share Values'!$V219,'Transactions (Dated)'!$B$2:$B$53,'Share Values'!X$11,'Transactions (Dated)'!$C$2:$C$53,"Buy")-SUMIFS('Transactions (Dated)'!$E$2:$E$53,'Transactions (Dated)'!$D$2:$D$53,'Share Values'!$V219,'Transactions (Dated)'!$B$2:$B$53,'Share Values'!X$11,'Transactions (Dated)'!$C$2:$C$53,"Sell")</f>
        <v>9375</v>
      </c>
      <c r="Y219" s="40">
        <f ca="1">Y218+SUMIFS('Transactions (Dated)'!$E$2:$E$53,'Transactions (Dated)'!$D$2:$D$53,'Share Values'!$V219,'Transactions (Dated)'!$B$2:$B$53,'Share Values'!Y$11,'Transactions (Dated)'!$C$2:$C$53,"Buy")-SUMIFS('Transactions (Dated)'!$E$2:$E$53,'Transactions (Dated)'!$D$2:$D$53,'Share Values'!$V219,'Transactions (Dated)'!$B$2:$B$53,'Share Values'!Y$11,'Transactions (Dated)'!$C$2:$C$53,"Sell")</f>
        <v>0</v>
      </c>
      <c r="Z219" s="40">
        <f ca="1">Z218+SUMIFS('Transactions (Dated)'!$E$2:$E$53,'Transactions (Dated)'!$D$2:$D$53,'Share Values'!$V219,'Transactions (Dated)'!$B$2:$B$53,'Share Values'!Z$11,'Transactions (Dated)'!$C$2:$C$53,"Buy")-SUMIFS('Transactions (Dated)'!$E$2:$E$53,'Transactions (Dated)'!$D$2:$D$53,'Share Values'!$V219,'Transactions (Dated)'!$B$2:$B$53,'Share Values'!Z$11,'Transactions (Dated)'!$C$2:$C$53,"Sell")</f>
        <v>1892</v>
      </c>
      <c r="AA219" s="40">
        <f ca="1">AA218+SUMIFS('Transactions (Dated)'!$E$2:$E$53,'Transactions (Dated)'!$D$2:$D$53,'Share Values'!$V219,'Transactions (Dated)'!$B$2:$B$53,'Share Values'!AA$11,'Transactions (Dated)'!$C$2:$C$53,"Buy")-SUMIFS('Transactions (Dated)'!$E$2:$E$53,'Transactions (Dated)'!$D$2:$D$53,'Share Values'!$V219,'Transactions (Dated)'!$B$2:$B$53,'Share Values'!AA$11,'Transactions (Dated)'!$C$2:$C$53,"Sell")</f>
        <v>2348</v>
      </c>
      <c r="AB219" s="40">
        <f ca="1">AB218+SUMIFS('Transactions (Dated)'!$E$2:$E$53,'Transactions (Dated)'!$D$2:$D$53,'Share Values'!$V219,'Transactions (Dated)'!$B$2:$B$53,'Share Values'!AB$11,'Transactions (Dated)'!$C$2:$C$53,"Buy")-SUMIFS('Transactions (Dated)'!$E$2:$E$53,'Transactions (Dated)'!$D$2:$D$53,'Share Values'!$V219,'Transactions (Dated)'!$B$2:$B$53,'Share Values'!AB$11,'Transactions (Dated)'!$C$2:$C$53,"Sell")</f>
        <v>0</v>
      </c>
      <c r="AC219" s="40">
        <f ca="1">AC218+SUMIFS('Transactions (Dated)'!$E$2:$E$53,'Transactions (Dated)'!$D$2:$D$53,'Share Values'!$V219,'Transactions (Dated)'!$B$2:$B$53,'Share Values'!AC$11,'Transactions (Dated)'!$C$2:$C$53,"Buy")-SUMIFS('Transactions (Dated)'!$E$2:$E$53,'Transactions (Dated)'!$D$2:$D$53,'Share Values'!$V219,'Transactions (Dated)'!$B$2:$B$53,'Share Values'!AC$11,'Transactions (Dated)'!$C$2:$C$53,"Sell")</f>
        <v>0</v>
      </c>
      <c r="AD219" s="40">
        <f ca="1">AD218+SUMIFS('Transactions (Dated)'!$E$2:$E$53,'Transactions (Dated)'!$D$2:$D$53,'Share Values'!$V219,'Transactions (Dated)'!$B$2:$B$53,'Share Values'!AD$11,'Transactions (Dated)'!$C$2:$C$53,"Buy")-SUMIFS('Transactions (Dated)'!$E$2:$E$53,'Transactions (Dated)'!$D$2:$D$53,'Share Values'!$V219,'Transactions (Dated)'!$B$2:$B$53,'Share Values'!AD$11,'Transactions (Dated)'!$C$2:$C$53,"Sell")</f>
        <v>0</v>
      </c>
      <c r="AE219" s="40">
        <f ca="1">AE218+SUMIFS('Transactions (Dated)'!$E$2:$E$53,'Transactions (Dated)'!$D$2:$D$53,'Share Values'!$V219,'Transactions (Dated)'!$B$2:$B$53,'Share Values'!AE$11,'Transactions (Dated)'!$C$2:$C$53,"Buy")-SUMIFS('Transactions (Dated)'!$E$2:$E$53,'Transactions (Dated)'!$D$2:$D$53,'Share Values'!$V219,'Transactions (Dated)'!$B$2:$B$53,'Share Values'!AE$11,'Transactions (Dated)'!$C$2:$C$53,"Sell")</f>
        <v>0</v>
      </c>
      <c r="AF219" s="40">
        <f ca="1">AF218+SUMIFS('Transactions (Dated)'!$E$2:$E$53,'Transactions (Dated)'!$D$2:$D$53,'Share Values'!$V219,'Transactions (Dated)'!$B$2:$B$53,'Share Values'!AF$11,'Transactions (Dated)'!$C$2:$C$53,"Buy")-SUMIFS('Transactions (Dated)'!$E$2:$E$53,'Transactions (Dated)'!$D$2:$D$53,'Share Values'!$V219,'Transactions (Dated)'!$B$2:$B$53,'Share Values'!AF$11,'Transactions (Dated)'!$C$2:$C$53,"Sell")</f>
        <v>0</v>
      </c>
      <c r="AG219" s="40">
        <f ca="1">AG218+SUMIFS('Transactions (Dated)'!$E$2:$E$53,'Transactions (Dated)'!$D$2:$D$53,'Share Values'!$V219,'Transactions (Dated)'!$B$2:$B$53,'Share Values'!AG$11,'Transactions (Dated)'!$C$2:$C$53,"Buy")-SUMIFS('Transactions (Dated)'!$E$2:$E$53,'Transactions (Dated)'!$D$2:$D$53,'Share Values'!$V219,'Transactions (Dated)'!$B$2:$B$53,'Share Values'!AG$11,'Transactions (Dated)'!$C$2:$C$53,"Sell")</f>
        <v>0</v>
      </c>
      <c r="AH219" s="40">
        <f ca="1">AH218+SUMIFS('Transactions (Dated)'!$E$2:$E$53,'Transactions (Dated)'!$D$2:$D$53,'Share Values'!$V219,'Transactions (Dated)'!$B$2:$B$53,'Share Values'!AH$11,'Transactions (Dated)'!$C$2:$C$53,"Buy")-SUMIFS('Transactions (Dated)'!$E$2:$E$53,'Transactions (Dated)'!$D$2:$D$53,'Share Values'!$V219,'Transactions (Dated)'!$B$2:$B$53,'Share Values'!AH$11,'Transactions (Dated)'!$C$2:$C$53,"Sell")</f>
        <v>0</v>
      </c>
      <c r="AI219" s="40">
        <f ca="1">AI218+SUMIFS('Transactions (Dated)'!$E$2:$E$53,'Transactions (Dated)'!$D$2:$D$53,'Share Values'!$V219,'Transactions (Dated)'!$B$2:$B$53,'Share Values'!AI$11,'Transactions (Dated)'!$C$2:$C$53,"Buy")-SUMIFS('Transactions (Dated)'!$E$2:$E$53,'Transactions (Dated)'!$D$2:$D$53,'Share Values'!$V219,'Transactions (Dated)'!$B$2:$B$53,'Share Values'!AI$11,'Transactions (Dated)'!$C$2:$C$53,"Sell")</f>
        <v>0</v>
      </c>
      <c r="AJ219" s="40">
        <f ca="1">AJ218+SUMIFS('Transactions (Dated)'!$E$2:$E$53,'Transactions (Dated)'!$D$2:$D$53,'Share Values'!$V219,'Transactions (Dated)'!$B$2:$B$53,'Share Values'!AJ$11,'Transactions (Dated)'!$C$2:$C$53,"Buy")-SUMIFS('Transactions (Dated)'!$E$2:$E$53,'Transactions (Dated)'!$D$2:$D$53,'Share Values'!$V219,'Transactions (Dated)'!$B$2:$B$53,'Share Values'!AJ$11,'Transactions (Dated)'!$C$2:$C$53,"Sell")</f>
        <v>0</v>
      </c>
      <c r="AK219" s="40"/>
      <c r="AM219" s="3">
        <f t="shared" si="81"/>
        <v>42214</v>
      </c>
      <c r="AN219" s="6">
        <f t="shared" ca="1" si="82"/>
        <v>47915</v>
      </c>
      <c r="AO219" s="6">
        <f t="shared" ca="1" si="83"/>
        <v>36187.5</v>
      </c>
      <c r="AP219" s="6">
        <f t="shared" ca="1" si="84"/>
        <v>0</v>
      </c>
      <c r="AQ219" s="6">
        <f t="shared" ca="1" si="85"/>
        <v>56722.16</v>
      </c>
      <c r="AR219" s="6">
        <f t="shared" ca="1" si="86"/>
        <v>39869.040000000001</v>
      </c>
      <c r="AS219" s="6">
        <f t="shared" ca="1" si="87"/>
        <v>0</v>
      </c>
      <c r="AT219" s="6">
        <f t="shared" ca="1" si="88"/>
        <v>0</v>
      </c>
      <c r="AU219" s="6">
        <f t="shared" ca="1" si="89"/>
        <v>0</v>
      </c>
      <c r="AV219" s="6">
        <f t="shared" ca="1" si="90"/>
        <v>0</v>
      </c>
      <c r="AW219" s="6">
        <f t="shared" ca="1" si="91"/>
        <v>0</v>
      </c>
      <c r="AX219" s="6">
        <f t="shared" ca="1" si="92"/>
        <v>0</v>
      </c>
      <c r="AY219" s="6">
        <f t="shared" ca="1" si="93"/>
        <v>0</v>
      </c>
      <c r="AZ219" s="6">
        <f t="shared" ca="1" si="94"/>
        <v>0</v>
      </c>
      <c r="BA219" s="6">
        <f t="shared" ca="1" si="95"/>
        <v>0</v>
      </c>
      <c r="BB219" s="6"/>
      <c r="BD219" s="4">
        <f t="shared" ca="1" si="96"/>
        <v>180693.7</v>
      </c>
      <c r="BF219" s="3">
        <f t="shared" si="97"/>
        <v>42214</v>
      </c>
      <c r="BG219" s="6">
        <f>BG218+SUMIFS('Transactions (Dated)'!H:H,'Transactions (Dated)'!D:D,'Share Values'!AM219)</f>
        <v>806524.9</v>
      </c>
      <c r="BH219" s="6">
        <f ca="1">BH218+SUMIFS('Transactions (Dated)'!$F:$F,'Transactions (Dated)'!$D:$D,$BF219,'Transactions (Dated)'!$B:$B,BH$11,'Transactions (Dated)'!$C:$C,"Dividend (paid to cash)")*W219</f>
        <v>0</v>
      </c>
      <c r="BI219" s="6">
        <f ca="1">BI218+SUMIFS('Transactions (Dated)'!$F:$F,'Transactions (Dated)'!$D:$D,$BF219,'Transactions (Dated)'!$B:$B,BI$11,'Transactions (Dated)'!$C:$C,"Dividend (paid to cash)")*X219</f>
        <v>1718.75</v>
      </c>
      <c r="BJ219" s="6">
        <f ca="1">BJ218+SUMIFS('Transactions (Dated)'!$F:$F,'Transactions (Dated)'!$D:$D,$BF219,'Transactions (Dated)'!$B:$B,BJ$11,'Transactions (Dated)'!$C:$C,"Dividend (paid to cash)")*Y219</f>
        <v>0</v>
      </c>
      <c r="BK219" s="6">
        <f ca="1">BK218+SUMIFS('Transactions (Dated)'!$F:$F,'Transactions (Dated)'!$D:$D,$BF219,'Transactions (Dated)'!$B:$B,BK$11,'Transactions (Dated)'!$C:$C,"Dividend (paid to cash)")*Z219</f>
        <v>113.52000000000001</v>
      </c>
      <c r="BL219" s="6">
        <f ca="1">BL218+SUMIFS('Transactions (Dated)'!$F:$F,'Transactions (Dated)'!$D:$D,$BF219,'Transactions (Dated)'!$B:$B,BL$11,'Transactions (Dated)'!$C:$C,"Dividend (paid to cash)")*AA219</f>
        <v>0</v>
      </c>
      <c r="BM219" s="6">
        <f ca="1">BM218+SUMIFS('Transactions (Dated)'!$F:$F,'Transactions (Dated)'!$D:$D,$BF219,'Transactions (Dated)'!$B:$B,BM$11,'Transactions (Dated)'!$C:$C,"Dividend (paid to cash)")*AB219</f>
        <v>0</v>
      </c>
      <c r="BN219" s="6">
        <f ca="1">BN218+SUMIFS('Transactions (Dated)'!$F:$F,'Transactions (Dated)'!$D:$D,$BF219,'Transactions (Dated)'!$B:$B,BN$11,'Transactions (Dated)'!$C:$C,"Dividend (paid to cash)")*AC219</f>
        <v>0</v>
      </c>
      <c r="BO219" s="6">
        <f ca="1">BO218+SUMIFS('Transactions (Dated)'!$F:$F,'Transactions (Dated)'!$D:$D,$BF219,'Transactions (Dated)'!$B:$B,BO$11,'Transactions (Dated)'!$C:$C,"Dividend (paid to cash)")*AD219</f>
        <v>0</v>
      </c>
      <c r="BP219" s="6">
        <f ca="1">BP218+SUMIFS('Transactions (Dated)'!$F:$F,'Transactions (Dated)'!$D:$D,$BF219,'Transactions (Dated)'!$B:$B,BP$11,'Transactions (Dated)'!$C:$C,"Dividend (paid to cash)")*AE219</f>
        <v>0</v>
      </c>
      <c r="BQ219" s="6">
        <f ca="1">BQ218+SUMIFS('Transactions (Dated)'!$F:$F,'Transactions (Dated)'!$D:$D,$BF219,'Transactions (Dated)'!$B:$B,BQ$11,'Transactions (Dated)'!$C:$C,"Dividend (paid to cash)")*AF219</f>
        <v>0</v>
      </c>
      <c r="BR219" s="6">
        <f ca="1">BR218+SUMIFS('Transactions (Dated)'!$F:$F,'Transactions (Dated)'!$D:$D,$BF219,'Transactions (Dated)'!$B:$B,BR$11,'Transactions (Dated)'!$C:$C,"Dividend (paid to cash)")*AG219</f>
        <v>0</v>
      </c>
      <c r="BS219" s="6">
        <f ca="1">BS218+SUMIFS('Transactions (Dated)'!$F:$F,'Transactions (Dated)'!$D:$D,$BF219,'Transactions (Dated)'!$B:$B,BS$11,'Transactions (Dated)'!$C:$C,"Dividend (paid to cash)")*AH219</f>
        <v>0</v>
      </c>
      <c r="BT219" s="6">
        <f ca="1">BT218+SUMIFS('Transactions (Dated)'!$F:$F,'Transactions (Dated)'!$D:$D,$BF219,'Transactions (Dated)'!$B:$B,BT$11,'Transactions (Dated)'!$C:$C,"Dividend (paid to cash)")*AI219</f>
        <v>0</v>
      </c>
      <c r="BU219" s="6">
        <f ca="1">BU218+SUMIFS('Transactions (Dated)'!$F:$F,'Transactions (Dated)'!$D:$D,$BF219,'Transactions (Dated)'!$B:$B,BU$11,'Transactions (Dated)'!$C:$C,"Dividend (paid to cash)")*AJ219</f>
        <v>0</v>
      </c>
      <c r="BV219" s="6"/>
      <c r="BX219" s="6">
        <f t="shared" ca="1" si="102"/>
        <v>808357.17</v>
      </c>
      <c r="BZ219" s="3">
        <f t="shared" si="103"/>
        <v>42214</v>
      </c>
      <c r="CA219" s="4">
        <f t="shared" ca="1" si="98"/>
        <v>180693.7</v>
      </c>
      <c r="CB219" s="4">
        <f t="shared" ca="1" si="99"/>
        <v>808357.17</v>
      </c>
      <c r="CD219" s="4">
        <f t="shared" ca="1" si="100"/>
        <v>989050.87000000011</v>
      </c>
    </row>
    <row r="220" spans="2:82" x14ac:dyDescent="0.15">
      <c r="B220" s="3">
        <f t="shared" si="101"/>
        <v>42215</v>
      </c>
      <c r="C220" s="2">
        <v>14382.8</v>
      </c>
      <c r="E220" s="70">
        <v>42215</v>
      </c>
      <c r="F220" s="69">
        <v>10.31</v>
      </c>
      <c r="G220" s="69">
        <v>3.87</v>
      </c>
      <c r="H220" s="69">
        <v>19.46</v>
      </c>
      <c r="I220" s="69">
        <v>29.6</v>
      </c>
      <c r="J220" s="69">
        <v>16.059999999999999</v>
      </c>
      <c r="K220" s="69">
        <v>12.28</v>
      </c>
      <c r="L220" s="69">
        <v>23.97</v>
      </c>
      <c r="M220" s="69">
        <v>2.9</v>
      </c>
      <c r="N220" s="69">
        <v>9.75</v>
      </c>
      <c r="O220" s="69">
        <v>6.0667</v>
      </c>
      <c r="P220" s="69">
        <v>29.9</v>
      </c>
      <c r="Q220" s="69">
        <v>0.91</v>
      </c>
      <c r="R220" s="69">
        <v>7.86</v>
      </c>
      <c r="S220" s="69">
        <v>36.03</v>
      </c>
      <c r="T220" s="4"/>
      <c r="V220" s="3">
        <f t="shared" si="80"/>
        <v>42215</v>
      </c>
      <c r="W220" s="40">
        <f ca="1">W219+SUMIFS('Transactions (Dated)'!$E$2:$E$53,'Transactions (Dated)'!$D$2:$D$53,'Share Values'!$V220,'Transactions (Dated)'!$B$2:$B$53,'Share Values'!W$11,'Transactions (Dated)'!$C$2:$C$53,"Buy")-SUMIFS('Transactions (Dated)'!$E$2:$E$53,'Transactions (Dated)'!$D$2:$D$53,'Share Values'!$V220,'Transactions (Dated)'!$B$2:$B$53,'Share Values'!W$11,'Transactions (Dated)'!$C$2:$C$53,"Sell")</f>
        <v>4625</v>
      </c>
      <c r="X220" s="40">
        <f ca="1">X219+SUMIFS('Transactions (Dated)'!$E$2:$E$53,'Transactions (Dated)'!$D$2:$D$53,'Share Values'!$V220,'Transactions (Dated)'!$B$2:$B$53,'Share Values'!X$11,'Transactions (Dated)'!$C$2:$C$53,"Buy")-SUMIFS('Transactions (Dated)'!$E$2:$E$53,'Transactions (Dated)'!$D$2:$D$53,'Share Values'!$V220,'Transactions (Dated)'!$B$2:$B$53,'Share Values'!X$11,'Transactions (Dated)'!$C$2:$C$53,"Sell")</f>
        <v>9375</v>
      </c>
      <c r="Y220" s="40">
        <f ca="1">Y219+SUMIFS('Transactions (Dated)'!$E$2:$E$53,'Transactions (Dated)'!$D$2:$D$53,'Share Values'!$V220,'Transactions (Dated)'!$B$2:$B$53,'Share Values'!Y$11,'Transactions (Dated)'!$C$2:$C$53,"Buy")-SUMIFS('Transactions (Dated)'!$E$2:$E$53,'Transactions (Dated)'!$D$2:$D$53,'Share Values'!$V220,'Transactions (Dated)'!$B$2:$B$53,'Share Values'!Y$11,'Transactions (Dated)'!$C$2:$C$53,"Sell")</f>
        <v>0</v>
      </c>
      <c r="Z220" s="40">
        <f ca="1">Z219+SUMIFS('Transactions (Dated)'!$E$2:$E$53,'Transactions (Dated)'!$D$2:$D$53,'Share Values'!$V220,'Transactions (Dated)'!$B$2:$B$53,'Share Values'!Z$11,'Transactions (Dated)'!$C$2:$C$53,"Buy")-SUMIFS('Transactions (Dated)'!$E$2:$E$53,'Transactions (Dated)'!$D$2:$D$53,'Share Values'!$V220,'Transactions (Dated)'!$B$2:$B$53,'Share Values'!Z$11,'Transactions (Dated)'!$C$2:$C$53,"Sell")</f>
        <v>1892</v>
      </c>
      <c r="AA220" s="40">
        <f ca="1">AA219+SUMIFS('Transactions (Dated)'!$E$2:$E$53,'Transactions (Dated)'!$D$2:$D$53,'Share Values'!$V220,'Transactions (Dated)'!$B$2:$B$53,'Share Values'!AA$11,'Transactions (Dated)'!$C$2:$C$53,"Buy")-SUMIFS('Transactions (Dated)'!$E$2:$E$53,'Transactions (Dated)'!$D$2:$D$53,'Share Values'!$V220,'Transactions (Dated)'!$B$2:$B$53,'Share Values'!AA$11,'Transactions (Dated)'!$C$2:$C$53,"Sell")</f>
        <v>2348</v>
      </c>
      <c r="AB220" s="40">
        <f ca="1">AB219+SUMIFS('Transactions (Dated)'!$E$2:$E$53,'Transactions (Dated)'!$D$2:$D$53,'Share Values'!$V220,'Transactions (Dated)'!$B$2:$B$53,'Share Values'!AB$11,'Transactions (Dated)'!$C$2:$C$53,"Buy")-SUMIFS('Transactions (Dated)'!$E$2:$E$53,'Transactions (Dated)'!$D$2:$D$53,'Share Values'!$V220,'Transactions (Dated)'!$B$2:$B$53,'Share Values'!AB$11,'Transactions (Dated)'!$C$2:$C$53,"Sell")</f>
        <v>0</v>
      </c>
      <c r="AC220" s="40">
        <f ca="1">AC219+SUMIFS('Transactions (Dated)'!$E$2:$E$53,'Transactions (Dated)'!$D$2:$D$53,'Share Values'!$V220,'Transactions (Dated)'!$B$2:$B$53,'Share Values'!AC$11,'Transactions (Dated)'!$C$2:$C$53,"Buy")-SUMIFS('Transactions (Dated)'!$E$2:$E$53,'Transactions (Dated)'!$D$2:$D$53,'Share Values'!$V220,'Transactions (Dated)'!$B$2:$B$53,'Share Values'!AC$11,'Transactions (Dated)'!$C$2:$C$53,"Sell")</f>
        <v>0</v>
      </c>
      <c r="AD220" s="40">
        <f ca="1">AD219+SUMIFS('Transactions (Dated)'!$E$2:$E$53,'Transactions (Dated)'!$D$2:$D$53,'Share Values'!$V220,'Transactions (Dated)'!$B$2:$B$53,'Share Values'!AD$11,'Transactions (Dated)'!$C$2:$C$53,"Buy")-SUMIFS('Transactions (Dated)'!$E$2:$E$53,'Transactions (Dated)'!$D$2:$D$53,'Share Values'!$V220,'Transactions (Dated)'!$B$2:$B$53,'Share Values'!AD$11,'Transactions (Dated)'!$C$2:$C$53,"Sell")</f>
        <v>0</v>
      </c>
      <c r="AE220" s="40">
        <f ca="1">AE219+SUMIFS('Transactions (Dated)'!$E$2:$E$53,'Transactions (Dated)'!$D$2:$D$53,'Share Values'!$V220,'Transactions (Dated)'!$B$2:$B$53,'Share Values'!AE$11,'Transactions (Dated)'!$C$2:$C$53,"Buy")-SUMIFS('Transactions (Dated)'!$E$2:$E$53,'Transactions (Dated)'!$D$2:$D$53,'Share Values'!$V220,'Transactions (Dated)'!$B$2:$B$53,'Share Values'!AE$11,'Transactions (Dated)'!$C$2:$C$53,"Sell")</f>
        <v>0</v>
      </c>
      <c r="AF220" s="40">
        <f ca="1">AF219+SUMIFS('Transactions (Dated)'!$E$2:$E$53,'Transactions (Dated)'!$D$2:$D$53,'Share Values'!$V220,'Transactions (Dated)'!$B$2:$B$53,'Share Values'!AF$11,'Transactions (Dated)'!$C$2:$C$53,"Buy")-SUMIFS('Transactions (Dated)'!$E$2:$E$53,'Transactions (Dated)'!$D$2:$D$53,'Share Values'!$V220,'Transactions (Dated)'!$B$2:$B$53,'Share Values'!AF$11,'Transactions (Dated)'!$C$2:$C$53,"Sell")</f>
        <v>0</v>
      </c>
      <c r="AG220" s="40">
        <f ca="1">AG219+SUMIFS('Transactions (Dated)'!$E$2:$E$53,'Transactions (Dated)'!$D$2:$D$53,'Share Values'!$V220,'Transactions (Dated)'!$B$2:$B$53,'Share Values'!AG$11,'Transactions (Dated)'!$C$2:$C$53,"Buy")-SUMIFS('Transactions (Dated)'!$E$2:$E$53,'Transactions (Dated)'!$D$2:$D$53,'Share Values'!$V220,'Transactions (Dated)'!$B$2:$B$53,'Share Values'!AG$11,'Transactions (Dated)'!$C$2:$C$53,"Sell")</f>
        <v>0</v>
      </c>
      <c r="AH220" s="40">
        <f ca="1">AH219+SUMIFS('Transactions (Dated)'!$E$2:$E$53,'Transactions (Dated)'!$D$2:$D$53,'Share Values'!$V220,'Transactions (Dated)'!$B$2:$B$53,'Share Values'!AH$11,'Transactions (Dated)'!$C$2:$C$53,"Buy")-SUMIFS('Transactions (Dated)'!$E$2:$E$53,'Transactions (Dated)'!$D$2:$D$53,'Share Values'!$V220,'Transactions (Dated)'!$B$2:$B$53,'Share Values'!AH$11,'Transactions (Dated)'!$C$2:$C$53,"Sell")</f>
        <v>0</v>
      </c>
      <c r="AI220" s="40">
        <f ca="1">AI219+SUMIFS('Transactions (Dated)'!$E$2:$E$53,'Transactions (Dated)'!$D$2:$D$53,'Share Values'!$V220,'Transactions (Dated)'!$B$2:$B$53,'Share Values'!AI$11,'Transactions (Dated)'!$C$2:$C$53,"Buy")-SUMIFS('Transactions (Dated)'!$E$2:$E$53,'Transactions (Dated)'!$D$2:$D$53,'Share Values'!$V220,'Transactions (Dated)'!$B$2:$B$53,'Share Values'!AI$11,'Transactions (Dated)'!$C$2:$C$53,"Sell")</f>
        <v>0</v>
      </c>
      <c r="AJ220" s="40">
        <f ca="1">AJ219+SUMIFS('Transactions (Dated)'!$E$2:$E$53,'Transactions (Dated)'!$D$2:$D$53,'Share Values'!$V220,'Transactions (Dated)'!$B$2:$B$53,'Share Values'!AJ$11,'Transactions (Dated)'!$C$2:$C$53,"Buy")-SUMIFS('Transactions (Dated)'!$E$2:$E$53,'Transactions (Dated)'!$D$2:$D$53,'Share Values'!$V220,'Transactions (Dated)'!$B$2:$B$53,'Share Values'!AJ$11,'Transactions (Dated)'!$C$2:$C$53,"Sell")</f>
        <v>0</v>
      </c>
      <c r="AK220" s="40"/>
      <c r="AM220" s="3">
        <f t="shared" si="81"/>
        <v>42215</v>
      </c>
      <c r="AN220" s="6">
        <f t="shared" ca="1" si="82"/>
        <v>47683.75</v>
      </c>
      <c r="AO220" s="6">
        <f t="shared" ca="1" si="83"/>
        <v>36281.25</v>
      </c>
      <c r="AP220" s="6">
        <f t="shared" ca="1" si="84"/>
        <v>0</v>
      </c>
      <c r="AQ220" s="6">
        <f t="shared" ca="1" si="85"/>
        <v>56003.200000000004</v>
      </c>
      <c r="AR220" s="6">
        <f t="shared" ca="1" si="86"/>
        <v>37708.879999999997</v>
      </c>
      <c r="AS220" s="6">
        <f t="shared" ca="1" si="87"/>
        <v>0</v>
      </c>
      <c r="AT220" s="6">
        <f t="shared" ca="1" si="88"/>
        <v>0</v>
      </c>
      <c r="AU220" s="6">
        <f t="shared" ca="1" si="89"/>
        <v>0</v>
      </c>
      <c r="AV220" s="6">
        <f t="shared" ca="1" si="90"/>
        <v>0</v>
      </c>
      <c r="AW220" s="6">
        <f t="shared" ca="1" si="91"/>
        <v>0</v>
      </c>
      <c r="AX220" s="6">
        <f t="shared" ca="1" si="92"/>
        <v>0</v>
      </c>
      <c r="AY220" s="6">
        <f t="shared" ca="1" si="93"/>
        <v>0</v>
      </c>
      <c r="AZ220" s="6">
        <f t="shared" ca="1" si="94"/>
        <v>0</v>
      </c>
      <c r="BA220" s="6">
        <f t="shared" ca="1" si="95"/>
        <v>0</v>
      </c>
      <c r="BB220" s="6"/>
      <c r="BD220" s="4">
        <f t="shared" ca="1" si="96"/>
        <v>177677.08000000002</v>
      </c>
      <c r="BF220" s="3">
        <f t="shared" si="97"/>
        <v>42215</v>
      </c>
      <c r="BG220" s="6">
        <f>BG219+SUMIFS('Transactions (Dated)'!H:H,'Transactions (Dated)'!D:D,'Share Values'!AM220)</f>
        <v>806524.9</v>
      </c>
      <c r="BH220" s="6">
        <f ca="1">BH219+SUMIFS('Transactions (Dated)'!$F:$F,'Transactions (Dated)'!$D:$D,$BF220,'Transactions (Dated)'!$B:$B,BH$11,'Transactions (Dated)'!$C:$C,"Dividend (paid to cash)")*W220</f>
        <v>0</v>
      </c>
      <c r="BI220" s="6">
        <f ca="1">BI219+SUMIFS('Transactions (Dated)'!$F:$F,'Transactions (Dated)'!$D:$D,$BF220,'Transactions (Dated)'!$B:$B,BI$11,'Transactions (Dated)'!$C:$C,"Dividend (paid to cash)")*X220</f>
        <v>1718.75</v>
      </c>
      <c r="BJ220" s="6">
        <f ca="1">BJ219+SUMIFS('Transactions (Dated)'!$F:$F,'Transactions (Dated)'!$D:$D,$BF220,'Transactions (Dated)'!$B:$B,BJ$11,'Transactions (Dated)'!$C:$C,"Dividend (paid to cash)")*Y220</f>
        <v>0</v>
      </c>
      <c r="BK220" s="6">
        <f ca="1">BK219+SUMIFS('Transactions (Dated)'!$F:$F,'Transactions (Dated)'!$D:$D,$BF220,'Transactions (Dated)'!$B:$B,BK$11,'Transactions (Dated)'!$C:$C,"Dividend (paid to cash)")*Z220</f>
        <v>113.52000000000001</v>
      </c>
      <c r="BL220" s="6">
        <f ca="1">BL219+SUMIFS('Transactions (Dated)'!$F:$F,'Transactions (Dated)'!$D:$D,$BF220,'Transactions (Dated)'!$B:$B,BL$11,'Transactions (Dated)'!$C:$C,"Dividend (paid to cash)")*AA220</f>
        <v>0</v>
      </c>
      <c r="BM220" s="6">
        <f ca="1">BM219+SUMIFS('Transactions (Dated)'!$F:$F,'Transactions (Dated)'!$D:$D,$BF220,'Transactions (Dated)'!$B:$B,BM$11,'Transactions (Dated)'!$C:$C,"Dividend (paid to cash)")*AB220</f>
        <v>0</v>
      </c>
      <c r="BN220" s="6">
        <f ca="1">BN219+SUMIFS('Transactions (Dated)'!$F:$F,'Transactions (Dated)'!$D:$D,$BF220,'Transactions (Dated)'!$B:$B,BN$11,'Transactions (Dated)'!$C:$C,"Dividend (paid to cash)")*AC220</f>
        <v>0</v>
      </c>
      <c r="BO220" s="6">
        <f ca="1">BO219+SUMIFS('Transactions (Dated)'!$F:$F,'Transactions (Dated)'!$D:$D,$BF220,'Transactions (Dated)'!$B:$B,BO$11,'Transactions (Dated)'!$C:$C,"Dividend (paid to cash)")*AD220</f>
        <v>0</v>
      </c>
      <c r="BP220" s="6">
        <f ca="1">BP219+SUMIFS('Transactions (Dated)'!$F:$F,'Transactions (Dated)'!$D:$D,$BF220,'Transactions (Dated)'!$B:$B,BP$11,'Transactions (Dated)'!$C:$C,"Dividend (paid to cash)")*AE220</f>
        <v>0</v>
      </c>
      <c r="BQ220" s="6">
        <f ca="1">BQ219+SUMIFS('Transactions (Dated)'!$F:$F,'Transactions (Dated)'!$D:$D,$BF220,'Transactions (Dated)'!$B:$B,BQ$11,'Transactions (Dated)'!$C:$C,"Dividend (paid to cash)")*AF220</f>
        <v>0</v>
      </c>
      <c r="BR220" s="6">
        <f ca="1">BR219+SUMIFS('Transactions (Dated)'!$F:$F,'Transactions (Dated)'!$D:$D,$BF220,'Transactions (Dated)'!$B:$B,BR$11,'Transactions (Dated)'!$C:$C,"Dividend (paid to cash)")*AG220</f>
        <v>0</v>
      </c>
      <c r="BS220" s="6">
        <f ca="1">BS219+SUMIFS('Transactions (Dated)'!$F:$F,'Transactions (Dated)'!$D:$D,$BF220,'Transactions (Dated)'!$B:$B,BS$11,'Transactions (Dated)'!$C:$C,"Dividend (paid to cash)")*AH220</f>
        <v>0</v>
      </c>
      <c r="BT220" s="6">
        <f ca="1">BT219+SUMIFS('Transactions (Dated)'!$F:$F,'Transactions (Dated)'!$D:$D,$BF220,'Transactions (Dated)'!$B:$B,BT$11,'Transactions (Dated)'!$C:$C,"Dividend (paid to cash)")*AI220</f>
        <v>0</v>
      </c>
      <c r="BU220" s="6">
        <f ca="1">BU219+SUMIFS('Transactions (Dated)'!$F:$F,'Transactions (Dated)'!$D:$D,$BF220,'Transactions (Dated)'!$B:$B,BU$11,'Transactions (Dated)'!$C:$C,"Dividend (paid to cash)")*AJ220</f>
        <v>0</v>
      </c>
      <c r="BV220" s="6"/>
      <c r="BX220" s="6">
        <f t="shared" ca="1" si="102"/>
        <v>808357.17</v>
      </c>
      <c r="BZ220" s="3">
        <f t="shared" si="103"/>
        <v>42215</v>
      </c>
      <c r="CA220" s="4">
        <f t="shared" ca="1" si="98"/>
        <v>177677.08000000002</v>
      </c>
      <c r="CB220" s="4">
        <f t="shared" ca="1" si="99"/>
        <v>808357.17</v>
      </c>
      <c r="CD220" s="4">
        <f t="shared" ca="1" si="100"/>
        <v>986034.25</v>
      </c>
    </row>
    <row r="221" spans="2:82" x14ac:dyDescent="0.15">
      <c r="B221" s="3">
        <f t="shared" si="101"/>
        <v>42216</v>
      </c>
      <c r="C221" s="2">
        <v>14468.7</v>
      </c>
      <c r="E221" s="70">
        <v>42216</v>
      </c>
      <c r="F221" s="69">
        <v>10.130000000000001</v>
      </c>
      <c r="G221" s="69">
        <v>3.87</v>
      </c>
      <c r="H221" s="69">
        <v>19.57</v>
      </c>
      <c r="I221" s="69">
        <v>30.93</v>
      </c>
      <c r="J221" s="69">
        <v>15.93</v>
      </c>
      <c r="K221" s="69">
        <v>12.5</v>
      </c>
      <c r="L221" s="69">
        <v>23.97</v>
      </c>
      <c r="M221" s="69">
        <v>3.05</v>
      </c>
      <c r="N221" s="69">
        <v>9.75</v>
      </c>
      <c r="O221" s="69">
        <v>6.0433000000000003</v>
      </c>
      <c r="P221" s="69">
        <v>29.99</v>
      </c>
      <c r="Q221" s="69">
        <v>0.95</v>
      </c>
      <c r="R221" s="69">
        <v>8.43</v>
      </c>
      <c r="S221" s="69">
        <v>37.450000000000003</v>
      </c>
      <c r="T221" s="4"/>
      <c r="V221" s="3">
        <f t="shared" si="80"/>
        <v>42216</v>
      </c>
      <c r="W221" s="40">
        <f ca="1">W220+SUMIFS('Transactions (Dated)'!$E$2:$E$53,'Transactions (Dated)'!$D$2:$D$53,'Share Values'!$V221,'Transactions (Dated)'!$B$2:$B$53,'Share Values'!W$11,'Transactions (Dated)'!$C$2:$C$53,"Buy")-SUMIFS('Transactions (Dated)'!$E$2:$E$53,'Transactions (Dated)'!$D$2:$D$53,'Share Values'!$V221,'Transactions (Dated)'!$B$2:$B$53,'Share Values'!W$11,'Transactions (Dated)'!$C$2:$C$53,"Sell")</f>
        <v>4625</v>
      </c>
      <c r="X221" s="40">
        <f ca="1">X220+SUMIFS('Transactions (Dated)'!$E$2:$E$53,'Transactions (Dated)'!$D$2:$D$53,'Share Values'!$V221,'Transactions (Dated)'!$B$2:$B$53,'Share Values'!X$11,'Transactions (Dated)'!$C$2:$C$53,"Buy")-SUMIFS('Transactions (Dated)'!$E$2:$E$53,'Transactions (Dated)'!$D$2:$D$53,'Share Values'!$V221,'Transactions (Dated)'!$B$2:$B$53,'Share Values'!X$11,'Transactions (Dated)'!$C$2:$C$53,"Sell")</f>
        <v>9375</v>
      </c>
      <c r="Y221" s="40">
        <f ca="1">Y220+SUMIFS('Transactions (Dated)'!$E$2:$E$53,'Transactions (Dated)'!$D$2:$D$53,'Share Values'!$V221,'Transactions (Dated)'!$B$2:$B$53,'Share Values'!Y$11,'Transactions (Dated)'!$C$2:$C$53,"Buy")-SUMIFS('Transactions (Dated)'!$E$2:$E$53,'Transactions (Dated)'!$D$2:$D$53,'Share Values'!$V221,'Transactions (Dated)'!$B$2:$B$53,'Share Values'!Y$11,'Transactions (Dated)'!$C$2:$C$53,"Sell")</f>
        <v>0</v>
      </c>
      <c r="Z221" s="40">
        <f ca="1">Z220+SUMIFS('Transactions (Dated)'!$E$2:$E$53,'Transactions (Dated)'!$D$2:$D$53,'Share Values'!$V221,'Transactions (Dated)'!$B$2:$B$53,'Share Values'!Z$11,'Transactions (Dated)'!$C$2:$C$53,"Buy")-SUMIFS('Transactions (Dated)'!$E$2:$E$53,'Transactions (Dated)'!$D$2:$D$53,'Share Values'!$V221,'Transactions (Dated)'!$B$2:$B$53,'Share Values'!Z$11,'Transactions (Dated)'!$C$2:$C$53,"Sell")</f>
        <v>1892</v>
      </c>
      <c r="AA221" s="40">
        <f ca="1">AA220+SUMIFS('Transactions (Dated)'!$E$2:$E$53,'Transactions (Dated)'!$D$2:$D$53,'Share Values'!$V221,'Transactions (Dated)'!$B$2:$B$53,'Share Values'!AA$11,'Transactions (Dated)'!$C$2:$C$53,"Buy")-SUMIFS('Transactions (Dated)'!$E$2:$E$53,'Transactions (Dated)'!$D$2:$D$53,'Share Values'!$V221,'Transactions (Dated)'!$B$2:$B$53,'Share Values'!AA$11,'Transactions (Dated)'!$C$2:$C$53,"Sell")</f>
        <v>2348</v>
      </c>
      <c r="AB221" s="40">
        <f ca="1">AB220+SUMIFS('Transactions (Dated)'!$E$2:$E$53,'Transactions (Dated)'!$D$2:$D$53,'Share Values'!$V221,'Transactions (Dated)'!$B$2:$B$53,'Share Values'!AB$11,'Transactions (Dated)'!$C$2:$C$53,"Buy")-SUMIFS('Transactions (Dated)'!$E$2:$E$53,'Transactions (Dated)'!$D$2:$D$53,'Share Values'!$V221,'Transactions (Dated)'!$B$2:$B$53,'Share Values'!AB$11,'Transactions (Dated)'!$C$2:$C$53,"Sell")</f>
        <v>0</v>
      </c>
      <c r="AC221" s="40">
        <f ca="1">AC220+SUMIFS('Transactions (Dated)'!$E$2:$E$53,'Transactions (Dated)'!$D$2:$D$53,'Share Values'!$V221,'Transactions (Dated)'!$B$2:$B$53,'Share Values'!AC$11,'Transactions (Dated)'!$C$2:$C$53,"Buy")-SUMIFS('Transactions (Dated)'!$E$2:$E$53,'Transactions (Dated)'!$D$2:$D$53,'Share Values'!$V221,'Transactions (Dated)'!$B$2:$B$53,'Share Values'!AC$11,'Transactions (Dated)'!$C$2:$C$53,"Sell")</f>
        <v>0</v>
      </c>
      <c r="AD221" s="40">
        <f ca="1">AD220+SUMIFS('Transactions (Dated)'!$E$2:$E$53,'Transactions (Dated)'!$D$2:$D$53,'Share Values'!$V221,'Transactions (Dated)'!$B$2:$B$53,'Share Values'!AD$11,'Transactions (Dated)'!$C$2:$C$53,"Buy")-SUMIFS('Transactions (Dated)'!$E$2:$E$53,'Transactions (Dated)'!$D$2:$D$53,'Share Values'!$V221,'Transactions (Dated)'!$B$2:$B$53,'Share Values'!AD$11,'Transactions (Dated)'!$C$2:$C$53,"Sell")</f>
        <v>0</v>
      </c>
      <c r="AE221" s="40">
        <f ca="1">AE220+SUMIFS('Transactions (Dated)'!$E$2:$E$53,'Transactions (Dated)'!$D$2:$D$53,'Share Values'!$V221,'Transactions (Dated)'!$B$2:$B$53,'Share Values'!AE$11,'Transactions (Dated)'!$C$2:$C$53,"Buy")-SUMIFS('Transactions (Dated)'!$E$2:$E$53,'Transactions (Dated)'!$D$2:$D$53,'Share Values'!$V221,'Transactions (Dated)'!$B$2:$B$53,'Share Values'!AE$11,'Transactions (Dated)'!$C$2:$C$53,"Sell")</f>
        <v>0</v>
      </c>
      <c r="AF221" s="40">
        <f ca="1">AF220+SUMIFS('Transactions (Dated)'!$E$2:$E$53,'Transactions (Dated)'!$D$2:$D$53,'Share Values'!$V221,'Transactions (Dated)'!$B$2:$B$53,'Share Values'!AF$11,'Transactions (Dated)'!$C$2:$C$53,"Buy")-SUMIFS('Transactions (Dated)'!$E$2:$E$53,'Transactions (Dated)'!$D$2:$D$53,'Share Values'!$V221,'Transactions (Dated)'!$B$2:$B$53,'Share Values'!AF$11,'Transactions (Dated)'!$C$2:$C$53,"Sell")</f>
        <v>0</v>
      </c>
      <c r="AG221" s="40">
        <f ca="1">AG220+SUMIFS('Transactions (Dated)'!$E$2:$E$53,'Transactions (Dated)'!$D$2:$D$53,'Share Values'!$V221,'Transactions (Dated)'!$B$2:$B$53,'Share Values'!AG$11,'Transactions (Dated)'!$C$2:$C$53,"Buy")-SUMIFS('Transactions (Dated)'!$E$2:$E$53,'Transactions (Dated)'!$D$2:$D$53,'Share Values'!$V221,'Transactions (Dated)'!$B$2:$B$53,'Share Values'!AG$11,'Transactions (Dated)'!$C$2:$C$53,"Sell")</f>
        <v>0</v>
      </c>
      <c r="AH221" s="40">
        <f ca="1">AH220+SUMIFS('Transactions (Dated)'!$E$2:$E$53,'Transactions (Dated)'!$D$2:$D$53,'Share Values'!$V221,'Transactions (Dated)'!$B$2:$B$53,'Share Values'!AH$11,'Transactions (Dated)'!$C$2:$C$53,"Buy")-SUMIFS('Transactions (Dated)'!$E$2:$E$53,'Transactions (Dated)'!$D$2:$D$53,'Share Values'!$V221,'Transactions (Dated)'!$B$2:$B$53,'Share Values'!AH$11,'Transactions (Dated)'!$C$2:$C$53,"Sell")</f>
        <v>0</v>
      </c>
      <c r="AI221" s="40">
        <f ca="1">AI220+SUMIFS('Transactions (Dated)'!$E$2:$E$53,'Transactions (Dated)'!$D$2:$D$53,'Share Values'!$V221,'Transactions (Dated)'!$B$2:$B$53,'Share Values'!AI$11,'Transactions (Dated)'!$C$2:$C$53,"Buy")-SUMIFS('Transactions (Dated)'!$E$2:$E$53,'Transactions (Dated)'!$D$2:$D$53,'Share Values'!$V221,'Transactions (Dated)'!$B$2:$B$53,'Share Values'!AI$11,'Transactions (Dated)'!$C$2:$C$53,"Sell")</f>
        <v>0</v>
      </c>
      <c r="AJ221" s="40">
        <f ca="1">AJ220+SUMIFS('Transactions (Dated)'!$E$2:$E$53,'Transactions (Dated)'!$D$2:$D$53,'Share Values'!$V221,'Transactions (Dated)'!$B$2:$B$53,'Share Values'!AJ$11,'Transactions (Dated)'!$C$2:$C$53,"Buy")-SUMIFS('Transactions (Dated)'!$E$2:$E$53,'Transactions (Dated)'!$D$2:$D$53,'Share Values'!$V221,'Transactions (Dated)'!$B$2:$B$53,'Share Values'!AJ$11,'Transactions (Dated)'!$C$2:$C$53,"Sell")</f>
        <v>0</v>
      </c>
      <c r="AK221" s="40"/>
      <c r="AM221" s="3">
        <f t="shared" si="81"/>
        <v>42216</v>
      </c>
      <c r="AN221" s="6">
        <f t="shared" ca="1" si="82"/>
        <v>46851.25</v>
      </c>
      <c r="AO221" s="6">
        <f t="shared" ca="1" si="83"/>
        <v>36281.25</v>
      </c>
      <c r="AP221" s="6">
        <f t="shared" ca="1" si="84"/>
        <v>0</v>
      </c>
      <c r="AQ221" s="6">
        <f t="shared" ca="1" si="85"/>
        <v>58519.56</v>
      </c>
      <c r="AR221" s="6">
        <f t="shared" ca="1" si="86"/>
        <v>37403.64</v>
      </c>
      <c r="AS221" s="6">
        <f t="shared" ca="1" si="87"/>
        <v>0</v>
      </c>
      <c r="AT221" s="6">
        <f t="shared" ca="1" si="88"/>
        <v>0</v>
      </c>
      <c r="AU221" s="6">
        <f t="shared" ca="1" si="89"/>
        <v>0</v>
      </c>
      <c r="AV221" s="6">
        <f t="shared" ca="1" si="90"/>
        <v>0</v>
      </c>
      <c r="AW221" s="6">
        <f t="shared" ca="1" si="91"/>
        <v>0</v>
      </c>
      <c r="AX221" s="6">
        <f t="shared" ca="1" si="92"/>
        <v>0</v>
      </c>
      <c r="AY221" s="6">
        <f t="shared" ca="1" si="93"/>
        <v>0</v>
      </c>
      <c r="AZ221" s="6">
        <f t="shared" ca="1" si="94"/>
        <v>0</v>
      </c>
      <c r="BA221" s="6">
        <f t="shared" ca="1" si="95"/>
        <v>0</v>
      </c>
      <c r="BB221" s="6"/>
      <c r="BD221" s="4">
        <f t="shared" ca="1" si="96"/>
        <v>179055.7</v>
      </c>
      <c r="BF221" s="3">
        <f t="shared" si="97"/>
        <v>42216</v>
      </c>
      <c r="BG221" s="6">
        <f>BG220+SUMIFS('Transactions (Dated)'!H:H,'Transactions (Dated)'!D:D,'Share Values'!AM221)</f>
        <v>806524.9</v>
      </c>
      <c r="BH221" s="6">
        <f ca="1">BH220+SUMIFS('Transactions (Dated)'!$F:$F,'Transactions (Dated)'!$D:$D,$BF221,'Transactions (Dated)'!$B:$B,BH$11,'Transactions (Dated)'!$C:$C,"Dividend (paid to cash)")*W221</f>
        <v>0</v>
      </c>
      <c r="BI221" s="6">
        <f ca="1">BI220+SUMIFS('Transactions (Dated)'!$F:$F,'Transactions (Dated)'!$D:$D,$BF221,'Transactions (Dated)'!$B:$B,BI$11,'Transactions (Dated)'!$C:$C,"Dividend (paid to cash)")*X221</f>
        <v>1718.75</v>
      </c>
      <c r="BJ221" s="6">
        <f ca="1">BJ220+SUMIFS('Transactions (Dated)'!$F:$F,'Transactions (Dated)'!$D:$D,$BF221,'Transactions (Dated)'!$B:$B,BJ$11,'Transactions (Dated)'!$C:$C,"Dividend (paid to cash)")*Y221</f>
        <v>0</v>
      </c>
      <c r="BK221" s="6">
        <f ca="1">BK220+SUMIFS('Transactions (Dated)'!$F:$F,'Transactions (Dated)'!$D:$D,$BF221,'Transactions (Dated)'!$B:$B,BK$11,'Transactions (Dated)'!$C:$C,"Dividend (paid to cash)")*Z221</f>
        <v>113.52000000000001</v>
      </c>
      <c r="BL221" s="6">
        <f ca="1">BL220+SUMIFS('Transactions (Dated)'!$F:$F,'Transactions (Dated)'!$D:$D,$BF221,'Transactions (Dated)'!$B:$B,BL$11,'Transactions (Dated)'!$C:$C,"Dividend (paid to cash)")*AA221</f>
        <v>0</v>
      </c>
      <c r="BM221" s="6">
        <f ca="1">BM220+SUMIFS('Transactions (Dated)'!$F:$F,'Transactions (Dated)'!$D:$D,$BF221,'Transactions (Dated)'!$B:$B,BM$11,'Transactions (Dated)'!$C:$C,"Dividend (paid to cash)")*AB221</f>
        <v>0</v>
      </c>
      <c r="BN221" s="6">
        <f ca="1">BN220+SUMIFS('Transactions (Dated)'!$F:$F,'Transactions (Dated)'!$D:$D,$BF221,'Transactions (Dated)'!$B:$B,BN$11,'Transactions (Dated)'!$C:$C,"Dividend (paid to cash)")*AC221</f>
        <v>0</v>
      </c>
      <c r="BO221" s="6">
        <f ca="1">BO220+SUMIFS('Transactions (Dated)'!$F:$F,'Transactions (Dated)'!$D:$D,$BF221,'Transactions (Dated)'!$B:$B,BO$11,'Transactions (Dated)'!$C:$C,"Dividend (paid to cash)")*AD221</f>
        <v>0</v>
      </c>
      <c r="BP221" s="6">
        <f ca="1">BP220+SUMIFS('Transactions (Dated)'!$F:$F,'Transactions (Dated)'!$D:$D,$BF221,'Transactions (Dated)'!$B:$B,BP$11,'Transactions (Dated)'!$C:$C,"Dividend (paid to cash)")*AE221</f>
        <v>0</v>
      </c>
      <c r="BQ221" s="6">
        <f ca="1">BQ220+SUMIFS('Transactions (Dated)'!$F:$F,'Transactions (Dated)'!$D:$D,$BF221,'Transactions (Dated)'!$B:$B,BQ$11,'Transactions (Dated)'!$C:$C,"Dividend (paid to cash)")*AF221</f>
        <v>0</v>
      </c>
      <c r="BR221" s="6">
        <f ca="1">BR220+SUMIFS('Transactions (Dated)'!$F:$F,'Transactions (Dated)'!$D:$D,$BF221,'Transactions (Dated)'!$B:$B,BR$11,'Transactions (Dated)'!$C:$C,"Dividend (paid to cash)")*AG221</f>
        <v>0</v>
      </c>
      <c r="BS221" s="6">
        <f ca="1">BS220+SUMIFS('Transactions (Dated)'!$F:$F,'Transactions (Dated)'!$D:$D,$BF221,'Transactions (Dated)'!$B:$B,BS$11,'Transactions (Dated)'!$C:$C,"Dividend (paid to cash)")*AH221</f>
        <v>0</v>
      </c>
      <c r="BT221" s="6">
        <f ca="1">BT220+SUMIFS('Transactions (Dated)'!$F:$F,'Transactions (Dated)'!$D:$D,$BF221,'Transactions (Dated)'!$B:$B,BT$11,'Transactions (Dated)'!$C:$C,"Dividend (paid to cash)")*AI221</f>
        <v>0</v>
      </c>
      <c r="BU221" s="6">
        <f ca="1">BU220+SUMIFS('Transactions (Dated)'!$F:$F,'Transactions (Dated)'!$D:$D,$BF221,'Transactions (Dated)'!$B:$B,BU$11,'Transactions (Dated)'!$C:$C,"Dividend (paid to cash)")*AJ221</f>
        <v>0</v>
      </c>
      <c r="BV221" s="6"/>
      <c r="BX221" s="6">
        <f t="shared" ca="1" si="102"/>
        <v>808357.17</v>
      </c>
      <c r="BZ221" s="3">
        <f t="shared" si="103"/>
        <v>42216</v>
      </c>
      <c r="CA221" s="4">
        <f t="shared" ca="1" si="98"/>
        <v>179055.7</v>
      </c>
      <c r="CB221" s="4">
        <f t="shared" ca="1" si="99"/>
        <v>808357.17</v>
      </c>
      <c r="CD221" s="4">
        <f t="shared" ca="1" si="100"/>
        <v>987412.87000000011</v>
      </c>
    </row>
    <row r="222" spans="2:82" x14ac:dyDescent="0.15">
      <c r="B222" s="3">
        <f t="shared" si="101"/>
        <v>42220</v>
      </c>
      <c r="C222" s="2">
        <v>14491.1</v>
      </c>
      <c r="E222" s="70">
        <v>42220</v>
      </c>
      <c r="F222" s="69">
        <v>10.02</v>
      </c>
      <c r="G222" s="69">
        <v>3.95</v>
      </c>
      <c r="H222" s="69">
        <v>19.62</v>
      </c>
      <c r="I222" s="69">
        <v>31.23</v>
      </c>
      <c r="J222" s="69">
        <v>15.5</v>
      </c>
      <c r="K222" s="69">
        <v>12.2</v>
      </c>
      <c r="L222" s="69">
        <v>23.25</v>
      </c>
      <c r="M222" s="69">
        <v>3.21</v>
      </c>
      <c r="N222" s="69">
        <v>9.98</v>
      </c>
      <c r="O222" s="69">
        <v>6</v>
      </c>
      <c r="P222" s="69">
        <v>29.95</v>
      </c>
      <c r="Q222" s="69">
        <v>0.91</v>
      </c>
      <c r="R222" s="69">
        <v>8.14</v>
      </c>
      <c r="S222" s="69">
        <v>37.58</v>
      </c>
      <c r="T222" s="4"/>
      <c r="V222" s="3">
        <f t="shared" si="80"/>
        <v>42220</v>
      </c>
      <c r="W222" s="40">
        <f ca="1">W221+SUMIFS('Transactions (Dated)'!$E$2:$E$53,'Transactions (Dated)'!$D$2:$D$53,'Share Values'!$V222,'Transactions (Dated)'!$B$2:$B$53,'Share Values'!W$11,'Transactions (Dated)'!$C$2:$C$53,"Buy")-SUMIFS('Transactions (Dated)'!$E$2:$E$53,'Transactions (Dated)'!$D$2:$D$53,'Share Values'!$V222,'Transactions (Dated)'!$B$2:$B$53,'Share Values'!W$11,'Transactions (Dated)'!$C$2:$C$53,"Sell")</f>
        <v>4625</v>
      </c>
      <c r="X222" s="40">
        <f ca="1">X221+SUMIFS('Transactions (Dated)'!$E$2:$E$53,'Transactions (Dated)'!$D$2:$D$53,'Share Values'!$V222,'Transactions (Dated)'!$B$2:$B$53,'Share Values'!X$11,'Transactions (Dated)'!$C$2:$C$53,"Buy")-SUMIFS('Transactions (Dated)'!$E$2:$E$53,'Transactions (Dated)'!$D$2:$D$53,'Share Values'!$V222,'Transactions (Dated)'!$B$2:$B$53,'Share Values'!X$11,'Transactions (Dated)'!$C$2:$C$53,"Sell")</f>
        <v>9375</v>
      </c>
      <c r="Y222" s="40">
        <f ca="1">Y221+SUMIFS('Transactions (Dated)'!$E$2:$E$53,'Transactions (Dated)'!$D$2:$D$53,'Share Values'!$V222,'Transactions (Dated)'!$B$2:$B$53,'Share Values'!Y$11,'Transactions (Dated)'!$C$2:$C$53,"Buy")-SUMIFS('Transactions (Dated)'!$E$2:$E$53,'Transactions (Dated)'!$D$2:$D$53,'Share Values'!$V222,'Transactions (Dated)'!$B$2:$B$53,'Share Values'!Y$11,'Transactions (Dated)'!$C$2:$C$53,"Sell")</f>
        <v>0</v>
      </c>
      <c r="Z222" s="40">
        <f ca="1">Z221+SUMIFS('Transactions (Dated)'!$E$2:$E$53,'Transactions (Dated)'!$D$2:$D$53,'Share Values'!$V222,'Transactions (Dated)'!$B$2:$B$53,'Share Values'!Z$11,'Transactions (Dated)'!$C$2:$C$53,"Buy")-SUMIFS('Transactions (Dated)'!$E$2:$E$53,'Transactions (Dated)'!$D$2:$D$53,'Share Values'!$V222,'Transactions (Dated)'!$B$2:$B$53,'Share Values'!Z$11,'Transactions (Dated)'!$C$2:$C$53,"Sell")</f>
        <v>1892</v>
      </c>
      <c r="AA222" s="40">
        <f ca="1">AA221+SUMIFS('Transactions (Dated)'!$E$2:$E$53,'Transactions (Dated)'!$D$2:$D$53,'Share Values'!$V222,'Transactions (Dated)'!$B$2:$B$53,'Share Values'!AA$11,'Transactions (Dated)'!$C$2:$C$53,"Buy")-SUMIFS('Transactions (Dated)'!$E$2:$E$53,'Transactions (Dated)'!$D$2:$D$53,'Share Values'!$V222,'Transactions (Dated)'!$B$2:$B$53,'Share Values'!AA$11,'Transactions (Dated)'!$C$2:$C$53,"Sell")</f>
        <v>2348</v>
      </c>
      <c r="AB222" s="40">
        <f ca="1">AB221+SUMIFS('Transactions (Dated)'!$E$2:$E$53,'Transactions (Dated)'!$D$2:$D$53,'Share Values'!$V222,'Transactions (Dated)'!$B$2:$B$53,'Share Values'!AB$11,'Transactions (Dated)'!$C$2:$C$53,"Buy")-SUMIFS('Transactions (Dated)'!$E$2:$E$53,'Transactions (Dated)'!$D$2:$D$53,'Share Values'!$V222,'Transactions (Dated)'!$B$2:$B$53,'Share Values'!AB$11,'Transactions (Dated)'!$C$2:$C$53,"Sell")</f>
        <v>0</v>
      </c>
      <c r="AC222" s="40">
        <f ca="1">AC221+SUMIFS('Transactions (Dated)'!$E$2:$E$53,'Transactions (Dated)'!$D$2:$D$53,'Share Values'!$V222,'Transactions (Dated)'!$B$2:$B$53,'Share Values'!AC$11,'Transactions (Dated)'!$C$2:$C$53,"Buy")-SUMIFS('Transactions (Dated)'!$E$2:$E$53,'Transactions (Dated)'!$D$2:$D$53,'Share Values'!$V222,'Transactions (Dated)'!$B$2:$B$53,'Share Values'!AC$11,'Transactions (Dated)'!$C$2:$C$53,"Sell")</f>
        <v>0</v>
      </c>
      <c r="AD222" s="40">
        <f ca="1">AD221+SUMIFS('Transactions (Dated)'!$E$2:$E$53,'Transactions (Dated)'!$D$2:$D$53,'Share Values'!$V222,'Transactions (Dated)'!$B$2:$B$53,'Share Values'!AD$11,'Transactions (Dated)'!$C$2:$C$53,"Buy")-SUMIFS('Transactions (Dated)'!$E$2:$E$53,'Transactions (Dated)'!$D$2:$D$53,'Share Values'!$V222,'Transactions (Dated)'!$B$2:$B$53,'Share Values'!AD$11,'Transactions (Dated)'!$C$2:$C$53,"Sell")</f>
        <v>0</v>
      </c>
      <c r="AE222" s="40">
        <f ca="1">AE221+SUMIFS('Transactions (Dated)'!$E$2:$E$53,'Transactions (Dated)'!$D$2:$D$53,'Share Values'!$V222,'Transactions (Dated)'!$B$2:$B$53,'Share Values'!AE$11,'Transactions (Dated)'!$C$2:$C$53,"Buy")-SUMIFS('Transactions (Dated)'!$E$2:$E$53,'Transactions (Dated)'!$D$2:$D$53,'Share Values'!$V222,'Transactions (Dated)'!$B$2:$B$53,'Share Values'!AE$11,'Transactions (Dated)'!$C$2:$C$53,"Sell")</f>
        <v>0</v>
      </c>
      <c r="AF222" s="40">
        <f ca="1">AF221+SUMIFS('Transactions (Dated)'!$E$2:$E$53,'Transactions (Dated)'!$D$2:$D$53,'Share Values'!$V222,'Transactions (Dated)'!$B$2:$B$53,'Share Values'!AF$11,'Transactions (Dated)'!$C$2:$C$53,"Buy")-SUMIFS('Transactions (Dated)'!$E$2:$E$53,'Transactions (Dated)'!$D$2:$D$53,'Share Values'!$V222,'Transactions (Dated)'!$B$2:$B$53,'Share Values'!AF$11,'Transactions (Dated)'!$C$2:$C$53,"Sell")</f>
        <v>0</v>
      </c>
      <c r="AG222" s="40">
        <f ca="1">AG221+SUMIFS('Transactions (Dated)'!$E$2:$E$53,'Transactions (Dated)'!$D$2:$D$53,'Share Values'!$V222,'Transactions (Dated)'!$B$2:$B$53,'Share Values'!AG$11,'Transactions (Dated)'!$C$2:$C$53,"Buy")-SUMIFS('Transactions (Dated)'!$E$2:$E$53,'Transactions (Dated)'!$D$2:$D$53,'Share Values'!$V222,'Transactions (Dated)'!$B$2:$B$53,'Share Values'!AG$11,'Transactions (Dated)'!$C$2:$C$53,"Sell")</f>
        <v>0</v>
      </c>
      <c r="AH222" s="40">
        <f ca="1">AH221+SUMIFS('Transactions (Dated)'!$E$2:$E$53,'Transactions (Dated)'!$D$2:$D$53,'Share Values'!$V222,'Transactions (Dated)'!$B$2:$B$53,'Share Values'!AH$11,'Transactions (Dated)'!$C$2:$C$53,"Buy")-SUMIFS('Transactions (Dated)'!$E$2:$E$53,'Transactions (Dated)'!$D$2:$D$53,'Share Values'!$V222,'Transactions (Dated)'!$B$2:$B$53,'Share Values'!AH$11,'Transactions (Dated)'!$C$2:$C$53,"Sell")</f>
        <v>0</v>
      </c>
      <c r="AI222" s="40">
        <f ca="1">AI221+SUMIFS('Transactions (Dated)'!$E$2:$E$53,'Transactions (Dated)'!$D$2:$D$53,'Share Values'!$V222,'Transactions (Dated)'!$B$2:$B$53,'Share Values'!AI$11,'Transactions (Dated)'!$C$2:$C$53,"Buy")-SUMIFS('Transactions (Dated)'!$E$2:$E$53,'Transactions (Dated)'!$D$2:$D$53,'Share Values'!$V222,'Transactions (Dated)'!$B$2:$B$53,'Share Values'!AI$11,'Transactions (Dated)'!$C$2:$C$53,"Sell")</f>
        <v>0</v>
      </c>
      <c r="AJ222" s="40">
        <f ca="1">AJ221+SUMIFS('Transactions (Dated)'!$E$2:$E$53,'Transactions (Dated)'!$D$2:$D$53,'Share Values'!$V222,'Transactions (Dated)'!$B$2:$B$53,'Share Values'!AJ$11,'Transactions (Dated)'!$C$2:$C$53,"Buy")-SUMIFS('Transactions (Dated)'!$E$2:$E$53,'Transactions (Dated)'!$D$2:$D$53,'Share Values'!$V222,'Transactions (Dated)'!$B$2:$B$53,'Share Values'!AJ$11,'Transactions (Dated)'!$C$2:$C$53,"Sell")</f>
        <v>0</v>
      </c>
      <c r="AK222" s="40"/>
      <c r="AM222" s="3">
        <f t="shared" si="81"/>
        <v>42220</v>
      </c>
      <c r="AN222" s="6">
        <f t="shared" ca="1" si="82"/>
        <v>46342.5</v>
      </c>
      <c r="AO222" s="6">
        <f t="shared" ca="1" si="83"/>
        <v>37031.25</v>
      </c>
      <c r="AP222" s="6">
        <f t="shared" ca="1" si="84"/>
        <v>0</v>
      </c>
      <c r="AQ222" s="6">
        <f t="shared" ca="1" si="85"/>
        <v>59087.16</v>
      </c>
      <c r="AR222" s="6">
        <f t="shared" ca="1" si="86"/>
        <v>36394</v>
      </c>
      <c r="AS222" s="6">
        <f t="shared" ca="1" si="87"/>
        <v>0</v>
      </c>
      <c r="AT222" s="6">
        <f t="shared" ca="1" si="88"/>
        <v>0</v>
      </c>
      <c r="AU222" s="6">
        <f t="shared" ca="1" si="89"/>
        <v>0</v>
      </c>
      <c r="AV222" s="6">
        <f t="shared" ca="1" si="90"/>
        <v>0</v>
      </c>
      <c r="AW222" s="6">
        <f t="shared" ca="1" si="91"/>
        <v>0</v>
      </c>
      <c r="AX222" s="6">
        <f t="shared" ca="1" si="92"/>
        <v>0</v>
      </c>
      <c r="AY222" s="6">
        <f t="shared" ca="1" si="93"/>
        <v>0</v>
      </c>
      <c r="AZ222" s="6">
        <f t="shared" ca="1" si="94"/>
        <v>0</v>
      </c>
      <c r="BA222" s="6">
        <f t="shared" ca="1" si="95"/>
        <v>0</v>
      </c>
      <c r="BB222" s="6"/>
      <c r="BD222" s="4">
        <f t="shared" ca="1" si="96"/>
        <v>178854.91</v>
      </c>
      <c r="BF222" s="3">
        <f t="shared" si="97"/>
        <v>42220</v>
      </c>
      <c r="BG222" s="6">
        <f>BG221+SUMIFS('Transactions (Dated)'!H:H,'Transactions (Dated)'!D:D,'Share Values'!AM222)</f>
        <v>806524.9</v>
      </c>
      <c r="BH222" s="6">
        <f ca="1">BH221+SUMIFS('Transactions (Dated)'!$F:$F,'Transactions (Dated)'!$D:$D,$BF222,'Transactions (Dated)'!$B:$B,BH$11,'Transactions (Dated)'!$C:$C,"Dividend (paid to cash)")*W222</f>
        <v>0</v>
      </c>
      <c r="BI222" s="6">
        <f ca="1">BI221+SUMIFS('Transactions (Dated)'!$F:$F,'Transactions (Dated)'!$D:$D,$BF222,'Transactions (Dated)'!$B:$B,BI$11,'Transactions (Dated)'!$C:$C,"Dividend (paid to cash)")*X222</f>
        <v>1718.75</v>
      </c>
      <c r="BJ222" s="6">
        <f ca="1">BJ221+SUMIFS('Transactions (Dated)'!$F:$F,'Transactions (Dated)'!$D:$D,$BF222,'Transactions (Dated)'!$B:$B,BJ$11,'Transactions (Dated)'!$C:$C,"Dividend (paid to cash)")*Y222</f>
        <v>0</v>
      </c>
      <c r="BK222" s="6">
        <f ca="1">BK221+SUMIFS('Transactions (Dated)'!$F:$F,'Transactions (Dated)'!$D:$D,$BF222,'Transactions (Dated)'!$B:$B,BK$11,'Transactions (Dated)'!$C:$C,"Dividend (paid to cash)")*Z222</f>
        <v>113.52000000000001</v>
      </c>
      <c r="BL222" s="6">
        <f ca="1">BL221+SUMIFS('Transactions (Dated)'!$F:$F,'Transactions (Dated)'!$D:$D,$BF222,'Transactions (Dated)'!$B:$B,BL$11,'Transactions (Dated)'!$C:$C,"Dividend (paid to cash)")*AA222</f>
        <v>0</v>
      </c>
      <c r="BM222" s="6">
        <f ca="1">BM221+SUMIFS('Transactions (Dated)'!$F:$F,'Transactions (Dated)'!$D:$D,$BF222,'Transactions (Dated)'!$B:$B,BM$11,'Transactions (Dated)'!$C:$C,"Dividend (paid to cash)")*AB222</f>
        <v>0</v>
      </c>
      <c r="BN222" s="6">
        <f ca="1">BN221+SUMIFS('Transactions (Dated)'!$F:$F,'Transactions (Dated)'!$D:$D,$BF222,'Transactions (Dated)'!$B:$B,BN$11,'Transactions (Dated)'!$C:$C,"Dividend (paid to cash)")*AC222</f>
        <v>0</v>
      </c>
      <c r="BO222" s="6">
        <f ca="1">BO221+SUMIFS('Transactions (Dated)'!$F:$F,'Transactions (Dated)'!$D:$D,$BF222,'Transactions (Dated)'!$B:$B,BO$11,'Transactions (Dated)'!$C:$C,"Dividend (paid to cash)")*AD222</f>
        <v>0</v>
      </c>
      <c r="BP222" s="6">
        <f ca="1">BP221+SUMIFS('Transactions (Dated)'!$F:$F,'Transactions (Dated)'!$D:$D,$BF222,'Transactions (Dated)'!$B:$B,BP$11,'Transactions (Dated)'!$C:$C,"Dividend (paid to cash)")*AE222</f>
        <v>0</v>
      </c>
      <c r="BQ222" s="6">
        <f ca="1">BQ221+SUMIFS('Transactions (Dated)'!$F:$F,'Transactions (Dated)'!$D:$D,$BF222,'Transactions (Dated)'!$B:$B,BQ$11,'Transactions (Dated)'!$C:$C,"Dividend (paid to cash)")*AF222</f>
        <v>0</v>
      </c>
      <c r="BR222" s="6">
        <f ca="1">BR221+SUMIFS('Transactions (Dated)'!$F:$F,'Transactions (Dated)'!$D:$D,$BF222,'Transactions (Dated)'!$B:$B,BR$11,'Transactions (Dated)'!$C:$C,"Dividend (paid to cash)")*AG222</f>
        <v>0</v>
      </c>
      <c r="BS222" s="6">
        <f ca="1">BS221+SUMIFS('Transactions (Dated)'!$F:$F,'Transactions (Dated)'!$D:$D,$BF222,'Transactions (Dated)'!$B:$B,BS$11,'Transactions (Dated)'!$C:$C,"Dividend (paid to cash)")*AH222</f>
        <v>0</v>
      </c>
      <c r="BT222" s="6">
        <f ca="1">BT221+SUMIFS('Transactions (Dated)'!$F:$F,'Transactions (Dated)'!$D:$D,$BF222,'Transactions (Dated)'!$B:$B,BT$11,'Transactions (Dated)'!$C:$C,"Dividend (paid to cash)")*AI222</f>
        <v>0</v>
      </c>
      <c r="BU222" s="6">
        <f ca="1">BU221+SUMIFS('Transactions (Dated)'!$F:$F,'Transactions (Dated)'!$D:$D,$BF222,'Transactions (Dated)'!$B:$B,BU$11,'Transactions (Dated)'!$C:$C,"Dividend (paid to cash)")*AJ222</f>
        <v>0</v>
      </c>
      <c r="BV222" s="6"/>
      <c r="BX222" s="6">
        <f t="shared" ca="1" si="102"/>
        <v>808357.17</v>
      </c>
      <c r="BZ222" s="3">
        <f t="shared" si="103"/>
        <v>42220</v>
      </c>
      <c r="CA222" s="4">
        <f t="shared" ca="1" si="98"/>
        <v>178854.91</v>
      </c>
      <c r="CB222" s="4">
        <f t="shared" ca="1" si="99"/>
        <v>808357.17</v>
      </c>
      <c r="CD222" s="4">
        <f t="shared" ca="1" si="100"/>
        <v>987212.08000000007</v>
      </c>
    </row>
    <row r="223" spans="2:82" x14ac:dyDescent="0.15">
      <c r="B223" s="3">
        <f t="shared" si="101"/>
        <v>42221</v>
      </c>
      <c r="C223" s="2">
        <v>14503</v>
      </c>
      <c r="E223" s="70">
        <v>42221</v>
      </c>
      <c r="F223" s="69">
        <v>10.02</v>
      </c>
      <c r="G223" s="69">
        <v>3.82</v>
      </c>
      <c r="H223" s="69">
        <v>19.61</v>
      </c>
      <c r="I223" s="69">
        <v>30.99</v>
      </c>
      <c r="J223" s="69">
        <v>15.37</v>
      </c>
      <c r="K223" s="69">
        <v>12.19</v>
      </c>
      <c r="L223" s="69">
        <v>23.42</v>
      </c>
      <c r="M223" s="69">
        <v>3.18</v>
      </c>
      <c r="N223" s="69">
        <v>9.98</v>
      </c>
      <c r="O223" s="69">
        <v>6</v>
      </c>
      <c r="P223" s="69">
        <v>29.54</v>
      </c>
      <c r="Q223" s="69">
        <v>0.91</v>
      </c>
      <c r="R223" s="69">
        <v>7.97</v>
      </c>
      <c r="S223" s="69">
        <v>37.43</v>
      </c>
      <c r="T223" s="4"/>
      <c r="V223" s="3">
        <f t="shared" si="80"/>
        <v>42221</v>
      </c>
      <c r="W223" s="40">
        <f ca="1">W222+SUMIFS('Transactions (Dated)'!$E$2:$E$53,'Transactions (Dated)'!$D$2:$D$53,'Share Values'!$V223,'Transactions (Dated)'!$B$2:$B$53,'Share Values'!W$11,'Transactions (Dated)'!$C$2:$C$53,"Buy")-SUMIFS('Transactions (Dated)'!$E$2:$E$53,'Transactions (Dated)'!$D$2:$D$53,'Share Values'!$V223,'Transactions (Dated)'!$B$2:$B$53,'Share Values'!W$11,'Transactions (Dated)'!$C$2:$C$53,"Sell")</f>
        <v>4625</v>
      </c>
      <c r="X223" s="40">
        <f ca="1">X222+SUMIFS('Transactions (Dated)'!$E$2:$E$53,'Transactions (Dated)'!$D$2:$D$53,'Share Values'!$V223,'Transactions (Dated)'!$B$2:$B$53,'Share Values'!X$11,'Transactions (Dated)'!$C$2:$C$53,"Buy")-SUMIFS('Transactions (Dated)'!$E$2:$E$53,'Transactions (Dated)'!$D$2:$D$53,'Share Values'!$V223,'Transactions (Dated)'!$B$2:$B$53,'Share Values'!X$11,'Transactions (Dated)'!$C$2:$C$53,"Sell")</f>
        <v>9375</v>
      </c>
      <c r="Y223" s="40">
        <f ca="1">Y222+SUMIFS('Transactions (Dated)'!$E$2:$E$53,'Transactions (Dated)'!$D$2:$D$53,'Share Values'!$V223,'Transactions (Dated)'!$B$2:$B$53,'Share Values'!Y$11,'Transactions (Dated)'!$C$2:$C$53,"Buy")-SUMIFS('Transactions (Dated)'!$E$2:$E$53,'Transactions (Dated)'!$D$2:$D$53,'Share Values'!$V223,'Transactions (Dated)'!$B$2:$B$53,'Share Values'!Y$11,'Transactions (Dated)'!$C$2:$C$53,"Sell")</f>
        <v>0</v>
      </c>
      <c r="Z223" s="40">
        <f ca="1">Z222+SUMIFS('Transactions (Dated)'!$E$2:$E$53,'Transactions (Dated)'!$D$2:$D$53,'Share Values'!$V223,'Transactions (Dated)'!$B$2:$B$53,'Share Values'!Z$11,'Transactions (Dated)'!$C$2:$C$53,"Buy")-SUMIFS('Transactions (Dated)'!$E$2:$E$53,'Transactions (Dated)'!$D$2:$D$53,'Share Values'!$V223,'Transactions (Dated)'!$B$2:$B$53,'Share Values'!Z$11,'Transactions (Dated)'!$C$2:$C$53,"Sell")</f>
        <v>1892</v>
      </c>
      <c r="AA223" s="40">
        <f ca="1">AA222+SUMIFS('Transactions (Dated)'!$E$2:$E$53,'Transactions (Dated)'!$D$2:$D$53,'Share Values'!$V223,'Transactions (Dated)'!$B$2:$B$53,'Share Values'!AA$11,'Transactions (Dated)'!$C$2:$C$53,"Buy")-SUMIFS('Transactions (Dated)'!$E$2:$E$53,'Transactions (Dated)'!$D$2:$D$53,'Share Values'!$V223,'Transactions (Dated)'!$B$2:$B$53,'Share Values'!AA$11,'Transactions (Dated)'!$C$2:$C$53,"Sell")</f>
        <v>2348</v>
      </c>
      <c r="AB223" s="40">
        <f ca="1">AB222+SUMIFS('Transactions (Dated)'!$E$2:$E$53,'Transactions (Dated)'!$D$2:$D$53,'Share Values'!$V223,'Transactions (Dated)'!$B$2:$B$53,'Share Values'!AB$11,'Transactions (Dated)'!$C$2:$C$53,"Buy")-SUMIFS('Transactions (Dated)'!$E$2:$E$53,'Transactions (Dated)'!$D$2:$D$53,'Share Values'!$V223,'Transactions (Dated)'!$B$2:$B$53,'Share Values'!AB$11,'Transactions (Dated)'!$C$2:$C$53,"Sell")</f>
        <v>0</v>
      </c>
      <c r="AC223" s="40">
        <f ca="1">AC222+SUMIFS('Transactions (Dated)'!$E$2:$E$53,'Transactions (Dated)'!$D$2:$D$53,'Share Values'!$V223,'Transactions (Dated)'!$B$2:$B$53,'Share Values'!AC$11,'Transactions (Dated)'!$C$2:$C$53,"Buy")-SUMIFS('Transactions (Dated)'!$E$2:$E$53,'Transactions (Dated)'!$D$2:$D$53,'Share Values'!$V223,'Transactions (Dated)'!$B$2:$B$53,'Share Values'!AC$11,'Transactions (Dated)'!$C$2:$C$53,"Sell")</f>
        <v>0</v>
      </c>
      <c r="AD223" s="40">
        <f ca="1">AD222+SUMIFS('Transactions (Dated)'!$E$2:$E$53,'Transactions (Dated)'!$D$2:$D$53,'Share Values'!$V223,'Transactions (Dated)'!$B$2:$B$53,'Share Values'!AD$11,'Transactions (Dated)'!$C$2:$C$53,"Buy")-SUMIFS('Transactions (Dated)'!$E$2:$E$53,'Transactions (Dated)'!$D$2:$D$53,'Share Values'!$V223,'Transactions (Dated)'!$B$2:$B$53,'Share Values'!AD$11,'Transactions (Dated)'!$C$2:$C$53,"Sell")</f>
        <v>0</v>
      </c>
      <c r="AE223" s="40">
        <f ca="1">AE222+SUMIFS('Transactions (Dated)'!$E$2:$E$53,'Transactions (Dated)'!$D$2:$D$53,'Share Values'!$V223,'Transactions (Dated)'!$B$2:$B$53,'Share Values'!AE$11,'Transactions (Dated)'!$C$2:$C$53,"Buy")-SUMIFS('Transactions (Dated)'!$E$2:$E$53,'Transactions (Dated)'!$D$2:$D$53,'Share Values'!$V223,'Transactions (Dated)'!$B$2:$B$53,'Share Values'!AE$11,'Transactions (Dated)'!$C$2:$C$53,"Sell")</f>
        <v>0</v>
      </c>
      <c r="AF223" s="40">
        <f ca="1">AF222+SUMIFS('Transactions (Dated)'!$E$2:$E$53,'Transactions (Dated)'!$D$2:$D$53,'Share Values'!$V223,'Transactions (Dated)'!$B$2:$B$53,'Share Values'!AF$11,'Transactions (Dated)'!$C$2:$C$53,"Buy")-SUMIFS('Transactions (Dated)'!$E$2:$E$53,'Transactions (Dated)'!$D$2:$D$53,'Share Values'!$V223,'Transactions (Dated)'!$B$2:$B$53,'Share Values'!AF$11,'Transactions (Dated)'!$C$2:$C$53,"Sell")</f>
        <v>0</v>
      </c>
      <c r="AG223" s="40">
        <f ca="1">AG222+SUMIFS('Transactions (Dated)'!$E$2:$E$53,'Transactions (Dated)'!$D$2:$D$53,'Share Values'!$V223,'Transactions (Dated)'!$B$2:$B$53,'Share Values'!AG$11,'Transactions (Dated)'!$C$2:$C$53,"Buy")-SUMIFS('Transactions (Dated)'!$E$2:$E$53,'Transactions (Dated)'!$D$2:$D$53,'Share Values'!$V223,'Transactions (Dated)'!$B$2:$B$53,'Share Values'!AG$11,'Transactions (Dated)'!$C$2:$C$53,"Sell")</f>
        <v>0</v>
      </c>
      <c r="AH223" s="40">
        <f ca="1">AH222+SUMIFS('Transactions (Dated)'!$E$2:$E$53,'Transactions (Dated)'!$D$2:$D$53,'Share Values'!$V223,'Transactions (Dated)'!$B$2:$B$53,'Share Values'!AH$11,'Transactions (Dated)'!$C$2:$C$53,"Buy")-SUMIFS('Transactions (Dated)'!$E$2:$E$53,'Transactions (Dated)'!$D$2:$D$53,'Share Values'!$V223,'Transactions (Dated)'!$B$2:$B$53,'Share Values'!AH$11,'Transactions (Dated)'!$C$2:$C$53,"Sell")</f>
        <v>0</v>
      </c>
      <c r="AI223" s="40">
        <f ca="1">AI222+SUMIFS('Transactions (Dated)'!$E$2:$E$53,'Transactions (Dated)'!$D$2:$D$53,'Share Values'!$V223,'Transactions (Dated)'!$B$2:$B$53,'Share Values'!AI$11,'Transactions (Dated)'!$C$2:$C$53,"Buy")-SUMIFS('Transactions (Dated)'!$E$2:$E$53,'Transactions (Dated)'!$D$2:$D$53,'Share Values'!$V223,'Transactions (Dated)'!$B$2:$B$53,'Share Values'!AI$11,'Transactions (Dated)'!$C$2:$C$53,"Sell")</f>
        <v>0</v>
      </c>
      <c r="AJ223" s="40">
        <f ca="1">AJ222+SUMIFS('Transactions (Dated)'!$E$2:$E$53,'Transactions (Dated)'!$D$2:$D$53,'Share Values'!$V223,'Transactions (Dated)'!$B$2:$B$53,'Share Values'!AJ$11,'Transactions (Dated)'!$C$2:$C$53,"Buy")-SUMIFS('Transactions (Dated)'!$E$2:$E$53,'Transactions (Dated)'!$D$2:$D$53,'Share Values'!$V223,'Transactions (Dated)'!$B$2:$B$53,'Share Values'!AJ$11,'Transactions (Dated)'!$C$2:$C$53,"Sell")</f>
        <v>0</v>
      </c>
      <c r="AK223" s="40"/>
      <c r="AM223" s="3">
        <f t="shared" si="81"/>
        <v>42221</v>
      </c>
      <c r="AN223" s="6">
        <f t="shared" ca="1" si="82"/>
        <v>46342.5</v>
      </c>
      <c r="AO223" s="6">
        <f t="shared" ca="1" si="83"/>
        <v>35812.5</v>
      </c>
      <c r="AP223" s="6">
        <f t="shared" ca="1" si="84"/>
        <v>0</v>
      </c>
      <c r="AQ223" s="6">
        <f t="shared" ca="1" si="85"/>
        <v>58633.079999999994</v>
      </c>
      <c r="AR223" s="6">
        <f t="shared" ca="1" si="86"/>
        <v>36088.759999999995</v>
      </c>
      <c r="AS223" s="6">
        <f t="shared" ca="1" si="87"/>
        <v>0</v>
      </c>
      <c r="AT223" s="6">
        <f t="shared" ca="1" si="88"/>
        <v>0</v>
      </c>
      <c r="AU223" s="6">
        <f t="shared" ca="1" si="89"/>
        <v>0</v>
      </c>
      <c r="AV223" s="6">
        <f t="shared" ca="1" si="90"/>
        <v>0</v>
      </c>
      <c r="AW223" s="6">
        <f t="shared" ca="1" si="91"/>
        <v>0</v>
      </c>
      <c r="AX223" s="6">
        <f t="shared" ca="1" si="92"/>
        <v>0</v>
      </c>
      <c r="AY223" s="6">
        <f t="shared" ca="1" si="93"/>
        <v>0</v>
      </c>
      <c r="AZ223" s="6">
        <f t="shared" ca="1" si="94"/>
        <v>0</v>
      </c>
      <c r="BA223" s="6">
        <f t="shared" ca="1" si="95"/>
        <v>0</v>
      </c>
      <c r="BB223" s="6"/>
      <c r="BD223" s="4">
        <f t="shared" ca="1" si="96"/>
        <v>176876.83999999997</v>
      </c>
      <c r="BF223" s="3">
        <f t="shared" si="97"/>
        <v>42221</v>
      </c>
      <c r="BG223" s="6">
        <f>BG222+SUMIFS('Transactions (Dated)'!H:H,'Transactions (Dated)'!D:D,'Share Values'!AM223)</f>
        <v>806524.9</v>
      </c>
      <c r="BH223" s="6">
        <f ca="1">BH222+SUMIFS('Transactions (Dated)'!$F:$F,'Transactions (Dated)'!$D:$D,$BF223,'Transactions (Dated)'!$B:$B,BH$11,'Transactions (Dated)'!$C:$C,"Dividend (paid to cash)")*W223</f>
        <v>0</v>
      </c>
      <c r="BI223" s="6">
        <f ca="1">BI222+SUMIFS('Transactions (Dated)'!$F:$F,'Transactions (Dated)'!$D:$D,$BF223,'Transactions (Dated)'!$B:$B,BI$11,'Transactions (Dated)'!$C:$C,"Dividend (paid to cash)")*X223</f>
        <v>1718.75</v>
      </c>
      <c r="BJ223" s="6">
        <f ca="1">BJ222+SUMIFS('Transactions (Dated)'!$F:$F,'Transactions (Dated)'!$D:$D,$BF223,'Transactions (Dated)'!$B:$B,BJ$11,'Transactions (Dated)'!$C:$C,"Dividend (paid to cash)")*Y223</f>
        <v>0</v>
      </c>
      <c r="BK223" s="6">
        <f ca="1">BK222+SUMIFS('Transactions (Dated)'!$F:$F,'Transactions (Dated)'!$D:$D,$BF223,'Transactions (Dated)'!$B:$B,BK$11,'Transactions (Dated)'!$C:$C,"Dividend (paid to cash)")*Z223</f>
        <v>113.52000000000001</v>
      </c>
      <c r="BL223" s="6">
        <f ca="1">BL222+SUMIFS('Transactions (Dated)'!$F:$F,'Transactions (Dated)'!$D:$D,$BF223,'Transactions (Dated)'!$B:$B,BL$11,'Transactions (Dated)'!$C:$C,"Dividend (paid to cash)")*AA223</f>
        <v>0</v>
      </c>
      <c r="BM223" s="6">
        <f ca="1">BM222+SUMIFS('Transactions (Dated)'!$F:$F,'Transactions (Dated)'!$D:$D,$BF223,'Transactions (Dated)'!$B:$B,BM$11,'Transactions (Dated)'!$C:$C,"Dividend (paid to cash)")*AB223</f>
        <v>0</v>
      </c>
      <c r="BN223" s="6">
        <f ca="1">BN222+SUMIFS('Transactions (Dated)'!$F:$F,'Transactions (Dated)'!$D:$D,$BF223,'Transactions (Dated)'!$B:$B,BN$11,'Transactions (Dated)'!$C:$C,"Dividend (paid to cash)")*AC223</f>
        <v>0</v>
      </c>
      <c r="BO223" s="6">
        <f ca="1">BO222+SUMIFS('Transactions (Dated)'!$F:$F,'Transactions (Dated)'!$D:$D,$BF223,'Transactions (Dated)'!$B:$B,BO$11,'Transactions (Dated)'!$C:$C,"Dividend (paid to cash)")*AD223</f>
        <v>0</v>
      </c>
      <c r="BP223" s="6">
        <f ca="1">BP222+SUMIFS('Transactions (Dated)'!$F:$F,'Transactions (Dated)'!$D:$D,$BF223,'Transactions (Dated)'!$B:$B,BP$11,'Transactions (Dated)'!$C:$C,"Dividend (paid to cash)")*AE223</f>
        <v>0</v>
      </c>
      <c r="BQ223" s="6">
        <f ca="1">BQ222+SUMIFS('Transactions (Dated)'!$F:$F,'Transactions (Dated)'!$D:$D,$BF223,'Transactions (Dated)'!$B:$B,BQ$11,'Transactions (Dated)'!$C:$C,"Dividend (paid to cash)")*AF223</f>
        <v>0</v>
      </c>
      <c r="BR223" s="6">
        <f ca="1">BR222+SUMIFS('Transactions (Dated)'!$F:$F,'Transactions (Dated)'!$D:$D,$BF223,'Transactions (Dated)'!$B:$B,BR$11,'Transactions (Dated)'!$C:$C,"Dividend (paid to cash)")*AG223</f>
        <v>0</v>
      </c>
      <c r="BS223" s="6">
        <f ca="1">BS222+SUMIFS('Transactions (Dated)'!$F:$F,'Transactions (Dated)'!$D:$D,$BF223,'Transactions (Dated)'!$B:$B,BS$11,'Transactions (Dated)'!$C:$C,"Dividend (paid to cash)")*AH223</f>
        <v>0</v>
      </c>
      <c r="BT223" s="6">
        <f ca="1">BT222+SUMIFS('Transactions (Dated)'!$F:$F,'Transactions (Dated)'!$D:$D,$BF223,'Transactions (Dated)'!$B:$B,BT$11,'Transactions (Dated)'!$C:$C,"Dividend (paid to cash)")*AI223</f>
        <v>0</v>
      </c>
      <c r="BU223" s="6">
        <f ca="1">BU222+SUMIFS('Transactions (Dated)'!$F:$F,'Transactions (Dated)'!$D:$D,$BF223,'Transactions (Dated)'!$B:$B,BU$11,'Transactions (Dated)'!$C:$C,"Dividend (paid to cash)")*AJ223</f>
        <v>0</v>
      </c>
      <c r="BV223" s="6"/>
      <c r="BX223" s="6">
        <f t="shared" ca="1" si="102"/>
        <v>808357.17</v>
      </c>
      <c r="BZ223" s="3">
        <f t="shared" si="103"/>
        <v>42221</v>
      </c>
      <c r="CA223" s="4">
        <f t="shared" ca="1" si="98"/>
        <v>176876.83999999997</v>
      </c>
      <c r="CB223" s="4">
        <f t="shared" ca="1" si="99"/>
        <v>808357.17</v>
      </c>
      <c r="CD223" s="4">
        <f t="shared" ca="1" si="100"/>
        <v>985234.01</v>
      </c>
    </row>
    <row r="224" spans="2:82" x14ac:dyDescent="0.15">
      <c r="B224" s="3">
        <f t="shared" si="101"/>
        <v>42222</v>
      </c>
      <c r="C224" s="2">
        <v>14405.9</v>
      </c>
      <c r="E224" s="70">
        <v>42222</v>
      </c>
      <c r="F224" s="69">
        <v>10.050000000000001</v>
      </c>
      <c r="G224" s="69">
        <v>4</v>
      </c>
      <c r="H224" s="69">
        <v>19.5</v>
      </c>
      <c r="I224" s="69">
        <v>30.74</v>
      </c>
      <c r="J224" s="69">
        <v>15.38</v>
      </c>
      <c r="K224" s="69">
        <v>12.27</v>
      </c>
      <c r="L224" s="69">
        <v>23.05</v>
      </c>
      <c r="M224" s="69">
        <v>3.28</v>
      </c>
      <c r="N224" s="69">
        <v>9.9499999999999993</v>
      </c>
      <c r="O224" s="69">
        <v>6</v>
      </c>
      <c r="P224" s="69">
        <v>29.2</v>
      </c>
      <c r="Q224" s="69">
        <v>0.86</v>
      </c>
      <c r="R224" s="69">
        <v>8.19</v>
      </c>
      <c r="S224" s="69">
        <v>37.619999999999997</v>
      </c>
      <c r="T224" s="4"/>
      <c r="V224" s="3">
        <f t="shared" si="80"/>
        <v>42222</v>
      </c>
      <c r="W224" s="40">
        <f ca="1">W223+SUMIFS('Transactions (Dated)'!$E$2:$E$53,'Transactions (Dated)'!$D$2:$D$53,'Share Values'!$V224,'Transactions (Dated)'!$B$2:$B$53,'Share Values'!W$11,'Transactions (Dated)'!$C$2:$C$53,"Buy")-SUMIFS('Transactions (Dated)'!$E$2:$E$53,'Transactions (Dated)'!$D$2:$D$53,'Share Values'!$V224,'Transactions (Dated)'!$B$2:$B$53,'Share Values'!W$11,'Transactions (Dated)'!$C$2:$C$53,"Sell")</f>
        <v>4625</v>
      </c>
      <c r="X224" s="40">
        <f ca="1">X223+SUMIFS('Transactions (Dated)'!$E$2:$E$53,'Transactions (Dated)'!$D$2:$D$53,'Share Values'!$V224,'Transactions (Dated)'!$B$2:$B$53,'Share Values'!X$11,'Transactions (Dated)'!$C$2:$C$53,"Buy")-SUMIFS('Transactions (Dated)'!$E$2:$E$53,'Transactions (Dated)'!$D$2:$D$53,'Share Values'!$V224,'Transactions (Dated)'!$B$2:$B$53,'Share Values'!X$11,'Transactions (Dated)'!$C$2:$C$53,"Sell")</f>
        <v>9375</v>
      </c>
      <c r="Y224" s="40">
        <f ca="1">Y223+SUMIFS('Transactions (Dated)'!$E$2:$E$53,'Transactions (Dated)'!$D$2:$D$53,'Share Values'!$V224,'Transactions (Dated)'!$B$2:$B$53,'Share Values'!Y$11,'Transactions (Dated)'!$C$2:$C$53,"Buy")-SUMIFS('Transactions (Dated)'!$E$2:$E$53,'Transactions (Dated)'!$D$2:$D$53,'Share Values'!$V224,'Transactions (Dated)'!$B$2:$B$53,'Share Values'!Y$11,'Transactions (Dated)'!$C$2:$C$53,"Sell")</f>
        <v>0</v>
      </c>
      <c r="Z224" s="40">
        <f ca="1">Z223+SUMIFS('Transactions (Dated)'!$E$2:$E$53,'Transactions (Dated)'!$D$2:$D$53,'Share Values'!$V224,'Transactions (Dated)'!$B$2:$B$53,'Share Values'!Z$11,'Transactions (Dated)'!$C$2:$C$53,"Buy")-SUMIFS('Transactions (Dated)'!$E$2:$E$53,'Transactions (Dated)'!$D$2:$D$53,'Share Values'!$V224,'Transactions (Dated)'!$B$2:$B$53,'Share Values'!Z$11,'Transactions (Dated)'!$C$2:$C$53,"Sell")</f>
        <v>1892</v>
      </c>
      <c r="AA224" s="40">
        <f ca="1">AA223+SUMIFS('Transactions (Dated)'!$E$2:$E$53,'Transactions (Dated)'!$D$2:$D$53,'Share Values'!$V224,'Transactions (Dated)'!$B$2:$B$53,'Share Values'!AA$11,'Transactions (Dated)'!$C$2:$C$53,"Buy")-SUMIFS('Transactions (Dated)'!$E$2:$E$53,'Transactions (Dated)'!$D$2:$D$53,'Share Values'!$V224,'Transactions (Dated)'!$B$2:$B$53,'Share Values'!AA$11,'Transactions (Dated)'!$C$2:$C$53,"Sell")</f>
        <v>2348</v>
      </c>
      <c r="AB224" s="40">
        <f ca="1">AB223+SUMIFS('Transactions (Dated)'!$E$2:$E$53,'Transactions (Dated)'!$D$2:$D$53,'Share Values'!$V224,'Transactions (Dated)'!$B$2:$B$53,'Share Values'!AB$11,'Transactions (Dated)'!$C$2:$C$53,"Buy")-SUMIFS('Transactions (Dated)'!$E$2:$E$53,'Transactions (Dated)'!$D$2:$D$53,'Share Values'!$V224,'Transactions (Dated)'!$B$2:$B$53,'Share Values'!AB$11,'Transactions (Dated)'!$C$2:$C$53,"Sell")</f>
        <v>0</v>
      </c>
      <c r="AC224" s="40">
        <f ca="1">AC223+SUMIFS('Transactions (Dated)'!$E$2:$E$53,'Transactions (Dated)'!$D$2:$D$53,'Share Values'!$V224,'Transactions (Dated)'!$B$2:$B$53,'Share Values'!AC$11,'Transactions (Dated)'!$C$2:$C$53,"Buy")-SUMIFS('Transactions (Dated)'!$E$2:$E$53,'Transactions (Dated)'!$D$2:$D$53,'Share Values'!$V224,'Transactions (Dated)'!$B$2:$B$53,'Share Values'!AC$11,'Transactions (Dated)'!$C$2:$C$53,"Sell")</f>
        <v>0</v>
      </c>
      <c r="AD224" s="40">
        <f ca="1">AD223+SUMIFS('Transactions (Dated)'!$E$2:$E$53,'Transactions (Dated)'!$D$2:$D$53,'Share Values'!$V224,'Transactions (Dated)'!$B$2:$B$53,'Share Values'!AD$11,'Transactions (Dated)'!$C$2:$C$53,"Buy")-SUMIFS('Transactions (Dated)'!$E$2:$E$53,'Transactions (Dated)'!$D$2:$D$53,'Share Values'!$V224,'Transactions (Dated)'!$B$2:$B$53,'Share Values'!AD$11,'Transactions (Dated)'!$C$2:$C$53,"Sell")</f>
        <v>0</v>
      </c>
      <c r="AE224" s="40">
        <f ca="1">AE223+SUMIFS('Transactions (Dated)'!$E$2:$E$53,'Transactions (Dated)'!$D$2:$D$53,'Share Values'!$V224,'Transactions (Dated)'!$B$2:$B$53,'Share Values'!AE$11,'Transactions (Dated)'!$C$2:$C$53,"Buy")-SUMIFS('Transactions (Dated)'!$E$2:$E$53,'Transactions (Dated)'!$D$2:$D$53,'Share Values'!$V224,'Transactions (Dated)'!$B$2:$B$53,'Share Values'!AE$11,'Transactions (Dated)'!$C$2:$C$53,"Sell")</f>
        <v>0</v>
      </c>
      <c r="AF224" s="40">
        <f ca="1">AF223+SUMIFS('Transactions (Dated)'!$E$2:$E$53,'Transactions (Dated)'!$D$2:$D$53,'Share Values'!$V224,'Transactions (Dated)'!$B$2:$B$53,'Share Values'!AF$11,'Transactions (Dated)'!$C$2:$C$53,"Buy")-SUMIFS('Transactions (Dated)'!$E$2:$E$53,'Transactions (Dated)'!$D$2:$D$53,'Share Values'!$V224,'Transactions (Dated)'!$B$2:$B$53,'Share Values'!AF$11,'Transactions (Dated)'!$C$2:$C$53,"Sell")</f>
        <v>0</v>
      </c>
      <c r="AG224" s="40">
        <f ca="1">AG223+SUMIFS('Transactions (Dated)'!$E$2:$E$53,'Transactions (Dated)'!$D$2:$D$53,'Share Values'!$V224,'Transactions (Dated)'!$B$2:$B$53,'Share Values'!AG$11,'Transactions (Dated)'!$C$2:$C$53,"Buy")-SUMIFS('Transactions (Dated)'!$E$2:$E$53,'Transactions (Dated)'!$D$2:$D$53,'Share Values'!$V224,'Transactions (Dated)'!$B$2:$B$53,'Share Values'!AG$11,'Transactions (Dated)'!$C$2:$C$53,"Sell")</f>
        <v>0</v>
      </c>
      <c r="AH224" s="40">
        <f ca="1">AH223+SUMIFS('Transactions (Dated)'!$E$2:$E$53,'Transactions (Dated)'!$D$2:$D$53,'Share Values'!$V224,'Transactions (Dated)'!$B$2:$B$53,'Share Values'!AH$11,'Transactions (Dated)'!$C$2:$C$53,"Buy")-SUMIFS('Transactions (Dated)'!$E$2:$E$53,'Transactions (Dated)'!$D$2:$D$53,'Share Values'!$V224,'Transactions (Dated)'!$B$2:$B$53,'Share Values'!AH$11,'Transactions (Dated)'!$C$2:$C$53,"Sell")</f>
        <v>0</v>
      </c>
      <c r="AI224" s="40">
        <f ca="1">AI223+SUMIFS('Transactions (Dated)'!$E$2:$E$53,'Transactions (Dated)'!$D$2:$D$53,'Share Values'!$V224,'Transactions (Dated)'!$B$2:$B$53,'Share Values'!AI$11,'Transactions (Dated)'!$C$2:$C$53,"Buy")-SUMIFS('Transactions (Dated)'!$E$2:$E$53,'Transactions (Dated)'!$D$2:$D$53,'Share Values'!$V224,'Transactions (Dated)'!$B$2:$B$53,'Share Values'!AI$11,'Transactions (Dated)'!$C$2:$C$53,"Sell")</f>
        <v>0</v>
      </c>
      <c r="AJ224" s="40">
        <f ca="1">AJ223+SUMIFS('Transactions (Dated)'!$E$2:$E$53,'Transactions (Dated)'!$D$2:$D$53,'Share Values'!$V224,'Transactions (Dated)'!$B$2:$B$53,'Share Values'!AJ$11,'Transactions (Dated)'!$C$2:$C$53,"Buy")-SUMIFS('Transactions (Dated)'!$E$2:$E$53,'Transactions (Dated)'!$D$2:$D$53,'Share Values'!$V224,'Transactions (Dated)'!$B$2:$B$53,'Share Values'!AJ$11,'Transactions (Dated)'!$C$2:$C$53,"Sell")</f>
        <v>0</v>
      </c>
      <c r="AK224" s="40"/>
      <c r="AM224" s="3">
        <f t="shared" si="81"/>
        <v>42222</v>
      </c>
      <c r="AN224" s="6">
        <f t="shared" ca="1" si="82"/>
        <v>46481.25</v>
      </c>
      <c r="AO224" s="6">
        <f t="shared" ca="1" si="83"/>
        <v>37500</v>
      </c>
      <c r="AP224" s="6">
        <f t="shared" ca="1" si="84"/>
        <v>0</v>
      </c>
      <c r="AQ224" s="6">
        <f t="shared" ca="1" si="85"/>
        <v>58160.079999999994</v>
      </c>
      <c r="AR224" s="6">
        <f t="shared" ca="1" si="86"/>
        <v>36112.240000000005</v>
      </c>
      <c r="AS224" s="6">
        <f t="shared" ca="1" si="87"/>
        <v>0</v>
      </c>
      <c r="AT224" s="6">
        <f t="shared" ca="1" si="88"/>
        <v>0</v>
      </c>
      <c r="AU224" s="6">
        <f t="shared" ca="1" si="89"/>
        <v>0</v>
      </c>
      <c r="AV224" s="6">
        <f t="shared" ca="1" si="90"/>
        <v>0</v>
      </c>
      <c r="AW224" s="6">
        <f t="shared" ca="1" si="91"/>
        <v>0</v>
      </c>
      <c r="AX224" s="6">
        <f t="shared" ca="1" si="92"/>
        <v>0</v>
      </c>
      <c r="AY224" s="6">
        <f t="shared" ca="1" si="93"/>
        <v>0</v>
      </c>
      <c r="AZ224" s="6">
        <f t="shared" ca="1" si="94"/>
        <v>0</v>
      </c>
      <c r="BA224" s="6">
        <f t="shared" ca="1" si="95"/>
        <v>0</v>
      </c>
      <c r="BB224" s="6"/>
      <c r="BD224" s="4">
        <f t="shared" ca="1" si="96"/>
        <v>178253.57</v>
      </c>
      <c r="BF224" s="3">
        <f t="shared" si="97"/>
        <v>42222</v>
      </c>
      <c r="BG224" s="6">
        <f>BG223+SUMIFS('Transactions (Dated)'!H:H,'Transactions (Dated)'!D:D,'Share Values'!AM224)</f>
        <v>806524.9</v>
      </c>
      <c r="BH224" s="6">
        <f ca="1">BH223+SUMIFS('Transactions (Dated)'!$F:$F,'Transactions (Dated)'!$D:$D,$BF224,'Transactions (Dated)'!$B:$B,BH$11,'Transactions (Dated)'!$C:$C,"Dividend (paid to cash)")*W224</f>
        <v>0</v>
      </c>
      <c r="BI224" s="6">
        <f ca="1">BI223+SUMIFS('Transactions (Dated)'!$F:$F,'Transactions (Dated)'!$D:$D,$BF224,'Transactions (Dated)'!$B:$B,BI$11,'Transactions (Dated)'!$C:$C,"Dividend (paid to cash)")*X224</f>
        <v>1718.75</v>
      </c>
      <c r="BJ224" s="6">
        <f ca="1">BJ223+SUMIFS('Transactions (Dated)'!$F:$F,'Transactions (Dated)'!$D:$D,$BF224,'Transactions (Dated)'!$B:$B,BJ$11,'Transactions (Dated)'!$C:$C,"Dividend (paid to cash)")*Y224</f>
        <v>0</v>
      </c>
      <c r="BK224" s="6">
        <f ca="1">BK223+SUMIFS('Transactions (Dated)'!$F:$F,'Transactions (Dated)'!$D:$D,$BF224,'Transactions (Dated)'!$B:$B,BK$11,'Transactions (Dated)'!$C:$C,"Dividend (paid to cash)")*Z224</f>
        <v>113.52000000000001</v>
      </c>
      <c r="BL224" s="6">
        <f ca="1">BL223+SUMIFS('Transactions (Dated)'!$F:$F,'Transactions (Dated)'!$D:$D,$BF224,'Transactions (Dated)'!$B:$B,BL$11,'Transactions (Dated)'!$C:$C,"Dividend (paid to cash)")*AA224</f>
        <v>0</v>
      </c>
      <c r="BM224" s="6">
        <f ca="1">BM223+SUMIFS('Transactions (Dated)'!$F:$F,'Transactions (Dated)'!$D:$D,$BF224,'Transactions (Dated)'!$B:$B,BM$11,'Transactions (Dated)'!$C:$C,"Dividend (paid to cash)")*AB224</f>
        <v>0</v>
      </c>
      <c r="BN224" s="6">
        <f ca="1">BN223+SUMIFS('Transactions (Dated)'!$F:$F,'Transactions (Dated)'!$D:$D,$BF224,'Transactions (Dated)'!$B:$B,BN$11,'Transactions (Dated)'!$C:$C,"Dividend (paid to cash)")*AC224</f>
        <v>0</v>
      </c>
      <c r="BO224" s="6">
        <f ca="1">BO223+SUMIFS('Transactions (Dated)'!$F:$F,'Transactions (Dated)'!$D:$D,$BF224,'Transactions (Dated)'!$B:$B,BO$11,'Transactions (Dated)'!$C:$C,"Dividend (paid to cash)")*AD224</f>
        <v>0</v>
      </c>
      <c r="BP224" s="6">
        <f ca="1">BP223+SUMIFS('Transactions (Dated)'!$F:$F,'Transactions (Dated)'!$D:$D,$BF224,'Transactions (Dated)'!$B:$B,BP$11,'Transactions (Dated)'!$C:$C,"Dividend (paid to cash)")*AE224</f>
        <v>0</v>
      </c>
      <c r="BQ224" s="6">
        <f ca="1">BQ223+SUMIFS('Transactions (Dated)'!$F:$F,'Transactions (Dated)'!$D:$D,$BF224,'Transactions (Dated)'!$B:$B,BQ$11,'Transactions (Dated)'!$C:$C,"Dividend (paid to cash)")*AF224</f>
        <v>0</v>
      </c>
      <c r="BR224" s="6">
        <f ca="1">BR223+SUMIFS('Transactions (Dated)'!$F:$F,'Transactions (Dated)'!$D:$D,$BF224,'Transactions (Dated)'!$B:$B,BR$11,'Transactions (Dated)'!$C:$C,"Dividend (paid to cash)")*AG224</f>
        <v>0</v>
      </c>
      <c r="BS224" s="6">
        <f ca="1">BS223+SUMIFS('Transactions (Dated)'!$F:$F,'Transactions (Dated)'!$D:$D,$BF224,'Transactions (Dated)'!$B:$B,BS$11,'Transactions (Dated)'!$C:$C,"Dividend (paid to cash)")*AH224</f>
        <v>0</v>
      </c>
      <c r="BT224" s="6">
        <f ca="1">BT223+SUMIFS('Transactions (Dated)'!$F:$F,'Transactions (Dated)'!$D:$D,$BF224,'Transactions (Dated)'!$B:$B,BT$11,'Transactions (Dated)'!$C:$C,"Dividend (paid to cash)")*AI224</f>
        <v>0</v>
      </c>
      <c r="BU224" s="6">
        <f ca="1">BU223+SUMIFS('Transactions (Dated)'!$F:$F,'Transactions (Dated)'!$D:$D,$BF224,'Transactions (Dated)'!$B:$B,BU$11,'Transactions (Dated)'!$C:$C,"Dividend (paid to cash)")*AJ224</f>
        <v>0</v>
      </c>
      <c r="BV224" s="6"/>
      <c r="BX224" s="6">
        <f t="shared" ca="1" si="102"/>
        <v>808357.17</v>
      </c>
      <c r="BZ224" s="3">
        <f t="shared" si="103"/>
        <v>42222</v>
      </c>
      <c r="CA224" s="4">
        <f t="shared" ca="1" si="98"/>
        <v>178253.57</v>
      </c>
      <c r="CB224" s="4">
        <f t="shared" ca="1" si="99"/>
        <v>808357.17</v>
      </c>
      <c r="CD224" s="4">
        <f t="shared" ca="1" si="100"/>
        <v>986610.74</v>
      </c>
    </row>
    <row r="225" spans="2:82" x14ac:dyDescent="0.15">
      <c r="B225" s="3">
        <f t="shared" si="101"/>
        <v>42223</v>
      </c>
      <c r="C225" s="2">
        <v>14302.7</v>
      </c>
      <c r="E225" s="70">
        <v>42223</v>
      </c>
      <c r="F225" s="69">
        <v>9.94</v>
      </c>
      <c r="G225" s="69">
        <v>3.76</v>
      </c>
      <c r="H225" s="69">
        <v>19.36</v>
      </c>
      <c r="I225" s="69">
        <v>30.22</v>
      </c>
      <c r="J225" s="69">
        <v>15.38</v>
      </c>
      <c r="K225" s="69">
        <v>12.29</v>
      </c>
      <c r="L225" s="69">
        <v>23.3</v>
      </c>
      <c r="M225" s="69">
        <v>3.32</v>
      </c>
      <c r="N225" s="69">
        <v>9.9499999999999993</v>
      </c>
      <c r="O225" s="69">
        <v>5.96</v>
      </c>
      <c r="P225" s="69">
        <v>28.61</v>
      </c>
      <c r="Q225" s="69">
        <v>0.89</v>
      </c>
      <c r="R225" s="69">
        <v>7.96</v>
      </c>
      <c r="S225" s="69">
        <v>37.229999999999997</v>
      </c>
      <c r="T225" s="4"/>
      <c r="V225" s="3">
        <f t="shared" si="80"/>
        <v>42223</v>
      </c>
      <c r="W225" s="40">
        <f ca="1">W224+SUMIFS('Transactions (Dated)'!$E$2:$E$53,'Transactions (Dated)'!$D$2:$D$53,'Share Values'!$V225,'Transactions (Dated)'!$B$2:$B$53,'Share Values'!W$11,'Transactions (Dated)'!$C$2:$C$53,"Buy")-SUMIFS('Transactions (Dated)'!$E$2:$E$53,'Transactions (Dated)'!$D$2:$D$53,'Share Values'!$V225,'Transactions (Dated)'!$B$2:$B$53,'Share Values'!W$11,'Transactions (Dated)'!$C$2:$C$53,"Sell")</f>
        <v>4625</v>
      </c>
      <c r="X225" s="40">
        <f ca="1">X224+SUMIFS('Transactions (Dated)'!$E$2:$E$53,'Transactions (Dated)'!$D$2:$D$53,'Share Values'!$V225,'Transactions (Dated)'!$B$2:$B$53,'Share Values'!X$11,'Transactions (Dated)'!$C$2:$C$53,"Buy")-SUMIFS('Transactions (Dated)'!$E$2:$E$53,'Transactions (Dated)'!$D$2:$D$53,'Share Values'!$V225,'Transactions (Dated)'!$B$2:$B$53,'Share Values'!X$11,'Transactions (Dated)'!$C$2:$C$53,"Sell")</f>
        <v>9375</v>
      </c>
      <c r="Y225" s="40">
        <f ca="1">Y224+SUMIFS('Transactions (Dated)'!$E$2:$E$53,'Transactions (Dated)'!$D$2:$D$53,'Share Values'!$V225,'Transactions (Dated)'!$B$2:$B$53,'Share Values'!Y$11,'Transactions (Dated)'!$C$2:$C$53,"Buy")-SUMIFS('Transactions (Dated)'!$E$2:$E$53,'Transactions (Dated)'!$D$2:$D$53,'Share Values'!$V225,'Transactions (Dated)'!$B$2:$B$53,'Share Values'!Y$11,'Transactions (Dated)'!$C$2:$C$53,"Sell")</f>
        <v>0</v>
      </c>
      <c r="Z225" s="40">
        <f ca="1">Z224+SUMIFS('Transactions (Dated)'!$E$2:$E$53,'Transactions (Dated)'!$D$2:$D$53,'Share Values'!$V225,'Transactions (Dated)'!$B$2:$B$53,'Share Values'!Z$11,'Transactions (Dated)'!$C$2:$C$53,"Buy")-SUMIFS('Transactions (Dated)'!$E$2:$E$53,'Transactions (Dated)'!$D$2:$D$53,'Share Values'!$V225,'Transactions (Dated)'!$B$2:$B$53,'Share Values'!Z$11,'Transactions (Dated)'!$C$2:$C$53,"Sell")</f>
        <v>1892</v>
      </c>
      <c r="AA225" s="40">
        <f ca="1">AA224+SUMIFS('Transactions (Dated)'!$E$2:$E$53,'Transactions (Dated)'!$D$2:$D$53,'Share Values'!$V225,'Transactions (Dated)'!$B$2:$B$53,'Share Values'!AA$11,'Transactions (Dated)'!$C$2:$C$53,"Buy")-SUMIFS('Transactions (Dated)'!$E$2:$E$53,'Transactions (Dated)'!$D$2:$D$53,'Share Values'!$V225,'Transactions (Dated)'!$B$2:$B$53,'Share Values'!AA$11,'Transactions (Dated)'!$C$2:$C$53,"Sell")</f>
        <v>2348</v>
      </c>
      <c r="AB225" s="40">
        <f ca="1">AB224+SUMIFS('Transactions (Dated)'!$E$2:$E$53,'Transactions (Dated)'!$D$2:$D$53,'Share Values'!$V225,'Transactions (Dated)'!$B$2:$B$53,'Share Values'!AB$11,'Transactions (Dated)'!$C$2:$C$53,"Buy")-SUMIFS('Transactions (Dated)'!$E$2:$E$53,'Transactions (Dated)'!$D$2:$D$53,'Share Values'!$V225,'Transactions (Dated)'!$B$2:$B$53,'Share Values'!AB$11,'Transactions (Dated)'!$C$2:$C$53,"Sell")</f>
        <v>0</v>
      </c>
      <c r="AC225" s="40">
        <f ca="1">AC224+SUMIFS('Transactions (Dated)'!$E$2:$E$53,'Transactions (Dated)'!$D$2:$D$53,'Share Values'!$V225,'Transactions (Dated)'!$B$2:$B$53,'Share Values'!AC$11,'Transactions (Dated)'!$C$2:$C$53,"Buy")-SUMIFS('Transactions (Dated)'!$E$2:$E$53,'Transactions (Dated)'!$D$2:$D$53,'Share Values'!$V225,'Transactions (Dated)'!$B$2:$B$53,'Share Values'!AC$11,'Transactions (Dated)'!$C$2:$C$53,"Sell")</f>
        <v>0</v>
      </c>
      <c r="AD225" s="40">
        <f ca="1">AD224+SUMIFS('Transactions (Dated)'!$E$2:$E$53,'Transactions (Dated)'!$D$2:$D$53,'Share Values'!$V225,'Transactions (Dated)'!$B$2:$B$53,'Share Values'!AD$11,'Transactions (Dated)'!$C$2:$C$53,"Buy")-SUMIFS('Transactions (Dated)'!$E$2:$E$53,'Transactions (Dated)'!$D$2:$D$53,'Share Values'!$V225,'Transactions (Dated)'!$B$2:$B$53,'Share Values'!AD$11,'Transactions (Dated)'!$C$2:$C$53,"Sell")</f>
        <v>0</v>
      </c>
      <c r="AE225" s="40">
        <f ca="1">AE224+SUMIFS('Transactions (Dated)'!$E$2:$E$53,'Transactions (Dated)'!$D$2:$D$53,'Share Values'!$V225,'Transactions (Dated)'!$B$2:$B$53,'Share Values'!AE$11,'Transactions (Dated)'!$C$2:$C$53,"Buy")-SUMIFS('Transactions (Dated)'!$E$2:$E$53,'Transactions (Dated)'!$D$2:$D$53,'Share Values'!$V225,'Transactions (Dated)'!$B$2:$B$53,'Share Values'!AE$11,'Transactions (Dated)'!$C$2:$C$53,"Sell")</f>
        <v>0</v>
      </c>
      <c r="AF225" s="40">
        <f ca="1">AF224+SUMIFS('Transactions (Dated)'!$E$2:$E$53,'Transactions (Dated)'!$D$2:$D$53,'Share Values'!$V225,'Transactions (Dated)'!$B$2:$B$53,'Share Values'!AF$11,'Transactions (Dated)'!$C$2:$C$53,"Buy")-SUMIFS('Transactions (Dated)'!$E$2:$E$53,'Transactions (Dated)'!$D$2:$D$53,'Share Values'!$V225,'Transactions (Dated)'!$B$2:$B$53,'Share Values'!AF$11,'Transactions (Dated)'!$C$2:$C$53,"Sell")</f>
        <v>0</v>
      </c>
      <c r="AG225" s="40">
        <f ca="1">AG224+SUMIFS('Transactions (Dated)'!$E$2:$E$53,'Transactions (Dated)'!$D$2:$D$53,'Share Values'!$V225,'Transactions (Dated)'!$B$2:$B$53,'Share Values'!AG$11,'Transactions (Dated)'!$C$2:$C$53,"Buy")-SUMIFS('Transactions (Dated)'!$E$2:$E$53,'Transactions (Dated)'!$D$2:$D$53,'Share Values'!$V225,'Transactions (Dated)'!$B$2:$B$53,'Share Values'!AG$11,'Transactions (Dated)'!$C$2:$C$53,"Sell")</f>
        <v>0</v>
      </c>
      <c r="AH225" s="40">
        <f ca="1">AH224+SUMIFS('Transactions (Dated)'!$E$2:$E$53,'Transactions (Dated)'!$D$2:$D$53,'Share Values'!$V225,'Transactions (Dated)'!$B$2:$B$53,'Share Values'!AH$11,'Transactions (Dated)'!$C$2:$C$53,"Buy")-SUMIFS('Transactions (Dated)'!$E$2:$E$53,'Transactions (Dated)'!$D$2:$D$53,'Share Values'!$V225,'Transactions (Dated)'!$B$2:$B$53,'Share Values'!AH$11,'Transactions (Dated)'!$C$2:$C$53,"Sell")</f>
        <v>0</v>
      </c>
      <c r="AI225" s="40">
        <f ca="1">AI224+SUMIFS('Transactions (Dated)'!$E$2:$E$53,'Transactions (Dated)'!$D$2:$D$53,'Share Values'!$V225,'Transactions (Dated)'!$B$2:$B$53,'Share Values'!AI$11,'Transactions (Dated)'!$C$2:$C$53,"Buy")-SUMIFS('Transactions (Dated)'!$E$2:$E$53,'Transactions (Dated)'!$D$2:$D$53,'Share Values'!$V225,'Transactions (Dated)'!$B$2:$B$53,'Share Values'!AI$11,'Transactions (Dated)'!$C$2:$C$53,"Sell")</f>
        <v>0</v>
      </c>
      <c r="AJ225" s="40">
        <f ca="1">AJ224+SUMIFS('Transactions (Dated)'!$E$2:$E$53,'Transactions (Dated)'!$D$2:$D$53,'Share Values'!$V225,'Transactions (Dated)'!$B$2:$B$53,'Share Values'!AJ$11,'Transactions (Dated)'!$C$2:$C$53,"Buy")-SUMIFS('Transactions (Dated)'!$E$2:$E$53,'Transactions (Dated)'!$D$2:$D$53,'Share Values'!$V225,'Transactions (Dated)'!$B$2:$B$53,'Share Values'!AJ$11,'Transactions (Dated)'!$C$2:$C$53,"Sell")</f>
        <v>0</v>
      </c>
      <c r="AK225" s="40"/>
      <c r="AM225" s="3">
        <f t="shared" si="81"/>
        <v>42223</v>
      </c>
      <c r="AN225" s="6">
        <f t="shared" ca="1" si="82"/>
        <v>45972.5</v>
      </c>
      <c r="AO225" s="6">
        <f t="shared" ca="1" si="83"/>
        <v>35250</v>
      </c>
      <c r="AP225" s="6">
        <f t="shared" ca="1" si="84"/>
        <v>0</v>
      </c>
      <c r="AQ225" s="6">
        <f t="shared" ca="1" si="85"/>
        <v>57176.24</v>
      </c>
      <c r="AR225" s="6">
        <f t="shared" ca="1" si="86"/>
        <v>36112.240000000005</v>
      </c>
      <c r="AS225" s="6">
        <f t="shared" ca="1" si="87"/>
        <v>0</v>
      </c>
      <c r="AT225" s="6">
        <f t="shared" ca="1" si="88"/>
        <v>0</v>
      </c>
      <c r="AU225" s="6">
        <f t="shared" ca="1" si="89"/>
        <v>0</v>
      </c>
      <c r="AV225" s="6">
        <f t="shared" ca="1" si="90"/>
        <v>0</v>
      </c>
      <c r="AW225" s="6">
        <f t="shared" ca="1" si="91"/>
        <v>0</v>
      </c>
      <c r="AX225" s="6">
        <f t="shared" ca="1" si="92"/>
        <v>0</v>
      </c>
      <c r="AY225" s="6">
        <f t="shared" ca="1" si="93"/>
        <v>0</v>
      </c>
      <c r="AZ225" s="6">
        <f t="shared" ca="1" si="94"/>
        <v>0</v>
      </c>
      <c r="BA225" s="6">
        <f t="shared" ca="1" si="95"/>
        <v>0</v>
      </c>
      <c r="BB225" s="6"/>
      <c r="BD225" s="4">
        <f t="shared" ca="1" si="96"/>
        <v>174510.97999999998</v>
      </c>
      <c r="BF225" s="3">
        <f t="shared" si="97"/>
        <v>42223</v>
      </c>
      <c r="BG225" s="6">
        <f>BG224+SUMIFS('Transactions (Dated)'!H:H,'Transactions (Dated)'!D:D,'Share Values'!AM225)</f>
        <v>806524.9</v>
      </c>
      <c r="BH225" s="6">
        <f ca="1">BH224+SUMIFS('Transactions (Dated)'!$F:$F,'Transactions (Dated)'!$D:$D,$BF225,'Transactions (Dated)'!$B:$B,BH$11,'Transactions (Dated)'!$C:$C,"Dividend (paid to cash)")*W225</f>
        <v>0</v>
      </c>
      <c r="BI225" s="6">
        <f ca="1">BI224+SUMIFS('Transactions (Dated)'!$F:$F,'Transactions (Dated)'!$D:$D,$BF225,'Transactions (Dated)'!$B:$B,BI$11,'Transactions (Dated)'!$C:$C,"Dividend (paid to cash)")*X225</f>
        <v>1718.75</v>
      </c>
      <c r="BJ225" s="6">
        <f ca="1">BJ224+SUMIFS('Transactions (Dated)'!$F:$F,'Transactions (Dated)'!$D:$D,$BF225,'Transactions (Dated)'!$B:$B,BJ$11,'Transactions (Dated)'!$C:$C,"Dividend (paid to cash)")*Y225</f>
        <v>0</v>
      </c>
      <c r="BK225" s="6">
        <f ca="1">BK224+SUMIFS('Transactions (Dated)'!$F:$F,'Transactions (Dated)'!$D:$D,$BF225,'Transactions (Dated)'!$B:$B,BK$11,'Transactions (Dated)'!$C:$C,"Dividend (paid to cash)")*Z225</f>
        <v>113.52000000000001</v>
      </c>
      <c r="BL225" s="6">
        <f ca="1">BL224+SUMIFS('Transactions (Dated)'!$F:$F,'Transactions (Dated)'!$D:$D,$BF225,'Transactions (Dated)'!$B:$B,BL$11,'Transactions (Dated)'!$C:$C,"Dividend (paid to cash)")*AA225</f>
        <v>0</v>
      </c>
      <c r="BM225" s="6">
        <f ca="1">BM224+SUMIFS('Transactions (Dated)'!$F:$F,'Transactions (Dated)'!$D:$D,$BF225,'Transactions (Dated)'!$B:$B,BM$11,'Transactions (Dated)'!$C:$C,"Dividend (paid to cash)")*AB225</f>
        <v>0</v>
      </c>
      <c r="BN225" s="6">
        <f ca="1">BN224+SUMIFS('Transactions (Dated)'!$F:$F,'Transactions (Dated)'!$D:$D,$BF225,'Transactions (Dated)'!$B:$B,BN$11,'Transactions (Dated)'!$C:$C,"Dividend (paid to cash)")*AC225</f>
        <v>0</v>
      </c>
      <c r="BO225" s="6">
        <f ca="1">BO224+SUMIFS('Transactions (Dated)'!$F:$F,'Transactions (Dated)'!$D:$D,$BF225,'Transactions (Dated)'!$B:$B,BO$11,'Transactions (Dated)'!$C:$C,"Dividend (paid to cash)")*AD225</f>
        <v>0</v>
      </c>
      <c r="BP225" s="6">
        <f ca="1">BP224+SUMIFS('Transactions (Dated)'!$F:$F,'Transactions (Dated)'!$D:$D,$BF225,'Transactions (Dated)'!$B:$B,BP$11,'Transactions (Dated)'!$C:$C,"Dividend (paid to cash)")*AE225</f>
        <v>0</v>
      </c>
      <c r="BQ225" s="6">
        <f ca="1">BQ224+SUMIFS('Transactions (Dated)'!$F:$F,'Transactions (Dated)'!$D:$D,$BF225,'Transactions (Dated)'!$B:$B,BQ$11,'Transactions (Dated)'!$C:$C,"Dividend (paid to cash)")*AF225</f>
        <v>0</v>
      </c>
      <c r="BR225" s="6">
        <f ca="1">BR224+SUMIFS('Transactions (Dated)'!$F:$F,'Transactions (Dated)'!$D:$D,$BF225,'Transactions (Dated)'!$B:$B,BR$11,'Transactions (Dated)'!$C:$C,"Dividend (paid to cash)")*AG225</f>
        <v>0</v>
      </c>
      <c r="BS225" s="6">
        <f ca="1">BS224+SUMIFS('Transactions (Dated)'!$F:$F,'Transactions (Dated)'!$D:$D,$BF225,'Transactions (Dated)'!$B:$B,BS$11,'Transactions (Dated)'!$C:$C,"Dividend (paid to cash)")*AH225</f>
        <v>0</v>
      </c>
      <c r="BT225" s="6">
        <f ca="1">BT224+SUMIFS('Transactions (Dated)'!$F:$F,'Transactions (Dated)'!$D:$D,$BF225,'Transactions (Dated)'!$B:$B,BT$11,'Transactions (Dated)'!$C:$C,"Dividend (paid to cash)")*AI225</f>
        <v>0</v>
      </c>
      <c r="BU225" s="6">
        <f ca="1">BU224+SUMIFS('Transactions (Dated)'!$F:$F,'Transactions (Dated)'!$D:$D,$BF225,'Transactions (Dated)'!$B:$B,BU$11,'Transactions (Dated)'!$C:$C,"Dividend (paid to cash)")*AJ225</f>
        <v>0</v>
      </c>
      <c r="BV225" s="6"/>
      <c r="BX225" s="6">
        <f t="shared" ca="1" si="102"/>
        <v>808357.17</v>
      </c>
      <c r="BZ225" s="3">
        <f t="shared" si="103"/>
        <v>42223</v>
      </c>
      <c r="CA225" s="4">
        <f t="shared" ca="1" si="98"/>
        <v>174510.97999999998</v>
      </c>
      <c r="CB225" s="4">
        <f t="shared" ca="1" si="99"/>
        <v>808357.17</v>
      </c>
      <c r="CD225" s="4">
        <f t="shared" ca="1" si="100"/>
        <v>982868.15</v>
      </c>
    </row>
    <row r="226" spans="2:82" x14ac:dyDescent="0.15">
      <c r="B226" s="3">
        <f t="shared" si="101"/>
        <v>42226</v>
      </c>
      <c r="C226" s="2">
        <v>14466.4</v>
      </c>
      <c r="E226" s="70">
        <v>42226</v>
      </c>
      <c r="F226" s="69">
        <v>10</v>
      </c>
      <c r="G226" s="69">
        <v>3.97</v>
      </c>
      <c r="H226" s="69">
        <v>19.59</v>
      </c>
      <c r="I226" s="69">
        <v>29.94</v>
      </c>
      <c r="J226" s="69">
        <v>16.059999999999999</v>
      </c>
      <c r="K226" s="69">
        <v>12.33</v>
      </c>
      <c r="L226" s="69">
        <v>23.59</v>
      </c>
      <c r="M226" s="69">
        <v>3.37</v>
      </c>
      <c r="N226" s="69">
        <v>9.86</v>
      </c>
      <c r="O226" s="69">
        <v>6.0067000000000004</v>
      </c>
      <c r="P226" s="69">
        <v>28.3</v>
      </c>
      <c r="Q226" s="69">
        <v>0.9</v>
      </c>
      <c r="R226" s="69">
        <v>8.42</v>
      </c>
      <c r="S226" s="69">
        <v>37.78</v>
      </c>
      <c r="T226" s="4"/>
      <c r="V226" s="3">
        <f t="shared" si="80"/>
        <v>42226</v>
      </c>
      <c r="W226" s="40">
        <f ca="1">W225+SUMIFS('Transactions (Dated)'!$E$2:$E$53,'Transactions (Dated)'!$D$2:$D$53,'Share Values'!$V226,'Transactions (Dated)'!$B$2:$B$53,'Share Values'!W$11,'Transactions (Dated)'!$C$2:$C$53,"Buy")-SUMIFS('Transactions (Dated)'!$E$2:$E$53,'Transactions (Dated)'!$D$2:$D$53,'Share Values'!$V226,'Transactions (Dated)'!$B$2:$B$53,'Share Values'!W$11,'Transactions (Dated)'!$C$2:$C$53,"Sell")</f>
        <v>4625</v>
      </c>
      <c r="X226" s="40">
        <f ca="1">X225+SUMIFS('Transactions (Dated)'!$E$2:$E$53,'Transactions (Dated)'!$D$2:$D$53,'Share Values'!$V226,'Transactions (Dated)'!$B$2:$B$53,'Share Values'!X$11,'Transactions (Dated)'!$C$2:$C$53,"Buy")-SUMIFS('Transactions (Dated)'!$E$2:$E$53,'Transactions (Dated)'!$D$2:$D$53,'Share Values'!$V226,'Transactions (Dated)'!$B$2:$B$53,'Share Values'!X$11,'Transactions (Dated)'!$C$2:$C$53,"Sell")</f>
        <v>9375</v>
      </c>
      <c r="Y226" s="40">
        <f ca="1">Y225+SUMIFS('Transactions (Dated)'!$E$2:$E$53,'Transactions (Dated)'!$D$2:$D$53,'Share Values'!$V226,'Transactions (Dated)'!$B$2:$B$53,'Share Values'!Y$11,'Transactions (Dated)'!$C$2:$C$53,"Buy")-SUMIFS('Transactions (Dated)'!$E$2:$E$53,'Transactions (Dated)'!$D$2:$D$53,'Share Values'!$V226,'Transactions (Dated)'!$B$2:$B$53,'Share Values'!Y$11,'Transactions (Dated)'!$C$2:$C$53,"Sell")</f>
        <v>0</v>
      </c>
      <c r="Z226" s="40">
        <f ca="1">Z225+SUMIFS('Transactions (Dated)'!$E$2:$E$53,'Transactions (Dated)'!$D$2:$D$53,'Share Values'!$V226,'Transactions (Dated)'!$B$2:$B$53,'Share Values'!Z$11,'Transactions (Dated)'!$C$2:$C$53,"Buy")-SUMIFS('Transactions (Dated)'!$E$2:$E$53,'Transactions (Dated)'!$D$2:$D$53,'Share Values'!$V226,'Transactions (Dated)'!$B$2:$B$53,'Share Values'!Z$11,'Transactions (Dated)'!$C$2:$C$53,"Sell")</f>
        <v>1892</v>
      </c>
      <c r="AA226" s="40">
        <f ca="1">AA225+SUMIFS('Transactions (Dated)'!$E$2:$E$53,'Transactions (Dated)'!$D$2:$D$53,'Share Values'!$V226,'Transactions (Dated)'!$B$2:$B$53,'Share Values'!AA$11,'Transactions (Dated)'!$C$2:$C$53,"Buy")-SUMIFS('Transactions (Dated)'!$E$2:$E$53,'Transactions (Dated)'!$D$2:$D$53,'Share Values'!$V226,'Transactions (Dated)'!$B$2:$B$53,'Share Values'!AA$11,'Transactions (Dated)'!$C$2:$C$53,"Sell")</f>
        <v>2348</v>
      </c>
      <c r="AB226" s="40">
        <f ca="1">AB225+SUMIFS('Transactions (Dated)'!$E$2:$E$53,'Transactions (Dated)'!$D$2:$D$53,'Share Values'!$V226,'Transactions (Dated)'!$B$2:$B$53,'Share Values'!AB$11,'Transactions (Dated)'!$C$2:$C$53,"Buy")-SUMIFS('Transactions (Dated)'!$E$2:$E$53,'Transactions (Dated)'!$D$2:$D$53,'Share Values'!$V226,'Transactions (Dated)'!$B$2:$B$53,'Share Values'!AB$11,'Transactions (Dated)'!$C$2:$C$53,"Sell")</f>
        <v>0</v>
      </c>
      <c r="AC226" s="40">
        <f ca="1">AC225+SUMIFS('Transactions (Dated)'!$E$2:$E$53,'Transactions (Dated)'!$D$2:$D$53,'Share Values'!$V226,'Transactions (Dated)'!$B$2:$B$53,'Share Values'!AC$11,'Transactions (Dated)'!$C$2:$C$53,"Buy")-SUMIFS('Transactions (Dated)'!$E$2:$E$53,'Transactions (Dated)'!$D$2:$D$53,'Share Values'!$V226,'Transactions (Dated)'!$B$2:$B$53,'Share Values'!AC$11,'Transactions (Dated)'!$C$2:$C$53,"Sell")</f>
        <v>0</v>
      </c>
      <c r="AD226" s="40">
        <f ca="1">AD225+SUMIFS('Transactions (Dated)'!$E$2:$E$53,'Transactions (Dated)'!$D$2:$D$53,'Share Values'!$V226,'Transactions (Dated)'!$B$2:$B$53,'Share Values'!AD$11,'Transactions (Dated)'!$C$2:$C$53,"Buy")-SUMIFS('Transactions (Dated)'!$E$2:$E$53,'Transactions (Dated)'!$D$2:$D$53,'Share Values'!$V226,'Transactions (Dated)'!$B$2:$B$53,'Share Values'!AD$11,'Transactions (Dated)'!$C$2:$C$53,"Sell")</f>
        <v>0</v>
      </c>
      <c r="AE226" s="40">
        <f ca="1">AE225+SUMIFS('Transactions (Dated)'!$E$2:$E$53,'Transactions (Dated)'!$D$2:$D$53,'Share Values'!$V226,'Transactions (Dated)'!$B$2:$B$53,'Share Values'!AE$11,'Transactions (Dated)'!$C$2:$C$53,"Buy")-SUMIFS('Transactions (Dated)'!$E$2:$E$53,'Transactions (Dated)'!$D$2:$D$53,'Share Values'!$V226,'Transactions (Dated)'!$B$2:$B$53,'Share Values'!AE$11,'Transactions (Dated)'!$C$2:$C$53,"Sell")</f>
        <v>0</v>
      </c>
      <c r="AF226" s="40">
        <f ca="1">AF225+SUMIFS('Transactions (Dated)'!$E$2:$E$53,'Transactions (Dated)'!$D$2:$D$53,'Share Values'!$V226,'Transactions (Dated)'!$B$2:$B$53,'Share Values'!AF$11,'Transactions (Dated)'!$C$2:$C$53,"Buy")-SUMIFS('Transactions (Dated)'!$E$2:$E$53,'Transactions (Dated)'!$D$2:$D$53,'Share Values'!$V226,'Transactions (Dated)'!$B$2:$B$53,'Share Values'!AF$11,'Transactions (Dated)'!$C$2:$C$53,"Sell")</f>
        <v>0</v>
      </c>
      <c r="AG226" s="40">
        <f ca="1">AG225+SUMIFS('Transactions (Dated)'!$E$2:$E$53,'Transactions (Dated)'!$D$2:$D$53,'Share Values'!$V226,'Transactions (Dated)'!$B$2:$B$53,'Share Values'!AG$11,'Transactions (Dated)'!$C$2:$C$53,"Buy")-SUMIFS('Transactions (Dated)'!$E$2:$E$53,'Transactions (Dated)'!$D$2:$D$53,'Share Values'!$V226,'Transactions (Dated)'!$B$2:$B$53,'Share Values'!AG$11,'Transactions (Dated)'!$C$2:$C$53,"Sell")</f>
        <v>0</v>
      </c>
      <c r="AH226" s="40">
        <f ca="1">AH225+SUMIFS('Transactions (Dated)'!$E$2:$E$53,'Transactions (Dated)'!$D$2:$D$53,'Share Values'!$V226,'Transactions (Dated)'!$B$2:$B$53,'Share Values'!AH$11,'Transactions (Dated)'!$C$2:$C$53,"Buy")-SUMIFS('Transactions (Dated)'!$E$2:$E$53,'Transactions (Dated)'!$D$2:$D$53,'Share Values'!$V226,'Transactions (Dated)'!$B$2:$B$53,'Share Values'!AH$11,'Transactions (Dated)'!$C$2:$C$53,"Sell")</f>
        <v>0</v>
      </c>
      <c r="AI226" s="40">
        <f ca="1">AI225+SUMIFS('Transactions (Dated)'!$E$2:$E$53,'Transactions (Dated)'!$D$2:$D$53,'Share Values'!$V226,'Transactions (Dated)'!$B$2:$B$53,'Share Values'!AI$11,'Transactions (Dated)'!$C$2:$C$53,"Buy")-SUMIFS('Transactions (Dated)'!$E$2:$E$53,'Transactions (Dated)'!$D$2:$D$53,'Share Values'!$V226,'Transactions (Dated)'!$B$2:$B$53,'Share Values'!AI$11,'Transactions (Dated)'!$C$2:$C$53,"Sell")</f>
        <v>0</v>
      </c>
      <c r="AJ226" s="40">
        <f ca="1">AJ225+SUMIFS('Transactions (Dated)'!$E$2:$E$53,'Transactions (Dated)'!$D$2:$D$53,'Share Values'!$V226,'Transactions (Dated)'!$B$2:$B$53,'Share Values'!AJ$11,'Transactions (Dated)'!$C$2:$C$53,"Buy")-SUMIFS('Transactions (Dated)'!$E$2:$E$53,'Transactions (Dated)'!$D$2:$D$53,'Share Values'!$V226,'Transactions (Dated)'!$B$2:$B$53,'Share Values'!AJ$11,'Transactions (Dated)'!$C$2:$C$53,"Sell")</f>
        <v>0</v>
      </c>
      <c r="AK226" s="40"/>
      <c r="AM226" s="3">
        <f t="shared" si="81"/>
        <v>42226</v>
      </c>
      <c r="AN226" s="6">
        <f t="shared" ca="1" si="82"/>
        <v>46250</v>
      </c>
      <c r="AO226" s="6">
        <f t="shared" ca="1" si="83"/>
        <v>37218.75</v>
      </c>
      <c r="AP226" s="6">
        <f t="shared" ca="1" si="84"/>
        <v>0</v>
      </c>
      <c r="AQ226" s="6">
        <f t="shared" ca="1" si="85"/>
        <v>56646.48</v>
      </c>
      <c r="AR226" s="6">
        <f t="shared" ca="1" si="86"/>
        <v>37708.879999999997</v>
      </c>
      <c r="AS226" s="6">
        <f t="shared" ca="1" si="87"/>
        <v>0</v>
      </c>
      <c r="AT226" s="6">
        <f t="shared" ca="1" si="88"/>
        <v>0</v>
      </c>
      <c r="AU226" s="6">
        <f t="shared" ca="1" si="89"/>
        <v>0</v>
      </c>
      <c r="AV226" s="6">
        <f t="shared" ca="1" si="90"/>
        <v>0</v>
      </c>
      <c r="AW226" s="6">
        <f t="shared" ca="1" si="91"/>
        <v>0</v>
      </c>
      <c r="AX226" s="6">
        <f t="shared" ca="1" si="92"/>
        <v>0</v>
      </c>
      <c r="AY226" s="6">
        <f t="shared" ca="1" si="93"/>
        <v>0</v>
      </c>
      <c r="AZ226" s="6">
        <f t="shared" ca="1" si="94"/>
        <v>0</v>
      </c>
      <c r="BA226" s="6">
        <f t="shared" ca="1" si="95"/>
        <v>0</v>
      </c>
      <c r="BB226" s="6"/>
      <c r="BD226" s="4">
        <f t="shared" ca="1" si="96"/>
        <v>177824.11000000002</v>
      </c>
      <c r="BF226" s="3">
        <f t="shared" si="97"/>
        <v>42226</v>
      </c>
      <c r="BG226" s="6">
        <f>BG225+SUMIFS('Transactions (Dated)'!H:H,'Transactions (Dated)'!D:D,'Share Values'!AM226)</f>
        <v>806524.9</v>
      </c>
      <c r="BH226" s="6">
        <f ca="1">BH225+SUMIFS('Transactions (Dated)'!$F:$F,'Transactions (Dated)'!$D:$D,$BF226,'Transactions (Dated)'!$B:$B,BH$11,'Transactions (Dated)'!$C:$C,"Dividend (paid to cash)")*W226</f>
        <v>0</v>
      </c>
      <c r="BI226" s="6">
        <f ca="1">BI225+SUMIFS('Transactions (Dated)'!$F:$F,'Transactions (Dated)'!$D:$D,$BF226,'Transactions (Dated)'!$B:$B,BI$11,'Transactions (Dated)'!$C:$C,"Dividend (paid to cash)")*X226</f>
        <v>1718.75</v>
      </c>
      <c r="BJ226" s="6">
        <f ca="1">BJ225+SUMIFS('Transactions (Dated)'!$F:$F,'Transactions (Dated)'!$D:$D,$BF226,'Transactions (Dated)'!$B:$B,BJ$11,'Transactions (Dated)'!$C:$C,"Dividend (paid to cash)")*Y226</f>
        <v>0</v>
      </c>
      <c r="BK226" s="6">
        <f ca="1">BK225+SUMIFS('Transactions (Dated)'!$F:$F,'Transactions (Dated)'!$D:$D,$BF226,'Transactions (Dated)'!$B:$B,BK$11,'Transactions (Dated)'!$C:$C,"Dividend (paid to cash)")*Z226</f>
        <v>113.52000000000001</v>
      </c>
      <c r="BL226" s="6">
        <f ca="1">BL225+SUMIFS('Transactions (Dated)'!$F:$F,'Transactions (Dated)'!$D:$D,$BF226,'Transactions (Dated)'!$B:$B,BL$11,'Transactions (Dated)'!$C:$C,"Dividend (paid to cash)")*AA226</f>
        <v>0</v>
      </c>
      <c r="BM226" s="6">
        <f ca="1">BM225+SUMIFS('Transactions (Dated)'!$F:$F,'Transactions (Dated)'!$D:$D,$BF226,'Transactions (Dated)'!$B:$B,BM$11,'Transactions (Dated)'!$C:$C,"Dividend (paid to cash)")*AB226</f>
        <v>0</v>
      </c>
      <c r="BN226" s="6">
        <f ca="1">BN225+SUMIFS('Transactions (Dated)'!$F:$F,'Transactions (Dated)'!$D:$D,$BF226,'Transactions (Dated)'!$B:$B,BN$11,'Transactions (Dated)'!$C:$C,"Dividend (paid to cash)")*AC226</f>
        <v>0</v>
      </c>
      <c r="BO226" s="6">
        <f ca="1">BO225+SUMIFS('Transactions (Dated)'!$F:$F,'Transactions (Dated)'!$D:$D,$BF226,'Transactions (Dated)'!$B:$B,BO$11,'Transactions (Dated)'!$C:$C,"Dividend (paid to cash)")*AD226</f>
        <v>0</v>
      </c>
      <c r="BP226" s="6">
        <f ca="1">BP225+SUMIFS('Transactions (Dated)'!$F:$F,'Transactions (Dated)'!$D:$D,$BF226,'Transactions (Dated)'!$B:$B,BP$11,'Transactions (Dated)'!$C:$C,"Dividend (paid to cash)")*AE226</f>
        <v>0</v>
      </c>
      <c r="BQ226" s="6">
        <f ca="1">BQ225+SUMIFS('Transactions (Dated)'!$F:$F,'Transactions (Dated)'!$D:$D,$BF226,'Transactions (Dated)'!$B:$B,BQ$11,'Transactions (Dated)'!$C:$C,"Dividend (paid to cash)")*AF226</f>
        <v>0</v>
      </c>
      <c r="BR226" s="6">
        <f ca="1">BR225+SUMIFS('Transactions (Dated)'!$F:$F,'Transactions (Dated)'!$D:$D,$BF226,'Transactions (Dated)'!$B:$B,BR$11,'Transactions (Dated)'!$C:$C,"Dividend (paid to cash)")*AG226</f>
        <v>0</v>
      </c>
      <c r="BS226" s="6">
        <f ca="1">BS225+SUMIFS('Transactions (Dated)'!$F:$F,'Transactions (Dated)'!$D:$D,$BF226,'Transactions (Dated)'!$B:$B,BS$11,'Transactions (Dated)'!$C:$C,"Dividend (paid to cash)")*AH226</f>
        <v>0</v>
      </c>
      <c r="BT226" s="6">
        <f ca="1">BT225+SUMIFS('Transactions (Dated)'!$F:$F,'Transactions (Dated)'!$D:$D,$BF226,'Transactions (Dated)'!$B:$B,BT$11,'Transactions (Dated)'!$C:$C,"Dividend (paid to cash)")*AI226</f>
        <v>0</v>
      </c>
      <c r="BU226" s="6">
        <f ca="1">BU225+SUMIFS('Transactions (Dated)'!$F:$F,'Transactions (Dated)'!$D:$D,$BF226,'Transactions (Dated)'!$B:$B,BU$11,'Transactions (Dated)'!$C:$C,"Dividend (paid to cash)")*AJ226</f>
        <v>0</v>
      </c>
      <c r="BV226" s="6"/>
      <c r="BX226" s="6">
        <f t="shared" ca="1" si="102"/>
        <v>808357.17</v>
      </c>
      <c r="BZ226" s="3">
        <f t="shared" si="103"/>
        <v>42226</v>
      </c>
      <c r="CA226" s="4">
        <f t="shared" ca="1" si="98"/>
        <v>177824.11000000002</v>
      </c>
      <c r="CB226" s="4">
        <f t="shared" ca="1" si="99"/>
        <v>808357.17</v>
      </c>
      <c r="CD226" s="4">
        <f t="shared" ca="1" si="100"/>
        <v>986181.28</v>
      </c>
    </row>
    <row r="227" spans="2:82" x14ac:dyDescent="0.15">
      <c r="B227" s="3">
        <f t="shared" si="101"/>
        <v>42227</v>
      </c>
      <c r="C227" s="2">
        <v>14414.7</v>
      </c>
      <c r="E227" s="70">
        <v>42227</v>
      </c>
      <c r="F227" s="69">
        <v>9.91</v>
      </c>
      <c r="G227" s="69">
        <v>3.89</v>
      </c>
      <c r="H227" s="69">
        <v>19.489999999999998</v>
      </c>
      <c r="I227" s="69">
        <v>29.78</v>
      </c>
      <c r="J227" s="69">
        <v>15.58</v>
      </c>
      <c r="K227" s="69">
        <v>12.16</v>
      </c>
      <c r="L227" s="69">
        <v>23.38</v>
      </c>
      <c r="M227" s="69">
        <v>3.39</v>
      </c>
      <c r="N227" s="69">
        <v>9.86</v>
      </c>
      <c r="O227" s="69">
        <v>6.0332999999999997</v>
      </c>
      <c r="P227" s="69">
        <v>28.33</v>
      </c>
      <c r="Q227" s="69">
        <v>0.9</v>
      </c>
      <c r="R227" s="69">
        <v>7.83</v>
      </c>
      <c r="S227" s="69">
        <v>38.17</v>
      </c>
      <c r="T227" s="4"/>
      <c r="V227" s="3">
        <f t="shared" si="80"/>
        <v>42227</v>
      </c>
      <c r="W227" s="40">
        <f ca="1">W226+SUMIFS('Transactions (Dated)'!$E$2:$E$53,'Transactions (Dated)'!$D$2:$D$53,'Share Values'!$V227,'Transactions (Dated)'!$B$2:$B$53,'Share Values'!W$11,'Transactions (Dated)'!$C$2:$C$53,"Buy")-SUMIFS('Transactions (Dated)'!$E$2:$E$53,'Transactions (Dated)'!$D$2:$D$53,'Share Values'!$V227,'Transactions (Dated)'!$B$2:$B$53,'Share Values'!W$11,'Transactions (Dated)'!$C$2:$C$53,"Sell")</f>
        <v>4625</v>
      </c>
      <c r="X227" s="40">
        <f ca="1">X226+SUMIFS('Transactions (Dated)'!$E$2:$E$53,'Transactions (Dated)'!$D$2:$D$53,'Share Values'!$V227,'Transactions (Dated)'!$B$2:$B$53,'Share Values'!X$11,'Transactions (Dated)'!$C$2:$C$53,"Buy")-SUMIFS('Transactions (Dated)'!$E$2:$E$53,'Transactions (Dated)'!$D$2:$D$53,'Share Values'!$V227,'Transactions (Dated)'!$B$2:$B$53,'Share Values'!X$11,'Transactions (Dated)'!$C$2:$C$53,"Sell")</f>
        <v>9375</v>
      </c>
      <c r="Y227" s="40">
        <f ca="1">Y226+SUMIFS('Transactions (Dated)'!$E$2:$E$53,'Transactions (Dated)'!$D$2:$D$53,'Share Values'!$V227,'Transactions (Dated)'!$B$2:$B$53,'Share Values'!Y$11,'Transactions (Dated)'!$C$2:$C$53,"Buy")-SUMIFS('Transactions (Dated)'!$E$2:$E$53,'Transactions (Dated)'!$D$2:$D$53,'Share Values'!$V227,'Transactions (Dated)'!$B$2:$B$53,'Share Values'!Y$11,'Transactions (Dated)'!$C$2:$C$53,"Sell")</f>
        <v>0</v>
      </c>
      <c r="Z227" s="40">
        <f ca="1">Z226+SUMIFS('Transactions (Dated)'!$E$2:$E$53,'Transactions (Dated)'!$D$2:$D$53,'Share Values'!$V227,'Transactions (Dated)'!$B$2:$B$53,'Share Values'!Z$11,'Transactions (Dated)'!$C$2:$C$53,"Buy")-SUMIFS('Transactions (Dated)'!$E$2:$E$53,'Transactions (Dated)'!$D$2:$D$53,'Share Values'!$V227,'Transactions (Dated)'!$B$2:$B$53,'Share Values'!Z$11,'Transactions (Dated)'!$C$2:$C$53,"Sell")</f>
        <v>1892</v>
      </c>
      <c r="AA227" s="40">
        <f ca="1">AA226+SUMIFS('Transactions (Dated)'!$E$2:$E$53,'Transactions (Dated)'!$D$2:$D$53,'Share Values'!$V227,'Transactions (Dated)'!$B$2:$B$53,'Share Values'!AA$11,'Transactions (Dated)'!$C$2:$C$53,"Buy")-SUMIFS('Transactions (Dated)'!$E$2:$E$53,'Transactions (Dated)'!$D$2:$D$53,'Share Values'!$V227,'Transactions (Dated)'!$B$2:$B$53,'Share Values'!AA$11,'Transactions (Dated)'!$C$2:$C$53,"Sell")</f>
        <v>2348</v>
      </c>
      <c r="AB227" s="40">
        <f ca="1">AB226+SUMIFS('Transactions (Dated)'!$E$2:$E$53,'Transactions (Dated)'!$D$2:$D$53,'Share Values'!$V227,'Transactions (Dated)'!$B$2:$B$53,'Share Values'!AB$11,'Transactions (Dated)'!$C$2:$C$53,"Buy")-SUMIFS('Transactions (Dated)'!$E$2:$E$53,'Transactions (Dated)'!$D$2:$D$53,'Share Values'!$V227,'Transactions (Dated)'!$B$2:$B$53,'Share Values'!AB$11,'Transactions (Dated)'!$C$2:$C$53,"Sell")</f>
        <v>0</v>
      </c>
      <c r="AC227" s="40">
        <f ca="1">AC226+SUMIFS('Transactions (Dated)'!$E$2:$E$53,'Transactions (Dated)'!$D$2:$D$53,'Share Values'!$V227,'Transactions (Dated)'!$B$2:$B$53,'Share Values'!AC$11,'Transactions (Dated)'!$C$2:$C$53,"Buy")-SUMIFS('Transactions (Dated)'!$E$2:$E$53,'Transactions (Dated)'!$D$2:$D$53,'Share Values'!$V227,'Transactions (Dated)'!$B$2:$B$53,'Share Values'!AC$11,'Transactions (Dated)'!$C$2:$C$53,"Sell")</f>
        <v>0</v>
      </c>
      <c r="AD227" s="40">
        <f ca="1">AD226+SUMIFS('Transactions (Dated)'!$E$2:$E$53,'Transactions (Dated)'!$D$2:$D$53,'Share Values'!$V227,'Transactions (Dated)'!$B$2:$B$53,'Share Values'!AD$11,'Transactions (Dated)'!$C$2:$C$53,"Buy")-SUMIFS('Transactions (Dated)'!$E$2:$E$53,'Transactions (Dated)'!$D$2:$D$53,'Share Values'!$V227,'Transactions (Dated)'!$B$2:$B$53,'Share Values'!AD$11,'Transactions (Dated)'!$C$2:$C$53,"Sell")</f>
        <v>0</v>
      </c>
      <c r="AE227" s="40">
        <f ca="1">AE226+SUMIFS('Transactions (Dated)'!$E$2:$E$53,'Transactions (Dated)'!$D$2:$D$53,'Share Values'!$V227,'Transactions (Dated)'!$B$2:$B$53,'Share Values'!AE$11,'Transactions (Dated)'!$C$2:$C$53,"Buy")-SUMIFS('Transactions (Dated)'!$E$2:$E$53,'Transactions (Dated)'!$D$2:$D$53,'Share Values'!$V227,'Transactions (Dated)'!$B$2:$B$53,'Share Values'!AE$11,'Transactions (Dated)'!$C$2:$C$53,"Sell")</f>
        <v>0</v>
      </c>
      <c r="AF227" s="40">
        <f ca="1">AF226+SUMIFS('Transactions (Dated)'!$E$2:$E$53,'Transactions (Dated)'!$D$2:$D$53,'Share Values'!$V227,'Transactions (Dated)'!$B$2:$B$53,'Share Values'!AF$11,'Transactions (Dated)'!$C$2:$C$53,"Buy")-SUMIFS('Transactions (Dated)'!$E$2:$E$53,'Transactions (Dated)'!$D$2:$D$53,'Share Values'!$V227,'Transactions (Dated)'!$B$2:$B$53,'Share Values'!AF$11,'Transactions (Dated)'!$C$2:$C$53,"Sell")</f>
        <v>0</v>
      </c>
      <c r="AG227" s="40">
        <f ca="1">AG226+SUMIFS('Transactions (Dated)'!$E$2:$E$53,'Transactions (Dated)'!$D$2:$D$53,'Share Values'!$V227,'Transactions (Dated)'!$B$2:$B$53,'Share Values'!AG$11,'Transactions (Dated)'!$C$2:$C$53,"Buy")-SUMIFS('Transactions (Dated)'!$E$2:$E$53,'Transactions (Dated)'!$D$2:$D$53,'Share Values'!$V227,'Transactions (Dated)'!$B$2:$B$53,'Share Values'!AG$11,'Transactions (Dated)'!$C$2:$C$53,"Sell")</f>
        <v>0</v>
      </c>
      <c r="AH227" s="40">
        <f ca="1">AH226+SUMIFS('Transactions (Dated)'!$E$2:$E$53,'Transactions (Dated)'!$D$2:$D$53,'Share Values'!$V227,'Transactions (Dated)'!$B$2:$B$53,'Share Values'!AH$11,'Transactions (Dated)'!$C$2:$C$53,"Buy")-SUMIFS('Transactions (Dated)'!$E$2:$E$53,'Transactions (Dated)'!$D$2:$D$53,'Share Values'!$V227,'Transactions (Dated)'!$B$2:$B$53,'Share Values'!AH$11,'Transactions (Dated)'!$C$2:$C$53,"Sell")</f>
        <v>0</v>
      </c>
      <c r="AI227" s="40">
        <f ca="1">AI226+SUMIFS('Transactions (Dated)'!$E$2:$E$53,'Transactions (Dated)'!$D$2:$D$53,'Share Values'!$V227,'Transactions (Dated)'!$B$2:$B$53,'Share Values'!AI$11,'Transactions (Dated)'!$C$2:$C$53,"Buy")-SUMIFS('Transactions (Dated)'!$E$2:$E$53,'Transactions (Dated)'!$D$2:$D$53,'Share Values'!$V227,'Transactions (Dated)'!$B$2:$B$53,'Share Values'!AI$11,'Transactions (Dated)'!$C$2:$C$53,"Sell")</f>
        <v>0</v>
      </c>
      <c r="AJ227" s="40">
        <f ca="1">AJ226+SUMIFS('Transactions (Dated)'!$E$2:$E$53,'Transactions (Dated)'!$D$2:$D$53,'Share Values'!$V227,'Transactions (Dated)'!$B$2:$B$53,'Share Values'!AJ$11,'Transactions (Dated)'!$C$2:$C$53,"Buy")-SUMIFS('Transactions (Dated)'!$E$2:$E$53,'Transactions (Dated)'!$D$2:$D$53,'Share Values'!$V227,'Transactions (Dated)'!$B$2:$B$53,'Share Values'!AJ$11,'Transactions (Dated)'!$C$2:$C$53,"Sell")</f>
        <v>0</v>
      </c>
      <c r="AK227" s="40"/>
      <c r="AM227" s="3">
        <f t="shared" si="81"/>
        <v>42227</v>
      </c>
      <c r="AN227" s="6">
        <f t="shared" ca="1" si="82"/>
        <v>45833.75</v>
      </c>
      <c r="AO227" s="6">
        <f t="shared" ca="1" si="83"/>
        <v>36468.75</v>
      </c>
      <c r="AP227" s="6">
        <f t="shared" ca="1" si="84"/>
        <v>0</v>
      </c>
      <c r="AQ227" s="6">
        <f t="shared" ca="1" si="85"/>
        <v>56343.76</v>
      </c>
      <c r="AR227" s="6">
        <f t="shared" ca="1" si="86"/>
        <v>36581.840000000004</v>
      </c>
      <c r="AS227" s="6">
        <f t="shared" ca="1" si="87"/>
        <v>0</v>
      </c>
      <c r="AT227" s="6">
        <f t="shared" ca="1" si="88"/>
        <v>0</v>
      </c>
      <c r="AU227" s="6">
        <f t="shared" ca="1" si="89"/>
        <v>0</v>
      </c>
      <c r="AV227" s="6">
        <f t="shared" ca="1" si="90"/>
        <v>0</v>
      </c>
      <c r="AW227" s="6">
        <f t="shared" ca="1" si="91"/>
        <v>0</v>
      </c>
      <c r="AX227" s="6">
        <f t="shared" ca="1" si="92"/>
        <v>0</v>
      </c>
      <c r="AY227" s="6">
        <f t="shared" ca="1" si="93"/>
        <v>0</v>
      </c>
      <c r="AZ227" s="6">
        <f t="shared" ca="1" si="94"/>
        <v>0</v>
      </c>
      <c r="BA227" s="6">
        <f t="shared" ca="1" si="95"/>
        <v>0</v>
      </c>
      <c r="BB227" s="6"/>
      <c r="BD227" s="4">
        <f t="shared" ca="1" si="96"/>
        <v>175228.1</v>
      </c>
      <c r="BF227" s="3">
        <f t="shared" si="97"/>
        <v>42227</v>
      </c>
      <c r="BG227" s="6">
        <f>BG226+SUMIFS('Transactions (Dated)'!H:H,'Transactions (Dated)'!D:D,'Share Values'!AM227)</f>
        <v>806524.9</v>
      </c>
      <c r="BH227" s="6">
        <f ca="1">BH226+SUMIFS('Transactions (Dated)'!$F:$F,'Transactions (Dated)'!$D:$D,$BF227,'Transactions (Dated)'!$B:$B,BH$11,'Transactions (Dated)'!$C:$C,"Dividend (paid to cash)")*W227</f>
        <v>0</v>
      </c>
      <c r="BI227" s="6">
        <f ca="1">BI226+SUMIFS('Transactions (Dated)'!$F:$F,'Transactions (Dated)'!$D:$D,$BF227,'Transactions (Dated)'!$B:$B,BI$11,'Transactions (Dated)'!$C:$C,"Dividend (paid to cash)")*X227</f>
        <v>1718.75</v>
      </c>
      <c r="BJ227" s="6">
        <f ca="1">BJ226+SUMIFS('Transactions (Dated)'!$F:$F,'Transactions (Dated)'!$D:$D,$BF227,'Transactions (Dated)'!$B:$B,BJ$11,'Transactions (Dated)'!$C:$C,"Dividend (paid to cash)")*Y227</f>
        <v>0</v>
      </c>
      <c r="BK227" s="6">
        <f ca="1">BK226+SUMIFS('Transactions (Dated)'!$F:$F,'Transactions (Dated)'!$D:$D,$BF227,'Transactions (Dated)'!$B:$B,BK$11,'Transactions (Dated)'!$C:$C,"Dividend (paid to cash)")*Z227</f>
        <v>113.52000000000001</v>
      </c>
      <c r="BL227" s="6">
        <f ca="1">BL226+SUMIFS('Transactions (Dated)'!$F:$F,'Transactions (Dated)'!$D:$D,$BF227,'Transactions (Dated)'!$B:$B,BL$11,'Transactions (Dated)'!$C:$C,"Dividend (paid to cash)")*AA227</f>
        <v>0</v>
      </c>
      <c r="BM227" s="6">
        <f ca="1">BM226+SUMIFS('Transactions (Dated)'!$F:$F,'Transactions (Dated)'!$D:$D,$BF227,'Transactions (Dated)'!$B:$B,BM$11,'Transactions (Dated)'!$C:$C,"Dividend (paid to cash)")*AB227</f>
        <v>0</v>
      </c>
      <c r="BN227" s="6">
        <f ca="1">BN226+SUMIFS('Transactions (Dated)'!$F:$F,'Transactions (Dated)'!$D:$D,$BF227,'Transactions (Dated)'!$B:$B,BN$11,'Transactions (Dated)'!$C:$C,"Dividend (paid to cash)")*AC227</f>
        <v>0</v>
      </c>
      <c r="BO227" s="6">
        <f ca="1">BO226+SUMIFS('Transactions (Dated)'!$F:$F,'Transactions (Dated)'!$D:$D,$BF227,'Transactions (Dated)'!$B:$B,BO$11,'Transactions (Dated)'!$C:$C,"Dividend (paid to cash)")*AD227</f>
        <v>0</v>
      </c>
      <c r="BP227" s="6">
        <f ca="1">BP226+SUMIFS('Transactions (Dated)'!$F:$F,'Transactions (Dated)'!$D:$D,$BF227,'Transactions (Dated)'!$B:$B,BP$11,'Transactions (Dated)'!$C:$C,"Dividend (paid to cash)")*AE227</f>
        <v>0</v>
      </c>
      <c r="BQ227" s="6">
        <f ca="1">BQ226+SUMIFS('Transactions (Dated)'!$F:$F,'Transactions (Dated)'!$D:$D,$BF227,'Transactions (Dated)'!$B:$B,BQ$11,'Transactions (Dated)'!$C:$C,"Dividend (paid to cash)")*AF227</f>
        <v>0</v>
      </c>
      <c r="BR227" s="6">
        <f ca="1">BR226+SUMIFS('Transactions (Dated)'!$F:$F,'Transactions (Dated)'!$D:$D,$BF227,'Transactions (Dated)'!$B:$B,BR$11,'Transactions (Dated)'!$C:$C,"Dividend (paid to cash)")*AG227</f>
        <v>0</v>
      </c>
      <c r="BS227" s="6">
        <f ca="1">BS226+SUMIFS('Transactions (Dated)'!$F:$F,'Transactions (Dated)'!$D:$D,$BF227,'Transactions (Dated)'!$B:$B,BS$11,'Transactions (Dated)'!$C:$C,"Dividend (paid to cash)")*AH227</f>
        <v>0</v>
      </c>
      <c r="BT227" s="6">
        <f ca="1">BT226+SUMIFS('Transactions (Dated)'!$F:$F,'Transactions (Dated)'!$D:$D,$BF227,'Transactions (Dated)'!$B:$B,BT$11,'Transactions (Dated)'!$C:$C,"Dividend (paid to cash)")*AI227</f>
        <v>0</v>
      </c>
      <c r="BU227" s="6">
        <f ca="1">BU226+SUMIFS('Transactions (Dated)'!$F:$F,'Transactions (Dated)'!$D:$D,$BF227,'Transactions (Dated)'!$B:$B,BU$11,'Transactions (Dated)'!$C:$C,"Dividend (paid to cash)")*AJ227</f>
        <v>0</v>
      </c>
      <c r="BV227" s="6"/>
      <c r="BX227" s="6">
        <f t="shared" ca="1" si="102"/>
        <v>808357.17</v>
      </c>
      <c r="BZ227" s="3">
        <f t="shared" si="103"/>
        <v>42227</v>
      </c>
      <c r="CA227" s="4">
        <f t="shared" ca="1" si="98"/>
        <v>175228.1</v>
      </c>
      <c r="CB227" s="4">
        <f t="shared" ca="1" si="99"/>
        <v>808357.17</v>
      </c>
      <c r="CD227" s="4">
        <f t="shared" ca="1" si="100"/>
        <v>983585.27</v>
      </c>
    </row>
    <row r="228" spans="2:82" x14ac:dyDescent="0.15">
      <c r="B228" s="3">
        <f t="shared" si="101"/>
        <v>42228</v>
      </c>
      <c r="C228" s="2">
        <v>14339.5</v>
      </c>
      <c r="E228" s="70">
        <v>42228</v>
      </c>
      <c r="F228" s="69">
        <v>10.039999999999999</v>
      </c>
      <c r="G228" s="69">
        <v>4.03</v>
      </c>
      <c r="H228" s="69">
        <v>19.43</v>
      </c>
      <c r="I228" s="69">
        <v>29.5</v>
      </c>
      <c r="J228" s="69">
        <v>15.56</v>
      </c>
      <c r="K228" s="69">
        <v>11.9</v>
      </c>
      <c r="L228" s="69">
        <v>22.65</v>
      </c>
      <c r="M228" s="69">
        <v>3.49</v>
      </c>
      <c r="N228" s="69">
        <v>9.98</v>
      </c>
      <c r="O228" s="69">
        <v>6.0266999999999999</v>
      </c>
      <c r="P228" s="69">
        <v>27.77</v>
      </c>
      <c r="Q228" s="69">
        <v>0.9</v>
      </c>
      <c r="R228" s="69">
        <v>7.74</v>
      </c>
      <c r="S228" s="69">
        <v>38.549999999999997</v>
      </c>
      <c r="T228" s="4"/>
      <c r="V228" s="3">
        <f t="shared" si="80"/>
        <v>42228</v>
      </c>
      <c r="W228" s="40">
        <f ca="1">W227+SUMIFS('Transactions (Dated)'!$E$2:$E$53,'Transactions (Dated)'!$D$2:$D$53,'Share Values'!$V228,'Transactions (Dated)'!$B$2:$B$53,'Share Values'!W$11,'Transactions (Dated)'!$C$2:$C$53,"Buy")-SUMIFS('Transactions (Dated)'!$E$2:$E$53,'Transactions (Dated)'!$D$2:$D$53,'Share Values'!$V228,'Transactions (Dated)'!$B$2:$B$53,'Share Values'!W$11,'Transactions (Dated)'!$C$2:$C$53,"Sell")</f>
        <v>4625</v>
      </c>
      <c r="X228" s="40">
        <f ca="1">X227+SUMIFS('Transactions (Dated)'!$E$2:$E$53,'Transactions (Dated)'!$D$2:$D$53,'Share Values'!$V228,'Transactions (Dated)'!$B$2:$B$53,'Share Values'!X$11,'Transactions (Dated)'!$C$2:$C$53,"Buy")-SUMIFS('Transactions (Dated)'!$E$2:$E$53,'Transactions (Dated)'!$D$2:$D$53,'Share Values'!$V228,'Transactions (Dated)'!$B$2:$B$53,'Share Values'!X$11,'Transactions (Dated)'!$C$2:$C$53,"Sell")</f>
        <v>9375</v>
      </c>
      <c r="Y228" s="40">
        <f ca="1">Y227+SUMIFS('Transactions (Dated)'!$E$2:$E$53,'Transactions (Dated)'!$D$2:$D$53,'Share Values'!$V228,'Transactions (Dated)'!$B$2:$B$53,'Share Values'!Y$11,'Transactions (Dated)'!$C$2:$C$53,"Buy")-SUMIFS('Transactions (Dated)'!$E$2:$E$53,'Transactions (Dated)'!$D$2:$D$53,'Share Values'!$V228,'Transactions (Dated)'!$B$2:$B$53,'Share Values'!Y$11,'Transactions (Dated)'!$C$2:$C$53,"Sell")</f>
        <v>0</v>
      </c>
      <c r="Z228" s="40">
        <f ca="1">Z227+SUMIFS('Transactions (Dated)'!$E$2:$E$53,'Transactions (Dated)'!$D$2:$D$53,'Share Values'!$V228,'Transactions (Dated)'!$B$2:$B$53,'Share Values'!Z$11,'Transactions (Dated)'!$C$2:$C$53,"Buy")-SUMIFS('Transactions (Dated)'!$E$2:$E$53,'Transactions (Dated)'!$D$2:$D$53,'Share Values'!$V228,'Transactions (Dated)'!$B$2:$B$53,'Share Values'!Z$11,'Transactions (Dated)'!$C$2:$C$53,"Sell")</f>
        <v>1892</v>
      </c>
      <c r="AA228" s="40">
        <f ca="1">AA227+SUMIFS('Transactions (Dated)'!$E$2:$E$53,'Transactions (Dated)'!$D$2:$D$53,'Share Values'!$V228,'Transactions (Dated)'!$B$2:$B$53,'Share Values'!AA$11,'Transactions (Dated)'!$C$2:$C$53,"Buy")-SUMIFS('Transactions (Dated)'!$E$2:$E$53,'Transactions (Dated)'!$D$2:$D$53,'Share Values'!$V228,'Transactions (Dated)'!$B$2:$B$53,'Share Values'!AA$11,'Transactions (Dated)'!$C$2:$C$53,"Sell")</f>
        <v>2348</v>
      </c>
      <c r="AB228" s="40">
        <f ca="1">AB227+SUMIFS('Transactions (Dated)'!$E$2:$E$53,'Transactions (Dated)'!$D$2:$D$53,'Share Values'!$V228,'Transactions (Dated)'!$B$2:$B$53,'Share Values'!AB$11,'Transactions (Dated)'!$C$2:$C$53,"Buy")-SUMIFS('Transactions (Dated)'!$E$2:$E$53,'Transactions (Dated)'!$D$2:$D$53,'Share Values'!$V228,'Transactions (Dated)'!$B$2:$B$53,'Share Values'!AB$11,'Transactions (Dated)'!$C$2:$C$53,"Sell")</f>
        <v>0</v>
      </c>
      <c r="AC228" s="40">
        <f ca="1">AC227+SUMIFS('Transactions (Dated)'!$E$2:$E$53,'Transactions (Dated)'!$D$2:$D$53,'Share Values'!$V228,'Transactions (Dated)'!$B$2:$B$53,'Share Values'!AC$11,'Transactions (Dated)'!$C$2:$C$53,"Buy")-SUMIFS('Transactions (Dated)'!$E$2:$E$53,'Transactions (Dated)'!$D$2:$D$53,'Share Values'!$V228,'Transactions (Dated)'!$B$2:$B$53,'Share Values'!AC$11,'Transactions (Dated)'!$C$2:$C$53,"Sell")</f>
        <v>0</v>
      </c>
      <c r="AD228" s="40">
        <f ca="1">AD227+SUMIFS('Transactions (Dated)'!$E$2:$E$53,'Transactions (Dated)'!$D$2:$D$53,'Share Values'!$V228,'Transactions (Dated)'!$B$2:$B$53,'Share Values'!AD$11,'Transactions (Dated)'!$C$2:$C$53,"Buy")-SUMIFS('Transactions (Dated)'!$E$2:$E$53,'Transactions (Dated)'!$D$2:$D$53,'Share Values'!$V228,'Transactions (Dated)'!$B$2:$B$53,'Share Values'!AD$11,'Transactions (Dated)'!$C$2:$C$53,"Sell")</f>
        <v>0</v>
      </c>
      <c r="AE228" s="40">
        <f ca="1">AE227+SUMIFS('Transactions (Dated)'!$E$2:$E$53,'Transactions (Dated)'!$D$2:$D$53,'Share Values'!$V228,'Transactions (Dated)'!$B$2:$B$53,'Share Values'!AE$11,'Transactions (Dated)'!$C$2:$C$53,"Buy")-SUMIFS('Transactions (Dated)'!$E$2:$E$53,'Transactions (Dated)'!$D$2:$D$53,'Share Values'!$V228,'Transactions (Dated)'!$B$2:$B$53,'Share Values'!AE$11,'Transactions (Dated)'!$C$2:$C$53,"Sell")</f>
        <v>0</v>
      </c>
      <c r="AF228" s="40">
        <f ca="1">AF227+SUMIFS('Transactions (Dated)'!$E$2:$E$53,'Transactions (Dated)'!$D$2:$D$53,'Share Values'!$V228,'Transactions (Dated)'!$B$2:$B$53,'Share Values'!AF$11,'Transactions (Dated)'!$C$2:$C$53,"Buy")-SUMIFS('Transactions (Dated)'!$E$2:$E$53,'Transactions (Dated)'!$D$2:$D$53,'Share Values'!$V228,'Transactions (Dated)'!$B$2:$B$53,'Share Values'!AF$11,'Transactions (Dated)'!$C$2:$C$53,"Sell")</f>
        <v>0</v>
      </c>
      <c r="AG228" s="40">
        <f ca="1">AG227+SUMIFS('Transactions (Dated)'!$E$2:$E$53,'Transactions (Dated)'!$D$2:$D$53,'Share Values'!$V228,'Transactions (Dated)'!$B$2:$B$53,'Share Values'!AG$11,'Transactions (Dated)'!$C$2:$C$53,"Buy")-SUMIFS('Transactions (Dated)'!$E$2:$E$53,'Transactions (Dated)'!$D$2:$D$53,'Share Values'!$V228,'Transactions (Dated)'!$B$2:$B$53,'Share Values'!AG$11,'Transactions (Dated)'!$C$2:$C$53,"Sell")</f>
        <v>0</v>
      </c>
      <c r="AH228" s="40">
        <f ca="1">AH227+SUMIFS('Transactions (Dated)'!$E$2:$E$53,'Transactions (Dated)'!$D$2:$D$53,'Share Values'!$V228,'Transactions (Dated)'!$B$2:$B$53,'Share Values'!AH$11,'Transactions (Dated)'!$C$2:$C$53,"Buy")-SUMIFS('Transactions (Dated)'!$E$2:$E$53,'Transactions (Dated)'!$D$2:$D$53,'Share Values'!$V228,'Transactions (Dated)'!$B$2:$B$53,'Share Values'!AH$11,'Transactions (Dated)'!$C$2:$C$53,"Sell")</f>
        <v>0</v>
      </c>
      <c r="AI228" s="40">
        <f ca="1">AI227+SUMIFS('Transactions (Dated)'!$E$2:$E$53,'Transactions (Dated)'!$D$2:$D$53,'Share Values'!$V228,'Transactions (Dated)'!$B$2:$B$53,'Share Values'!AI$11,'Transactions (Dated)'!$C$2:$C$53,"Buy")-SUMIFS('Transactions (Dated)'!$E$2:$E$53,'Transactions (Dated)'!$D$2:$D$53,'Share Values'!$V228,'Transactions (Dated)'!$B$2:$B$53,'Share Values'!AI$11,'Transactions (Dated)'!$C$2:$C$53,"Sell")</f>
        <v>0</v>
      </c>
      <c r="AJ228" s="40">
        <f ca="1">AJ227+SUMIFS('Transactions (Dated)'!$E$2:$E$53,'Transactions (Dated)'!$D$2:$D$53,'Share Values'!$V228,'Transactions (Dated)'!$B$2:$B$53,'Share Values'!AJ$11,'Transactions (Dated)'!$C$2:$C$53,"Buy")-SUMIFS('Transactions (Dated)'!$E$2:$E$53,'Transactions (Dated)'!$D$2:$D$53,'Share Values'!$V228,'Transactions (Dated)'!$B$2:$B$53,'Share Values'!AJ$11,'Transactions (Dated)'!$C$2:$C$53,"Sell")</f>
        <v>0</v>
      </c>
      <c r="AK228" s="40"/>
      <c r="AM228" s="3">
        <f t="shared" si="81"/>
        <v>42228</v>
      </c>
      <c r="AN228" s="6">
        <f t="shared" ca="1" si="82"/>
        <v>46434.999999999993</v>
      </c>
      <c r="AO228" s="6">
        <f t="shared" ca="1" si="83"/>
        <v>37781.25</v>
      </c>
      <c r="AP228" s="6">
        <f t="shared" ca="1" si="84"/>
        <v>0</v>
      </c>
      <c r="AQ228" s="6">
        <f t="shared" ca="1" si="85"/>
        <v>55814</v>
      </c>
      <c r="AR228" s="6">
        <f t="shared" ca="1" si="86"/>
        <v>36534.880000000005</v>
      </c>
      <c r="AS228" s="6">
        <f t="shared" ca="1" si="87"/>
        <v>0</v>
      </c>
      <c r="AT228" s="6">
        <f t="shared" ca="1" si="88"/>
        <v>0</v>
      </c>
      <c r="AU228" s="6">
        <f t="shared" ca="1" si="89"/>
        <v>0</v>
      </c>
      <c r="AV228" s="6">
        <f t="shared" ca="1" si="90"/>
        <v>0</v>
      </c>
      <c r="AW228" s="6">
        <f t="shared" ca="1" si="91"/>
        <v>0</v>
      </c>
      <c r="AX228" s="6">
        <f t="shared" ca="1" si="92"/>
        <v>0</v>
      </c>
      <c r="AY228" s="6">
        <f t="shared" ca="1" si="93"/>
        <v>0</v>
      </c>
      <c r="AZ228" s="6">
        <f t="shared" ca="1" si="94"/>
        <v>0</v>
      </c>
      <c r="BA228" s="6">
        <f t="shared" ca="1" si="95"/>
        <v>0</v>
      </c>
      <c r="BB228" s="6"/>
      <c r="BD228" s="4">
        <f t="shared" ca="1" si="96"/>
        <v>176565.13</v>
      </c>
      <c r="BF228" s="3">
        <f t="shared" si="97"/>
        <v>42228</v>
      </c>
      <c r="BG228" s="6">
        <f>BG227+SUMIFS('Transactions (Dated)'!H:H,'Transactions (Dated)'!D:D,'Share Values'!AM228)</f>
        <v>806524.9</v>
      </c>
      <c r="BH228" s="6">
        <f ca="1">BH227+SUMIFS('Transactions (Dated)'!$F:$F,'Transactions (Dated)'!$D:$D,$BF228,'Transactions (Dated)'!$B:$B,BH$11,'Transactions (Dated)'!$C:$C,"Dividend (paid to cash)")*W228</f>
        <v>0</v>
      </c>
      <c r="BI228" s="6">
        <f ca="1">BI227+SUMIFS('Transactions (Dated)'!$F:$F,'Transactions (Dated)'!$D:$D,$BF228,'Transactions (Dated)'!$B:$B,BI$11,'Transactions (Dated)'!$C:$C,"Dividend (paid to cash)")*X228</f>
        <v>1718.75</v>
      </c>
      <c r="BJ228" s="6">
        <f ca="1">BJ227+SUMIFS('Transactions (Dated)'!$F:$F,'Transactions (Dated)'!$D:$D,$BF228,'Transactions (Dated)'!$B:$B,BJ$11,'Transactions (Dated)'!$C:$C,"Dividend (paid to cash)")*Y228</f>
        <v>0</v>
      </c>
      <c r="BK228" s="6">
        <f ca="1">BK227+SUMIFS('Transactions (Dated)'!$F:$F,'Transactions (Dated)'!$D:$D,$BF228,'Transactions (Dated)'!$B:$B,BK$11,'Transactions (Dated)'!$C:$C,"Dividend (paid to cash)")*Z228</f>
        <v>179.74</v>
      </c>
      <c r="BL228" s="6">
        <f ca="1">BL227+SUMIFS('Transactions (Dated)'!$F:$F,'Transactions (Dated)'!$D:$D,$BF228,'Transactions (Dated)'!$B:$B,BL$11,'Transactions (Dated)'!$C:$C,"Dividend (paid to cash)")*AA228</f>
        <v>0</v>
      </c>
      <c r="BM228" s="6">
        <f ca="1">BM227+SUMIFS('Transactions (Dated)'!$F:$F,'Transactions (Dated)'!$D:$D,$BF228,'Transactions (Dated)'!$B:$B,BM$11,'Transactions (Dated)'!$C:$C,"Dividend (paid to cash)")*AB228</f>
        <v>0</v>
      </c>
      <c r="BN228" s="6">
        <f ca="1">BN227+SUMIFS('Transactions (Dated)'!$F:$F,'Transactions (Dated)'!$D:$D,$BF228,'Transactions (Dated)'!$B:$B,BN$11,'Transactions (Dated)'!$C:$C,"Dividend (paid to cash)")*AC228</f>
        <v>0</v>
      </c>
      <c r="BO228" s="6">
        <f ca="1">BO227+SUMIFS('Transactions (Dated)'!$F:$F,'Transactions (Dated)'!$D:$D,$BF228,'Transactions (Dated)'!$B:$B,BO$11,'Transactions (Dated)'!$C:$C,"Dividend (paid to cash)")*AD228</f>
        <v>0</v>
      </c>
      <c r="BP228" s="6">
        <f ca="1">BP227+SUMIFS('Transactions (Dated)'!$F:$F,'Transactions (Dated)'!$D:$D,$BF228,'Transactions (Dated)'!$B:$B,BP$11,'Transactions (Dated)'!$C:$C,"Dividend (paid to cash)")*AE228</f>
        <v>0</v>
      </c>
      <c r="BQ228" s="6">
        <f ca="1">BQ227+SUMIFS('Transactions (Dated)'!$F:$F,'Transactions (Dated)'!$D:$D,$BF228,'Transactions (Dated)'!$B:$B,BQ$11,'Transactions (Dated)'!$C:$C,"Dividend (paid to cash)")*AF228</f>
        <v>0</v>
      </c>
      <c r="BR228" s="6">
        <f ca="1">BR227+SUMIFS('Transactions (Dated)'!$F:$F,'Transactions (Dated)'!$D:$D,$BF228,'Transactions (Dated)'!$B:$B,BR$11,'Transactions (Dated)'!$C:$C,"Dividend (paid to cash)")*AG228</f>
        <v>0</v>
      </c>
      <c r="BS228" s="6">
        <f ca="1">BS227+SUMIFS('Transactions (Dated)'!$F:$F,'Transactions (Dated)'!$D:$D,$BF228,'Transactions (Dated)'!$B:$B,BS$11,'Transactions (Dated)'!$C:$C,"Dividend (paid to cash)")*AH228</f>
        <v>0</v>
      </c>
      <c r="BT228" s="6">
        <f ca="1">BT227+SUMIFS('Transactions (Dated)'!$F:$F,'Transactions (Dated)'!$D:$D,$BF228,'Transactions (Dated)'!$B:$B,BT$11,'Transactions (Dated)'!$C:$C,"Dividend (paid to cash)")*AI228</f>
        <v>0</v>
      </c>
      <c r="BU228" s="6">
        <f ca="1">BU227+SUMIFS('Transactions (Dated)'!$F:$F,'Transactions (Dated)'!$D:$D,$BF228,'Transactions (Dated)'!$B:$B,BU$11,'Transactions (Dated)'!$C:$C,"Dividend (paid to cash)")*AJ228</f>
        <v>0</v>
      </c>
      <c r="BV228" s="6"/>
      <c r="BX228" s="6">
        <f t="shared" ca="1" si="102"/>
        <v>808423.39</v>
      </c>
      <c r="BZ228" s="3">
        <f t="shared" si="103"/>
        <v>42228</v>
      </c>
      <c r="CA228" s="4">
        <f t="shared" ca="1" si="98"/>
        <v>176565.13</v>
      </c>
      <c r="CB228" s="4">
        <f t="shared" ca="1" si="99"/>
        <v>808423.39</v>
      </c>
      <c r="CD228" s="4">
        <f t="shared" ca="1" si="100"/>
        <v>984988.52</v>
      </c>
    </row>
    <row r="229" spans="2:82" x14ac:dyDescent="0.15">
      <c r="B229" s="3">
        <f t="shared" si="101"/>
        <v>42229</v>
      </c>
      <c r="C229" s="2">
        <v>14238.4</v>
      </c>
      <c r="E229" s="70">
        <v>42229</v>
      </c>
      <c r="F229" s="69">
        <v>9.94</v>
      </c>
      <c r="G229" s="69">
        <v>3.86</v>
      </c>
      <c r="H229" s="69">
        <v>19.28</v>
      </c>
      <c r="I229" s="69">
        <v>29.5</v>
      </c>
      <c r="J229" s="69">
        <v>15.21</v>
      </c>
      <c r="K229" s="69">
        <v>11.78</v>
      </c>
      <c r="L229" s="69">
        <v>23.36</v>
      </c>
      <c r="M229" s="69">
        <v>3.45</v>
      </c>
      <c r="N229" s="69">
        <v>9.6300000000000008</v>
      </c>
      <c r="O229" s="69">
        <v>6.1333000000000002</v>
      </c>
      <c r="P229" s="69">
        <v>27.5</v>
      </c>
      <c r="Q229" s="69">
        <v>0.93</v>
      </c>
      <c r="R229" s="69">
        <v>7.29</v>
      </c>
      <c r="S229" s="69">
        <v>38.18</v>
      </c>
      <c r="T229" s="4"/>
      <c r="V229" s="3">
        <f t="shared" si="80"/>
        <v>42229</v>
      </c>
      <c r="W229" s="40">
        <f ca="1">W228+SUMIFS('Transactions (Dated)'!$E$2:$E$53,'Transactions (Dated)'!$D$2:$D$53,'Share Values'!$V229,'Transactions (Dated)'!$B$2:$B$53,'Share Values'!W$11,'Transactions (Dated)'!$C$2:$C$53,"Buy")-SUMIFS('Transactions (Dated)'!$E$2:$E$53,'Transactions (Dated)'!$D$2:$D$53,'Share Values'!$V229,'Transactions (Dated)'!$B$2:$B$53,'Share Values'!W$11,'Transactions (Dated)'!$C$2:$C$53,"Sell")</f>
        <v>4625</v>
      </c>
      <c r="X229" s="40">
        <f ca="1">X228+SUMIFS('Transactions (Dated)'!$E$2:$E$53,'Transactions (Dated)'!$D$2:$D$53,'Share Values'!$V229,'Transactions (Dated)'!$B$2:$B$53,'Share Values'!X$11,'Transactions (Dated)'!$C$2:$C$53,"Buy")-SUMIFS('Transactions (Dated)'!$E$2:$E$53,'Transactions (Dated)'!$D$2:$D$53,'Share Values'!$V229,'Transactions (Dated)'!$B$2:$B$53,'Share Values'!X$11,'Transactions (Dated)'!$C$2:$C$53,"Sell")</f>
        <v>9375</v>
      </c>
      <c r="Y229" s="40">
        <f ca="1">Y228+SUMIFS('Transactions (Dated)'!$E$2:$E$53,'Transactions (Dated)'!$D$2:$D$53,'Share Values'!$V229,'Transactions (Dated)'!$B$2:$B$53,'Share Values'!Y$11,'Transactions (Dated)'!$C$2:$C$53,"Buy")-SUMIFS('Transactions (Dated)'!$E$2:$E$53,'Transactions (Dated)'!$D$2:$D$53,'Share Values'!$V229,'Transactions (Dated)'!$B$2:$B$53,'Share Values'!Y$11,'Transactions (Dated)'!$C$2:$C$53,"Sell")</f>
        <v>0</v>
      </c>
      <c r="Z229" s="40">
        <f ca="1">Z228+SUMIFS('Transactions (Dated)'!$E$2:$E$53,'Transactions (Dated)'!$D$2:$D$53,'Share Values'!$V229,'Transactions (Dated)'!$B$2:$B$53,'Share Values'!Z$11,'Transactions (Dated)'!$C$2:$C$53,"Buy")-SUMIFS('Transactions (Dated)'!$E$2:$E$53,'Transactions (Dated)'!$D$2:$D$53,'Share Values'!$V229,'Transactions (Dated)'!$B$2:$B$53,'Share Values'!Z$11,'Transactions (Dated)'!$C$2:$C$53,"Sell")</f>
        <v>1892</v>
      </c>
      <c r="AA229" s="40">
        <f ca="1">AA228+SUMIFS('Transactions (Dated)'!$E$2:$E$53,'Transactions (Dated)'!$D$2:$D$53,'Share Values'!$V229,'Transactions (Dated)'!$B$2:$B$53,'Share Values'!AA$11,'Transactions (Dated)'!$C$2:$C$53,"Buy")-SUMIFS('Transactions (Dated)'!$E$2:$E$53,'Transactions (Dated)'!$D$2:$D$53,'Share Values'!$V229,'Transactions (Dated)'!$B$2:$B$53,'Share Values'!AA$11,'Transactions (Dated)'!$C$2:$C$53,"Sell")</f>
        <v>2348</v>
      </c>
      <c r="AB229" s="40">
        <f ca="1">AB228+SUMIFS('Transactions (Dated)'!$E$2:$E$53,'Transactions (Dated)'!$D$2:$D$53,'Share Values'!$V229,'Transactions (Dated)'!$B$2:$B$53,'Share Values'!AB$11,'Transactions (Dated)'!$C$2:$C$53,"Buy")-SUMIFS('Transactions (Dated)'!$E$2:$E$53,'Transactions (Dated)'!$D$2:$D$53,'Share Values'!$V229,'Transactions (Dated)'!$B$2:$B$53,'Share Values'!AB$11,'Transactions (Dated)'!$C$2:$C$53,"Sell")</f>
        <v>0</v>
      </c>
      <c r="AC229" s="40">
        <f ca="1">AC228+SUMIFS('Transactions (Dated)'!$E$2:$E$53,'Transactions (Dated)'!$D$2:$D$53,'Share Values'!$V229,'Transactions (Dated)'!$B$2:$B$53,'Share Values'!AC$11,'Transactions (Dated)'!$C$2:$C$53,"Buy")-SUMIFS('Transactions (Dated)'!$E$2:$E$53,'Transactions (Dated)'!$D$2:$D$53,'Share Values'!$V229,'Transactions (Dated)'!$B$2:$B$53,'Share Values'!AC$11,'Transactions (Dated)'!$C$2:$C$53,"Sell")</f>
        <v>0</v>
      </c>
      <c r="AD229" s="40">
        <f ca="1">AD228+SUMIFS('Transactions (Dated)'!$E$2:$E$53,'Transactions (Dated)'!$D$2:$D$53,'Share Values'!$V229,'Transactions (Dated)'!$B$2:$B$53,'Share Values'!AD$11,'Transactions (Dated)'!$C$2:$C$53,"Buy")-SUMIFS('Transactions (Dated)'!$E$2:$E$53,'Transactions (Dated)'!$D$2:$D$53,'Share Values'!$V229,'Transactions (Dated)'!$B$2:$B$53,'Share Values'!AD$11,'Transactions (Dated)'!$C$2:$C$53,"Sell")</f>
        <v>0</v>
      </c>
      <c r="AE229" s="40">
        <f ca="1">AE228+SUMIFS('Transactions (Dated)'!$E$2:$E$53,'Transactions (Dated)'!$D$2:$D$53,'Share Values'!$V229,'Transactions (Dated)'!$B$2:$B$53,'Share Values'!AE$11,'Transactions (Dated)'!$C$2:$C$53,"Buy")-SUMIFS('Transactions (Dated)'!$E$2:$E$53,'Transactions (Dated)'!$D$2:$D$53,'Share Values'!$V229,'Transactions (Dated)'!$B$2:$B$53,'Share Values'!AE$11,'Transactions (Dated)'!$C$2:$C$53,"Sell")</f>
        <v>0</v>
      </c>
      <c r="AF229" s="40">
        <f ca="1">AF228+SUMIFS('Transactions (Dated)'!$E$2:$E$53,'Transactions (Dated)'!$D$2:$D$53,'Share Values'!$V229,'Transactions (Dated)'!$B$2:$B$53,'Share Values'!AF$11,'Transactions (Dated)'!$C$2:$C$53,"Buy")-SUMIFS('Transactions (Dated)'!$E$2:$E$53,'Transactions (Dated)'!$D$2:$D$53,'Share Values'!$V229,'Transactions (Dated)'!$B$2:$B$53,'Share Values'!AF$11,'Transactions (Dated)'!$C$2:$C$53,"Sell")</f>
        <v>0</v>
      </c>
      <c r="AG229" s="40">
        <f ca="1">AG228+SUMIFS('Transactions (Dated)'!$E$2:$E$53,'Transactions (Dated)'!$D$2:$D$53,'Share Values'!$V229,'Transactions (Dated)'!$B$2:$B$53,'Share Values'!AG$11,'Transactions (Dated)'!$C$2:$C$53,"Buy")-SUMIFS('Transactions (Dated)'!$E$2:$E$53,'Transactions (Dated)'!$D$2:$D$53,'Share Values'!$V229,'Transactions (Dated)'!$B$2:$B$53,'Share Values'!AG$11,'Transactions (Dated)'!$C$2:$C$53,"Sell")</f>
        <v>0</v>
      </c>
      <c r="AH229" s="40">
        <f ca="1">AH228+SUMIFS('Transactions (Dated)'!$E$2:$E$53,'Transactions (Dated)'!$D$2:$D$53,'Share Values'!$V229,'Transactions (Dated)'!$B$2:$B$53,'Share Values'!AH$11,'Transactions (Dated)'!$C$2:$C$53,"Buy")-SUMIFS('Transactions (Dated)'!$E$2:$E$53,'Transactions (Dated)'!$D$2:$D$53,'Share Values'!$V229,'Transactions (Dated)'!$B$2:$B$53,'Share Values'!AH$11,'Transactions (Dated)'!$C$2:$C$53,"Sell")</f>
        <v>0</v>
      </c>
      <c r="AI229" s="40">
        <f ca="1">AI228+SUMIFS('Transactions (Dated)'!$E$2:$E$53,'Transactions (Dated)'!$D$2:$D$53,'Share Values'!$V229,'Transactions (Dated)'!$B$2:$B$53,'Share Values'!AI$11,'Transactions (Dated)'!$C$2:$C$53,"Buy")-SUMIFS('Transactions (Dated)'!$E$2:$E$53,'Transactions (Dated)'!$D$2:$D$53,'Share Values'!$V229,'Transactions (Dated)'!$B$2:$B$53,'Share Values'!AI$11,'Transactions (Dated)'!$C$2:$C$53,"Sell")</f>
        <v>0</v>
      </c>
      <c r="AJ229" s="40">
        <f ca="1">AJ228+SUMIFS('Transactions (Dated)'!$E$2:$E$53,'Transactions (Dated)'!$D$2:$D$53,'Share Values'!$V229,'Transactions (Dated)'!$B$2:$B$53,'Share Values'!AJ$11,'Transactions (Dated)'!$C$2:$C$53,"Buy")-SUMIFS('Transactions (Dated)'!$E$2:$E$53,'Transactions (Dated)'!$D$2:$D$53,'Share Values'!$V229,'Transactions (Dated)'!$B$2:$B$53,'Share Values'!AJ$11,'Transactions (Dated)'!$C$2:$C$53,"Sell")</f>
        <v>0</v>
      </c>
      <c r="AK229" s="40"/>
      <c r="AM229" s="3">
        <f t="shared" si="81"/>
        <v>42229</v>
      </c>
      <c r="AN229" s="6">
        <f t="shared" ca="1" si="82"/>
        <v>45972.5</v>
      </c>
      <c r="AO229" s="6">
        <f t="shared" ca="1" si="83"/>
        <v>36187.5</v>
      </c>
      <c r="AP229" s="6">
        <f t="shared" ca="1" si="84"/>
        <v>0</v>
      </c>
      <c r="AQ229" s="6">
        <f t="shared" ca="1" si="85"/>
        <v>55814</v>
      </c>
      <c r="AR229" s="6">
        <f t="shared" ca="1" si="86"/>
        <v>35713.08</v>
      </c>
      <c r="AS229" s="6">
        <f t="shared" ca="1" si="87"/>
        <v>0</v>
      </c>
      <c r="AT229" s="6">
        <f t="shared" ca="1" si="88"/>
        <v>0</v>
      </c>
      <c r="AU229" s="6">
        <f t="shared" ca="1" si="89"/>
        <v>0</v>
      </c>
      <c r="AV229" s="6">
        <f t="shared" ca="1" si="90"/>
        <v>0</v>
      </c>
      <c r="AW229" s="6">
        <f t="shared" ca="1" si="91"/>
        <v>0</v>
      </c>
      <c r="AX229" s="6">
        <f t="shared" ca="1" si="92"/>
        <v>0</v>
      </c>
      <c r="AY229" s="6">
        <f t="shared" ca="1" si="93"/>
        <v>0</v>
      </c>
      <c r="AZ229" s="6">
        <f t="shared" ca="1" si="94"/>
        <v>0</v>
      </c>
      <c r="BA229" s="6">
        <f t="shared" ca="1" si="95"/>
        <v>0</v>
      </c>
      <c r="BB229" s="6"/>
      <c r="BD229" s="4">
        <f t="shared" ca="1" si="96"/>
        <v>173687.08000000002</v>
      </c>
      <c r="BF229" s="3">
        <f t="shared" si="97"/>
        <v>42229</v>
      </c>
      <c r="BG229" s="6">
        <f>BG228+SUMIFS('Transactions (Dated)'!H:H,'Transactions (Dated)'!D:D,'Share Values'!AM229)</f>
        <v>806524.9</v>
      </c>
      <c r="BH229" s="6">
        <f ca="1">BH228+SUMIFS('Transactions (Dated)'!$F:$F,'Transactions (Dated)'!$D:$D,$BF229,'Transactions (Dated)'!$B:$B,BH$11,'Transactions (Dated)'!$C:$C,"Dividend (paid to cash)")*W229</f>
        <v>0</v>
      </c>
      <c r="BI229" s="6">
        <f ca="1">BI228+SUMIFS('Transactions (Dated)'!$F:$F,'Transactions (Dated)'!$D:$D,$BF229,'Transactions (Dated)'!$B:$B,BI$11,'Transactions (Dated)'!$C:$C,"Dividend (paid to cash)")*X229</f>
        <v>1718.75</v>
      </c>
      <c r="BJ229" s="6">
        <f ca="1">BJ228+SUMIFS('Transactions (Dated)'!$F:$F,'Transactions (Dated)'!$D:$D,$BF229,'Transactions (Dated)'!$B:$B,BJ$11,'Transactions (Dated)'!$C:$C,"Dividend (paid to cash)")*Y229</f>
        <v>0</v>
      </c>
      <c r="BK229" s="6">
        <f ca="1">BK228+SUMIFS('Transactions (Dated)'!$F:$F,'Transactions (Dated)'!$D:$D,$BF229,'Transactions (Dated)'!$B:$B,BK$11,'Transactions (Dated)'!$C:$C,"Dividend (paid to cash)")*Z229</f>
        <v>179.74</v>
      </c>
      <c r="BL229" s="6">
        <f ca="1">BL228+SUMIFS('Transactions (Dated)'!$F:$F,'Transactions (Dated)'!$D:$D,$BF229,'Transactions (Dated)'!$B:$B,BL$11,'Transactions (Dated)'!$C:$C,"Dividend (paid to cash)")*AA229</f>
        <v>0</v>
      </c>
      <c r="BM229" s="6">
        <f ca="1">BM228+SUMIFS('Transactions (Dated)'!$F:$F,'Transactions (Dated)'!$D:$D,$BF229,'Transactions (Dated)'!$B:$B,BM$11,'Transactions (Dated)'!$C:$C,"Dividend (paid to cash)")*AB229</f>
        <v>0</v>
      </c>
      <c r="BN229" s="6">
        <f ca="1">BN228+SUMIFS('Transactions (Dated)'!$F:$F,'Transactions (Dated)'!$D:$D,$BF229,'Transactions (Dated)'!$B:$B,BN$11,'Transactions (Dated)'!$C:$C,"Dividend (paid to cash)")*AC229</f>
        <v>0</v>
      </c>
      <c r="BO229" s="6">
        <f ca="1">BO228+SUMIFS('Transactions (Dated)'!$F:$F,'Transactions (Dated)'!$D:$D,$BF229,'Transactions (Dated)'!$B:$B,BO$11,'Transactions (Dated)'!$C:$C,"Dividend (paid to cash)")*AD229</f>
        <v>0</v>
      </c>
      <c r="BP229" s="6">
        <f ca="1">BP228+SUMIFS('Transactions (Dated)'!$F:$F,'Transactions (Dated)'!$D:$D,$BF229,'Transactions (Dated)'!$B:$B,BP$11,'Transactions (Dated)'!$C:$C,"Dividend (paid to cash)")*AE229</f>
        <v>0</v>
      </c>
      <c r="BQ229" s="6">
        <f ca="1">BQ228+SUMIFS('Transactions (Dated)'!$F:$F,'Transactions (Dated)'!$D:$D,$BF229,'Transactions (Dated)'!$B:$B,BQ$11,'Transactions (Dated)'!$C:$C,"Dividend (paid to cash)")*AF229</f>
        <v>0</v>
      </c>
      <c r="BR229" s="6">
        <f ca="1">BR228+SUMIFS('Transactions (Dated)'!$F:$F,'Transactions (Dated)'!$D:$D,$BF229,'Transactions (Dated)'!$B:$B,BR$11,'Transactions (Dated)'!$C:$C,"Dividend (paid to cash)")*AG229</f>
        <v>0</v>
      </c>
      <c r="BS229" s="6">
        <f ca="1">BS228+SUMIFS('Transactions (Dated)'!$F:$F,'Transactions (Dated)'!$D:$D,$BF229,'Transactions (Dated)'!$B:$B,BS$11,'Transactions (Dated)'!$C:$C,"Dividend (paid to cash)")*AH229</f>
        <v>0</v>
      </c>
      <c r="BT229" s="6">
        <f ca="1">BT228+SUMIFS('Transactions (Dated)'!$F:$F,'Transactions (Dated)'!$D:$D,$BF229,'Transactions (Dated)'!$B:$B,BT$11,'Transactions (Dated)'!$C:$C,"Dividend (paid to cash)")*AI229</f>
        <v>0</v>
      </c>
      <c r="BU229" s="6">
        <f ca="1">BU228+SUMIFS('Transactions (Dated)'!$F:$F,'Transactions (Dated)'!$D:$D,$BF229,'Transactions (Dated)'!$B:$B,BU$11,'Transactions (Dated)'!$C:$C,"Dividend (paid to cash)")*AJ229</f>
        <v>0</v>
      </c>
      <c r="BV229" s="6"/>
      <c r="BX229" s="6">
        <f t="shared" ca="1" si="102"/>
        <v>808423.39</v>
      </c>
      <c r="BZ229" s="3">
        <f t="shared" si="103"/>
        <v>42229</v>
      </c>
      <c r="CA229" s="4">
        <f t="shared" ca="1" si="98"/>
        <v>173687.08000000002</v>
      </c>
      <c r="CB229" s="4">
        <f t="shared" ca="1" si="99"/>
        <v>808423.39</v>
      </c>
      <c r="CD229" s="4">
        <f t="shared" ca="1" si="100"/>
        <v>982110.47</v>
      </c>
    </row>
    <row r="230" spans="2:82" x14ac:dyDescent="0.15">
      <c r="B230" s="3">
        <f t="shared" si="101"/>
        <v>42230</v>
      </c>
      <c r="C230" s="2">
        <v>14277.9</v>
      </c>
      <c r="E230" s="70">
        <v>42230</v>
      </c>
      <c r="F230" s="69">
        <v>10.029999999999999</v>
      </c>
      <c r="G230" s="69">
        <v>3.87</v>
      </c>
      <c r="H230" s="69">
        <v>19.34</v>
      </c>
      <c r="I230" s="69">
        <v>29.95</v>
      </c>
      <c r="J230" s="69">
        <v>14.75</v>
      </c>
      <c r="K230" s="69">
        <v>11.81</v>
      </c>
      <c r="L230" s="69">
        <v>23.85</v>
      </c>
      <c r="M230" s="69">
        <v>3.44</v>
      </c>
      <c r="N230" s="69">
        <v>9.6300000000000008</v>
      </c>
      <c r="O230" s="69">
        <v>6.1032999999999999</v>
      </c>
      <c r="P230" s="69">
        <v>27.2</v>
      </c>
      <c r="Q230" s="69">
        <v>0.88</v>
      </c>
      <c r="R230" s="69">
        <v>7.13</v>
      </c>
      <c r="S230" s="69">
        <v>38.700000000000003</v>
      </c>
      <c r="T230" s="4"/>
      <c r="V230" s="3">
        <f t="shared" si="80"/>
        <v>42230</v>
      </c>
      <c r="W230" s="40">
        <f ca="1">W229+SUMIFS('Transactions (Dated)'!$E$2:$E$53,'Transactions (Dated)'!$D$2:$D$53,'Share Values'!$V230,'Transactions (Dated)'!$B$2:$B$53,'Share Values'!W$11,'Transactions (Dated)'!$C$2:$C$53,"Buy")-SUMIFS('Transactions (Dated)'!$E$2:$E$53,'Transactions (Dated)'!$D$2:$D$53,'Share Values'!$V230,'Transactions (Dated)'!$B$2:$B$53,'Share Values'!W$11,'Transactions (Dated)'!$C$2:$C$53,"Sell")</f>
        <v>4625</v>
      </c>
      <c r="X230" s="40">
        <f ca="1">X229+SUMIFS('Transactions (Dated)'!$E$2:$E$53,'Transactions (Dated)'!$D$2:$D$53,'Share Values'!$V230,'Transactions (Dated)'!$B$2:$B$53,'Share Values'!X$11,'Transactions (Dated)'!$C$2:$C$53,"Buy")-SUMIFS('Transactions (Dated)'!$E$2:$E$53,'Transactions (Dated)'!$D$2:$D$53,'Share Values'!$V230,'Transactions (Dated)'!$B$2:$B$53,'Share Values'!X$11,'Transactions (Dated)'!$C$2:$C$53,"Sell")</f>
        <v>9375</v>
      </c>
      <c r="Y230" s="40">
        <f ca="1">Y229+SUMIFS('Transactions (Dated)'!$E$2:$E$53,'Transactions (Dated)'!$D$2:$D$53,'Share Values'!$V230,'Transactions (Dated)'!$B$2:$B$53,'Share Values'!Y$11,'Transactions (Dated)'!$C$2:$C$53,"Buy")-SUMIFS('Transactions (Dated)'!$E$2:$E$53,'Transactions (Dated)'!$D$2:$D$53,'Share Values'!$V230,'Transactions (Dated)'!$B$2:$B$53,'Share Values'!Y$11,'Transactions (Dated)'!$C$2:$C$53,"Sell")</f>
        <v>0</v>
      </c>
      <c r="Z230" s="40">
        <f ca="1">Z229+SUMIFS('Transactions (Dated)'!$E$2:$E$53,'Transactions (Dated)'!$D$2:$D$53,'Share Values'!$V230,'Transactions (Dated)'!$B$2:$B$53,'Share Values'!Z$11,'Transactions (Dated)'!$C$2:$C$53,"Buy")-SUMIFS('Transactions (Dated)'!$E$2:$E$53,'Transactions (Dated)'!$D$2:$D$53,'Share Values'!$V230,'Transactions (Dated)'!$B$2:$B$53,'Share Values'!Z$11,'Transactions (Dated)'!$C$2:$C$53,"Sell")</f>
        <v>1892</v>
      </c>
      <c r="AA230" s="40">
        <f ca="1">AA229+SUMIFS('Transactions (Dated)'!$E$2:$E$53,'Transactions (Dated)'!$D$2:$D$53,'Share Values'!$V230,'Transactions (Dated)'!$B$2:$B$53,'Share Values'!AA$11,'Transactions (Dated)'!$C$2:$C$53,"Buy")-SUMIFS('Transactions (Dated)'!$E$2:$E$53,'Transactions (Dated)'!$D$2:$D$53,'Share Values'!$V230,'Transactions (Dated)'!$B$2:$B$53,'Share Values'!AA$11,'Transactions (Dated)'!$C$2:$C$53,"Sell")</f>
        <v>2348</v>
      </c>
      <c r="AB230" s="40">
        <f ca="1">AB229+SUMIFS('Transactions (Dated)'!$E$2:$E$53,'Transactions (Dated)'!$D$2:$D$53,'Share Values'!$V230,'Transactions (Dated)'!$B$2:$B$53,'Share Values'!AB$11,'Transactions (Dated)'!$C$2:$C$53,"Buy")-SUMIFS('Transactions (Dated)'!$E$2:$E$53,'Transactions (Dated)'!$D$2:$D$53,'Share Values'!$V230,'Transactions (Dated)'!$B$2:$B$53,'Share Values'!AB$11,'Transactions (Dated)'!$C$2:$C$53,"Sell")</f>
        <v>0</v>
      </c>
      <c r="AC230" s="40">
        <f ca="1">AC229+SUMIFS('Transactions (Dated)'!$E$2:$E$53,'Transactions (Dated)'!$D$2:$D$53,'Share Values'!$V230,'Transactions (Dated)'!$B$2:$B$53,'Share Values'!AC$11,'Transactions (Dated)'!$C$2:$C$53,"Buy")-SUMIFS('Transactions (Dated)'!$E$2:$E$53,'Transactions (Dated)'!$D$2:$D$53,'Share Values'!$V230,'Transactions (Dated)'!$B$2:$B$53,'Share Values'!AC$11,'Transactions (Dated)'!$C$2:$C$53,"Sell")</f>
        <v>0</v>
      </c>
      <c r="AD230" s="40">
        <f ca="1">AD229+SUMIFS('Transactions (Dated)'!$E$2:$E$53,'Transactions (Dated)'!$D$2:$D$53,'Share Values'!$V230,'Transactions (Dated)'!$B$2:$B$53,'Share Values'!AD$11,'Transactions (Dated)'!$C$2:$C$53,"Buy")-SUMIFS('Transactions (Dated)'!$E$2:$E$53,'Transactions (Dated)'!$D$2:$D$53,'Share Values'!$V230,'Transactions (Dated)'!$B$2:$B$53,'Share Values'!AD$11,'Transactions (Dated)'!$C$2:$C$53,"Sell")</f>
        <v>0</v>
      </c>
      <c r="AE230" s="40">
        <f ca="1">AE229+SUMIFS('Transactions (Dated)'!$E$2:$E$53,'Transactions (Dated)'!$D$2:$D$53,'Share Values'!$V230,'Transactions (Dated)'!$B$2:$B$53,'Share Values'!AE$11,'Transactions (Dated)'!$C$2:$C$53,"Buy")-SUMIFS('Transactions (Dated)'!$E$2:$E$53,'Transactions (Dated)'!$D$2:$D$53,'Share Values'!$V230,'Transactions (Dated)'!$B$2:$B$53,'Share Values'!AE$11,'Transactions (Dated)'!$C$2:$C$53,"Sell")</f>
        <v>0</v>
      </c>
      <c r="AF230" s="40">
        <f ca="1">AF229+SUMIFS('Transactions (Dated)'!$E$2:$E$53,'Transactions (Dated)'!$D$2:$D$53,'Share Values'!$V230,'Transactions (Dated)'!$B$2:$B$53,'Share Values'!AF$11,'Transactions (Dated)'!$C$2:$C$53,"Buy")-SUMIFS('Transactions (Dated)'!$E$2:$E$53,'Transactions (Dated)'!$D$2:$D$53,'Share Values'!$V230,'Transactions (Dated)'!$B$2:$B$53,'Share Values'!AF$11,'Transactions (Dated)'!$C$2:$C$53,"Sell")</f>
        <v>0</v>
      </c>
      <c r="AG230" s="40">
        <f ca="1">AG229+SUMIFS('Transactions (Dated)'!$E$2:$E$53,'Transactions (Dated)'!$D$2:$D$53,'Share Values'!$V230,'Transactions (Dated)'!$B$2:$B$53,'Share Values'!AG$11,'Transactions (Dated)'!$C$2:$C$53,"Buy")-SUMIFS('Transactions (Dated)'!$E$2:$E$53,'Transactions (Dated)'!$D$2:$D$53,'Share Values'!$V230,'Transactions (Dated)'!$B$2:$B$53,'Share Values'!AG$11,'Transactions (Dated)'!$C$2:$C$53,"Sell")</f>
        <v>0</v>
      </c>
      <c r="AH230" s="40">
        <f ca="1">AH229+SUMIFS('Transactions (Dated)'!$E$2:$E$53,'Transactions (Dated)'!$D$2:$D$53,'Share Values'!$V230,'Transactions (Dated)'!$B$2:$B$53,'Share Values'!AH$11,'Transactions (Dated)'!$C$2:$C$53,"Buy")-SUMIFS('Transactions (Dated)'!$E$2:$E$53,'Transactions (Dated)'!$D$2:$D$53,'Share Values'!$V230,'Transactions (Dated)'!$B$2:$B$53,'Share Values'!AH$11,'Transactions (Dated)'!$C$2:$C$53,"Sell")</f>
        <v>0</v>
      </c>
      <c r="AI230" s="40">
        <f ca="1">AI229+SUMIFS('Transactions (Dated)'!$E$2:$E$53,'Transactions (Dated)'!$D$2:$D$53,'Share Values'!$V230,'Transactions (Dated)'!$B$2:$B$53,'Share Values'!AI$11,'Transactions (Dated)'!$C$2:$C$53,"Buy")-SUMIFS('Transactions (Dated)'!$E$2:$E$53,'Transactions (Dated)'!$D$2:$D$53,'Share Values'!$V230,'Transactions (Dated)'!$B$2:$B$53,'Share Values'!AI$11,'Transactions (Dated)'!$C$2:$C$53,"Sell")</f>
        <v>0</v>
      </c>
      <c r="AJ230" s="40">
        <f ca="1">AJ229+SUMIFS('Transactions (Dated)'!$E$2:$E$53,'Transactions (Dated)'!$D$2:$D$53,'Share Values'!$V230,'Transactions (Dated)'!$B$2:$B$53,'Share Values'!AJ$11,'Transactions (Dated)'!$C$2:$C$53,"Buy")-SUMIFS('Transactions (Dated)'!$E$2:$E$53,'Transactions (Dated)'!$D$2:$D$53,'Share Values'!$V230,'Transactions (Dated)'!$B$2:$B$53,'Share Values'!AJ$11,'Transactions (Dated)'!$C$2:$C$53,"Sell")</f>
        <v>0</v>
      </c>
      <c r="AK230" s="40"/>
      <c r="AM230" s="3">
        <f t="shared" si="81"/>
        <v>42230</v>
      </c>
      <c r="AN230" s="6">
        <f t="shared" ca="1" si="82"/>
        <v>46388.75</v>
      </c>
      <c r="AO230" s="6">
        <f t="shared" ca="1" si="83"/>
        <v>36281.25</v>
      </c>
      <c r="AP230" s="6">
        <f t="shared" ca="1" si="84"/>
        <v>0</v>
      </c>
      <c r="AQ230" s="6">
        <f t="shared" ca="1" si="85"/>
        <v>56665.4</v>
      </c>
      <c r="AR230" s="6">
        <f t="shared" ca="1" si="86"/>
        <v>34633</v>
      </c>
      <c r="AS230" s="6">
        <f t="shared" ca="1" si="87"/>
        <v>0</v>
      </c>
      <c r="AT230" s="6">
        <f t="shared" ca="1" si="88"/>
        <v>0</v>
      </c>
      <c r="AU230" s="6">
        <f t="shared" ca="1" si="89"/>
        <v>0</v>
      </c>
      <c r="AV230" s="6">
        <f t="shared" ca="1" si="90"/>
        <v>0</v>
      </c>
      <c r="AW230" s="6">
        <f t="shared" ca="1" si="91"/>
        <v>0</v>
      </c>
      <c r="AX230" s="6">
        <f t="shared" ca="1" si="92"/>
        <v>0</v>
      </c>
      <c r="AY230" s="6">
        <f t="shared" ca="1" si="93"/>
        <v>0</v>
      </c>
      <c r="AZ230" s="6">
        <f t="shared" ca="1" si="94"/>
        <v>0</v>
      </c>
      <c r="BA230" s="6">
        <f t="shared" ca="1" si="95"/>
        <v>0</v>
      </c>
      <c r="BB230" s="6"/>
      <c r="BD230" s="4">
        <f t="shared" ca="1" si="96"/>
        <v>173968.4</v>
      </c>
      <c r="BF230" s="3">
        <f t="shared" si="97"/>
        <v>42230</v>
      </c>
      <c r="BG230" s="6">
        <f>BG229+SUMIFS('Transactions (Dated)'!H:H,'Transactions (Dated)'!D:D,'Share Values'!AM230)</f>
        <v>806524.9</v>
      </c>
      <c r="BH230" s="6">
        <f ca="1">BH229+SUMIFS('Transactions (Dated)'!$F:$F,'Transactions (Dated)'!$D:$D,$BF230,'Transactions (Dated)'!$B:$B,BH$11,'Transactions (Dated)'!$C:$C,"Dividend (paid to cash)")*W230</f>
        <v>0</v>
      </c>
      <c r="BI230" s="6">
        <f ca="1">BI229+SUMIFS('Transactions (Dated)'!$F:$F,'Transactions (Dated)'!$D:$D,$BF230,'Transactions (Dated)'!$B:$B,BI$11,'Transactions (Dated)'!$C:$C,"Dividend (paid to cash)")*X230</f>
        <v>1718.75</v>
      </c>
      <c r="BJ230" s="6">
        <f ca="1">BJ229+SUMIFS('Transactions (Dated)'!$F:$F,'Transactions (Dated)'!$D:$D,$BF230,'Transactions (Dated)'!$B:$B,BJ$11,'Transactions (Dated)'!$C:$C,"Dividend (paid to cash)")*Y230</f>
        <v>0</v>
      </c>
      <c r="BK230" s="6">
        <f ca="1">BK229+SUMIFS('Transactions (Dated)'!$F:$F,'Transactions (Dated)'!$D:$D,$BF230,'Transactions (Dated)'!$B:$B,BK$11,'Transactions (Dated)'!$C:$C,"Dividend (paid to cash)")*Z230</f>
        <v>179.74</v>
      </c>
      <c r="BL230" s="6">
        <f ca="1">BL229+SUMIFS('Transactions (Dated)'!$F:$F,'Transactions (Dated)'!$D:$D,$BF230,'Transactions (Dated)'!$B:$B,BL$11,'Transactions (Dated)'!$C:$C,"Dividend (paid to cash)")*AA230</f>
        <v>0</v>
      </c>
      <c r="BM230" s="6">
        <f ca="1">BM229+SUMIFS('Transactions (Dated)'!$F:$F,'Transactions (Dated)'!$D:$D,$BF230,'Transactions (Dated)'!$B:$B,BM$11,'Transactions (Dated)'!$C:$C,"Dividend (paid to cash)")*AB230</f>
        <v>0</v>
      </c>
      <c r="BN230" s="6">
        <f ca="1">BN229+SUMIFS('Transactions (Dated)'!$F:$F,'Transactions (Dated)'!$D:$D,$BF230,'Transactions (Dated)'!$B:$B,BN$11,'Transactions (Dated)'!$C:$C,"Dividend (paid to cash)")*AC230</f>
        <v>0</v>
      </c>
      <c r="BO230" s="6">
        <f ca="1">BO229+SUMIFS('Transactions (Dated)'!$F:$F,'Transactions (Dated)'!$D:$D,$BF230,'Transactions (Dated)'!$B:$B,BO$11,'Transactions (Dated)'!$C:$C,"Dividend (paid to cash)")*AD230</f>
        <v>0</v>
      </c>
      <c r="BP230" s="6">
        <f ca="1">BP229+SUMIFS('Transactions (Dated)'!$F:$F,'Transactions (Dated)'!$D:$D,$BF230,'Transactions (Dated)'!$B:$B,BP$11,'Transactions (Dated)'!$C:$C,"Dividend (paid to cash)")*AE230</f>
        <v>0</v>
      </c>
      <c r="BQ230" s="6">
        <f ca="1">BQ229+SUMIFS('Transactions (Dated)'!$F:$F,'Transactions (Dated)'!$D:$D,$BF230,'Transactions (Dated)'!$B:$B,BQ$11,'Transactions (Dated)'!$C:$C,"Dividend (paid to cash)")*AF230</f>
        <v>0</v>
      </c>
      <c r="BR230" s="6">
        <f ca="1">BR229+SUMIFS('Transactions (Dated)'!$F:$F,'Transactions (Dated)'!$D:$D,$BF230,'Transactions (Dated)'!$B:$B,BR$11,'Transactions (Dated)'!$C:$C,"Dividend (paid to cash)")*AG230</f>
        <v>0</v>
      </c>
      <c r="BS230" s="6">
        <f ca="1">BS229+SUMIFS('Transactions (Dated)'!$F:$F,'Transactions (Dated)'!$D:$D,$BF230,'Transactions (Dated)'!$B:$B,BS$11,'Transactions (Dated)'!$C:$C,"Dividend (paid to cash)")*AH230</f>
        <v>0</v>
      </c>
      <c r="BT230" s="6">
        <f ca="1">BT229+SUMIFS('Transactions (Dated)'!$F:$F,'Transactions (Dated)'!$D:$D,$BF230,'Transactions (Dated)'!$B:$B,BT$11,'Transactions (Dated)'!$C:$C,"Dividend (paid to cash)")*AI230</f>
        <v>0</v>
      </c>
      <c r="BU230" s="6">
        <f ca="1">BU229+SUMIFS('Transactions (Dated)'!$F:$F,'Transactions (Dated)'!$D:$D,$BF230,'Transactions (Dated)'!$B:$B,BU$11,'Transactions (Dated)'!$C:$C,"Dividend (paid to cash)")*AJ230</f>
        <v>0</v>
      </c>
      <c r="BV230" s="6"/>
      <c r="BX230" s="6">
        <f t="shared" ca="1" si="102"/>
        <v>808423.39</v>
      </c>
      <c r="BZ230" s="3">
        <f t="shared" si="103"/>
        <v>42230</v>
      </c>
      <c r="CA230" s="4">
        <f t="shared" ca="1" si="98"/>
        <v>173968.4</v>
      </c>
      <c r="CB230" s="4">
        <f t="shared" ca="1" si="99"/>
        <v>808423.39</v>
      </c>
      <c r="CD230" s="4">
        <f t="shared" ca="1" si="100"/>
        <v>982391.79</v>
      </c>
    </row>
    <row r="231" spans="2:82" x14ac:dyDescent="0.15">
      <c r="B231" s="3">
        <f t="shared" si="101"/>
        <v>42233</v>
      </c>
      <c r="C231" s="2">
        <v>14251.5</v>
      </c>
      <c r="E231" s="70">
        <v>42233</v>
      </c>
      <c r="F231" s="69">
        <v>9.98</v>
      </c>
      <c r="G231" s="69">
        <v>3.73</v>
      </c>
      <c r="H231" s="69">
        <v>19.3</v>
      </c>
      <c r="I231" s="69">
        <v>29.81</v>
      </c>
      <c r="J231" s="69">
        <v>14.47</v>
      </c>
      <c r="K231" s="69">
        <v>11.96</v>
      </c>
      <c r="L231" s="69">
        <v>23.36</v>
      </c>
      <c r="M231" s="69">
        <v>3.46</v>
      </c>
      <c r="N231" s="69">
        <v>9.6</v>
      </c>
      <c r="O231" s="69">
        <v>6.1166999999999998</v>
      </c>
      <c r="P231" s="69">
        <v>27.22</v>
      </c>
      <c r="Q231" s="69">
        <v>0.93</v>
      </c>
      <c r="R231" s="69">
        <v>7.13</v>
      </c>
      <c r="S231" s="69">
        <v>38.49</v>
      </c>
      <c r="T231" s="4"/>
      <c r="V231" s="3">
        <f t="shared" si="80"/>
        <v>42233</v>
      </c>
      <c r="W231" s="40">
        <f ca="1">W230+SUMIFS('Transactions (Dated)'!$E$2:$E$53,'Transactions (Dated)'!$D$2:$D$53,'Share Values'!$V231,'Transactions (Dated)'!$B$2:$B$53,'Share Values'!W$11,'Transactions (Dated)'!$C$2:$C$53,"Buy")-SUMIFS('Transactions (Dated)'!$E$2:$E$53,'Transactions (Dated)'!$D$2:$D$53,'Share Values'!$V231,'Transactions (Dated)'!$B$2:$B$53,'Share Values'!W$11,'Transactions (Dated)'!$C$2:$C$53,"Sell")</f>
        <v>4625</v>
      </c>
      <c r="X231" s="40">
        <f ca="1">X230+SUMIFS('Transactions (Dated)'!$E$2:$E$53,'Transactions (Dated)'!$D$2:$D$53,'Share Values'!$V231,'Transactions (Dated)'!$B$2:$B$53,'Share Values'!X$11,'Transactions (Dated)'!$C$2:$C$53,"Buy")-SUMIFS('Transactions (Dated)'!$E$2:$E$53,'Transactions (Dated)'!$D$2:$D$53,'Share Values'!$V231,'Transactions (Dated)'!$B$2:$B$53,'Share Values'!X$11,'Transactions (Dated)'!$C$2:$C$53,"Sell")</f>
        <v>9375</v>
      </c>
      <c r="Y231" s="40">
        <f ca="1">Y230+SUMIFS('Transactions (Dated)'!$E$2:$E$53,'Transactions (Dated)'!$D$2:$D$53,'Share Values'!$V231,'Transactions (Dated)'!$B$2:$B$53,'Share Values'!Y$11,'Transactions (Dated)'!$C$2:$C$53,"Buy")-SUMIFS('Transactions (Dated)'!$E$2:$E$53,'Transactions (Dated)'!$D$2:$D$53,'Share Values'!$V231,'Transactions (Dated)'!$B$2:$B$53,'Share Values'!Y$11,'Transactions (Dated)'!$C$2:$C$53,"Sell")</f>
        <v>0</v>
      </c>
      <c r="Z231" s="40">
        <f ca="1">Z230+SUMIFS('Transactions (Dated)'!$E$2:$E$53,'Transactions (Dated)'!$D$2:$D$53,'Share Values'!$V231,'Transactions (Dated)'!$B$2:$B$53,'Share Values'!Z$11,'Transactions (Dated)'!$C$2:$C$53,"Buy")-SUMIFS('Transactions (Dated)'!$E$2:$E$53,'Transactions (Dated)'!$D$2:$D$53,'Share Values'!$V231,'Transactions (Dated)'!$B$2:$B$53,'Share Values'!Z$11,'Transactions (Dated)'!$C$2:$C$53,"Sell")</f>
        <v>1892</v>
      </c>
      <c r="AA231" s="40">
        <f ca="1">AA230+SUMIFS('Transactions (Dated)'!$E$2:$E$53,'Transactions (Dated)'!$D$2:$D$53,'Share Values'!$V231,'Transactions (Dated)'!$B$2:$B$53,'Share Values'!AA$11,'Transactions (Dated)'!$C$2:$C$53,"Buy")-SUMIFS('Transactions (Dated)'!$E$2:$E$53,'Transactions (Dated)'!$D$2:$D$53,'Share Values'!$V231,'Transactions (Dated)'!$B$2:$B$53,'Share Values'!AA$11,'Transactions (Dated)'!$C$2:$C$53,"Sell")</f>
        <v>2348</v>
      </c>
      <c r="AB231" s="40">
        <f ca="1">AB230+SUMIFS('Transactions (Dated)'!$E$2:$E$53,'Transactions (Dated)'!$D$2:$D$53,'Share Values'!$V231,'Transactions (Dated)'!$B$2:$B$53,'Share Values'!AB$11,'Transactions (Dated)'!$C$2:$C$53,"Buy")-SUMIFS('Transactions (Dated)'!$E$2:$E$53,'Transactions (Dated)'!$D$2:$D$53,'Share Values'!$V231,'Transactions (Dated)'!$B$2:$B$53,'Share Values'!AB$11,'Transactions (Dated)'!$C$2:$C$53,"Sell")</f>
        <v>0</v>
      </c>
      <c r="AC231" s="40">
        <f ca="1">AC230+SUMIFS('Transactions (Dated)'!$E$2:$E$53,'Transactions (Dated)'!$D$2:$D$53,'Share Values'!$V231,'Transactions (Dated)'!$B$2:$B$53,'Share Values'!AC$11,'Transactions (Dated)'!$C$2:$C$53,"Buy")-SUMIFS('Transactions (Dated)'!$E$2:$E$53,'Transactions (Dated)'!$D$2:$D$53,'Share Values'!$V231,'Transactions (Dated)'!$B$2:$B$53,'Share Values'!AC$11,'Transactions (Dated)'!$C$2:$C$53,"Sell")</f>
        <v>0</v>
      </c>
      <c r="AD231" s="40">
        <f ca="1">AD230+SUMIFS('Transactions (Dated)'!$E$2:$E$53,'Transactions (Dated)'!$D$2:$D$53,'Share Values'!$V231,'Transactions (Dated)'!$B$2:$B$53,'Share Values'!AD$11,'Transactions (Dated)'!$C$2:$C$53,"Buy")-SUMIFS('Transactions (Dated)'!$E$2:$E$53,'Transactions (Dated)'!$D$2:$D$53,'Share Values'!$V231,'Transactions (Dated)'!$B$2:$B$53,'Share Values'!AD$11,'Transactions (Dated)'!$C$2:$C$53,"Sell")</f>
        <v>0</v>
      </c>
      <c r="AE231" s="40">
        <f ca="1">AE230+SUMIFS('Transactions (Dated)'!$E$2:$E$53,'Transactions (Dated)'!$D$2:$D$53,'Share Values'!$V231,'Transactions (Dated)'!$B$2:$B$53,'Share Values'!AE$11,'Transactions (Dated)'!$C$2:$C$53,"Buy")-SUMIFS('Transactions (Dated)'!$E$2:$E$53,'Transactions (Dated)'!$D$2:$D$53,'Share Values'!$V231,'Transactions (Dated)'!$B$2:$B$53,'Share Values'!AE$11,'Transactions (Dated)'!$C$2:$C$53,"Sell")</f>
        <v>0</v>
      </c>
      <c r="AF231" s="40">
        <f ca="1">AF230+SUMIFS('Transactions (Dated)'!$E$2:$E$53,'Transactions (Dated)'!$D$2:$D$53,'Share Values'!$V231,'Transactions (Dated)'!$B$2:$B$53,'Share Values'!AF$11,'Transactions (Dated)'!$C$2:$C$53,"Buy")-SUMIFS('Transactions (Dated)'!$E$2:$E$53,'Transactions (Dated)'!$D$2:$D$53,'Share Values'!$V231,'Transactions (Dated)'!$B$2:$B$53,'Share Values'!AF$11,'Transactions (Dated)'!$C$2:$C$53,"Sell")</f>
        <v>0</v>
      </c>
      <c r="AG231" s="40">
        <f ca="1">AG230+SUMIFS('Transactions (Dated)'!$E$2:$E$53,'Transactions (Dated)'!$D$2:$D$53,'Share Values'!$V231,'Transactions (Dated)'!$B$2:$B$53,'Share Values'!AG$11,'Transactions (Dated)'!$C$2:$C$53,"Buy")-SUMIFS('Transactions (Dated)'!$E$2:$E$53,'Transactions (Dated)'!$D$2:$D$53,'Share Values'!$V231,'Transactions (Dated)'!$B$2:$B$53,'Share Values'!AG$11,'Transactions (Dated)'!$C$2:$C$53,"Sell")</f>
        <v>0</v>
      </c>
      <c r="AH231" s="40">
        <f ca="1">AH230+SUMIFS('Transactions (Dated)'!$E$2:$E$53,'Transactions (Dated)'!$D$2:$D$53,'Share Values'!$V231,'Transactions (Dated)'!$B$2:$B$53,'Share Values'!AH$11,'Transactions (Dated)'!$C$2:$C$53,"Buy")-SUMIFS('Transactions (Dated)'!$E$2:$E$53,'Transactions (Dated)'!$D$2:$D$53,'Share Values'!$V231,'Transactions (Dated)'!$B$2:$B$53,'Share Values'!AH$11,'Transactions (Dated)'!$C$2:$C$53,"Sell")</f>
        <v>0</v>
      </c>
      <c r="AI231" s="40">
        <f ca="1">AI230+SUMIFS('Transactions (Dated)'!$E$2:$E$53,'Transactions (Dated)'!$D$2:$D$53,'Share Values'!$V231,'Transactions (Dated)'!$B$2:$B$53,'Share Values'!AI$11,'Transactions (Dated)'!$C$2:$C$53,"Buy")-SUMIFS('Transactions (Dated)'!$E$2:$E$53,'Transactions (Dated)'!$D$2:$D$53,'Share Values'!$V231,'Transactions (Dated)'!$B$2:$B$53,'Share Values'!AI$11,'Transactions (Dated)'!$C$2:$C$53,"Sell")</f>
        <v>0</v>
      </c>
      <c r="AJ231" s="40">
        <f ca="1">AJ230+SUMIFS('Transactions (Dated)'!$E$2:$E$53,'Transactions (Dated)'!$D$2:$D$53,'Share Values'!$V231,'Transactions (Dated)'!$B$2:$B$53,'Share Values'!AJ$11,'Transactions (Dated)'!$C$2:$C$53,"Buy")-SUMIFS('Transactions (Dated)'!$E$2:$E$53,'Transactions (Dated)'!$D$2:$D$53,'Share Values'!$V231,'Transactions (Dated)'!$B$2:$B$53,'Share Values'!AJ$11,'Transactions (Dated)'!$C$2:$C$53,"Sell")</f>
        <v>0</v>
      </c>
      <c r="AK231" s="40"/>
      <c r="AM231" s="3">
        <f t="shared" si="81"/>
        <v>42233</v>
      </c>
      <c r="AN231" s="6">
        <f t="shared" ca="1" si="82"/>
        <v>46157.5</v>
      </c>
      <c r="AO231" s="6">
        <f t="shared" ca="1" si="83"/>
        <v>34968.75</v>
      </c>
      <c r="AP231" s="6">
        <f t="shared" ca="1" si="84"/>
        <v>0</v>
      </c>
      <c r="AQ231" s="6">
        <f t="shared" ca="1" si="85"/>
        <v>56400.52</v>
      </c>
      <c r="AR231" s="6">
        <f t="shared" ca="1" si="86"/>
        <v>33975.560000000005</v>
      </c>
      <c r="AS231" s="6">
        <f t="shared" ca="1" si="87"/>
        <v>0</v>
      </c>
      <c r="AT231" s="6">
        <f t="shared" ca="1" si="88"/>
        <v>0</v>
      </c>
      <c r="AU231" s="6">
        <f t="shared" ca="1" si="89"/>
        <v>0</v>
      </c>
      <c r="AV231" s="6">
        <f t="shared" ca="1" si="90"/>
        <v>0</v>
      </c>
      <c r="AW231" s="6">
        <f t="shared" ca="1" si="91"/>
        <v>0</v>
      </c>
      <c r="AX231" s="6">
        <f t="shared" ca="1" si="92"/>
        <v>0</v>
      </c>
      <c r="AY231" s="6">
        <f t="shared" ca="1" si="93"/>
        <v>0</v>
      </c>
      <c r="AZ231" s="6">
        <f t="shared" ca="1" si="94"/>
        <v>0</v>
      </c>
      <c r="BA231" s="6">
        <f t="shared" ca="1" si="95"/>
        <v>0</v>
      </c>
      <c r="BB231" s="6"/>
      <c r="BD231" s="4">
        <f t="shared" ca="1" si="96"/>
        <v>171502.33</v>
      </c>
      <c r="BF231" s="3">
        <f t="shared" si="97"/>
        <v>42233</v>
      </c>
      <c r="BG231" s="6">
        <f>BG230+SUMIFS('Transactions (Dated)'!H:H,'Transactions (Dated)'!D:D,'Share Values'!AM231)</f>
        <v>806524.9</v>
      </c>
      <c r="BH231" s="6">
        <f ca="1">BH230+SUMIFS('Transactions (Dated)'!$F:$F,'Transactions (Dated)'!$D:$D,$BF231,'Transactions (Dated)'!$B:$B,BH$11,'Transactions (Dated)'!$C:$C,"Dividend (paid to cash)")*W231</f>
        <v>0</v>
      </c>
      <c r="BI231" s="6">
        <f ca="1">BI230+SUMIFS('Transactions (Dated)'!$F:$F,'Transactions (Dated)'!$D:$D,$BF231,'Transactions (Dated)'!$B:$B,BI$11,'Transactions (Dated)'!$C:$C,"Dividend (paid to cash)")*X231</f>
        <v>1718.75</v>
      </c>
      <c r="BJ231" s="6">
        <f ca="1">BJ230+SUMIFS('Transactions (Dated)'!$F:$F,'Transactions (Dated)'!$D:$D,$BF231,'Transactions (Dated)'!$B:$B,BJ$11,'Transactions (Dated)'!$C:$C,"Dividend (paid to cash)")*Y231</f>
        <v>0</v>
      </c>
      <c r="BK231" s="6">
        <f ca="1">BK230+SUMIFS('Transactions (Dated)'!$F:$F,'Transactions (Dated)'!$D:$D,$BF231,'Transactions (Dated)'!$B:$B,BK$11,'Transactions (Dated)'!$C:$C,"Dividend (paid to cash)")*Z231</f>
        <v>179.74</v>
      </c>
      <c r="BL231" s="6">
        <f ca="1">BL230+SUMIFS('Transactions (Dated)'!$F:$F,'Transactions (Dated)'!$D:$D,$BF231,'Transactions (Dated)'!$B:$B,BL$11,'Transactions (Dated)'!$C:$C,"Dividend (paid to cash)")*AA231</f>
        <v>0</v>
      </c>
      <c r="BM231" s="6">
        <f ca="1">BM230+SUMIFS('Transactions (Dated)'!$F:$F,'Transactions (Dated)'!$D:$D,$BF231,'Transactions (Dated)'!$B:$B,BM$11,'Transactions (Dated)'!$C:$C,"Dividend (paid to cash)")*AB231</f>
        <v>0</v>
      </c>
      <c r="BN231" s="6">
        <f ca="1">BN230+SUMIFS('Transactions (Dated)'!$F:$F,'Transactions (Dated)'!$D:$D,$BF231,'Transactions (Dated)'!$B:$B,BN$11,'Transactions (Dated)'!$C:$C,"Dividend (paid to cash)")*AC231</f>
        <v>0</v>
      </c>
      <c r="BO231" s="6">
        <f ca="1">BO230+SUMIFS('Transactions (Dated)'!$F:$F,'Transactions (Dated)'!$D:$D,$BF231,'Transactions (Dated)'!$B:$B,BO$11,'Transactions (Dated)'!$C:$C,"Dividend (paid to cash)")*AD231</f>
        <v>0</v>
      </c>
      <c r="BP231" s="6">
        <f ca="1">BP230+SUMIFS('Transactions (Dated)'!$F:$F,'Transactions (Dated)'!$D:$D,$BF231,'Transactions (Dated)'!$B:$B,BP$11,'Transactions (Dated)'!$C:$C,"Dividend (paid to cash)")*AE231</f>
        <v>0</v>
      </c>
      <c r="BQ231" s="6">
        <f ca="1">BQ230+SUMIFS('Transactions (Dated)'!$F:$F,'Transactions (Dated)'!$D:$D,$BF231,'Transactions (Dated)'!$B:$B,BQ$11,'Transactions (Dated)'!$C:$C,"Dividend (paid to cash)")*AF231</f>
        <v>0</v>
      </c>
      <c r="BR231" s="6">
        <f ca="1">BR230+SUMIFS('Transactions (Dated)'!$F:$F,'Transactions (Dated)'!$D:$D,$BF231,'Transactions (Dated)'!$B:$B,BR$11,'Transactions (Dated)'!$C:$C,"Dividend (paid to cash)")*AG231</f>
        <v>0</v>
      </c>
      <c r="BS231" s="6">
        <f ca="1">BS230+SUMIFS('Transactions (Dated)'!$F:$F,'Transactions (Dated)'!$D:$D,$BF231,'Transactions (Dated)'!$B:$B,BS$11,'Transactions (Dated)'!$C:$C,"Dividend (paid to cash)")*AH231</f>
        <v>0</v>
      </c>
      <c r="BT231" s="6">
        <f ca="1">BT230+SUMIFS('Transactions (Dated)'!$F:$F,'Transactions (Dated)'!$D:$D,$BF231,'Transactions (Dated)'!$B:$B,BT$11,'Transactions (Dated)'!$C:$C,"Dividend (paid to cash)")*AI231</f>
        <v>0</v>
      </c>
      <c r="BU231" s="6">
        <f ca="1">BU230+SUMIFS('Transactions (Dated)'!$F:$F,'Transactions (Dated)'!$D:$D,$BF231,'Transactions (Dated)'!$B:$B,BU$11,'Transactions (Dated)'!$C:$C,"Dividend (paid to cash)")*AJ231</f>
        <v>0</v>
      </c>
      <c r="BV231" s="6"/>
      <c r="BX231" s="6">
        <f t="shared" ca="1" si="102"/>
        <v>808423.39</v>
      </c>
      <c r="BZ231" s="3">
        <f t="shared" si="103"/>
        <v>42233</v>
      </c>
      <c r="CA231" s="4">
        <f t="shared" ca="1" si="98"/>
        <v>171502.33</v>
      </c>
      <c r="CB231" s="4">
        <f t="shared" ca="1" si="99"/>
        <v>808423.39</v>
      </c>
      <c r="CD231" s="4">
        <f t="shared" ca="1" si="100"/>
        <v>979925.72</v>
      </c>
    </row>
    <row r="232" spans="2:82" x14ac:dyDescent="0.15">
      <c r="B232" s="3">
        <f t="shared" si="101"/>
        <v>42234</v>
      </c>
      <c r="C232" s="2">
        <v>14193.9</v>
      </c>
      <c r="E232" s="70">
        <v>42234</v>
      </c>
      <c r="F232" s="69">
        <v>9.8800000000000008</v>
      </c>
      <c r="G232" s="69">
        <v>3.72</v>
      </c>
      <c r="H232" s="69">
        <v>19.22</v>
      </c>
      <c r="I232" s="69">
        <v>29.76</v>
      </c>
      <c r="J232" s="69">
        <v>14.43</v>
      </c>
      <c r="K232" s="69">
        <v>11.76</v>
      </c>
      <c r="L232" s="69">
        <v>22.95</v>
      </c>
      <c r="M232" s="69">
        <v>3.41</v>
      </c>
      <c r="N232" s="69">
        <v>9.6</v>
      </c>
      <c r="O232" s="69">
        <v>6.1</v>
      </c>
      <c r="P232" s="69">
        <v>27.96</v>
      </c>
      <c r="Q232" s="69">
        <v>0.87</v>
      </c>
      <c r="R232" s="69">
        <v>6.8</v>
      </c>
      <c r="S232" s="69">
        <v>38.29</v>
      </c>
      <c r="T232" s="4"/>
      <c r="V232" s="3">
        <f t="shared" si="80"/>
        <v>42234</v>
      </c>
      <c r="W232" s="40">
        <f ca="1">W231+SUMIFS('Transactions (Dated)'!$E$2:$E$53,'Transactions (Dated)'!$D$2:$D$53,'Share Values'!$V232,'Transactions (Dated)'!$B$2:$B$53,'Share Values'!W$11,'Transactions (Dated)'!$C$2:$C$53,"Buy")-SUMIFS('Transactions (Dated)'!$E$2:$E$53,'Transactions (Dated)'!$D$2:$D$53,'Share Values'!$V232,'Transactions (Dated)'!$B$2:$B$53,'Share Values'!W$11,'Transactions (Dated)'!$C$2:$C$53,"Sell")</f>
        <v>4625</v>
      </c>
      <c r="X232" s="40">
        <f ca="1">X231+SUMIFS('Transactions (Dated)'!$E$2:$E$53,'Transactions (Dated)'!$D$2:$D$53,'Share Values'!$V232,'Transactions (Dated)'!$B$2:$B$53,'Share Values'!X$11,'Transactions (Dated)'!$C$2:$C$53,"Buy")-SUMIFS('Transactions (Dated)'!$E$2:$E$53,'Transactions (Dated)'!$D$2:$D$53,'Share Values'!$V232,'Transactions (Dated)'!$B$2:$B$53,'Share Values'!X$11,'Transactions (Dated)'!$C$2:$C$53,"Sell")</f>
        <v>9375</v>
      </c>
      <c r="Y232" s="40">
        <f ca="1">Y231+SUMIFS('Transactions (Dated)'!$E$2:$E$53,'Transactions (Dated)'!$D$2:$D$53,'Share Values'!$V232,'Transactions (Dated)'!$B$2:$B$53,'Share Values'!Y$11,'Transactions (Dated)'!$C$2:$C$53,"Buy")-SUMIFS('Transactions (Dated)'!$E$2:$E$53,'Transactions (Dated)'!$D$2:$D$53,'Share Values'!$V232,'Transactions (Dated)'!$B$2:$B$53,'Share Values'!Y$11,'Transactions (Dated)'!$C$2:$C$53,"Sell")</f>
        <v>0</v>
      </c>
      <c r="Z232" s="40">
        <f ca="1">Z231+SUMIFS('Transactions (Dated)'!$E$2:$E$53,'Transactions (Dated)'!$D$2:$D$53,'Share Values'!$V232,'Transactions (Dated)'!$B$2:$B$53,'Share Values'!Z$11,'Transactions (Dated)'!$C$2:$C$53,"Buy")-SUMIFS('Transactions (Dated)'!$E$2:$E$53,'Transactions (Dated)'!$D$2:$D$53,'Share Values'!$V232,'Transactions (Dated)'!$B$2:$B$53,'Share Values'!Z$11,'Transactions (Dated)'!$C$2:$C$53,"Sell")</f>
        <v>1892</v>
      </c>
      <c r="AA232" s="40">
        <f ca="1">AA231+SUMIFS('Transactions (Dated)'!$E$2:$E$53,'Transactions (Dated)'!$D$2:$D$53,'Share Values'!$V232,'Transactions (Dated)'!$B$2:$B$53,'Share Values'!AA$11,'Transactions (Dated)'!$C$2:$C$53,"Buy")-SUMIFS('Transactions (Dated)'!$E$2:$E$53,'Transactions (Dated)'!$D$2:$D$53,'Share Values'!$V232,'Transactions (Dated)'!$B$2:$B$53,'Share Values'!AA$11,'Transactions (Dated)'!$C$2:$C$53,"Sell")</f>
        <v>2348</v>
      </c>
      <c r="AB232" s="40">
        <f ca="1">AB231+SUMIFS('Transactions (Dated)'!$E$2:$E$53,'Transactions (Dated)'!$D$2:$D$53,'Share Values'!$V232,'Transactions (Dated)'!$B$2:$B$53,'Share Values'!AB$11,'Transactions (Dated)'!$C$2:$C$53,"Buy")-SUMIFS('Transactions (Dated)'!$E$2:$E$53,'Transactions (Dated)'!$D$2:$D$53,'Share Values'!$V232,'Transactions (Dated)'!$B$2:$B$53,'Share Values'!AB$11,'Transactions (Dated)'!$C$2:$C$53,"Sell")</f>
        <v>0</v>
      </c>
      <c r="AC232" s="40">
        <f ca="1">AC231+SUMIFS('Transactions (Dated)'!$E$2:$E$53,'Transactions (Dated)'!$D$2:$D$53,'Share Values'!$V232,'Transactions (Dated)'!$B$2:$B$53,'Share Values'!AC$11,'Transactions (Dated)'!$C$2:$C$53,"Buy")-SUMIFS('Transactions (Dated)'!$E$2:$E$53,'Transactions (Dated)'!$D$2:$D$53,'Share Values'!$V232,'Transactions (Dated)'!$B$2:$B$53,'Share Values'!AC$11,'Transactions (Dated)'!$C$2:$C$53,"Sell")</f>
        <v>0</v>
      </c>
      <c r="AD232" s="40">
        <f ca="1">AD231+SUMIFS('Transactions (Dated)'!$E$2:$E$53,'Transactions (Dated)'!$D$2:$D$53,'Share Values'!$V232,'Transactions (Dated)'!$B$2:$B$53,'Share Values'!AD$11,'Transactions (Dated)'!$C$2:$C$53,"Buy")-SUMIFS('Transactions (Dated)'!$E$2:$E$53,'Transactions (Dated)'!$D$2:$D$53,'Share Values'!$V232,'Transactions (Dated)'!$B$2:$B$53,'Share Values'!AD$11,'Transactions (Dated)'!$C$2:$C$53,"Sell")</f>
        <v>0</v>
      </c>
      <c r="AE232" s="40">
        <f ca="1">AE231+SUMIFS('Transactions (Dated)'!$E$2:$E$53,'Transactions (Dated)'!$D$2:$D$53,'Share Values'!$V232,'Transactions (Dated)'!$B$2:$B$53,'Share Values'!AE$11,'Transactions (Dated)'!$C$2:$C$53,"Buy")-SUMIFS('Transactions (Dated)'!$E$2:$E$53,'Transactions (Dated)'!$D$2:$D$53,'Share Values'!$V232,'Transactions (Dated)'!$B$2:$B$53,'Share Values'!AE$11,'Transactions (Dated)'!$C$2:$C$53,"Sell")</f>
        <v>0</v>
      </c>
      <c r="AF232" s="40">
        <f ca="1">AF231+SUMIFS('Transactions (Dated)'!$E$2:$E$53,'Transactions (Dated)'!$D$2:$D$53,'Share Values'!$V232,'Transactions (Dated)'!$B$2:$B$53,'Share Values'!AF$11,'Transactions (Dated)'!$C$2:$C$53,"Buy")-SUMIFS('Transactions (Dated)'!$E$2:$E$53,'Transactions (Dated)'!$D$2:$D$53,'Share Values'!$V232,'Transactions (Dated)'!$B$2:$B$53,'Share Values'!AF$11,'Transactions (Dated)'!$C$2:$C$53,"Sell")</f>
        <v>0</v>
      </c>
      <c r="AG232" s="40">
        <f ca="1">AG231+SUMIFS('Transactions (Dated)'!$E$2:$E$53,'Transactions (Dated)'!$D$2:$D$53,'Share Values'!$V232,'Transactions (Dated)'!$B$2:$B$53,'Share Values'!AG$11,'Transactions (Dated)'!$C$2:$C$53,"Buy")-SUMIFS('Transactions (Dated)'!$E$2:$E$53,'Transactions (Dated)'!$D$2:$D$53,'Share Values'!$V232,'Transactions (Dated)'!$B$2:$B$53,'Share Values'!AG$11,'Transactions (Dated)'!$C$2:$C$53,"Sell")</f>
        <v>0</v>
      </c>
      <c r="AH232" s="40">
        <f ca="1">AH231+SUMIFS('Transactions (Dated)'!$E$2:$E$53,'Transactions (Dated)'!$D$2:$D$53,'Share Values'!$V232,'Transactions (Dated)'!$B$2:$B$53,'Share Values'!AH$11,'Transactions (Dated)'!$C$2:$C$53,"Buy")-SUMIFS('Transactions (Dated)'!$E$2:$E$53,'Transactions (Dated)'!$D$2:$D$53,'Share Values'!$V232,'Transactions (Dated)'!$B$2:$B$53,'Share Values'!AH$11,'Transactions (Dated)'!$C$2:$C$53,"Sell")</f>
        <v>0</v>
      </c>
      <c r="AI232" s="40">
        <f ca="1">AI231+SUMIFS('Transactions (Dated)'!$E$2:$E$53,'Transactions (Dated)'!$D$2:$D$53,'Share Values'!$V232,'Transactions (Dated)'!$B$2:$B$53,'Share Values'!AI$11,'Transactions (Dated)'!$C$2:$C$53,"Buy")-SUMIFS('Transactions (Dated)'!$E$2:$E$53,'Transactions (Dated)'!$D$2:$D$53,'Share Values'!$V232,'Transactions (Dated)'!$B$2:$B$53,'Share Values'!AI$11,'Transactions (Dated)'!$C$2:$C$53,"Sell")</f>
        <v>0</v>
      </c>
      <c r="AJ232" s="40">
        <f ca="1">AJ231+SUMIFS('Transactions (Dated)'!$E$2:$E$53,'Transactions (Dated)'!$D$2:$D$53,'Share Values'!$V232,'Transactions (Dated)'!$B$2:$B$53,'Share Values'!AJ$11,'Transactions (Dated)'!$C$2:$C$53,"Buy")-SUMIFS('Transactions (Dated)'!$E$2:$E$53,'Transactions (Dated)'!$D$2:$D$53,'Share Values'!$V232,'Transactions (Dated)'!$B$2:$B$53,'Share Values'!AJ$11,'Transactions (Dated)'!$C$2:$C$53,"Sell")</f>
        <v>0</v>
      </c>
      <c r="AK232" s="40"/>
      <c r="AM232" s="3">
        <f t="shared" si="81"/>
        <v>42234</v>
      </c>
      <c r="AN232" s="6">
        <f t="shared" ca="1" si="82"/>
        <v>45695</v>
      </c>
      <c r="AO232" s="6">
        <f t="shared" ca="1" si="83"/>
        <v>34875</v>
      </c>
      <c r="AP232" s="6">
        <f t="shared" ca="1" si="84"/>
        <v>0</v>
      </c>
      <c r="AQ232" s="6">
        <f t="shared" ca="1" si="85"/>
        <v>56305.920000000006</v>
      </c>
      <c r="AR232" s="6">
        <f t="shared" ca="1" si="86"/>
        <v>33881.64</v>
      </c>
      <c r="AS232" s="6">
        <f t="shared" ca="1" si="87"/>
        <v>0</v>
      </c>
      <c r="AT232" s="6">
        <f t="shared" ca="1" si="88"/>
        <v>0</v>
      </c>
      <c r="AU232" s="6">
        <f t="shared" ca="1" si="89"/>
        <v>0</v>
      </c>
      <c r="AV232" s="6">
        <f t="shared" ca="1" si="90"/>
        <v>0</v>
      </c>
      <c r="AW232" s="6">
        <f t="shared" ca="1" si="91"/>
        <v>0</v>
      </c>
      <c r="AX232" s="6">
        <f t="shared" ca="1" si="92"/>
        <v>0</v>
      </c>
      <c r="AY232" s="6">
        <f t="shared" ca="1" si="93"/>
        <v>0</v>
      </c>
      <c r="AZ232" s="6">
        <f t="shared" ca="1" si="94"/>
        <v>0</v>
      </c>
      <c r="BA232" s="6">
        <f t="shared" ca="1" si="95"/>
        <v>0</v>
      </c>
      <c r="BB232" s="6"/>
      <c r="BD232" s="4">
        <f t="shared" ca="1" si="96"/>
        <v>170757.56</v>
      </c>
      <c r="BF232" s="3">
        <f t="shared" si="97"/>
        <v>42234</v>
      </c>
      <c r="BG232" s="6">
        <f>BG231+SUMIFS('Transactions (Dated)'!H:H,'Transactions (Dated)'!D:D,'Share Values'!AM232)</f>
        <v>806524.9</v>
      </c>
      <c r="BH232" s="6">
        <f ca="1">BH231+SUMIFS('Transactions (Dated)'!$F:$F,'Transactions (Dated)'!$D:$D,$BF232,'Transactions (Dated)'!$B:$B,BH$11,'Transactions (Dated)'!$C:$C,"Dividend (paid to cash)")*W232</f>
        <v>0</v>
      </c>
      <c r="BI232" s="6">
        <f ca="1">BI231+SUMIFS('Transactions (Dated)'!$F:$F,'Transactions (Dated)'!$D:$D,$BF232,'Transactions (Dated)'!$B:$B,BI$11,'Transactions (Dated)'!$C:$C,"Dividend (paid to cash)")*X232</f>
        <v>1718.75</v>
      </c>
      <c r="BJ232" s="6">
        <f ca="1">BJ231+SUMIFS('Transactions (Dated)'!$F:$F,'Transactions (Dated)'!$D:$D,$BF232,'Transactions (Dated)'!$B:$B,BJ$11,'Transactions (Dated)'!$C:$C,"Dividend (paid to cash)")*Y232</f>
        <v>0</v>
      </c>
      <c r="BK232" s="6">
        <f ca="1">BK231+SUMIFS('Transactions (Dated)'!$F:$F,'Transactions (Dated)'!$D:$D,$BF232,'Transactions (Dated)'!$B:$B,BK$11,'Transactions (Dated)'!$C:$C,"Dividend (paid to cash)")*Z232</f>
        <v>179.74</v>
      </c>
      <c r="BL232" s="6">
        <f ca="1">BL231+SUMIFS('Transactions (Dated)'!$F:$F,'Transactions (Dated)'!$D:$D,$BF232,'Transactions (Dated)'!$B:$B,BL$11,'Transactions (Dated)'!$C:$C,"Dividend (paid to cash)")*AA232</f>
        <v>0</v>
      </c>
      <c r="BM232" s="6">
        <f ca="1">BM231+SUMIFS('Transactions (Dated)'!$F:$F,'Transactions (Dated)'!$D:$D,$BF232,'Transactions (Dated)'!$B:$B,BM$11,'Transactions (Dated)'!$C:$C,"Dividend (paid to cash)")*AB232</f>
        <v>0</v>
      </c>
      <c r="BN232" s="6">
        <f ca="1">BN231+SUMIFS('Transactions (Dated)'!$F:$F,'Transactions (Dated)'!$D:$D,$BF232,'Transactions (Dated)'!$B:$B,BN$11,'Transactions (Dated)'!$C:$C,"Dividend (paid to cash)")*AC232</f>
        <v>0</v>
      </c>
      <c r="BO232" s="6">
        <f ca="1">BO231+SUMIFS('Transactions (Dated)'!$F:$F,'Transactions (Dated)'!$D:$D,$BF232,'Transactions (Dated)'!$B:$B,BO$11,'Transactions (Dated)'!$C:$C,"Dividend (paid to cash)")*AD232</f>
        <v>0</v>
      </c>
      <c r="BP232" s="6">
        <f ca="1">BP231+SUMIFS('Transactions (Dated)'!$F:$F,'Transactions (Dated)'!$D:$D,$BF232,'Transactions (Dated)'!$B:$B,BP$11,'Transactions (Dated)'!$C:$C,"Dividend (paid to cash)")*AE232</f>
        <v>0</v>
      </c>
      <c r="BQ232" s="6">
        <f ca="1">BQ231+SUMIFS('Transactions (Dated)'!$F:$F,'Transactions (Dated)'!$D:$D,$BF232,'Transactions (Dated)'!$B:$B,BQ$11,'Transactions (Dated)'!$C:$C,"Dividend (paid to cash)")*AF232</f>
        <v>0</v>
      </c>
      <c r="BR232" s="6">
        <f ca="1">BR231+SUMIFS('Transactions (Dated)'!$F:$F,'Transactions (Dated)'!$D:$D,$BF232,'Transactions (Dated)'!$B:$B,BR$11,'Transactions (Dated)'!$C:$C,"Dividend (paid to cash)")*AG232</f>
        <v>0</v>
      </c>
      <c r="BS232" s="6">
        <f ca="1">BS231+SUMIFS('Transactions (Dated)'!$F:$F,'Transactions (Dated)'!$D:$D,$BF232,'Transactions (Dated)'!$B:$B,BS$11,'Transactions (Dated)'!$C:$C,"Dividend (paid to cash)")*AH232</f>
        <v>0</v>
      </c>
      <c r="BT232" s="6">
        <f ca="1">BT231+SUMIFS('Transactions (Dated)'!$F:$F,'Transactions (Dated)'!$D:$D,$BF232,'Transactions (Dated)'!$B:$B,BT$11,'Transactions (Dated)'!$C:$C,"Dividend (paid to cash)")*AI232</f>
        <v>0</v>
      </c>
      <c r="BU232" s="6">
        <f ca="1">BU231+SUMIFS('Transactions (Dated)'!$F:$F,'Transactions (Dated)'!$D:$D,$BF232,'Transactions (Dated)'!$B:$B,BU$11,'Transactions (Dated)'!$C:$C,"Dividend (paid to cash)")*AJ232</f>
        <v>0</v>
      </c>
      <c r="BV232" s="6"/>
      <c r="BX232" s="6">
        <f t="shared" ca="1" si="102"/>
        <v>808423.39</v>
      </c>
      <c r="BZ232" s="3">
        <f t="shared" si="103"/>
        <v>42234</v>
      </c>
      <c r="CA232" s="4">
        <f t="shared" ca="1" si="98"/>
        <v>170757.56</v>
      </c>
      <c r="CB232" s="4">
        <f t="shared" ca="1" si="99"/>
        <v>808423.39</v>
      </c>
      <c r="CD232" s="4">
        <f t="shared" ca="1" si="100"/>
        <v>979180.95</v>
      </c>
    </row>
    <row r="233" spans="2:82" x14ac:dyDescent="0.15">
      <c r="B233" s="3">
        <f t="shared" si="101"/>
        <v>42235</v>
      </c>
      <c r="C233" s="2">
        <v>14036.6</v>
      </c>
      <c r="E233" s="70">
        <v>42235</v>
      </c>
      <c r="F233" s="69">
        <v>9.83</v>
      </c>
      <c r="G233" s="69">
        <v>3.56</v>
      </c>
      <c r="H233" s="69">
        <v>19.04</v>
      </c>
      <c r="I233" s="69">
        <v>29.6</v>
      </c>
      <c r="J233" s="69">
        <v>14.58</v>
      </c>
      <c r="K233" s="69">
        <v>11.53</v>
      </c>
      <c r="L233" s="69">
        <v>22.29</v>
      </c>
      <c r="M233" s="69">
        <v>3.57</v>
      </c>
      <c r="N233" s="69">
        <v>9.41</v>
      </c>
      <c r="O233" s="69">
        <v>6.0332999999999997</v>
      </c>
      <c r="P233" s="69">
        <v>27.72</v>
      </c>
      <c r="Q233" s="69">
        <v>0.85</v>
      </c>
      <c r="R233" s="69">
        <v>6.63</v>
      </c>
      <c r="S233" s="69">
        <v>38.549999999999997</v>
      </c>
      <c r="T233" s="4"/>
      <c r="V233" s="3">
        <f t="shared" si="80"/>
        <v>42235</v>
      </c>
      <c r="W233" s="40">
        <f ca="1">W232+SUMIFS('Transactions (Dated)'!$E$2:$E$53,'Transactions (Dated)'!$D$2:$D$53,'Share Values'!$V233,'Transactions (Dated)'!$B$2:$B$53,'Share Values'!W$11,'Transactions (Dated)'!$C$2:$C$53,"Buy")-SUMIFS('Transactions (Dated)'!$E$2:$E$53,'Transactions (Dated)'!$D$2:$D$53,'Share Values'!$V233,'Transactions (Dated)'!$B$2:$B$53,'Share Values'!W$11,'Transactions (Dated)'!$C$2:$C$53,"Sell")</f>
        <v>4625</v>
      </c>
      <c r="X233" s="40">
        <f ca="1">X232+SUMIFS('Transactions (Dated)'!$E$2:$E$53,'Transactions (Dated)'!$D$2:$D$53,'Share Values'!$V233,'Transactions (Dated)'!$B$2:$B$53,'Share Values'!X$11,'Transactions (Dated)'!$C$2:$C$53,"Buy")-SUMIFS('Transactions (Dated)'!$E$2:$E$53,'Transactions (Dated)'!$D$2:$D$53,'Share Values'!$V233,'Transactions (Dated)'!$B$2:$B$53,'Share Values'!X$11,'Transactions (Dated)'!$C$2:$C$53,"Sell")</f>
        <v>9375</v>
      </c>
      <c r="Y233" s="40">
        <f ca="1">Y232+SUMIFS('Transactions (Dated)'!$E$2:$E$53,'Transactions (Dated)'!$D$2:$D$53,'Share Values'!$V233,'Transactions (Dated)'!$B$2:$B$53,'Share Values'!Y$11,'Transactions (Dated)'!$C$2:$C$53,"Buy")-SUMIFS('Transactions (Dated)'!$E$2:$E$53,'Transactions (Dated)'!$D$2:$D$53,'Share Values'!$V233,'Transactions (Dated)'!$B$2:$B$53,'Share Values'!Y$11,'Transactions (Dated)'!$C$2:$C$53,"Sell")</f>
        <v>0</v>
      </c>
      <c r="Z233" s="40">
        <f ca="1">Z232+SUMIFS('Transactions (Dated)'!$E$2:$E$53,'Transactions (Dated)'!$D$2:$D$53,'Share Values'!$V233,'Transactions (Dated)'!$B$2:$B$53,'Share Values'!Z$11,'Transactions (Dated)'!$C$2:$C$53,"Buy")-SUMIFS('Transactions (Dated)'!$E$2:$E$53,'Transactions (Dated)'!$D$2:$D$53,'Share Values'!$V233,'Transactions (Dated)'!$B$2:$B$53,'Share Values'!Z$11,'Transactions (Dated)'!$C$2:$C$53,"Sell")</f>
        <v>1892</v>
      </c>
      <c r="AA233" s="40">
        <f ca="1">AA232+SUMIFS('Transactions (Dated)'!$E$2:$E$53,'Transactions (Dated)'!$D$2:$D$53,'Share Values'!$V233,'Transactions (Dated)'!$B$2:$B$53,'Share Values'!AA$11,'Transactions (Dated)'!$C$2:$C$53,"Buy")-SUMIFS('Transactions (Dated)'!$E$2:$E$53,'Transactions (Dated)'!$D$2:$D$53,'Share Values'!$V233,'Transactions (Dated)'!$B$2:$B$53,'Share Values'!AA$11,'Transactions (Dated)'!$C$2:$C$53,"Sell")</f>
        <v>2348</v>
      </c>
      <c r="AB233" s="40">
        <f ca="1">AB232+SUMIFS('Transactions (Dated)'!$E$2:$E$53,'Transactions (Dated)'!$D$2:$D$53,'Share Values'!$V233,'Transactions (Dated)'!$B$2:$B$53,'Share Values'!AB$11,'Transactions (Dated)'!$C$2:$C$53,"Buy")-SUMIFS('Transactions (Dated)'!$E$2:$E$53,'Transactions (Dated)'!$D$2:$D$53,'Share Values'!$V233,'Transactions (Dated)'!$B$2:$B$53,'Share Values'!AB$11,'Transactions (Dated)'!$C$2:$C$53,"Sell")</f>
        <v>0</v>
      </c>
      <c r="AC233" s="40">
        <f ca="1">AC232+SUMIFS('Transactions (Dated)'!$E$2:$E$53,'Transactions (Dated)'!$D$2:$D$53,'Share Values'!$V233,'Transactions (Dated)'!$B$2:$B$53,'Share Values'!AC$11,'Transactions (Dated)'!$C$2:$C$53,"Buy")-SUMIFS('Transactions (Dated)'!$E$2:$E$53,'Transactions (Dated)'!$D$2:$D$53,'Share Values'!$V233,'Transactions (Dated)'!$B$2:$B$53,'Share Values'!AC$11,'Transactions (Dated)'!$C$2:$C$53,"Sell")</f>
        <v>0</v>
      </c>
      <c r="AD233" s="40">
        <f ca="1">AD232+SUMIFS('Transactions (Dated)'!$E$2:$E$53,'Transactions (Dated)'!$D$2:$D$53,'Share Values'!$V233,'Transactions (Dated)'!$B$2:$B$53,'Share Values'!AD$11,'Transactions (Dated)'!$C$2:$C$53,"Buy")-SUMIFS('Transactions (Dated)'!$E$2:$E$53,'Transactions (Dated)'!$D$2:$D$53,'Share Values'!$V233,'Transactions (Dated)'!$B$2:$B$53,'Share Values'!AD$11,'Transactions (Dated)'!$C$2:$C$53,"Sell")</f>
        <v>0</v>
      </c>
      <c r="AE233" s="40">
        <f ca="1">AE232+SUMIFS('Transactions (Dated)'!$E$2:$E$53,'Transactions (Dated)'!$D$2:$D$53,'Share Values'!$V233,'Transactions (Dated)'!$B$2:$B$53,'Share Values'!AE$11,'Transactions (Dated)'!$C$2:$C$53,"Buy")-SUMIFS('Transactions (Dated)'!$E$2:$E$53,'Transactions (Dated)'!$D$2:$D$53,'Share Values'!$V233,'Transactions (Dated)'!$B$2:$B$53,'Share Values'!AE$11,'Transactions (Dated)'!$C$2:$C$53,"Sell")</f>
        <v>0</v>
      </c>
      <c r="AF233" s="40">
        <f ca="1">AF232+SUMIFS('Transactions (Dated)'!$E$2:$E$53,'Transactions (Dated)'!$D$2:$D$53,'Share Values'!$V233,'Transactions (Dated)'!$B$2:$B$53,'Share Values'!AF$11,'Transactions (Dated)'!$C$2:$C$53,"Buy")-SUMIFS('Transactions (Dated)'!$E$2:$E$53,'Transactions (Dated)'!$D$2:$D$53,'Share Values'!$V233,'Transactions (Dated)'!$B$2:$B$53,'Share Values'!AF$11,'Transactions (Dated)'!$C$2:$C$53,"Sell")</f>
        <v>0</v>
      </c>
      <c r="AG233" s="40">
        <f ca="1">AG232+SUMIFS('Transactions (Dated)'!$E$2:$E$53,'Transactions (Dated)'!$D$2:$D$53,'Share Values'!$V233,'Transactions (Dated)'!$B$2:$B$53,'Share Values'!AG$11,'Transactions (Dated)'!$C$2:$C$53,"Buy")-SUMIFS('Transactions (Dated)'!$E$2:$E$53,'Transactions (Dated)'!$D$2:$D$53,'Share Values'!$V233,'Transactions (Dated)'!$B$2:$B$53,'Share Values'!AG$11,'Transactions (Dated)'!$C$2:$C$53,"Sell")</f>
        <v>0</v>
      </c>
      <c r="AH233" s="40">
        <f ca="1">AH232+SUMIFS('Transactions (Dated)'!$E$2:$E$53,'Transactions (Dated)'!$D$2:$D$53,'Share Values'!$V233,'Transactions (Dated)'!$B$2:$B$53,'Share Values'!AH$11,'Transactions (Dated)'!$C$2:$C$53,"Buy")-SUMIFS('Transactions (Dated)'!$E$2:$E$53,'Transactions (Dated)'!$D$2:$D$53,'Share Values'!$V233,'Transactions (Dated)'!$B$2:$B$53,'Share Values'!AH$11,'Transactions (Dated)'!$C$2:$C$53,"Sell")</f>
        <v>0</v>
      </c>
      <c r="AI233" s="40">
        <f ca="1">AI232+SUMIFS('Transactions (Dated)'!$E$2:$E$53,'Transactions (Dated)'!$D$2:$D$53,'Share Values'!$V233,'Transactions (Dated)'!$B$2:$B$53,'Share Values'!AI$11,'Transactions (Dated)'!$C$2:$C$53,"Buy")-SUMIFS('Transactions (Dated)'!$E$2:$E$53,'Transactions (Dated)'!$D$2:$D$53,'Share Values'!$V233,'Transactions (Dated)'!$B$2:$B$53,'Share Values'!AI$11,'Transactions (Dated)'!$C$2:$C$53,"Sell")</f>
        <v>0</v>
      </c>
      <c r="AJ233" s="40">
        <f ca="1">AJ232+SUMIFS('Transactions (Dated)'!$E$2:$E$53,'Transactions (Dated)'!$D$2:$D$53,'Share Values'!$V233,'Transactions (Dated)'!$B$2:$B$53,'Share Values'!AJ$11,'Transactions (Dated)'!$C$2:$C$53,"Buy")-SUMIFS('Transactions (Dated)'!$E$2:$E$53,'Transactions (Dated)'!$D$2:$D$53,'Share Values'!$V233,'Transactions (Dated)'!$B$2:$B$53,'Share Values'!AJ$11,'Transactions (Dated)'!$C$2:$C$53,"Sell")</f>
        <v>0</v>
      </c>
      <c r="AK233" s="40"/>
      <c r="AM233" s="3">
        <f t="shared" si="81"/>
        <v>42235</v>
      </c>
      <c r="AN233" s="6">
        <f t="shared" ca="1" si="82"/>
        <v>45463.75</v>
      </c>
      <c r="AO233" s="6">
        <f t="shared" ca="1" si="83"/>
        <v>33375</v>
      </c>
      <c r="AP233" s="6">
        <f t="shared" ca="1" si="84"/>
        <v>0</v>
      </c>
      <c r="AQ233" s="6">
        <f t="shared" ca="1" si="85"/>
        <v>56003.200000000004</v>
      </c>
      <c r="AR233" s="6">
        <f t="shared" ca="1" si="86"/>
        <v>34233.840000000004</v>
      </c>
      <c r="AS233" s="6">
        <f t="shared" ca="1" si="87"/>
        <v>0</v>
      </c>
      <c r="AT233" s="6">
        <f t="shared" ca="1" si="88"/>
        <v>0</v>
      </c>
      <c r="AU233" s="6">
        <f t="shared" ca="1" si="89"/>
        <v>0</v>
      </c>
      <c r="AV233" s="6">
        <f t="shared" ca="1" si="90"/>
        <v>0</v>
      </c>
      <c r="AW233" s="6">
        <f t="shared" ca="1" si="91"/>
        <v>0</v>
      </c>
      <c r="AX233" s="6">
        <f t="shared" ca="1" si="92"/>
        <v>0</v>
      </c>
      <c r="AY233" s="6">
        <f t="shared" ca="1" si="93"/>
        <v>0</v>
      </c>
      <c r="AZ233" s="6">
        <f t="shared" ca="1" si="94"/>
        <v>0</v>
      </c>
      <c r="BA233" s="6">
        <f t="shared" ca="1" si="95"/>
        <v>0</v>
      </c>
      <c r="BB233" s="6"/>
      <c r="BD233" s="4">
        <f t="shared" ca="1" si="96"/>
        <v>169075.79</v>
      </c>
      <c r="BF233" s="3">
        <f t="shared" si="97"/>
        <v>42235</v>
      </c>
      <c r="BG233" s="6">
        <f>BG232+SUMIFS('Transactions (Dated)'!H:H,'Transactions (Dated)'!D:D,'Share Values'!AM233)</f>
        <v>806524.9</v>
      </c>
      <c r="BH233" s="6">
        <f ca="1">BH232+SUMIFS('Transactions (Dated)'!$F:$F,'Transactions (Dated)'!$D:$D,$BF233,'Transactions (Dated)'!$B:$B,BH$11,'Transactions (Dated)'!$C:$C,"Dividend (paid to cash)")*W233</f>
        <v>0</v>
      </c>
      <c r="BI233" s="6">
        <f ca="1">BI232+SUMIFS('Transactions (Dated)'!$F:$F,'Transactions (Dated)'!$D:$D,$BF233,'Transactions (Dated)'!$B:$B,BI$11,'Transactions (Dated)'!$C:$C,"Dividend (paid to cash)")*X233</f>
        <v>1718.75</v>
      </c>
      <c r="BJ233" s="6">
        <f ca="1">BJ232+SUMIFS('Transactions (Dated)'!$F:$F,'Transactions (Dated)'!$D:$D,$BF233,'Transactions (Dated)'!$B:$B,BJ$11,'Transactions (Dated)'!$C:$C,"Dividend (paid to cash)")*Y233</f>
        <v>0</v>
      </c>
      <c r="BK233" s="6">
        <f ca="1">BK232+SUMIFS('Transactions (Dated)'!$F:$F,'Transactions (Dated)'!$D:$D,$BF233,'Transactions (Dated)'!$B:$B,BK$11,'Transactions (Dated)'!$C:$C,"Dividend (paid to cash)")*Z233</f>
        <v>179.74</v>
      </c>
      <c r="BL233" s="6">
        <f ca="1">BL232+SUMIFS('Transactions (Dated)'!$F:$F,'Transactions (Dated)'!$D:$D,$BF233,'Transactions (Dated)'!$B:$B,BL$11,'Transactions (Dated)'!$C:$C,"Dividend (paid to cash)")*AA233</f>
        <v>0</v>
      </c>
      <c r="BM233" s="6">
        <f ca="1">BM232+SUMIFS('Transactions (Dated)'!$F:$F,'Transactions (Dated)'!$D:$D,$BF233,'Transactions (Dated)'!$B:$B,BM$11,'Transactions (Dated)'!$C:$C,"Dividend (paid to cash)")*AB233</f>
        <v>0</v>
      </c>
      <c r="BN233" s="6">
        <f ca="1">BN232+SUMIFS('Transactions (Dated)'!$F:$F,'Transactions (Dated)'!$D:$D,$BF233,'Transactions (Dated)'!$B:$B,BN$11,'Transactions (Dated)'!$C:$C,"Dividend (paid to cash)")*AC233</f>
        <v>0</v>
      </c>
      <c r="BO233" s="6">
        <f ca="1">BO232+SUMIFS('Transactions (Dated)'!$F:$F,'Transactions (Dated)'!$D:$D,$BF233,'Transactions (Dated)'!$B:$B,BO$11,'Transactions (Dated)'!$C:$C,"Dividend (paid to cash)")*AD233</f>
        <v>0</v>
      </c>
      <c r="BP233" s="6">
        <f ca="1">BP232+SUMIFS('Transactions (Dated)'!$F:$F,'Transactions (Dated)'!$D:$D,$BF233,'Transactions (Dated)'!$B:$B,BP$11,'Transactions (Dated)'!$C:$C,"Dividend (paid to cash)")*AE233</f>
        <v>0</v>
      </c>
      <c r="BQ233" s="6">
        <f ca="1">BQ232+SUMIFS('Transactions (Dated)'!$F:$F,'Transactions (Dated)'!$D:$D,$BF233,'Transactions (Dated)'!$B:$B,BQ$11,'Transactions (Dated)'!$C:$C,"Dividend (paid to cash)")*AF233</f>
        <v>0</v>
      </c>
      <c r="BR233" s="6">
        <f ca="1">BR232+SUMIFS('Transactions (Dated)'!$F:$F,'Transactions (Dated)'!$D:$D,$BF233,'Transactions (Dated)'!$B:$B,BR$11,'Transactions (Dated)'!$C:$C,"Dividend (paid to cash)")*AG233</f>
        <v>0</v>
      </c>
      <c r="BS233" s="6">
        <f ca="1">BS232+SUMIFS('Transactions (Dated)'!$F:$F,'Transactions (Dated)'!$D:$D,$BF233,'Transactions (Dated)'!$B:$B,BS$11,'Transactions (Dated)'!$C:$C,"Dividend (paid to cash)")*AH233</f>
        <v>0</v>
      </c>
      <c r="BT233" s="6">
        <f ca="1">BT232+SUMIFS('Transactions (Dated)'!$F:$F,'Transactions (Dated)'!$D:$D,$BF233,'Transactions (Dated)'!$B:$B,BT$11,'Transactions (Dated)'!$C:$C,"Dividend (paid to cash)")*AI233</f>
        <v>0</v>
      </c>
      <c r="BU233" s="6">
        <f ca="1">BU232+SUMIFS('Transactions (Dated)'!$F:$F,'Transactions (Dated)'!$D:$D,$BF233,'Transactions (Dated)'!$B:$B,BU$11,'Transactions (Dated)'!$C:$C,"Dividend (paid to cash)")*AJ233</f>
        <v>0</v>
      </c>
      <c r="BV233" s="6"/>
      <c r="BX233" s="6">
        <f t="shared" ca="1" si="102"/>
        <v>808423.39</v>
      </c>
      <c r="BZ233" s="3">
        <f t="shared" si="103"/>
        <v>42235</v>
      </c>
      <c r="CA233" s="4">
        <f t="shared" ca="1" si="98"/>
        <v>169075.79</v>
      </c>
      <c r="CB233" s="4">
        <f t="shared" ca="1" si="99"/>
        <v>808423.39</v>
      </c>
      <c r="CD233" s="4">
        <f t="shared" ca="1" si="100"/>
        <v>977499.18</v>
      </c>
    </row>
    <row r="234" spans="2:82" x14ac:dyDescent="0.15">
      <c r="B234" s="3">
        <f t="shared" si="101"/>
        <v>42236</v>
      </c>
      <c r="C234" s="2">
        <v>13737</v>
      </c>
      <c r="E234" s="70">
        <v>42236</v>
      </c>
      <c r="F234" s="69">
        <v>9.66</v>
      </c>
      <c r="G234" s="69">
        <v>3.5</v>
      </c>
      <c r="H234" s="69">
        <v>18.63</v>
      </c>
      <c r="I234" s="69">
        <v>29.02</v>
      </c>
      <c r="J234" s="69">
        <v>14.39</v>
      </c>
      <c r="K234" s="69">
        <v>11.29</v>
      </c>
      <c r="L234" s="69">
        <v>21.89</v>
      </c>
      <c r="M234" s="69">
        <v>3.7</v>
      </c>
      <c r="N234" s="69">
        <v>9.32</v>
      </c>
      <c r="O234" s="69">
        <v>6</v>
      </c>
      <c r="P234" s="69">
        <v>27.5</v>
      </c>
      <c r="Q234" s="69">
        <v>0.88</v>
      </c>
      <c r="R234" s="69">
        <v>6.67</v>
      </c>
      <c r="S234" s="69">
        <v>37.25</v>
      </c>
      <c r="T234" s="4"/>
      <c r="V234" s="3">
        <f t="shared" si="80"/>
        <v>42236</v>
      </c>
      <c r="W234" s="40">
        <f ca="1">W233+SUMIFS('Transactions (Dated)'!$E$2:$E$53,'Transactions (Dated)'!$D$2:$D$53,'Share Values'!$V234,'Transactions (Dated)'!$B$2:$B$53,'Share Values'!W$11,'Transactions (Dated)'!$C$2:$C$53,"Buy")-SUMIFS('Transactions (Dated)'!$E$2:$E$53,'Transactions (Dated)'!$D$2:$D$53,'Share Values'!$V234,'Transactions (Dated)'!$B$2:$B$53,'Share Values'!W$11,'Transactions (Dated)'!$C$2:$C$53,"Sell")</f>
        <v>4625</v>
      </c>
      <c r="X234" s="40">
        <f ca="1">X233+SUMIFS('Transactions (Dated)'!$E$2:$E$53,'Transactions (Dated)'!$D$2:$D$53,'Share Values'!$V234,'Transactions (Dated)'!$B$2:$B$53,'Share Values'!X$11,'Transactions (Dated)'!$C$2:$C$53,"Buy")-SUMIFS('Transactions (Dated)'!$E$2:$E$53,'Transactions (Dated)'!$D$2:$D$53,'Share Values'!$V234,'Transactions (Dated)'!$B$2:$B$53,'Share Values'!X$11,'Transactions (Dated)'!$C$2:$C$53,"Sell")</f>
        <v>9375</v>
      </c>
      <c r="Y234" s="40">
        <f ca="1">Y233+SUMIFS('Transactions (Dated)'!$E$2:$E$53,'Transactions (Dated)'!$D$2:$D$53,'Share Values'!$V234,'Transactions (Dated)'!$B$2:$B$53,'Share Values'!Y$11,'Transactions (Dated)'!$C$2:$C$53,"Buy")-SUMIFS('Transactions (Dated)'!$E$2:$E$53,'Transactions (Dated)'!$D$2:$D$53,'Share Values'!$V234,'Transactions (Dated)'!$B$2:$B$53,'Share Values'!Y$11,'Transactions (Dated)'!$C$2:$C$53,"Sell")</f>
        <v>0</v>
      </c>
      <c r="Z234" s="40">
        <f ca="1">Z233+SUMIFS('Transactions (Dated)'!$E$2:$E$53,'Transactions (Dated)'!$D$2:$D$53,'Share Values'!$V234,'Transactions (Dated)'!$B$2:$B$53,'Share Values'!Z$11,'Transactions (Dated)'!$C$2:$C$53,"Buy")-SUMIFS('Transactions (Dated)'!$E$2:$E$53,'Transactions (Dated)'!$D$2:$D$53,'Share Values'!$V234,'Transactions (Dated)'!$B$2:$B$53,'Share Values'!Z$11,'Transactions (Dated)'!$C$2:$C$53,"Sell")</f>
        <v>1892</v>
      </c>
      <c r="AA234" s="40">
        <f ca="1">AA233+SUMIFS('Transactions (Dated)'!$E$2:$E$53,'Transactions (Dated)'!$D$2:$D$53,'Share Values'!$V234,'Transactions (Dated)'!$B$2:$B$53,'Share Values'!AA$11,'Transactions (Dated)'!$C$2:$C$53,"Buy")-SUMIFS('Transactions (Dated)'!$E$2:$E$53,'Transactions (Dated)'!$D$2:$D$53,'Share Values'!$V234,'Transactions (Dated)'!$B$2:$B$53,'Share Values'!AA$11,'Transactions (Dated)'!$C$2:$C$53,"Sell")</f>
        <v>2348</v>
      </c>
      <c r="AB234" s="40">
        <f ca="1">AB233+SUMIFS('Transactions (Dated)'!$E$2:$E$53,'Transactions (Dated)'!$D$2:$D$53,'Share Values'!$V234,'Transactions (Dated)'!$B$2:$B$53,'Share Values'!AB$11,'Transactions (Dated)'!$C$2:$C$53,"Buy")-SUMIFS('Transactions (Dated)'!$E$2:$E$53,'Transactions (Dated)'!$D$2:$D$53,'Share Values'!$V234,'Transactions (Dated)'!$B$2:$B$53,'Share Values'!AB$11,'Transactions (Dated)'!$C$2:$C$53,"Sell")</f>
        <v>0</v>
      </c>
      <c r="AC234" s="40">
        <f ca="1">AC233+SUMIFS('Transactions (Dated)'!$E$2:$E$53,'Transactions (Dated)'!$D$2:$D$53,'Share Values'!$V234,'Transactions (Dated)'!$B$2:$B$53,'Share Values'!AC$11,'Transactions (Dated)'!$C$2:$C$53,"Buy")-SUMIFS('Transactions (Dated)'!$E$2:$E$53,'Transactions (Dated)'!$D$2:$D$53,'Share Values'!$V234,'Transactions (Dated)'!$B$2:$B$53,'Share Values'!AC$11,'Transactions (Dated)'!$C$2:$C$53,"Sell")</f>
        <v>0</v>
      </c>
      <c r="AD234" s="40">
        <f ca="1">AD233+SUMIFS('Transactions (Dated)'!$E$2:$E$53,'Transactions (Dated)'!$D$2:$D$53,'Share Values'!$V234,'Transactions (Dated)'!$B$2:$B$53,'Share Values'!AD$11,'Transactions (Dated)'!$C$2:$C$53,"Buy")-SUMIFS('Transactions (Dated)'!$E$2:$E$53,'Transactions (Dated)'!$D$2:$D$53,'Share Values'!$V234,'Transactions (Dated)'!$B$2:$B$53,'Share Values'!AD$11,'Transactions (Dated)'!$C$2:$C$53,"Sell")</f>
        <v>0</v>
      </c>
      <c r="AE234" s="40">
        <f ca="1">AE233+SUMIFS('Transactions (Dated)'!$E$2:$E$53,'Transactions (Dated)'!$D$2:$D$53,'Share Values'!$V234,'Transactions (Dated)'!$B$2:$B$53,'Share Values'!AE$11,'Transactions (Dated)'!$C$2:$C$53,"Buy")-SUMIFS('Transactions (Dated)'!$E$2:$E$53,'Transactions (Dated)'!$D$2:$D$53,'Share Values'!$V234,'Transactions (Dated)'!$B$2:$B$53,'Share Values'!AE$11,'Transactions (Dated)'!$C$2:$C$53,"Sell")</f>
        <v>0</v>
      </c>
      <c r="AF234" s="40">
        <f ca="1">AF233+SUMIFS('Transactions (Dated)'!$E$2:$E$53,'Transactions (Dated)'!$D$2:$D$53,'Share Values'!$V234,'Transactions (Dated)'!$B$2:$B$53,'Share Values'!AF$11,'Transactions (Dated)'!$C$2:$C$53,"Buy")-SUMIFS('Transactions (Dated)'!$E$2:$E$53,'Transactions (Dated)'!$D$2:$D$53,'Share Values'!$V234,'Transactions (Dated)'!$B$2:$B$53,'Share Values'!AF$11,'Transactions (Dated)'!$C$2:$C$53,"Sell")</f>
        <v>0</v>
      </c>
      <c r="AG234" s="40">
        <f ca="1">AG233+SUMIFS('Transactions (Dated)'!$E$2:$E$53,'Transactions (Dated)'!$D$2:$D$53,'Share Values'!$V234,'Transactions (Dated)'!$B$2:$B$53,'Share Values'!AG$11,'Transactions (Dated)'!$C$2:$C$53,"Buy")-SUMIFS('Transactions (Dated)'!$E$2:$E$53,'Transactions (Dated)'!$D$2:$D$53,'Share Values'!$V234,'Transactions (Dated)'!$B$2:$B$53,'Share Values'!AG$11,'Transactions (Dated)'!$C$2:$C$53,"Sell")</f>
        <v>0</v>
      </c>
      <c r="AH234" s="40">
        <f ca="1">AH233+SUMIFS('Transactions (Dated)'!$E$2:$E$53,'Transactions (Dated)'!$D$2:$D$53,'Share Values'!$V234,'Transactions (Dated)'!$B$2:$B$53,'Share Values'!AH$11,'Transactions (Dated)'!$C$2:$C$53,"Buy")-SUMIFS('Transactions (Dated)'!$E$2:$E$53,'Transactions (Dated)'!$D$2:$D$53,'Share Values'!$V234,'Transactions (Dated)'!$B$2:$B$53,'Share Values'!AH$11,'Transactions (Dated)'!$C$2:$C$53,"Sell")</f>
        <v>0</v>
      </c>
      <c r="AI234" s="40">
        <f ca="1">AI233+SUMIFS('Transactions (Dated)'!$E$2:$E$53,'Transactions (Dated)'!$D$2:$D$53,'Share Values'!$V234,'Transactions (Dated)'!$B$2:$B$53,'Share Values'!AI$11,'Transactions (Dated)'!$C$2:$C$53,"Buy")-SUMIFS('Transactions (Dated)'!$E$2:$E$53,'Transactions (Dated)'!$D$2:$D$53,'Share Values'!$V234,'Transactions (Dated)'!$B$2:$B$53,'Share Values'!AI$11,'Transactions (Dated)'!$C$2:$C$53,"Sell")</f>
        <v>0</v>
      </c>
      <c r="AJ234" s="40">
        <f ca="1">AJ233+SUMIFS('Transactions (Dated)'!$E$2:$E$53,'Transactions (Dated)'!$D$2:$D$53,'Share Values'!$V234,'Transactions (Dated)'!$B$2:$B$53,'Share Values'!AJ$11,'Transactions (Dated)'!$C$2:$C$53,"Buy")-SUMIFS('Transactions (Dated)'!$E$2:$E$53,'Transactions (Dated)'!$D$2:$D$53,'Share Values'!$V234,'Transactions (Dated)'!$B$2:$B$53,'Share Values'!AJ$11,'Transactions (Dated)'!$C$2:$C$53,"Sell")</f>
        <v>0</v>
      </c>
      <c r="AK234" s="40"/>
      <c r="AM234" s="3">
        <f t="shared" si="81"/>
        <v>42236</v>
      </c>
      <c r="AN234" s="6">
        <f t="shared" ca="1" si="82"/>
        <v>44677.5</v>
      </c>
      <c r="AO234" s="6">
        <f t="shared" ca="1" si="83"/>
        <v>32812.5</v>
      </c>
      <c r="AP234" s="6">
        <f t="shared" ca="1" si="84"/>
        <v>0</v>
      </c>
      <c r="AQ234" s="6">
        <f t="shared" ca="1" si="85"/>
        <v>54905.84</v>
      </c>
      <c r="AR234" s="6">
        <f t="shared" ca="1" si="86"/>
        <v>33787.72</v>
      </c>
      <c r="AS234" s="6">
        <f t="shared" ca="1" si="87"/>
        <v>0</v>
      </c>
      <c r="AT234" s="6">
        <f t="shared" ca="1" si="88"/>
        <v>0</v>
      </c>
      <c r="AU234" s="6">
        <f t="shared" ca="1" si="89"/>
        <v>0</v>
      </c>
      <c r="AV234" s="6">
        <f t="shared" ca="1" si="90"/>
        <v>0</v>
      </c>
      <c r="AW234" s="6">
        <f t="shared" ca="1" si="91"/>
        <v>0</v>
      </c>
      <c r="AX234" s="6">
        <f t="shared" ca="1" si="92"/>
        <v>0</v>
      </c>
      <c r="AY234" s="6">
        <f t="shared" ca="1" si="93"/>
        <v>0</v>
      </c>
      <c r="AZ234" s="6">
        <f t="shared" ca="1" si="94"/>
        <v>0</v>
      </c>
      <c r="BA234" s="6">
        <f t="shared" ca="1" si="95"/>
        <v>0</v>
      </c>
      <c r="BB234" s="6"/>
      <c r="BD234" s="4">
        <f t="shared" ca="1" si="96"/>
        <v>166183.56</v>
      </c>
      <c r="BF234" s="3">
        <f t="shared" si="97"/>
        <v>42236</v>
      </c>
      <c r="BG234" s="6">
        <f>BG233+SUMIFS('Transactions (Dated)'!H:H,'Transactions (Dated)'!D:D,'Share Values'!AM234)</f>
        <v>806524.9</v>
      </c>
      <c r="BH234" s="6">
        <f ca="1">BH233+SUMIFS('Transactions (Dated)'!$F:$F,'Transactions (Dated)'!$D:$D,$BF234,'Transactions (Dated)'!$B:$B,BH$11,'Transactions (Dated)'!$C:$C,"Dividend (paid to cash)")*W234</f>
        <v>0</v>
      </c>
      <c r="BI234" s="6">
        <f ca="1">BI233+SUMIFS('Transactions (Dated)'!$F:$F,'Transactions (Dated)'!$D:$D,$BF234,'Transactions (Dated)'!$B:$B,BI$11,'Transactions (Dated)'!$C:$C,"Dividend (paid to cash)")*X234</f>
        <v>1718.75</v>
      </c>
      <c r="BJ234" s="6">
        <f ca="1">BJ233+SUMIFS('Transactions (Dated)'!$F:$F,'Transactions (Dated)'!$D:$D,$BF234,'Transactions (Dated)'!$B:$B,BJ$11,'Transactions (Dated)'!$C:$C,"Dividend (paid to cash)")*Y234</f>
        <v>0</v>
      </c>
      <c r="BK234" s="6">
        <f ca="1">BK233+SUMIFS('Transactions (Dated)'!$F:$F,'Transactions (Dated)'!$D:$D,$BF234,'Transactions (Dated)'!$B:$B,BK$11,'Transactions (Dated)'!$C:$C,"Dividend (paid to cash)")*Z234</f>
        <v>179.74</v>
      </c>
      <c r="BL234" s="6">
        <f ca="1">BL233+SUMIFS('Transactions (Dated)'!$F:$F,'Transactions (Dated)'!$D:$D,$BF234,'Transactions (Dated)'!$B:$B,BL$11,'Transactions (Dated)'!$C:$C,"Dividend (paid to cash)")*AA234</f>
        <v>0</v>
      </c>
      <c r="BM234" s="6">
        <f ca="1">BM233+SUMIFS('Transactions (Dated)'!$F:$F,'Transactions (Dated)'!$D:$D,$BF234,'Transactions (Dated)'!$B:$B,BM$11,'Transactions (Dated)'!$C:$C,"Dividend (paid to cash)")*AB234</f>
        <v>0</v>
      </c>
      <c r="BN234" s="6">
        <f ca="1">BN233+SUMIFS('Transactions (Dated)'!$F:$F,'Transactions (Dated)'!$D:$D,$BF234,'Transactions (Dated)'!$B:$B,BN$11,'Transactions (Dated)'!$C:$C,"Dividend (paid to cash)")*AC234</f>
        <v>0</v>
      </c>
      <c r="BO234" s="6">
        <f ca="1">BO233+SUMIFS('Transactions (Dated)'!$F:$F,'Transactions (Dated)'!$D:$D,$BF234,'Transactions (Dated)'!$B:$B,BO$11,'Transactions (Dated)'!$C:$C,"Dividend (paid to cash)")*AD234</f>
        <v>0</v>
      </c>
      <c r="BP234" s="6">
        <f ca="1">BP233+SUMIFS('Transactions (Dated)'!$F:$F,'Transactions (Dated)'!$D:$D,$BF234,'Transactions (Dated)'!$B:$B,BP$11,'Transactions (Dated)'!$C:$C,"Dividend (paid to cash)")*AE234</f>
        <v>0</v>
      </c>
      <c r="BQ234" s="6">
        <f ca="1">BQ233+SUMIFS('Transactions (Dated)'!$F:$F,'Transactions (Dated)'!$D:$D,$BF234,'Transactions (Dated)'!$B:$B,BQ$11,'Transactions (Dated)'!$C:$C,"Dividend (paid to cash)")*AF234</f>
        <v>0</v>
      </c>
      <c r="BR234" s="6">
        <f ca="1">BR233+SUMIFS('Transactions (Dated)'!$F:$F,'Transactions (Dated)'!$D:$D,$BF234,'Transactions (Dated)'!$B:$B,BR$11,'Transactions (Dated)'!$C:$C,"Dividend (paid to cash)")*AG234</f>
        <v>0</v>
      </c>
      <c r="BS234" s="6">
        <f ca="1">BS233+SUMIFS('Transactions (Dated)'!$F:$F,'Transactions (Dated)'!$D:$D,$BF234,'Transactions (Dated)'!$B:$B,BS$11,'Transactions (Dated)'!$C:$C,"Dividend (paid to cash)")*AH234</f>
        <v>0</v>
      </c>
      <c r="BT234" s="6">
        <f ca="1">BT233+SUMIFS('Transactions (Dated)'!$F:$F,'Transactions (Dated)'!$D:$D,$BF234,'Transactions (Dated)'!$B:$B,BT$11,'Transactions (Dated)'!$C:$C,"Dividend (paid to cash)")*AI234</f>
        <v>0</v>
      </c>
      <c r="BU234" s="6">
        <f ca="1">BU233+SUMIFS('Transactions (Dated)'!$F:$F,'Transactions (Dated)'!$D:$D,$BF234,'Transactions (Dated)'!$B:$B,BU$11,'Transactions (Dated)'!$C:$C,"Dividend (paid to cash)")*AJ234</f>
        <v>0</v>
      </c>
      <c r="BV234" s="6"/>
      <c r="BX234" s="6">
        <f t="shared" ca="1" si="102"/>
        <v>808423.39</v>
      </c>
      <c r="BZ234" s="3">
        <f t="shared" si="103"/>
        <v>42236</v>
      </c>
      <c r="CA234" s="4">
        <f t="shared" ca="1" si="98"/>
        <v>166183.56</v>
      </c>
      <c r="CB234" s="4">
        <f t="shared" ca="1" si="99"/>
        <v>808423.39</v>
      </c>
      <c r="CD234" s="4">
        <f t="shared" ca="1" si="100"/>
        <v>974606.95</v>
      </c>
    </row>
    <row r="235" spans="2:82" x14ac:dyDescent="0.15">
      <c r="B235" s="3">
        <f t="shared" si="101"/>
        <v>42237</v>
      </c>
      <c r="C235" s="2">
        <v>13473.7</v>
      </c>
      <c r="E235" s="70">
        <v>42237</v>
      </c>
      <c r="F235" s="69">
        <v>9.41</v>
      </c>
      <c r="G235" s="69">
        <v>3.53</v>
      </c>
      <c r="H235" s="69">
        <v>18.260000000000002</v>
      </c>
      <c r="I235" s="69">
        <v>28.68</v>
      </c>
      <c r="J235" s="69">
        <v>14.17</v>
      </c>
      <c r="K235" s="69">
        <v>10.97</v>
      </c>
      <c r="L235" s="69">
        <v>21.17</v>
      </c>
      <c r="M235" s="69">
        <v>3.53</v>
      </c>
      <c r="N235" s="69">
        <v>9.3000000000000007</v>
      </c>
      <c r="O235" s="69">
        <v>5.8</v>
      </c>
      <c r="P235" s="69">
        <v>27.17</v>
      </c>
      <c r="Q235" s="69">
        <v>0.86</v>
      </c>
      <c r="R235" s="69">
        <v>6.5</v>
      </c>
      <c r="S235" s="69">
        <v>36.31</v>
      </c>
      <c r="T235" s="4"/>
      <c r="V235" s="3">
        <f t="shared" si="80"/>
        <v>42237</v>
      </c>
      <c r="W235" s="40">
        <f ca="1">W234+SUMIFS('Transactions (Dated)'!$E$2:$E$53,'Transactions (Dated)'!$D$2:$D$53,'Share Values'!$V235,'Transactions (Dated)'!$B$2:$B$53,'Share Values'!W$11,'Transactions (Dated)'!$C$2:$C$53,"Buy")-SUMIFS('Transactions (Dated)'!$E$2:$E$53,'Transactions (Dated)'!$D$2:$D$53,'Share Values'!$V235,'Transactions (Dated)'!$B$2:$B$53,'Share Values'!W$11,'Transactions (Dated)'!$C$2:$C$53,"Sell")</f>
        <v>4625</v>
      </c>
      <c r="X235" s="40">
        <f ca="1">X234+SUMIFS('Transactions (Dated)'!$E$2:$E$53,'Transactions (Dated)'!$D$2:$D$53,'Share Values'!$V235,'Transactions (Dated)'!$B$2:$B$53,'Share Values'!X$11,'Transactions (Dated)'!$C$2:$C$53,"Buy")-SUMIFS('Transactions (Dated)'!$E$2:$E$53,'Transactions (Dated)'!$D$2:$D$53,'Share Values'!$V235,'Transactions (Dated)'!$B$2:$B$53,'Share Values'!X$11,'Transactions (Dated)'!$C$2:$C$53,"Sell")</f>
        <v>9375</v>
      </c>
      <c r="Y235" s="40">
        <f ca="1">Y234+SUMIFS('Transactions (Dated)'!$E$2:$E$53,'Transactions (Dated)'!$D$2:$D$53,'Share Values'!$V235,'Transactions (Dated)'!$B$2:$B$53,'Share Values'!Y$11,'Transactions (Dated)'!$C$2:$C$53,"Buy")-SUMIFS('Transactions (Dated)'!$E$2:$E$53,'Transactions (Dated)'!$D$2:$D$53,'Share Values'!$V235,'Transactions (Dated)'!$B$2:$B$53,'Share Values'!Y$11,'Transactions (Dated)'!$C$2:$C$53,"Sell")</f>
        <v>0</v>
      </c>
      <c r="Z235" s="40">
        <f ca="1">Z234+SUMIFS('Transactions (Dated)'!$E$2:$E$53,'Transactions (Dated)'!$D$2:$D$53,'Share Values'!$V235,'Transactions (Dated)'!$B$2:$B$53,'Share Values'!Z$11,'Transactions (Dated)'!$C$2:$C$53,"Buy")-SUMIFS('Transactions (Dated)'!$E$2:$E$53,'Transactions (Dated)'!$D$2:$D$53,'Share Values'!$V235,'Transactions (Dated)'!$B$2:$B$53,'Share Values'!Z$11,'Transactions (Dated)'!$C$2:$C$53,"Sell")</f>
        <v>1892</v>
      </c>
      <c r="AA235" s="40">
        <f ca="1">AA234+SUMIFS('Transactions (Dated)'!$E$2:$E$53,'Transactions (Dated)'!$D$2:$D$53,'Share Values'!$V235,'Transactions (Dated)'!$B$2:$B$53,'Share Values'!AA$11,'Transactions (Dated)'!$C$2:$C$53,"Buy")-SUMIFS('Transactions (Dated)'!$E$2:$E$53,'Transactions (Dated)'!$D$2:$D$53,'Share Values'!$V235,'Transactions (Dated)'!$B$2:$B$53,'Share Values'!AA$11,'Transactions (Dated)'!$C$2:$C$53,"Sell")</f>
        <v>2348</v>
      </c>
      <c r="AB235" s="40">
        <f ca="1">AB234+SUMIFS('Transactions (Dated)'!$E$2:$E$53,'Transactions (Dated)'!$D$2:$D$53,'Share Values'!$V235,'Transactions (Dated)'!$B$2:$B$53,'Share Values'!AB$11,'Transactions (Dated)'!$C$2:$C$53,"Buy")-SUMIFS('Transactions (Dated)'!$E$2:$E$53,'Transactions (Dated)'!$D$2:$D$53,'Share Values'!$V235,'Transactions (Dated)'!$B$2:$B$53,'Share Values'!AB$11,'Transactions (Dated)'!$C$2:$C$53,"Sell")</f>
        <v>0</v>
      </c>
      <c r="AC235" s="40">
        <f ca="1">AC234+SUMIFS('Transactions (Dated)'!$E$2:$E$53,'Transactions (Dated)'!$D$2:$D$53,'Share Values'!$V235,'Transactions (Dated)'!$B$2:$B$53,'Share Values'!AC$11,'Transactions (Dated)'!$C$2:$C$53,"Buy")-SUMIFS('Transactions (Dated)'!$E$2:$E$53,'Transactions (Dated)'!$D$2:$D$53,'Share Values'!$V235,'Transactions (Dated)'!$B$2:$B$53,'Share Values'!AC$11,'Transactions (Dated)'!$C$2:$C$53,"Sell")</f>
        <v>0</v>
      </c>
      <c r="AD235" s="40">
        <f ca="1">AD234+SUMIFS('Transactions (Dated)'!$E$2:$E$53,'Transactions (Dated)'!$D$2:$D$53,'Share Values'!$V235,'Transactions (Dated)'!$B$2:$B$53,'Share Values'!AD$11,'Transactions (Dated)'!$C$2:$C$53,"Buy")-SUMIFS('Transactions (Dated)'!$E$2:$E$53,'Transactions (Dated)'!$D$2:$D$53,'Share Values'!$V235,'Transactions (Dated)'!$B$2:$B$53,'Share Values'!AD$11,'Transactions (Dated)'!$C$2:$C$53,"Sell")</f>
        <v>0</v>
      </c>
      <c r="AE235" s="40">
        <f ca="1">AE234+SUMIFS('Transactions (Dated)'!$E$2:$E$53,'Transactions (Dated)'!$D$2:$D$53,'Share Values'!$V235,'Transactions (Dated)'!$B$2:$B$53,'Share Values'!AE$11,'Transactions (Dated)'!$C$2:$C$53,"Buy")-SUMIFS('Transactions (Dated)'!$E$2:$E$53,'Transactions (Dated)'!$D$2:$D$53,'Share Values'!$V235,'Transactions (Dated)'!$B$2:$B$53,'Share Values'!AE$11,'Transactions (Dated)'!$C$2:$C$53,"Sell")</f>
        <v>0</v>
      </c>
      <c r="AF235" s="40">
        <f ca="1">AF234+SUMIFS('Transactions (Dated)'!$E$2:$E$53,'Transactions (Dated)'!$D$2:$D$53,'Share Values'!$V235,'Transactions (Dated)'!$B$2:$B$53,'Share Values'!AF$11,'Transactions (Dated)'!$C$2:$C$53,"Buy")-SUMIFS('Transactions (Dated)'!$E$2:$E$53,'Transactions (Dated)'!$D$2:$D$53,'Share Values'!$V235,'Transactions (Dated)'!$B$2:$B$53,'Share Values'!AF$11,'Transactions (Dated)'!$C$2:$C$53,"Sell")</f>
        <v>0</v>
      </c>
      <c r="AG235" s="40">
        <f ca="1">AG234+SUMIFS('Transactions (Dated)'!$E$2:$E$53,'Transactions (Dated)'!$D$2:$D$53,'Share Values'!$V235,'Transactions (Dated)'!$B$2:$B$53,'Share Values'!AG$11,'Transactions (Dated)'!$C$2:$C$53,"Buy")-SUMIFS('Transactions (Dated)'!$E$2:$E$53,'Transactions (Dated)'!$D$2:$D$53,'Share Values'!$V235,'Transactions (Dated)'!$B$2:$B$53,'Share Values'!AG$11,'Transactions (Dated)'!$C$2:$C$53,"Sell")</f>
        <v>0</v>
      </c>
      <c r="AH235" s="40">
        <f ca="1">AH234+SUMIFS('Transactions (Dated)'!$E$2:$E$53,'Transactions (Dated)'!$D$2:$D$53,'Share Values'!$V235,'Transactions (Dated)'!$B$2:$B$53,'Share Values'!AH$11,'Transactions (Dated)'!$C$2:$C$53,"Buy")-SUMIFS('Transactions (Dated)'!$E$2:$E$53,'Transactions (Dated)'!$D$2:$D$53,'Share Values'!$V235,'Transactions (Dated)'!$B$2:$B$53,'Share Values'!AH$11,'Transactions (Dated)'!$C$2:$C$53,"Sell")</f>
        <v>0</v>
      </c>
      <c r="AI235" s="40">
        <f ca="1">AI234+SUMIFS('Transactions (Dated)'!$E$2:$E$53,'Transactions (Dated)'!$D$2:$D$53,'Share Values'!$V235,'Transactions (Dated)'!$B$2:$B$53,'Share Values'!AI$11,'Transactions (Dated)'!$C$2:$C$53,"Buy")-SUMIFS('Transactions (Dated)'!$E$2:$E$53,'Transactions (Dated)'!$D$2:$D$53,'Share Values'!$V235,'Transactions (Dated)'!$B$2:$B$53,'Share Values'!AI$11,'Transactions (Dated)'!$C$2:$C$53,"Sell")</f>
        <v>0</v>
      </c>
      <c r="AJ235" s="40">
        <f ca="1">AJ234+SUMIFS('Transactions (Dated)'!$E$2:$E$53,'Transactions (Dated)'!$D$2:$D$53,'Share Values'!$V235,'Transactions (Dated)'!$B$2:$B$53,'Share Values'!AJ$11,'Transactions (Dated)'!$C$2:$C$53,"Buy")-SUMIFS('Transactions (Dated)'!$E$2:$E$53,'Transactions (Dated)'!$D$2:$D$53,'Share Values'!$V235,'Transactions (Dated)'!$B$2:$B$53,'Share Values'!AJ$11,'Transactions (Dated)'!$C$2:$C$53,"Sell")</f>
        <v>0</v>
      </c>
      <c r="AK235" s="40"/>
      <c r="AM235" s="3">
        <f t="shared" si="81"/>
        <v>42237</v>
      </c>
      <c r="AN235" s="6">
        <f t="shared" ca="1" si="82"/>
        <v>43521.25</v>
      </c>
      <c r="AO235" s="6">
        <f t="shared" ca="1" si="83"/>
        <v>33093.75</v>
      </c>
      <c r="AP235" s="6">
        <f t="shared" ca="1" si="84"/>
        <v>0</v>
      </c>
      <c r="AQ235" s="6">
        <f t="shared" ca="1" si="85"/>
        <v>54262.559999999998</v>
      </c>
      <c r="AR235" s="6">
        <f t="shared" ca="1" si="86"/>
        <v>33271.159999999996</v>
      </c>
      <c r="AS235" s="6">
        <f t="shared" ca="1" si="87"/>
        <v>0</v>
      </c>
      <c r="AT235" s="6">
        <f t="shared" ca="1" si="88"/>
        <v>0</v>
      </c>
      <c r="AU235" s="6">
        <f t="shared" ca="1" si="89"/>
        <v>0</v>
      </c>
      <c r="AV235" s="6">
        <f t="shared" ca="1" si="90"/>
        <v>0</v>
      </c>
      <c r="AW235" s="6">
        <f t="shared" ca="1" si="91"/>
        <v>0</v>
      </c>
      <c r="AX235" s="6">
        <f t="shared" ca="1" si="92"/>
        <v>0</v>
      </c>
      <c r="AY235" s="6">
        <f t="shared" ca="1" si="93"/>
        <v>0</v>
      </c>
      <c r="AZ235" s="6">
        <f t="shared" ca="1" si="94"/>
        <v>0</v>
      </c>
      <c r="BA235" s="6">
        <f t="shared" ca="1" si="95"/>
        <v>0</v>
      </c>
      <c r="BB235" s="6"/>
      <c r="BD235" s="4">
        <f t="shared" ca="1" si="96"/>
        <v>164148.72</v>
      </c>
      <c r="BF235" s="3">
        <f t="shared" si="97"/>
        <v>42237</v>
      </c>
      <c r="BG235" s="6">
        <f>BG234+SUMIFS('Transactions (Dated)'!H:H,'Transactions (Dated)'!D:D,'Share Values'!AM235)</f>
        <v>806524.9</v>
      </c>
      <c r="BH235" s="6">
        <f ca="1">BH234+SUMIFS('Transactions (Dated)'!$F:$F,'Transactions (Dated)'!$D:$D,$BF235,'Transactions (Dated)'!$B:$B,BH$11,'Transactions (Dated)'!$C:$C,"Dividend (paid to cash)")*W235</f>
        <v>0</v>
      </c>
      <c r="BI235" s="6">
        <f ca="1">BI234+SUMIFS('Transactions (Dated)'!$F:$F,'Transactions (Dated)'!$D:$D,$BF235,'Transactions (Dated)'!$B:$B,BI$11,'Transactions (Dated)'!$C:$C,"Dividend (paid to cash)")*X235</f>
        <v>1718.75</v>
      </c>
      <c r="BJ235" s="6">
        <f ca="1">BJ234+SUMIFS('Transactions (Dated)'!$F:$F,'Transactions (Dated)'!$D:$D,$BF235,'Transactions (Dated)'!$B:$B,BJ$11,'Transactions (Dated)'!$C:$C,"Dividend (paid to cash)")*Y235</f>
        <v>0</v>
      </c>
      <c r="BK235" s="6">
        <f ca="1">BK234+SUMIFS('Transactions (Dated)'!$F:$F,'Transactions (Dated)'!$D:$D,$BF235,'Transactions (Dated)'!$B:$B,BK$11,'Transactions (Dated)'!$C:$C,"Dividend (paid to cash)")*Z235</f>
        <v>179.74</v>
      </c>
      <c r="BL235" s="6">
        <f ca="1">BL234+SUMIFS('Transactions (Dated)'!$F:$F,'Transactions (Dated)'!$D:$D,$BF235,'Transactions (Dated)'!$B:$B,BL$11,'Transactions (Dated)'!$C:$C,"Dividend (paid to cash)")*AA235</f>
        <v>0</v>
      </c>
      <c r="BM235" s="6">
        <f ca="1">BM234+SUMIFS('Transactions (Dated)'!$F:$F,'Transactions (Dated)'!$D:$D,$BF235,'Transactions (Dated)'!$B:$B,BM$11,'Transactions (Dated)'!$C:$C,"Dividend (paid to cash)")*AB235</f>
        <v>0</v>
      </c>
      <c r="BN235" s="6">
        <f ca="1">BN234+SUMIFS('Transactions (Dated)'!$F:$F,'Transactions (Dated)'!$D:$D,$BF235,'Transactions (Dated)'!$B:$B,BN$11,'Transactions (Dated)'!$C:$C,"Dividend (paid to cash)")*AC235</f>
        <v>0</v>
      </c>
      <c r="BO235" s="6">
        <f ca="1">BO234+SUMIFS('Transactions (Dated)'!$F:$F,'Transactions (Dated)'!$D:$D,$BF235,'Transactions (Dated)'!$B:$B,BO$11,'Transactions (Dated)'!$C:$C,"Dividend (paid to cash)")*AD235</f>
        <v>0</v>
      </c>
      <c r="BP235" s="6">
        <f ca="1">BP234+SUMIFS('Transactions (Dated)'!$F:$F,'Transactions (Dated)'!$D:$D,$BF235,'Transactions (Dated)'!$B:$B,BP$11,'Transactions (Dated)'!$C:$C,"Dividend (paid to cash)")*AE235</f>
        <v>0</v>
      </c>
      <c r="BQ235" s="6">
        <f ca="1">BQ234+SUMIFS('Transactions (Dated)'!$F:$F,'Transactions (Dated)'!$D:$D,$BF235,'Transactions (Dated)'!$B:$B,BQ$11,'Transactions (Dated)'!$C:$C,"Dividend (paid to cash)")*AF235</f>
        <v>0</v>
      </c>
      <c r="BR235" s="6">
        <f ca="1">BR234+SUMIFS('Transactions (Dated)'!$F:$F,'Transactions (Dated)'!$D:$D,$BF235,'Transactions (Dated)'!$B:$B,BR$11,'Transactions (Dated)'!$C:$C,"Dividend (paid to cash)")*AG235</f>
        <v>0</v>
      </c>
      <c r="BS235" s="6">
        <f ca="1">BS234+SUMIFS('Transactions (Dated)'!$F:$F,'Transactions (Dated)'!$D:$D,$BF235,'Transactions (Dated)'!$B:$B,BS$11,'Transactions (Dated)'!$C:$C,"Dividend (paid to cash)")*AH235</f>
        <v>0</v>
      </c>
      <c r="BT235" s="6">
        <f ca="1">BT234+SUMIFS('Transactions (Dated)'!$F:$F,'Transactions (Dated)'!$D:$D,$BF235,'Transactions (Dated)'!$B:$B,BT$11,'Transactions (Dated)'!$C:$C,"Dividend (paid to cash)")*AI235</f>
        <v>0</v>
      </c>
      <c r="BU235" s="6">
        <f ca="1">BU234+SUMIFS('Transactions (Dated)'!$F:$F,'Transactions (Dated)'!$D:$D,$BF235,'Transactions (Dated)'!$B:$B,BU$11,'Transactions (Dated)'!$C:$C,"Dividend (paid to cash)")*AJ235</f>
        <v>0</v>
      </c>
      <c r="BV235" s="6"/>
      <c r="BX235" s="6">
        <f t="shared" ca="1" si="102"/>
        <v>808423.39</v>
      </c>
      <c r="BZ235" s="3">
        <f t="shared" si="103"/>
        <v>42237</v>
      </c>
      <c r="CA235" s="4">
        <f t="shared" ca="1" si="98"/>
        <v>164148.72</v>
      </c>
      <c r="CB235" s="4">
        <f t="shared" ca="1" si="99"/>
        <v>808423.39</v>
      </c>
      <c r="CD235" s="4">
        <f t="shared" ca="1" si="100"/>
        <v>972572.11</v>
      </c>
    </row>
    <row r="236" spans="2:82" x14ac:dyDescent="0.15">
      <c r="B236" s="3">
        <f t="shared" si="101"/>
        <v>42240</v>
      </c>
      <c r="C236" s="2">
        <v>13052.7</v>
      </c>
      <c r="E236" s="70">
        <v>42240</v>
      </c>
      <c r="F236" s="69">
        <v>9.24</v>
      </c>
      <c r="G236" s="69">
        <v>3.53</v>
      </c>
      <c r="H236" s="69">
        <v>17.760000000000002</v>
      </c>
      <c r="I236" s="69">
        <v>28.33</v>
      </c>
      <c r="J236" s="69">
        <v>13.3</v>
      </c>
      <c r="K236" s="69">
        <v>10.51</v>
      </c>
      <c r="L236" s="69">
        <v>20.36</v>
      </c>
      <c r="M236" s="69">
        <v>3.43</v>
      </c>
      <c r="N236" s="69">
        <v>9</v>
      </c>
      <c r="O236" s="69">
        <v>5.85</v>
      </c>
      <c r="P236" s="69">
        <v>26.42</v>
      </c>
      <c r="Q236" s="69">
        <v>0.81</v>
      </c>
      <c r="R236" s="69">
        <v>5.98</v>
      </c>
      <c r="S236" s="69">
        <v>34.97</v>
      </c>
      <c r="T236" s="4"/>
      <c r="V236" s="3">
        <f t="shared" si="80"/>
        <v>42240</v>
      </c>
      <c r="W236" s="40">
        <f ca="1">W235+SUMIFS('Transactions (Dated)'!$E$2:$E$53,'Transactions (Dated)'!$D$2:$D$53,'Share Values'!$V236,'Transactions (Dated)'!$B$2:$B$53,'Share Values'!W$11,'Transactions (Dated)'!$C$2:$C$53,"Buy")-SUMIFS('Transactions (Dated)'!$E$2:$E$53,'Transactions (Dated)'!$D$2:$D$53,'Share Values'!$V236,'Transactions (Dated)'!$B$2:$B$53,'Share Values'!W$11,'Transactions (Dated)'!$C$2:$C$53,"Sell")</f>
        <v>4625</v>
      </c>
      <c r="X236" s="40">
        <f ca="1">X235+SUMIFS('Transactions (Dated)'!$E$2:$E$53,'Transactions (Dated)'!$D$2:$D$53,'Share Values'!$V236,'Transactions (Dated)'!$B$2:$B$53,'Share Values'!X$11,'Transactions (Dated)'!$C$2:$C$53,"Buy")-SUMIFS('Transactions (Dated)'!$E$2:$E$53,'Transactions (Dated)'!$D$2:$D$53,'Share Values'!$V236,'Transactions (Dated)'!$B$2:$B$53,'Share Values'!X$11,'Transactions (Dated)'!$C$2:$C$53,"Sell")</f>
        <v>9375</v>
      </c>
      <c r="Y236" s="40">
        <f ca="1">Y235+SUMIFS('Transactions (Dated)'!$E$2:$E$53,'Transactions (Dated)'!$D$2:$D$53,'Share Values'!$V236,'Transactions (Dated)'!$B$2:$B$53,'Share Values'!Y$11,'Transactions (Dated)'!$C$2:$C$53,"Buy")-SUMIFS('Transactions (Dated)'!$E$2:$E$53,'Transactions (Dated)'!$D$2:$D$53,'Share Values'!$V236,'Transactions (Dated)'!$B$2:$B$53,'Share Values'!Y$11,'Transactions (Dated)'!$C$2:$C$53,"Sell")</f>
        <v>0</v>
      </c>
      <c r="Z236" s="40">
        <f ca="1">Z235+SUMIFS('Transactions (Dated)'!$E$2:$E$53,'Transactions (Dated)'!$D$2:$D$53,'Share Values'!$V236,'Transactions (Dated)'!$B$2:$B$53,'Share Values'!Z$11,'Transactions (Dated)'!$C$2:$C$53,"Buy")-SUMIFS('Transactions (Dated)'!$E$2:$E$53,'Transactions (Dated)'!$D$2:$D$53,'Share Values'!$V236,'Transactions (Dated)'!$B$2:$B$53,'Share Values'!Z$11,'Transactions (Dated)'!$C$2:$C$53,"Sell")</f>
        <v>1892</v>
      </c>
      <c r="AA236" s="40">
        <f ca="1">AA235+SUMIFS('Transactions (Dated)'!$E$2:$E$53,'Transactions (Dated)'!$D$2:$D$53,'Share Values'!$V236,'Transactions (Dated)'!$B$2:$B$53,'Share Values'!AA$11,'Transactions (Dated)'!$C$2:$C$53,"Buy")-SUMIFS('Transactions (Dated)'!$E$2:$E$53,'Transactions (Dated)'!$D$2:$D$53,'Share Values'!$V236,'Transactions (Dated)'!$B$2:$B$53,'Share Values'!AA$11,'Transactions (Dated)'!$C$2:$C$53,"Sell")</f>
        <v>2348</v>
      </c>
      <c r="AB236" s="40">
        <f ca="1">AB235+SUMIFS('Transactions (Dated)'!$E$2:$E$53,'Transactions (Dated)'!$D$2:$D$53,'Share Values'!$V236,'Transactions (Dated)'!$B$2:$B$53,'Share Values'!AB$11,'Transactions (Dated)'!$C$2:$C$53,"Buy")-SUMIFS('Transactions (Dated)'!$E$2:$E$53,'Transactions (Dated)'!$D$2:$D$53,'Share Values'!$V236,'Transactions (Dated)'!$B$2:$B$53,'Share Values'!AB$11,'Transactions (Dated)'!$C$2:$C$53,"Sell")</f>
        <v>0</v>
      </c>
      <c r="AC236" s="40">
        <f ca="1">AC235+SUMIFS('Transactions (Dated)'!$E$2:$E$53,'Transactions (Dated)'!$D$2:$D$53,'Share Values'!$V236,'Transactions (Dated)'!$B$2:$B$53,'Share Values'!AC$11,'Transactions (Dated)'!$C$2:$C$53,"Buy")-SUMIFS('Transactions (Dated)'!$E$2:$E$53,'Transactions (Dated)'!$D$2:$D$53,'Share Values'!$V236,'Transactions (Dated)'!$B$2:$B$53,'Share Values'!AC$11,'Transactions (Dated)'!$C$2:$C$53,"Sell")</f>
        <v>0</v>
      </c>
      <c r="AD236" s="40">
        <f ca="1">AD235+SUMIFS('Transactions (Dated)'!$E$2:$E$53,'Transactions (Dated)'!$D$2:$D$53,'Share Values'!$V236,'Transactions (Dated)'!$B$2:$B$53,'Share Values'!AD$11,'Transactions (Dated)'!$C$2:$C$53,"Buy")-SUMIFS('Transactions (Dated)'!$E$2:$E$53,'Transactions (Dated)'!$D$2:$D$53,'Share Values'!$V236,'Transactions (Dated)'!$B$2:$B$53,'Share Values'!AD$11,'Transactions (Dated)'!$C$2:$C$53,"Sell")</f>
        <v>0</v>
      </c>
      <c r="AE236" s="40">
        <f ca="1">AE235+SUMIFS('Transactions (Dated)'!$E$2:$E$53,'Transactions (Dated)'!$D$2:$D$53,'Share Values'!$V236,'Transactions (Dated)'!$B$2:$B$53,'Share Values'!AE$11,'Transactions (Dated)'!$C$2:$C$53,"Buy")-SUMIFS('Transactions (Dated)'!$E$2:$E$53,'Transactions (Dated)'!$D$2:$D$53,'Share Values'!$V236,'Transactions (Dated)'!$B$2:$B$53,'Share Values'!AE$11,'Transactions (Dated)'!$C$2:$C$53,"Sell")</f>
        <v>0</v>
      </c>
      <c r="AF236" s="40">
        <f ca="1">AF235+SUMIFS('Transactions (Dated)'!$E$2:$E$53,'Transactions (Dated)'!$D$2:$D$53,'Share Values'!$V236,'Transactions (Dated)'!$B$2:$B$53,'Share Values'!AF$11,'Transactions (Dated)'!$C$2:$C$53,"Buy")-SUMIFS('Transactions (Dated)'!$E$2:$E$53,'Transactions (Dated)'!$D$2:$D$53,'Share Values'!$V236,'Transactions (Dated)'!$B$2:$B$53,'Share Values'!AF$11,'Transactions (Dated)'!$C$2:$C$53,"Sell")</f>
        <v>0</v>
      </c>
      <c r="AG236" s="40">
        <f ca="1">AG235+SUMIFS('Transactions (Dated)'!$E$2:$E$53,'Transactions (Dated)'!$D$2:$D$53,'Share Values'!$V236,'Transactions (Dated)'!$B$2:$B$53,'Share Values'!AG$11,'Transactions (Dated)'!$C$2:$C$53,"Buy")-SUMIFS('Transactions (Dated)'!$E$2:$E$53,'Transactions (Dated)'!$D$2:$D$53,'Share Values'!$V236,'Transactions (Dated)'!$B$2:$B$53,'Share Values'!AG$11,'Transactions (Dated)'!$C$2:$C$53,"Sell")</f>
        <v>0</v>
      </c>
      <c r="AH236" s="40">
        <f ca="1">AH235+SUMIFS('Transactions (Dated)'!$E$2:$E$53,'Transactions (Dated)'!$D$2:$D$53,'Share Values'!$V236,'Transactions (Dated)'!$B$2:$B$53,'Share Values'!AH$11,'Transactions (Dated)'!$C$2:$C$53,"Buy")-SUMIFS('Transactions (Dated)'!$E$2:$E$53,'Transactions (Dated)'!$D$2:$D$53,'Share Values'!$V236,'Transactions (Dated)'!$B$2:$B$53,'Share Values'!AH$11,'Transactions (Dated)'!$C$2:$C$53,"Sell")</f>
        <v>0</v>
      </c>
      <c r="AI236" s="40">
        <f ca="1">AI235+SUMIFS('Transactions (Dated)'!$E$2:$E$53,'Transactions (Dated)'!$D$2:$D$53,'Share Values'!$V236,'Transactions (Dated)'!$B$2:$B$53,'Share Values'!AI$11,'Transactions (Dated)'!$C$2:$C$53,"Buy")-SUMIFS('Transactions (Dated)'!$E$2:$E$53,'Transactions (Dated)'!$D$2:$D$53,'Share Values'!$V236,'Transactions (Dated)'!$B$2:$B$53,'Share Values'!AI$11,'Transactions (Dated)'!$C$2:$C$53,"Sell")</f>
        <v>0</v>
      </c>
      <c r="AJ236" s="40">
        <f ca="1">AJ235+SUMIFS('Transactions (Dated)'!$E$2:$E$53,'Transactions (Dated)'!$D$2:$D$53,'Share Values'!$V236,'Transactions (Dated)'!$B$2:$B$53,'Share Values'!AJ$11,'Transactions (Dated)'!$C$2:$C$53,"Buy")-SUMIFS('Transactions (Dated)'!$E$2:$E$53,'Transactions (Dated)'!$D$2:$D$53,'Share Values'!$V236,'Transactions (Dated)'!$B$2:$B$53,'Share Values'!AJ$11,'Transactions (Dated)'!$C$2:$C$53,"Sell")</f>
        <v>0</v>
      </c>
      <c r="AK236" s="40"/>
      <c r="AM236" s="3">
        <f t="shared" si="81"/>
        <v>42240</v>
      </c>
      <c r="AN236" s="6">
        <f t="shared" ca="1" si="82"/>
        <v>42735</v>
      </c>
      <c r="AO236" s="6">
        <f t="shared" ca="1" si="83"/>
        <v>33093.75</v>
      </c>
      <c r="AP236" s="6">
        <f t="shared" ca="1" si="84"/>
        <v>0</v>
      </c>
      <c r="AQ236" s="6">
        <f t="shared" ca="1" si="85"/>
        <v>53600.359999999993</v>
      </c>
      <c r="AR236" s="6">
        <f t="shared" ca="1" si="86"/>
        <v>31228.400000000001</v>
      </c>
      <c r="AS236" s="6">
        <f t="shared" ca="1" si="87"/>
        <v>0</v>
      </c>
      <c r="AT236" s="6">
        <f t="shared" ca="1" si="88"/>
        <v>0</v>
      </c>
      <c r="AU236" s="6">
        <f t="shared" ca="1" si="89"/>
        <v>0</v>
      </c>
      <c r="AV236" s="6">
        <f t="shared" ca="1" si="90"/>
        <v>0</v>
      </c>
      <c r="AW236" s="6">
        <f t="shared" ca="1" si="91"/>
        <v>0</v>
      </c>
      <c r="AX236" s="6">
        <f t="shared" ca="1" si="92"/>
        <v>0</v>
      </c>
      <c r="AY236" s="6">
        <f t="shared" ca="1" si="93"/>
        <v>0</v>
      </c>
      <c r="AZ236" s="6">
        <f t="shared" ca="1" si="94"/>
        <v>0</v>
      </c>
      <c r="BA236" s="6">
        <f t="shared" ca="1" si="95"/>
        <v>0</v>
      </c>
      <c r="BB236" s="6"/>
      <c r="BD236" s="4">
        <f t="shared" ca="1" si="96"/>
        <v>160657.50999999998</v>
      </c>
      <c r="BF236" s="3">
        <f t="shared" si="97"/>
        <v>42240</v>
      </c>
      <c r="BG236" s="6">
        <f>BG235+SUMIFS('Transactions (Dated)'!H:H,'Transactions (Dated)'!D:D,'Share Values'!AM236)</f>
        <v>806524.9</v>
      </c>
      <c r="BH236" s="6">
        <f ca="1">BH235+SUMIFS('Transactions (Dated)'!$F:$F,'Transactions (Dated)'!$D:$D,$BF236,'Transactions (Dated)'!$B:$B,BH$11,'Transactions (Dated)'!$C:$C,"Dividend (paid to cash)")*W236</f>
        <v>0</v>
      </c>
      <c r="BI236" s="6">
        <f ca="1">BI235+SUMIFS('Transactions (Dated)'!$F:$F,'Transactions (Dated)'!$D:$D,$BF236,'Transactions (Dated)'!$B:$B,BI$11,'Transactions (Dated)'!$C:$C,"Dividend (paid to cash)")*X236</f>
        <v>1718.75</v>
      </c>
      <c r="BJ236" s="6">
        <f ca="1">BJ235+SUMIFS('Transactions (Dated)'!$F:$F,'Transactions (Dated)'!$D:$D,$BF236,'Transactions (Dated)'!$B:$B,BJ$11,'Transactions (Dated)'!$C:$C,"Dividend (paid to cash)")*Y236</f>
        <v>0</v>
      </c>
      <c r="BK236" s="6">
        <f ca="1">BK235+SUMIFS('Transactions (Dated)'!$F:$F,'Transactions (Dated)'!$D:$D,$BF236,'Transactions (Dated)'!$B:$B,BK$11,'Transactions (Dated)'!$C:$C,"Dividend (paid to cash)")*Z236</f>
        <v>179.74</v>
      </c>
      <c r="BL236" s="6">
        <f ca="1">BL235+SUMIFS('Transactions (Dated)'!$F:$F,'Transactions (Dated)'!$D:$D,$BF236,'Transactions (Dated)'!$B:$B,BL$11,'Transactions (Dated)'!$C:$C,"Dividend (paid to cash)")*AA236</f>
        <v>0</v>
      </c>
      <c r="BM236" s="6">
        <f ca="1">BM235+SUMIFS('Transactions (Dated)'!$F:$F,'Transactions (Dated)'!$D:$D,$BF236,'Transactions (Dated)'!$B:$B,BM$11,'Transactions (Dated)'!$C:$C,"Dividend (paid to cash)")*AB236</f>
        <v>0</v>
      </c>
      <c r="BN236" s="6">
        <f ca="1">BN235+SUMIFS('Transactions (Dated)'!$F:$F,'Transactions (Dated)'!$D:$D,$BF236,'Transactions (Dated)'!$B:$B,BN$11,'Transactions (Dated)'!$C:$C,"Dividend (paid to cash)")*AC236</f>
        <v>0</v>
      </c>
      <c r="BO236" s="6">
        <f ca="1">BO235+SUMIFS('Transactions (Dated)'!$F:$F,'Transactions (Dated)'!$D:$D,$BF236,'Transactions (Dated)'!$B:$B,BO$11,'Transactions (Dated)'!$C:$C,"Dividend (paid to cash)")*AD236</f>
        <v>0</v>
      </c>
      <c r="BP236" s="6">
        <f ca="1">BP235+SUMIFS('Transactions (Dated)'!$F:$F,'Transactions (Dated)'!$D:$D,$BF236,'Transactions (Dated)'!$B:$B,BP$11,'Transactions (Dated)'!$C:$C,"Dividend (paid to cash)")*AE236</f>
        <v>0</v>
      </c>
      <c r="BQ236" s="6">
        <f ca="1">BQ235+SUMIFS('Transactions (Dated)'!$F:$F,'Transactions (Dated)'!$D:$D,$BF236,'Transactions (Dated)'!$B:$B,BQ$11,'Transactions (Dated)'!$C:$C,"Dividend (paid to cash)")*AF236</f>
        <v>0</v>
      </c>
      <c r="BR236" s="6">
        <f ca="1">BR235+SUMIFS('Transactions (Dated)'!$F:$F,'Transactions (Dated)'!$D:$D,$BF236,'Transactions (Dated)'!$B:$B,BR$11,'Transactions (Dated)'!$C:$C,"Dividend (paid to cash)")*AG236</f>
        <v>0</v>
      </c>
      <c r="BS236" s="6">
        <f ca="1">BS235+SUMIFS('Transactions (Dated)'!$F:$F,'Transactions (Dated)'!$D:$D,$BF236,'Transactions (Dated)'!$B:$B,BS$11,'Transactions (Dated)'!$C:$C,"Dividend (paid to cash)")*AH236</f>
        <v>0</v>
      </c>
      <c r="BT236" s="6">
        <f ca="1">BT235+SUMIFS('Transactions (Dated)'!$F:$F,'Transactions (Dated)'!$D:$D,$BF236,'Transactions (Dated)'!$B:$B,BT$11,'Transactions (Dated)'!$C:$C,"Dividend (paid to cash)")*AI236</f>
        <v>0</v>
      </c>
      <c r="BU236" s="6">
        <f ca="1">BU235+SUMIFS('Transactions (Dated)'!$F:$F,'Transactions (Dated)'!$D:$D,$BF236,'Transactions (Dated)'!$B:$B,BU$11,'Transactions (Dated)'!$C:$C,"Dividend (paid to cash)")*AJ236</f>
        <v>0</v>
      </c>
      <c r="BV236" s="6"/>
      <c r="BX236" s="6">
        <f t="shared" ca="1" si="102"/>
        <v>808423.39</v>
      </c>
      <c r="BZ236" s="3">
        <f t="shared" si="103"/>
        <v>42240</v>
      </c>
      <c r="CA236" s="4">
        <f t="shared" ca="1" si="98"/>
        <v>160657.50999999998</v>
      </c>
      <c r="CB236" s="4">
        <f t="shared" ca="1" si="99"/>
        <v>808423.39</v>
      </c>
      <c r="CD236" s="4">
        <f t="shared" ca="1" si="100"/>
        <v>969080.9</v>
      </c>
    </row>
    <row r="237" spans="2:82" x14ac:dyDescent="0.15">
      <c r="B237" s="3">
        <f t="shared" si="101"/>
        <v>42241</v>
      </c>
      <c r="C237" s="2">
        <v>13150.9</v>
      </c>
      <c r="E237" s="70">
        <v>42241</v>
      </c>
      <c r="F237" s="69">
        <v>9.01</v>
      </c>
      <c r="G237" s="69">
        <v>3.6</v>
      </c>
      <c r="H237" s="69">
        <v>17.829999999999998</v>
      </c>
      <c r="I237" s="69">
        <v>27.63</v>
      </c>
      <c r="J237" s="69">
        <v>13.02</v>
      </c>
      <c r="K237" s="69">
        <v>10.5</v>
      </c>
      <c r="L237" s="69">
        <v>21.56</v>
      </c>
      <c r="M237" s="69">
        <v>3.37</v>
      </c>
      <c r="N237" s="69">
        <v>8.9499999999999993</v>
      </c>
      <c r="O237" s="69">
        <v>5.95</v>
      </c>
      <c r="P237" s="69">
        <v>26.58</v>
      </c>
      <c r="Q237" s="69">
        <v>0.86</v>
      </c>
      <c r="R237" s="69">
        <v>6.13</v>
      </c>
      <c r="S237" s="69">
        <v>35.119999999999997</v>
      </c>
      <c r="T237" s="4"/>
      <c r="V237" s="3">
        <f t="shared" si="80"/>
        <v>42241</v>
      </c>
      <c r="W237" s="40">
        <f ca="1">W236+SUMIFS('Transactions (Dated)'!$E$2:$E$53,'Transactions (Dated)'!$D$2:$D$53,'Share Values'!$V237,'Transactions (Dated)'!$B$2:$B$53,'Share Values'!W$11,'Transactions (Dated)'!$C$2:$C$53,"Buy")-SUMIFS('Transactions (Dated)'!$E$2:$E$53,'Transactions (Dated)'!$D$2:$D$53,'Share Values'!$V237,'Transactions (Dated)'!$B$2:$B$53,'Share Values'!W$11,'Transactions (Dated)'!$C$2:$C$53,"Sell")</f>
        <v>4625</v>
      </c>
      <c r="X237" s="40">
        <f ca="1">X236+SUMIFS('Transactions (Dated)'!$E$2:$E$53,'Transactions (Dated)'!$D$2:$D$53,'Share Values'!$V237,'Transactions (Dated)'!$B$2:$B$53,'Share Values'!X$11,'Transactions (Dated)'!$C$2:$C$53,"Buy")-SUMIFS('Transactions (Dated)'!$E$2:$E$53,'Transactions (Dated)'!$D$2:$D$53,'Share Values'!$V237,'Transactions (Dated)'!$B$2:$B$53,'Share Values'!X$11,'Transactions (Dated)'!$C$2:$C$53,"Sell")</f>
        <v>9375</v>
      </c>
      <c r="Y237" s="40">
        <f ca="1">Y236+SUMIFS('Transactions (Dated)'!$E$2:$E$53,'Transactions (Dated)'!$D$2:$D$53,'Share Values'!$V237,'Transactions (Dated)'!$B$2:$B$53,'Share Values'!Y$11,'Transactions (Dated)'!$C$2:$C$53,"Buy")-SUMIFS('Transactions (Dated)'!$E$2:$E$53,'Transactions (Dated)'!$D$2:$D$53,'Share Values'!$V237,'Transactions (Dated)'!$B$2:$B$53,'Share Values'!Y$11,'Transactions (Dated)'!$C$2:$C$53,"Sell")</f>
        <v>0</v>
      </c>
      <c r="Z237" s="40">
        <f ca="1">Z236+SUMIFS('Transactions (Dated)'!$E$2:$E$53,'Transactions (Dated)'!$D$2:$D$53,'Share Values'!$V237,'Transactions (Dated)'!$B$2:$B$53,'Share Values'!Z$11,'Transactions (Dated)'!$C$2:$C$53,"Buy")-SUMIFS('Transactions (Dated)'!$E$2:$E$53,'Transactions (Dated)'!$D$2:$D$53,'Share Values'!$V237,'Transactions (Dated)'!$B$2:$B$53,'Share Values'!Z$11,'Transactions (Dated)'!$C$2:$C$53,"Sell")</f>
        <v>1892</v>
      </c>
      <c r="AA237" s="40">
        <f ca="1">AA236+SUMIFS('Transactions (Dated)'!$E$2:$E$53,'Transactions (Dated)'!$D$2:$D$53,'Share Values'!$V237,'Transactions (Dated)'!$B$2:$B$53,'Share Values'!AA$11,'Transactions (Dated)'!$C$2:$C$53,"Buy")-SUMIFS('Transactions (Dated)'!$E$2:$E$53,'Transactions (Dated)'!$D$2:$D$53,'Share Values'!$V237,'Transactions (Dated)'!$B$2:$B$53,'Share Values'!AA$11,'Transactions (Dated)'!$C$2:$C$53,"Sell")</f>
        <v>2348</v>
      </c>
      <c r="AB237" s="40">
        <f ca="1">AB236+SUMIFS('Transactions (Dated)'!$E$2:$E$53,'Transactions (Dated)'!$D$2:$D$53,'Share Values'!$V237,'Transactions (Dated)'!$B$2:$B$53,'Share Values'!AB$11,'Transactions (Dated)'!$C$2:$C$53,"Buy")-SUMIFS('Transactions (Dated)'!$E$2:$E$53,'Transactions (Dated)'!$D$2:$D$53,'Share Values'!$V237,'Transactions (Dated)'!$B$2:$B$53,'Share Values'!AB$11,'Transactions (Dated)'!$C$2:$C$53,"Sell")</f>
        <v>0</v>
      </c>
      <c r="AC237" s="40">
        <f ca="1">AC236+SUMIFS('Transactions (Dated)'!$E$2:$E$53,'Transactions (Dated)'!$D$2:$D$53,'Share Values'!$V237,'Transactions (Dated)'!$B$2:$B$53,'Share Values'!AC$11,'Transactions (Dated)'!$C$2:$C$53,"Buy")-SUMIFS('Transactions (Dated)'!$E$2:$E$53,'Transactions (Dated)'!$D$2:$D$53,'Share Values'!$V237,'Transactions (Dated)'!$B$2:$B$53,'Share Values'!AC$11,'Transactions (Dated)'!$C$2:$C$53,"Sell")</f>
        <v>0</v>
      </c>
      <c r="AD237" s="40">
        <f ca="1">AD236+SUMIFS('Transactions (Dated)'!$E$2:$E$53,'Transactions (Dated)'!$D$2:$D$53,'Share Values'!$V237,'Transactions (Dated)'!$B$2:$B$53,'Share Values'!AD$11,'Transactions (Dated)'!$C$2:$C$53,"Buy")-SUMIFS('Transactions (Dated)'!$E$2:$E$53,'Transactions (Dated)'!$D$2:$D$53,'Share Values'!$V237,'Transactions (Dated)'!$B$2:$B$53,'Share Values'!AD$11,'Transactions (Dated)'!$C$2:$C$53,"Sell")</f>
        <v>0</v>
      </c>
      <c r="AE237" s="40">
        <f ca="1">AE236+SUMIFS('Transactions (Dated)'!$E$2:$E$53,'Transactions (Dated)'!$D$2:$D$53,'Share Values'!$V237,'Transactions (Dated)'!$B$2:$B$53,'Share Values'!AE$11,'Transactions (Dated)'!$C$2:$C$53,"Buy")-SUMIFS('Transactions (Dated)'!$E$2:$E$53,'Transactions (Dated)'!$D$2:$D$53,'Share Values'!$V237,'Transactions (Dated)'!$B$2:$B$53,'Share Values'!AE$11,'Transactions (Dated)'!$C$2:$C$53,"Sell")</f>
        <v>0</v>
      </c>
      <c r="AF237" s="40">
        <f ca="1">AF236+SUMIFS('Transactions (Dated)'!$E$2:$E$53,'Transactions (Dated)'!$D$2:$D$53,'Share Values'!$V237,'Transactions (Dated)'!$B$2:$B$53,'Share Values'!AF$11,'Transactions (Dated)'!$C$2:$C$53,"Buy")-SUMIFS('Transactions (Dated)'!$E$2:$E$53,'Transactions (Dated)'!$D$2:$D$53,'Share Values'!$V237,'Transactions (Dated)'!$B$2:$B$53,'Share Values'!AF$11,'Transactions (Dated)'!$C$2:$C$53,"Sell")</f>
        <v>0</v>
      </c>
      <c r="AG237" s="40">
        <f ca="1">AG236+SUMIFS('Transactions (Dated)'!$E$2:$E$53,'Transactions (Dated)'!$D$2:$D$53,'Share Values'!$V237,'Transactions (Dated)'!$B$2:$B$53,'Share Values'!AG$11,'Transactions (Dated)'!$C$2:$C$53,"Buy")-SUMIFS('Transactions (Dated)'!$E$2:$E$53,'Transactions (Dated)'!$D$2:$D$53,'Share Values'!$V237,'Transactions (Dated)'!$B$2:$B$53,'Share Values'!AG$11,'Transactions (Dated)'!$C$2:$C$53,"Sell")</f>
        <v>0</v>
      </c>
      <c r="AH237" s="40">
        <f ca="1">AH236+SUMIFS('Transactions (Dated)'!$E$2:$E$53,'Transactions (Dated)'!$D$2:$D$53,'Share Values'!$V237,'Transactions (Dated)'!$B$2:$B$53,'Share Values'!AH$11,'Transactions (Dated)'!$C$2:$C$53,"Buy")-SUMIFS('Transactions (Dated)'!$E$2:$E$53,'Transactions (Dated)'!$D$2:$D$53,'Share Values'!$V237,'Transactions (Dated)'!$B$2:$B$53,'Share Values'!AH$11,'Transactions (Dated)'!$C$2:$C$53,"Sell")</f>
        <v>0</v>
      </c>
      <c r="AI237" s="40">
        <f ca="1">AI236+SUMIFS('Transactions (Dated)'!$E$2:$E$53,'Transactions (Dated)'!$D$2:$D$53,'Share Values'!$V237,'Transactions (Dated)'!$B$2:$B$53,'Share Values'!AI$11,'Transactions (Dated)'!$C$2:$C$53,"Buy")-SUMIFS('Transactions (Dated)'!$E$2:$E$53,'Transactions (Dated)'!$D$2:$D$53,'Share Values'!$V237,'Transactions (Dated)'!$B$2:$B$53,'Share Values'!AI$11,'Transactions (Dated)'!$C$2:$C$53,"Sell")</f>
        <v>0</v>
      </c>
      <c r="AJ237" s="40">
        <f ca="1">AJ236+SUMIFS('Transactions (Dated)'!$E$2:$E$53,'Transactions (Dated)'!$D$2:$D$53,'Share Values'!$V237,'Transactions (Dated)'!$B$2:$B$53,'Share Values'!AJ$11,'Transactions (Dated)'!$C$2:$C$53,"Buy")-SUMIFS('Transactions (Dated)'!$E$2:$E$53,'Transactions (Dated)'!$D$2:$D$53,'Share Values'!$V237,'Transactions (Dated)'!$B$2:$B$53,'Share Values'!AJ$11,'Transactions (Dated)'!$C$2:$C$53,"Sell")</f>
        <v>0</v>
      </c>
      <c r="AK237" s="40"/>
      <c r="AM237" s="3">
        <f t="shared" si="81"/>
        <v>42241</v>
      </c>
      <c r="AN237" s="6">
        <f t="shared" ca="1" si="82"/>
        <v>41671.25</v>
      </c>
      <c r="AO237" s="6">
        <f t="shared" ca="1" si="83"/>
        <v>33750</v>
      </c>
      <c r="AP237" s="6">
        <f t="shared" ca="1" si="84"/>
        <v>0</v>
      </c>
      <c r="AQ237" s="6">
        <f t="shared" ca="1" si="85"/>
        <v>52275.96</v>
      </c>
      <c r="AR237" s="6">
        <f t="shared" ca="1" si="86"/>
        <v>30570.959999999999</v>
      </c>
      <c r="AS237" s="6">
        <f t="shared" ca="1" si="87"/>
        <v>0</v>
      </c>
      <c r="AT237" s="6">
        <f t="shared" ca="1" si="88"/>
        <v>0</v>
      </c>
      <c r="AU237" s="6">
        <f t="shared" ca="1" si="89"/>
        <v>0</v>
      </c>
      <c r="AV237" s="6">
        <f t="shared" ca="1" si="90"/>
        <v>0</v>
      </c>
      <c r="AW237" s="6">
        <f t="shared" ca="1" si="91"/>
        <v>0</v>
      </c>
      <c r="AX237" s="6">
        <f t="shared" ca="1" si="92"/>
        <v>0</v>
      </c>
      <c r="AY237" s="6">
        <f t="shared" ca="1" si="93"/>
        <v>0</v>
      </c>
      <c r="AZ237" s="6">
        <f t="shared" ca="1" si="94"/>
        <v>0</v>
      </c>
      <c r="BA237" s="6">
        <f t="shared" ca="1" si="95"/>
        <v>0</v>
      </c>
      <c r="BB237" s="6"/>
      <c r="BD237" s="4">
        <f t="shared" ca="1" si="96"/>
        <v>158268.16999999998</v>
      </c>
      <c r="BF237" s="3">
        <f t="shared" si="97"/>
        <v>42241</v>
      </c>
      <c r="BG237" s="6">
        <f>BG236+SUMIFS('Transactions (Dated)'!H:H,'Transactions (Dated)'!D:D,'Share Values'!AM237)</f>
        <v>806524.9</v>
      </c>
      <c r="BH237" s="6">
        <f ca="1">BH236+SUMIFS('Transactions (Dated)'!$F:$F,'Transactions (Dated)'!$D:$D,$BF237,'Transactions (Dated)'!$B:$B,BH$11,'Transactions (Dated)'!$C:$C,"Dividend (paid to cash)")*W237</f>
        <v>0</v>
      </c>
      <c r="BI237" s="6">
        <f ca="1">BI236+SUMIFS('Transactions (Dated)'!$F:$F,'Transactions (Dated)'!$D:$D,$BF237,'Transactions (Dated)'!$B:$B,BI$11,'Transactions (Dated)'!$C:$C,"Dividend (paid to cash)")*X237</f>
        <v>1718.75</v>
      </c>
      <c r="BJ237" s="6">
        <f ca="1">BJ236+SUMIFS('Transactions (Dated)'!$F:$F,'Transactions (Dated)'!$D:$D,$BF237,'Transactions (Dated)'!$B:$B,BJ$11,'Transactions (Dated)'!$C:$C,"Dividend (paid to cash)")*Y237</f>
        <v>0</v>
      </c>
      <c r="BK237" s="6">
        <f ca="1">BK236+SUMIFS('Transactions (Dated)'!$F:$F,'Transactions (Dated)'!$D:$D,$BF237,'Transactions (Dated)'!$B:$B,BK$11,'Transactions (Dated)'!$C:$C,"Dividend (paid to cash)")*Z237</f>
        <v>179.74</v>
      </c>
      <c r="BL237" s="6">
        <f ca="1">BL236+SUMIFS('Transactions (Dated)'!$F:$F,'Transactions (Dated)'!$D:$D,$BF237,'Transactions (Dated)'!$B:$B,BL$11,'Transactions (Dated)'!$C:$C,"Dividend (paid to cash)")*AA237</f>
        <v>0</v>
      </c>
      <c r="BM237" s="6">
        <f ca="1">BM236+SUMIFS('Transactions (Dated)'!$F:$F,'Transactions (Dated)'!$D:$D,$BF237,'Transactions (Dated)'!$B:$B,BM$11,'Transactions (Dated)'!$C:$C,"Dividend (paid to cash)")*AB237</f>
        <v>0</v>
      </c>
      <c r="BN237" s="6">
        <f ca="1">BN236+SUMIFS('Transactions (Dated)'!$F:$F,'Transactions (Dated)'!$D:$D,$BF237,'Transactions (Dated)'!$B:$B,BN$11,'Transactions (Dated)'!$C:$C,"Dividend (paid to cash)")*AC237</f>
        <v>0</v>
      </c>
      <c r="BO237" s="6">
        <f ca="1">BO236+SUMIFS('Transactions (Dated)'!$F:$F,'Transactions (Dated)'!$D:$D,$BF237,'Transactions (Dated)'!$B:$B,BO$11,'Transactions (Dated)'!$C:$C,"Dividend (paid to cash)")*AD237</f>
        <v>0</v>
      </c>
      <c r="BP237" s="6">
        <f ca="1">BP236+SUMIFS('Transactions (Dated)'!$F:$F,'Transactions (Dated)'!$D:$D,$BF237,'Transactions (Dated)'!$B:$B,BP$11,'Transactions (Dated)'!$C:$C,"Dividend (paid to cash)")*AE237</f>
        <v>0</v>
      </c>
      <c r="BQ237" s="6">
        <f ca="1">BQ236+SUMIFS('Transactions (Dated)'!$F:$F,'Transactions (Dated)'!$D:$D,$BF237,'Transactions (Dated)'!$B:$B,BQ$11,'Transactions (Dated)'!$C:$C,"Dividend (paid to cash)")*AF237</f>
        <v>0</v>
      </c>
      <c r="BR237" s="6">
        <f ca="1">BR236+SUMIFS('Transactions (Dated)'!$F:$F,'Transactions (Dated)'!$D:$D,$BF237,'Transactions (Dated)'!$B:$B,BR$11,'Transactions (Dated)'!$C:$C,"Dividend (paid to cash)")*AG237</f>
        <v>0</v>
      </c>
      <c r="BS237" s="6">
        <f ca="1">BS236+SUMIFS('Transactions (Dated)'!$F:$F,'Transactions (Dated)'!$D:$D,$BF237,'Transactions (Dated)'!$B:$B,BS$11,'Transactions (Dated)'!$C:$C,"Dividend (paid to cash)")*AH237</f>
        <v>0</v>
      </c>
      <c r="BT237" s="6">
        <f ca="1">BT236+SUMIFS('Transactions (Dated)'!$F:$F,'Transactions (Dated)'!$D:$D,$BF237,'Transactions (Dated)'!$B:$B,BT$11,'Transactions (Dated)'!$C:$C,"Dividend (paid to cash)")*AI237</f>
        <v>0</v>
      </c>
      <c r="BU237" s="6">
        <f ca="1">BU236+SUMIFS('Transactions (Dated)'!$F:$F,'Transactions (Dated)'!$D:$D,$BF237,'Transactions (Dated)'!$B:$B,BU$11,'Transactions (Dated)'!$C:$C,"Dividend (paid to cash)")*AJ237</f>
        <v>0</v>
      </c>
      <c r="BV237" s="6"/>
      <c r="BX237" s="6">
        <f t="shared" ca="1" si="102"/>
        <v>808423.39</v>
      </c>
      <c r="BZ237" s="3">
        <f t="shared" si="103"/>
        <v>42241</v>
      </c>
      <c r="CA237" s="4">
        <f t="shared" ca="1" si="98"/>
        <v>158268.16999999998</v>
      </c>
      <c r="CB237" s="4">
        <f t="shared" ca="1" si="99"/>
        <v>808423.39</v>
      </c>
      <c r="CD237" s="4">
        <f t="shared" ca="1" si="100"/>
        <v>966691.56</v>
      </c>
    </row>
    <row r="238" spans="2:82" x14ac:dyDescent="0.15">
      <c r="B238" s="3">
        <f t="shared" si="101"/>
        <v>42242</v>
      </c>
      <c r="C238" s="2">
        <v>13381.6</v>
      </c>
      <c r="E238" s="70">
        <v>42242</v>
      </c>
      <c r="F238" s="69">
        <v>9.0399999999999991</v>
      </c>
      <c r="G238" s="69">
        <v>3.8</v>
      </c>
      <c r="H238" s="69">
        <v>18.149999999999999</v>
      </c>
      <c r="I238" s="69">
        <v>28.01</v>
      </c>
      <c r="J238" s="69">
        <v>13.42</v>
      </c>
      <c r="K238" s="69">
        <v>10.7</v>
      </c>
      <c r="L238" s="69">
        <v>22.21</v>
      </c>
      <c r="M238" s="69">
        <v>3.38</v>
      </c>
      <c r="N238" s="69">
        <v>8.77</v>
      </c>
      <c r="O238" s="69">
        <v>5.9667000000000003</v>
      </c>
      <c r="P238" s="69">
        <v>26.54</v>
      </c>
      <c r="Q238" s="69">
        <v>0.88</v>
      </c>
      <c r="R238" s="69">
        <v>5.73</v>
      </c>
      <c r="S238" s="69">
        <v>36.200000000000003</v>
      </c>
      <c r="T238" s="4"/>
      <c r="V238" s="3">
        <f t="shared" si="80"/>
        <v>42242</v>
      </c>
      <c r="W238" s="40">
        <f ca="1">W237+SUMIFS('Transactions (Dated)'!$E$2:$E$53,'Transactions (Dated)'!$D$2:$D$53,'Share Values'!$V238,'Transactions (Dated)'!$B$2:$B$53,'Share Values'!W$11,'Transactions (Dated)'!$C$2:$C$53,"Buy")-SUMIFS('Transactions (Dated)'!$E$2:$E$53,'Transactions (Dated)'!$D$2:$D$53,'Share Values'!$V238,'Transactions (Dated)'!$B$2:$B$53,'Share Values'!W$11,'Transactions (Dated)'!$C$2:$C$53,"Sell")</f>
        <v>4625</v>
      </c>
      <c r="X238" s="40">
        <f ca="1">X237+SUMIFS('Transactions (Dated)'!$E$2:$E$53,'Transactions (Dated)'!$D$2:$D$53,'Share Values'!$V238,'Transactions (Dated)'!$B$2:$B$53,'Share Values'!X$11,'Transactions (Dated)'!$C$2:$C$53,"Buy")-SUMIFS('Transactions (Dated)'!$E$2:$E$53,'Transactions (Dated)'!$D$2:$D$53,'Share Values'!$V238,'Transactions (Dated)'!$B$2:$B$53,'Share Values'!X$11,'Transactions (Dated)'!$C$2:$C$53,"Sell")</f>
        <v>9375</v>
      </c>
      <c r="Y238" s="40">
        <f ca="1">Y237+SUMIFS('Transactions (Dated)'!$E$2:$E$53,'Transactions (Dated)'!$D$2:$D$53,'Share Values'!$V238,'Transactions (Dated)'!$B$2:$B$53,'Share Values'!Y$11,'Transactions (Dated)'!$C$2:$C$53,"Buy")-SUMIFS('Transactions (Dated)'!$E$2:$E$53,'Transactions (Dated)'!$D$2:$D$53,'Share Values'!$V238,'Transactions (Dated)'!$B$2:$B$53,'Share Values'!Y$11,'Transactions (Dated)'!$C$2:$C$53,"Sell")</f>
        <v>0</v>
      </c>
      <c r="Z238" s="40">
        <f ca="1">Z237+SUMIFS('Transactions (Dated)'!$E$2:$E$53,'Transactions (Dated)'!$D$2:$D$53,'Share Values'!$V238,'Transactions (Dated)'!$B$2:$B$53,'Share Values'!Z$11,'Transactions (Dated)'!$C$2:$C$53,"Buy")-SUMIFS('Transactions (Dated)'!$E$2:$E$53,'Transactions (Dated)'!$D$2:$D$53,'Share Values'!$V238,'Transactions (Dated)'!$B$2:$B$53,'Share Values'!Z$11,'Transactions (Dated)'!$C$2:$C$53,"Sell")</f>
        <v>1892</v>
      </c>
      <c r="AA238" s="40">
        <f ca="1">AA237+SUMIFS('Transactions (Dated)'!$E$2:$E$53,'Transactions (Dated)'!$D$2:$D$53,'Share Values'!$V238,'Transactions (Dated)'!$B$2:$B$53,'Share Values'!AA$11,'Transactions (Dated)'!$C$2:$C$53,"Buy")-SUMIFS('Transactions (Dated)'!$E$2:$E$53,'Transactions (Dated)'!$D$2:$D$53,'Share Values'!$V238,'Transactions (Dated)'!$B$2:$B$53,'Share Values'!AA$11,'Transactions (Dated)'!$C$2:$C$53,"Sell")</f>
        <v>2348</v>
      </c>
      <c r="AB238" s="40">
        <f ca="1">AB237+SUMIFS('Transactions (Dated)'!$E$2:$E$53,'Transactions (Dated)'!$D$2:$D$53,'Share Values'!$V238,'Transactions (Dated)'!$B$2:$B$53,'Share Values'!AB$11,'Transactions (Dated)'!$C$2:$C$53,"Buy")-SUMIFS('Transactions (Dated)'!$E$2:$E$53,'Transactions (Dated)'!$D$2:$D$53,'Share Values'!$V238,'Transactions (Dated)'!$B$2:$B$53,'Share Values'!AB$11,'Transactions (Dated)'!$C$2:$C$53,"Sell")</f>
        <v>0</v>
      </c>
      <c r="AC238" s="40">
        <f ca="1">AC237+SUMIFS('Transactions (Dated)'!$E$2:$E$53,'Transactions (Dated)'!$D$2:$D$53,'Share Values'!$V238,'Transactions (Dated)'!$B$2:$B$53,'Share Values'!AC$11,'Transactions (Dated)'!$C$2:$C$53,"Buy")-SUMIFS('Transactions (Dated)'!$E$2:$E$53,'Transactions (Dated)'!$D$2:$D$53,'Share Values'!$V238,'Transactions (Dated)'!$B$2:$B$53,'Share Values'!AC$11,'Transactions (Dated)'!$C$2:$C$53,"Sell")</f>
        <v>0</v>
      </c>
      <c r="AD238" s="40">
        <f ca="1">AD237+SUMIFS('Transactions (Dated)'!$E$2:$E$53,'Transactions (Dated)'!$D$2:$D$53,'Share Values'!$V238,'Transactions (Dated)'!$B$2:$B$53,'Share Values'!AD$11,'Transactions (Dated)'!$C$2:$C$53,"Buy")-SUMIFS('Transactions (Dated)'!$E$2:$E$53,'Transactions (Dated)'!$D$2:$D$53,'Share Values'!$V238,'Transactions (Dated)'!$B$2:$B$53,'Share Values'!AD$11,'Transactions (Dated)'!$C$2:$C$53,"Sell")</f>
        <v>0</v>
      </c>
      <c r="AE238" s="40">
        <f ca="1">AE237+SUMIFS('Transactions (Dated)'!$E$2:$E$53,'Transactions (Dated)'!$D$2:$D$53,'Share Values'!$V238,'Transactions (Dated)'!$B$2:$B$53,'Share Values'!AE$11,'Transactions (Dated)'!$C$2:$C$53,"Buy")-SUMIFS('Transactions (Dated)'!$E$2:$E$53,'Transactions (Dated)'!$D$2:$D$53,'Share Values'!$V238,'Transactions (Dated)'!$B$2:$B$53,'Share Values'!AE$11,'Transactions (Dated)'!$C$2:$C$53,"Sell")</f>
        <v>0</v>
      </c>
      <c r="AF238" s="40">
        <f ca="1">AF237+SUMIFS('Transactions (Dated)'!$E$2:$E$53,'Transactions (Dated)'!$D$2:$D$53,'Share Values'!$V238,'Transactions (Dated)'!$B$2:$B$53,'Share Values'!AF$11,'Transactions (Dated)'!$C$2:$C$53,"Buy")-SUMIFS('Transactions (Dated)'!$E$2:$E$53,'Transactions (Dated)'!$D$2:$D$53,'Share Values'!$V238,'Transactions (Dated)'!$B$2:$B$53,'Share Values'!AF$11,'Transactions (Dated)'!$C$2:$C$53,"Sell")</f>
        <v>0</v>
      </c>
      <c r="AG238" s="40">
        <f ca="1">AG237+SUMIFS('Transactions (Dated)'!$E$2:$E$53,'Transactions (Dated)'!$D$2:$D$53,'Share Values'!$V238,'Transactions (Dated)'!$B$2:$B$53,'Share Values'!AG$11,'Transactions (Dated)'!$C$2:$C$53,"Buy")-SUMIFS('Transactions (Dated)'!$E$2:$E$53,'Transactions (Dated)'!$D$2:$D$53,'Share Values'!$V238,'Transactions (Dated)'!$B$2:$B$53,'Share Values'!AG$11,'Transactions (Dated)'!$C$2:$C$53,"Sell")</f>
        <v>0</v>
      </c>
      <c r="AH238" s="40">
        <f ca="1">AH237+SUMIFS('Transactions (Dated)'!$E$2:$E$53,'Transactions (Dated)'!$D$2:$D$53,'Share Values'!$V238,'Transactions (Dated)'!$B$2:$B$53,'Share Values'!AH$11,'Transactions (Dated)'!$C$2:$C$53,"Buy")-SUMIFS('Transactions (Dated)'!$E$2:$E$53,'Transactions (Dated)'!$D$2:$D$53,'Share Values'!$V238,'Transactions (Dated)'!$B$2:$B$53,'Share Values'!AH$11,'Transactions (Dated)'!$C$2:$C$53,"Sell")</f>
        <v>0</v>
      </c>
      <c r="AI238" s="40">
        <f ca="1">AI237+SUMIFS('Transactions (Dated)'!$E$2:$E$53,'Transactions (Dated)'!$D$2:$D$53,'Share Values'!$V238,'Transactions (Dated)'!$B$2:$B$53,'Share Values'!AI$11,'Transactions (Dated)'!$C$2:$C$53,"Buy")-SUMIFS('Transactions (Dated)'!$E$2:$E$53,'Transactions (Dated)'!$D$2:$D$53,'Share Values'!$V238,'Transactions (Dated)'!$B$2:$B$53,'Share Values'!AI$11,'Transactions (Dated)'!$C$2:$C$53,"Sell")</f>
        <v>0</v>
      </c>
      <c r="AJ238" s="40">
        <f ca="1">AJ237+SUMIFS('Transactions (Dated)'!$E$2:$E$53,'Transactions (Dated)'!$D$2:$D$53,'Share Values'!$V238,'Transactions (Dated)'!$B$2:$B$53,'Share Values'!AJ$11,'Transactions (Dated)'!$C$2:$C$53,"Buy")-SUMIFS('Transactions (Dated)'!$E$2:$E$53,'Transactions (Dated)'!$D$2:$D$53,'Share Values'!$V238,'Transactions (Dated)'!$B$2:$B$53,'Share Values'!AJ$11,'Transactions (Dated)'!$C$2:$C$53,"Sell")</f>
        <v>0</v>
      </c>
      <c r="AK238" s="40"/>
      <c r="AM238" s="3">
        <f t="shared" si="81"/>
        <v>42242</v>
      </c>
      <c r="AN238" s="6">
        <f t="shared" ca="1" si="82"/>
        <v>41809.999999999993</v>
      </c>
      <c r="AO238" s="6">
        <f t="shared" ca="1" si="83"/>
        <v>35625</v>
      </c>
      <c r="AP238" s="6">
        <f t="shared" ca="1" si="84"/>
        <v>0</v>
      </c>
      <c r="AQ238" s="6">
        <f t="shared" ca="1" si="85"/>
        <v>52994.920000000006</v>
      </c>
      <c r="AR238" s="6">
        <f t="shared" ca="1" si="86"/>
        <v>31510.16</v>
      </c>
      <c r="AS238" s="6">
        <f t="shared" ca="1" si="87"/>
        <v>0</v>
      </c>
      <c r="AT238" s="6">
        <f t="shared" ca="1" si="88"/>
        <v>0</v>
      </c>
      <c r="AU238" s="6">
        <f t="shared" ca="1" si="89"/>
        <v>0</v>
      </c>
      <c r="AV238" s="6">
        <f t="shared" ca="1" si="90"/>
        <v>0</v>
      </c>
      <c r="AW238" s="6">
        <f t="shared" ca="1" si="91"/>
        <v>0</v>
      </c>
      <c r="AX238" s="6">
        <f t="shared" ca="1" si="92"/>
        <v>0</v>
      </c>
      <c r="AY238" s="6">
        <f t="shared" ca="1" si="93"/>
        <v>0</v>
      </c>
      <c r="AZ238" s="6">
        <f t="shared" ca="1" si="94"/>
        <v>0</v>
      </c>
      <c r="BA238" s="6">
        <f t="shared" ca="1" si="95"/>
        <v>0</v>
      </c>
      <c r="BB238" s="6"/>
      <c r="BD238" s="4">
        <f t="shared" ca="1" si="96"/>
        <v>161940.08000000002</v>
      </c>
      <c r="BF238" s="3">
        <f t="shared" si="97"/>
        <v>42242</v>
      </c>
      <c r="BG238" s="6">
        <f>BG237+SUMIFS('Transactions (Dated)'!H:H,'Transactions (Dated)'!D:D,'Share Values'!AM238)</f>
        <v>806524.9</v>
      </c>
      <c r="BH238" s="6">
        <f ca="1">BH237+SUMIFS('Transactions (Dated)'!$F:$F,'Transactions (Dated)'!$D:$D,$BF238,'Transactions (Dated)'!$B:$B,BH$11,'Transactions (Dated)'!$C:$C,"Dividend (paid to cash)")*W238</f>
        <v>0</v>
      </c>
      <c r="BI238" s="6">
        <f ca="1">BI237+SUMIFS('Transactions (Dated)'!$F:$F,'Transactions (Dated)'!$D:$D,$BF238,'Transactions (Dated)'!$B:$B,BI$11,'Transactions (Dated)'!$C:$C,"Dividend (paid to cash)")*X238</f>
        <v>1718.75</v>
      </c>
      <c r="BJ238" s="6">
        <f ca="1">BJ237+SUMIFS('Transactions (Dated)'!$F:$F,'Transactions (Dated)'!$D:$D,$BF238,'Transactions (Dated)'!$B:$B,BJ$11,'Transactions (Dated)'!$C:$C,"Dividend (paid to cash)")*Y238</f>
        <v>0</v>
      </c>
      <c r="BK238" s="6">
        <f ca="1">BK237+SUMIFS('Transactions (Dated)'!$F:$F,'Transactions (Dated)'!$D:$D,$BF238,'Transactions (Dated)'!$B:$B,BK$11,'Transactions (Dated)'!$C:$C,"Dividend (paid to cash)")*Z238</f>
        <v>179.74</v>
      </c>
      <c r="BL238" s="6">
        <f ca="1">BL237+SUMIFS('Transactions (Dated)'!$F:$F,'Transactions (Dated)'!$D:$D,$BF238,'Transactions (Dated)'!$B:$B,BL$11,'Transactions (Dated)'!$C:$C,"Dividend (paid to cash)")*AA238</f>
        <v>0</v>
      </c>
      <c r="BM238" s="6">
        <f ca="1">BM237+SUMIFS('Transactions (Dated)'!$F:$F,'Transactions (Dated)'!$D:$D,$BF238,'Transactions (Dated)'!$B:$B,BM$11,'Transactions (Dated)'!$C:$C,"Dividend (paid to cash)")*AB238</f>
        <v>0</v>
      </c>
      <c r="BN238" s="6">
        <f ca="1">BN237+SUMIFS('Transactions (Dated)'!$F:$F,'Transactions (Dated)'!$D:$D,$BF238,'Transactions (Dated)'!$B:$B,BN$11,'Transactions (Dated)'!$C:$C,"Dividend (paid to cash)")*AC238</f>
        <v>0</v>
      </c>
      <c r="BO238" s="6">
        <f ca="1">BO237+SUMIFS('Transactions (Dated)'!$F:$F,'Transactions (Dated)'!$D:$D,$BF238,'Transactions (Dated)'!$B:$B,BO$11,'Transactions (Dated)'!$C:$C,"Dividend (paid to cash)")*AD238</f>
        <v>0</v>
      </c>
      <c r="BP238" s="6">
        <f ca="1">BP237+SUMIFS('Transactions (Dated)'!$F:$F,'Transactions (Dated)'!$D:$D,$BF238,'Transactions (Dated)'!$B:$B,BP$11,'Transactions (Dated)'!$C:$C,"Dividend (paid to cash)")*AE238</f>
        <v>0</v>
      </c>
      <c r="BQ238" s="6">
        <f ca="1">BQ237+SUMIFS('Transactions (Dated)'!$F:$F,'Transactions (Dated)'!$D:$D,$BF238,'Transactions (Dated)'!$B:$B,BQ$11,'Transactions (Dated)'!$C:$C,"Dividend (paid to cash)")*AF238</f>
        <v>0</v>
      </c>
      <c r="BR238" s="6">
        <f ca="1">BR237+SUMIFS('Transactions (Dated)'!$F:$F,'Transactions (Dated)'!$D:$D,$BF238,'Transactions (Dated)'!$B:$B,BR$11,'Transactions (Dated)'!$C:$C,"Dividend (paid to cash)")*AG238</f>
        <v>0</v>
      </c>
      <c r="BS238" s="6">
        <f ca="1">BS237+SUMIFS('Transactions (Dated)'!$F:$F,'Transactions (Dated)'!$D:$D,$BF238,'Transactions (Dated)'!$B:$B,BS$11,'Transactions (Dated)'!$C:$C,"Dividend (paid to cash)")*AH238</f>
        <v>0</v>
      </c>
      <c r="BT238" s="6">
        <f ca="1">BT237+SUMIFS('Transactions (Dated)'!$F:$F,'Transactions (Dated)'!$D:$D,$BF238,'Transactions (Dated)'!$B:$B,BT$11,'Transactions (Dated)'!$C:$C,"Dividend (paid to cash)")*AI238</f>
        <v>0</v>
      </c>
      <c r="BU238" s="6">
        <f ca="1">BU237+SUMIFS('Transactions (Dated)'!$F:$F,'Transactions (Dated)'!$D:$D,$BF238,'Transactions (Dated)'!$B:$B,BU$11,'Transactions (Dated)'!$C:$C,"Dividend (paid to cash)")*AJ238</f>
        <v>0</v>
      </c>
      <c r="BV238" s="6"/>
      <c r="BX238" s="6">
        <f t="shared" ca="1" si="102"/>
        <v>808423.39</v>
      </c>
      <c r="BZ238" s="3">
        <f t="shared" si="103"/>
        <v>42242</v>
      </c>
      <c r="CA238" s="4">
        <f t="shared" ca="1" si="98"/>
        <v>161940.08000000002</v>
      </c>
      <c r="CB238" s="4">
        <f t="shared" ca="1" si="99"/>
        <v>808423.39</v>
      </c>
      <c r="CD238" s="4">
        <f t="shared" ca="1" si="100"/>
        <v>970363.47</v>
      </c>
    </row>
    <row r="239" spans="2:82" x14ac:dyDescent="0.15">
      <c r="B239" s="3">
        <f t="shared" si="101"/>
        <v>42243</v>
      </c>
      <c r="C239" s="2">
        <v>13766.7</v>
      </c>
      <c r="E239" s="70">
        <v>42243</v>
      </c>
      <c r="F239" s="69">
        <v>9.49</v>
      </c>
      <c r="G239" s="69">
        <v>4.04</v>
      </c>
      <c r="H239" s="69">
        <v>18.649999999999999</v>
      </c>
      <c r="I239" s="69">
        <v>27.27</v>
      </c>
      <c r="J239" s="69">
        <v>13.63</v>
      </c>
      <c r="K239" s="69">
        <v>11.21</v>
      </c>
      <c r="L239" s="69">
        <v>23.12</v>
      </c>
      <c r="M239" s="69">
        <v>3.42</v>
      </c>
      <c r="N239" s="69">
        <v>8.82</v>
      </c>
      <c r="O239" s="69">
        <v>6.05</v>
      </c>
      <c r="P239" s="69">
        <v>26.97</v>
      </c>
      <c r="Q239" s="69">
        <v>0.92</v>
      </c>
      <c r="R239" s="69">
        <v>6.59</v>
      </c>
      <c r="S239" s="69">
        <v>37.590000000000003</v>
      </c>
      <c r="T239" s="4"/>
      <c r="V239" s="3">
        <f t="shared" si="80"/>
        <v>42243</v>
      </c>
      <c r="W239" s="40">
        <f ca="1">W238+SUMIFS('Transactions (Dated)'!$E$2:$E$53,'Transactions (Dated)'!$D$2:$D$53,'Share Values'!$V239,'Transactions (Dated)'!$B$2:$B$53,'Share Values'!W$11,'Transactions (Dated)'!$C$2:$C$53,"Buy")-SUMIFS('Transactions (Dated)'!$E$2:$E$53,'Transactions (Dated)'!$D$2:$D$53,'Share Values'!$V239,'Transactions (Dated)'!$B$2:$B$53,'Share Values'!W$11,'Transactions (Dated)'!$C$2:$C$53,"Sell")</f>
        <v>4625</v>
      </c>
      <c r="X239" s="40">
        <f ca="1">X238+SUMIFS('Transactions (Dated)'!$E$2:$E$53,'Transactions (Dated)'!$D$2:$D$53,'Share Values'!$V239,'Transactions (Dated)'!$B$2:$B$53,'Share Values'!X$11,'Transactions (Dated)'!$C$2:$C$53,"Buy")-SUMIFS('Transactions (Dated)'!$E$2:$E$53,'Transactions (Dated)'!$D$2:$D$53,'Share Values'!$V239,'Transactions (Dated)'!$B$2:$B$53,'Share Values'!X$11,'Transactions (Dated)'!$C$2:$C$53,"Sell")</f>
        <v>9375</v>
      </c>
      <c r="Y239" s="40">
        <f ca="1">Y238+SUMIFS('Transactions (Dated)'!$E$2:$E$53,'Transactions (Dated)'!$D$2:$D$53,'Share Values'!$V239,'Transactions (Dated)'!$B$2:$B$53,'Share Values'!Y$11,'Transactions (Dated)'!$C$2:$C$53,"Buy")-SUMIFS('Transactions (Dated)'!$E$2:$E$53,'Transactions (Dated)'!$D$2:$D$53,'Share Values'!$V239,'Transactions (Dated)'!$B$2:$B$53,'Share Values'!Y$11,'Transactions (Dated)'!$C$2:$C$53,"Sell")</f>
        <v>0</v>
      </c>
      <c r="Z239" s="40">
        <f ca="1">Z238+SUMIFS('Transactions (Dated)'!$E$2:$E$53,'Transactions (Dated)'!$D$2:$D$53,'Share Values'!$V239,'Transactions (Dated)'!$B$2:$B$53,'Share Values'!Z$11,'Transactions (Dated)'!$C$2:$C$53,"Buy")-SUMIFS('Transactions (Dated)'!$E$2:$E$53,'Transactions (Dated)'!$D$2:$D$53,'Share Values'!$V239,'Transactions (Dated)'!$B$2:$B$53,'Share Values'!Z$11,'Transactions (Dated)'!$C$2:$C$53,"Sell")</f>
        <v>1892</v>
      </c>
      <c r="AA239" s="40">
        <f ca="1">AA238+SUMIFS('Transactions (Dated)'!$E$2:$E$53,'Transactions (Dated)'!$D$2:$D$53,'Share Values'!$V239,'Transactions (Dated)'!$B$2:$B$53,'Share Values'!AA$11,'Transactions (Dated)'!$C$2:$C$53,"Buy")-SUMIFS('Transactions (Dated)'!$E$2:$E$53,'Transactions (Dated)'!$D$2:$D$53,'Share Values'!$V239,'Transactions (Dated)'!$B$2:$B$53,'Share Values'!AA$11,'Transactions (Dated)'!$C$2:$C$53,"Sell")</f>
        <v>2348</v>
      </c>
      <c r="AB239" s="40">
        <f ca="1">AB238+SUMIFS('Transactions (Dated)'!$E$2:$E$53,'Transactions (Dated)'!$D$2:$D$53,'Share Values'!$V239,'Transactions (Dated)'!$B$2:$B$53,'Share Values'!AB$11,'Transactions (Dated)'!$C$2:$C$53,"Buy")-SUMIFS('Transactions (Dated)'!$E$2:$E$53,'Transactions (Dated)'!$D$2:$D$53,'Share Values'!$V239,'Transactions (Dated)'!$B$2:$B$53,'Share Values'!AB$11,'Transactions (Dated)'!$C$2:$C$53,"Sell")</f>
        <v>0</v>
      </c>
      <c r="AC239" s="40">
        <f ca="1">AC238+SUMIFS('Transactions (Dated)'!$E$2:$E$53,'Transactions (Dated)'!$D$2:$D$53,'Share Values'!$V239,'Transactions (Dated)'!$B$2:$B$53,'Share Values'!AC$11,'Transactions (Dated)'!$C$2:$C$53,"Buy")-SUMIFS('Transactions (Dated)'!$E$2:$E$53,'Transactions (Dated)'!$D$2:$D$53,'Share Values'!$V239,'Transactions (Dated)'!$B$2:$B$53,'Share Values'!AC$11,'Transactions (Dated)'!$C$2:$C$53,"Sell")</f>
        <v>0</v>
      </c>
      <c r="AD239" s="40">
        <f ca="1">AD238+SUMIFS('Transactions (Dated)'!$E$2:$E$53,'Transactions (Dated)'!$D$2:$D$53,'Share Values'!$V239,'Transactions (Dated)'!$B$2:$B$53,'Share Values'!AD$11,'Transactions (Dated)'!$C$2:$C$53,"Buy")-SUMIFS('Transactions (Dated)'!$E$2:$E$53,'Transactions (Dated)'!$D$2:$D$53,'Share Values'!$V239,'Transactions (Dated)'!$B$2:$B$53,'Share Values'!AD$11,'Transactions (Dated)'!$C$2:$C$53,"Sell")</f>
        <v>0</v>
      </c>
      <c r="AE239" s="40">
        <f ca="1">AE238+SUMIFS('Transactions (Dated)'!$E$2:$E$53,'Transactions (Dated)'!$D$2:$D$53,'Share Values'!$V239,'Transactions (Dated)'!$B$2:$B$53,'Share Values'!AE$11,'Transactions (Dated)'!$C$2:$C$53,"Buy")-SUMIFS('Transactions (Dated)'!$E$2:$E$53,'Transactions (Dated)'!$D$2:$D$53,'Share Values'!$V239,'Transactions (Dated)'!$B$2:$B$53,'Share Values'!AE$11,'Transactions (Dated)'!$C$2:$C$53,"Sell")</f>
        <v>0</v>
      </c>
      <c r="AF239" s="40">
        <f ca="1">AF238+SUMIFS('Transactions (Dated)'!$E$2:$E$53,'Transactions (Dated)'!$D$2:$D$53,'Share Values'!$V239,'Transactions (Dated)'!$B$2:$B$53,'Share Values'!AF$11,'Transactions (Dated)'!$C$2:$C$53,"Buy")-SUMIFS('Transactions (Dated)'!$E$2:$E$53,'Transactions (Dated)'!$D$2:$D$53,'Share Values'!$V239,'Transactions (Dated)'!$B$2:$B$53,'Share Values'!AF$11,'Transactions (Dated)'!$C$2:$C$53,"Sell")</f>
        <v>0</v>
      </c>
      <c r="AG239" s="40">
        <f ca="1">AG238+SUMIFS('Transactions (Dated)'!$E$2:$E$53,'Transactions (Dated)'!$D$2:$D$53,'Share Values'!$V239,'Transactions (Dated)'!$B$2:$B$53,'Share Values'!AG$11,'Transactions (Dated)'!$C$2:$C$53,"Buy")-SUMIFS('Transactions (Dated)'!$E$2:$E$53,'Transactions (Dated)'!$D$2:$D$53,'Share Values'!$V239,'Transactions (Dated)'!$B$2:$B$53,'Share Values'!AG$11,'Transactions (Dated)'!$C$2:$C$53,"Sell")</f>
        <v>0</v>
      </c>
      <c r="AH239" s="40">
        <f ca="1">AH238+SUMIFS('Transactions (Dated)'!$E$2:$E$53,'Transactions (Dated)'!$D$2:$D$53,'Share Values'!$V239,'Transactions (Dated)'!$B$2:$B$53,'Share Values'!AH$11,'Transactions (Dated)'!$C$2:$C$53,"Buy")-SUMIFS('Transactions (Dated)'!$E$2:$E$53,'Transactions (Dated)'!$D$2:$D$53,'Share Values'!$V239,'Transactions (Dated)'!$B$2:$B$53,'Share Values'!AH$11,'Transactions (Dated)'!$C$2:$C$53,"Sell")</f>
        <v>0</v>
      </c>
      <c r="AI239" s="40">
        <f ca="1">AI238+SUMIFS('Transactions (Dated)'!$E$2:$E$53,'Transactions (Dated)'!$D$2:$D$53,'Share Values'!$V239,'Transactions (Dated)'!$B$2:$B$53,'Share Values'!AI$11,'Transactions (Dated)'!$C$2:$C$53,"Buy")-SUMIFS('Transactions (Dated)'!$E$2:$E$53,'Transactions (Dated)'!$D$2:$D$53,'Share Values'!$V239,'Transactions (Dated)'!$B$2:$B$53,'Share Values'!AI$11,'Transactions (Dated)'!$C$2:$C$53,"Sell")</f>
        <v>0</v>
      </c>
      <c r="AJ239" s="40">
        <f ca="1">AJ238+SUMIFS('Transactions (Dated)'!$E$2:$E$53,'Transactions (Dated)'!$D$2:$D$53,'Share Values'!$V239,'Transactions (Dated)'!$B$2:$B$53,'Share Values'!AJ$11,'Transactions (Dated)'!$C$2:$C$53,"Buy")-SUMIFS('Transactions (Dated)'!$E$2:$E$53,'Transactions (Dated)'!$D$2:$D$53,'Share Values'!$V239,'Transactions (Dated)'!$B$2:$B$53,'Share Values'!AJ$11,'Transactions (Dated)'!$C$2:$C$53,"Sell")</f>
        <v>0</v>
      </c>
      <c r="AK239" s="40"/>
      <c r="AM239" s="3">
        <f t="shared" si="81"/>
        <v>42243</v>
      </c>
      <c r="AN239" s="6">
        <f t="shared" ca="1" si="82"/>
        <v>43891.25</v>
      </c>
      <c r="AO239" s="6">
        <f t="shared" ca="1" si="83"/>
        <v>37875</v>
      </c>
      <c r="AP239" s="6">
        <f t="shared" ca="1" si="84"/>
        <v>0</v>
      </c>
      <c r="AQ239" s="6">
        <f t="shared" ca="1" si="85"/>
        <v>51594.84</v>
      </c>
      <c r="AR239" s="6">
        <f t="shared" ca="1" si="86"/>
        <v>32003.24</v>
      </c>
      <c r="AS239" s="6">
        <f t="shared" ca="1" si="87"/>
        <v>0</v>
      </c>
      <c r="AT239" s="6">
        <f t="shared" ca="1" si="88"/>
        <v>0</v>
      </c>
      <c r="AU239" s="6">
        <f t="shared" ca="1" si="89"/>
        <v>0</v>
      </c>
      <c r="AV239" s="6">
        <f t="shared" ca="1" si="90"/>
        <v>0</v>
      </c>
      <c r="AW239" s="6">
        <f t="shared" ca="1" si="91"/>
        <v>0</v>
      </c>
      <c r="AX239" s="6">
        <f t="shared" ca="1" si="92"/>
        <v>0</v>
      </c>
      <c r="AY239" s="6">
        <f t="shared" ca="1" si="93"/>
        <v>0</v>
      </c>
      <c r="AZ239" s="6">
        <f t="shared" ca="1" si="94"/>
        <v>0</v>
      </c>
      <c r="BA239" s="6">
        <f t="shared" ca="1" si="95"/>
        <v>0</v>
      </c>
      <c r="BB239" s="6"/>
      <c r="BD239" s="4">
        <f t="shared" ca="1" si="96"/>
        <v>165364.32999999999</v>
      </c>
      <c r="BF239" s="3">
        <f t="shared" si="97"/>
        <v>42243</v>
      </c>
      <c r="BG239" s="6">
        <f>BG238+SUMIFS('Transactions (Dated)'!H:H,'Transactions (Dated)'!D:D,'Share Values'!AM239)</f>
        <v>806524.9</v>
      </c>
      <c r="BH239" s="6">
        <f ca="1">BH238+SUMIFS('Transactions (Dated)'!$F:$F,'Transactions (Dated)'!$D:$D,$BF239,'Transactions (Dated)'!$B:$B,BH$11,'Transactions (Dated)'!$C:$C,"Dividend (paid to cash)")*W239</f>
        <v>0</v>
      </c>
      <c r="BI239" s="6">
        <f ca="1">BI238+SUMIFS('Transactions (Dated)'!$F:$F,'Transactions (Dated)'!$D:$D,$BF239,'Transactions (Dated)'!$B:$B,BI$11,'Transactions (Dated)'!$C:$C,"Dividend (paid to cash)")*X239</f>
        <v>1718.75</v>
      </c>
      <c r="BJ239" s="6">
        <f ca="1">BJ238+SUMIFS('Transactions (Dated)'!$F:$F,'Transactions (Dated)'!$D:$D,$BF239,'Transactions (Dated)'!$B:$B,BJ$11,'Transactions (Dated)'!$C:$C,"Dividend (paid to cash)")*Y239</f>
        <v>0</v>
      </c>
      <c r="BK239" s="6">
        <f ca="1">BK238+SUMIFS('Transactions (Dated)'!$F:$F,'Transactions (Dated)'!$D:$D,$BF239,'Transactions (Dated)'!$B:$B,BK$11,'Transactions (Dated)'!$C:$C,"Dividend (paid to cash)")*Z239</f>
        <v>179.74</v>
      </c>
      <c r="BL239" s="6">
        <f ca="1">BL238+SUMIFS('Transactions (Dated)'!$F:$F,'Transactions (Dated)'!$D:$D,$BF239,'Transactions (Dated)'!$B:$B,BL$11,'Transactions (Dated)'!$C:$C,"Dividend (paid to cash)")*AA239</f>
        <v>0</v>
      </c>
      <c r="BM239" s="6">
        <f ca="1">BM238+SUMIFS('Transactions (Dated)'!$F:$F,'Transactions (Dated)'!$D:$D,$BF239,'Transactions (Dated)'!$B:$B,BM$11,'Transactions (Dated)'!$C:$C,"Dividend (paid to cash)")*AB239</f>
        <v>0</v>
      </c>
      <c r="BN239" s="6">
        <f ca="1">BN238+SUMIFS('Transactions (Dated)'!$F:$F,'Transactions (Dated)'!$D:$D,$BF239,'Transactions (Dated)'!$B:$B,BN$11,'Transactions (Dated)'!$C:$C,"Dividend (paid to cash)")*AC239</f>
        <v>0</v>
      </c>
      <c r="BO239" s="6">
        <f ca="1">BO238+SUMIFS('Transactions (Dated)'!$F:$F,'Transactions (Dated)'!$D:$D,$BF239,'Transactions (Dated)'!$B:$B,BO$11,'Transactions (Dated)'!$C:$C,"Dividend (paid to cash)")*AD239</f>
        <v>0</v>
      </c>
      <c r="BP239" s="6">
        <f ca="1">BP238+SUMIFS('Transactions (Dated)'!$F:$F,'Transactions (Dated)'!$D:$D,$BF239,'Transactions (Dated)'!$B:$B,BP$11,'Transactions (Dated)'!$C:$C,"Dividend (paid to cash)")*AE239</f>
        <v>0</v>
      </c>
      <c r="BQ239" s="6">
        <f ca="1">BQ238+SUMIFS('Transactions (Dated)'!$F:$F,'Transactions (Dated)'!$D:$D,$BF239,'Transactions (Dated)'!$B:$B,BQ$11,'Transactions (Dated)'!$C:$C,"Dividend (paid to cash)")*AF239</f>
        <v>0</v>
      </c>
      <c r="BR239" s="6">
        <f ca="1">BR238+SUMIFS('Transactions (Dated)'!$F:$F,'Transactions (Dated)'!$D:$D,$BF239,'Transactions (Dated)'!$B:$B,BR$11,'Transactions (Dated)'!$C:$C,"Dividend (paid to cash)")*AG239</f>
        <v>0</v>
      </c>
      <c r="BS239" s="6">
        <f ca="1">BS238+SUMIFS('Transactions (Dated)'!$F:$F,'Transactions (Dated)'!$D:$D,$BF239,'Transactions (Dated)'!$B:$B,BS$11,'Transactions (Dated)'!$C:$C,"Dividend (paid to cash)")*AH239</f>
        <v>0</v>
      </c>
      <c r="BT239" s="6">
        <f ca="1">BT238+SUMIFS('Transactions (Dated)'!$F:$F,'Transactions (Dated)'!$D:$D,$BF239,'Transactions (Dated)'!$B:$B,BT$11,'Transactions (Dated)'!$C:$C,"Dividend (paid to cash)")*AI239</f>
        <v>0</v>
      </c>
      <c r="BU239" s="6">
        <f ca="1">BU238+SUMIFS('Transactions (Dated)'!$F:$F,'Transactions (Dated)'!$D:$D,$BF239,'Transactions (Dated)'!$B:$B,BU$11,'Transactions (Dated)'!$C:$C,"Dividend (paid to cash)")*AJ239</f>
        <v>0</v>
      </c>
      <c r="BV239" s="6"/>
      <c r="BX239" s="6">
        <f t="shared" ca="1" si="102"/>
        <v>808423.39</v>
      </c>
      <c r="BZ239" s="3">
        <f t="shared" si="103"/>
        <v>42243</v>
      </c>
      <c r="CA239" s="4">
        <f t="shared" ca="1" si="98"/>
        <v>165364.32999999999</v>
      </c>
      <c r="CB239" s="4">
        <f t="shared" ca="1" si="99"/>
        <v>808423.39</v>
      </c>
      <c r="CD239" s="4">
        <f t="shared" ca="1" si="100"/>
        <v>973787.72</v>
      </c>
    </row>
    <row r="240" spans="2:82" x14ac:dyDescent="0.15">
      <c r="B240" s="3">
        <f t="shared" si="101"/>
        <v>42244</v>
      </c>
      <c r="C240" s="2">
        <v>13865.1</v>
      </c>
      <c r="E240" s="70">
        <v>42244</v>
      </c>
      <c r="F240" s="69">
        <v>9.7200000000000006</v>
      </c>
      <c r="G240" s="69">
        <v>4.33</v>
      </c>
      <c r="H240" s="69">
        <v>18.77</v>
      </c>
      <c r="I240" s="69">
        <v>27.91</v>
      </c>
      <c r="J240" s="69">
        <v>14.21</v>
      </c>
      <c r="K240" s="69">
        <v>11.11</v>
      </c>
      <c r="L240" s="69">
        <v>22.54</v>
      </c>
      <c r="M240" s="69">
        <v>3.46</v>
      </c>
      <c r="N240" s="69">
        <v>8.65</v>
      </c>
      <c r="O240" s="69">
        <v>6.0667</v>
      </c>
      <c r="P240" s="69">
        <v>26.58</v>
      </c>
      <c r="Q240" s="69">
        <v>0.91</v>
      </c>
      <c r="R240" s="69">
        <v>6.83</v>
      </c>
      <c r="S240" s="69">
        <v>37.31</v>
      </c>
      <c r="T240" s="4"/>
      <c r="V240" s="3">
        <f t="shared" si="80"/>
        <v>42244</v>
      </c>
      <c r="W240" s="40">
        <f ca="1">W239+SUMIFS('Transactions (Dated)'!$E$2:$E$53,'Transactions (Dated)'!$D$2:$D$53,'Share Values'!$V240,'Transactions (Dated)'!$B$2:$B$53,'Share Values'!W$11,'Transactions (Dated)'!$C$2:$C$53,"Buy")-SUMIFS('Transactions (Dated)'!$E$2:$E$53,'Transactions (Dated)'!$D$2:$D$53,'Share Values'!$V240,'Transactions (Dated)'!$B$2:$B$53,'Share Values'!W$11,'Transactions (Dated)'!$C$2:$C$53,"Sell")</f>
        <v>4625</v>
      </c>
      <c r="X240" s="40">
        <f ca="1">X239+SUMIFS('Transactions (Dated)'!$E$2:$E$53,'Transactions (Dated)'!$D$2:$D$53,'Share Values'!$V240,'Transactions (Dated)'!$B$2:$B$53,'Share Values'!X$11,'Transactions (Dated)'!$C$2:$C$53,"Buy")-SUMIFS('Transactions (Dated)'!$E$2:$E$53,'Transactions (Dated)'!$D$2:$D$53,'Share Values'!$V240,'Transactions (Dated)'!$B$2:$B$53,'Share Values'!X$11,'Transactions (Dated)'!$C$2:$C$53,"Sell")</f>
        <v>9375</v>
      </c>
      <c r="Y240" s="40">
        <f ca="1">Y239+SUMIFS('Transactions (Dated)'!$E$2:$E$53,'Transactions (Dated)'!$D$2:$D$53,'Share Values'!$V240,'Transactions (Dated)'!$B$2:$B$53,'Share Values'!Y$11,'Transactions (Dated)'!$C$2:$C$53,"Buy")-SUMIFS('Transactions (Dated)'!$E$2:$E$53,'Transactions (Dated)'!$D$2:$D$53,'Share Values'!$V240,'Transactions (Dated)'!$B$2:$B$53,'Share Values'!Y$11,'Transactions (Dated)'!$C$2:$C$53,"Sell")</f>
        <v>0</v>
      </c>
      <c r="Z240" s="40">
        <f ca="1">Z239+SUMIFS('Transactions (Dated)'!$E$2:$E$53,'Transactions (Dated)'!$D$2:$D$53,'Share Values'!$V240,'Transactions (Dated)'!$B$2:$B$53,'Share Values'!Z$11,'Transactions (Dated)'!$C$2:$C$53,"Buy")-SUMIFS('Transactions (Dated)'!$E$2:$E$53,'Transactions (Dated)'!$D$2:$D$53,'Share Values'!$V240,'Transactions (Dated)'!$B$2:$B$53,'Share Values'!Z$11,'Transactions (Dated)'!$C$2:$C$53,"Sell")</f>
        <v>1892</v>
      </c>
      <c r="AA240" s="40">
        <f ca="1">AA239+SUMIFS('Transactions (Dated)'!$E$2:$E$53,'Transactions (Dated)'!$D$2:$D$53,'Share Values'!$V240,'Transactions (Dated)'!$B$2:$B$53,'Share Values'!AA$11,'Transactions (Dated)'!$C$2:$C$53,"Buy")-SUMIFS('Transactions (Dated)'!$E$2:$E$53,'Transactions (Dated)'!$D$2:$D$53,'Share Values'!$V240,'Transactions (Dated)'!$B$2:$B$53,'Share Values'!AA$11,'Transactions (Dated)'!$C$2:$C$53,"Sell")</f>
        <v>2348</v>
      </c>
      <c r="AB240" s="40">
        <f ca="1">AB239+SUMIFS('Transactions (Dated)'!$E$2:$E$53,'Transactions (Dated)'!$D$2:$D$53,'Share Values'!$V240,'Transactions (Dated)'!$B$2:$B$53,'Share Values'!AB$11,'Transactions (Dated)'!$C$2:$C$53,"Buy")-SUMIFS('Transactions (Dated)'!$E$2:$E$53,'Transactions (Dated)'!$D$2:$D$53,'Share Values'!$V240,'Transactions (Dated)'!$B$2:$B$53,'Share Values'!AB$11,'Transactions (Dated)'!$C$2:$C$53,"Sell")</f>
        <v>0</v>
      </c>
      <c r="AC240" s="40">
        <f ca="1">AC239+SUMIFS('Transactions (Dated)'!$E$2:$E$53,'Transactions (Dated)'!$D$2:$D$53,'Share Values'!$V240,'Transactions (Dated)'!$B$2:$B$53,'Share Values'!AC$11,'Transactions (Dated)'!$C$2:$C$53,"Buy")-SUMIFS('Transactions (Dated)'!$E$2:$E$53,'Transactions (Dated)'!$D$2:$D$53,'Share Values'!$V240,'Transactions (Dated)'!$B$2:$B$53,'Share Values'!AC$11,'Transactions (Dated)'!$C$2:$C$53,"Sell")</f>
        <v>0</v>
      </c>
      <c r="AD240" s="40">
        <f ca="1">AD239+SUMIFS('Transactions (Dated)'!$E$2:$E$53,'Transactions (Dated)'!$D$2:$D$53,'Share Values'!$V240,'Transactions (Dated)'!$B$2:$B$53,'Share Values'!AD$11,'Transactions (Dated)'!$C$2:$C$53,"Buy")-SUMIFS('Transactions (Dated)'!$E$2:$E$53,'Transactions (Dated)'!$D$2:$D$53,'Share Values'!$V240,'Transactions (Dated)'!$B$2:$B$53,'Share Values'!AD$11,'Transactions (Dated)'!$C$2:$C$53,"Sell")</f>
        <v>0</v>
      </c>
      <c r="AE240" s="40">
        <f ca="1">AE239+SUMIFS('Transactions (Dated)'!$E$2:$E$53,'Transactions (Dated)'!$D$2:$D$53,'Share Values'!$V240,'Transactions (Dated)'!$B$2:$B$53,'Share Values'!AE$11,'Transactions (Dated)'!$C$2:$C$53,"Buy")-SUMIFS('Transactions (Dated)'!$E$2:$E$53,'Transactions (Dated)'!$D$2:$D$53,'Share Values'!$V240,'Transactions (Dated)'!$B$2:$B$53,'Share Values'!AE$11,'Transactions (Dated)'!$C$2:$C$53,"Sell")</f>
        <v>0</v>
      </c>
      <c r="AF240" s="40">
        <f ca="1">AF239+SUMIFS('Transactions (Dated)'!$E$2:$E$53,'Transactions (Dated)'!$D$2:$D$53,'Share Values'!$V240,'Transactions (Dated)'!$B$2:$B$53,'Share Values'!AF$11,'Transactions (Dated)'!$C$2:$C$53,"Buy")-SUMIFS('Transactions (Dated)'!$E$2:$E$53,'Transactions (Dated)'!$D$2:$D$53,'Share Values'!$V240,'Transactions (Dated)'!$B$2:$B$53,'Share Values'!AF$11,'Transactions (Dated)'!$C$2:$C$53,"Sell")</f>
        <v>0</v>
      </c>
      <c r="AG240" s="40">
        <f ca="1">AG239+SUMIFS('Transactions (Dated)'!$E$2:$E$53,'Transactions (Dated)'!$D$2:$D$53,'Share Values'!$V240,'Transactions (Dated)'!$B$2:$B$53,'Share Values'!AG$11,'Transactions (Dated)'!$C$2:$C$53,"Buy")-SUMIFS('Transactions (Dated)'!$E$2:$E$53,'Transactions (Dated)'!$D$2:$D$53,'Share Values'!$V240,'Transactions (Dated)'!$B$2:$B$53,'Share Values'!AG$11,'Transactions (Dated)'!$C$2:$C$53,"Sell")</f>
        <v>0</v>
      </c>
      <c r="AH240" s="40">
        <f ca="1">AH239+SUMIFS('Transactions (Dated)'!$E$2:$E$53,'Transactions (Dated)'!$D$2:$D$53,'Share Values'!$V240,'Transactions (Dated)'!$B$2:$B$53,'Share Values'!AH$11,'Transactions (Dated)'!$C$2:$C$53,"Buy")-SUMIFS('Transactions (Dated)'!$E$2:$E$53,'Transactions (Dated)'!$D$2:$D$53,'Share Values'!$V240,'Transactions (Dated)'!$B$2:$B$53,'Share Values'!AH$11,'Transactions (Dated)'!$C$2:$C$53,"Sell")</f>
        <v>0</v>
      </c>
      <c r="AI240" s="40">
        <f ca="1">AI239+SUMIFS('Transactions (Dated)'!$E$2:$E$53,'Transactions (Dated)'!$D$2:$D$53,'Share Values'!$V240,'Transactions (Dated)'!$B$2:$B$53,'Share Values'!AI$11,'Transactions (Dated)'!$C$2:$C$53,"Buy")-SUMIFS('Transactions (Dated)'!$E$2:$E$53,'Transactions (Dated)'!$D$2:$D$53,'Share Values'!$V240,'Transactions (Dated)'!$B$2:$B$53,'Share Values'!AI$11,'Transactions (Dated)'!$C$2:$C$53,"Sell")</f>
        <v>0</v>
      </c>
      <c r="AJ240" s="40">
        <f ca="1">AJ239+SUMIFS('Transactions (Dated)'!$E$2:$E$53,'Transactions (Dated)'!$D$2:$D$53,'Share Values'!$V240,'Transactions (Dated)'!$B$2:$B$53,'Share Values'!AJ$11,'Transactions (Dated)'!$C$2:$C$53,"Buy")-SUMIFS('Transactions (Dated)'!$E$2:$E$53,'Transactions (Dated)'!$D$2:$D$53,'Share Values'!$V240,'Transactions (Dated)'!$B$2:$B$53,'Share Values'!AJ$11,'Transactions (Dated)'!$C$2:$C$53,"Sell")</f>
        <v>0</v>
      </c>
      <c r="AK240" s="40"/>
      <c r="AM240" s="3">
        <f t="shared" si="81"/>
        <v>42244</v>
      </c>
      <c r="AN240" s="6">
        <f t="shared" ca="1" si="82"/>
        <v>44955</v>
      </c>
      <c r="AO240" s="6">
        <f t="shared" ca="1" si="83"/>
        <v>40593.75</v>
      </c>
      <c r="AP240" s="6">
        <f t="shared" ca="1" si="84"/>
        <v>0</v>
      </c>
      <c r="AQ240" s="6">
        <f t="shared" ca="1" si="85"/>
        <v>52805.72</v>
      </c>
      <c r="AR240" s="6">
        <f t="shared" ca="1" si="86"/>
        <v>33365.08</v>
      </c>
      <c r="AS240" s="6">
        <f t="shared" ca="1" si="87"/>
        <v>0</v>
      </c>
      <c r="AT240" s="6">
        <f t="shared" ca="1" si="88"/>
        <v>0</v>
      </c>
      <c r="AU240" s="6">
        <f t="shared" ca="1" si="89"/>
        <v>0</v>
      </c>
      <c r="AV240" s="6">
        <f t="shared" ca="1" si="90"/>
        <v>0</v>
      </c>
      <c r="AW240" s="6">
        <f t="shared" ca="1" si="91"/>
        <v>0</v>
      </c>
      <c r="AX240" s="6">
        <f t="shared" ca="1" si="92"/>
        <v>0</v>
      </c>
      <c r="AY240" s="6">
        <f t="shared" ca="1" si="93"/>
        <v>0</v>
      </c>
      <c r="AZ240" s="6">
        <f t="shared" ca="1" si="94"/>
        <v>0</v>
      </c>
      <c r="BA240" s="6">
        <f t="shared" ca="1" si="95"/>
        <v>0</v>
      </c>
      <c r="BB240" s="6"/>
      <c r="BD240" s="4">
        <f t="shared" ca="1" si="96"/>
        <v>171719.55</v>
      </c>
      <c r="BF240" s="3">
        <f t="shared" si="97"/>
        <v>42244</v>
      </c>
      <c r="BG240" s="6">
        <f>BG239+SUMIFS('Transactions (Dated)'!H:H,'Transactions (Dated)'!D:D,'Share Values'!AM240)</f>
        <v>806524.9</v>
      </c>
      <c r="BH240" s="6">
        <f ca="1">BH239+SUMIFS('Transactions (Dated)'!$F:$F,'Transactions (Dated)'!$D:$D,$BF240,'Transactions (Dated)'!$B:$B,BH$11,'Transactions (Dated)'!$C:$C,"Dividend (paid to cash)")*W240</f>
        <v>0</v>
      </c>
      <c r="BI240" s="6">
        <f ca="1">BI239+SUMIFS('Transactions (Dated)'!$F:$F,'Transactions (Dated)'!$D:$D,$BF240,'Transactions (Dated)'!$B:$B,BI$11,'Transactions (Dated)'!$C:$C,"Dividend (paid to cash)")*X240</f>
        <v>1718.75</v>
      </c>
      <c r="BJ240" s="6">
        <f ca="1">BJ239+SUMIFS('Transactions (Dated)'!$F:$F,'Transactions (Dated)'!$D:$D,$BF240,'Transactions (Dated)'!$B:$B,BJ$11,'Transactions (Dated)'!$C:$C,"Dividend (paid to cash)")*Y240</f>
        <v>0</v>
      </c>
      <c r="BK240" s="6">
        <f ca="1">BK239+SUMIFS('Transactions (Dated)'!$F:$F,'Transactions (Dated)'!$D:$D,$BF240,'Transactions (Dated)'!$B:$B,BK$11,'Transactions (Dated)'!$C:$C,"Dividend (paid to cash)")*Z240</f>
        <v>179.74</v>
      </c>
      <c r="BL240" s="6">
        <f ca="1">BL239+SUMIFS('Transactions (Dated)'!$F:$F,'Transactions (Dated)'!$D:$D,$BF240,'Transactions (Dated)'!$B:$B,BL$11,'Transactions (Dated)'!$C:$C,"Dividend (paid to cash)")*AA240</f>
        <v>0</v>
      </c>
      <c r="BM240" s="6">
        <f ca="1">BM239+SUMIFS('Transactions (Dated)'!$F:$F,'Transactions (Dated)'!$D:$D,$BF240,'Transactions (Dated)'!$B:$B,BM$11,'Transactions (Dated)'!$C:$C,"Dividend (paid to cash)")*AB240</f>
        <v>0</v>
      </c>
      <c r="BN240" s="6">
        <f ca="1">BN239+SUMIFS('Transactions (Dated)'!$F:$F,'Transactions (Dated)'!$D:$D,$BF240,'Transactions (Dated)'!$B:$B,BN$11,'Transactions (Dated)'!$C:$C,"Dividend (paid to cash)")*AC240</f>
        <v>0</v>
      </c>
      <c r="BO240" s="6">
        <f ca="1">BO239+SUMIFS('Transactions (Dated)'!$F:$F,'Transactions (Dated)'!$D:$D,$BF240,'Transactions (Dated)'!$B:$B,BO$11,'Transactions (Dated)'!$C:$C,"Dividend (paid to cash)")*AD240</f>
        <v>0</v>
      </c>
      <c r="BP240" s="6">
        <f ca="1">BP239+SUMIFS('Transactions (Dated)'!$F:$F,'Transactions (Dated)'!$D:$D,$BF240,'Transactions (Dated)'!$B:$B,BP$11,'Transactions (Dated)'!$C:$C,"Dividend (paid to cash)")*AE240</f>
        <v>0</v>
      </c>
      <c r="BQ240" s="6">
        <f ca="1">BQ239+SUMIFS('Transactions (Dated)'!$F:$F,'Transactions (Dated)'!$D:$D,$BF240,'Transactions (Dated)'!$B:$B,BQ$11,'Transactions (Dated)'!$C:$C,"Dividend (paid to cash)")*AF240</f>
        <v>0</v>
      </c>
      <c r="BR240" s="6">
        <f ca="1">BR239+SUMIFS('Transactions (Dated)'!$F:$F,'Transactions (Dated)'!$D:$D,$BF240,'Transactions (Dated)'!$B:$B,BR$11,'Transactions (Dated)'!$C:$C,"Dividend (paid to cash)")*AG240</f>
        <v>0</v>
      </c>
      <c r="BS240" s="6">
        <f ca="1">BS239+SUMIFS('Transactions (Dated)'!$F:$F,'Transactions (Dated)'!$D:$D,$BF240,'Transactions (Dated)'!$B:$B,BS$11,'Transactions (Dated)'!$C:$C,"Dividend (paid to cash)")*AH240</f>
        <v>0</v>
      </c>
      <c r="BT240" s="6">
        <f ca="1">BT239+SUMIFS('Transactions (Dated)'!$F:$F,'Transactions (Dated)'!$D:$D,$BF240,'Transactions (Dated)'!$B:$B,BT$11,'Transactions (Dated)'!$C:$C,"Dividend (paid to cash)")*AI240</f>
        <v>0</v>
      </c>
      <c r="BU240" s="6">
        <f ca="1">BU239+SUMIFS('Transactions (Dated)'!$F:$F,'Transactions (Dated)'!$D:$D,$BF240,'Transactions (Dated)'!$B:$B,BU$11,'Transactions (Dated)'!$C:$C,"Dividend (paid to cash)")*AJ240</f>
        <v>0</v>
      </c>
      <c r="BV240" s="6"/>
      <c r="BX240" s="6">
        <f t="shared" ca="1" si="102"/>
        <v>808423.39</v>
      </c>
      <c r="BZ240" s="3">
        <f t="shared" si="103"/>
        <v>42244</v>
      </c>
      <c r="CA240" s="4">
        <f t="shared" ca="1" si="98"/>
        <v>171719.55</v>
      </c>
      <c r="CB240" s="4">
        <f t="shared" ca="1" si="99"/>
        <v>808423.39</v>
      </c>
      <c r="CD240" s="4">
        <f t="shared" ca="1" si="100"/>
        <v>980142.94</v>
      </c>
    </row>
    <row r="241" spans="2:82" x14ac:dyDescent="0.15">
      <c r="B241" s="3">
        <f t="shared" si="101"/>
        <v>42247</v>
      </c>
      <c r="C241" s="2">
        <v>13859.1</v>
      </c>
      <c r="E241" s="70">
        <v>42247</v>
      </c>
      <c r="F241" s="69">
        <v>9.98</v>
      </c>
      <c r="G241" s="69">
        <v>4.5199999999999996</v>
      </c>
      <c r="H241" s="69">
        <v>18.77</v>
      </c>
      <c r="I241" s="69">
        <v>28.2</v>
      </c>
      <c r="J241" s="69">
        <v>13.9</v>
      </c>
      <c r="K241" s="69">
        <v>11.02</v>
      </c>
      <c r="L241" s="69">
        <v>23</v>
      </c>
      <c r="M241" s="69">
        <v>3.5</v>
      </c>
      <c r="N241" s="69">
        <v>8.65</v>
      </c>
      <c r="O241" s="69">
        <v>6.01</v>
      </c>
      <c r="P241" s="69">
        <v>26.92</v>
      </c>
      <c r="Q241" s="69">
        <v>0.91</v>
      </c>
      <c r="R241" s="69">
        <v>6.59</v>
      </c>
      <c r="S241" s="69">
        <v>35.69</v>
      </c>
      <c r="T241" s="4"/>
      <c r="V241" s="3">
        <f t="shared" si="80"/>
        <v>42247</v>
      </c>
      <c r="W241" s="40">
        <f ca="1">W240+SUMIFS('Transactions (Dated)'!$E$2:$E$53,'Transactions (Dated)'!$D$2:$D$53,'Share Values'!$V241,'Transactions (Dated)'!$B$2:$B$53,'Share Values'!W$11,'Transactions (Dated)'!$C$2:$C$53,"Buy")-SUMIFS('Transactions (Dated)'!$E$2:$E$53,'Transactions (Dated)'!$D$2:$D$53,'Share Values'!$V241,'Transactions (Dated)'!$B$2:$B$53,'Share Values'!W$11,'Transactions (Dated)'!$C$2:$C$53,"Sell")</f>
        <v>4625</v>
      </c>
      <c r="X241" s="40">
        <f ca="1">X240+SUMIFS('Transactions (Dated)'!$E$2:$E$53,'Transactions (Dated)'!$D$2:$D$53,'Share Values'!$V241,'Transactions (Dated)'!$B$2:$B$53,'Share Values'!X$11,'Transactions (Dated)'!$C$2:$C$53,"Buy")-SUMIFS('Transactions (Dated)'!$E$2:$E$53,'Transactions (Dated)'!$D$2:$D$53,'Share Values'!$V241,'Transactions (Dated)'!$B$2:$B$53,'Share Values'!X$11,'Transactions (Dated)'!$C$2:$C$53,"Sell")</f>
        <v>9375</v>
      </c>
      <c r="Y241" s="40">
        <f ca="1">Y240+SUMIFS('Transactions (Dated)'!$E$2:$E$53,'Transactions (Dated)'!$D$2:$D$53,'Share Values'!$V241,'Transactions (Dated)'!$B$2:$B$53,'Share Values'!Y$11,'Transactions (Dated)'!$C$2:$C$53,"Buy")-SUMIFS('Transactions (Dated)'!$E$2:$E$53,'Transactions (Dated)'!$D$2:$D$53,'Share Values'!$V241,'Transactions (Dated)'!$B$2:$B$53,'Share Values'!Y$11,'Transactions (Dated)'!$C$2:$C$53,"Sell")</f>
        <v>0</v>
      </c>
      <c r="Z241" s="40">
        <f ca="1">Z240+SUMIFS('Transactions (Dated)'!$E$2:$E$53,'Transactions (Dated)'!$D$2:$D$53,'Share Values'!$V241,'Transactions (Dated)'!$B$2:$B$53,'Share Values'!Z$11,'Transactions (Dated)'!$C$2:$C$53,"Buy")-SUMIFS('Transactions (Dated)'!$E$2:$E$53,'Transactions (Dated)'!$D$2:$D$53,'Share Values'!$V241,'Transactions (Dated)'!$B$2:$B$53,'Share Values'!Z$11,'Transactions (Dated)'!$C$2:$C$53,"Sell")</f>
        <v>1892</v>
      </c>
      <c r="AA241" s="40">
        <f ca="1">AA240+SUMIFS('Transactions (Dated)'!$E$2:$E$53,'Transactions (Dated)'!$D$2:$D$53,'Share Values'!$V241,'Transactions (Dated)'!$B$2:$B$53,'Share Values'!AA$11,'Transactions (Dated)'!$C$2:$C$53,"Buy")-SUMIFS('Transactions (Dated)'!$E$2:$E$53,'Transactions (Dated)'!$D$2:$D$53,'Share Values'!$V241,'Transactions (Dated)'!$B$2:$B$53,'Share Values'!AA$11,'Transactions (Dated)'!$C$2:$C$53,"Sell")</f>
        <v>2348</v>
      </c>
      <c r="AB241" s="40">
        <f ca="1">AB240+SUMIFS('Transactions (Dated)'!$E$2:$E$53,'Transactions (Dated)'!$D$2:$D$53,'Share Values'!$V241,'Transactions (Dated)'!$B$2:$B$53,'Share Values'!AB$11,'Transactions (Dated)'!$C$2:$C$53,"Buy")-SUMIFS('Transactions (Dated)'!$E$2:$E$53,'Transactions (Dated)'!$D$2:$D$53,'Share Values'!$V241,'Transactions (Dated)'!$B$2:$B$53,'Share Values'!AB$11,'Transactions (Dated)'!$C$2:$C$53,"Sell")</f>
        <v>0</v>
      </c>
      <c r="AC241" s="40">
        <f ca="1">AC240+SUMIFS('Transactions (Dated)'!$E$2:$E$53,'Transactions (Dated)'!$D$2:$D$53,'Share Values'!$V241,'Transactions (Dated)'!$B$2:$B$53,'Share Values'!AC$11,'Transactions (Dated)'!$C$2:$C$53,"Buy")-SUMIFS('Transactions (Dated)'!$E$2:$E$53,'Transactions (Dated)'!$D$2:$D$53,'Share Values'!$V241,'Transactions (Dated)'!$B$2:$B$53,'Share Values'!AC$11,'Transactions (Dated)'!$C$2:$C$53,"Sell")</f>
        <v>0</v>
      </c>
      <c r="AD241" s="40">
        <f ca="1">AD240+SUMIFS('Transactions (Dated)'!$E$2:$E$53,'Transactions (Dated)'!$D$2:$D$53,'Share Values'!$V241,'Transactions (Dated)'!$B$2:$B$53,'Share Values'!AD$11,'Transactions (Dated)'!$C$2:$C$53,"Buy")-SUMIFS('Transactions (Dated)'!$E$2:$E$53,'Transactions (Dated)'!$D$2:$D$53,'Share Values'!$V241,'Transactions (Dated)'!$B$2:$B$53,'Share Values'!AD$11,'Transactions (Dated)'!$C$2:$C$53,"Sell")</f>
        <v>0</v>
      </c>
      <c r="AE241" s="40">
        <f ca="1">AE240+SUMIFS('Transactions (Dated)'!$E$2:$E$53,'Transactions (Dated)'!$D$2:$D$53,'Share Values'!$V241,'Transactions (Dated)'!$B$2:$B$53,'Share Values'!AE$11,'Transactions (Dated)'!$C$2:$C$53,"Buy")-SUMIFS('Transactions (Dated)'!$E$2:$E$53,'Transactions (Dated)'!$D$2:$D$53,'Share Values'!$V241,'Transactions (Dated)'!$B$2:$B$53,'Share Values'!AE$11,'Transactions (Dated)'!$C$2:$C$53,"Sell")</f>
        <v>0</v>
      </c>
      <c r="AF241" s="40">
        <f ca="1">AF240+SUMIFS('Transactions (Dated)'!$E$2:$E$53,'Transactions (Dated)'!$D$2:$D$53,'Share Values'!$V241,'Transactions (Dated)'!$B$2:$B$53,'Share Values'!AF$11,'Transactions (Dated)'!$C$2:$C$53,"Buy")-SUMIFS('Transactions (Dated)'!$E$2:$E$53,'Transactions (Dated)'!$D$2:$D$53,'Share Values'!$V241,'Transactions (Dated)'!$B$2:$B$53,'Share Values'!AF$11,'Transactions (Dated)'!$C$2:$C$53,"Sell")</f>
        <v>0</v>
      </c>
      <c r="AG241" s="40">
        <f ca="1">AG240+SUMIFS('Transactions (Dated)'!$E$2:$E$53,'Transactions (Dated)'!$D$2:$D$53,'Share Values'!$V241,'Transactions (Dated)'!$B$2:$B$53,'Share Values'!AG$11,'Transactions (Dated)'!$C$2:$C$53,"Buy")-SUMIFS('Transactions (Dated)'!$E$2:$E$53,'Transactions (Dated)'!$D$2:$D$53,'Share Values'!$V241,'Transactions (Dated)'!$B$2:$B$53,'Share Values'!AG$11,'Transactions (Dated)'!$C$2:$C$53,"Sell")</f>
        <v>0</v>
      </c>
      <c r="AH241" s="40">
        <f ca="1">AH240+SUMIFS('Transactions (Dated)'!$E$2:$E$53,'Transactions (Dated)'!$D$2:$D$53,'Share Values'!$V241,'Transactions (Dated)'!$B$2:$B$53,'Share Values'!AH$11,'Transactions (Dated)'!$C$2:$C$53,"Buy")-SUMIFS('Transactions (Dated)'!$E$2:$E$53,'Transactions (Dated)'!$D$2:$D$53,'Share Values'!$V241,'Transactions (Dated)'!$B$2:$B$53,'Share Values'!AH$11,'Transactions (Dated)'!$C$2:$C$53,"Sell")</f>
        <v>0</v>
      </c>
      <c r="AI241" s="40">
        <f ca="1">AI240+SUMIFS('Transactions (Dated)'!$E$2:$E$53,'Transactions (Dated)'!$D$2:$D$53,'Share Values'!$V241,'Transactions (Dated)'!$B$2:$B$53,'Share Values'!AI$11,'Transactions (Dated)'!$C$2:$C$53,"Buy")-SUMIFS('Transactions (Dated)'!$E$2:$E$53,'Transactions (Dated)'!$D$2:$D$53,'Share Values'!$V241,'Transactions (Dated)'!$B$2:$B$53,'Share Values'!AI$11,'Transactions (Dated)'!$C$2:$C$53,"Sell")</f>
        <v>0</v>
      </c>
      <c r="AJ241" s="40">
        <f ca="1">AJ240+SUMIFS('Transactions (Dated)'!$E$2:$E$53,'Transactions (Dated)'!$D$2:$D$53,'Share Values'!$V241,'Transactions (Dated)'!$B$2:$B$53,'Share Values'!AJ$11,'Transactions (Dated)'!$C$2:$C$53,"Buy")-SUMIFS('Transactions (Dated)'!$E$2:$E$53,'Transactions (Dated)'!$D$2:$D$53,'Share Values'!$V241,'Transactions (Dated)'!$B$2:$B$53,'Share Values'!AJ$11,'Transactions (Dated)'!$C$2:$C$53,"Sell")</f>
        <v>0</v>
      </c>
      <c r="AK241" s="40"/>
      <c r="AM241" s="3">
        <f t="shared" si="81"/>
        <v>42247</v>
      </c>
      <c r="AN241" s="6">
        <f t="shared" ca="1" si="82"/>
        <v>46157.5</v>
      </c>
      <c r="AO241" s="6">
        <f t="shared" ca="1" si="83"/>
        <v>42374.999999999993</v>
      </c>
      <c r="AP241" s="6">
        <f t="shared" ca="1" si="84"/>
        <v>0</v>
      </c>
      <c r="AQ241" s="6">
        <f t="shared" ca="1" si="85"/>
        <v>53354.400000000001</v>
      </c>
      <c r="AR241" s="6">
        <f t="shared" ca="1" si="86"/>
        <v>32637.200000000001</v>
      </c>
      <c r="AS241" s="6">
        <f t="shared" ca="1" si="87"/>
        <v>0</v>
      </c>
      <c r="AT241" s="6">
        <f t="shared" ca="1" si="88"/>
        <v>0</v>
      </c>
      <c r="AU241" s="6">
        <f t="shared" ca="1" si="89"/>
        <v>0</v>
      </c>
      <c r="AV241" s="6">
        <f t="shared" ca="1" si="90"/>
        <v>0</v>
      </c>
      <c r="AW241" s="6">
        <f t="shared" ca="1" si="91"/>
        <v>0</v>
      </c>
      <c r="AX241" s="6">
        <f t="shared" ca="1" si="92"/>
        <v>0</v>
      </c>
      <c r="AY241" s="6">
        <f t="shared" ca="1" si="93"/>
        <v>0</v>
      </c>
      <c r="AZ241" s="6">
        <f t="shared" ca="1" si="94"/>
        <v>0</v>
      </c>
      <c r="BA241" s="6">
        <f t="shared" ca="1" si="95"/>
        <v>0</v>
      </c>
      <c r="BB241" s="6"/>
      <c r="BD241" s="4">
        <f t="shared" ca="1" si="96"/>
        <v>174524.1</v>
      </c>
      <c r="BF241" s="3">
        <f t="shared" si="97"/>
        <v>42247</v>
      </c>
      <c r="BG241" s="6">
        <f>BG240+SUMIFS('Transactions (Dated)'!H:H,'Transactions (Dated)'!D:D,'Share Values'!AM241)</f>
        <v>806524.9</v>
      </c>
      <c r="BH241" s="6">
        <f ca="1">BH240+SUMIFS('Transactions (Dated)'!$F:$F,'Transactions (Dated)'!$D:$D,$BF241,'Transactions (Dated)'!$B:$B,BH$11,'Transactions (Dated)'!$C:$C,"Dividend (paid to cash)")*W241</f>
        <v>0</v>
      </c>
      <c r="BI241" s="6">
        <f ca="1">BI240+SUMIFS('Transactions (Dated)'!$F:$F,'Transactions (Dated)'!$D:$D,$BF241,'Transactions (Dated)'!$B:$B,BI$11,'Transactions (Dated)'!$C:$C,"Dividend (paid to cash)")*X241</f>
        <v>1718.75</v>
      </c>
      <c r="BJ241" s="6">
        <f ca="1">BJ240+SUMIFS('Transactions (Dated)'!$F:$F,'Transactions (Dated)'!$D:$D,$BF241,'Transactions (Dated)'!$B:$B,BJ$11,'Transactions (Dated)'!$C:$C,"Dividend (paid to cash)")*Y241</f>
        <v>0</v>
      </c>
      <c r="BK241" s="6">
        <f ca="1">BK240+SUMIFS('Transactions (Dated)'!$F:$F,'Transactions (Dated)'!$D:$D,$BF241,'Transactions (Dated)'!$B:$B,BK$11,'Transactions (Dated)'!$C:$C,"Dividend (paid to cash)")*Z241</f>
        <v>179.74</v>
      </c>
      <c r="BL241" s="6">
        <f ca="1">BL240+SUMIFS('Transactions (Dated)'!$F:$F,'Transactions (Dated)'!$D:$D,$BF241,'Transactions (Dated)'!$B:$B,BL$11,'Transactions (Dated)'!$C:$C,"Dividend (paid to cash)")*AA241</f>
        <v>0</v>
      </c>
      <c r="BM241" s="6">
        <f ca="1">BM240+SUMIFS('Transactions (Dated)'!$F:$F,'Transactions (Dated)'!$D:$D,$BF241,'Transactions (Dated)'!$B:$B,BM$11,'Transactions (Dated)'!$C:$C,"Dividend (paid to cash)")*AB241</f>
        <v>0</v>
      </c>
      <c r="BN241" s="6">
        <f ca="1">BN240+SUMIFS('Transactions (Dated)'!$F:$F,'Transactions (Dated)'!$D:$D,$BF241,'Transactions (Dated)'!$B:$B,BN$11,'Transactions (Dated)'!$C:$C,"Dividend (paid to cash)")*AC241</f>
        <v>0</v>
      </c>
      <c r="BO241" s="6">
        <f ca="1">BO240+SUMIFS('Transactions (Dated)'!$F:$F,'Transactions (Dated)'!$D:$D,$BF241,'Transactions (Dated)'!$B:$B,BO$11,'Transactions (Dated)'!$C:$C,"Dividend (paid to cash)")*AD241</f>
        <v>0</v>
      </c>
      <c r="BP241" s="6">
        <f ca="1">BP240+SUMIFS('Transactions (Dated)'!$F:$F,'Transactions (Dated)'!$D:$D,$BF241,'Transactions (Dated)'!$B:$B,BP$11,'Transactions (Dated)'!$C:$C,"Dividend (paid to cash)")*AE241</f>
        <v>0</v>
      </c>
      <c r="BQ241" s="6">
        <f ca="1">BQ240+SUMIFS('Transactions (Dated)'!$F:$F,'Transactions (Dated)'!$D:$D,$BF241,'Transactions (Dated)'!$B:$B,BQ$11,'Transactions (Dated)'!$C:$C,"Dividend (paid to cash)")*AF241</f>
        <v>0</v>
      </c>
      <c r="BR241" s="6">
        <f ca="1">BR240+SUMIFS('Transactions (Dated)'!$F:$F,'Transactions (Dated)'!$D:$D,$BF241,'Transactions (Dated)'!$B:$B,BR$11,'Transactions (Dated)'!$C:$C,"Dividend (paid to cash)")*AG241</f>
        <v>0</v>
      </c>
      <c r="BS241" s="6">
        <f ca="1">BS240+SUMIFS('Transactions (Dated)'!$F:$F,'Transactions (Dated)'!$D:$D,$BF241,'Transactions (Dated)'!$B:$B,BS$11,'Transactions (Dated)'!$C:$C,"Dividend (paid to cash)")*AH241</f>
        <v>0</v>
      </c>
      <c r="BT241" s="6">
        <f ca="1">BT240+SUMIFS('Transactions (Dated)'!$F:$F,'Transactions (Dated)'!$D:$D,$BF241,'Transactions (Dated)'!$B:$B,BT$11,'Transactions (Dated)'!$C:$C,"Dividend (paid to cash)")*AI241</f>
        <v>0</v>
      </c>
      <c r="BU241" s="6">
        <f ca="1">BU240+SUMIFS('Transactions (Dated)'!$F:$F,'Transactions (Dated)'!$D:$D,$BF241,'Transactions (Dated)'!$B:$B,BU$11,'Transactions (Dated)'!$C:$C,"Dividend (paid to cash)")*AJ241</f>
        <v>0</v>
      </c>
      <c r="BV241" s="6"/>
      <c r="BX241" s="6">
        <f t="shared" ca="1" si="102"/>
        <v>808423.39</v>
      </c>
      <c r="BZ241" s="3">
        <f t="shared" si="103"/>
        <v>42247</v>
      </c>
      <c r="CA241" s="4">
        <f t="shared" ca="1" si="98"/>
        <v>174524.1</v>
      </c>
      <c r="CB241" s="4">
        <f t="shared" ca="1" si="99"/>
        <v>808423.39</v>
      </c>
      <c r="CD241" s="4">
        <f t="shared" ca="1" si="100"/>
        <v>982947.49</v>
      </c>
    </row>
    <row r="242" spans="2:82" x14ac:dyDescent="0.15">
      <c r="B242" s="3">
        <f t="shared" si="101"/>
        <v>42248</v>
      </c>
      <c r="C242" s="2">
        <v>13481.9</v>
      </c>
      <c r="E242" s="70">
        <v>42248</v>
      </c>
      <c r="F242" s="69">
        <v>9.7100000000000009</v>
      </c>
      <c r="G242" s="69">
        <v>4.09</v>
      </c>
      <c r="H242" s="69">
        <v>18.3</v>
      </c>
      <c r="I242" s="69">
        <v>27.3</v>
      </c>
      <c r="J242" s="69">
        <v>14</v>
      </c>
      <c r="K242" s="69">
        <v>10.79</v>
      </c>
      <c r="L242" s="69">
        <v>22.25</v>
      </c>
      <c r="M242" s="69">
        <v>3.49</v>
      </c>
      <c r="N242" s="69">
        <v>8.57</v>
      </c>
      <c r="O242" s="69">
        <v>6</v>
      </c>
      <c r="P242" s="69">
        <v>26.26</v>
      </c>
      <c r="Q242" s="69">
        <v>0.86</v>
      </c>
      <c r="R242" s="69">
        <v>6.26</v>
      </c>
      <c r="S242" s="69">
        <v>35.28</v>
      </c>
      <c r="T242" s="4"/>
      <c r="V242" s="3">
        <f t="shared" si="80"/>
        <v>42248</v>
      </c>
      <c r="W242" s="40">
        <f ca="1">W241+SUMIFS('Transactions (Dated)'!$E$2:$E$53,'Transactions (Dated)'!$D$2:$D$53,'Share Values'!$V242,'Transactions (Dated)'!$B$2:$B$53,'Share Values'!W$11,'Transactions (Dated)'!$C$2:$C$53,"Buy")-SUMIFS('Transactions (Dated)'!$E$2:$E$53,'Transactions (Dated)'!$D$2:$D$53,'Share Values'!$V242,'Transactions (Dated)'!$B$2:$B$53,'Share Values'!W$11,'Transactions (Dated)'!$C$2:$C$53,"Sell")</f>
        <v>4625</v>
      </c>
      <c r="X242" s="40">
        <f ca="1">X241+SUMIFS('Transactions (Dated)'!$E$2:$E$53,'Transactions (Dated)'!$D$2:$D$53,'Share Values'!$V242,'Transactions (Dated)'!$B$2:$B$53,'Share Values'!X$11,'Transactions (Dated)'!$C$2:$C$53,"Buy")-SUMIFS('Transactions (Dated)'!$E$2:$E$53,'Transactions (Dated)'!$D$2:$D$53,'Share Values'!$V242,'Transactions (Dated)'!$B$2:$B$53,'Share Values'!X$11,'Transactions (Dated)'!$C$2:$C$53,"Sell")</f>
        <v>9375</v>
      </c>
      <c r="Y242" s="40">
        <f ca="1">Y241+SUMIFS('Transactions (Dated)'!$E$2:$E$53,'Transactions (Dated)'!$D$2:$D$53,'Share Values'!$V242,'Transactions (Dated)'!$B$2:$B$53,'Share Values'!Y$11,'Transactions (Dated)'!$C$2:$C$53,"Buy")-SUMIFS('Transactions (Dated)'!$E$2:$E$53,'Transactions (Dated)'!$D$2:$D$53,'Share Values'!$V242,'Transactions (Dated)'!$B$2:$B$53,'Share Values'!Y$11,'Transactions (Dated)'!$C$2:$C$53,"Sell")</f>
        <v>0</v>
      </c>
      <c r="Z242" s="40">
        <f ca="1">Z241+SUMIFS('Transactions (Dated)'!$E$2:$E$53,'Transactions (Dated)'!$D$2:$D$53,'Share Values'!$V242,'Transactions (Dated)'!$B$2:$B$53,'Share Values'!Z$11,'Transactions (Dated)'!$C$2:$C$53,"Buy")-SUMIFS('Transactions (Dated)'!$E$2:$E$53,'Transactions (Dated)'!$D$2:$D$53,'Share Values'!$V242,'Transactions (Dated)'!$B$2:$B$53,'Share Values'!Z$11,'Transactions (Dated)'!$C$2:$C$53,"Sell")</f>
        <v>1892</v>
      </c>
      <c r="AA242" s="40">
        <f ca="1">AA241+SUMIFS('Transactions (Dated)'!$E$2:$E$53,'Transactions (Dated)'!$D$2:$D$53,'Share Values'!$V242,'Transactions (Dated)'!$B$2:$B$53,'Share Values'!AA$11,'Transactions (Dated)'!$C$2:$C$53,"Buy")-SUMIFS('Transactions (Dated)'!$E$2:$E$53,'Transactions (Dated)'!$D$2:$D$53,'Share Values'!$V242,'Transactions (Dated)'!$B$2:$B$53,'Share Values'!AA$11,'Transactions (Dated)'!$C$2:$C$53,"Sell")</f>
        <v>2348</v>
      </c>
      <c r="AB242" s="40">
        <f ca="1">AB241+SUMIFS('Transactions (Dated)'!$E$2:$E$53,'Transactions (Dated)'!$D$2:$D$53,'Share Values'!$V242,'Transactions (Dated)'!$B$2:$B$53,'Share Values'!AB$11,'Transactions (Dated)'!$C$2:$C$53,"Buy")-SUMIFS('Transactions (Dated)'!$E$2:$E$53,'Transactions (Dated)'!$D$2:$D$53,'Share Values'!$V242,'Transactions (Dated)'!$B$2:$B$53,'Share Values'!AB$11,'Transactions (Dated)'!$C$2:$C$53,"Sell")</f>
        <v>0</v>
      </c>
      <c r="AC242" s="40">
        <f ca="1">AC241+SUMIFS('Transactions (Dated)'!$E$2:$E$53,'Transactions (Dated)'!$D$2:$D$53,'Share Values'!$V242,'Transactions (Dated)'!$B$2:$B$53,'Share Values'!AC$11,'Transactions (Dated)'!$C$2:$C$53,"Buy")-SUMIFS('Transactions (Dated)'!$E$2:$E$53,'Transactions (Dated)'!$D$2:$D$53,'Share Values'!$V242,'Transactions (Dated)'!$B$2:$B$53,'Share Values'!AC$11,'Transactions (Dated)'!$C$2:$C$53,"Sell")</f>
        <v>0</v>
      </c>
      <c r="AD242" s="40">
        <f ca="1">AD241+SUMIFS('Transactions (Dated)'!$E$2:$E$53,'Transactions (Dated)'!$D$2:$D$53,'Share Values'!$V242,'Transactions (Dated)'!$B$2:$B$53,'Share Values'!AD$11,'Transactions (Dated)'!$C$2:$C$53,"Buy")-SUMIFS('Transactions (Dated)'!$E$2:$E$53,'Transactions (Dated)'!$D$2:$D$53,'Share Values'!$V242,'Transactions (Dated)'!$B$2:$B$53,'Share Values'!AD$11,'Transactions (Dated)'!$C$2:$C$53,"Sell")</f>
        <v>0</v>
      </c>
      <c r="AE242" s="40">
        <f ca="1">AE241+SUMIFS('Transactions (Dated)'!$E$2:$E$53,'Transactions (Dated)'!$D$2:$D$53,'Share Values'!$V242,'Transactions (Dated)'!$B$2:$B$53,'Share Values'!AE$11,'Transactions (Dated)'!$C$2:$C$53,"Buy")-SUMIFS('Transactions (Dated)'!$E$2:$E$53,'Transactions (Dated)'!$D$2:$D$53,'Share Values'!$V242,'Transactions (Dated)'!$B$2:$B$53,'Share Values'!AE$11,'Transactions (Dated)'!$C$2:$C$53,"Sell")</f>
        <v>0</v>
      </c>
      <c r="AF242" s="40">
        <f ca="1">AF241+SUMIFS('Transactions (Dated)'!$E$2:$E$53,'Transactions (Dated)'!$D$2:$D$53,'Share Values'!$V242,'Transactions (Dated)'!$B$2:$B$53,'Share Values'!AF$11,'Transactions (Dated)'!$C$2:$C$53,"Buy")-SUMIFS('Transactions (Dated)'!$E$2:$E$53,'Transactions (Dated)'!$D$2:$D$53,'Share Values'!$V242,'Transactions (Dated)'!$B$2:$B$53,'Share Values'!AF$11,'Transactions (Dated)'!$C$2:$C$53,"Sell")</f>
        <v>0</v>
      </c>
      <c r="AG242" s="40">
        <f ca="1">AG241+SUMIFS('Transactions (Dated)'!$E$2:$E$53,'Transactions (Dated)'!$D$2:$D$53,'Share Values'!$V242,'Transactions (Dated)'!$B$2:$B$53,'Share Values'!AG$11,'Transactions (Dated)'!$C$2:$C$53,"Buy")-SUMIFS('Transactions (Dated)'!$E$2:$E$53,'Transactions (Dated)'!$D$2:$D$53,'Share Values'!$V242,'Transactions (Dated)'!$B$2:$B$53,'Share Values'!AG$11,'Transactions (Dated)'!$C$2:$C$53,"Sell")</f>
        <v>0</v>
      </c>
      <c r="AH242" s="40">
        <f ca="1">AH241+SUMIFS('Transactions (Dated)'!$E$2:$E$53,'Transactions (Dated)'!$D$2:$D$53,'Share Values'!$V242,'Transactions (Dated)'!$B$2:$B$53,'Share Values'!AH$11,'Transactions (Dated)'!$C$2:$C$53,"Buy")-SUMIFS('Transactions (Dated)'!$E$2:$E$53,'Transactions (Dated)'!$D$2:$D$53,'Share Values'!$V242,'Transactions (Dated)'!$B$2:$B$53,'Share Values'!AH$11,'Transactions (Dated)'!$C$2:$C$53,"Sell")</f>
        <v>0</v>
      </c>
      <c r="AI242" s="40">
        <f ca="1">AI241+SUMIFS('Transactions (Dated)'!$E$2:$E$53,'Transactions (Dated)'!$D$2:$D$53,'Share Values'!$V242,'Transactions (Dated)'!$B$2:$B$53,'Share Values'!AI$11,'Transactions (Dated)'!$C$2:$C$53,"Buy")-SUMIFS('Transactions (Dated)'!$E$2:$E$53,'Transactions (Dated)'!$D$2:$D$53,'Share Values'!$V242,'Transactions (Dated)'!$B$2:$B$53,'Share Values'!AI$11,'Transactions (Dated)'!$C$2:$C$53,"Sell")</f>
        <v>0</v>
      </c>
      <c r="AJ242" s="40">
        <f ca="1">AJ241+SUMIFS('Transactions (Dated)'!$E$2:$E$53,'Transactions (Dated)'!$D$2:$D$53,'Share Values'!$V242,'Transactions (Dated)'!$B$2:$B$53,'Share Values'!AJ$11,'Transactions (Dated)'!$C$2:$C$53,"Buy")-SUMIFS('Transactions (Dated)'!$E$2:$E$53,'Transactions (Dated)'!$D$2:$D$53,'Share Values'!$V242,'Transactions (Dated)'!$B$2:$B$53,'Share Values'!AJ$11,'Transactions (Dated)'!$C$2:$C$53,"Sell")</f>
        <v>0</v>
      </c>
      <c r="AK242" s="40"/>
      <c r="AM242" s="3">
        <f t="shared" si="81"/>
        <v>42248</v>
      </c>
      <c r="AN242" s="6">
        <f t="shared" ca="1" si="82"/>
        <v>44908.750000000007</v>
      </c>
      <c r="AO242" s="6">
        <f t="shared" ca="1" si="83"/>
        <v>38343.75</v>
      </c>
      <c r="AP242" s="6">
        <f t="shared" ca="1" si="84"/>
        <v>0</v>
      </c>
      <c r="AQ242" s="6">
        <f t="shared" ca="1" si="85"/>
        <v>51651.6</v>
      </c>
      <c r="AR242" s="6">
        <f t="shared" ca="1" si="86"/>
        <v>32872</v>
      </c>
      <c r="AS242" s="6">
        <f t="shared" ca="1" si="87"/>
        <v>0</v>
      </c>
      <c r="AT242" s="6">
        <f t="shared" ca="1" si="88"/>
        <v>0</v>
      </c>
      <c r="AU242" s="6">
        <f t="shared" ca="1" si="89"/>
        <v>0</v>
      </c>
      <c r="AV242" s="6">
        <f t="shared" ca="1" si="90"/>
        <v>0</v>
      </c>
      <c r="AW242" s="6">
        <f t="shared" ca="1" si="91"/>
        <v>0</v>
      </c>
      <c r="AX242" s="6">
        <f t="shared" ca="1" si="92"/>
        <v>0</v>
      </c>
      <c r="AY242" s="6">
        <f t="shared" ca="1" si="93"/>
        <v>0</v>
      </c>
      <c r="AZ242" s="6">
        <f t="shared" ca="1" si="94"/>
        <v>0</v>
      </c>
      <c r="BA242" s="6">
        <f t="shared" ca="1" si="95"/>
        <v>0</v>
      </c>
      <c r="BB242" s="6"/>
      <c r="BD242" s="4">
        <f t="shared" ca="1" si="96"/>
        <v>167776.1</v>
      </c>
      <c r="BF242" s="3">
        <f t="shared" si="97"/>
        <v>42248</v>
      </c>
      <c r="BG242" s="6">
        <f>BG241+SUMIFS('Transactions (Dated)'!H:H,'Transactions (Dated)'!D:D,'Share Values'!AM242)</f>
        <v>806524.9</v>
      </c>
      <c r="BH242" s="6">
        <f ca="1">BH241+SUMIFS('Transactions (Dated)'!$F:$F,'Transactions (Dated)'!$D:$D,$BF242,'Transactions (Dated)'!$B:$B,BH$11,'Transactions (Dated)'!$C:$C,"Dividend (paid to cash)")*W242</f>
        <v>0</v>
      </c>
      <c r="BI242" s="6">
        <f ca="1">BI241+SUMIFS('Transactions (Dated)'!$F:$F,'Transactions (Dated)'!$D:$D,$BF242,'Transactions (Dated)'!$B:$B,BI$11,'Transactions (Dated)'!$C:$C,"Dividend (paid to cash)")*X242</f>
        <v>1718.75</v>
      </c>
      <c r="BJ242" s="6">
        <f ca="1">BJ241+SUMIFS('Transactions (Dated)'!$F:$F,'Transactions (Dated)'!$D:$D,$BF242,'Transactions (Dated)'!$B:$B,BJ$11,'Transactions (Dated)'!$C:$C,"Dividend (paid to cash)")*Y242</f>
        <v>0</v>
      </c>
      <c r="BK242" s="6">
        <f ca="1">BK241+SUMIFS('Transactions (Dated)'!$F:$F,'Transactions (Dated)'!$D:$D,$BF242,'Transactions (Dated)'!$B:$B,BK$11,'Transactions (Dated)'!$C:$C,"Dividend (paid to cash)")*Z242</f>
        <v>179.74</v>
      </c>
      <c r="BL242" s="6">
        <f ca="1">BL241+SUMIFS('Transactions (Dated)'!$F:$F,'Transactions (Dated)'!$D:$D,$BF242,'Transactions (Dated)'!$B:$B,BL$11,'Transactions (Dated)'!$C:$C,"Dividend (paid to cash)")*AA242</f>
        <v>0</v>
      </c>
      <c r="BM242" s="6">
        <f ca="1">BM241+SUMIFS('Transactions (Dated)'!$F:$F,'Transactions (Dated)'!$D:$D,$BF242,'Transactions (Dated)'!$B:$B,BM$11,'Transactions (Dated)'!$C:$C,"Dividend (paid to cash)")*AB242</f>
        <v>0</v>
      </c>
      <c r="BN242" s="6">
        <f ca="1">BN241+SUMIFS('Transactions (Dated)'!$F:$F,'Transactions (Dated)'!$D:$D,$BF242,'Transactions (Dated)'!$B:$B,BN$11,'Transactions (Dated)'!$C:$C,"Dividend (paid to cash)")*AC242</f>
        <v>0</v>
      </c>
      <c r="BO242" s="6">
        <f ca="1">BO241+SUMIFS('Transactions (Dated)'!$F:$F,'Transactions (Dated)'!$D:$D,$BF242,'Transactions (Dated)'!$B:$B,BO$11,'Transactions (Dated)'!$C:$C,"Dividend (paid to cash)")*AD242</f>
        <v>0</v>
      </c>
      <c r="BP242" s="6">
        <f ca="1">BP241+SUMIFS('Transactions (Dated)'!$F:$F,'Transactions (Dated)'!$D:$D,$BF242,'Transactions (Dated)'!$B:$B,BP$11,'Transactions (Dated)'!$C:$C,"Dividend (paid to cash)")*AE242</f>
        <v>0</v>
      </c>
      <c r="BQ242" s="6">
        <f ca="1">BQ241+SUMIFS('Transactions (Dated)'!$F:$F,'Transactions (Dated)'!$D:$D,$BF242,'Transactions (Dated)'!$B:$B,BQ$11,'Transactions (Dated)'!$C:$C,"Dividend (paid to cash)")*AF242</f>
        <v>0</v>
      </c>
      <c r="BR242" s="6">
        <f ca="1">BR241+SUMIFS('Transactions (Dated)'!$F:$F,'Transactions (Dated)'!$D:$D,$BF242,'Transactions (Dated)'!$B:$B,BR$11,'Transactions (Dated)'!$C:$C,"Dividend (paid to cash)")*AG242</f>
        <v>0</v>
      </c>
      <c r="BS242" s="6">
        <f ca="1">BS241+SUMIFS('Transactions (Dated)'!$F:$F,'Transactions (Dated)'!$D:$D,$BF242,'Transactions (Dated)'!$B:$B,BS$11,'Transactions (Dated)'!$C:$C,"Dividend (paid to cash)")*AH242</f>
        <v>0</v>
      </c>
      <c r="BT242" s="6">
        <f ca="1">BT241+SUMIFS('Transactions (Dated)'!$F:$F,'Transactions (Dated)'!$D:$D,$BF242,'Transactions (Dated)'!$B:$B,BT$11,'Transactions (Dated)'!$C:$C,"Dividend (paid to cash)")*AI242</f>
        <v>0</v>
      </c>
      <c r="BU242" s="6">
        <f ca="1">BU241+SUMIFS('Transactions (Dated)'!$F:$F,'Transactions (Dated)'!$D:$D,$BF242,'Transactions (Dated)'!$B:$B,BU$11,'Transactions (Dated)'!$C:$C,"Dividend (paid to cash)")*AJ242</f>
        <v>0</v>
      </c>
      <c r="BV242" s="6"/>
      <c r="BX242" s="6">
        <f t="shared" ca="1" si="102"/>
        <v>808423.39</v>
      </c>
      <c r="BZ242" s="3">
        <f t="shared" si="103"/>
        <v>42248</v>
      </c>
      <c r="CA242" s="4">
        <f t="shared" ca="1" si="98"/>
        <v>167776.1</v>
      </c>
      <c r="CB242" s="4">
        <f t="shared" ca="1" si="99"/>
        <v>808423.39</v>
      </c>
      <c r="CD242" s="4">
        <f t="shared" ca="1" si="100"/>
        <v>976199.49</v>
      </c>
    </row>
    <row r="243" spans="2:82" x14ac:dyDescent="0.15">
      <c r="B243" s="3">
        <f t="shared" si="101"/>
        <v>42249</v>
      </c>
      <c r="C243" s="2">
        <v>13545.3</v>
      </c>
      <c r="E243" s="70">
        <v>42249</v>
      </c>
      <c r="F243" s="69">
        <v>9.91</v>
      </c>
      <c r="G243" s="69">
        <v>3.77</v>
      </c>
      <c r="H243" s="69">
        <v>18.38</v>
      </c>
      <c r="I243" s="69">
        <v>27.31</v>
      </c>
      <c r="J243" s="69">
        <v>12.37</v>
      </c>
      <c r="K243" s="69">
        <v>10.58</v>
      </c>
      <c r="L243" s="69">
        <v>22.39</v>
      </c>
      <c r="M243" s="69">
        <v>3.51</v>
      </c>
      <c r="N243" s="69">
        <v>8.67</v>
      </c>
      <c r="O243" s="69">
        <v>6.0332999999999997</v>
      </c>
      <c r="P243" s="69">
        <v>25.79</v>
      </c>
      <c r="Q243" s="69">
        <v>0.9</v>
      </c>
      <c r="R243" s="69">
        <v>6.13</v>
      </c>
      <c r="S243" s="69">
        <v>34.26</v>
      </c>
      <c r="T243" s="4"/>
      <c r="V243" s="3">
        <f t="shared" si="80"/>
        <v>42249</v>
      </c>
      <c r="W243" s="40">
        <f ca="1">W242+SUMIFS('Transactions (Dated)'!$E$2:$E$53,'Transactions (Dated)'!$D$2:$D$53,'Share Values'!$V243,'Transactions (Dated)'!$B$2:$B$53,'Share Values'!W$11,'Transactions (Dated)'!$C$2:$C$53,"Buy")-SUMIFS('Transactions (Dated)'!$E$2:$E$53,'Transactions (Dated)'!$D$2:$D$53,'Share Values'!$V243,'Transactions (Dated)'!$B$2:$B$53,'Share Values'!W$11,'Transactions (Dated)'!$C$2:$C$53,"Sell")</f>
        <v>4625</v>
      </c>
      <c r="X243" s="40">
        <f ca="1">X242+SUMIFS('Transactions (Dated)'!$E$2:$E$53,'Transactions (Dated)'!$D$2:$D$53,'Share Values'!$V243,'Transactions (Dated)'!$B$2:$B$53,'Share Values'!X$11,'Transactions (Dated)'!$C$2:$C$53,"Buy")-SUMIFS('Transactions (Dated)'!$E$2:$E$53,'Transactions (Dated)'!$D$2:$D$53,'Share Values'!$V243,'Transactions (Dated)'!$B$2:$B$53,'Share Values'!X$11,'Transactions (Dated)'!$C$2:$C$53,"Sell")</f>
        <v>9375</v>
      </c>
      <c r="Y243" s="40">
        <f ca="1">Y242+SUMIFS('Transactions (Dated)'!$E$2:$E$53,'Transactions (Dated)'!$D$2:$D$53,'Share Values'!$V243,'Transactions (Dated)'!$B$2:$B$53,'Share Values'!Y$11,'Transactions (Dated)'!$C$2:$C$53,"Buy")-SUMIFS('Transactions (Dated)'!$E$2:$E$53,'Transactions (Dated)'!$D$2:$D$53,'Share Values'!$V243,'Transactions (Dated)'!$B$2:$B$53,'Share Values'!Y$11,'Transactions (Dated)'!$C$2:$C$53,"Sell")</f>
        <v>0</v>
      </c>
      <c r="Z243" s="40">
        <f ca="1">Z242+SUMIFS('Transactions (Dated)'!$E$2:$E$53,'Transactions (Dated)'!$D$2:$D$53,'Share Values'!$V243,'Transactions (Dated)'!$B$2:$B$53,'Share Values'!Z$11,'Transactions (Dated)'!$C$2:$C$53,"Buy")-SUMIFS('Transactions (Dated)'!$E$2:$E$53,'Transactions (Dated)'!$D$2:$D$53,'Share Values'!$V243,'Transactions (Dated)'!$B$2:$B$53,'Share Values'!Z$11,'Transactions (Dated)'!$C$2:$C$53,"Sell")</f>
        <v>1892</v>
      </c>
      <c r="AA243" s="40">
        <f ca="1">AA242+SUMIFS('Transactions (Dated)'!$E$2:$E$53,'Transactions (Dated)'!$D$2:$D$53,'Share Values'!$V243,'Transactions (Dated)'!$B$2:$B$53,'Share Values'!AA$11,'Transactions (Dated)'!$C$2:$C$53,"Buy")-SUMIFS('Transactions (Dated)'!$E$2:$E$53,'Transactions (Dated)'!$D$2:$D$53,'Share Values'!$V243,'Transactions (Dated)'!$B$2:$B$53,'Share Values'!AA$11,'Transactions (Dated)'!$C$2:$C$53,"Sell")</f>
        <v>2348</v>
      </c>
      <c r="AB243" s="40">
        <f ca="1">AB242+SUMIFS('Transactions (Dated)'!$E$2:$E$53,'Transactions (Dated)'!$D$2:$D$53,'Share Values'!$V243,'Transactions (Dated)'!$B$2:$B$53,'Share Values'!AB$11,'Transactions (Dated)'!$C$2:$C$53,"Buy")-SUMIFS('Transactions (Dated)'!$E$2:$E$53,'Transactions (Dated)'!$D$2:$D$53,'Share Values'!$V243,'Transactions (Dated)'!$B$2:$B$53,'Share Values'!AB$11,'Transactions (Dated)'!$C$2:$C$53,"Sell")</f>
        <v>0</v>
      </c>
      <c r="AC243" s="40">
        <f ca="1">AC242+SUMIFS('Transactions (Dated)'!$E$2:$E$53,'Transactions (Dated)'!$D$2:$D$53,'Share Values'!$V243,'Transactions (Dated)'!$B$2:$B$53,'Share Values'!AC$11,'Transactions (Dated)'!$C$2:$C$53,"Buy")-SUMIFS('Transactions (Dated)'!$E$2:$E$53,'Transactions (Dated)'!$D$2:$D$53,'Share Values'!$V243,'Transactions (Dated)'!$B$2:$B$53,'Share Values'!AC$11,'Transactions (Dated)'!$C$2:$C$53,"Sell")</f>
        <v>0</v>
      </c>
      <c r="AD243" s="40">
        <f ca="1">AD242+SUMIFS('Transactions (Dated)'!$E$2:$E$53,'Transactions (Dated)'!$D$2:$D$53,'Share Values'!$V243,'Transactions (Dated)'!$B$2:$B$53,'Share Values'!AD$11,'Transactions (Dated)'!$C$2:$C$53,"Buy")-SUMIFS('Transactions (Dated)'!$E$2:$E$53,'Transactions (Dated)'!$D$2:$D$53,'Share Values'!$V243,'Transactions (Dated)'!$B$2:$B$53,'Share Values'!AD$11,'Transactions (Dated)'!$C$2:$C$53,"Sell")</f>
        <v>0</v>
      </c>
      <c r="AE243" s="40">
        <f ca="1">AE242+SUMIFS('Transactions (Dated)'!$E$2:$E$53,'Transactions (Dated)'!$D$2:$D$53,'Share Values'!$V243,'Transactions (Dated)'!$B$2:$B$53,'Share Values'!AE$11,'Transactions (Dated)'!$C$2:$C$53,"Buy")-SUMIFS('Transactions (Dated)'!$E$2:$E$53,'Transactions (Dated)'!$D$2:$D$53,'Share Values'!$V243,'Transactions (Dated)'!$B$2:$B$53,'Share Values'!AE$11,'Transactions (Dated)'!$C$2:$C$53,"Sell")</f>
        <v>0</v>
      </c>
      <c r="AF243" s="40">
        <f ca="1">AF242+SUMIFS('Transactions (Dated)'!$E$2:$E$53,'Transactions (Dated)'!$D$2:$D$53,'Share Values'!$V243,'Transactions (Dated)'!$B$2:$B$53,'Share Values'!AF$11,'Transactions (Dated)'!$C$2:$C$53,"Buy")-SUMIFS('Transactions (Dated)'!$E$2:$E$53,'Transactions (Dated)'!$D$2:$D$53,'Share Values'!$V243,'Transactions (Dated)'!$B$2:$B$53,'Share Values'!AF$11,'Transactions (Dated)'!$C$2:$C$53,"Sell")</f>
        <v>0</v>
      </c>
      <c r="AG243" s="40">
        <f ca="1">AG242+SUMIFS('Transactions (Dated)'!$E$2:$E$53,'Transactions (Dated)'!$D$2:$D$53,'Share Values'!$V243,'Transactions (Dated)'!$B$2:$B$53,'Share Values'!AG$11,'Transactions (Dated)'!$C$2:$C$53,"Buy")-SUMIFS('Transactions (Dated)'!$E$2:$E$53,'Transactions (Dated)'!$D$2:$D$53,'Share Values'!$V243,'Transactions (Dated)'!$B$2:$B$53,'Share Values'!AG$11,'Transactions (Dated)'!$C$2:$C$53,"Sell")</f>
        <v>0</v>
      </c>
      <c r="AH243" s="40">
        <f ca="1">AH242+SUMIFS('Transactions (Dated)'!$E$2:$E$53,'Transactions (Dated)'!$D$2:$D$53,'Share Values'!$V243,'Transactions (Dated)'!$B$2:$B$53,'Share Values'!AH$11,'Transactions (Dated)'!$C$2:$C$53,"Buy")-SUMIFS('Transactions (Dated)'!$E$2:$E$53,'Transactions (Dated)'!$D$2:$D$53,'Share Values'!$V243,'Transactions (Dated)'!$B$2:$B$53,'Share Values'!AH$11,'Transactions (Dated)'!$C$2:$C$53,"Sell")</f>
        <v>0</v>
      </c>
      <c r="AI243" s="40">
        <f ca="1">AI242+SUMIFS('Transactions (Dated)'!$E$2:$E$53,'Transactions (Dated)'!$D$2:$D$53,'Share Values'!$V243,'Transactions (Dated)'!$B$2:$B$53,'Share Values'!AI$11,'Transactions (Dated)'!$C$2:$C$53,"Buy")-SUMIFS('Transactions (Dated)'!$E$2:$E$53,'Transactions (Dated)'!$D$2:$D$53,'Share Values'!$V243,'Transactions (Dated)'!$B$2:$B$53,'Share Values'!AI$11,'Transactions (Dated)'!$C$2:$C$53,"Sell")</f>
        <v>0</v>
      </c>
      <c r="AJ243" s="40">
        <f ca="1">AJ242+SUMIFS('Transactions (Dated)'!$E$2:$E$53,'Transactions (Dated)'!$D$2:$D$53,'Share Values'!$V243,'Transactions (Dated)'!$B$2:$B$53,'Share Values'!AJ$11,'Transactions (Dated)'!$C$2:$C$53,"Buy")-SUMIFS('Transactions (Dated)'!$E$2:$E$53,'Transactions (Dated)'!$D$2:$D$53,'Share Values'!$V243,'Transactions (Dated)'!$B$2:$B$53,'Share Values'!AJ$11,'Transactions (Dated)'!$C$2:$C$53,"Sell")</f>
        <v>0</v>
      </c>
      <c r="AK243" s="40"/>
      <c r="AM243" s="3">
        <f t="shared" si="81"/>
        <v>42249</v>
      </c>
      <c r="AN243" s="6">
        <f t="shared" ca="1" si="82"/>
        <v>45833.75</v>
      </c>
      <c r="AO243" s="6">
        <f t="shared" ca="1" si="83"/>
        <v>35343.75</v>
      </c>
      <c r="AP243" s="6">
        <f t="shared" ca="1" si="84"/>
        <v>0</v>
      </c>
      <c r="AQ243" s="6">
        <f t="shared" ca="1" si="85"/>
        <v>51670.52</v>
      </c>
      <c r="AR243" s="6">
        <f t="shared" ca="1" si="86"/>
        <v>29044.76</v>
      </c>
      <c r="AS243" s="6">
        <f t="shared" ca="1" si="87"/>
        <v>0</v>
      </c>
      <c r="AT243" s="6">
        <f t="shared" ca="1" si="88"/>
        <v>0</v>
      </c>
      <c r="AU243" s="6">
        <f t="shared" ca="1" si="89"/>
        <v>0</v>
      </c>
      <c r="AV243" s="6">
        <f t="shared" ca="1" si="90"/>
        <v>0</v>
      </c>
      <c r="AW243" s="6">
        <f t="shared" ca="1" si="91"/>
        <v>0</v>
      </c>
      <c r="AX243" s="6">
        <f t="shared" ca="1" si="92"/>
        <v>0</v>
      </c>
      <c r="AY243" s="6">
        <f t="shared" ca="1" si="93"/>
        <v>0</v>
      </c>
      <c r="AZ243" s="6">
        <f t="shared" ca="1" si="94"/>
        <v>0</v>
      </c>
      <c r="BA243" s="6">
        <f t="shared" ca="1" si="95"/>
        <v>0</v>
      </c>
      <c r="BB243" s="6"/>
      <c r="BD243" s="4">
        <f t="shared" ca="1" si="96"/>
        <v>161892.78</v>
      </c>
      <c r="BF243" s="3">
        <f t="shared" si="97"/>
        <v>42249</v>
      </c>
      <c r="BG243" s="6">
        <f>BG242+SUMIFS('Transactions (Dated)'!H:H,'Transactions (Dated)'!D:D,'Share Values'!AM243)</f>
        <v>806524.9</v>
      </c>
      <c r="BH243" s="6">
        <f ca="1">BH242+SUMIFS('Transactions (Dated)'!$F:$F,'Transactions (Dated)'!$D:$D,$BF243,'Transactions (Dated)'!$B:$B,BH$11,'Transactions (Dated)'!$C:$C,"Dividend (paid to cash)")*W243</f>
        <v>0</v>
      </c>
      <c r="BI243" s="6">
        <f ca="1">BI242+SUMIFS('Transactions (Dated)'!$F:$F,'Transactions (Dated)'!$D:$D,$BF243,'Transactions (Dated)'!$B:$B,BI$11,'Transactions (Dated)'!$C:$C,"Dividend (paid to cash)")*X243</f>
        <v>1718.75</v>
      </c>
      <c r="BJ243" s="6">
        <f ca="1">BJ242+SUMIFS('Transactions (Dated)'!$F:$F,'Transactions (Dated)'!$D:$D,$BF243,'Transactions (Dated)'!$B:$B,BJ$11,'Transactions (Dated)'!$C:$C,"Dividend (paid to cash)")*Y243</f>
        <v>0</v>
      </c>
      <c r="BK243" s="6">
        <f ca="1">BK242+SUMIFS('Transactions (Dated)'!$F:$F,'Transactions (Dated)'!$D:$D,$BF243,'Transactions (Dated)'!$B:$B,BK$11,'Transactions (Dated)'!$C:$C,"Dividend (paid to cash)")*Z243</f>
        <v>179.74</v>
      </c>
      <c r="BL243" s="6">
        <f ca="1">BL242+SUMIFS('Transactions (Dated)'!$F:$F,'Transactions (Dated)'!$D:$D,$BF243,'Transactions (Dated)'!$B:$B,BL$11,'Transactions (Dated)'!$C:$C,"Dividend (paid to cash)")*AA243</f>
        <v>0</v>
      </c>
      <c r="BM243" s="6">
        <f ca="1">BM242+SUMIFS('Transactions (Dated)'!$F:$F,'Transactions (Dated)'!$D:$D,$BF243,'Transactions (Dated)'!$B:$B,BM$11,'Transactions (Dated)'!$C:$C,"Dividend (paid to cash)")*AB243</f>
        <v>0</v>
      </c>
      <c r="BN243" s="6">
        <f ca="1">BN242+SUMIFS('Transactions (Dated)'!$F:$F,'Transactions (Dated)'!$D:$D,$BF243,'Transactions (Dated)'!$B:$B,BN$11,'Transactions (Dated)'!$C:$C,"Dividend (paid to cash)")*AC243</f>
        <v>0</v>
      </c>
      <c r="BO243" s="6">
        <f ca="1">BO242+SUMIFS('Transactions (Dated)'!$F:$F,'Transactions (Dated)'!$D:$D,$BF243,'Transactions (Dated)'!$B:$B,BO$11,'Transactions (Dated)'!$C:$C,"Dividend (paid to cash)")*AD243</f>
        <v>0</v>
      </c>
      <c r="BP243" s="6">
        <f ca="1">BP242+SUMIFS('Transactions (Dated)'!$F:$F,'Transactions (Dated)'!$D:$D,$BF243,'Transactions (Dated)'!$B:$B,BP$11,'Transactions (Dated)'!$C:$C,"Dividend (paid to cash)")*AE243</f>
        <v>0</v>
      </c>
      <c r="BQ243" s="6">
        <f ca="1">BQ242+SUMIFS('Transactions (Dated)'!$F:$F,'Transactions (Dated)'!$D:$D,$BF243,'Transactions (Dated)'!$B:$B,BQ$11,'Transactions (Dated)'!$C:$C,"Dividend (paid to cash)")*AF243</f>
        <v>0</v>
      </c>
      <c r="BR243" s="6">
        <f ca="1">BR242+SUMIFS('Transactions (Dated)'!$F:$F,'Transactions (Dated)'!$D:$D,$BF243,'Transactions (Dated)'!$B:$B,BR$11,'Transactions (Dated)'!$C:$C,"Dividend (paid to cash)")*AG243</f>
        <v>0</v>
      </c>
      <c r="BS243" s="6">
        <f ca="1">BS242+SUMIFS('Transactions (Dated)'!$F:$F,'Transactions (Dated)'!$D:$D,$BF243,'Transactions (Dated)'!$B:$B,BS$11,'Transactions (Dated)'!$C:$C,"Dividend (paid to cash)")*AH243</f>
        <v>0</v>
      </c>
      <c r="BT243" s="6">
        <f ca="1">BT242+SUMIFS('Transactions (Dated)'!$F:$F,'Transactions (Dated)'!$D:$D,$BF243,'Transactions (Dated)'!$B:$B,BT$11,'Transactions (Dated)'!$C:$C,"Dividend (paid to cash)")*AI243</f>
        <v>0</v>
      </c>
      <c r="BU243" s="6">
        <f ca="1">BU242+SUMIFS('Transactions (Dated)'!$F:$F,'Transactions (Dated)'!$D:$D,$BF243,'Transactions (Dated)'!$B:$B,BU$11,'Transactions (Dated)'!$C:$C,"Dividend (paid to cash)")*AJ243</f>
        <v>0</v>
      </c>
      <c r="BV243" s="6"/>
      <c r="BX243" s="6">
        <f t="shared" ca="1" si="102"/>
        <v>808423.39</v>
      </c>
      <c r="BZ243" s="3">
        <f t="shared" si="103"/>
        <v>42249</v>
      </c>
      <c r="CA243" s="4">
        <f t="shared" ca="1" si="98"/>
        <v>161892.78</v>
      </c>
      <c r="CB243" s="4">
        <f t="shared" ca="1" si="99"/>
        <v>808423.39</v>
      </c>
      <c r="CD243" s="4">
        <f t="shared" ca="1" si="100"/>
        <v>970316.17</v>
      </c>
    </row>
    <row r="244" spans="2:82" x14ac:dyDescent="0.15">
      <c r="B244" s="3">
        <f t="shared" si="101"/>
        <v>42250</v>
      </c>
      <c r="C244" s="2">
        <v>13596.4</v>
      </c>
      <c r="E244" s="70">
        <v>42250</v>
      </c>
      <c r="F244" s="69">
        <v>9.86</v>
      </c>
      <c r="G244" s="69">
        <v>3.67</v>
      </c>
      <c r="H244" s="69">
        <v>18.440000000000001</v>
      </c>
      <c r="I244" s="69">
        <v>27.72</v>
      </c>
      <c r="J244" s="69">
        <v>11.73</v>
      </c>
      <c r="K244" s="69">
        <v>10.61</v>
      </c>
      <c r="L244" s="69">
        <v>22.08</v>
      </c>
      <c r="M244" s="69">
        <v>3.4</v>
      </c>
      <c r="N244" s="69">
        <v>8.8000000000000007</v>
      </c>
      <c r="O244" s="69">
        <v>6.06</v>
      </c>
      <c r="P244" s="69">
        <v>26</v>
      </c>
      <c r="Q244" s="69">
        <v>0.92</v>
      </c>
      <c r="R244" s="69">
        <v>6.11</v>
      </c>
      <c r="S244" s="69">
        <v>35.04</v>
      </c>
      <c r="T244" s="4"/>
      <c r="V244" s="3">
        <f t="shared" si="80"/>
        <v>42250</v>
      </c>
      <c r="W244" s="40">
        <f ca="1">W243+SUMIFS('Transactions (Dated)'!$E$2:$E$53,'Transactions (Dated)'!$D$2:$D$53,'Share Values'!$V244,'Transactions (Dated)'!$B$2:$B$53,'Share Values'!W$11,'Transactions (Dated)'!$C$2:$C$53,"Buy")-SUMIFS('Transactions (Dated)'!$E$2:$E$53,'Transactions (Dated)'!$D$2:$D$53,'Share Values'!$V244,'Transactions (Dated)'!$B$2:$B$53,'Share Values'!W$11,'Transactions (Dated)'!$C$2:$C$53,"Sell")</f>
        <v>4625</v>
      </c>
      <c r="X244" s="40">
        <f ca="1">X243+SUMIFS('Transactions (Dated)'!$E$2:$E$53,'Transactions (Dated)'!$D$2:$D$53,'Share Values'!$V244,'Transactions (Dated)'!$B$2:$B$53,'Share Values'!X$11,'Transactions (Dated)'!$C$2:$C$53,"Buy")-SUMIFS('Transactions (Dated)'!$E$2:$E$53,'Transactions (Dated)'!$D$2:$D$53,'Share Values'!$V244,'Transactions (Dated)'!$B$2:$B$53,'Share Values'!X$11,'Transactions (Dated)'!$C$2:$C$53,"Sell")</f>
        <v>9375</v>
      </c>
      <c r="Y244" s="40">
        <f ca="1">Y243+SUMIFS('Transactions (Dated)'!$E$2:$E$53,'Transactions (Dated)'!$D$2:$D$53,'Share Values'!$V244,'Transactions (Dated)'!$B$2:$B$53,'Share Values'!Y$11,'Transactions (Dated)'!$C$2:$C$53,"Buy")-SUMIFS('Transactions (Dated)'!$E$2:$E$53,'Transactions (Dated)'!$D$2:$D$53,'Share Values'!$V244,'Transactions (Dated)'!$B$2:$B$53,'Share Values'!Y$11,'Transactions (Dated)'!$C$2:$C$53,"Sell")</f>
        <v>0</v>
      </c>
      <c r="Z244" s="40">
        <f ca="1">Z243+SUMIFS('Transactions (Dated)'!$E$2:$E$53,'Transactions (Dated)'!$D$2:$D$53,'Share Values'!$V244,'Transactions (Dated)'!$B$2:$B$53,'Share Values'!Z$11,'Transactions (Dated)'!$C$2:$C$53,"Buy")-SUMIFS('Transactions (Dated)'!$E$2:$E$53,'Transactions (Dated)'!$D$2:$D$53,'Share Values'!$V244,'Transactions (Dated)'!$B$2:$B$53,'Share Values'!Z$11,'Transactions (Dated)'!$C$2:$C$53,"Sell")</f>
        <v>1892</v>
      </c>
      <c r="AA244" s="40">
        <f ca="1">AA243+SUMIFS('Transactions (Dated)'!$E$2:$E$53,'Transactions (Dated)'!$D$2:$D$53,'Share Values'!$V244,'Transactions (Dated)'!$B$2:$B$53,'Share Values'!AA$11,'Transactions (Dated)'!$C$2:$C$53,"Buy")-SUMIFS('Transactions (Dated)'!$E$2:$E$53,'Transactions (Dated)'!$D$2:$D$53,'Share Values'!$V244,'Transactions (Dated)'!$B$2:$B$53,'Share Values'!AA$11,'Transactions (Dated)'!$C$2:$C$53,"Sell")</f>
        <v>2348</v>
      </c>
      <c r="AB244" s="40">
        <f ca="1">AB243+SUMIFS('Transactions (Dated)'!$E$2:$E$53,'Transactions (Dated)'!$D$2:$D$53,'Share Values'!$V244,'Transactions (Dated)'!$B$2:$B$53,'Share Values'!AB$11,'Transactions (Dated)'!$C$2:$C$53,"Buy")-SUMIFS('Transactions (Dated)'!$E$2:$E$53,'Transactions (Dated)'!$D$2:$D$53,'Share Values'!$V244,'Transactions (Dated)'!$B$2:$B$53,'Share Values'!AB$11,'Transactions (Dated)'!$C$2:$C$53,"Sell")</f>
        <v>0</v>
      </c>
      <c r="AC244" s="40">
        <f ca="1">AC243+SUMIFS('Transactions (Dated)'!$E$2:$E$53,'Transactions (Dated)'!$D$2:$D$53,'Share Values'!$V244,'Transactions (Dated)'!$B$2:$B$53,'Share Values'!AC$11,'Transactions (Dated)'!$C$2:$C$53,"Buy")-SUMIFS('Transactions (Dated)'!$E$2:$E$53,'Transactions (Dated)'!$D$2:$D$53,'Share Values'!$V244,'Transactions (Dated)'!$B$2:$B$53,'Share Values'!AC$11,'Transactions (Dated)'!$C$2:$C$53,"Sell")</f>
        <v>0</v>
      </c>
      <c r="AD244" s="40">
        <f ca="1">AD243+SUMIFS('Transactions (Dated)'!$E$2:$E$53,'Transactions (Dated)'!$D$2:$D$53,'Share Values'!$V244,'Transactions (Dated)'!$B$2:$B$53,'Share Values'!AD$11,'Transactions (Dated)'!$C$2:$C$53,"Buy")-SUMIFS('Transactions (Dated)'!$E$2:$E$53,'Transactions (Dated)'!$D$2:$D$53,'Share Values'!$V244,'Transactions (Dated)'!$B$2:$B$53,'Share Values'!AD$11,'Transactions (Dated)'!$C$2:$C$53,"Sell")</f>
        <v>0</v>
      </c>
      <c r="AE244" s="40">
        <f ca="1">AE243+SUMIFS('Transactions (Dated)'!$E$2:$E$53,'Transactions (Dated)'!$D$2:$D$53,'Share Values'!$V244,'Transactions (Dated)'!$B$2:$B$53,'Share Values'!AE$11,'Transactions (Dated)'!$C$2:$C$53,"Buy")-SUMIFS('Transactions (Dated)'!$E$2:$E$53,'Transactions (Dated)'!$D$2:$D$53,'Share Values'!$V244,'Transactions (Dated)'!$B$2:$B$53,'Share Values'!AE$11,'Transactions (Dated)'!$C$2:$C$53,"Sell")</f>
        <v>0</v>
      </c>
      <c r="AF244" s="40">
        <f ca="1">AF243+SUMIFS('Transactions (Dated)'!$E$2:$E$53,'Transactions (Dated)'!$D$2:$D$53,'Share Values'!$V244,'Transactions (Dated)'!$B$2:$B$53,'Share Values'!AF$11,'Transactions (Dated)'!$C$2:$C$53,"Buy")-SUMIFS('Transactions (Dated)'!$E$2:$E$53,'Transactions (Dated)'!$D$2:$D$53,'Share Values'!$V244,'Transactions (Dated)'!$B$2:$B$53,'Share Values'!AF$11,'Transactions (Dated)'!$C$2:$C$53,"Sell")</f>
        <v>0</v>
      </c>
      <c r="AG244" s="40">
        <f ca="1">AG243+SUMIFS('Transactions (Dated)'!$E$2:$E$53,'Transactions (Dated)'!$D$2:$D$53,'Share Values'!$V244,'Transactions (Dated)'!$B$2:$B$53,'Share Values'!AG$11,'Transactions (Dated)'!$C$2:$C$53,"Buy")-SUMIFS('Transactions (Dated)'!$E$2:$E$53,'Transactions (Dated)'!$D$2:$D$53,'Share Values'!$V244,'Transactions (Dated)'!$B$2:$B$53,'Share Values'!AG$11,'Transactions (Dated)'!$C$2:$C$53,"Sell")</f>
        <v>0</v>
      </c>
      <c r="AH244" s="40">
        <f ca="1">AH243+SUMIFS('Transactions (Dated)'!$E$2:$E$53,'Transactions (Dated)'!$D$2:$D$53,'Share Values'!$V244,'Transactions (Dated)'!$B$2:$B$53,'Share Values'!AH$11,'Transactions (Dated)'!$C$2:$C$53,"Buy")-SUMIFS('Transactions (Dated)'!$E$2:$E$53,'Transactions (Dated)'!$D$2:$D$53,'Share Values'!$V244,'Transactions (Dated)'!$B$2:$B$53,'Share Values'!AH$11,'Transactions (Dated)'!$C$2:$C$53,"Sell")</f>
        <v>0</v>
      </c>
      <c r="AI244" s="40">
        <f ca="1">AI243+SUMIFS('Transactions (Dated)'!$E$2:$E$53,'Transactions (Dated)'!$D$2:$D$53,'Share Values'!$V244,'Transactions (Dated)'!$B$2:$B$53,'Share Values'!AI$11,'Transactions (Dated)'!$C$2:$C$53,"Buy")-SUMIFS('Transactions (Dated)'!$E$2:$E$53,'Transactions (Dated)'!$D$2:$D$53,'Share Values'!$V244,'Transactions (Dated)'!$B$2:$B$53,'Share Values'!AI$11,'Transactions (Dated)'!$C$2:$C$53,"Sell")</f>
        <v>0</v>
      </c>
      <c r="AJ244" s="40">
        <f ca="1">AJ243+SUMIFS('Transactions (Dated)'!$E$2:$E$53,'Transactions (Dated)'!$D$2:$D$53,'Share Values'!$V244,'Transactions (Dated)'!$B$2:$B$53,'Share Values'!AJ$11,'Transactions (Dated)'!$C$2:$C$53,"Buy")-SUMIFS('Transactions (Dated)'!$E$2:$E$53,'Transactions (Dated)'!$D$2:$D$53,'Share Values'!$V244,'Transactions (Dated)'!$B$2:$B$53,'Share Values'!AJ$11,'Transactions (Dated)'!$C$2:$C$53,"Sell")</f>
        <v>0</v>
      </c>
      <c r="AK244" s="40"/>
      <c r="AM244" s="3">
        <f t="shared" si="81"/>
        <v>42250</v>
      </c>
      <c r="AN244" s="6">
        <f t="shared" ca="1" si="82"/>
        <v>45602.5</v>
      </c>
      <c r="AO244" s="6">
        <f t="shared" ca="1" si="83"/>
        <v>34406.25</v>
      </c>
      <c r="AP244" s="6">
        <f t="shared" ca="1" si="84"/>
        <v>0</v>
      </c>
      <c r="AQ244" s="6">
        <f t="shared" ca="1" si="85"/>
        <v>52446.239999999998</v>
      </c>
      <c r="AR244" s="6">
        <f t="shared" ca="1" si="86"/>
        <v>27542.04</v>
      </c>
      <c r="AS244" s="6">
        <f t="shared" ca="1" si="87"/>
        <v>0</v>
      </c>
      <c r="AT244" s="6">
        <f t="shared" ca="1" si="88"/>
        <v>0</v>
      </c>
      <c r="AU244" s="6">
        <f t="shared" ca="1" si="89"/>
        <v>0</v>
      </c>
      <c r="AV244" s="6">
        <f t="shared" ca="1" si="90"/>
        <v>0</v>
      </c>
      <c r="AW244" s="6">
        <f t="shared" ca="1" si="91"/>
        <v>0</v>
      </c>
      <c r="AX244" s="6">
        <f t="shared" ca="1" si="92"/>
        <v>0</v>
      </c>
      <c r="AY244" s="6">
        <f t="shared" ca="1" si="93"/>
        <v>0</v>
      </c>
      <c r="AZ244" s="6">
        <f t="shared" ca="1" si="94"/>
        <v>0</v>
      </c>
      <c r="BA244" s="6">
        <f t="shared" ca="1" si="95"/>
        <v>0</v>
      </c>
      <c r="BB244" s="6"/>
      <c r="BD244" s="4">
        <f t="shared" ca="1" si="96"/>
        <v>159997.03</v>
      </c>
      <c r="BF244" s="3">
        <f t="shared" si="97"/>
        <v>42250</v>
      </c>
      <c r="BG244" s="6">
        <f>BG243+SUMIFS('Transactions (Dated)'!H:H,'Transactions (Dated)'!D:D,'Share Values'!AM244)</f>
        <v>806524.9</v>
      </c>
      <c r="BH244" s="6">
        <f ca="1">BH243+SUMIFS('Transactions (Dated)'!$F:$F,'Transactions (Dated)'!$D:$D,$BF244,'Transactions (Dated)'!$B:$B,BH$11,'Transactions (Dated)'!$C:$C,"Dividend (paid to cash)")*W244</f>
        <v>0</v>
      </c>
      <c r="BI244" s="6">
        <f ca="1">BI243+SUMIFS('Transactions (Dated)'!$F:$F,'Transactions (Dated)'!$D:$D,$BF244,'Transactions (Dated)'!$B:$B,BI$11,'Transactions (Dated)'!$C:$C,"Dividend (paid to cash)")*X244</f>
        <v>1718.75</v>
      </c>
      <c r="BJ244" s="6">
        <f ca="1">BJ243+SUMIFS('Transactions (Dated)'!$F:$F,'Transactions (Dated)'!$D:$D,$BF244,'Transactions (Dated)'!$B:$B,BJ$11,'Transactions (Dated)'!$C:$C,"Dividend (paid to cash)")*Y244</f>
        <v>0</v>
      </c>
      <c r="BK244" s="6">
        <f ca="1">BK243+SUMIFS('Transactions (Dated)'!$F:$F,'Transactions (Dated)'!$D:$D,$BF244,'Transactions (Dated)'!$B:$B,BK$11,'Transactions (Dated)'!$C:$C,"Dividend (paid to cash)")*Z244</f>
        <v>179.74</v>
      </c>
      <c r="BL244" s="6">
        <f ca="1">BL243+SUMIFS('Transactions (Dated)'!$F:$F,'Transactions (Dated)'!$D:$D,$BF244,'Transactions (Dated)'!$B:$B,BL$11,'Transactions (Dated)'!$C:$C,"Dividend (paid to cash)")*AA244</f>
        <v>0</v>
      </c>
      <c r="BM244" s="6">
        <f ca="1">BM243+SUMIFS('Transactions (Dated)'!$F:$F,'Transactions (Dated)'!$D:$D,$BF244,'Transactions (Dated)'!$B:$B,BM$11,'Transactions (Dated)'!$C:$C,"Dividend (paid to cash)")*AB244</f>
        <v>0</v>
      </c>
      <c r="BN244" s="6">
        <f ca="1">BN243+SUMIFS('Transactions (Dated)'!$F:$F,'Transactions (Dated)'!$D:$D,$BF244,'Transactions (Dated)'!$B:$B,BN$11,'Transactions (Dated)'!$C:$C,"Dividend (paid to cash)")*AC244</f>
        <v>0</v>
      </c>
      <c r="BO244" s="6">
        <f ca="1">BO243+SUMIFS('Transactions (Dated)'!$F:$F,'Transactions (Dated)'!$D:$D,$BF244,'Transactions (Dated)'!$B:$B,BO$11,'Transactions (Dated)'!$C:$C,"Dividend (paid to cash)")*AD244</f>
        <v>0</v>
      </c>
      <c r="BP244" s="6">
        <f ca="1">BP243+SUMIFS('Transactions (Dated)'!$F:$F,'Transactions (Dated)'!$D:$D,$BF244,'Transactions (Dated)'!$B:$B,BP$11,'Transactions (Dated)'!$C:$C,"Dividend (paid to cash)")*AE244</f>
        <v>0</v>
      </c>
      <c r="BQ244" s="6">
        <f ca="1">BQ243+SUMIFS('Transactions (Dated)'!$F:$F,'Transactions (Dated)'!$D:$D,$BF244,'Transactions (Dated)'!$B:$B,BQ$11,'Transactions (Dated)'!$C:$C,"Dividend (paid to cash)")*AF244</f>
        <v>0</v>
      </c>
      <c r="BR244" s="6">
        <f ca="1">BR243+SUMIFS('Transactions (Dated)'!$F:$F,'Transactions (Dated)'!$D:$D,$BF244,'Transactions (Dated)'!$B:$B,BR$11,'Transactions (Dated)'!$C:$C,"Dividend (paid to cash)")*AG244</f>
        <v>0</v>
      </c>
      <c r="BS244" s="6">
        <f ca="1">BS243+SUMIFS('Transactions (Dated)'!$F:$F,'Transactions (Dated)'!$D:$D,$BF244,'Transactions (Dated)'!$B:$B,BS$11,'Transactions (Dated)'!$C:$C,"Dividend (paid to cash)")*AH244</f>
        <v>0</v>
      </c>
      <c r="BT244" s="6">
        <f ca="1">BT243+SUMIFS('Transactions (Dated)'!$F:$F,'Transactions (Dated)'!$D:$D,$BF244,'Transactions (Dated)'!$B:$B,BT$11,'Transactions (Dated)'!$C:$C,"Dividend (paid to cash)")*AI244</f>
        <v>0</v>
      </c>
      <c r="BU244" s="6">
        <f ca="1">BU243+SUMIFS('Transactions (Dated)'!$F:$F,'Transactions (Dated)'!$D:$D,$BF244,'Transactions (Dated)'!$B:$B,BU$11,'Transactions (Dated)'!$C:$C,"Dividend (paid to cash)")*AJ244</f>
        <v>0</v>
      </c>
      <c r="BV244" s="6"/>
      <c r="BX244" s="6">
        <f t="shared" ca="1" si="102"/>
        <v>808423.39</v>
      </c>
      <c r="BZ244" s="3">
        <f t="shared" si="103"/>
        <v>42250</v>
      </c>
      <c r="CA244" s="4">
        <f t="shared" ca="1" si="98"/>
        <v>159997.03</v>
      </c>
      <c r="CB244" s="4">
        <f t="shared" ca="1" si="99"/>
        <v>808423.39</v>
      </c>
      <c r="CD244" s="4">
        <f t="shared" ca="1" si="100"/>
        <v>968420.42</v>
      </c>
    </row>
    <row r="245" spans="2:82" x14ac:dyDescent="0.15">
      <c r="B245" s="3">
        <f t="shared" si="101"/>
        <v>42251</v>
      </c>
      <c r="C245" s="2">
        <v>13478.3</v>
      </c>
      <c r="E245" s="70">
        <v>42251</v>
      </c>
      <c r="F245" s="69">
        <v>9.66</v>
      </c>
      <c r="G245" s="69">
        <v>3.67</v>
      </c>
      <c r="H245" s="69">
        <v>18.29</v>
      </c>
      <c r="I245" s="69">
        <v>27.53</v>
      </c>
      <c r="J245" s="69">
        <v>12.47</v>
      </c>
      <c r="K245" s="69">
        <v>10.62</v>
      </c>
      <c r="L245" s="69">
        <v>21.66</v>
      </c>
      <c r="M245" s="69">
        <v>3.49</v>
      </c>
      <c r="N245" s="69">
        <v>8.6999999999999993</v>
      </c>
      <c r="O245" s="69">
        <v>6.0167000000000002</v>
      </c>
      <c r="P245" s="69">
        <v>26.21</v>
      </c>
      <c r="Q245" s="69">
        <v>0.94</v>
      </c>
      <c r="R245" s="69">
        <v>5.86</v>
      </c>
      <c r="S245" s="69">
        <v>34.94</v>
      </c>
      <c r="T245" s="4"/>
      <c r="V245" s="3">
        <f t="shared" si="80"/>
        <v>42251</v>
      </c>
      <c r="W245" s="40">
        <f ca="1">W244+SUMIFS('Transactions (Dated)'!$E$2:$E$53,'Transactions (Dated)'!$D$2:$D$53,'Share Values'!$V245,'Transactions (Dated)'!$B$2:$B$53,'Share Values'!W$11,'Transactions (Dated)'!$C$2:$C$53,"Buy")-SUMIFS('Transactions (Dated)'!$E$2:$E$53,'Transactions (Dated)'!$D$2:$D$53,'Share Values'!$V245,'Transactions (Dated)'!$B$2:$B$53,'Share Values'!W$11,'Transactions (Dated)'!$C$2:$C$53,"Sell")</f>
        <v>4625</v>
      </c>
      <c r="X245" s="40">
        <f ca="1">X244+SUMIFS('Transactions (Dated)'!$E$2:$E$53,'Transactions (Dated)'!$D$2:$D$53,'Share Values'!$V245,'Transactions (Dated)'!$B$2:$B$53,'Share Values'!X$11,'Transactions (Dated)'!$C$2:$C$53,"Buy")-SUMIFS('Transactions (Dated)'!$E$2:$E$53,'Transactions (Dated)'!$D$2:$D$53,'Share Values'!$V245,'Transactions (Dated)'!$B$2:$B$53,'Share Values'!X$11,'Transactions (Dated)'!$C$2:$C$53,"Sell")</f>
        <v>9375</v>
      </c>
      <c r="Y245" s="40">
        <f ca="1">Y244+SUMIFS('Transactions (Dated)'!$E$2:$E$53,'Transactions (Dated)'!$D$2:$D$53,'Share Values'!$V245,'Transactions (Dated)'!$B$2:$B$53,'Share Values'!Y$11,'Transactions (Dated)'!$C$2:$C$53,"Buy")-SUMIFS('Transactions (Dated)'!$E$2:$E$53,'Transactions (Dated)'!$D$2:$D$53,'Share Values'!$V245,'Transactions (Dated)'!$B$2:$B$53,'Share Values'!Y$11,'Transactions (Dated)'!$C$2:$C$53,"Sell")</f>
        <v>0</v>
      </c>
      <c r="Z245" s="40">
        <f ca="1">Z244+SUMIFS('Transactions (Dated)'!$E$2:$E$53,'Transactions (Dated)'!$D$2:$D$53,'Share Values'!$V245,'Transactions (Dated)'!$B$2:$B$53,'Share Values'!Z$11,'Transactions (Dated)'!$C$2:$C$53,"Buy")-SUMIFS('Transactions (Dated)'!$E$2:$E$53,'Transactions (Dated)'!$D$2:$D$53,'Share Values'!$V245,'Transactions (Dated)'!$B$2:$B$53,'Share Values'!Z$11,'Transactions (Dated)'!$C$2:$C$53,"Sell")</f>
        <v>1892</v>
      </c>
      <c r="AA245" s="40">
        <f ca="1">AA244+SUMIFS('Transactions (Dated)'!$E$2:$E$53,'Transactions (Dated)'!$D$2:$D$53,'Share Values'!$V245,'Transactions (Dated)'!$B$2:$B$53,'Share Values'!AA$11,'Transactions (Dated)'!$C$2:$C$53,"Buy")-SUMIFS('Transactions (Dated)'!$E$2:$E$53,'Transactions (Dated)'!$D$2:$D$53,'Share Values'!$V245,'Transactions (Dated)'!$B$2:$B$53,'Share Values'!AA$11,'Transactions (Dated)'!$C$2:$C$53,"Sell")</f>
        <v>2348</v>
      </c>
      <c r="AB245" s="40">
        <f ca="1">AB244+SUMIFS('Transactions (Dated)'!$E$2:$E$53,'Transactions (Dated)'!$D$2:$D$53,'Share Values'!$V245,'Transactions (Dated)'!$B$2:$B$53,'Share Values'!AB$11,'Transactions (Dated)'!$C$2:$C$53,"Buy")-SUMIFS('Transactions (Dated)'!$E$2:$E$53,'Transactions (Dated)'!$D$2:$D$53,'Share Values'!$V245,'Transactions (Dated)'!$B$2:$B$53,'Share Values'!AB$11,'Transactions (Dated)'!$C$2:$C$53,"Sell")</f>
        <v>0</v>
      </c>
      <c r="AC245" s="40">
        <f ca="1">AC244+SUMIFS('Transactions (Dated)'!$E$2:$E$53,'Transactions (Dated)'!$D$2:$D$53,'Share Values'!$V245,'Transactions (Dated)'!$B$2:$B$53,'Share Values'!AC$11,'Transactions (Dated)'!$C$2:$C$53,"Buy")-SUMIFS('Transactions (Dated)'!$E$2:$E$53,'Transactions (Dated)'!$D$2:$D$53,'Share Values'!$V245,'Transactions (Dated)'!$B$2:$B$53,'Share Values'!AC$11,'Transactions (Dated)'!$C$2:$C$53,"Sell")</f>
        <v>0</v>
      </c>
      <c r="AD245" s="40">
        <f ca="1">AD244+SUMIFS('Transactions (Dated)'!$E$2:$E$53,'Transactions (Dated)'!$D$2:$D$53,'Share Values'!$V245,'Transactions (Dated)'!$B$2:$B$53,'Share Values'!AD$11,'Transactions (Dated)'!$C$2:$C$53,"Buy")-SUMIFS('Transactions (Dated)'!$E$2:$E$53,'Transactions (Dated)'!$D$2:$D$53,'Share Values'!$V245,'Transactions (Dated)'!$B$2:$B$53,'Share Values'!AD$11,'Transactions (Dated)'!$C$2:$C$53,"Sell")</f>
        <v>0</v>
      </c>
      <c r="AE245" s="40">
        <f ca="1">AE244+SUMIFS('Transactions (Dated)'!$E$2:$E$53,'Transactions (Dated)'!$D$2:$D$53,'Share Values'!$V245,'Transactions (Dated)'!$B$2:$B$53,'Share Values'!AE$11,'Transactions (Dated)'!$C$2:$C$53,"Buy")-SUMIFS('Transactions (Dated)'!$E$2:$E$53,'Transactions (Dated)'!$D$2:$D$53,'Share Values'!$V245,'Transactions (Dated)'!$B$2:$B$53,'Share Values'!AE$11,'Transactions (Dated)'!$C$2:$C$53,"Sell")</f>
        <v>0</v>
      </c>
      <c r="AF245" s="40">
        <f ca="1">AF244+SUMIFS('Transactions (Dated)'!$E$2:$E$53,'Transactions (Dated)'!$D$2:$D$53,'Share Values'!$V245,'Transactions (Dated)'!$B$2:$B$53,'Share Values'!AF$11,'Transactions (Dated)'!$C$2:$C$53,"Buy")-SUMIFS('Transactions (Dated)'!$E$2:$E$53,'Transactions (Dated)'!$D$2:$D$53,'Share Values'!$V245,'Transactions (Dated)'!$B$2:$B$53,'Share Values'!AF$11,'Transactions (Dated)'!$C$2:$C$53,"Sell")</f>
        <v>0</v>
      </c>
      <c r="AG245" s="40">
        <f ca="1">AG244+SUMIFS('Transactions (Dated)'!$E$2:$E$53,'Transactions (Dated)'!$D$2:$D$53,'Share Values'!$V245,'Transactions (Dated)'!$B$2:$B$53,'Share Values'!AG$11,'Transactions (Dated)'!$C$2:$C$53,"Buy")-SUMIFS('Transactions (Dated)'!$E$2:$E$53,'Transactions (Dated)'!$D$2:$D$53,'Share Values'!$V245,'Transactions (Dated)'!$B$2:$B$53,'Share Values'!AG$11,'Transactions (Dated)'!$C$2:$C$53,"Sell")</f>
        <v>0</v>
      </c>
      <c r="AH245" s="40">
        <f ca="1">AH244+SUMIFS('Transactions (Dated)'!$E$2:$E$53,'Transactions (Dated)'!$D$2:$D$53,'Share Values'!$V245,'Transactions (Dated)'!$B$2:$B$53,'Share Values'!AH$11,'Transactions (Dated)'!$C$2:$C$53,"Buy")-SUMIFS('Transactions (Dated)'!$E$2:$E$53,'Transactions (Dated)'!$D$2:$D$53,'Share Values'!$V245,'Transactions (Dated)'!$B$2:$B$53,'Share Values'!AH$11,'Transactions (Dated)'!$C$2:$C$53,"Sell")</f>
        <v>0</v>
      </c>
      <c r="AI245" s="40">
        <f ca="1">AI244+SUMIFS('Transactions (Dated)'!$E$2:$E$53,'Transactions (Dated)'!$D$2:$D$53,'Share Values'!$V245,'Transactions (Dated)'!$B$2:$B$53,'Share Values'!AI$11,'Transactions (Dated)'!$C$2:$C$53,"Buy")-SUMIFS('Transactions (Dated)'!$E$2:$E$53,'Transactions (Dated)'!$D$2:$D$53,'Share Values'!$V245,'Transactions (Dated)'!$B$2:$B$53,'Share Values'!AI$11,'Transactions (Dated)'!$C$2:$C$53,"Sell")</f>
        <v>0</v>
      </c>
      <c r="AJ245" s="40">
        <f ca="1">AJ244+SUMIFS('Transactions (Dated)'!$E$2:$E$53,'Transactions (Dated)'!$D$2:$D$53,'Share Values'!$V245,'Transactions (Dated)'!$B$2:$B$53,'Share Values'!AJ$11,'Transactions (Dated)'!$C$2:$C$53,"Buy")-SUMIFS('Transactions (Dated)'!$E$2:$E$53,'Transactions (Dated)'!$D$2:$D$53,'Share Values'!$V245,'Transactions (Dated)'!$B$2:$B$53,'Share Values'!AJ$11,'Transactions (Dated)'!$C$2:$C$53,"Sell")</f>
        <v>0</v>
      </c>
      <c r="AK245" s="40"/>
      <c r="AM245" s="3">
        <f t="shared" si="81"/>
        <v>42251</v>
      </c>
      <c r="AN245" s="6">
        <f t="shared" ca="1" si="82"/>
        <v>44677.5</v>
      </c>
      <c r="AO245" s="6">
        <f t="shared" ca="1" si="83"/>
        <v>34406.25</v>
      </c>
      <c r="AP245" s="6">
        <f t="shared" ca="1" si="84"/>
        <v>0</v>
      </c>
      <c r="AQ245" s="6">
        <f t="shared" ca="1" si="85"/>
        <v>52086.76</v>
      </c>
      <c r="AR245" s="6">
        <f t="shared" ca="1" si="86"/>
        <v>29279.56</v>
      </c>
      <c r="AS245" s="6">
        <f t="shared" ca="1" si="87"/>
        <v>0</v>
      </c>
      <c r="AT245" s="6">
        <f t="shared" ca="1" si="88"/>
        <v>0</v>
      </c>
      <c r="AU245" s="6">
        <f t="shared" ca="1" si="89"/>
        <v>0</v>
      </c>
      <c r="AV245" s="6">
        <f t="shared" ca="1" si="90"/>
        <v>0</v>
      </c>
      <c r="AW245" s="6">
        <f t="shared" ca="1" si="91"/>
        <v>0</v>
      </c>
      <c r="AX245" s="6">
        <f t="shared" ca="1" si="92"/>
        <v>0</v>
      </c>
      <c r="AY245" s="6">
        <f t="shared" ca="1" si="93"/>
        <v>0</v>
      </c>
      <c r="AZ245" s="6">
        <f t="shared" ca="1" si="94"/>
        <v>0</v>
      </c>
      <c r="BA245" s="6">
        <f t="shared" ca="1" si="95"/>
        <v>0</v>
      </c>
      <c r="BB245" s="6"/>
      <c r="BD245" s="4">
        <f t="shared" ca="1" si="96"/>
        <v>160450.07</v>
      </c>
      <c r="BF245" s="3">
        <f t="shared" si="97"/>
        <v>42251</v>
      </c>
      <c r="BG245" s="6">
        <f>BG244+SUMIFS('Transactions (Dated)'!H:H,'Transactions (Dated)'!D:D,'Share Values'!AM245)</f>
        <v>806524.9</v>
      </c>
      <c r="BH245" s="6">
        <f ca="1">BH244+SUMIFS('Transactions (Dated)'!$F:$F,'Transactions (Dated)'!$D:$D,$BF245,'Transactions (Dated)'!$B:$B,BH$11,'Transactions (Dated)'!$C:$C,"Dividend (paid to cash)")*W245</f>
        <v>0</v>
      </c>
      <c r="BI245" s="6">
        <f ca="1">BI244+SUMIFS('Transactions (Dated)'!$F:$F,'Transactions (Dated)'!$D:$D,$BF245,'Transactions (Dated)'!$B:$B,BI$11,'Transactions (Dated)'!$C:$C,"Dividend (paid to cash)")*X245</f>
        <v>1718.75</v>
      </c>
      <c r="BJ245" s="6">
        <f ca="1">BJ244+SUMIFS('Transactions (Dated)'!$F:$F,'Transactions (Dated)'!$D:$D,$BF245,'Transactions (Dated)'!$B:$B,BJ$11,'Transactions (Dated)'!$C:$C,"Dividend (paid to cash)")*Y245</f>
        <v>0</v>
      </c>
      <c r="BK245" s="6">
        <f ca="1">BK244+SUMIFS('Transactions (Dated)'!$F:$F,'Transactions (Dated)'!$D:$D,$BF245,'Transactions (Dated)'!$B:$B,BK$11,'Transactions (Dated)'!$C:$C,"Dividend (paid to cash)")*Z245</f>
        <v>179.74</v>
      </c>
      <c r="BL245" s="6">
        <f ca="1">BL244+SUMIFS('Transactions (Dated)'!$F:$F,'Transactions (Dated)'!$D:$D,$BF245,'Transactions (Dated)'!$B:$B,BL$11,'Transactions (Dated)'!$C:$C,"Dividend (paid to cash)")*AA245</f>
        <v>0</v>
      </c>
      <c r="BM245" s="6">
        <f ca="1">BM244+SUMIFS('Transactions (Dated)'!$F:$F,'Transactions (Dated)'!$D:$D,$BF245,'Transactions (Dated)'!$B:$B,BM$11,'Transactions (Dated)'!$C:$C,"Dividend (paid to cash)")*AB245</f>
        <v>0</v>
      </c>
      <c r="BN245" s="6">
        <f ca="1">BN244+SUMIFS('Transactions (Dated)'!$F:$F,'Transactions (Dated)'!$D:$D,$BF245,'Transactions (Dated)'!$B:$B,BN$11,'Transactions (Dated)'!$C:$C,"Dividend (paid to cash)")*AC245</f>
        <v>0</v>
      </c>
      <c r="BO245" s="6">
        <f ca="1">BO244+SUMIFS('Transactions (Dated)'!$F:$F,'Transactions (Dated)'!$D:$D,$BF245,'Transactions (Dated)'!$B:$B,BO$11,'Transactions (Dated)'!$C:$C,"Dividend (paid to cash)")*AD245</f>
        <v>0</v>
      </c>
      <c r="BP245" s="6">
        <f ca="1">BP244+SUMIFS('Transactions (Dated)'!$F:$F,'Transactions (Dated)'!$D:$D,$BF245,'Transactions (Dated)'!$B:$B,BP$11,'Transactions (Dated)'!$C:$C,"Dividend (paid to cash)")*AE245</f>
        <v>0</v>
      </c>
      <c r="BQ245" s="6">
        <f ca="1">BQ244+SUMIFS('Transactions (Dated)'!$F:$F,'Transactions (Dated)'!$D:$D,$BF245,'Transactions (Dated)'!$B:$B,BQ$11,'Transactions (Dated)'!$C:$C,"Dividend (paid to cash)")*AF245</f>
        <v>0</v>
      </c>
      <c r="BR245" s="6">
        <f ca="1">BR244+SUMIFS('Transactions (Dated)'!$F:$F,'Transactions (Dated)'!$D:$D,$BF245,'Transactions (Dated)'!$B:$B,BR$11,'Transactions (Dated)'!$C:$C,"Dividend (paid to cash)")*AG245</f>
        <v>0</v>
      </c>
      <c r="BS245" s="6">
        <f ca="1">BS244+SUMIFS('Transactions (Dated)'!$F:$F,'Transactions (Dated)'!$D:$D,$BF245,'Transactions (Dated)'!$B:$B,BS$11,'Transactions (Dated)'!$C:$C,"Dividend (paid to cash)")*AH245</f>
        <v>0</v>
      </c>
      <c r="BT245" s="6">
        <f ca="1">BT244+SUMIFS('Transactions (Dated)'!$F:$F,'Transactions (Dated)'!$D:$D,$BF245,'Transactions (Dated)'!$B:$B,BT$11,'Transactions (Dated)'!$C:$C,"Dividend (paid to cash)")*AI245</f>
        <v>0</v>
      </c>
      <c r="BU245" s="6">
        <f ca="1">BU244+SUMIFS('Transactions (Dated)'!$F:$F,'Transactions (Dated)'!$D:$D,$BF245,'Transactions (Dated)'!$B:$B,BU$11,'Transactions (Dated)'!$C:$C,"Dividend (paid to cash)")*AJ245</f>
        <v>0</v>
      </c>
      <c r="BV245" s="6"/>
      <c r="BX245" s="6">
        <f t="shared" ca="1" si="102"/>
        <v>808423.39</v>
      </c>
      <c r="BZ245" s="3">
        <f t="shared" si="103"/>
        <v>42251</v>
      </c>
      <c r="CA245" s="4">
        <f t="shared" ca="1" si="98"/>
        <v>160450.07</v>
      </c>
      <c r="CB245" s="4">
        <f t="shared" ca="1" si="99"/>
        <v>808423.39</v>
      </c>
      <c r="CD245" s="4">
        <f t="shared" ca="1" si="100"/>
        <v>968873.46</v>
      </c>
    </row>
    <row r="246" spans="2:82" x14ac:dyDescent="0.15">
      <c r="B246" s="3">
        <f t="shared" si="101"/>
        <v>42255</v>
      </c>
      <c r="C246" s="2">
        <v>13630.7</v>
      </c>
      <c r="E246" s="70">
        <v>42255</v>
      </c>
      <c r="F246" s="69">
        <v>9.75</v>
      </c>
      <c r="G246" s="69">
        <v>3.74</v>
      </c>
      <c r="H246" s="69">
        <v>18.510000000000002</v>
      </c>
      <c r="I246" s="69">
        <v>27.87</v>
      </c>
      <c r="J246" s="69">
        <v>12.12</v>
      </c>
      <c r="K246" s="69">
        <v>10.72</v>
      </c>
      <c r="L246" s="69">
        <v>22.61</v>
      </c>
      <c r="M246" s="69">
        <v>3.44</v>
      </c>
      <c r="N246" s="69">
        <v>8.5</v>
      </c>
      <c r="O246" s="69">
        <v>6.0667</v>
      </c>
      <c r="P246" s="69">
        <v>26.65</v>
      </c>
      <c r="Q246" s="69">
        <v>0.98</v>
      </c>
      <c r="R246" s="69">
        <v>6.38</v>
      </c>
      <c r="S246" s="69">
        <v>35.25</v>
      </c>
      <c r="T246" s="4"/>
      <c r="V246" s="3">
        <f t="shared" si="80"/>
        <v>42255</v>
      </c>
      <c r="W246" s="40">
        <f ca="1">W245+SUMIFS('Transactions (Dated)'!$E$2:$E$53,'Transactions (Dated)'!$D$2:$D$53,'Share Values'!$V246,'Transactions (Dated)'!$B$2:$B$53,'Share Values'!W$11,'Transactions (Dated)'!$C$2:$C$53,"Buy")-SUMIFS('Transactions (Dated)'!$E$2:$E$53,'Transactions (Dated)'!$D$2:$D$53,'Share Values'!$V246,'Transactions (Dated)'!$B$2:$B$53,'Share Values'!W$11,'Transactions (Dated)'!$C$2:$C$53,"Sell")</f>
        <v>4625</v>
      </c>
      <c r="X246" s="40">
        <f ca="1">X245+SUMIFS('Transactions (Dated)'!$E$2:$E$53,'Transactions (Dated)'!$D$2:$D$53,'Share Values'!$V246,'Transactions (Dated)'!$B$2:$B$53,'Share Values'!X$11,'Transactions (Dated)'!$C$2:$C$53,"Buy")-SUMIFS('Transactions (Dated)'!$E$2:$E$53,'Transactions (Dated)'!$D$2:$D$53,'Share Values'!$V246,'Transactions (Dated)'!$B$2:$B$53,'Share Values'!X$11,'Transactions (Dated)'!$C$2:$C$53,"Sell")</f>
        <v>9375</v>
      </c>
      <c r="Y246" s="40">
        <f ca="1">Y245+SUMIFS('Transactions (Dated)'!$E$2:$E$53,'Transactions (Dated)'!$D$2:$D$53,'Share Values'!$V246,'Transactions (Dated)'!$B$2:$B$53,'Share Values'!Y$11,'Transactions (Dated)'!$C$2:$C$53,"Buy")-SUMIFS('Transactions (Dated)'!$E$2:$E$53,'Transactions (Dated)'!$D$2:$D$53,'Share Values'!$V246,'Transactions (Dated)'!$B$2:$B$53,'Share Values'!Y$11,'Transactions (Dated)'!$C$2:$C$53,"Sell")</f>
        <v>0</v>
      </c>
      <c r="Z246" s="40">
        <f ca="1">Z245+SUMIFS('Transactions (Dated)'!$E$2:$E$53,'Transactions (Dated)'!$D$2:$D$53,'Share Values'!$V246,'Transactions (Dated)'!$B$2:$B$53,'Share Values'!Z$11,'Transactions (Dated)'!$C$2:$C$53,"Buy")-SUMIFS('Transactions (Dated)'!$E$2:$E$53,'Transactions (Dated)'!$D$2:$D$53,'Share Values'!$V246,'Transactions (Dated)'!$B$2:$B$53,'Share Values'!Z$11,'Transactions (Dated)'!$C$2:$C$53,"Sell")</f>
        <v>1892</v>
      </c>
      <c r="AA246" s="40">
        <f ca="1">AA245+SUMIFS('Transactions (Dated)'!$E$2:$E$53,'Transactions (Dated)'!$D$2:$D$53,'Share Values'!$V246,'Transactions (Dated)'!$B$2:$B$53,'Share Values'!AA$11,'Transactions (Dated)'!$C$2:$C$53,"Buy")-SUMIFS('Transactions (Dated)'!$E$2:$E$53,'Transactions (Dated)'!$D$2:$D$53,'Share Values'!$V246,'Transactions (Dated)'!$B$2:$B$53,'Share Values'!AA$11,'Transactions (Dated)'!$C$2:$C$53,"Sell")</f>
        <v>2348</v>
      </c>
      <c r="AB246" s="40">
        <f ca="1">AB245+SUMIFS('Transactions (Dated)'!$E$2:$E$53,'Transactions (Dated)'!$D$2:$D$53,'Share Values'!$V246,'Transactions (Dated)'!$B$2:$B$53,'Share Values'!AB$11,'Transactions (Dated)'!$C$2:$C$53,"Buy")-SUMIFS('Transactions (Dated)'!$E$2:$E$53,'Transactions (Dated)'!$D$2:$D$53,'Share Values'!$V246,'Transactions (Dated)'!$B$2:$B$53,'Share Values'!AB$11,'Transactions (Dated)'!$C$2:$C$53,"Sell")</f>
        <v>0</v>
      </c>
      <c r="AC246" s="40">
        <f ca="1">AC245+SUMIFS('Transactions (Dated)'!$E$2:$E$53,'Transactions (Dated)'!$D$2:$D$53,'Share Values'!$V246,'Transactions (Dated)'!$B$2:$B$53,'Share Values'!AC$11,'Transactions (Dated)'!$C$2:$C$53,"Buy")-SUMIFS('Transactions (Dated)'!$E$2:$E$53,'Transactions (Dated)'!$D$2:$D$53,'Share Values'!$V246,'Transactions (Dated)'!$B$2:$B$53,'Share Values'!AC$11,'Transactions (Dated)'!$C$2:$C$53,"Sell")</f>
        <v>0</v>
      </c>
      <c r="AD246" s="40">
        <f ca="1">AD245+SUMIFS('Transactions (Dated)'!$E$2:$E$53,'Transactions (Dated)'!$D$2:$D$53,'Share Values'!$V246,'Transactions (Dated)'!$B$2:$B$53,'Share Values'!AD$11,'Transactions (Dated)'!$C$2:$C$53,"Buy")-SUMIFS('Transactions (Dated)'!$E$2:$E$53,'Transactions (Dated)'!$D$2:$D$53,'Share Values'!$V246,'Transactions (Dated)'!$B$2:$B$53,'Share Values'!AD$11,'Transactions (Dated)'!$C$2:$C$53,"Sell")</f>
        <v>0</v>
      </c>
      <c r="AE246" s="40">
        <f ca="1">AE245+SUMIFS('Transactions (Dated)'!$E$2:$E$53,'Transactions (Dated)'!$D$2:$D$53,'Share Values'!$V246,'Transactions (Dated)'!$B$2:$B$53,'Share Values'!AE$11,'Transactions (Dated)'!$C$2:$C$53,"Buy")-SUMIFS('Transactions (Dated)'!$E$2:$E$53,'Transactions (Dated)'!$D$2:$D$53,'Share Values'!$V246,'Transactions (Dated)'!$B$2:$B$53,'Share Values'!AE$11,'Transactions (Dated)'!$C$2:$C$53,"Sell")</f>
        <v>0</v>
      </c>
      <c r="AF246" s="40">
        <f ca="1">AF245+SUMIFS('Transactions (Dated)'!$E$2:$E$53,'Transactions (Dated)'!$D$2:$D$53,'Share Values'!$V246,'Transactions (Dated)'!$B$2:$B$53,'Share Values'!AF$11,'Transactions (Dated)'!$C$2:$C$53,"Buy")-SUMIFS('Transactions (Dated)'!$E$2:$E$53,'Transactions (Dated)'!$D$2:$D$53,'Share Values'!$V246,'Transactions (Dated)'!$B$2:$B$53,'Share Values'!AF$11,'Transactions (Dated)'!$C$2:$C$53,"Sell")</f>
        <v>0</v>
      </c>
      <c r="AG246" s="40">
        <f ca="1">AG245+SUMIFS('Transactions (Dated)'!$E$2:$E$53,'Transactions (Dated)'!$D$2:$D$53,'Share Values'!$V246,'Transactions (Dated)'!$B$2:$B$53,'Share Values'!AG$11,'Transactions (Dated)'!$C$2:$C$53,"Buy")-SUMIFS('Transactions (Dated)'!$E$2:$E$53,'Transactions (Dated)'!$D$2:$D$53,'Share Values'!$V246,'Transactions (Dated)'!$B$2:$B$53,'Share Values'!AG$11,'Transactions (Dated)'!$C$2:$C$53,"Sell")</f>
        <v>0</v>
      </c>
      <c r="AH246" s="40">
        <f ca="1">AH245+SUMIFS('Transactions (Dated)'!$E$2:$E$53,'Transactions (Dated)'!$D$2:$D$53,'Share Values'!$V246,'Transactions (Dated)'!$B$2:$B$53,'Share Values'!AH$11,'Transactions (Dated)'!$C$2:$C$53,"Buy")-SUMIFS('Transactions (Dated)'!$E$2:$E$53,'Transactions (Dated)'!$D$2:$D$53,'Share Values'!$V246,'Transactions (Dated)'!$B$2:$B$53,'Share Values'!AH$11,'Transactions (Dated)'!$C$2:$C$53,"Sell")</f>
        <v>0</v>
      </c>
      <c r="AI246" s="40">
        <f ca="1">AI245+SUMIFS('Transactions (Dated)'!$E$2:$E$53,'Transactions (Dated)'!$D$2:$D$53,'Share Values'!$V246,'Transactions (Dated)'!$B$2:$B$53,'Share Values'!AI$11,'Transactions (Dated)'!$C$2:$C$53,"Buy")-SUMIFS('Transactions (Dated)'!$E$2:$E$53,'Transactions (Dated)'!$D$2:$D$53,'Share Values'!$V246,'Transactions (Dated)'!$B$2:$B$53,'Share Values'!AI$11,'Transactions (Dated)'!$C$2:$C$53,"Sell")</f>
        <v>0</v>
      </c>
      <c r="AJ246" s="40">
        <f ca="1">AJ245+SUMIFS('Transactions (Dated)'!$E$2:$E$53,'Transactions (Dated)'!$D$2:$D$53,'Share Values'!$V246,'Transactions (Dated)'!$B$2:$B$53,'Share Values'!AJ$11,'Transactions (Dated)'!$C$2:$C$53,"Buy")-SUMIFS('Transactions (Dated)'!$E$2:$E$53,'Transactions (Dated)'!$D$2:$D$53,'Share Values'!$V246,'Transactions (Dated)'!$B$2:$B$53,'Share Values'!AJ$11,'Transactions (Dated)'!$C$2:$C$53,"Sell")</f>
        <v>0</v>
      </c>
      <c r="AK246" s="40"/>
      <c r="AM246" s="3">
        <f t="shared" si="81"/>
        <v>42255</v>
      </c>
      <c r="AN246" s="6">
        <f t="shared" ca="1" si="82"/>
        <v>45093.75</v>
      </c>
      <c r="AO246" s="6">
        <f t="shared" ca="1" si="83"/>
        <v>35062.5</v>
      </c>
      <c r="AP246" s="6">
        <f t="shared" ca="1" si="84"/>
        <v>0</v>
      </c>
      <c r="AQ246" s="6">
        <f t="shared" ca="1" si="85"/>
        <v>52730.04</v>
      </c>
      <c r="AR246" s="6">
        <f t="shared" ca="1" si="86"/>
        <v>28457.759999999998</v>
      </c>
      <c r="AS246" s="6">
        <f t="shared" ca="1" si="87"/>
        <v>0</v>
      </c>
      <c r="AT246" s="6">
        <f t="shared" ca="1" si="88"/>
        <v>0</v>
      </c>
      <c r="AU246" s="6">
        <f t="shared" ca="1" si="89"/>
        <v>0</v>
      </c>
      <c r="AV246" s="6">
        <f t="shared" ca="1" si="90"/>
        <v>0</v>
      </c>
      <c r="AW246" s="6">
        <f t="shared" ca="1" si="91"/>
        <v>0</v>
      </c>
      <c r="AX246" s="6">
        <f t="shared" ca="1" si="92"/>
        <v>0</v>
      </c>
      <c r="AY246" s="6">
        <f t="shared" ca="1" si="93"/>
        <v>0</v>
      </c>
      <c r="AZ246" s="6">
        <f t="shared" ca="1" si="94"/>
        <v>0</v>
      </c>
      <c r="BA246" s="6">
        <f t="shared" ca="1" si="95"/>
        <v>0</v>
      </c>
      <c r="BB246" s="6"/>
      <c r="BD246" s="4">
        <f t="shared" ca="1" si="96"/>
        <v>161344.05000000002</v>
      </c>
      <c r="BF246" s="3">
        <f t="shared" si="97"/>
        <v>42255</v>
      </c>
      <c r="BG246" s="6">
        <f>BG245+SUMIFS('Transactions (Dated)'!H:H,'Transactions (Dated)'!D:D,'Share Values'!AM246)</f>
        <v>806524.9</v>
      </c>
      <c r="BH246" s="6">
        <f ca="1">BH245+SUMIFS('Transactions (Dated)'!$F:$F,'Transactions (Dated)'!$D:$D,$BF246,'Transactions (Dated)'!$B:$B,BH$11,'Transactions (Dated)'!$C:$C,"Dividend (paid to cash)")*W246</f>
        <v>0</v>
      </c>
      <c r="BI246" s="6">
        <f ca="1">BI245+SUMIFS('Transactions (Dated)'!$F:$F,'Transactions (Dated)'!$D:$D,$BF246,'Transactions (Dated)'!$B:$B,BI$11,'Transactions (Dated)'!$C:$C,"Dividend (paid to cash)")*X246</f>
        <v>1718.75</v>
      </c>
      <c r="BJ246" s="6">
        <f ca="1">BJ245+SUMIFS('Transactions (Dated)'!$F:$F,'Transactions (Dated)'!$D:$D,$BF246,'Transactions (Dated)'!$B:$B,BJ$11,'Transactions (Dated)'!$C:$C,"Dividend (paid to cash)")*Y246</f>
        <v>0</v>
      </c>
      <c r="BK246" s="6">
        <f ca="1">BK245+SUMIFS('Transactions (Dated)'!$F:$F,'Transactions (Dated)'!$D:$D,$BF246,'Transactions (Dated)'!$B:$B,BK$11,'Transactions (Dated)'!$C:$C,"Dividend (paid to cash)")*Z246</f>
        <v>179.74</v>
      </c>
      <c r="BL246" s="6">
        <f ca="1">BL245+SUMIFS('Transactions (Dated)'!$F:$F,'Transactions (Dated)'!$D:$D,$BF246,'Transactions (Dated)'!$B:$B,BL$11,'Transactions (Dated)'!$C:$C,"Dividend (paid to cash)")*AA246</f>
        <v>0</v>
      </c>
      <c r="BM246" s="6">
        <f ca="1">BM245+SUMIFS('Transactions (Dated)'!$F:$F,'Transactions (Dated)'!$D:$D,$BF246,'Transactions (Dated)'!$B:$B,BM$11,'Transactions (Dated)'!$C:$C,"Dividend (paid to cash)")*AB246</f>
        <v>0</v>
      </c>
      <c r="BN246" s="6">
        <f ca="1">BN245+SUMIFS('Transactions (Dated)'!$F:$F,'Transactions (Dated)'!$D:$D,$BF246,'Transactions (Dated)'!$B:$B,BN$11,'Transactions (Dated)'!$C:$C,"Dividend (paid to cash)")*AC246</f>
        <v>0</v>
      </c>
      <c r="BO246" s="6">
        <f ca="1">BO245+SUMIFS('Transactions (Dated)'!$F:$F,'Transactions (Dated)'!$D:$D,$BF246,'Transactions (Dated)'!$B:$B,BO$11,'Transactions (Dated)'!$C:$C,"Dividend (paid to cash)")*AD246</f>
        <v>0</v>
      </c>
      <c r="BP246" s="6">
        <f ca="1">BP245+SUMIFS('Transactions (Dated)'!$F:$F,'Transactions (Dated)'!$D:$D,$BF246,'Transactions (Dated)'!$B:$B,BP$11,'Transactions (Dated)'!$C:$C,"Dividend (paid to cash)")*AE246</f>
        <v>0</v>
      </c>
      <c r="BQ246" s="6">
        <f ca="1">BQ245+SUMIFS('Transactions (Dated)'!$F:$F,'Transactions (Dated)'!$D:$D,$BF246,'Transactions (Dated)'!$B:$B,BQ$11,'Transactions (Dated)'!$C:$C,"Dividend (paid to cash)")*AF246</f>
        <v>0</v>
      </c>
      <c r="BR246" s="6">
        <f ca="1">BR245+SUMIFS('Transactions (Dated)'!$F:$F,'Transactions (Dated)'!$D:$D,$BF246,'Transactions (Dated)'!$B:$B,BR$11,'Transactions (Dated)'!$C:$C,"Dividend (paid to cash)")*AG246</f>
        <v>0</v>
      </c>
      <c r="BS246" s="6">
        <f ca="1">BS245+SUMIFS('Transactions (Dated)'!$F:$F,'Transactions (Dated)'!$D:$D,$BF246,'Transactions (Dated)'!$B:$B,BS$11,'Transactions (Dated)'!$C:$C,"Dividend (paid to cash)")*AH246</f>
        <v>0</v>
      </c>
      <c r="BT246" s="6">
        <f ca="1">BT245+SUMIFS('Transactions (Dated)'!$F:$F,'Transactions (Dated)'!$D:$D,$BF246,'Transactions (Dated)'!$B:$B,BT$11,'Transactions (Dated)'!$C:$C,"Dividend (paid to cash)")*AI246</f>
        <v>0</v>
      </c>
      <c r="BU246" s="6">
        <f ca="1">BU245+SUMIFS('Transactions (Dated)'!$F:$F,'Transactions (Dated)'!$D:$D,$BF246,'Transactions (Dated)'!$B:$B,BU$11,'Transactions (Dated)'!$C:$C,"Dividend (paid to cash)")*AJ246</f>
        <v>0</v>
      </c>
      <c r="BV246" s="6"/>
      <c r="BX246" s="6">
        <f t="shared" ca="1" si="102"/>
        <v>808423.39</v>
      </c>
      <c r="BZ246" s="3">
        <f t="shared" si="103"/>
        <v>42255</v>
      </c>
      <c r="CA246" s="4">
        <f t="shared" ca="1" si="98"/>
        <v>161344.05000000002</v>
      </c>
      <c r="CB246" s="4">
        <f t="shared" ca="1" si="99"/>
        <v>808423.39</v>
      </c>
      <c r="CD246" s="4">
        <f t="shared" ca="1" si="100"/>
        <v>969767.44000000006</v>
      </c>
    </row>
    <row r="247" spans="2:82" x14ac:dyDescent="0.15">
      <c r="B247" s="3">
        <f t="shared" si="101"/>
        <v>42256</v>
      </c>
      <c r="C247" s="2">
        <v>13531.9</v>
      </c>
      <c r="E247" s="70">
        <v>42256</v>
      </c>
      <c r="F247" s="69">
        <v>9.58</v>
      </c>
      <c r="G247" s="69">
        <v>3.5</v>
      </c>
      <c r="H247" s="69">
        <v>18.38</v>
      </c>
      <c r="I247" s="69">
        <v>28</v>
      </c>
      <c r="J247" s="69">
        <v>12.2</v>
      </c>
      <c r="K247" s="69">
        <v>10.59</v>
      </c>
      <c r="L247" s="69">
        <v>22.06</v>
      </c>
      <c r="M247" s="69">
        <v>3.33</v>
      </c>
      <c r="N247" s="69">
        <v>8.2799999999999994</v>
      </c>
      <c r="O247" s="69">
        <v>6.02</v>
      </c>
      <c r="P247" s="69">
        <v>27.5</v>
      </c>
      <c r="Q247" s="69">
        <v>0.94</v>
      </c>
      <c r="R247" s="69">
        <v>6.22</v>
      </c>
      <c r="S247" s="69">
        <v>35.1</v>
      </c>
      <c r="T247" s="4"/>
      <c r="V247" s="3">
        <f t="shared" si="80"/>
        <v>42256</v>
      </c>
      <c r="W247" s="40">
        <f ca="1">W246+SUMIFS('Transactions (Dated)'!$E$2:$E$53,'Transactions (Dated)'!$D$2:$D$53,'Share Values'!$V247,'Transactions (Dated)'!$B$2:$B$53,'Share Values'!W$11,'Transactions (Dated)'!$C$2:$C$53,"Buy")-SUMIFS('Transactions (Dated)'!$E$2:$E$53,'Transactions (Dated)'!$D$2:$D$53,'Share Values'!$V247,'Transactions (Dated)'!$B$2:$B$53,'Share Values'!W$11,'Transactions (Dated)'!$C$2:$C$53,"Sell")</f>
        <v>4625</v>
      </c>
      <c r="X247" s="40">
        <f ca="1">X246+SUMIFS('Transactions (Dated)'!$E$2:$E$53,'Transactions (Dated)'!$D$2:$D$53,'Share Values'!$V247,'Transactions (Dated)'!$B$2:$B$53,'Share Values'!X$11,'Transactions (Dated)'!$C$2:$C$53,"Buy")-SUMIFS('Transactions (Dated)'!$E$2:$E$53,'Transactions (Dated)'!$D$2:$D$53,'Share Values'!$V247,'Transactions (Dated)'!$B$2:$B$53,'Share Values'!X$11,'Transactions (Dated)'!$C$2:$C$53,"Sell")</f>
        <v>9375</v>
      </c>
      <c r="Y247" s="40">
        <f ca="1">Y246+SUMIFS('Transactions (Dated)'!$E$2:$E$53,'Transactions (Dated)'!$D$2:$D$53,'Share Values'!$V247,'Transactions (Dated)'!$B$2:$B$53,'Share Values'!Y$11,'Transactions (Dated)'!$C$2:$C$53,"Buy")-SUMIFS('Transactions (Dated)'!$E$2:$E$53,'Transactions (Dated)'!$D$2:$D$53,'Share Values'!$V247,'Transactions (Dated)'!$B$2:$B$53,'Share Values'!Y$11,'Transactions (Dated)'!$C$2:$C$53,"Sell")</f>
        <v>0</v>
      </c>
      <c r="Z247" s="40">
        <f ca="1">Z246+SUMIFS('Transactions (Dated)'!$E$2:$E$53,'Transactions (Dated)'!$D$2:$D$53,'Share Values'!$V247,'Transactions (Dated)'!$B$2:$B$53,'Share Values'!Z$11,'Transactions (Dated)'!$C$2:$C$53,"Buy")-SUMIFS('Transactions (Dated)'!$E$2:$E$53,'Transactions (Dated)'!$D$2:$D$53,'Share Values'!$V247,'Transactions (Dated)'!$B$2:$B$53,'Share Values'!Z$11,'Transactions (Dated)'!$C$2:$C$53,"Sell")</f>
        <v>1892</v>
      </c>
      <c r="AA247" s="40">
        <f ca="1">AA246+SUMIFS('Transactions (Dated)'!$E$2:$E$53,'Transactions (Dated)'!$D$2:$D$53,'Share Values'!$V247,'Transactions (Dated)'!$B$2:$B$53,'Share Values'!AA$11,'Transactions (Dated)'!$C$2:$C$53,"Buy")-SUMIFS('Transactions (Dated)'!$E$2:$E$53,'Transactions (Dated)'!$D$2:$D$53,'Share Values'!$V247,'Transactions (Dated)'!$B$2:$B$53,'Share Values'!AA$11,'Transactions (Dated)'!$C$2:$C$53,"Sell")</f>
        <v>2348</v>
      </c>
      <c r="AB247" s="40">
        <f ca="1">AB246+SUMIFS('Transactions (Dated)'!$E$2:$E$53,'Transactions (Dated)'!$D$2:$D$53,'Share Values'!$V247,'Transactions (Dated)'!$B$2:$B$53,'Share Values'!AB$11,'Transactions (Dated)'!$C$2:$C$53,"Buy")-SUMIFS('Transactions (Dated)'!$E$2:$E$53,'Transactions (Dated)'!$D$2:$D$53,'Share Values'!$V247,'Transactions (Dated)'!$B$2:$B$53,'Share Values'!AB$11,'Transactions (Dated)'!$C$2:$C$53,"Sell")</f>
        <v>0</v>
      </c>
      <c r="AC247" s="40">
        <f ca="1">AC246+SUMIFS('Transactions (Dated)'!$E$2:$E$53,'Transactions (Dated)'!$D$2:$D$53,'Share Values'!$V247,'Transactions (Dated)'!$B$2:$B$53,'Share Values'!AC$11,'Transactions (Dated)'!$C$2:$C$53,"Buy")-SUMIFS('Transactions (Dated)'!$E$2:$E$53,'Transactions (Dated)'!$D$2:$D$53,'Share Values'!$V247,'Transactions (Dated)'!$B$2:$B$53,'Share Values'!AC$11,'Transactions (Dated)'!$C$2:$C$53,"Sell")</f>
        <v>0</v>
      </c>
      <c r="AD247" s="40">
        <f ca="1">AD246+SUMIFS('Transactions (Dated)'!$E$2:$E$53,'Transactions (Dated)'!$D$2:$D$53,'Share Values'!$V247,'Transactions (Dated)'!$B$2:$B$53,'Share Values'!AD$11,'Transactions (Dated)'!$C$2:$C$53,"Buy")-SUMIFS('Transactions (Dated)'!$E$2:$E$53,'Transactions (Dated)'!$D$2:$D$53,'Share Values'!$V247,'Transactions (Dated)'!$B$2:$B$53,'Share Values'!AD$11,'Transactions (Dated)'!$C$2:$C$53,"Sell")</f>
        <v>0</v>
      </c>
      <c r="AE247" s="40">
        <f ca="1">AE246+SUMIFS('Transactions (Dated)'!$E$2:$E$53,'Transactions (Dated)'!$D$2:$D$53,'Share Values'!$V247,'Transactions (Dated)'!$B$2:$B$53,'Share Values'!AE$11,'Transactions (Dated)'!$C$2:$C$53,"Buy")-SUMIFS('Transactions (Dated)'!$E$2:$E$53,'Transactions (Dated)'!$D$2:$D$53,'Share Values'!$V247,'Transactions (Dated)'!$B$2:$B$53,'Share Values'!AE$11,'Transactions (Dated)'!$C$2:$C$53,"Sell")</f>
        <v>0</v>
      </c>
      <c r="AF247" s="40">
        <f ca="1">AF246+SUMIFS('Transactions (Dated)'!$E$2:$E$53,'Transactions (Dated)'!$D$2:$D$53,'Share Values'!$V247,'Transactions (Dated)'!$B$2:$B$53,'Share Values'!AF$11,'Transactions (Dated)'!$C$2:$C$53,"Buy")-SUMIFS('Transactions (Dated)'!$E$2:$E$53,'Transactions (Dated)'!$D$2:$D$53,'Share Values'!$V247,'Transactions (Dated)'!$B$2:$B$53,'Share Values'!AF$11,'Transactions (Dated)'!$C$2:$C$53,"Sell")</f>
        <v>0</v>
      </c>
      <c r="AG247" s="40">
        <f ca="1">AG246+SUMIFS('Transactions (Dated)'!$E$2:$E$53,'Transactions (Dated)'!$D$2:$D$53,'Share Values'!$V247,'Transactions (Dated)'!$B$2:$B$53,'Share Values'!AG$11,'Transactions (Dated)'!$C$2:$C$53,"Buy")-SUMIFS('Transactions (Dated)'!$E$2:$E$53,'Transactions (Dated)'!$D$2:$D$53,'Share Values'!$V247,'Transactions (Dated)'!$B$2:$B$53,'Share Values'!AG$11,'Transactions (Dated)'!$C$2:$C$53,"Sell")</f>
        <v>0</v>
      </c>
      <c r="AH247" s="40">
        <f ca="1">AH246+SUMIFS('Transactions (Dated)'!$E$2:$E$53,'Transactions (Dated)'!$D$2:$D$53,'Share Values'!$V247,'Transactions (Dated)'!$B$2:$B$53,'Share Values'!AH$11,'Transactions (Dated)'!$C$2:$C$53,"Buy")-SUMIFS('Transactions (Dated)'!$E$2:$E$53,'Transactions (Dated)'!$D$2:$D$53,'Share Values'!$V247,'Transactions (Dated)'!$B$2:$B$53,'Share Values'!AH$11,'Transactions (Dated)'!$C$2:$C$53,"Sell")</f>
        <v>0</v>
      </c>
      <c r="AI247" s="40">
        <f ca="1">AI246+SUMIFS('Transactions (Dated)'!$E$2:$E$53,'Transactions (Dated)'!$D$2:$D$53,'Share Values'!$V247,'Transactions (Dated)'!$B$2:$B$53,'Share Values'!AI$11,'Transactions (Dated)'!$C$2:$C$53,"Buy")-SUMIFS('Transactions (Dated)'!$E$2:$E$53,'Transactions (Dated)'!$D$2:$D$53,'Share Values'!$V247,'Transactions (Dated)'!$B$2:$B$53,'Share Values'!AI$11,'Transactions (Dated)'!$C$2:$C$53,"Sell")</f>
        <v>0</v>
      </c>
      <c r="AJ247" s="40">
        <f ca="1">AJ246+SUMIFS('Transactions (Dated)'!$E$2:$E$53,'Transactions (Dated)'!$D$2:$D$53,'Share Values'!$V247,'Transactions (Dated)'!$B$2:$B$53,'Share Values'!AJ$11,'Transactions (Dated)'!$C$2:$C$53,"Buy")-SUMIFS('Transactions (Dated)'!$E$2:$E$53,'Transactions (Dated)'!$D$2:$D$53,'Share Values'!$V247,'Transactions (Dated)'!$B$2:$B$53,'Share Values'!AJ$11,'Transactions (Dated)'!$C$2:$C$53,"Sell")</f>
        <v>0</v>
      </c>
      <c r="AK247" s="40"/>
      <c r="AM247" s="3">
        <f t="shared" si="81"/>
        <v>42256</v>
      </c>
      <c r="AN247" s="6">
        <f t="shared" ca="1" si="82"/>
        <v>44307.5</v>
      </c>
      <c r="AO247" s="6">
        <f t="shared" ca="1" si="83"/>
        <v>32812.5</v>
      </c>
      <c r="AP247" s="6">
        <f t="shared" ca="1" si="84"/>
        <v>0</v>
      </c>
      <c r="AQ247" s="6">
        <f t="shared" ca="1" si="85"/>
        <v>52976</v>
      </c>
      <c r="AR247" s="6">
        <f t="shared" ca="1" si="86"/>
        <v>28645.599999999999</v>
      </c>
      <c r="AS247" s="6">
        <f t="shared" ca="1" si="87"/>
        <v>0</v>
      </c>
      <c r="AT247" s="6">
        <f t="shared" ca="1" si="88"/>
        <v>0</v>
      </c>
      <c r="AU247" s="6">
        <f t="shared" ca="1" si="89"/>
        <v>0</v>
      </c>
      <c r="AV247" s="6">
        <f t="shared" ca="1" si="90"/>
        <v>0</v>
      </c>
      <c r="AW247" s="6">
        <f t="shared" ca="1" si="91"/>
        <v>0</v>
      </c>
      <c r="AX247" s="6">
        <f t="shared" ca="1" si="92"/>
        <v>0</v>
      </c>
      <c r="AY247" s="6">
        <f t="shared" ca="1" si="93"/>
        <v>0</v>
      </c>
      <c r="AZ247" s="6">
        <f t="shared" ca="1" si="94"/>
        <v>0</v>
      </c>
      <c r="BA247" s="6">
        <f t="shared" ca="1" si="95"/>
        <v>0</v>
      </c>
      <c r="BB247" s="6"/>
      <c r="BD247" s="4">
        <f t="shared" ca="1" si="96"/>
        <v>158741.6</v>
      </c>
      <c r="BF247" s="3">
        <f t="shared" si="97"/>
        <v>42256</v>
      </c>
      <c r="BG247" s="6">
        <f>BG246+SUMIFS('Transactions (Dated)'!H:H,'Transactions (Dated)'!D:D,'Share Values'!AM247)</f>
        <v>806524.9</v>
      </c>
      <c r="BH247" s="6">
        <f ca="1">BH246+SUMIFS('Transactions (Dated)'!$F:$F,'Transactions (Dated)'!$D:$D,$BF247,'Transactions (Dated)'!$B:$B,BH$11,'Transactions (Dated)'!$C:$C,"Dividend (paid to cash)")*W247</f>
        <v>0</v>
      </c>
      <c r="BI247" s="6">
        <f ca="1">BI246+SUMIFS('Transactions (Dated)'!$F:$F,'Transactions (Dated)'!$D:$D,$BF247,'Transactions (Dated)'!$B:$B,BI$11,'Transactions (Dated)'!$C:$C,"Dividend (paid to cash)")*X247</f>
        <v>1718.75</v>
      </c>
      <c r="BJ247" s="6">
        <f ca="1">BJ246+SUMIFS('Transactions (Dated)'!$F:$F,'Transactions (Dated)'!$D:$D,$BF247,'Transactions (Dated)'!$B:$B,BJ$11,'Transactions (Dated)'!$C:$C,"Dividend (paid to cash)")*Y247</f>
        <v>0</v>
      </c>
      <c r="BK247" s="6">
        <f ca="1">BK246+SUMIFS('Transactions (Dated)'!$F:$F,'Transactions (Dated)'!$D:$D,$BF247,'Transactions (Dated)'!$B:$B,BK$11,'Transactions (Dated)'!$C:$C,"Dividend (paid to cash)")*Z247</f>
        <v>179.74</v>
      </c>
      <c r="BL247" s="6">
        <f ca="1">BL246+SUMIFS('Transactions (Dated)'!$F:$F,'Transactions (Dated)'!$D:$D,$BF247,'Transactions (Dated)'!$B:$B,BL$11,'Transactions (Dated)'!$C:$C,"Dividend (paid to cash)")*AA247</f>
        <v>0</v>
      </c>
      <c r="BM247" s="6">
        <f ca="1">BM246+SUMIFS('Transactions (Dated)'!$F:$F,'Transactions (Dated)'!$D:$D,$BF247,'Transactions (Dated)'!$B:$B,BM$11,'Transactions (Dated)'!$C:$C,"Dividend (paid to cash)")*AB247</f>
        <v>0</v>
      </c>
      <c r="BN247" s="6">
        <f ca="1">BN246+SUMIFS('Transactions (Dated)'!$F:$F,'Transactions (Dated)'!$D:$D,$BF247,'Transactions (Dated)'!$B:$B,BN$11,'Transactions (Dated)'!$C:$C,"Dividend (paid to cash)")*AC247</f>
        <v>0</v>
      </c>
      <c r="BO247" s="6">
        <f ca="1">BO246+SUMIFS('Transactions (Dated)'!$F:$F,'Transactions (Dated)'!$D:$D,$BF247,'Transactions (Dated)'!$B:$B,BO$11,'Transactions (Dated)'!$C:$C,"Dividend (paid to cash)")*AD247</f>
        <v>0</v>
      </c>
      <c r="BP247" s="6">
        <f ca="1">BP246+SUMIFS('Transactions (Dated)'!$F:$F,'Transactions (Dated)'!$D:$D,$BF247,'Transactions (Dated)'!$B:$B,BP$11,'Transactions (Dated)'!$C:$C,"Dividend (paid to cash)")*AE247</f>
        <v>0</v>
      </c>
      <c r="BQ247" s="6">
        <f ca="1">BQ246+SUMIFS('Transactions (Dated)'!$F:$F,'Transactions (Dated)'!$D:$D,$BF247,'Transactions (Dated)'!$B:$B,BQ$11,'Transactions (Dated)'!$C:$C,"Dividend (paid to cash)")*AF247</f>
        <v>0</v>
      </c>
      <c r="BR247" s="6">
        <f ca="1">BR246+SUMIFS('Transactions (Dated)'!$F:$F,'Transactions (Dated)'!$D:$D,$BF247,'Transactions (Dated)'!$B:$B,BR$11,'Transactions (Dated)'!$C:$C,"Dividend (paid to cash)")*AG247</f>
        <v>0</v>
      </c>
      <c r="BS247" s="6">
        <f ca="1">BS246+SUMIFS('Transactions (Dated)'!$F:$F,'Transactions (Dated)'!$D:$D,$BF247,'Transactions (Dated)'!$B:$B,BS$11,'Transactions (Dated)'!$C:$C,"Dividend (paid to cash)")*AH247</f>
        <v>0</v>
      </c>
      <c r="BT247" s="6">
        <f ca="1">BT246+SUMIFS('Transactions (Dated)'!$F:$F,'Transactions (Dated)'!$D:$D,$BF247,'Transactions (Dated)'!$B:$B,BT$11,'Transactions (Dated)'!$C:$C,"Dividend (paid to cash)")*AI247</f>
        <v>0</v>
      </c>
      <c r="BU247" s="6">
        <f ca="1">BU246+SUMIFS('Transactions (Dated)'!$F:$F,'Transactions (Dated)'!$D:$D,$BF247,'Transactions (Dated)'!$B:$B,BU$11,'Transactions (Dated)'!$C:$C,"Dividend (paid to cash)")*AJ247</f>
        <v>0</v>
      </c>
      <c r="BV247" s="6"/>
      <c r="BX247" s="6">
        <f t="shared" ca="1" si="102"/>
        <v>808423.39</v>
      </c>
      <c r="BZ247" s="3">
        <f t="shared" si="103"/>
        <v>42256</v>
      </c>
      <c r="CA247" s="4">
        <f t="shared" ca="1" si="98"/>
        <v>158741.6</v>
      </c>
      <c r="CB247" s="4">
        <f t="shared" ca="1" si="99"/>
        <v>808423.39</v>
      </c>
      <c r="CD247" s="4">
        <f t="shared" ca="1" si="100"/>
        <v>967164.99</v>
      </c>
    </row>
    <row r="248" spans="2:82" x14ac:dyDescent="0.15">
      <c r="B248" s="3">
        <f t="shared" si="101"/>
        <v>42257</v>
      </c>
      <c r="C248" s="2">
        <v>13569.9</v>
      </c>
      <c r="E248" s="70">
        <v>42257</v>
      </c>
      <c r="F248" s="69">
        <v>9.76</v>
      </c>
      <c r="G248" s="69">
        <v>3.56</v>
      </c>
      <c r="H248" s="69">
        <v>18.41</v>
      </c>
      <c r="I248" s="69">
        <v>28.07</v>
      </c>
      <c r="J248" s="69">
        <v>12.33</v>
      </c>
      <c r="K248" s="69">
        <v>10.46</v>
      </c>
      <c r="L248" s="69">
        <v>22.5</v>
      </c>
      <c r="M248" s="69">
        <v>3.28</v>
      </c>
      <c r="N248" s="69">
        <v>8.4</v>
      </c>
      <c r="O248" s="69">
        <v>5.92</v>
      </c>
      <c r="P248" s="69">
        <v>27.32</v>
      </c>
      <c r="Q248" s="69">
        <v>0.89</v>
      </c>
      <c r="R248" s="69">
        <v>6.56</v>
      </c>
      <c r="S248" s="69">
        <v>34.93</v>
      </c>
      <c r="T248" s="4"/>
      <c r="V248" s="3">
        <f t="shared" si="80"/>
        <v>42257</v>
      </c>
      <c r="W248" s="40">
        <f ca="1">W247+SUMIFS('Transactions (Dated)'!$E$2:$E$53,'Transactions (Dated)'!$D$2:$D$53,'Share Values'!$V248,'Transactions (Dated)'!$B$2:$B$53,'Share Values'!W$11,'Transactions (Dated)'!$C$2:$C$53,"Buy")-SUMIFS('Transactions (Dated)'!$E$2:$E$53,'Transactions (Dated)'!$D$2:$D$53,'Share Values'!$V248,'Transactions (Dated)'!$B$2:$B$53,'Share Values'!W$11,'Transactions (Dated)'!$C$2:$C$53,"Sell")</f>
        <v>4625</v>
      </c>
      <c r="X248" s="40">
        <f ca="1">X247+SUMIFS('Transactions (Dated)'!$E$2:$E$53,'Transactions (Dated)'!$D$2:$D$53,'Share Values'!$V248,'Transactions (Dated)'!$B$2:$B$53,'Share Values'!X$11,'Transactions (Dated)'!$C$2:$C$53,"Buy")-SUMIFS('Transactions (Dated)'!$E$2:$E$53,'Transactions (Dated)'!$D$2:$D$53,'Share Values'!$V248,'Transactions (Dated)'!$B$2:$B$53,'Share Values'!X$11,'Transactions (Dated)'!$C$2:$C$53,"Sell")</f>
        <v>9375</v>
      </c>
      <c r="Y248" s="40">
        <f ca="1">Y247+SUMIFS('Transactions (Dated)'!$E$2:$E$53,'Transactions (Dated)'!$D$2:$D$53,'Share Values'!$V248,'Transactions (Dated)'!$B$2:$B$53,'Share Values'!Y$11,'Transactions (Dated)'!$C$2:$C$53,"Buy")-SUMIFS('Transactions (Dated)'!$E$2:$E$53,'Transactions (Dated)'!$D$2:$D$53,'Share Values'!$V248,'Transactions (Dated)'!$B$2:$B$53,'Share Values'!Y$11,'Transactions (Dated)'!$C$2:$C$53,"Sell")</f>
        <v>0</v>
      </c>
      <c r="Z248" s="40">
        <f ca="1">Z247+SUMIFS('Transactions (Dated)'!$E$2:$E$53,'Transactions (Dated)'!$D$2:$D$53,'Share Values'!$V248,'Transactions (Dated)'!$B$2:$B$53,'Share Values'!Z$11,'Transactions (Dated)'!$C$2:$C$53,"Buy")-SUMIFS('Transactions (Dated)'!$E$2:$E$53,'Transactions (Dated)'!$D$2:$D$53,'Share Values'!$V248,'Transactions (Dated)'!$B$2:$B$53,'Share Values'!Z$11,'Transactions (Dated)'!$C$2:$C$53,"Sell")</f>
        <v>1892</v>
      </c>
      <c r="AA248" s="40">
        <f ca="1">AA247+SUMIFS('Transactions (Dated)'!$E$2:$E$53,'Transactions (Dated)'!$D$2:$D$53,'Share Values'!$V248,'Transactions (Dated)'!$B$2:$B$53,'Share Values'!AA$11,'Transactions (Dated)'!$C$2:$C$53,"Buy")-SUMIFS('Transactions (Dated)'!$E$2:$E$53,'Transactions (Dated)'!$D$2:$D$53,'Share Values'!$V248,'Transactions (Dated)'!$B$2:$B$53,'Share Values'!AA$11,'Transactions (Dated)'!$C$2:$C$53,"Sell")</f>
        <v>2348</v>
      </c>
      <c r="AB248" s="40">
        <f ca="1">AB247+SUMIFS('Transactions (Dated)'!$E$2:$E$53,'Transactions (Dated)'!$D$2:$D$53,'Share Values'!$V248,'Transactions (Dated)'!$B$2:$B$53,'Share Values'!AB$11,'Transactions (Dated)'!$C$2:$C$53,"Buy")-SUMIFS('Transactions (Dated)'!$E$2:$E$53,'Transactions (Dated)'!$D$2:$D$53,'Share Values'!$V248,'Transactions (Dated)'!$B$2:$B$53,'Share Values'!AB$11,'Transactions (Dated)'!$C$2:$C$53,"Sell")</f>
        <v>0</v>
      </c>
      <c r="AC248" s="40">
        <f ca="1">AC247+SUMIFS('Transactions (Dated)'!$E$2:$E$53,'Transactions (Dated)'!$D$2:$D$53,'Share Values'!$V248,'Transactions (Dated)'!$B$2:$B$53,'Share Values'!AC$11,'Transactions (Dated)'!$C$2:$C$53,"Buy")-SUMIFS('Transactions (Dated)'!$E$2:$E$53,'Transactions (Dated)'!$D$2:$D$53,'Share Values'!$V248,'Transactions (Dated)'!$B$2:$B$53,'Share Values'!AC$11,'Transactions (Dated)'!$C$2:$C$53,"Sell")</f>
        <v>0</v>
      </c>
      <c r="AD248" s="40">
        <f ca="1">AD247+SUMIFS('Transactions (Dated)'!$E$2:$E$53,'Transactions (Dated)'!$D$2:$D$53,'Share Values'!$V248,'Transactions (Dated)'!$B$2:$B$53,'Share Values'!AD$11,'Transactions (Dated)'!$C$2:$C$53,"Buy")-SUMIFS('Transactions (Dated)'!$E$2:$E$53,'Transactions (Dated)'!$D$2:$D$53,'Share Values'!$V248,'Transactions (Dated)'!$B$2:$B$53,'Share Values'!AD$11,'Transactions (Dated)'!$C$2:$C$53,"Sell")</f>
        <v>0</v>
      </c>
      <c r="AE248" s="40">
        <f ca="1">AE247+SUMIFS('Transactions (Dated)'!$E$2:$E$53,'Transactions (Dated)'!$D$2:$D$53,'Share Values'!$V248,'Transactions (Dated)'!$B$2:$B$53,'Share Values'!AE$11,'Transactions (Dated)'!$C$2:$C$53,"Buy")-SUMIFS('Transactions (Dated)'!$E$2:$E$53,'Transactions (Dated)'!$D$2:$D$53,'Share Values'!$V248,'Transactions (Dated)'!$B$2:$B$53,'Share Values'!AE$11,'Transactions (Dated)'!$C$2:$C$53,"Sell")</f>
        <v>0</v>
      </c>
      <c r="AF248" s="40">
        <f ca="1">AF247+SUMIFS('Transactions (Dated)'!$E$2:$E$53,'Transactions (Dated)'!$D$2:$D$53,'Share Values'!$V248,'Transactions (Dated)'!$B$2:$B$53,'Share Values'!AF$11,'Transactions (Dated)'!$C$2:$C$53,"Buy")-SUMIFS('Transactions (Dated)'!$E$2:$E$53,'Transactions (Dated)'!$D$2:$D$53,'Share Values'!$V248,'Transactions (Dated)'!$B$2:$B$53,'Share Values'!AF$11,'Transactions (Dated)'!$C$2:$C$53,"Sell")</f>
        <v>0</v>
      </c>
      <c r="AG248" s="40">
        <f ca="1">AG247+SUMIFS('Transactions (Dated)'!$E$2:$E$53,'Transactions (Dated)'!$D$2:$D$53,'Share Values'!$V248,'Transactions (Dated)'!$B$2:$B$53,'Share Values'!AG$11,'Transactions (Dated)'!$C$2:$C$53,"Buy")-SUMIFS('Transactions (Dated)'!$E$2:$E$53,'Transactions (Dated)'!$D$2:$D$53,'Share Values'!$V248,'Transactions (Dated)'!$B$2:$B$53,'Share Values'!AG$11,'Transactions (Dated)'!$C$2:$C$53,"Sell")</f>
        <v>0</v>
      </c>
      <c r="AH248" s="40">
        <f ca="1">AH247+SUMIFS('Transactions (Dated)'!$E$2:$E$53,'Transactions (Dated)'!$D$2:$D$53,'Share Values'!$V248,'Transactions (Dated)'!$B$2:$B$53,'Share Values'!AH$11,'Transactions (Dated)'!$C$2:$C$53,"Buy")-SUMIFS('Transactions (Dated)'!$E$2:$E$53,'Transactions (Dated)'!$D$2:$D$53,'Share Values'!$V248,'Transactions (Dated)'!$B$2:$B$53,'Share Values'!AH$11,'Transactions (Dated)'!$C$2:$C$53,"Sell")</f>
        <v>0</v>
      </c>
      <c r="AI248" s="40">
        <f ca="1">AI247+SUMIFS('Transactions (Dated)'!$E$2:$E$53,'Transactions (Dated)'!$D$2:$D$53,'Share Values'!$V248,'Transactions (Dated)'!$B$2:$B$53,'Share Values'!AI$11,'Transactions (Dated)'!$C$2:$C$53,"Buy")-SUMIFS('Transactions (Dated)'!$E$2:$E$53,'Transactions (Dated)'!$D$2:$D$53,'Share Values'!$V248,'Transactions (Dated)'!$B$2:$B$53,'Share Values'!AI$11,'Transactions (Dated)'!$C$2:$C$53,"Sell")</f>
        <v>0</v>
      </c>
      <c r="AJ248" s="40">
        <f ca="1">AJ247+SUMIFS('Transactions (Dated)'!$E$2:$E$53,'Transactions (Dated)'!$D$2:$D$53,'Share Values'!$V248,'Transactions (Dated)'!$B$2:$B$53,'Share Values'!AJ$11,'Transactions (Dated)'!$C$2:$C$53,"Buy")-SUMIFS('Transactions (Dated)'!$E$2:$E$53,'Transactions (Dated)'!$D$2:$D$53,'Share Values'!$V248,'Transactions (Dated)'!$B$2:$B$53,'Share Values'!AJ$11,'Transactions (Dated)'!$C$2:$C$53,"Sell")</f>
        <v>0</v>
      </c>
      <c r="AK248" s="40"/>
      <c r="AM248" s="3">
        <f t="shared" si="81"/>
        <v>42257</v>
      </c>
      <c r="AN248" s="6">
        <f t="shared" ca="1" si="82"/>
        <v>45140</v>
      </c>
      <c r="AO248" s="6">
        <f t="shared" ca="1" si="83"/>
        <v>33375</v>
      </c>
      <c r="AP248" s="6">
        <f t="shared" ca="1" si="84"/>
        <v>0</v>
      </c>
      <c r="AQ248" s="6">
        <f t="shared" ca="1" si="85"/>
        <v>53108.44</v>
      </c>
      <c r="AR248" s="6">
        <f t="shared" ca="1" si="86"/>
        <v>28950.84</v>
      </c>
      <c r="AS248" s="6">
        <f t="shared" ca="1" si="87"/>
        <v>0</v>
      </c>
      <c r="AT248" s="6">
        <f t="shared" ca="1" si="88"/>
        <v>0</v>
      </c>
      <c r="AU248" s="6">
        <f t="shared" ca="1" si="89"/>
        <v>0</v>
      </c>
      <c r="AV248" s="6">
        <f t="shared" ca="1" si="90"/>
        <v>0</v>
      </c>
      <c r="AW248" s="6">
        <f t="shared" ca="1" si="91"/>
        <v>0</v>
      </c>
      <c r="AX248" s="6">
        <f t="shared" ca="1" si="92"/>
        <v>0</v>
      </c>
      <c r="AY248" s="6">
        <f t="shared" ca="1" si="93"/>
        <v>0</v>
      </c>
      <c r="AZ248" s="6">
        <f t="shared" ca="1" si="94"/>
        <v>0</v>
      </c>
      <c r="BA248" s="6">
        <f t="shared" ca="1" si="95"/>
        <v>0</v>
      </c>
      <c r="BB248" s="6"/>
      <c r="BD248" s="4">
        <f t="shared" ca="1" si="96"/>
        <v>160574.28</v>
      </c>
      <c r="BF248" s="3">
        <f t="shared" si="97"/>
        <v>42257</v>
      </c>
      <c r="BG248" s="6">
        <f>BG247+SUMIFS('Transactions (Dated)'!H:H,'Transactions (Dated)'!D:D,'Share Values'!AM248)</f>
        <v>806524.9</v>
      </c>
      <c r="BH248" s="6">
        <f ca="1">BH247+SUMIFS('Transactions (Dated)'!$F:$F,'Transactions (Dated)'!$D:$D,$BF248,'Transactions (Dated)'!$B:$B,BH$11,'Transactions (Dated)'!$C:$C,"Dividend (paid to cash)")*W248</f>
        <v>0</v>
      </c>
      <c r="BI248" s="6">
        <f ca="1">BI247+SUMIFS('Transactions (Dated)'!$F:$F,'Transactions (Dated)'!$D:$D,$BF248,'Transactions (Dated)'!$B:$B,BI$11,'Transactions (Dated)'!$C:$C,"Dividend (paid to cash)")*X248</f>
        <v>1718.75</v>
      </c>
      <c r="BJ248" s="6">
        <f ca="1">BJ247+SUMIFS('Transactions (Dated)'!$F:$F,'Transactions (Dated)'!$D:$D,$BF248,'Transactions (Dated)'!$B:$B,BJ$11,'Transactions (Dated)'!$C:$C,"Dividend (paid to cash)")*Y248</f>
        <v>0</v>
      </c>
      <c r="BK248" s="6">
        <f ca="1">BK247+SUMIFS('Transactions (Dated)'!$F:$F,'Transactions (Dated)'!$D:$D,$BF248,'Transactions (Dated)'!$B:$B,BK$11,'Transactions (Dated)'!$C:$C,"Dividend (paid to cash)")*Z248</f>
        <v>179.74</v>
      </c>
      <c r="BL248" s="6">
        <f ca="1">BL247+SUMIFS('Transactions (Dated)'!$F:$F,'Transactions (Dated)'!$D:$D,$BF248,'Transactions (Dated)'!$B:$B,BL$11,'Transactions (Dated)'!$C:$C,"Dividend (paid to cash)")*AA248</f>
        <v>0</v>
      </c>
      <c r="BM248" s="6">
        <f ca="1">BM247+SUMIFS('Transactions (Dated)'!$F:$F,'Transactions (Dated)'!$D:$D,$BF248,'Transactions (Dated)'!$B:$B,BM$11,'Transactions (Dated)'!$C:$C,"Dividend (paid to cash)")*AB248</f>
        <v>0</v>
      </c>
      <c r="BN248" s="6">
        <f ca="1">BN247+SUMIFS('Transactions (Dated)'!$F:$F,'Transactions (Dated)'!$D:$D,$BF248,'Transactions (Dated)'!$B:$B,BN$11,'Transactions (Dated)'!$C:$C,"Dividend (paid to cash)")*AC248</f>
        <v>0</v>
      </c>
      <c r="BO248" s="6">
        <f ca="1">BO247+SUMIFS('Transactions (Dated)'!$F:$F,'Transactions (Dated)'!$D:$D,$BF248,'Transactions (Dated)'!$B:$B,BO$11,'Transactions (Dated)'!$C:$C,"Dividend (paid to cash)")*AD248</f>
        <v>0</v>
      </c>
      <c r="BP248" s="6">
        <f ca="1">BP247+SUMIFS('Transactions (Dated)'!$F:$F,'Transactions (Dated)'!$D:$D,$BF248,'Transactions (Dated)'!$B:$B,BP$11,'Transactions (Dated)'!$C:$C,"Dividend (paid to cash)")*AE248</f>
        <v>0</v>
      </c>
      <c r="BQ248" s="6">
        <f ca="1">BQ247+SUMIFS('Transactions (Dated)'!$F:$F,'Transactions (Dated)'!$D:$D,$BF248,'Transactions (Dated)'!$B:$B,BQ$11,'Transactions (Dated)'!$C:$C,"Dividend (paid to cash)")*AF248</f>
        <v>0</v>
      </c>
      <c r="BR248" s="6">
        <f ca="1">BR247+SUMIFS('Transactions (Dated)'!$F:$F,'Transactions (Dated)'!$D:$D,$BF248,'Transactions (Dated)'!$B:$B,BR$11,'Transactions (Dated)'!$C:$C,"Dividend (paid to cash)")*AG248</f>
        <v>0</v>
      </c>
      <c r="BS248" s="6">
        <f ca="1">BS247+SUMIFS('Transactions (Dated)'!$F:$F,'Transactions (Dated)'!$D:$D,$BF248,'Transactions (Dated)'!$B:$B,BS$11,'Transactions (Dated)'!$C:$C,"Dividend (paid to cash)")*AH248</f>
        <v>0</v>
      </c>
      <c r="BT248" s="6">
        <f ca="1">BT247+SUMIFS('Transactions (Dated)'!$F:$F,'Transactions (Dated)'!$D:$D,$BF248,'Transactions (Dated)'!$B:$B,BT$11,'Transactions (Dated)'!$C:$C,"Dividend (paid to cash)")*AI248</f>
        <v>0</v>
      </c>
      <c r="BU248" s="6">
        <f ca="1">BU247+SUMIFS('Transactions (Dated)'!$F:$F,'Transactions (Dated)'!$D:$D,$BF248,'Transactions (Dated)'!$B:$B,BU$11,'Transactions (Dated)'!$C:$C,"Dividend (paid to cash)")*AJ248</f>
        <v>0</v>
      </c>
      <c r="BV248" s="6"/>
      <c r="BX248" s="6">
        <f t="shared" ca="1" si="102"/>
        <v>808423.39</v>
      </c>
      <c r="BZ248" s="3">
        <f t="shared" si="103"/>
        <v>42257</v>
      </c>
      <c r="CA248" s="4">
        <f t="shared" ca="1" si="98"/>
        <v>160574.28</v>
      </c>
      <c r="CB248" s="4">
        <f t="shared" ca="1" si="99"/>
        <v>808423.39</v>
      </c>
      <c r="CD248" s="4">
        <f t="shared" ca="1" si="100"/>
        <v>968997.67</v>
      </c>
    </row>
    <row r="249" spans="2:82" x14ac:dyDescent="0.15">
      <c r="B249" s="3">
        <f t="shared" si="101"/>
        <v>42258</v>
      </c>
      <c r="C249" s="2">
        <v>13461.5</v>
      </c>
      <c r="E249" s="70">
        <v>42258</v>
      </c>
      <c r="F249" s="69">
        <v>9.76</v>
      </c>
      <c r="G249" s="69">
        <v>3.54</v>
      </c>
      <c r="H249" s="69">
        <v>18.27</v>
      </c>
      <c r="I249" s="69">
        <v>28.05</v>
      </c>
      <c r="J249" s="69">
        <v>12.2</v>
      </c>
      <c r="K249" s="69">
        <v>10.42</v>
      </c>
      <c r="L249" s="69">
        <v>22.24</v>
      </c>
      <c r="M249" s="69">
        <v>3.26</v>
      </c>
      <c r="N249" s="69">
        <v>8.2799999999999994</v>
      </c>
      <c r="O249" s="69">
        <v>6.0833000000000004</v>
      </c>
      <c r="P249" s="69">
        <v>27.13</v>
      </c>
      <c r="Q249" s="69">
        <v>0.87</v>
      </c>
      <c r="R249" s="69">
        <v>6.4</v>
      </c>
      <c r="S249" s="69">
        <v>35.22</v>
      </c>
      <c r="T249" s="4"/>
      <c r="V249" s="3">
        <f t="shared" si="80"/>
        <v>42258</v>
      </c>
      <c r="W249" s="40">
        <f ca="1">W248+SUMIFS('Transactions (Dated)'!$E$2:$E$53,'Transactions (Dated)'!$D$2:$D$53,'Share Values'!$V249,'Transactions (Dated)'!$B$2:$B$53,'Share Values'!W$11,'Transactions (Dated)'!$C$2:$C$53,"Buy")-SUMIFS('Transactions (Dated)'!$E$2:$E$53,'Transactions (Dated)'!$D$2:$D$53,'Share Values'!$V249,'Transactions (Dated)'!$B$2:$B$53,'Share Values'!W$11,'Transactions (Dated)'!$C$2:$C$53,"Sell")</f>
        <v>4625</v>
      </c>
      <c r="X249" s="40">
        <f ca="1">X248+SUMIFS('Transactions (Dated)'!$E$2:$E$53,'Transactions (Dated)'!$D$2:$D$53,'Share Values'!$V249,'Transactions (Dated)'!$B$2:$B$53,'Share Values'!X$11,'Transactions (Dated)'!$C$2:$C$53,"Buy")-SUMIFS('Transactions (Dated)'!$E$2:$E$53,'Transactions (Dated)'!$D$2:$D$53,'Share Values'!$V249,'Transactions (Dated)'!$B$2:$B$53,'Share Values'!X$11,'Transactions (Dated)'!$C$2:$C$53,"Sell")</f>
        <v>9375</v>
      </c>
      <c r="Y249" s="40">
        <f ca="1">Y248+SUMIFS('Transactions (Dated)'!$E$2:$E$53,'Transactions (Dated)'!$D$2:$D$53,'Share Values'!$V249,'Transactions (Dated)'!$B$2:$B$53,'Share Values'!Y$11,'Transactions (Dated)'!$C$2:$C$53,"Buy")-SUMIFS('Transactions (Dated)'!$E$2:$E$53,'Transactions (Dated)'!$D$2:$D$53,'Share Values'!$V249,'Transactions (Dated)'!$B$2:$B$53,'Share Values'!Y$11,'Transactions (Dated)'!$C$2:$C$53,"Sell")</f>
        <v>0</v>
      </c>
      <c r="Z249" s="40">
        <f ca="1">Z248+SUMIFS('Transactions (Dated)'!$E$2:$E$53,'Transactions (Dated)'!$D$2:$D$53,'Share Values'!$V249,'Transactions (Dated)'!$B$2:$B$53,'Share Values'!Z$11,'Transactions (Dated)'!$C$2:$C$53,"Buy")-SUMIFS('Transactions (Dated)'!$E$2:$E$53,'Transactions (Dated)'!$D$2:$D$53,'Share Values'!$V249,'Transactions (Dated)'!$B$2:$B$53,'Share Values'!Z$11,'Transactions (Dated)'!$C$2:$C$53,"Sell")</f>
        <v>1892</v>
      </c>
      <c r="AA249" s="40">
        <f ca="1">AA248+SUMIFS('Transactions (Dated)'!$E$2:$E$53,'Transactions (Dated)'!$D$2:$D$53,'Share Values'!$V249,'Transactions (Dated)'!$B$2:$B$53,'Share Values'!AA$11,'Transactions (Dated)'!$C$2:$C$53,"Buy")-SUMIFS('Transactions (Dated)'!$E$2:$E$53,'Transactions (Dated)'!$D$2:$D$53,'Share Values'!$V249,'Transactions (Dated)'!$B$2:$B$53,'Share Values'!AA$11,'Transactions (Dated)'!$C$2:$C$53,"Sell")</f>
        <v>2348</v>
      </c>
      <c r="AB249" s="40">
        <f ca="1">AB248+SUMIFS('Transactions (Dated)'!$E$2:$E$53,'Transactions (Dated)'!$D$2:$D$53,'Share Values'!$V249,'Transactions (Dated)'!$B$2:$B$53,'Share Values'!AB$11,'Transactions (Dated)'!$C$2:$C$53,"Buy")-SUMIFS('Transactions (Dated)'!$E$2:$E$53,'Transactions (Dated)'!$D$2:$D$53,'Share Values'!$V249,'Transactions (Dated)'!$B$2:$B$53,'Share Values'!AB$11,'Transactions (Dated)'!$C$2:$C$53,"Sell")</f>
        <v>0</v>
      </c>
      <c r="AC249" s="40">
        <f ca="1">AC248+SUMIFS('Transactions (Dated)'!$E$2:$E$53,'Transactions (Dated)'!$D$2:$D$53,'Share Values'!$V249,'Transactions (Dated)'!$B$2:$B$53,'Share Values'!AC$11,'Transactions (Dated)'!$C$2:$C$53,"Buy")-SUMIFS('Transactions (Dated)'!$E$2:$E$53,'Transactions (Dated)'!$D$2:$D$53,'Share Values'!$V249,'Transactions (Dated)'!$B$2:$B$53,'Share Values'!AC$11,'Transactions (Dated)'!$C$2:$C$53,"Sell")</f>
        <v>0</v>
      </c>
      <c r="AD249" s="40">
        <f ca="1">AD248+SUMIFS('Transactions (Dated)'!$E$2:$E$53,'Transactions (Dated)'!$D$2:$D$53,'Share Values'!$V249,'Transactions (Dated)'!$B$2:$B$53,'Share Values'!AD$11,'Transactions (Dated)'!$C$2:$C$53,"Buy")-SUMIFS('Transactions (Dated)'!$E$2:$E$53,'Transactions (Dated)'!$D$2:$D$53,'Share Values'!$V249,'Transactions (Dated)'!$B$2:$B$53,'Share Values'!AD$11,'Transactions (Dated)'!$C$2:$C$53,"Sell")</f>
        <v>0</v>
      </c>
      <c r="AE249" s="40">
        <f ca="1">AE248+SUMIFS('Transactions (Dated)'!$E$2:$E$53,'Transactions (Dated)'!$D$2:$D$53,'Share Values'!$V249,'Transactions (Dated)'!$B$2:$B$53,'Share Values'!AE$11,'Transactions (Dated)'!$C$2:$C$53,"Buy")-SUMIFS('Transactions (Dated)'!$E$2:$E$53,'Transactions (Dated)'!$D$2:$D$53,'Share Values'!$V249,'Transactions (Dated)'!$B$2:$B$53,'Share Values'!AE$11,'Transactions (Dated)'!$C$2:$C$53,"Sell")</f>
        <v>0</v>
      </c>
      <c r="AF249" s="40">
        <f ca="1">AF248+SUMIFS('Transactions (Dated)'!$E$2:$E$53,'Transactions (Dated)'!$D$2:$D$53,'Share Values'!$V249,'Transactions (Dated)'!$B$2:$B$53,'Share Values'!AF$11,'Transactions (Dated)'!$C$2:$C$53,"Buy")-SUMIFS('Transactions (Dated)'!$E$2:$E$53,'Transactions (Dated)'!$D$2:$D$53,'Share Values'!$V249,'Transactions (Dated)'!$B$2:$B$53,'Share Values'!AF$11,'Transactions (Dated)'!$C$2:$C$53,"Sell")</f>
        <v>0</v>
      </c>
      <c r="AG249" s="40">
        <f ca="1">AG248+SUMIFS('Transactions (Dated)'!$E$2:$E$53,'Transactions (Dated)'!$D$2:$D$53,'Share Values'!$V249,'Transactions (Dated)'!$B$2:$B$53,'Share Values'!AG$11,'Transactions (Dated)'!$C$2:$C$53,"Buy")-SUMIFS('Transactions (Dated)'!$E$2:$E$53,'Transactions (Dated)'!$D$2:$D$53,'Share Values'!$V249,'Transactions (Dated)'!$B$2:$B$53,'Share Values'!AG$11,'Transactions (Dated)'!$C$2:$C$53,"Sell")</f>
        <v>0</v>
      </c>
      <c r="AH249" s="40">
        <f ca="1">AH248+SUMIFS('Transactions (Dated)'!$E$2:$E$53,'Transactions (Dated)'!$D$2:$D$53,'Share Values'!$V249,'Transactions (Dated)'!$B$2:$B$53,'Share Values'!AH$11,'Transactions (Dated)'!$C$2:$C$53,"Buy")-SUMIFS('Transactions (Dated)'!$E$2:$E$53,'Transactions (Dated)'!$D$2:$D$53,'Share Values'!$V249,'Transactions (Dated)'!$B$2:$B$53,'Share Values'!AH$11,'Transactions (Dated)'!$C$2:$C$53,"Sell")</f>
        <v>0</v>
      </c>
      <c r="AI249" s="40">
        <f ca="1">AI248+SUMIFS('Transactions (Dated)'!$E$2:$E$53,'Transactions (Dated)'!$D$2:$D$53,'Share Values'!$V249,'Transactions (Dated)'!$B$2:$B$53,'Share Values'!AI$11,'Transactions (Dated)'!$C$2:$C$53,"Buy")-SUMIFS('Transactions (Dated)'!$E$2:$E$53,'Transactions (Dated)'!$D$2:$D$53,'Share Values'!$V249,'Transactions (Dated)'!$B$2:$B$53,'Share Values'!AI$11,'Transactions (Dated)'!$C$2:$C$53,"Sell")</f>
        <v>0</v>
      </c>
      <c r="AJ249" s="40">
        <f ca="1">AJ248+SUMIFS('Transactions (Dated)'!$E$2:$E$53,'Transactions (Dated)'!$D$2:$D$53,'Share Values'!$V249,'Transactions (Dated)'!$B$2:$B$53,'Share Values'!AJ$11,'Transactions (Dated)'!$C$2:$C$53,"Buy")-SUMIFS('Transactions (Dated)'!$E$2:$E$53,'Transactions (Dated)'!$D$2:$D$53,'Share Values'!$V249,'Transactions (Dated)'!$B$2:$B$53,'Share Values'!AJ$11,'Transactions (Dated)'!$C$2:$C$53,"Sell")</f>
        <v>0</v>
      </c>
      <c r="AK249" s="40"/>
      <c r="AM249" s="3">
        <f t="shared" si="81"/>
        <v>42258</v>
      </c>
      <c r="AN249" s="6">
        <f t="shared" ca="1" si="82"/>
        <v>45140</v>
      </c>
      <c r="AO249" s="6">
        <f t="shared" ca="1" si="83"/>
        <v>33187.5</v>
      </c>
      <c r="AP249" s="6">
        <f t="shared" ca="1" si="84"/>
        <v>0</v>
      </c>
      <c r="AQ249" s="6">
        <f t="shared" ca="1" si="85"/>
        <v>53070.6</v>
      </c>
      <c r="AR249" s="6">
        <f t="shared" ca="1" si="86"/>
        <v>28645.599999999999</v>
      </c>
      <c r="AS249" s="6">
        <f t="shared" ca="1" si="87"/>
        <v>0</v>
      </c>
      <c r="AT249" s="6">
        <f t="shared" ca="1" si="88"/>
        <v>0</v>
      </c>
      <c r="AU249" s="6">
        <f t="shared" ca="1" si="89"/>
        <v>0</v>
      </c>
      <c r="AV249" s="6">
        <f t="shared" ca="1" si="90"/>
        <v>0</v>
      </c>
      <c r="AW249" s="6">
        <f t="shared" ca="1" si="91"/>
        <v>0</v>
      </c>
      <c r="AX249" s="6">
        <f t="shared" ca="1" si="92"/>
        <v>0</v>
      </c>
      <c r="AY249" s="6">
        <f t="shared" ca="1" si="93"/>
        <v>0</v>
      </c>
      <c r="AZ249" s="6">
        <f t="shared" ca="1" si="94"/>
        <v>0</v>
      </c>
      <c r="BA249" s="6">
        <f t="shared" ca="1" si="95"/>
        <v>0</v>
      </c>
      <c r="BB249" s="6"/>
      <c r="BD249" s="4">
        <f t="shared" ca="1" si="96"/>
        <v>160043.70000000001</v>
      </c>
      <c r="BF249" s="3">
        <f t="shared" si="97"/>
        <v>42258</v>
      </c>
      <c r="BG249" s="6">
        <f>BG248+SUMIFS('Transactions (Dated)'!H:H,'Transactions (Dated)'!D:D,'Share Values'!AM249)</f>
        <v>806524.9</v>
      </c>
      <c r="BH249" s="6">
        <f ca="1">BH248+SUMIFS('Transactions (Dated)'!$F:$F,'Transactions (Dated)'!$D:$D,$BF249,'Transactions (Dated)'!$B:$B,BH$11,'Transactions (Dated)'!$C:$C,"Dividend (paid to cash)")*W249</f>
        <v>0</v>
      </c>
      <c r="BI249" s="6">
        <f ca="1">BI248+SUMIFS('Transactions (Dated)'!$F:$F,'Transactions (Dated)'!$D:$D,$BF249,'Transactions (Dated)'!$B:$B,BI$11,'Transactions (Dated)'!$C:$C,"Dividend (paid to cash)")*X249</f>
        <v>2187.5</v>
      </c>
      <c r="BJ249" s="6">
        <f ca="1">BJ248+SUMIFS('Transactions (Dated)'!$F:$F,'Transactions (Dated)'!$D:$D,$BF249,'Transactions (Dated)'!$B:$B,BJ$11,'Transactions (Dated)'!$C:$C,"Dividend (paid to cash)")*Y249</f>
        <v>0</v>
      </c>
      <c r="BK249" s="6">
        <f ca="1">BK248+SUMIFS('Transactions (Dated)'!$F:$F,'Transactions (Dated)'!$D:$D,$BF249,'Transactions (Dated)'!$B:$B,BK$11,'Transactions (Dated)'!$C:$C,"Dividend (paid to cash)")*Z249</f>
        <v>179.74</v>
      </c>
      <c r="BL249" s="6">
        <f ca="1">BL248+SUMIFS('Transactions (Dated)'!$F:$F,'Transactions (Dated)'!$D:$D,$BF249,'Transactions (Dated)'!$B:$B,BL$11,'Transactions (Dated)'!$C:$C,"Dividend (paid to cash)")*AA249</f>
        <v>0</v>
      </c>
      <c r="BM249" s="6">
        <f ca="1">BM248+SUMIFS('Transactions (Dated)'!$F:$F,'Transactions (Dated)'!$D:$D,$BF249,'Transactions (Dated)'!$B:$B,BM$11,'Transactions (Dated)'!$C:$C,"Dividend (paid to cash)")*AB249</f>
        <v>0</v>
      </c>
      <c r="BN249" s="6">
        <f ca="1">BN248+SUMIFS('Transactions (Dated)'!$F:$F,'Transactions (Dated)'!$D:$D,$BF249,'Transactions (Dated)'!$B:$B,BN$11,'Transactions (Dated)'!$C:$C,"Dividend (paid to cash)")*AC249</f>
        <v>0</v>
      </c>
      <c r="BO249" s="6">
        <f ca="1">BO248+SUMIFS('Transactions (Dated)'!$F:$F,'Transactions (Dated)'!$D:$D,$BF249,'Transactions (Dated)'!$B:$B,BO$11,'Transactions (Dated)'!$C:$C,"Dividend (paid to cash)")*AD249</f>
        <v>0</v>
      </c>
      <c r="BP249" s="6">
        <f ca="1">BP248+SUMIFS('Transactions (Dated)'!$F:$F,'Transactions (Dated)'!$D:$D,$BF249,'Transactions (Dated)'!$B:$B,BP$11,'Transactions (Dated)'!$C:$C,"Dividend (paid to cash)")*AE249</f>
        <v>0</v>
      </c>
      <c r="BQ249" s="6">
        <f ca="1">BQ248+SUMIFS('Transactions (Dated)'!$F:$F,'Transactions (Dated)'!$D:$D,$BF249,'Transactions (Dated)'!$B:$B,BQ$11,'Transactions (Dated)'!$C:$C,"Dividend (paid to cash)")*AF249</f>
        <v>0</v>
      </c>
      <c r="BR249" s="6">
        <f ca="1">BR248+SUMIFS('Transactions (Dated)'!$F:$F,'Transactions (Dated)'!$D:$D,$BF249,'Transactions (Dated)'!$B:$B,BR$11,'Transactions (Dated)'!$C:$C,"Dividend (paid to cash)")*AG249</f>
        <v>0</v>
      </c>
      <c r="BS249" s="6">
        <f ca="1">BS248+SUMIFS('Transactions (Dated)'!$F:$F,'Transactions (Dated)'!$D:$D,$BF249,'Transactions (Dated)'!$B:$B,BS$11,'Transactions (Dated)'!$C:$C,"Dividend (paid to cash)")*AH249</f>
        <v>0</v>
      </c>
      <c r="BT249" s="6">
        <f ca="1">BT248+SUMIFS('Transactions (Dated)'!$F:$F,'Transactions (Dated)'!$D:$D,$BF249,'Transactions (Dated)'!$B:$B,BT$11,'Transactions (Dated)'!$C:$C,"Dividend (paid to cash)")*AI249</f>
        <v>0</v>
      </c>
      <c r="BU249" s="6">
        <f ca="1">BU248+SUMIFS('Transactions (Dated)'!$F:$F,'Transactions (Dated)'!$D:$D,$BF249,'Transactions (Dated)'!$B:$B,BU$11,'Transactions (Dated)'!$C:$C,"Dividend (paid to cash)")*AJ249</f>
        <v>0</v>
      </c>
      <c r="BV249" s="6"/>
      <c r="BX249" s="6">
        <f t="shared" ca="1" si="102"/>
        <v>808892.14</v>
      </c>
      <c r="BZ249" s="3">
        <f t="shared" si="103"/>
        <v>42258</v>
      </c>
      <c r="CA249" s="4">
        <f t="shared" ca="1" si="98"/>
        <v>160043.70000000001</v>
      </c>
      <c r="CB249" s="4">
        <f t="shared" ca="1" si="99"/>
        <v>808892.14</v>
      </c>
      <c r="CD249" s="4">
        <f t="shared" ca="1" si="100"/>
        <v>968935.84000000008</v>
      </c>
    </row>
    <row r="250" spans="2:82" x14ac:dyDescent="0.15">
      <c r="B250" s="3">
        <f t="shared" si="101"/>
        <v>42261</v>
      </c>
      <c r="C250" s="2">
        <v>13353.3</v>
      </c>
      <c r="E250" s="70">
        <v>42261</v>
      </c>
      <c r="F250" s="69">
        <v>9.7799999999999994</v>
      </c>
      <c r="G250" s="69">
        <v>3.53</v>
      </c>
      <c r="H250" s="69">
        <v>18.190000000000001</v>
      </c>
      <c r="I250" s="69">
        <v>28.1</v>
      </c>
      <c r="J250" s="69">
        <v>11.86</v>
      </c>
      <c r="K250" s="69">
        <v>10.46</v>
      </c>
      <c r="L250" s="69">
        <v>22.3</v>
      </c>
      <c r="M250" s="69">
        <v>3.23</v>
      </c>
      <c r="N250" s="69">
        <v>9.1999999999999993</v>
      </c>
      <c r="O250" s="69">
        <v>6.1166999999999998</v>
      </c>
      <c r="P250" s="69">
        <v>26.69</v>
      </c>
      <c r="Q250" s="69">
        <v>0.88</v>
      </c>
      <c r="R250" s="69">
        <v>6.34</v>
      </c>
      <c r="S250" s="69">
        <v>35.04</v>
      </c>
      <c r="T250" s="4"/>
      <c r="V250" s="3">
        <f t="shared" si="80"/>
        <v>42261</v>
      </c>
      <c r="W250" s="40">
        <f ca="1">W249+SUMIFS('Transactions (Dated)'!$E$2:$E$53,'Transactions (Dated)'!$D$2:$D$53,'Share Values'!$V250,'Transactions (Dated)'!$B$2:$B$53,'Share Values'!W$11,'Transactions (Dated)'!$C$2:$C$53,"Buy")-SUMIFS('Transactions (Dated)'!$E$2:$E$53,'Transactions (Dated)'!$D$2:$D$53,'Share Values'!$V250,'Transactions (Dated)'!$B$2:$B$53,'Share Values'!W$11,'Transactions (Dated)'!$C$2:$C$53,"Sell")</f>
        <v>4625</v>
      </c>
      <c r="X250" s="40">
        <f ca="1">X249+SUMIFS('Transactions (Dated)'!$E$2:$E$53,'Transactions (Dated)'!$D$2:$D$53,'Share Values'!$V250,'Transactions (Dated)'!$B$2:$B$53,'Share Values'!X$11,'Transactions (Dated)'!$C$2:$C$53,"Buy")-SUMIFS('Transactions (Dated)'!$E$2:$E$53,'Transactions (Dated)'!$D$2:$D$53,'Share Values'!$V250,'Transactions (Dated)'!$B$2:$B$53,'Share Values'!X$11,'Transactions (Dated)'!$C$2:$C$53,"Sell")</f>
        <v>9375</v>
      </c>
      <c r="Y250" s="40">
        <f ca="1">Y249+SUMIFS('Transactions (Dated)'!$E$2:$E$53,'Transactions (Dated)'!$D$2:$D$53,'Share Values'!$V250,'Transactions (Dated)'!$B$2:$B$53,'Share Values'!Y$11,'Transactions (Dated)'!$C$2:$C$53,"Buy")-SUMIFS('Transactions (Dated)'!$E$2:$E$53,'Transactions (Dated)'!$D$2:$D$53,'Share Values'!$V250,'Transactions (Dated)'!$B$2:$B$53,'Share Values'!Y$11,'Transactions (Dated)'!$C$2:$C$53,"Sell")</f>
        <v>0</v>
      </c>
      <c r="Z250" s="40">
        <f ca="1">Z249+SUMIFS('Transactions (Dated)'!$E$2:$E$53,'Transactions (Dated)'!$D$2:$D$53,'Share Values'!$V250,'Transactions (Dated)'!$B$2:$B$53,'Share Values'!Z$11,'Transactions (Dated)'!$C$2:$C$53,"Buy")-SUMIFS('Transactions (Dated)'!$E$2:$E$53,'Transactions (Dated)'!$D$2:$D$53,'Share Values'!$V250,'Transactions (Dated)'!$B$2:$B$53,'Share Values'!Z$11,'Transactions (Dated)'!$C$2:$C$53,"Sell")</f>
        <v>1892</v>
      </c>
      <c r="AA250" s="40">
        <f ca="1">AA249+SUMIFS('Transactions (Dated)'!$E$2:$E$53,'Transactions (Dated)'!$D$2:$D$53,'Share Values'!$V250,'Transactions (Dated)'!$B$2:$B$53,'Share Values'!AA$11,'Transactions (Dated)'!$C$2:$C$53,"Buy")-SUMIFS('Transactions (Dated)'!$E$2:$E$53,'Transactions (Dated)'!$D$2:$D$53,'Share Values'!$V250,'Transactions (Dated)'!$B$2:$B$53,'Share Values'!AA$11,'Transactions (Dated)'!$C$2:$C$53,"Sell")</f>
        <v>2348</v>
      </c>
      <c r="AB250" s="40">
        <f ca="1">AB249+SUMIFS('Transactions (Dated)'!$E$2:$E$53,'Transactions (Dated)'!$D$2:$D$53,'Share Values'!$V250,'Transactions (Dated)'!$B$2:$B$53,'Share Values'!AB$11,'Transactions (Dated)'!$C$2:$C$53,"Buy")-SUMIFS('Transactions (Dated)'!$E$2:$E$53,'Transactions (Dated)'!$D$2:$D$53,'Share Values'!$V250,'Transactions (Dated)'!$B$2:$B$53,'Share Values'!AB$11,'Transactions (Dated)'!$C$2:$C$53,"Sell")</f>
        <v>0</v>
      </c>
      <c r="AC250" s="40">
        <f ca="1">AC249+SUMIFS('Transactions (Dated)'!$E$2:$E$53,'Transactions (Dated)'!$D$2:$D$53,'Share Values'!$V250,'Transactions (Dated)'!$B$2:$B$53,'Share Values'!AC$11,'Transactions (Dated)'!$C$2:$C$53,"Buy")-SUMIFS('Transactions (Dated)'!$E$2:$E$53,'Transactions (Dated)'!$D$2:$D$53,'Share Values'!$V250,'Transactions (Dated)'!$B$2:$B$53,'Share Values'!AC$11,'Transactions (Dated)'!$C$2:$C$53,"Sell")</f>
        <v>0</v>
      </c>
      <c r="AD250" s="40">
        <f ca="1">AD249+SUMIFS('Transactions (Dated)'!$E$2:$E$53,'Transactions (Dated)'!$D$2:$D$53,'Share Values'!$V250,'Transactions (Dated)'!$B$2:$B$53,'Share Values'!AD$11,'Transactions (Dated)'!$C$2:$C$53,"Buy")-SUMIFS('Transactions (Dated)'!$E$2:$E$53,'Transactions (Dated)'!$D$2:$D$53,'Share Values'!$V250,'Transactions (Dated)'!$B$2:$B$53,'Share Values'!AD$11,'Transactions (Dated)'!$C$2:$C$53,"Sell")</f>
        <v>0</v>
      </c>
      <c r="AE250" s="40">
        <f ca="1">AE249+SUMIFS('Transactions (Dated)'!$E$2:$E$53,'Transactions (Dated)'!$D$2:$D$53,'Share Values'!$V250,'Transactions (Dated)'!$B$2:$B$53,'Share Values'!AE$11,'Transactions (Dated)'!$C$2:$C$53,"Buy")-SUMIFS('Transactions (Dated)'!$E$2:$E$53,'Transactions (Dated)'!$D$2:$D$53,'Share Values'!$V250,'Transactions (Dated)'!$B$2:$B$53,'Share Values'!AE$11,'Transactions (Dated)'!$C$2:$C$53,"Sell")</f>
        <v>0</v>
      </c>
      <c r="AF250" s="40">
        <f ca="1">AF249+SUMIFS('Transactions (Dated)'!$E$2:$E$53,'Transactions (Dated)'!$D$2:$D$53,'Share Values'!$V250,'Transactions (Dated)'!$B$2:$B$53,'Share Values'!AF$11,'Transactions (Dated)'!$C$2:$C$53,"Buy")-SUMIFS('Transactions (Dated)'!$E$2:$E$53,'Transactions (Dated)'!$D$2:$D$53,'Share Values'!$V250,'Transactions (Dated)'!$B$2:$B$53,'Share Values'!AF$11,'Transactions (Dated)'!$C$2:$C$53,"Sell")</f>
        <v>0</v>
      </c>
      <c r="AG250" s="40">
        <f ca="1">AG249+SUMIFS('Transactions (Dated)'!$E$2:$E$53,'Transactions (Dated)'!$D$2:$D$53,'Share Values'!$V250,'Transactions (Dated)'!$B$2:$B$53,'Share Values'!AG$11,'Transactions (Dated)'!$C$2:$C$53,"Buy")-SUMIFS('Transactions (Dated)'!$E$2:$E$53,'Transactions (Dated)'!$D$2:$D$53,'Share Values'!$V250,'Transactions (Dated)'!$B$2:$B$53,'Share Values'!AG$11,'Transactions (Dated)'!$C$2:$C$53,"Sell")</f>
        <v>0</v>
      </c>
      <c r="AH250" s="40">
        <f ca="1">AH249+SUMIFS('Transactions (Dated)'!$E$2:$E$53,'Transactions (Dated)'!$D$2:$D$53,'Share Values'!$V250,'Transactions (Dated)'!$B$2:$B$53,'Share Values'!AH$11,'Transactions (Dated)'!$C$2:$C$53,"Buy")-SUMIFS('Transactions (Dated)'!$E$2:$E$53,'Transactions (Dated)'!$D$2:$D$53,'Share Values'!$V250,'Transactions (Dated)'!$B$2:$B$53,'Share Values'!AH$11,'Transactions (Dated)'!$C$2:$C$53,"Sell")</f>
        <v>0</v>
      </c>
      <c r="AI250" s="40">
        <f ca="1">AI249+SUMIFS('Transactions (Dated)'!$E$2:$E$53,'Transactions (Dated)'!$D$2:$D$53,'Share Values'!$V250,'Transactions (Dated)'!$B$2:$B$53,'Share Values'!AI$11,'Transactions (Dated)'!$C$2:$C$53,"Buy")-SUMIFS('Transactions (Dated)'!$E$2:$E$53,'Transactions (Dated)'!$D$2:$D$53,'Share Values'!$V250,'Transactions (Dated)'!$B$2:$B$53,'Share Values'!AI$11,'Transactions (Dated)'!$C$2:$C$53,"Sell")</f>
        <v>0</v>
      </c>
      <c r="AJ250" s="40">
        <f ca="1">AJ249+SUMIFS('Transactions (Dated)'!$E$2:$E$53,'Transactions (Dated)'!$D$2:$D$53,'Share Values'!$V250,'Transactions (Dated)'!$B$2:$B$53,'Share Values'!AJ$11,'Transactions (Dated)'!$C$2:$C$53,"Buy")-SUMIFS('Transactions (Dated)'!$E$2:$E$53,'Transactions (Dated)'!$D$2:$D$53,'Share Values'!$V250,'Transactions (Dated)'!$B$2:$B$53,'Share Values'!AJ$11,'Transactions (Dated)'!$C$2:$C$53,"Sell")</f>
        <v>0</v>
      </c>
      <c r="AK250" s="40"/>
      <c r="AM250" s="3">
        <f t="shared" si="81"/>
        <v>42261</v>
      </c>
      <c r="AN250" s="6">
        <f t="shared" ca="1" si="82"/>
        <v>45232.5</v>
      </c>
      <c r="AO250" s="6">
        <f t="shared" ca="1" si="83"/>
        <v>33093.75</v>
      </c>
      <c r="AP250" s="6">
        <f t="shared" ca="1" si="84"/>
        <v>0</v>
      </c>
      <c r="AQ250" s="6">
        <f t="shared" ca="1" si="85"/>
        <v>53165.200000000004</v>
      </c>
      <c r="AR250" s="6">
        <f t="shared" ca="1" si="86"/>
        <v>27847.279999999999</v>
      </c>
      <c r="AS250" s="6">
        <f t="shared" ca="1" si="87"/>
        <v>0</v>
      </c>
      <c r="AT250" s="6">
        <f t="shared" ca="1" si="88"/>
        <v>0</v>
      </c>
      <c r="AU250" s="6">
        <f t="shared" ca="1" si="89"/>
        <v>0</v>
      </c>
      <c r="AV250" s="6">
        <f t="shared" ca="1" si="90"/>
        <v>0</v>
      </c>
      <c r="AW250" s="6">
        <f t="shared" ca="1" si="91"/>
        <v>0</v>
      </c>
      <c r="AX250" s="6">
        <f t="shared" ca="1" si="92"/>
        <v>0</v>
      </c>
      <c r="AY250" s="6">
        <f t="shared" ca="1" si="93"/>
        <v>0</v>
      </c>
      <c r="AZ250" s="6">
        <f t="shared" ca="1" si="94"/>
        <v>0</v>
      </c>
      <c r="BA250" s="6">
        <f t="shared" ca="1" si="95"/>
        <v>0</v>
      </c>
      <c r="BB250" s="6"/>
      <c r="BD250" s="4">
        <f t="shared" ca="1" si="96"/>
        <v>159338.73000000001</v>
      </c>
      <c r="BF250" s="3">
        <f t="shared" si="97"/>
        <v>42261</v>
      </c>
      <c r="BG250" s="6">
        <f>BG249+SUMIFS('Transactions (Dated)'!H:H,'Transactions (Dated)'!D:D,'Share Values'!AM250)</f>
        <v>806524.9</v>
      </c>
      <c r="BH250" s="6">
        <f ca="1">BH249+SUMIFS('Transactions (Dated)'!$F:$F,'Transactions (Dated)'!$D:$D,$BF250,'Transactions (Dated)'!$B:$B,BH$11,'Transactions (Dated)'!$C:$C,"Dividend (paid to cash)")*W250</f>
        <v>0</v>
      </c>
      <c r="BI250" s="6">
        <f ca="1">BI249+SUMIFS('Transactions (Dated)'!$F:$F,'Transactions (Dated)'!$D:$D,$BF250,'Transactions (Dated)'!$B:$B,BI$11,'Transactions (Dated)'!$C:$C,"Dividend (paid to cash)")*X250</f>
        <v>2187.5</v>
      </c>
      <c r="BJ250" s="6">
        <f ca="1">BJ249+SUMIFS('Transactions (Dated)'!$F:$F,'Transactions (Dated)'!$D:$D,$BF250,'Transactions (Dated)'!$B:$B,BJ$11,'Transactions (Dated)'!$C:$C,"Dividend (paid to cash)")*Y250</f>
        <v>0</v>
      </c>
      <c r="BK250" s="6">
        <f ca="1">BK249+SUMIFS('Transactions (Dated)'!$F:$F,'Transactions (Dated)'!$D:$D,$BF250,'Transactions (Dated)'!$B:$B,BK$11,'Transactions (Dated)'!$C:$C,"Dividend (paid to cash)")*Z250</f>
        <v>179.74</v>
      </c>
      <c r="BL250" s="6">
        <f ca="1">BL249+SUMIFS('Transactions (Dated)'!$F:$F,'Transactions (Dated)'!$D:$D,$BF250,'Transactions (Dated)'!$B:$B,BL$11,'Transactions (Dated)'!$C:$C,"Dividend (paid to cash)")*AA250</f>
        <v>0</v>
      </c>
      <c r="BM250" s="6">
        <f ca="1">BM249+SUMIFS('Transactions (Dated)'!$F:$F,'Transactions (Dated)'!$D:$D,$BF250,'Transactions (Dated)'!$B:$B,BM$11,'Transactions (Dated)'!$C:$C,"Dividend (paid to cash)")*AB250</f>
        <v>0</v>
      </c>
      <c r="BN250" s="6">
        <f ca="1">BN249+SUMIFS('Transactions (Dated)'!$F:$F,'Transactions (Dated)'!$D:$D,$BF250,'Transactions (Dated)'!$B:$B,BN$11,'Transactions (Dated)'!$C:$C,"Dividend (paid to cash)")*AC250</f>
        <v>0</v>
      </c>
      <c r="BO250" s="6">
        <f ca="1">BO249+SUMIFS('Transactions (Dated)'!$F:$F,'Transactions (Dated)'!$D:$D,$BF250,'Transactions (Dated)'!$B:$B,BO$11,'Transactions (Dated)'!$C:$C,"Dividend (paid to cash)")*AD250</f>
        <v>0</v>
      </c>
      <c r="BP250" s="6">
        <f ca="1">BP249+SUMIFS('Transactions (Dated)'!$F:$F,'Transactions (Dated)'!$D:$D,$BF250,'Transactions (Dated)'!$B:$B,BP$11,'Transactions (Dated)'!$C:$C,"Dividend (paid to cash)")*AE250</f>
        <v>0</v>
      </c>
      <c r="BQ250" s="6">
        <f ca="1">BQ249+SUMIFS('Transactions (Dated)'!$F:$F,'Transactions (Dated)'!$D:$D,$BF250,'Transactions (Dated)'!$B:$B,BQ$11,'Transactions (Dated)'!$C:$C,"Dividend (paid to cash)")*AF250</f>
        <v>0</v>
      </c>
      <c r="BR250" s="6">
        <f ca="1">BR249+SUMIFS('Transactions (Dated)'!$F:$F,'Transactions (Dated)'!$D:$D,$BF250,'Transactions (Dated)'!$B:$B,BR$11,'Transactions (Dated)'!$C:$C,"Dividend (paid to cash)")*AG250</f>
        <v>0</v>
      </c>
      <c r="BS250" s="6">
        <f ca="1">BS249+SUMIFS('Transactions (Dated)'!$F:$F,'Transactions (Dated)'!$D:$D,$BF250,'Transactions (Dated)'!$B:$B,BS$11,'Transactions (Dated)'!$C:$C,"Dividend (paid to cash)")*AH250</f>
        <v>0</v>
      </c>
      <c r="BT250" s="6">
        <f ca="1">BT249+SUMIFS('Transactions (Dated)'!$F:$F,'Transactions (Dated)'!$D:$D,$BF250,'Transactions (Dated)'!$B:$B,BT$11,'Transactions (Dated)'!$C:$C,"Dividend (paid to cash)")*AI250</f>
        <v>0</v>
      </c>
      <c r="BU250" s="6">
        <f ca="1">BU249+SUMIFS('Transactions (Dated)'!$F:$F,'Transactions (Dated)'!$D:$D,$BF250,'Transactions (Dated)'!$B:$B,BU$11,'Transactions (Dated)'!$C:$C,"Dividend (paid to cash)")*AJ250</f>
        <v>0</v>
      </c>
      <c r="BV250" s="6"/>
      <c r="BX250" s="6">
        <f t="shared" ca="1" si="102"/>
        <v>808892.14</v>
      </c>
      <c r="BZ250" s="3">
        <f t="shared" si="103"/>
        <v>42261</v>
      </c>
      <c r="CA250" s="4">
        <f t="shared" ca="1" si="98"/>
        <v>159338.73000000001</v>
      </c>
      <c r="CB250" s="4">
        <f t="shared" ca="1" si="99"/>
        <v>808892.14</v>
      </c>
      <c r="CD250" s="4">
        <f t="shared" ca="1" si="100"/>
        <v>968230.87</v>
      </c>
    </row>
    <row r="251" spans="2:82" x14ac:dyDescent="0.15">
      <c r="B251" s="3">
        <f t="shared" si="101"/>
        <v>42262</v>
      </c>
      <c r="C251" s="2">
        <v>13462.7</v>
      </c>
      <c r="E251" s="70">
        <v>42262</v>
      </c>
      <c r="F251" s="69">
        <v>9.92</v>
      </c>
      <c r="G251" s="69">
        <v>3.57</v>
      </c>
      <c r="H251" s="69">
        <v>18.3</v>
      </c>
      <c r="I251" s="69">
        <v>28.21</v>
      </c>
      <c r="J251" s="69">
        <v>11.91</v>
      </c>
      <c r="K251" s="69">
        <v>10.52</v>
      </c>
      <c r="L251" s="69">
        <v>22.8</v>
      </c>
      <c r="M251" s="69">
        <v>3.2</v>
      </c>
      <c r="N251" s="69">
        <v>9.16</v>
      </c>
      <c r="O251" s="69">
        <v>6.16</v>
      </c>
      <c r="P251" s="69">
        <v>26.9</v>
      </c>
      <c r="Q251" s="69">
        <v>0.93</v>
      </c>
      <c r="R251" s="69">
        <v>6.64</v>
      </c>
      <c r="S251" s="69">
        <v>36.22</v>
      </c>
      <c r="T251" s="4"/>
      <c r="V251" s="3">
        <f t="shared" si="80"/>
        <v>42262</v>
      </c>
      <c r="W251" s="40">
        <f ca="1">W250+SUMIFS('Transactions (Dated)'!$E$2:$E$53,'Transactions (Dated)'!$D$2:$D$53,'Share Values'!$V251,'Transactions (Dated)'!$B$2:$B$53,'Share Values'!W$11,'Transactions (Dated)'!$C$2:$C$53,"Buy")-SUMIFS('Transactions (Dated)'!$E$2:$E$53,'Transactions (Dated)'!$D$2:$D$53,'Share Values'!$V251,'Transactions (Dated)'!$B$2:$B$53,'Share Values'!W$11,'Transactions (Dated)'!$C$2:$C$53,"Sell")</f>
        <v>4625</v>
      </c>
      <c r="X251" s="40">
        <f ca="1">X250+SUMIFS('Transactions (Dated)'!$E$2:$E$53,'Transactions (Dated)'!$D$2:$D$53,'Share Values'!$V251,'Transactions (Dated)'!$B$2:$B$53,'Share Values'!X$11,'Transactions (Dated)'!$C$2:$C$53,"Buy")-SUMIFS('Transactions (Dated)'!$E$2:$E$53,'Transactions (Dated)'!$D$2:$D$53,'Share Values'!$V251,'Transactions (Dated)'!$B$2:$B$53,'Share Values'!X$11,'Transactions (Dated)'!$C$2:$C$53,"Sell")</f>
        <v>9375</v>
      </c>
      <c r="Y251" s="40">
        <f ca="1">Y250+SUMIFS('Transactions (Dated)'!$E$2:$E$53,'Transactions (Dated)'!$D$2:$D$53,'Share Values'!$V251,'Transactions (Dated)'!$B$2:$B$53,'Share Values'!Y$11,'Transactions (Dated)'!$C$2:$C$53,"Buy")-SUMIFS('Transactions (Dated)'!$E$2:$E$53,'Transactions (Dated)'!$D$2:$D$53,'Share Values'!$V251,'Transactions (Dated)'!$B$2:$B$53,'Share Values'!Y$11,'Transactions (Dated)'!$C$2:$C$53,"Sell")</f>
        <v>0</v>
      </c>
      <c r="Z251" s="40">
        <f ca="1">Z250+SUMIFS('Transactions (Dated)'!$E$2:$E$53,'Transactions (Dated)'!$D$2:$D$53,'Share Values'!$V251,'Transactions (Dated)'!$B$2:$B$53,'Share Values'!Z$11,'Transactions (Dated)'!$C$2:$C$53,"Buy")-SUMIFS('Transactions (Dated)'!$E$2:$E$53,'Transactions (Dated)'!$D$2:$D$53,'Share Values'!$V251,'Transactions (Dated)'!$B$2:$B$53,'Share Values'!Z$11,'Transactions (Dated)'!$C$2:$C$53,"Sell")</f>
        <v>1892</v>
      </c>
      <c r="AA251" s="40">
        <f ca="1">AA250+SUMIFS('Transactions (Dated)'!$E$2:$E$53,'Transactions (Dated)'!$D$2:$D$53,'Share Values'!$V251,'Transactions (Dated)'!$B$2:$B$53,'Share Values'!AA$11,'Transactions (Dated)'!$C$2:$C$53,"Buy")-SUMIFS('Transactions (Dated)'!$E$2:$E$53,'Transactions (Dated)'!$D$2:$D$53,'Share Values'!$V251,'Transactions (Dated)'!$B$2:$B$53,'Share Values'!AA$11,'Transactions (Dated)'!$C$2:$C$53,"Sell")</f>
        <v>2348</v>
      </c>
      <c r="AB251" s="40">
        <f ca="1">AB250+SUMIFS('Transactions (Dated)'!$E$2:$E$53,'Transactions (Dated)'!$D$2:$D$53,'Share Values'!$V251,'Transactions (Dated)'!$B$2:$B$53,'Share Values'!AB$11,'Transactions (Dated)'!$C$2:$C$53,"Buy")-SUMIFS('Transactions (Dated)'!$E$2:$E$53,'Transactions (Dated)'!$D$2:$D$53,'Share Values'!$V251,'Transactions (Dated)'!$B$2:$B$53,'Share Values'!AB$11,'Transactions (Dated)'!$C$2:$C$53,"Sell")</f>
        <v>0</v>
      </c>
      <c r="AC251" s="40">
        <f ca="1">AC250+SUMIFS('Transactions (Dated)'!$E$2:$E$53,'Transactions (Dated)'!$D$2:$D$53,'Share Values'!$V251,'Transactions (Dated)'!$B$2:$B$53,'Share Values'!AC$11,'Transactions (Dated)'!$C$2:$C$53,"Buy")-SUMIFS('Transactions (Dated)'!$E$2:$E$53,'Transactions (Dated)'!$D$2:$D$53,'Share Values'!$V251,'Transactions (Dated)'!$B$2:$B$53,'Share Values'!AC$11,'Transactions (Dated)'!$C$2:$C$53,"Sell")</f>
        <v>0</v>
      </c>
      <c r="AD251" s="40">
        <f ca="1">AD250+SUMIFS('Transactions (Dated)'!$E$2:$E$53,'Transactions (Dated)'!$D$2:$D$53,'Share Values'!$V251,'Transactions (Dated)'!$B$2:$B$53,'Share Values'!AD$11,'Transactions (Dated)'!$C$2:$C$53,"Buy")-SUMIFS('Transactions (Dated)'!$E$2:$E$53,'Transactions (Dated)'!$D$2:$D$53,'Share Values'!$V251,'Transactions (Dated)'!$B$2:$B$53,'Share Values'!AD$11,'Transactions (Dated)'!$C$2:$C$53,"Sell")</f>
        <v>0</v>
      </c>
      <c r="AE251" s="40">
        <f ca="1">AE250+SUMIFS('Transactions (Dated)'!$E$2:$E$53,'Transactions (Dated)'!$D$2:$D$53,'Share Values'!$V251,'Transactions (Dated)'!$B$2:$B$53,'Share Values'!AE$11,'Transactions (Dated)'!$C$2:$C$53,"Buy")-SUMIFS('Transactions (Dated)'!$E$2:$E$53,'Transactions (Dated)'!$D$2:$D$53,'Share Values'!$V251,'Transactions (Dated)'!$B$2:$B$53,'Share Values'!AE$11,'Transactions (Dated)'!$C$2:$C$53,"Sell")</f>
        <v>0</v>
      </c>
      <c r="AF251" s="40">
        <f ca="1">AF250+SUMIFS('Transactions (Dated)'!$E$2:$E$53,'Transactions (Dated)'!$D$2:$D$53,'Share Values'!$V251,'Transactions (Dated)'!$B$2:$B$53,'Share Values'!AF$11,'Transactions (Dated)'!$C$2:$C$53,"Buy")-SUMIFS('Transactions (Dated)'!$E$2:$E$53,'Transactions (Dated)'!$D$2:$D$53,'Share Values'!$V251,'Transactions (Dated)'!$B$2:$B$53,'Share Values'!AF$11,'Transactions (Dated)'!$C$2:$C$53,"Sell")</f>
        <v>0</v>
      </c>
      <c r="AG251" s="40">
        <f ca="1">AG250+SUMIFS('Transactions (Dated)'!$E$2:$E$53,'Transactions (Dated)'!$D$2:$D$53,'Share Values'!$V251,'Transactions (Dated)'!$B$2:$B$53,'Share Values'!AG$11,'Transactions (Dated)'!$C$2:$C$53,"Buy")-SUMIFS('Transactions (Dated)'!$E$2:$E$53,'Transactions (Dated)'!$D$2:$D$53,'Share Values'!$V251,'Transactions (Dated)'!$B$2:$B$53,'Share Values'!AG$11,'Transactions (Dated)'!$C$2:$C$53,"Sell")</f>
        <v>0</v>
      </c>
      <c r="AH251" s="40">
        <f ca="1">AH250+SUMIFS('Transactions (Dated)'!$E$2:$E$53,'Transactions (Dated)'!$D$2:$D$53,'Share Values'!$V251,'Transactions (Dated)'!$B$2:$B$53,'Share Values'!AH$11,'Transactions (Dated)'!$C$2:$C$53,"Buy")-SUMIFS('Transactions (Dated)'!$E$2:$E$53,'Transactions (Dated)'!$D$2:$D$53,'Share Values'!$V251,'Transactions (Dated)'!$B$2:$B$53,'Share Values'!AH$11,'Transactions (Dated)'!$C$2:$C$53,"Sell")</f>
        <v>0</v>
      </c>
      <c r="AI251" s="40">
        <f ca="1">AI250+SUMIFS('Transactions (Dated)'!$E$2:$E$53,'Transactions (Dated)'!$D$2:$D$53,'Share Values'!$V251,'Transactions (Dated)'!$B$2:$B$53,'Share Values'!AI$11,'Transactions (Dated)'!$C$2:$C$53,"Buy")-SUMIFS('Transactions (Dated)'!$E$2:$E$53,'Transactions (Dated)'!$D$2:$D$53,'Share Values'!$V251,'Transactions (Dated)'!$B$2:$B$53,'Share Values'!AI$11,'Transactions (Dated)'!$C$2:$C$53,"Sell")</f>
        <v>0</v>
      </c>
      <c r="AJ251" s="40">
        <f ca="1">AJ250+SUMIFS('Transactions (Dated)'!$E$2:$E$53,'Transactions (Dated)'!$D$2:$D$53,'Share Values'!$V251,'Transactions (Dated)'!$B$2:$B$53,'Share Values'!AJ$11,'Transactions (Dated)'!$C$2:$C$53,"Buy")-SUMIFS('Transactions (Dated)'!$E$2:$E$53,'Transactions (Dated)'!$D$2:$D$53,'Share Values'!$V251,'Transactions (Dated)'!$B$2:$B$53,'Share Values'!AJ$11,'Transactions (Dated)'!$C$2:$C$53,"Sell")</f>
        <v>0</v>
      </c>
      <c r="AK251" s="40"/>
      <c r="AM251" s="3">
        <f t="shared" si="81"/>
        <v>42262</v>
      </c>
      <c r="AN251" s="6">
        <f t="shared" ca="1" si="82"/>
        <v>45880</v>
      </c>
      <c r="AO251" s="6">
        <f t="shared" ca="1" si="83"/>
        <v>33468.75</v>
      </c>
      <c r="AP251" s="6">
        <f t="shared" ca="1" si="84"/>
        <v>0</v>
      </c>
      <c r="AQ251" s="6">
        <f t="shared" ca="1" si="85"/>
        <v>53373.32</v>
      </c>
      <c r="AR251" s="6">
        <f t="shared" ca="1" si="86"/>
        <v>27964.68</v>
      </c>
      <c r="AS251" s="6">
        <f t="shared" ca="1" si="87"/>
        <v>0</v>
      </c>
      <c r="AT251" s="6">
        <f t="shared" ca="1" si="88"/>
        <v>0</v>
      </c>
      <c r="AU251" s="6">
        <f t="shared" ca="1" si="89"/>
        <v>0</v>
      </c>
      <c r="AV251" s="6">
        <f t="shared" ca="1" si="90"/>
        <v>0</v>
      </c>
      <c r="AW251" s="6">
        <f t="shared" ca="1" si="91"/>
        <v>0</v>
      </c>
      <c r="AX251" s="6">
        <f t="shared" ca="1" si="92"/>
        <v>0</v>
      </c>
      <c r="AY251" s="6">
        <f t="shared" ca="1" si="93"/>
        <v>0</v>
      </c>
      <c r="AZ251" s="6">
        <f t="shared" ca="1" si="94"/>
        <v>0</v>
      </c>
      <c r="BA251" s="6">
        <f t="shared" ca="1" si="95"/>
        <v>0</v>
      </c>
      <c r="BB251" s="6"/>
      <c r="BD251" s="4">
        <f t="shared" ca="1" si="96"/>
        <v>160686.75</v>
      </c>
      <c r="BF251" s="3">
        <f t="shared" si="97"/>
        <v>42262</v>
      </c>
      <c r="BG251" s="6">
        <f>BG250+SUMIFS('Transactions (Dated)'!H:H,'Transactions (Dated)'!D:D,'Share Values'!AM251)</f>
        <v>806524.9</v>
      </c>
      <c r="BH251" s="6">
        <f ca="1">BH250+SUMIFS('Transactions (Dated)'!$F:$F,'Transactions (Dated)'!$D:$D,$BF251,'Transactions (Dated)'!$B:$B,BH$11,'Transactions (Dated)'!$C:$C,"Dividend (paid to cash)")*W251</f>
        <v>0</v>
      </c>
      <c r="BI251" s="6">
        <f ca="1">BI250+SUMIFS('Transactions (Dated)'!$F:$F,'Transactions (Dated)'!$D:$D,$BF251,'Transactions (Dated)'!$B:$B,BI$11,'Transactions (Dated)'!$C:$C,"Dividend (paid to cash)")*X251</f>
        <v>2187.5</v>
      </c>
      <c r="BJ251" s="6">
        <f ca="1">BJ250+SUMIFS('Transactions (Dated)'!$F:$F,'Transactions (Dated)'!$D:$D,$BF251,'Transactions (Dated)'!$B:$B,BJ$11,'Transactions (Dated)'!$C:$C,"Dividend (paid to cash)")*Y251</f>
        <v>0</v>
      </c>
      <c r="BK251" s="6">
        <f ca="1">BK250+SUMIFS('Transactions (Dated)'!$F:$F,'Transactions (Dated)'!$D:$D,$BF251,'Transactions (Dated)'!$B:$B,BK$11,'Transactions (Dated)'!$C:$C,"Dividend (paid to cash)")*Z251</f>
        <v>179.74</v>
      </c>
      <c r="BL251" s="6">
        <f ca="1">BL250+SUMIFS('Transactions (Dated)'!$F:$F,'Transactions (Dated)'!$D:$D,$BF251,'Transactions (Dated)'!$B:$B,BL$11,'Transactions (Dated)'!$C:$C,"Dividend (paid to cash)")*AA251</f>
        <v>0</v>
      </c>
      <c r="BM251" s="6">
        <f ca="1">BM250+SUMIFS('Transactions (Dated)'!$F:$F,'Transactions (Dated)'!$D:$D,$BF251,'Transactions (Dated)'!$B:$B,BM$11,'Transactions (Dated)'!$C:$C,"Dividend (paid to cash)")*AB251</f>
        <v>0</v>
      </c>
      <c r="BN251" s="6">
        <f ca="1">BN250+SUMIFS('Transactions (Dated)'!$F:$F,'Transactions (Dated)'!$D:$D,$BF251,'Transactions (Dated)'!$B:$B,BN$11,'Transactions (Dated)'!$C:$C,"Dividend (paid to cash)")*AC251</f>
        <v>0</v>
      </c>
      <c r="BO251" s="6">
        <f ca="1">BO250+SUMIFS('Transactions (Dated)'!$F:$F,'Transactions (Dated)'!$D:$D,$BF251,'Transactions (Dated)'!$B:$B,BO$11,'Transactions (Dated)'!$C:$C,"Dividend (paid to cash)")*AD251</f>
        <v>0</v>
      </c>
      <c r="BP251" s="6">
        <f ca="1">BP250+SUMIFS('Transactions (Dated)'!$F:$F,'Transactions (Dated)'!$D:$D,$BF251,'Transactions (Dated)'!$B:$B,BP$11,'Transactions (Dated)'!$C:$C,"Dividend (paid to cash)")*AE251</f>
        <v>0</v>
      </c>
      <c r="BQ251" s="6">
        <f ca="1">BQ250+SUMIFS('Transactions (Dated)'!$F:$F,'Transactions (Dated)'!$D:$D,$BF251,'Transactions (Dated)'!$B:$B,BQ$11,'Transactions (Dated)'!$C:$C,"Dividend (paid to cash)")*AF251</f>
        <v>0</v>
      </c>
      <c r="BR251" s="6">
        <f ca="1">BR250+SUMIFS('Transactions (Dated)'!$F:$F,'Transactions (Dated)'!$D:$D,$BF251,'Transactions (Dated)'!$B:$B,BR$11,'Transactions (Dated)'!$C:$C,"Dividend (paid to cash)")*AG251</f>
        <v>0</v>
      </c>
      <c r="BS251" s="6">
        <f ca="1">BS250+SUMIFS('Transactions (Dated)'!$F:$F,'Transactions (Dated)'!$D:$D,$BF251,'Transactions (Dated)'!$B:$B,BS$11,'Transactions (Dated)'!$C:$C,"Dividend (paid to cash)")*AH251</f>
        <v>0</v>
      </c>
      <c r="BT251" s="6">
        <f ca="1">BT250+SUMIFS('Transactions (Dated)'!$F:$F,'Transactions (Dated)'!$D:$D,$BF251,'Transactions (Dated)'!$B:$B,BT$11,'Transactions (Dated)'!$C:$C,"Dividend (paid to cash)")*AI251</f>
        <v>0</v>
      </c>
      <c r="BU251" s="6">
        <f ca="1">BU250+SUMIFS('Transactions (Dated)'!$F:$F,'Transactions (Dated)'!$D:$D,$BF251,'Transactions (Dated)'!$B:$B,BU$11,'Transactions (Dated)'!$C:$C,"Dividend (paid to cash)")*AJ251</f>
        <v>0</v>
      </c>
      <c r="BV251" s="6"/>
      <c r="BX251" s="6">
        <f t="shared" ca="1" si="102"/>
        <v>808892.14</v>
      </c>
      <c r="BZ251" s="3">
        <f t="shared" si="103"/>
        <v>42262</v>
      </c>
      <c r="CA251" s="4">
        <f t="shared" ca="1" si="98"/>
        <v>160686.75</v>
      </c>
      <c r="CB251" s="4">
        <f t="shared" ca="1" si="99"/>
        <v>808892.14</v>
      </c>
      <c r="CD251" s="4">
        <f t="shared" ca="1" si="100"/>
        <v>969578.89</v>
      </c>
    </row>
    <row r="252" spans="2:82" x14ac:dyDescent="0.15">
      <c r="B252" s="3">
        <f t="shared" si="101"/>
        <v>42263</v>
      </c>
      <c r="C252" s="2">
        <v>13763.8</v>
      </c>
      <c r="E252" s="70">
        <v>42263</v>
      </c>
      <c r="F252" s="69">
        <v>10.06</v>
      </c>
      <c r="G252" s="69">
        <v>3.75</v>
      </c>
      <c r="H252" s="69">
        <v>18.72</v>
      </c>
      <c r="I252" s="69">
        <v>28.58</v>
      </c>
      <c r="J252" s="69">
        <v>12</v>
      </c>
      <c r="K252" s="69">
        <v>10.73</v>
      </c>
      <c r="L252" s="69">
        <v>22.7</v>
      </c>
      <c r="M252" s="69">
        <v>3.32</v>
      </c>
      <c r="N252" s="69">
        <v>9.17</v>
      </c>
      <c r="O252" s="69">
        <v>6.1966999999999999</v>
      </c>
      <c r="P252" s="69">
        <v>28.35</v>
      </c>
      <c r="Q252" s="69">
        <v>0.95</v>
      </c>
      <c r="R252" s="69">
        <v>6.7</v>
      </c>
      <c r="S252" s="69">
        <v>36.64</v>
      </c>
      <c r="T252" s="4"/>
      <c r="V252" s="3">
        <f t="shared" si="80"/>
        <v>42263</v>
      </c>
      <c r="W252" s="40">
        <f ca="1">W251+SUMIFS('Transactions (Dated)'!$E$2:$E$53,'Transactions (Dated)'!$D$2:$D$53,'Share Values'!$V252,'Transactions (Dated)'!$B$2:$B$53,'Share Values'!W$11,'Transactions (Dated)'!$C$2:$C$53,"Buy")-SUMIFS('Transactions (Dated)'!$E$2:$E$53,'Transactions (Dated)'!$D$2:$D$53,'Share Values'!$V252,'Transactions (Dated)'!$B$2:$B$53,'Share Values'!W$11,'Transactions (Dated)'!$C$2:$C$53,"Sell")</f>
        <v>4625</v>
      </c>
      <c r="X252" s="40">
        <f ca="1">X251+SUMIFS('Transactions (Dated)'!$E$2:$E$53,'Transactions (Dated)'!$D$2:$D$53,'Share Values'!$V252,'Transactions (Dated)'!$B$2:$B$53,'Share Values'!X$11,'Transactions (Dated)'!$C$2:$C$53,"Buy")-SUMIFS('Transactions (Dated)'!$E$2:$E$53,'Transactions (Dated)'!$D$2:$D$53,'Share Values'!$V252,'Transactions (Dated)'!$B$2:$B$53,'Share Values'!X$11,'Transactions (Dated)'!$C$2:$C$53,"Sell")</f>
        <v>9375</v>
      </c>
      <c r="Y252" s="40">
        <f ca="1">Y251+SUMIFS('Transactions (Dated)'!$E$2:$E$53,'Transactions (Dated)'!$D$2:$D$53,'Share Values'!$V252,'Transactions (Dated)'!$B$2:$B$53,'Share Values'!Y$11,'Transactions (Dated)'!$C$2:$C$53,"Buy")-SUMIFS('Transactions (Dated)'!$E$2:$E$53,'Transactions (Dated)'!$D$2:$D$53,'Share Values'!$V252,'Transactions (Dated)'!$B$2:$B$53,'Share Values'!Y$11,'Transactions (Dated)'!$C$2:$C$53,"Sell")</f>
        <v>0</v>
      </c>
      <c r="Z252" s="40">
        <f ca="1">Z251+SUMIFS('Transactions (Dated)'!$E$2:$E$53,'Transactions (Dated)'!$D$2:$D$53,'Share Values'!$V252,'Transactions (Dated)'!$B$2:$B$53,'Share Values'!Z$11,'Transactions (Dated)'!$C$2:$C$53,"Buy")-SUMIFS('Transactions (Dated)'!$E$2:$E$53,'Transactions (Dated)'!$D$2:$D$53,'Share Values'!$V252,'Transactions (Dated)'!$B$2:$B$53,'Share Values'!Z$11,'Transactions (Dated)'!$C$2:$C$53,"Sell")</f>
        <v>1892</v>
      </c>
      <c r="AA252" s="40">
        <f ca="1">AA251+SUMIFS('Transactions (Dated)'!$E$2:$E$53,'Transactions (Dated)'!$D$2:$D$53,'Share Values'!$V252,'Transactions (Dated)'!$B$2:$B$53,'Share Values'!AA$11,'Transactions (Dated)'!$C$2:$C$53,"Buy")-SUMIFS('Transactions (Dated)'!$E$2:$E$53,'Transactions (Dated)'!$D$2:$D$53,'Share Values'!$V252,'Transactions (Dated)'!$B$2:$B$53,'Share Values'!AA$11,'Transactions (Dated)'!$C$2:$C$53,"Sell")</f>
        <v>2348</v>
      </c>
      <c r="AB252" s="40">
        <f ca="1">AB251+SUMIFS('Transactions (Dated)'!$E$2:$E$53,'Transactions (Dated)'!$D$2:$D$53,'Share Values'!$V252,'Transactions (Dated)'!$B$2:$B$53,'Share Values'!AB$11,'Transactions (Dated)'!$C$2:$C$53,"Buy")-SUMIFS('Transactions (Dated)'!$E$2:$E$53,'Transactions (Dated)'!$D$2:$D$53,'Share Values'!$V252,'Transactions (Dated)'!$B$2:$B$53,'Share Values'!AB$11,'Transactions (Dated)'!$C$2:$C$53,"Sell")</f>
        <v>0</v>
      </c>
      <c r="AC252" s="40">
        <f ca="1">AC251+SUMIFS('Transactions (Dated)'!$E$2:$E$53,'Transactions (Dated)'!$D$2:$D$53,'Share Values'!$V252,'Transactions (Dated)'!$B$2:$B$53,'Share Values'!AC$11,'Transactions (Dated)'!$C$2:$C$53,"Buy")-SUMIFS('Transactions (Dated)'!$E$2:$E$53,'Transactions (Dated)'!$D$2:$D$53,'Share Values'!$V252,'Transactions (Dated)'!$B$2:$B$53,'Share Values'!AC$11,'Transactions (Dated)'!$C$2:$C$53,"Sell")</f>
        <v>0</v>
      </c>
      <c r="AD252" s="40">
        <f ca="1">AD251+SUMIFS('Transactions (Dated)'!$E$2:$E$53,'Transactions (Dated)'!$D$2:$D$53,'Share Values'!$V252,'Transactions (Dated)'!$B$2:$B$53,'Share Values'!AD$11,'Transactions (Dated)'!$C$2:$C$53,"Buy")-SUMIFS('Transactions (Dated)'!$E$2:$E$53,'Transactions (Dated)'!$D$2:$D$53,'Share Values'!$V252,'Transactions (Dated)'!$B$2:$B$53,'Share Values'!AD$11,'Transactions (Dated)'!$C$2:$C$53,"Sell")</f>
        <v>0</v>
      </c>
      <c r="AE252" s="40">
        <f ca="1">AE251+SUMIFS('Transactions (Dated)'!$E$2:$E$53,'Transactions (Dated)'!$D$2:$D$53,'Share Values'!$V252,'Transactions (Dated)'!$B$2:$B$53,'Share Values'!AE$11,'Transactions (Dated)'!$C$2:$C$53,"Buy")-SUMIFS('Transactions (Dated)'!$E$2:$E$53,'Transactions (Dated)'!$D$2:$D$53,'Share Values'!$V252,'Transactions (Dated)'!$B$2:$B$53,'Share Values'!AE$11,'Transactions (Dated)'!$C$2:$C$53,"Sell")</f>
        <v>0</v>
      </c>
      <c r="AF252" s="40">
        <f ca="1">AF251+SUMIFS('Transactions (Dated)'!$E$2:$E$53,'Transactions (Dated)'!$D$2:$D$53,'Share Values'!$V252,'Transactions (Dated)'!$B$2:$B$53,'Share Values'!AF$11,'Transactions (Dated)'!$C$2:$C$53,"Buy")-SUMIFS('Transactions (Dated)'!$E$2:$E$53,'Transactions (Dated)'!$D$2:$D$53,'Share Values'!$V252,'Transactions (Dated)'!$B$2:$B$53,'Share Values'!AF$11,'Transactions (Dated)'!$C$2:$C$53,"Sell")</f>
        <v>0</v>
      </c>
      <c r="AG252" s="40">
        <f ca="1">AG251+SUMIFS('Transactions (Dated)'!$E$2:$E$53,'Transactions (Dated)'!$D$2:$D$53,'Share Values'!$V252,'Transactions (Dated)'!$B$2:$B$53,'Share Values'!AG$11,'Transactions (Dated)'!$C$2:$C$53,"Buy")-SUMIFS('Transactions (Dated)'!$E$2:$E$53,'Transactions (Dated)'!$D$2:$D$53,'Share Values'!$V252,'Transactions (Dated)'!$B$2:$B$53,'Share Values'!AG$11,'Transactions (Dated)'!$C$2:$C$53,"Sell")</f>
        <v>0</v>
      </c>
      <c r="AH252" s="40">
        <f ca="1">AH251+SUMIFS('Transactions (Dated)'!$E$2:$E$53,'Transactions (Dated)'!$D$2:$D$53,'Share Values'!$V252,'Transactions (Dated)'!$B$2:$B$53,'Share Values'!AH$11,'Transactions (Dated)'!$C$2:$C$53,"Buy")-SUMIFS('Transactions (Dated)'!$E$2:$E$53,'Transactions (Dated)'!$D$2:$D$53,'Share Values'!$V252,'Transactions (Dated)'!$B$2:$B$53,'Share Values'!AH$11,'Transactions (Dated)'!$C$2:$C$53,"Sell")</f>
        <v>0</v>
      </c>
      <c r="AI252" s="40">
        <f ca="1">AI251+SUMIFS('Transactions (Dated)'!$E$2:$E$53,'Transactions (Dated)'!$D$2:$D$53,'Share Values'!$V252,'Transactions (Dated)'!$B$2:$B$53,'Share Values'!AI$11,'Transactions (Dated)'!$C$2:$C$53,"Buy")-SUMIFS('Transactions (Dated)'!$E$2:$E$53,'Transactions (Dated)'!$D$2:$D$53,'Share Values'!$V252,'Transactions (Dated)'!$B$2:$B$53,'Share Values'!AI$11,'Transactions (Dated)'!$C$2:$C$53,"Sell")</f>
        <v>0</v>
      </c>
      <c r="AJ252" s="40">
        <f ca="1">AJ251+SUMIFS('Transactions (Dated)'!$E$2:$E$53,'Transactions (Dated)'!$D$2:$D$53,'Share Values'!$V252,'Transactions (Dated)'!$B$2:$B$53,'Share Values'!AJ$11,'Transactions (Dated)'!$C$2:$C$53,"Buy")-SUMIFS('Transactions (Dated)'!$E$2:$E$53,'Transactions (Dated)'!$D$2:$D$53,'Share Values'!$V252,'Transactions (Dated)'!$B$2:$B$53,'Share Values'!AJ$11,'Transactions (Dated)'!$C$2:$C$53,"Sell")</f>
        <v>0</v>
      </c>
      <c r="AK252" s="40"/>
      <c r="AM252" s="3">
        <f t="shared" si="81"/>
        <v>42263</v>
      </c>
      <c r="AN252" s="6">
        <f t="shared" ca="1" si="82"/>
        <v>46527.5</v>
      </c>
      <c r="AO252" s="6">
        <f t="shared" ca="1" si="83"/>
        <v>35156.25</v>
      </c>
      <c r="AP252" s="6">
        <f t="shared" ca="1" si="84"/>
        <v>0</v>
      </c>
      <c r="AQ252" s="6">
        <f t="shared" ca="1" si="85"/>
        <v>54073.359999999993</v>
      </c>
      <c r="AR252" s="6">
        <f t="shared" ca="1" si="86"/>
        <v>28176</v>
      </c>
      <c r="AS252" s="6">
        <f t="shared" ca="1" si="87"/>
        <v>0</v>
      </c>
      <c r="AT252" s="6">
        <f t="shared" ca="1" si="88"/>
        <v>0</v>
      </c>
      <c r="AU252" s="6">
        <f t="shared" ca="1" si="89"/>
        <v>0</v>
      </c>
      <c r="AV252" s="6">
        <f t="shared" ca="1" si="90"/>
        <v>0</v>
      </c>
      <c r="AW252" s="6">
        <f t="shared" ca="1" si="91"/>
        <v>0</v>
      </c>
      <c r="AX252" s="6">
        <f t="shared" ca="1" si="92"/>
        <v>0</v>
      </c>
      <c r="AY252" s="6">
        <f t="shared" ca="1" si="93"/>
        <v>0</v>
      </c>
      <c r="AZ252" s="6">
        <f t="shared" ca="1" si="94"/>
        <v>0</v>
      </c>
      <c r="BA252" s="6">
        <f t="shared" ca="1" si="95"/>
        <v>0</v>
      </c>
      <c r="BB252" s="6"/>
      <c r="BD252" s="4">
        <f t="shared" ca="1" si="96"/>
        <v>163933.10999999999</v>
      </c>
      <c r="BF252" s="3">
        <f t="shared" si="97"/>
        <v>42263</v>
      </c>
      <c r="BG252" s="6">
        <f>BG251+SUMIFS('Transactions (Dated)'!H:H,'Transactions (Dated)'!D:D,'Share Values'!AM252)</f>
        <v>806524.9</v>
      </c>
      <c r="BH252" s="6">
        <f ca="1">BH251+SUMIFS('Transactions (Dated)'!$F:$F,'Transactions (Dated)'!$D:$D,$BF252,'Transactions (Dated)'!$B:$B,BH$11,'Transactions (Dated)'!$C:$C,"Dividend (paid to cash)")*W252</f>
        <v>0</v>
      </c>
      <c r="BI252" s="6">
        <f ca="1">BI251+SUMIFS('Transactions (Dated)'!$F:$F,'Transactions (Dated)'!$D:$D,$BF252,'Transactions (Dated)'!$B:$B,BI$11,'Transactions (Dated)'!$C:$C,"Dividend (paid to cash)")*X252</f>
        <v>2187.5</v>
      </c>
      <c r="BJ252" s="6">
        <f ca="1">BJ251+SUMIFS('Transactions (Dated)'!$F:$F,'Transactions (Dated)'!$D:$D,$BF252,'Transactions (Dated)'!$B:$B,BJ$11,'Transactions (Dated)'!$C:$C,"Dividend (paid to cash)")*Y252</f>
        <v>0</v>
      </c>
      <c r="BK252" s="6">
        <f ca="1">BK251+SUMIFS('Transactions (Dated)'!$F:$F,'Transactions (Dated)'!$D:$D,$BF252,'Transactions (Dated)'!$B:$B,BK$11,'Transactions (Dated)'!$C:$C,"Dividend (paid to cash)")*Z252</f>
        <v>179.74</v>
      </c>
      <c r="BL252" s="6">
        <f ca="1">BL251+SUMIFS('Transactions (Dated)'!$F:$F,'Transactions (Dated)'!$D:$D,$BF252,'Transactions (Dated)'!$B:$B,BL$11,'Transactions (Dated)'!$C:$C,"Dividend (paid to cash)")*AA252</f>
        <v>0</v>
      </c>
      <c r="BM252" s="6">
        <f ca="1">BM251+SUMIFS('Transactions (Dated)'!$F:$F,'Transactions (Dated)'!$D:$D,$BF252,'Transactions (Dated)'!$B:$B,BM$11,'Transactions (Dated)'!$C:$C,"Dividend (paid to cash)")*AB252</f>
        <v>0</v>
      </c>
      <c r="BN252" s="6">
        <f ca="1">BN251+SUMIFS('Transactions (Dated)'!$F:$F,'Transactions (Dated)'!$D:$D,$BF252,'Transactions (Dated)'!$B:$B,BN$11,'Transactions (Dated)'!$C:$C,"Dividend (paid to cash)")*AC252</f>
        <v>0</v>
      </c>
      <c r="BO252" s="6">
        <f ca="1">BO251+SUMIFS('Transactions (Dated)'!$F:$F,'Transactions (Dated)'!$D:$D,$BF252,'Transactions (Dated)'!$B:$B,BO$11,'Transactions (Dated)'!$C:$C,"Dividend (paid to cash)")*AD252</f>
        <v>0</v>
      </c>
      <c r="BP252" s="6">
        <f ca="1">BP251+SUMIFS('Transactions (Dated)'!$F:$F,'Transactions (Dated)'!$D:$D,$BF252,'Transactions (Dated)'!$B:$B,BP$11,'Transactions (Dated)'!$C:$C,"Dividend (paid to cash)")*AE252</f>
        <v>0</v>
      </c>
      <c r="BQ252" s="6">
        <f ca="1">BQ251+SUMIFS('Transactions (Dated)'!$F:$F,'Transactions (Dated)'!$D:$D,$BF252,'Transactions (Dated)'!$B:$B,BQ$11,'Transactions (Dated)'!$C:$C,"Dividend (paid to cash)")*AF252</f>
        <v>0</v>
      </c>
      <c r="BR252" s="6">
        <f ca="1">BR251+SUMIFS('Transactions (Dated)'!$F:$F,'Transactions (Dated)'!$D:$D,$BF252,'Transactions (Dated)'!$B:$B,BR$11,'Transactions (Dated)'!$C:$C,"Dividend (paid to cash)")*AG252</f>
        <v>0</v>
      </c>
      <c r="BS252" s="6">
        <f ca="1">BS251+SUMIFS('Transactions (Dated)'!$F:$F,'Transactions (Dated)'!$D:$D,$BF252,'Transactions (Dated)'!$B:$B,BS$11,'Transactions (Dated)'!$C:$C,"Dividend (paid to cash)")*AH252</f>
        <v>0</v>
      </c>
      <c r="BT252" s="6">
        <f ca="1">BT251+SUMIFS('Transactions (Dated)'!$F:$F,'Transactions (Dated)'!$D:$D,$BF252,'Transactions (Dated)'!$B:$B,BT$11,'Transactions (Dated)'!$C:$C,"Dividend (paid to cash)")*AI252</f>
        <v>0</v>
      </c>
      <c r="BU252" s="6">
        <f ca="1">BU251+SUMIFS('Transactions (Dated)'!$F:$F,'Transactions (Dated)'!$D:$D,$BF252,'Transactions (Dated)'!$B:$B,BU$11,'Transactions (Dated)'!$C:$C,"Dividend (paid to cash)")*AJ252</f>
        <v>0</v>
      </c>
      <c r="BV252" s="6"/>
      <c r="BX252" s="6">
        <f t="shared" ca="1" si="102"/>
        <v>808892.14</v>
      </c>
      <c r="BZ252" s="3">
        <f t="shared" si="103"/>
        <v>42263</v>
      </c>
      <c r="CA252" s="4">
        <f t="shared" ca="1" si="98"/>
        <v>163933.10999999999</v>
      </c>
      <c r="CB252" s="4">
        <f t="shared" ca="1" si="99"/>
        <v>808892.14</v>
      </c>
      <c r="CD252" s="4">
        <f t="shared" ca="1" si="100"/>
        <v>972825.25</v>
      </c>
    </row>
    <row r="253" spans="2:82" x14ac:dyDescent="0.15">
      <c r="B253" s="3">
        <f t="shared" si="101"/>
        <v>42264</v>
      </c>
      <c r="C253" s="2">
        <v>13787.2</v>
      </c>
      <c r="E253" s="70">
        <v>42264</v>
      </c>
      <c r="F253" s="69">
        <v>9.9499999999999993</v>
      </c>
      <c r="G253" s="69">
        <v>3.74</v>
      </c>
      <c r="H253" s="69">
        <v>18.739999999999998</v>
      </c>
      <c r="I253" s="69">
        <v>28.81</v>
      </c>
      <c r="J253" s="69">
        <v>11.97</v>
      </c>
      <c r="K253" s="69">
        <v>11.14</v>
      </c>
      <c r="L253" s="69">
        <v>23</v>
      </c>
      <c r="M253" s="69">
        <v>3.3</v>
      </c>
      <c r="N253" s="69">
        <v>9.19</v>
      </c>
      <c r="O253" s="69">
        <v>6.1632999999999996</v>
      </c>
      <c r="P253" s="69">
        <v>29.07</v>
      </c>
      <c r="Q253" s="69">
        <v>0.89</v>
      </c>
      <c r="R253" s="69">
        <v>6.88</v>
      </c>
      <c r="S253" s="69">
        <v>37.659999999999997</v>
      </c>
      <c r="T253" s="4"/>
      <c r="V253" s="3">
        <f t="shared" si="80"/>
        <v>42264</v>
      </c>
      <c r="W253" s="40">
        <f ca="1">W252+SUMIFS('Transactions (Dated)'!$E$2:$E$53,'Transactions (Dated)'!$D$2:$D$53,'Share Values'!$V253,'Transactions (Dated)'!$B$2:$B$53,'Share Values'!W$11,'Transactions (Dated)'!$C$2:$C$53,"Buy")-SUMIFS('Transactions (Dated)'!$E$2:$E$53,'Transactions (Dated)'!$D$2:$D$53,'Share Values'!$V253,'Transactions (Dated)'!$B$2:$B$53,'Share Values'!W$11,'Transactions (Dated)'!$C$2:$C$53,"Sell")</f>
        <v>4625</v>
      </c>
      <c r="X253" s="40">
        <f ca="1">X252+SUMIFS('Transactions (Dated)'!$E$2:$E$53,'Transactions (Dated)'!$D$2:$D$53,'Share Values'!$V253,'Transactions (Dated)'!$B$2:$B$53,'Share Values'!X$11,'Transactions (Dated)'!$C$2:$C$53,"Buy")-SUMIFS('Transactions (Dated)'!$E$2:$E$53,'Transactions (Dated)'!$D$2:$D$53,'Share Values'!$V253,'Transactions (Dated)'!$B$2:$B$53,'Share Values'!X$11,'Transactions (Dated)'!$C$2:$C$53,"Sell")</f>
        <v>9375</v>
      </c>
      <c r="Y253" s="40">
        <f ca="1">Y252+SUMIFS('Transactions (Dated)'!$E$2:$E$53,'Transactions (Dated)'!$D$2:$D$53,'Share Values'!$V253,'Transactions (Dated)'!$B$2:$B$53,'Share Values'!Y$11,'Transactions (Dated)'!$C$2:$C$53,"Buy")-SUMIFS('Transactions (Dated)'!$E$2:$E$53,'Transactions (Dated)'!$D$2:$D$53,'Share Values'!$V253,'Transactions (Dated)'!$B$2:$B$53,'Share Values'!Y$11,'Transactions (Dated)'!$C$2:$C$53,"Sell")</f>
        <v>0</v>
      </c>
      <c r="Z253" s="40">
        <f ca="1">Z252+SUMIFS('Transactions (Dated)'!$E$2:$E$53,'Transactions (Dated)'!$D$2:$D$53,'Share Values'!$V253,'Transactions (Dated)'!$B$2:$B$53,'Share Values'!Z$11,'Transactions (Dated)'!$C$2:$C$53,"Buy")-SUMIFS('Transactions (Dated)'!$E$2:$E$53,'Transactions (Dated)'!$D$2:$D$53,'Share Values'!$V253,'Transactions (Dated)'!$B$2:$B$53,'Share Values'!Z$11,'Transactions (Dated)'!$C$2:$C$53,"Sell")</f>
        <v>1892</v>
      </c>
      <c r="AA253" s="40">
        <f ca="1">AA252+SUMIFS('Transactions (Dated)'!$E$2:$E$53,'Transactions (Dated)'!$D$2:$D$53,'Share Values'!$V253,'Transactions (Dated)'!$B$2:$B$53,'Share Values'!AA$11,'Transactions (Dated)'!$C$2:$C$53,"Buy")-SUMIFS('Transactions (Dated)'!$E$2:$E$53,'Transactions (Dated)'!$D$2:$D$53,'Share Values'!$V253,'Transactions (Dated)'!$B$2:$B$53,'Share Values'!AA$11,'Transactions (Dated)'!$C$2:$C$53,"Sell")</f>
        <v>2348</v>
      </c>
      <c r="AB253" s="40">
        <f ca="1">AB252+SUMIFS('Transactions (Dated)'!$E$2:$E$53,'Transactions (Dated)'!$D$2:$D$53,'Share Values'!$V253,'Transactions (Dated)'!$B$2:$B$53,'Share Values'!AB$11,'Transactions (Dated)'!$C$2:$C$53,"Buy")-SUMIFS('Transactions (Dated)'!$E$2:$E$53,'Transactions (Dated)'!$D$2:$D$53,'Share Values'!$V253,'Transactions (Dated)'!$B$2:$B$53,'Share Values'!AB$11,'Transactions (Dated)'!$C$2:$C$53,"Sell")</f>
        <v>0</v>
      </c>
      <c r="AC253" s="40">
        <f ca="1">AC252+SUMIFS('Transactions (Dated)'!$E$2:$E$53,'Transactions (Dated)'!$D$2:$D$53,'Share Values'!$V253,'Transactions (Dated)'!$B$2:$B$53,'Share Values'!AC$11,'Transactions (Dated)'!$C$2:$C$53,"Buy")-SUMIFS('Transactions (Dated)'!$E$2:$E$53,'Transactions (Dated)'!$D$2:$D$53,'Share Values'!$V253,'Transactions (Dated)'!$B$2:$B$53,'Share Values'!AC$11,'Transactions (Dated)'!$C$2:$C$53,"Sell")</f>
        <v>0</v>
      </c>
      <c r="AD253" s="40">
        <f ca="1">AD252+SUMIFS('Transactions (Dated)'!$E$2:$E$53,'Transactions (Dated)'!$D$2:$D$53,'Share Values'!$V253,'Transactions (Dated)'!$B$2:$B$53,'Share Values'!AD$11,'Transactions (Dated)'!$C$2:$C$53,"Buy")-SUMIFS('Transactions (Dated)'!$E$2:$E$53,'Transactions (Dated)'!$D$2:$D$53,'Share Values'!$V253,'Transactions (Dated)'!$B$2:$B$53,'Share Values'!AD$11,'Transactions (Dated)'!$C$2:$C$53,"Sell")</f>
        <v>0</v>
      </c>
      <c r="AE253" s="40">
        <f ca="1">AE252+SUMIFS('Transactions (Dated)'!$E$2:$E$53,'Transactions (Dated)'!$D$2:$D$53,'Share Values'!$V253,'Transactions (Dated)'!$B$2:$B$53,'Share Values'!AE$11,'Transactions (Dated)'!$C$2:$C$53,"Buy")-SUMIFS('Transactions (Dated)'!$E$2:$E$53,'Transactions (Dated)'!$D$2:$D$53,'Share Values'!$V253,'Transactions (Dated)'!$B$2:$B$53,'Share Values'!AE$11,'Transactions (Dated)'!$C$2:$C$53,"Sell")</f>
        <v>0</v>
      </c>
      <c r="AF253" s="40">
        <f ca="1">AF252+SUMIFS('Transactions (Dated)'!$E$2:$E$53,'Transactions (Dated)'!$D$2:$D$53,'Share Values'!$V253,'Transactions (Dated)'!$B$2:$B$53,'Share Values'!AF$11,'Transactions (Dated)'!$C$2:$C$53,"Buy")-SUMIFS('Transactions (Dated)'!$E$2:$E$53,'Transactions (Dated)'!$D$2:$D$53,'Share Values'!$V253,'Transactions (Dated)'!$B$2:$B$53,'Share Values'!AF$11,'Transactions (Dated)'!$C$2:$C$53,"Sell")</f>
        <v>0</v>
      </c>
      <c r="AG253" s="40">
        <f ca="1">AG252+SUMIFS('Transactions (Dated)'!$E$2:$E$53,'Transactions (Dated)'!$D$2:$D$53,'Share Values'!$V253,'Transactions (Dated)'!$B$2:$B$53,'Share Values'!AG$11,'Transactions (Dated)'!$C$2:$C$53,"Buy")-SUMIFS('Transactions (Dated)'!$E$2:$E$53,'Transactions (Dated)'!$D$2:$D$53,'Share Values'!$V253,'Transactions (Dated)'!$B$2:$B$53,'Share Values'!AG$11,'Transactions (Dated)'!$C$2:$C$53,"Sell")</f>
        <v>0</v>
      </c>
      <c r="AH253" s="40">
        <f ca="1">AH252+SUMIFS('Transactions (Dated)'!$E$2:$E$53,'Transactions (Dated)'!$D$2:$D$53,'Share Values'!$V253,'Transactions (Dated)'!$B$2:$B$53,'Share Values'!AH$11,'Transactions (Dated)'!$C$2:$C$53,"Buy")-SUMIFS('Transactions (Dated)'!$E$2:$E$53,'Transactions (Dated)'!$D$2:$D$53,'Share Values'!$V253,'Transactions (Dated)'!$B$2:$B$53,'Share Values'!AH$11,'Transactions (Dated)'!$C$2:$C$53,"Sell")</f>
        <v>0</v>
      </c>
      <c r="AI253" s="40">
        <f ca="1">AI252+SUMIFS('Transactions (Dated)'!$E$2:$E$53,'Transactions (Dated)'!$D$2:$D$53,'Share Values'!$V253,'Transactions (Dated)'!$B$2:$B$53,'Share Values'!AI$11,'Transactions (Dated)'!$C$2:$C$53,"Buy")-SUMIFS('Transactions (Dated)'!$E$2:$E$53,'Transactions (Dated)'!$D$2:$D$53,'Share Values'!$V253,'Transactions (Dated)'!$B$2:$B$53,'Share Values'!AI$11,'Transactions (Dated)'!$C$2:$C$53,"Sell")</f>
        <v>0</v>
      </c>
      <c r="AJ253" s="40">
        <f ca="1">AJ252+SUMIFS('Transactions (Dated)'!$E$2:$E$53,'Transactions (Dated)'!$D$2:$D$53,'Share Values'!$V253,'Transactions (Dated)'!$B$2:$B$53,'Share Values'!AJ$11,'Transactions (Dated)'!$C$2:$C$53,"Buy")-SUMIFS('Transactions (Dated)'!$E$2:$E$53,'Transactions (Dated)'!$D$2:$D$53,'Share Values'!$V253,'Transactions (Dated)'!$B$2:$B$53,'Share Values'!AJ$11,'Transactions (Dated)'!$C$2:$C$53,"Sell")</f>
        <v>0</v>
      </c>
      <c r="AK253" s="40"/>
      <c r="AM253" s="3">
        <f t="shared" si="81"/>
        <v>42264</v>
      </c>
      <c r="AN253" s="6">
        <f t="shared" ca="1" si="82"/>
        <v>46018.75</v>
      </c>
      <c r="AO253" s="6">
        <f t="shared" ca="1" si="83"/>
        <v>35062.5</v>
      </c>
      <c r="AP253" s="6">
        <f t="shared" ca="1" si="84"/>
        <v>0</v>
      </c>
      <c r="AQ253" s="6">
        <f t="shared" ca="1" si="85"/>
        <v>54508.52</v>
      </c>
      <c r="AR253" s="6">
        <f t="shared" ca="1" si="86"/>
        <v>28105.56</v>
      </c>
      <c r="AS253" s="6">
        <f t="shared" ca="1" si="87"/>
        <v>0</v>
      </c>
      <c r="AT253" s="6">
        <f t="shared" ca="1" si="88"/>
        <v>0</v>
      </c>
      <c r="AU253" s="6">
        <f t="shared" ca="1" si="89"/>
        <v>0</v>
      </c>
      <c r="AV253" s="6">
        <f t="shared" ca="1" si="90"/>
        <v>0</v>
      </c>
      <c r="AW253" s="6">
        <f t="shared" ca="1" si="91"/>
        <v>0</v>
      </c>
      <c r="AX253" s="6">
        <f t="shared" ca="1" si="92"/>
        <v>0</v>
      </c>
      <c r="AY253" s="6">
        <f t="shared" ca="1" si="93"/>
        <v>0</v>
      </c>
      <c r="AZ253" s="6">
        <f t="shared" ca="1" si="94"/>
        <v>0</v>
      </c>
      <c r="BA253" s="6">
        <f t="shared" ca="1" si="95"/>
        <v>0</v>
      </c>
      <c r="BB253" s="6"/>
      <c r="BD253" s="4">
        <f t="shared" ca="1" si="96"/>
        <v>163695.32999999999</v>
      </c>
      <c r="BF253" s="3">
        <f t="shared" si="97"/>
        <v>42264</v>
      </c>
      <c r="BG253" s="6">
        <f>BG252+SUMIFS('Transactions (Dated)'!H:H,'Transactions (Dated)'!D:D,'Share Values'!AM253)</f>
        <v>806524.9</v>
      </c>
      <c r="BH253" s="6">
        <f ca="1">BH252+SUMIFS('Transactions (Dated)'!$F:$F,'Transactions (Dated)'!$D:$D,$BF253,'Transactions (Dated)'!$B:$B,BH$11,'Transactions (Dated)'!$C:$C,"Dividend (paid to cash)")*W253</f>
        <v>0</v>
      </c>
      <c r="BI253" s="6">
        <f ca="1">BI252+SUMIFS('Transactions (Dated)'!$F:$F,'Transactions (Dated)'!$D:$D,$BF253,'Transactions (Dated)'!$B:$B,BI$11,'Transactions (Dated)'!$C:$C,"Dividend (paid to cash)")*X253</f>
        <v>2187.5</v>
      </c>
      <c r="BJ253" s="6">
        <f ca="1">BJ252+SUMIFS('Transactions (Dated)'!$F:$F,'Transactions (Dated)'!$D:$D,$BF253,'Transactions (Dated)'!$B:$B,BJ$11,'Transactions (Dated)'!$C:$C,"Dividend (paid to cash)")*Y253</f>
        <v>0</v>
      </c>
      <c r="BK253" s="6">
        <f ca="1">BK252+SUMIFS('Transactions (Dated)'!$F:$F,'Transactions (Dated)'!$D:$D,$BF253,'Transactions (Dated)'!$B:$B,BK$11,'Transactions (Dated)'!$C:$C,"Dividend (paid to cash)")*Z253</f>
        <v>179.74</v>
      </c>
      <c r="BL253" s="6">
        <f ca="1">BL252+SUMIFS('Transactions (Dated)'!$F:$F,'Transactions (Dated)'!$D:$D,$BF253,'Transactions (Dated)'!$B:$B,BL$11,'Transactions (Dated)'!$C:$C,"Dividend (paid to cash)")*AA253</f>
        <v>0</v>
      </c>
      <c r="BM253" s="6">
        <f ca="1">BM252+SUMIFS('Transactions (Dated)'!$F:$F,'Transactions (Dated)'!$D:$D,$BF253,'Transactions (Dated)'!$B:$B,BM$11,'Transactions (Dated)'!$C:$C,"Dividend (paid to cash)")*AB253</f>
        <v>0</v>
      </c>
      <c r="BN253" s="6">
        <f ca="1">BN252+SUMIFS('Transactions (Dated)'!$F:$F,'Transactions (Dated)'!$D:$D,$BF253,'Transactions (Dated)'!$B:$B,BN$11,'Transactions (Dated)'!$C:$C,"Dividend (paid to cash)")*AC253</f>
        <v>0</v>
      </c>
      <c r="BO253" s="6">
        <f ca="1">BO252+SUMIFS('Transactions (Dated)'!$F:$F,'Transactions (Dated)'!$D:$D,$BF253,'Transactions (Dated)'!$B:$B,BO$11,'Transactions (Dated)'!$C:$C,"Dividend (paid to cash)")*AD253</f>
        <v>0</v>
      </c>
      <c r="BP253" s="6">
        <f ca="1">BP252+SUMIFS('Transactions (Dated)'!$F:$F,'Transactions (Dated)'!$D:$D,$BF253,'Transactions (Dated)'!$B:$B,BP$11,'Transactions (Dated)'!$C:$C,"Dividend (paid to cash)")*AE253</f>
        <v>0</v>
      </c>
      <c r="BQ253" s="6">
        <f ca="1">BQ252+SUMIFS('Transactions (Dated)'!$F:$F,'Transactions (Dated)'!$D:$D,$BF253,'Transactions (Dated)'!$B:$B,BQ$11,'Transactions (Dated)'!$C:$C,"Dividend (paid to cash)")*AF253</f>
        <v>0</v>
      </c>
      <c r="BR253" s="6">
        <f ca="1">BR252+SUMIFS('Transactions (Dated)'!$F:$F,'Transactions (Dated)'!$D:$D,$BF253,'Transactions (Dated)'!$B:$B,BR$11,'Transactions (Dated)'!$C:$C,"Dividend (paid to cash)")*AG253</f>
        <v>0</v>
      </c>
      <c r="BS253" s="6">
        <f ca="1">BS252+SUMIFS('Transactions (Dated)'!$F:$F,'Transactions (Dated)'!$D:$D,$BF253,'Transactions (Dated)'!$B:$B,BS$11,'Transactions (Dated)'!$C:$C,"Dividend (paid to cash)")*AH253</f>
        <v>0</v>
      </c>
      <c r="BT253" s="6">
        <f ca="1">BT252+SUMIFS('Transactions (Dated)'!$F:$F,'Transactions (Dated)'!$D:$D,$BF253,'Transactions (Dated)'!$B:$B,BT$11,'Transactions (Dated)'!$C:$C,"Dividend (paid to cash)")*AI253</f>
        <v>0</v>
      </c>
      <c r="BU253" s="6">
        <f ca="1">BU252+SUMIFS('Transactions (Dated)'!$F:$F,'Transactions (Dated)'!$D:$D,$BF253,'Transactions (Dated)'!$B:$B,BU$11,'Transactions (Dated)'!$C:$C,"Dividend (paid to cash)")*AJ253</f>
        <v>0</v>
      </c>
      <c r="BV253" s="6"/>
      <c r="BX253" s="6">
        <f t="shared" ca="1" si="102"/>
        <v>808892.14</v>
      </c>
      <c r="BZ253" s="3">
        <f t="shared" si="103"/>
        <v>42264</v>
      </c>
      <c r="CA253" s="4">
        <f t="shared" ca="1" si="98"/>
        <v>163695.32999999999</v>
      </c>
      <c r="CB253" s="4">
        <f t="shared" ca="1" si="99"/>
        <v>808892.14</v>
      </c>
      <c r="CD253" s="4">
        <f t="shared" ca="1" si="100"/>
        <v>972587.47</v>
      </c>
    </row>
    <row r="254" spans="2:82" x14ac:dyDescent="0.15">
      <c r="B254" s="3">
        <f t="shared" si="101"/>
        <v>42265</v>
      </c>
      <c r="C254" s="2">
        <v>13646.9</v>
      </c>
      <c r="E254" s="70">
        <v>42265</v>
      </c>
      <c r="F254" s="69">
        <v>9.92</v>
      </c>
      <c r="G254" s="69">
        <v>3.46</v>
      </c>
      <c r="H254" s="69">
        <v>18.55</v>
      </c>
      <c r="I254" s="69">
        <v>29.53</v>
      </c>
      <c r="J254" s="69">
        <v>12.13</v>
      </c>
      <c r="K254" s="69">
        <v>10.91</v>
      </c>
      <c r="L254" s="69">
        <v>23</v>
      </c>
      <c r="M254" s="69">
        <v>3.3</v>
      </c>
      <c r="N254" s="69">
        <v>9.24</v>
      </c>
      <c r="O254" s="69">
        <v>6.1833</v>
      </c>
      <c r="P254" s="69">
        <v>29</v>
      </c>
      <c r="Q254" s="69">
        <v>0.92</v>
      </c>
      <c r="R254" s="69">
        <v>6.47</v>
      </c>
      <c r="S254" s="69">
        <v>36.61</v>
      </c>
      <c r="T254" s="4"/>
      <c r="V254" s="3">
        <f t="shared" si="80"/>
        <v>42265</v>
      </c>
      <c r="W254" s="40">
        <f ca="1">W253+SUMIFS('Transactions (Dated)'!$E$2:$E$53,'Transactions (Dated)'!$D$2:$D$53,'Share Values'!$V254,'Transactions (Dated)'!$B$2:$B$53,'Share Values'!W$11,'Transactions (Dated)'!$C$2:$C$53,"Buy")-SUMIFS('Transactions (Dated)'!$E$2:$E$53,'Transactions (Dated)'!$D$2:$D$53,'Share Values'!$V254,'Transactions (Dated)'!$B$2:$B$53,'Share Values'!W$11,'Transactions (Dated)'!$C$2:$C$53,"Sell")</f>
        <v>4625</v>
      </c>
      <c r="X254" s="40">
        <f ca="1">X253+SUMIFS('Transactions (Dated)'!$E$2:$E$53,'Transactions (Dated)'!$D$2:$D$53,'Share Values'!$V254,'Transactions (Dated)'!$B$2:$B$53,'Share Values'!X$11,'Transactions (Dated)'!$C$2:$C$53,"Buy")-SUMIFS('Transactions (Dated)'!$E$2:$E$53,'Transactions (Dated)'!$D$2:$D$53,'Share Values'!$V254,'Transactions (Dated)'!$B$2:$B$53,'Share Values'!X$11,'Transactions (Dated)'!$C$2:$C$53,"Sell")</f>
        <v>9375</v>
      </c>
      <c r="Y254" s="40">
        <f ca="1">Y253+SUMIFS('Transactions (Dated)'!$E$2:$E$53,'Transactions (Dated)'!$D$2:$D$53,'Share Values'!$V254,'Transactions (Dated)'!$B$2:$B$53,'Share Values'!Y$11,'Transactions (Dated)'!$C$2:$C$53,"Buy")-SUMIFS('Transactions (Dated)'!$E$2:$E$53,'Transactions (Dated)'!$D$2:$D$53,'Share Values'!$V254,'Transactions (Dated)'!$B$2:$B$53,'Share Values'!Y$11,'Transactions (Dated)'!$C$2:$C$53,"Sell")</f>
        <v>0</v>
      </c>
      <c r="Z254" s="40">
        <f ca="1">Z253+SUMIFS('Transactions (Dated)'!$E$2:$E$53,'Transactions (Dated)'!$D$2:$D$53,'Share Values'!$V254,'Transactions (Dated)'!$B$2:$B$53,'Share Values'!Z$11,'Transactions (Dated)'!$C$2:$C$53,"Buy")-SUMIFS('Transactions (Dated)'!$E$2:$E$53,'Transactions (Dated)'!$D$2:$D$53,'Share Values'!$V254,'Transactions (Dated)'!$B$2:$B$53,'Share Values'!Z$11,'Transactions (Dated)'!$C$2:$C$53,"Sell")</f>
        <v>1892</v>
      </c>
      <c r="AA254" s="40">
        <f ca="1">AA253+SUMIFS('Transactions (Dated)'!$E$2:$E$53,'Transactions (Dated)'!$D$2:$D$53,'Share Values'!$V254,'Transactions (Dated)'!$B$2:$B$53,'Share Values'!AA$11,'Transactions (Dated)'!$C$2:$C$53,"Buy")-SUMIFS('Transactions (Dated)'!$E$2:$E$53,'Transactions (Dated)'!$D$2:$D$53,'Share Values'!$V254,'Transactions (Dated)'!$B$2:$B$53,'Share Values'!AA$11,'Transactions (Dated)'!$C$2:$C$53,"Sell")</f>
        <v>2348</v>
      </c>
      <c r="AB254" s="40">
        <f ca="1">AB253+SUMIFS('Transactions (Dated)'!$E$2:$E$53,'Transactions (Dated)'!$D$2:$D$53,'Share Values'!$V254,'Transactions (Dated)'!$B$2:$B$53,'Share Values'!AB$11,'Transactions (Dated)'!$C$2:$C$53,"Buy")-SUMIFS('Transactions (Dated)'!$E$2:$E$53,'Transactions (Dated)'!$D$2:$D$53,'Share Values'!$V254,'Transactions (Dated)'!$B$2:$B$53,'Share Values'!AB$11,'Transactions (Dated)'!$C$2:$C$53,"Sell")</f>
        <v>0</v>
      </c>
      <c r="AC254" s="40">
        <f ca="1">AC253+SUMIFS('Transactions (Dated)'!$E$2:$E$53,'Transactions (Dated)'!$D$2:$D$53,'Share Values'!$V254,'Transactions (Dated)'!$B$2:$B$53,'Share Values'!AC$11,'Transactions (Dated)'!$C$2:$C$53,"Buy")-SUMIFS('Transactions (Dated)'!$E$2:$E$53,'Transactions (Dated)'!$D$2:$D$53,'Share Values'!$V254,'Transactions (Dated)'!$B$2:$B$53,'Share Values'!AC$11,'Transactions (Dated)'!$C$2:$C$53,"Sell")</f>
        <v>0</v>
      </c>
      <c r="AD254" s="40">
        <f ca="1">AD253+SUMIFS('Transactions (Dated)'!$E$2:$E$53,'Transactions (Dated)'!$D$2:$D$53,'Share Values'!$V254,'Transactions (Dated)'!$B$2:$B$53,'Share Values'!AD$11,'Transactions (Dated)'!$C$2:$C$53,"Buy")-SUMIFS('Transactions (Dated)'!$E$2:$E$53,'Transactions (Dated)'!$D$2:$D$53,'Share Values'!$V254,'Transactions (Dated)'!$B$2:$B$53,'Share Values'!AD$11,'Transactions (Dated)'!$C$2:$C$53,"Sell")</f>
        <v>0</v>
      </c>
      <c r="AE254" s="40">
        <f ca="1">AE253+SUMIFS('Transactions (Dated)'!$E$2:$E$53,'Transactions (Dated)'!$D$2:$D$53,'Share Values'!$V254,'Transactions (Dated)'!$B$2:$B$53,'Share Values'!AE$11,'Transactions (Dated)'!$C$2:$C$53,"Buy")-SUMIFS('Transactions (Dated)'!$E$2:$E$53,'Transactions (Dated)'!$D$2:$D$53,'Share Values'!$V254,'Transactions (Dated)'!$B$2:$B$53,'Share Values'!AE$11,'Transactions (Dated)'!$C$2:$C$53,"Sell")</f>
        <v>0</v>
      </c>
      <c r="AF254" s="40">
        <f ca="1">AF253+SUMIFS('Transactions (Dated)'!$E$2:$E$53,'Transactions (Dated)'!$D$2:$D$53,'Share Values'!$V254,'Transactions (Dated)'!$B$2:$B$53,'Share Values'!AF$11,'Transactions (Dated)'!$C$2:$C$53,"Buy")-SUMIFS('Transactions (Dated)'!$E$2:$E$53,'Transactions (Dated)'!$D$2:$D$53,'Share Values'!$V254,'Transactions (Dated)'!$B$2:$B$53,'Share Values'!AF$11,'Transactions (Dated)'!$C$2:$C$53,"Sell")</f>
        <v>0</v>
      </c>
      <c r="AG254" s="40">
        <f ca="1">AG253+SUMIFS('Transactions (Dated)'!$E$2:$E$53,'Transactions (Dated)'!$D$2:$D$53,'Share Values'!$V254,'Transactions (Dated)'!$B$2:$B$53,'Share Values'!AG$11,'Transactions (Dated)'!$C$2:$C$53,"Buy")-SUMIFS('Transactions (Dated)'!$E$2:$E$53,'Transactions (Dated)'!$D$2:$D$53,'Share Values'!$V254,'Transactions (Dated)'!$B$2:$B$53,'Share Values'!AG$11,'Transactions (Dated)'!$C$2:$C$53,"Sell")</f>
        <v>0</v>
      </c>
      <c r="AH254" s="40">
        <f ca="1">AH253+SUMIFS('Transactions (Dated)'!$E$2:$E$53,'Transactions (Dated)'!$D$2:$D$53,'Share Values'!$V254,'Transactions (Dated)'!$B$2:$B$53,'Share Values'!AH$11,'Transactions (Dated)'!$C$2:$C$53,"Buy")-SUMIFS('Transactions (Dated)'!$E$2:$E$53,'Transactions (Dated)'!$D$2:$D$53,'Share Values'!$V254,'Transactions (Dated)'!$B$2:$B$53,'Share Values'!AH$11,'Transactions (Dated)'!$C$2:$C$53,"Sell")</f>
        <v>0</v>
      </c>
      <c r="AI254" s="40">
        <f ca="1">AI253+SUMIFS('Transactions (Dated)'!$E$2:$E$53,'Transactions (Dated)'!$D$2:$D$53,'Share Values'!$V254,'Transactions (Dated)'!$B$2:$B$53,'Share Values'!AI$11,'Transactions (Dated)'!$C$2:$C$53,"Buy")-SUMIFS('Transactions (Dated)'!$E$2:$E$53,'Transactions (Dated)'!$D$2:$D$53,'Share Values'!$V254,'Transactions (Dated)'!$B$2:$B$53,'Share Values'!AI$11,'Transactions (Dated)'!$C$2:$C$53,"Sell")</f>
        <v>0</v>
      </c>
      <c r="AJ254" s="40">
        <f ca="1">AJ253+SUMIFS('Transactions (Dated)'!$E$2:$E$53,'Transactions (Dated)'!$D$2:$D$53,'Share Values'!$V254,'Transactions (Dated)'!$B$2:$B$53,'Share Values'!AJ$11,'Transactions (Dated)'!$C$2:$C$53,"Buy")-SUMIFS('Transactions (Dated)'!$E$2:$E$53,'Transactions (Dated)'!$D$2:$D$53,'Share Values'!$V254,'Transactions (Dated)'!$B$2:$B$53,'Share Values'!AJ$11,'Transactions (Dated)'!$C$2:$C$53,"Sell")</f>
        <v>0</v>
      </c>
      <c r="AK254" s="40"/>
      <c r="AM254" s="3">
        <f t="shared" si="81"/>
        <v>42265</v>
      </c>
      <c r="AN254" s="6">
        <f t="shared" ca="1" si="82"/>
        <v>45880</v>
      </c>
      <c r="AO254" s="6">
        <f t="shared" ca="1" si="83"/>
        <v>32437.5</v>
      </c>
      <c r="AP254" s="6">
        <f t="shared" ca="1" si="84"/>
        <v>0</v>
      </c>
      <c r="AQ254" s="6">
        <f t="shared" ca="1" si="85"/>
        <v>55870.76</v>
      </c>
      <c r="AR254" s="6">
        <f t="shared" ca="1" si="86"/>
        <v>28481.24</v>
      </c>
      <c r="AS254" s="6">
        <f t="shared" ca="1" si="87"/>
        <v>0</v>
      </c>
      <c r="AT254" s="6">
        <f t="shared" ca="1" si="88"/>
        <v>0</v>
      </c>
      <c r="AU254" s="6">
        <f t="shared" ca="1" si="89"/>
        <v>0</v>
      </c>
      <c r="AV254" s="6">
        <f t="shared" ca="1" si="90"/>
        <v>0</v>
      </c>
      <c r="AW254" s="6">
        <f t="shared" ca="1" si="91"/>
        <v>0</v>
      </c>
      <c r="AX254" s="6">
        <f t="shared" ca="1" si="92"/>
        <v>0</v>
      </c>
      <c r="AY254" s="6">
        <f t="shared" ca="1" si="93"/>
        <v>0</v>
      </c>
      <c r="AZ254" s="6">
        <f t="shared" ca="1" si="94"/>
        <v>0</v>
      </c>
      <c r="BA254" s="6">
        <f t="shared" ca="1" si="95"/>
        <v>0</v>
      </c>
      <c r="BB254" s="6"/>
      <c r="BD254" s="4">
        <f t="shared" ca="1" si="96"/>
        <v>162669.5</v>
      </c>
      <c r="BF254" s="3">
        <f t="shared" si="97"/>
        <v>42265</v>
      </c>
      <c r="BG254" s="6">
        <f>BG253+SUMIFS('Transactions (Dated)'!H:H,'Transactions (Dated)'!D:D,'Share Values'!AM254)</f>
        <v>806524.9</v>
      </c>
      <c r="BH254" s="6">
        <f ca="1">BH253+SUMIFS('Transactions (Dated)'!$F:$F,'Transactions (Dated)'!$D:$D,$BF254,'Transactions (Dated)'!$B:$B,BH$11,'Transactions (Dated)'!$C:$C,"Dividend (paid to cash)")*W254</f>
        <v>0</v>
      </c>
      <c r="BI254" s="6">
        <f ca="1">BI253+SUMIFS('Transactions (Dated)'!$F:$F,'Transactions (Dated)'!$D:$D,$BF254,'Transactions (Dated)'!$B:$B,BI$11,'Transactions (Dated)'!$C:$C,"Dividend (paid to cash)")*X254</f>
        <v>2187.5</v>
      </c>
      <c r="BJ254" s="6">
        <f ca="1">BJ253+SUMIFS('Transactions (Dated)'!$F:$F,'Transactions (Dated)'!$D:$D,$BF254,'Transactions (Dated)'!$B:$B,BJ$11,'Transactions (Dated)'!$C:$C,"Dividend (paid to cash)")*Y254</f>
        <v>0</v>
      </c>
      <c r="BK254" s="6">
        <f ca="1">BK253+SUMIFS('Transactions (Dated)'!$F:$F,'Transactions (Dated)'!$D:$D,$BF254,'Transactions (Dated)'!$B:$B,BK$11,'Transactions (Dated)'!$C:$C,"Dividend (paid to cash)")*Z254</f>
        <v>179.74</v>
      </c>
      <c r="BL254" s="6">
        <f ca="1">BL253+SUMIFS('Transactions (Dated)'!$F:$F,'Transactions (Dated)'!$D:$D,$BF254,'Transactions (Dated)'!$B:$B,BL$11,'Transactions (Dated)'!$C:$C,"Dividend (paid to cash)")*AA254</f>
        <v>0</v>
      </c>
      <c r="BM254" s="6">
        <f ca="1">BM253+SUMIFS('Transactions (Dated)'!$F:$F,'Transactions (Dated)'!$D:$D,$BF254,'Transactions (Dated)'!$B:$B,BM$11,'Transactions (Dated)'!$C:$C,"Dividend (paid to cash)")*AB254</f>
        <v>0</v>
      </c>
      <c r="BN254" s="6">
        <f ca="1">BN253+SUMIFS('Transactions (Dated)'!$F:$F,'Transactions (Dated)'!$D:$D,$BF254,'Transactions (Dated)'!$B:$B,BN$11,'Transactions (Dated)'!$C:$C,"Dividend (paid to cash)")*AC254</f>
        <v>0</v>
      </c>
      <c r="BO254" s="6">
        <f ca="1">BO253+SUMIFS('Transactions (Dated)'!$F:$F,'Transactions (Dated)'!$D:$D,$BF254,'Transactions (Dated)'!$B:$B,BO$11,'Transactions (Dated)'!$C:$C,"Dividend (paid to cash)")*AD254</f>
        <v>0</v>
      </c>
      <c r="BP254" s="6">
        <f ca="1">BP253+SUMIFS('Transactions (Dated)'!$F:$F,'Transactions (Dated)'!$D:$D,$BF254,'Transactions (Dated)'!$B:$B,BP$11,'Transactions (Dated)'!$C:$C,"Dividend (paid to cash)")*AE254</f>
        <v>0</v>
      </c>
      <c r="BQ254" s="6">
        <f ca="1">BQ253+SUMIFS('Transactions (Dated)'!$F:$F,'Transactions (Dated)'!$D:$D,$BF254,'Transactions (Dated)'!$B:$B,BQ$11,'Transactions (Dated)'!$C:$C,"Dividend (paid to cash)")*AF254</f>
        <v>0</v>
      </c>
      <c r="BR254" s="6">
        <f ca="1">BR253+SUMIFS('Transactions (Dated)'!$F:$F,'Transactions (Dated)'!$D:$D,$BF254,'Transactions (Dated)'!$B:$B,BR$11,'Transactions (Dated)'!$C:$C,"Dividend (paid to cash)")*AG254</f>
        <v>0</v>
      </c>
      <c r="BS254" s="6">
        <f ca="1">BS253+SUMIFS('Transactions (Dated)'!$F:$F,'Transactions (Dated)'!$D:$D,$BF254,'Transactions (Dated)'!$B:$B,BS$11,'Transactions (Dated)'!$C:$C,"Dividend (paid to cash)")*AH254</f>
        <v>0</v>
      </c>
      <c r="BT254" s="6">
        <f ca="1">BT253+SUMIFS('Transactions (Dated)'!$F:$F,'Transactions (Dated)'!$D:$D,$BF254,'Transactions (Dated)'!$B:$B,BT$11,'Transactions (Dated)'!$C:$C,"Dividend (paid to cash)")*AI254</f>
        <v>0</v>
      </c>
      <c r="BU254" s="6">
        <f ca="1">BU253+SUMIFS('Transactions (Dated)'!$F:$F,'Transactions (Dated)'!$D:$D,$BF254,'Transactions (Dated)'!$B:$B,BU$11,'Transactions (Dated)'!$C:$C,"Dividend (paid to cash)")*AJ254</f>
        <v>0</v>
      </c>
      <c r="BV254" s="6"/>
      <c r="BX254" s="6">
        <f t="shared" ca="1" si="102"/>
        <v>808892.14</v>
      </c>
      <c r="BZ254" s="3">
        <f t="shared" si="103"/>
        <v>42265</v>
      </c>
      <c r="CA254" s="4">
        <f t="shared" ca="1" si="98"/>
        <v>162669.5</v>
      </c>
      <c r="CB254" s="4">
        <f t="shared" ca="1" si="99"/>
        <v>808892.14</v>
      </c>
      <c r="CD254" s="4">
        <f t="shared" ca="1" si="100"/>
        <v>971561.64</v>
      </c>
    </row>
    <row r="255" spans="2:82" x14ac:dyDescent="0.15">
      <c r="B255" s="3">
        <f t="shared" si="101"/>
        <v>42268</v>
      </c>
      <c r="C255" s="2">
        <v>13779.4</v>
      </c>
      <c r="E255" s="70">
        <v>42268</v>
      </c>
      <c r="F255" s="69">
        <v>9.82</v>
      </c>
      <c r="G255" s="69">
        <v>3.71</v>
      </c>
      <c r="H255" s="69">
        <v>18.7</v>
      </c>
      <c r="I255" s="69">
        <v>29.68</v>
      </c>
      <c r="J255" s="69">
        <v>12.05</v>
      </c>
      <c r="K255" s="69">
        <v>10.79</v>
      </c>
      <c r="L255" s="69">
        <v>21.01</v>
      </c>
      <c r="M255" s="69">
        <v>3.36</v>
      </c>
      <c r="N255" s="69">
        <v>9.09</v>
      </c>
      <c r="O255" s="69">
        <v>6.0833000000000004</v>
      </c>
      <c r="P255" s="69">
        <v>29</v>
      </c>
      <c r="Q255" s="69">
        <v>0.88</v>
      </c>
      <c r="R255" s="69">
        <v>6.13</v>
      </c>
      <c r="S255" s="69">
        <v>36.82</v>
      </c>
      <c r="T255" s="4"/>
      <c r="V255" s="3">
        <f t="shared" si="80"/>
        <v>42268</v>
      </c>
      <c r="W255" s="40">
        <f ca="1">W254+SUMIFS('Transactions (Dated)'!$E$2:$E$53,'Transactions (Dated)'!$D$2:$D$53,'Share Values'!$V255,'Transactions (Dated)'!$B$2:$B$53,'Share Values'!W$11,'Transactions (Dated)'!$C$2:$C$53,"Buy")-SUMIFS('Transactions (Dated)'!$E$2:$E$53,'Transactions (Dated)'!$D$2:$D$53,'Share Values'!$V255,'Transactions (Dated)'!$B$2:$B$53,'Share Values'!W$11,'Transactions (Dated)'!$C$2:$C$53,"Sell")</f>
        <v>4625</v>
      </c>
      <c r="X255" s="40">
        <f ca="1">X254+SUMIFS('Transactions (Dated)'!$E$2:$E$53,'Transactions (Dated)'!$D$2:$D$53,'Share Values'!$V255,'Transactions (Dated)'!$B$2:$B$53,'Share Values'!X$11,'Transactions (Dated)'!$C$2:$C$53,"Buy")-SUMIFS('Transactions (Dated)'!$E$2:$E$53,'Transactions (Dated)'!$D$2:$D$53,'Share Values'!$V255,'Transactions (Dated)'!$B$2:$B$53,'Share Values'!X$11,'Transactions (Dated)'!$C$2:$C$53,"Sell")</f>
        <v>9375</v>
      </c>
      <c r="Y255" s="40">
        <f ca="1">Y254+SUMIFS('Transactions (Dated)'!$E$2:$E$53,'Transactions (Dated)'!$D$2:$D$53,'Share Values'!$V255,'Transactions (Dated)'!$B$2:$B$53,'Share Values'!Y$11,'Transactions (Dated)'!$C$2:$C$53,"Buy")-SUMIFS('Transactions (Dated)'!$E$2:$E$53,'Transactions (Dated)'!$D$2:$D$53,'Share Values'!$V255,'Transactions (Dated)'!$B$2:$B$53,'Share Values'!Y$11,'Transactions (Dated)'!$C$2:$C$53,"Sell")</f>
        <v>0</v>
      </c>
      <c r="Z255" s="40">
        <f ca="1">Z254+SUMIFS('Transactions (Dated)'!$E$2:$E$53,'Transactions (Dated)'!$D$2:$D$53,'Share Values'!$V255,'Transactions (Dated)'!$B$2:$B$53,'Share Values'!Z$11,'Transactions (Dated)'!$C$2:$C$53,"Buy")-SUMIFS('Transactions (Dated)'!$E$2:$E$53,'Transactions (Dated)'!$D$2:$D$53,'Share Values'!$V255,'Transactions (Dated)'!$B$2:$B$53,'Share Values'!Z$11,'Transactions (Dated)'!$C$2:$C$53,"Sell")</f>
        <v>1892</v>
      </c>
      <c r="AA255" s="40">
        <f ca="1">AA254+SUMIFS('Transactions (Dated)'!$E$2:$E$53,'Transactions (Dated)'!$D$2:$D$53,'Share Values'!$V255,'Transactions (Dated)'!$B$2:$B$53,'Share Values'!AA$11,'Transactions (Dated)'!$C$2:$C$53,"Buy")-SUMIFS('Transactions (Dated)'!$E$2:$E$53,'Transactions (Dated)'!$D$2:$D$53,'Share Values'!$V255,'Transactions (Dated)'!$B$2:$B$53,'Share Values'!AA$11,'Transactions (Dated)'!$C$2:$C$53,"Sell")</f>
        <v>2348</v>
      </c>
      <c r="AB255" s="40">
        <f ca="1">AB254+SUMIFS('Transactions (Dated)'!$E$2:$E$53,'Transactions (Dated)'!$D$2:$D$53,'Share Values'!$V255,'Transactions (Dated)'!$B$2:$B$53,'Share Values'!AB$11,'Transactions (Dated)'!$C$2:$C$53,"Buy")-SUMIFS('Transactions (Dated)'!$E$2:$E$53,'Transactions (Dated)'!$D$2:$D$53,'Share Values'!$V255,'Transactions (Dated)'!$B$2:$B$53,'Share Values'!AB$11,'Transactions (Dated)'!$C$2:$C$53,"Sell")</f>
        <v>0</v>
      </c>
      <c r="AC255" s="40">
        <f ca="1">AC254+SUMIFS('Transactions (Dated)'!$E$2:$E$53,'Transactions (Dated)'!$D$2:$D$53,'Share Values'!$V255,'Transactions (Dated)'!$B$2:$B$53,'Share Values'!AC$11,'Transactions (Dated)'!$C$2:$C$53,"Buy")-SUMIFS('Transactions (Dated)'!$E$2:$E$53,'Transactions (Dated)'!$D$2:$D$53,'Share Values'!$V255,'Transactions (Dated)'!$B$2:$B$53,'Share Values'!AC$11,'Transactions (Dated)'!$C$2:$C$53,"Sell")</f>
        <v>0</v>
      </c>
      <c r="AD255" s="40">
        <f ca="1">AD254+SUMIFS('Transactions (Dated)'!$E$2:$E$53,'Transactions (Dated)'!$D$2:$D$53,'Share Values'!$V255,'Transactions (Dated)'!$B$2:$B$53,'Share Values'!AD$11,'Transactions (Dated)'!$C$2:$C$53,"Buy")-SUMIFS('Transactions (Dated)'!$E$2:$E$53,'Transactions (Dated)'!$D$2:$D$53,'Share Values'!$V255,'Transactions (Dated)'!$B$2:$B$53,'Share Values'!AD$11,'Transactions (Dated)'!$C$2:$C$53,"Sell")</f>
        <v>0</v>
      </c>
      <c r="AE255" s="40">
        <f ca="1">AE254+SUMIFS('Transactions (Dated)'!$E$2:$E$53,'Transactions (Dated)'!$D$2:$D$53,'Share Values'!$V255,'Transactions (Dated)'!$B$2:$B$53,'Share Values'!AE$11,'Transactions (Dated)'!$C$2:$C$53,"Buy")-SUMIFS('Transactions (Dated)'!$E$2:$E$53,'Transactions (Dated)'!$D$2:$D$53,'Share Values'!$V255,'Transactions (Dated)'!$B$2:$B$53,'Share Values'!AE$11,'Transactions (Dated)'!$C$2:$C$53,"Sell")</f>
        <v>0</v>
      </c>
      <c r="AF255" s="40">
        <f ca="1">AF254+SUMIFS('Transactions (Dated)'!$E$2:$E$53,'Transactions (Dated)'!$D$2:$D$53,'Share Values'!$V255,'Transactions (Dated)'!$B$2:$B$53,'Share Values'!AF$11,'Transactions (Dated)'!$C$2:$C$53,"Buy")-SUMIFS('Transactions (Dated)'!$E$2:$E$53,'Transactions (Dated)'!$D$2:$D$53,'Share Values'!$V255,'Transactions (Dated)'!$B$2:$B$53,'Share Values'!AF$11,'Transactions (Dated)'!$C$2:$C$53,"Sell")</f>
        <v>0</v>
      </c>
      <c r="AG255" s="40">
        <f ca="1">AG254+SUMIFS('Transactions (Dated)'!$E$2:$E$53,'Transactions (Dated)'!$D$2:$D$53,'Share Values'!$V255,'Transactions (Dated)'!$B$2:$B$53,'Share Values'!AG$11,'Transactions (Dated)'!$C$2:$C$53,"Buy")-SUMIFS('Transactions (Dated)'!$E$2:$E$53,'Transactions (Dated)'!$D$2:$D$53,'Share Values'!$V255,'Transactions (Dated)'!$B$2:$B$53,'Share Values'!AG$11,'Transactions (Dated)'!$C$2:$C$53,"Sell")</f>
        <v>0</v>
      </c>
      <c r="AH255" s="40">
        <f ca="1">AH254+SUMIFS('Transactions (Dated)'!$E$2:$E$53,'Transactions (Dated)'!$D$2:$D$53,'Share Values'!$V255,'Transactions (Dated)'!$B$2:$B$53,'Share Values'!AH$11,'Transactions (Dated)'!$C$2:$C$53,"Buy")-SUMIFS('Transactions (Dated)'!$E$2:$E$53,'Transactions (Dated)'!$D$2:$D$53,'Share Values'!$V255,'Transactions (Dated)'!$B$2:$B$53,'Share Values'!AH$11,'Transactions (Dated)'!$C$2:$C$53,"Sell")</f>
        <v>0</v>
      </c>
      <c r="AI255" s="40">
        <f ca="1">AI254+SUMIFS('Transactions (Dated)'!$E$2:$E$53,'Transactions (Dated)'!$D$2:$D$53,'Share Values'!$V255,'Transactions (Dated)'!$B$2:$B$53,'Share Values'!AI$11,'Transactions (Dated)'!$C$2:$C$53,"Buy")-SUMIFS('Transactions (Dated)'!$E$2:$E$53,'Transactions (Dated)'!$D$2:$D$53,'Share Values'!$V255,'Transactions (Dated)'!$B$2:$B$53,'Share Values'!AI$11,'Transactions (Dated)'!$C$2:$C$53,"Sell")</f>
        <v>0</v>
      </c>
      <c r="AJ255" s="40">
        <f ca="1">AJ254+SUMIFS('Transactions (Dated)'!$E$2:$E$53,'Transactions (Dated)'!$D$2:$D$53,'Share Values'!$V255,'Transactions (Dated)'!$B$2:$B$53,'Share Values'!AJ$11,'Transactions (Dated)'!$C$2:$C$53,"Buy")-SUMIFS('Transactions (Dated)'!$E$2:$E$53,'Transactions (Dated)'!$D$2:$D$53,'Share Values'!$V255,'Transactions (Dated)'!$B$2:$B$53,'Share Values'!AJ$11,'Transactions (Dated)'!$C$2:$C$53,"Sell")</f>
        <v>0</v>
      </c>
      <c r="AK255" s="40"/>
      <c r="AM255" s="3">
        <f t="shared" si="81"/>
        <v>42268</v>
      </c>
      <c r="AN255" s="6">
        <f t="shared" ca="1" si="82"/>
        <v>45417.5</v>
      </c>
      <c r="AO255" s="6">
        <f t="shared" ca="1" si="83"/>
        <v>34781.25</v>
      </c>
      <c r="AP255" s="6">
        <f t="shared" ca="1" si="84"/>
        <v>0</v>
      </c>
      <c r="AQ255" s="6">
        <f t="shared" ca="1" si="85"/>
        <v>56154.559999999998</v>
      </c>
      <c r="AR255" s="6">
        <f t="shared" ca="1" si="86"/>
        <v>28293.4</v>
      </c>
      <c r="AS255" s="6">
        <f t="shared" ca="1" si="87"/>
        <v>0</v>
      </c>
      <c r="AT255" s="6">
        <f t="shared" ca="1" si="88"/>
        <v>0</v>
      </c>
      <c r="AU255" s="6">
        <f t="shared" ca="1" si="89"/>
        <v>0</v>
      </c>
      <c r="AV255" s="6">
        <f t="shared" ca="1" si="90"/>
        <v>0</v>
      </c>
      <c r="AW255" s="6">
        <f t="shared" ca="1" si="91"/>
        <v>0</v>
      </c>
      <c r="AX255" s="6">
        <f t="shared" ca="1" si="92"/>
        <v>0</v>
      </c>
      <c r="AY255" s="6">
        <f t="shared" ca="1" si="93"/>
        <v>0</v>
      </c>
      <c r="AZ255" s="6">
        <f t="shared" ca="1" si="94"/>
        <v>0</v>
      </c>
      <c r="BA255" s="6">
        <f t="shared" ca="1" si="95"/>
        <v>0</v>
      </c>
      <c r="BB255" s="6"/>
      <c r="BD255" s="4">
        <f t="shared" ca="1" si="96"/>
        <v>164646.71</v>
      </c>
      <c r="BF255" s="3">
        <f t="shared" si="97"/>
        <v>42268</v>
      </c>
      <c r="BG255" s="6">
        <f>BG254+SUMIFS('Transactions (Dated)'!H:H,'Transactions (Dated)'!D:D,'Share Values'!AM255)</f>
        <v>806524.9</v>
      </c>
      <c r="BH255" s="6">
        <f ca="1">BH254+SUMIFS('Transactions (Dated)'!$F:$F,'Transactions (Dated)'!$D:$D,$BF255,'Transactions (Dated)'!$B:$B,BH$11,'Transactions (Dated)'!$C:$C,"Dividend (paid to cash)")*W255</f>
        <v>0</v>
      </c>
      <c r="BI255" s="6">
        <f ca="1">BI254+SUMIFS('Transactions (Dated)'!$F:$F,'Transactions (Dated)'!$D:$D,$BF255,'Transactions (Dated)'!$B:$B,BI$11,'Transactions (Dated)'!$C:$C,"Dividend (paid to cash)")*X255</f>
        <v>2187.5</v>
      </c>
      <c r="BJ255" s="6">
        <f ca="1">BJ254+SUMIFS('Transactions (Dated)'!$F:$F,'Transactions (Dated)'!$D:$D,$BF255,'Transactions (Dated)'!$B:$B,BJ$11,'Transactions (Dated)'!$C:$C,"Dividend (paid to cash)")*Y255</f>
        <v>0</v>
      </c>
      <c r="BK255" s="6">
        <f ca="1">BK254+SUMIFS('Transactions (Dated)'!$F:$F,'Transactions (Dated)'!$D:$D,$BF255,'Transactions (Dated)'!$B:$B,BK$11,'Transactions (Dated)'!$C:$C,"Dividend (paid to cash)")*Z255</f>
        <v>179.74</v>
      </c>
      <c r="BL255" s="6">
        <f ca="1">BL254+SUMIFS('Transactions (Dated)'!$F:$F,'Transactions (Dated)'!$D:$D,$BF255,'Transactions (Dated)'!$B:$B,BL$11,'Transactions (Dated)'!$C:$C,"Dividend (paid to cash)")*AA255</f>
        <v>0</v>
      </c>
      <c r="BM255" s="6">
        <f ca="1">BM254+SUMIFS('Transactions (Dated)'!$F:$F,'Transactions (Dated)'!$D:$D,$BF255,'Transactions (Dated)'!$B:$B,BM$11,'Transactions (Dated)'!$C:$C,"Dividend (paid to cash)")*AB255</f>
        <v>0</v>
      </c>
      <c r="BN255" s="6">
        <f ca="1">BN254+SUMIFS('Transactions (Dated)'!$F:$F,'Transactions (Dated)'!$D:$D,$BF255,'Transactions (Dated)'!$B:$B,BN$11,'Transactions (Dated)'!$C:$C,"Dividend (paid to cash)")*AC255</f>
        <v>0</v>
      </c>
      <c r="BO255" s="6">
        <f ca="1">BO254+SUMIFS('Transactions (Dated)'!$F:$F,'Transactions (Dated)'!$D:$D,$BF255,'Transactions (Dated)'!$B:$B,BO$11,'Transactions (Dated)'!$C:$C,"Dividend (paid to cash)")*AD255</f>
        <v>0</v>
      </c>
      <c r="BP255" s="6">
        <f ca="1">BP254+SUMIFS('Transactions (Dated)'!$F:$F,'Transactions (Dated)'!$D:$D,$BF255,'Transactions (Dated)'!$B:$B,BP$11,'Transactions (Dated)'!$C:$C,"Dividend (paid to cash)")*AE255</f>
        <v>0</v>
      </c>
      <c r="BQ255" s="6">
        <f ca="1">BQ254+SUMIFS('Transactions (Dated)'!$F:$F,'Transactions (Dated)'!$D:$D,$BF255,'Transactions (Dated)'!$B:$B,BQ$11,'Transactions (Dated)'!$C:$C,"Dividend (paid to cash)")*AF255</f>
        <v>0</v>
      </c>
      <c r="BR255" s="6">
        <f ca="1">BR254+SUMIFS('Transactions (Dated)'!$F:$F,'Transactions (Dated)'!$D:$D,$BF255,'Transactions (Dated)'!$B:$B,BR$11,'Transactions (Dated)'!$C:$C,"Dividend (paid to cash)")*AG255</f>
        <v>0</v>
      </c>
      <c r="BS255" s="6">
        <f ca="1">BS254+SUMIFS('Transactions (Dated)'!$F:$F,'Transactions (Dated)'!$D:$D,$BF255,'Transactions (Dated)'!$B:$B,BS$11,'Transactions (Dated)'!$C:$C,"Dividend (paid to cash)")*AH255</f>
        <v>0</v>
      </c>
      <c r="BT255" s="6">
        <f ca="1">BT254+SUMIFS('Transactions (Dated)'!$F:$F,'Transactions (Dated)'!$D:$D,$BF255,'Transactions (Dated)'!$B:$B,BT$11,'Transactions (Dated)'!$C:$C,"Dividend (paid to cash)")*AI255</f>
        <v>0</v>
      </c>
      <c r="BU255" s="6">
        <f ca="1">BU254+SUMIFS('Transactions (Dated)'!$F:$F,'Transactions (Dated)'!$D:$D,$BF255,'Transactions (Dated)'!$B:$B,BU$11,'Transactions (Dated)'!$C:$C,"Dividend (paid to cash)")*AJ255</f>
        <v>0</v>
      </c>
      <c r="BV255" s="6"/>
      <c r="BX255" s="6">
        <f t="shared" ca="1" si="102"/>
        <v>808892.14</v>
      </c>
      <c r="BZ255" s="3">
        <f t="shared" si="103"/>
        <v>42268</v>
      </c>
      <c r="CA255" s="4">
        <f t="shared" ca="1" si="98"/>
        <v>164646.71</v>
      </c>
      <c r="CB255" s="4">
        <f t="shared" ca="1" si="99"/>
        <v>808892.14</v>
      </c>
      <c r="CD255" s="4">
        <f t="shared" ca="1" si="100"/>
        <v>973538.85</v>
      </c>
    </row>
    <row r="256" spans="2:82" x14ac:dyDescent="0.15">
      <c r="B256" s="3">
        <f t="shared" si="101"/>
        <v>42269</v>
      </c>
      <c r="C256" s="2">
        <v>13491.1</v>
      </c>
      <c r="E256" s="70">
        <v>42269</v>
      </c>
      <c r="F256" s="69">
        <v>9.6300000000000008</v>
      </c>
      <c r="G256" s="69">
        <v>3.83</v>
      </c>
      <c r="H256" s="69">
        <v>18.32</v>
      </c>
      <c r="I256" s="69">
        <v>29.3</v>
      </c>
      <c r="J256" s="69">
        <v>12.07</v>
      </c>
      <c r="K256" s="69">
        <v>10.68</v>
      </c>
      <c r="L256" s="69">
        <v>21.65</v>
      </c>
      <c r="M256" s="69">
        <v>3.2</v>
      </c>
      <c r="N256" s="69">
        <v>9</v>
      </c>
      <c r="O256" s="69">
        <v>6.1433</v>
      </c>
      <c r="P256" s="69">
        <v>29.09</v>
      </c>
      <c r="Q256" s="69">
        <v>0.87</v>
      </c>
      <c r="R256" s="69">
        <v>5.77</v>
      </c>
      <c r="S256" s="69">
        <v>36.450000000000003</v>
      </c>
      <c r="T256" s="4"/>
      <c r="V256" s="3">
        <f t="shared" si="80"/>
        <v>42269</v>
      </c>
      <c r="W256" s="40">
        <f ca="1">W255+SUMIFS('Transactions (Dated)'!$E$2:$E$53,'Transactions (Dated)'!$D$2:$D$53,'Share Values'!$V256,'Transactions (Dated)'!$B$2:$B$53,'Share Values'!W$11,'Transactions (Dated)'!$C$2:$C$53,"Buy")-SUMIFS('Transactions (Dated)'!$E$2:$E$53,'Transactions (Dated)'!$D$2:$D$53,'Share Values'!$V256,'Transactions (Dated)'!$B$2:$B$53,'Share Values'!W$11,'Transactions (Dated)'!$C$2:$C$53,"Sell")</f>
        <v>4625</v>
      </c>
      <c r="X256" s="40">
        <f ca="1">X255+SUMIFS('Transactions (Dated)'!$E$2:$E$53,'Transactions (Dated)'!$D$2:$D$53,'Share Values'!$V256,'Transactions (Dated)'!$B$2:$B$53,'Share Values'!X$11,'Transactions (Dated)'!$C$2:$C$53,"Buy")-SUMIFS('Transactions (Dated)'!$E$2:$E$53,'Transactions (Dated)'!$D$2:$D$53,'Share Values'!$V256,'Transactions (Dated)'!$B$2:$B$53,'Share Values'!X$11,'Transactions (Dated)'!$C$2:$C$53,"Sell")</f>
        <v>9375</v>
      </c>
      <c r="Y256" s="40">
        <f ca="1">Y255+SUMIFS('Transactions (Dated)'!$E$2:$E$53,'Transactions (Dated)'!$D$2:$D$53,'Share Values'!$V256,'Transactions (Dated)'!$B$2:$B$53,'Share Values'!Y$11,'Transactions (Dated)'!$C$2:$C$53,"Buy")-SUMIFS('Transactions (Dated)'!$E$2:$E$53,'Transactions (Dated)'!$D$2:$D$53,'Share Values'!$V256,'Transactions (Dated)'!$B$2:$B$53,'Share Values'!Y$11,'Transactions (Dated)'!$C$2:$C$53,"Sell")</f>
        <v>0</v>
      </c>
      <c r="Z256" s="40">
        <f ca="1">Z255+SUMIFS('Transactions (Dated)'!$E$2:$E$53,'Transactions (Dated)'!$D$2:$D$53,'Share Values'!$V256,'Transactions (Dated)'!$B$2:$B$53,'Share Values'!Z$11,'Transactions (Dated)'!$C$2:$C$53,"Buy")-SUMIFS('Transactions (Dated)'!$E$2:$E$53,'Transactions (Dated)'!$D$2:$D$53,'Share Values'!$V256,'Transactions (Dated)'!$B$2:$B$53,'Share Values'!Z$11,'Transactions (Dated)'!$C$2:$C$53,"Sell")</f>
        <v>1892</v>
      </c>
      <c r="AA256" s="40">
        <f ca="1">AA255+SUMIFS('Transactions (Dated)'!$E$2:$E$53,'Transactions (Dated)'!$D$2:$D$53,'Share Values'!$V256,'Transactions (Dated)'!$B$2:$B$53,'Share Values'!AA$11,'Transactions (Dated)'!$C$2:$C$53,"Buy")-SUMIFS('Transactions (Dated)'!$E$2:$E$53,'Transactions (Dated)'!$D$2:$D$53,'Share Values'!$V256,'Transactions (Dated)'!$B$2:$B$53,'Share Values'!AA$11,'Transactions (Dated)'!$C$2:$C$53,"Sell")</f>
        <v>2348</v>
      </c>
      <c r="AB256" s="40">
        <f ca="1">AB255+SUMIFS('Transactions (Dated)'!$E$2:$E$53,'Transactions (Dated)'!$D$2:$D$53,'Share Values'!$V256,'Transactions (Dated)'!$B$2:$B$53,'Share Values'!AB$11,'Transactions (Dated)'!$C$2:$C$53,"Buy")-SUMIFS('Transactions (Dated)'!$E$2:$E$53,'Transactions (Dated)'!$D$2:$D$53,'Share Values'!$V256,'Transactions (Dated)'!$B$2:$B$53,'Share Values'!AB$11,'Transactions (Dated)'!$C$2:$C$53,"Sell")</f>
        <v>0</v>
      </c>
      <c r="AC256" s="40">
        <f ca="1">AC255+SUMIFS('Transactions (Dated)'!$E$2:$E$53,'Transactions (Dated)'!$D$2:$D$53,'Share Values'!$V256,'Transactions (Dated)'!$B$2:$B$53,'Share Values'!AC$11,'Transactions (Dated)'!$C$2:$C$53,"Buy")-SUMIFS('Transactions (Dated)'!$E$2:$E$53,'Transactions (Dated)'!$D$2:$D$53,'Share Values'!$V256,'Transactions (Dated)'!$B$2:$B$53,'Share Values'!AC$11,'Transactions (Dated)'!$C$2:$C$53,"Sell")</f>
        <v>0</v>
      </c>
      <c r="AD256" s="40">
        <f ca="1">AD255+SUMIFS('Transactions (Dated)'!$E$2:$E$53,'Transactions (Dated)'!$D$2:$D$53,'Share Values'!$V256,'Transactions (Dated)'!$B$2:$B$53,'Share Values'!AD$11,'Transactions (Dated)'!$C$2:$C$53,"Buy")-SUMIFS('Transactions (Dated)'!$E$2:$E$53,'Transactions (Dated)'!$D$2:$D$53,'Share Values'!$V256,'Transactions (Dated)'!$B$2:$B$53,'Share Values'!AD$11,'Transactions (Dated)'!$C$2:$C$53,"Sell")</f>
        <v>0</v>
      </c>
      <c r="AE256" s="40">
        <f ca="1">AE255+SUMIFS('Transactions (Dated)'!$E$2:$E$53,'Transactions (Dated)'!$D$2:$D$53,'Share Values'!$V256,'Transactions (Dated)'!$B$2:$B$53,'Share Values'!AE$11,'Transactions (Dated)'!$C$2:$C$53,"Buy")-SUMIFS('Transactions (Dated)'!$E$2:$E$53,'Transactions (Dated)'!$D$2:$D$53,'Share Values'!$V256,'Transactions (Dated)'!$B$2:$B$53,'Share Values'!AE$11,'Transactions (Dated)'!$C$2:$C$53,"Sell")</f>
        <v>0</v>
      </c>
      <c r="AF256" s="40">
        <f ca="1">AF255+SUMIFS('Transactions (Dated)'!$E$2:$E$53,'Transactions (Dated)'!$D$2:$D$53,'Share Values'!$V256,'Transactions (Dated)'!$B$2:$B$53,'Share Values'!AF$11,'Transactions (Dated)'!$C$2:$C$53,"Buy")-SUMIFS('Transactions (Dated)'!$E$2:$E$53,'Transactions (Dated)'!$D$2:$D$53,'Share Values'!$V256,'Transactions (Dated)'!$B$2:$B$53,'Share Values'!AF$11,'Transactions (Dated)'!$C$2:$C$53,"Sell")</f>
        <v>0</v>
      </c>
      <c r="AG256" s="40">
        <f ca="1">AG255+SUMIFS('Transactions (Dated)'!$E$2:$E$53,'Transactions (Dated)'!$D$2:$D$53,'Share Values'!$V256,'Transactions (Dated)'!$B$2:$B$53,'Share Values'!AG$11,'Transactions (Dated)'!$C$2:$C$53,"Buy")-SUMIFS('Transactions (Dated)'!$E$2:$E$53,'Transactions (Dated)'!$D$2:$D$53,'Share Values'!$V256,'Transactions (Dated)'!$B$2:$B$53,'Share Values'!AG$11,'Transactions (Dated)'!$C$2:$C$53,"Sell")</f>
        <v>0</v>
      </c>
      <c r="AH256" s="40">
        <f ca="1">AH255+SUMIFS('Transactions (Dated)'!$E$2:$E$53,'Transactions (Dated)'!$D$2:$D$53,'Share Values'!$V256,'Transactions (Dated)'!$B$2:$B$53,'Share Values'!AH$11,'Transactions (Dated)'!$C$2:$C$53,"Buy")-SUMIFS('Transactions (Dated)'!$E$2:$E$53,'Transactions (Dated)'!$D$2:$D$53,'Share Values'!$V256,'Transactions (Dated)'!$B$2:$B$53,'Share Values'!AH$11,'Transactions (Dated)'!$C$2:$C$53,"Sell")</f>
        <v>0</v>
      </c>
      <c r="AI256" s="40">
        <f ca="1">AI255+SUMIFS('Transactions (Dated)'!$E$2:$E$53,'Transactions (Dated)'!$D$2:$D$53,'Share Values'!$V256,'Transactions (Dated)'!$B$2:$B$53,'Share Values'!AI$11,'Transactions (Dated)'!$C$2:$C$53,"Buy")-SUMIFS('Transactions (Dated)'!$E$2:$E$53,'Transactions (Dated)'!$D$2:$D$53,'Share Values'!$V256,'Transactions (Dated)'!$B$2:$B$53,'Share Values'!AI$11,'Transactions (Dated)'!$C$2:$C$53,"Sell")</f>
        <v>0</v>
      </c>
      <c r="AJ256" s="40">
        <f ca="1">AJ255+SUMIFS('Transactions (Dated)'!$E$2:$E$53,'Transactions (Dated)'!$D$2:$D$53,'Share Values'!$V256,'Transactions (Dated)'!$B$2:$B$53,'Share Values'!AJ$11,'Transactions (Dated)'!$C$2:$C$53,"Buy")-SUMIFS('Transactions (Dated)'!$E$2:$E$53,'Transactions (Dated)'!$D$2:$D$53,'Share Values'!$V256,'Transactions (Dated)'!$B$2:$B$53,'Share Values'!AJ$11,'Transactions (Dated)'!$C$2:$C$53,"Sell")</f>
        <v>0</v>
      </c>
      <c r="AK256" s="40"/>
      <c r="AM256" s="3">
        <f t="shared" si="81"/>
        <v>42269</v>
      </c>
      <c r="AN256" s="6">
        <f t="shared" ca="1" si="82"/>
        <v>44538.75</v>
      </c>
      <c r="AO256" s="6">
        <f t="shared" ca="1" si="83"/>
        <v>35906.25</v>
      </c>
      <c r="AP256" s="6">
        <f t="shared" ca="1" si="84"/>
        <v>0</v>
      </c>
      <c r="AQ256" s="6">
        <f t="shared" ca="1" si="85"/>
        <v>55435.6</v>
      </c>
      <c r="AR256" s="6">
        <f t="shared" ca="1" si="86"/>
        <v>28340.36</v>
      </c>
      <c r="AS256" s="6">
        <f t="shared" ca="1" si="87"/>
        <v>0</v>
      </c>
      <c r="AT256" s="6">
        <f t="shared" ca="1" si="88"/>
        <v>0</v>
      </c>
      <c r="AU256" s="6">
        <f t="shared" ca="1" si="89"/>
        <v>0</v>
      </c>
      <c r="AV256" s="6">
        <f t="shared" ca="1" si="90"/>
        <v>0</v>
      </c>
      <c r="AW256" s="6">
        <f t="shared" ca="1" si="91"/>
        <v>0</v>
      </c>
      <c r="AX256" s="6">
        <f t="shared" ca="1" si="92"/>
        <v>0</v>
      </c>
      <c r="AY256" s="6">
        <f t="shared" ca="1" si="93"/>
        <v>0</v>
      </c>
      <c r="AZ256" s="6">
        <f t="shared" ca="1" si="94"/>
        <v>0</v>
      </c>
      <c r="BA256" s="6">
        <f t="shared" ca="1" si="95"/>
        <v>0</v>
      </c>
      <c r="BB256" s="6"/>
      <c r="BD256" s="4">
        <f t="shared" ca="1" si="96"/>
        <v>164220.96000000002</v>
      </c>
      <c r="BF256" s="3">
        <f t="shared" si="97"/>
        <v>42269</v>
      </c>
      <c r="BG256" s="6">
        <f>BG255+SUMIFS('Transactions (Dated)'!H:H,'Transactions (Dated)'!D:D,'Share Values'!AM256)</f>
        <v>806524.9</v>
      </c>
      <c r="BH256" s="6">
        <f ca="1">BH255+SUMIFS('Transactions (Dated)'!$F:$F,'Transactions (Dated)'!$D:$D,$BF256,'Transactions (Dated)'!$B:$B,BH$11,'Transactions (Dated)'!$C:$C,"Dividend (paid to cash)")*W256</f>
        <v>0</v>
      </c>
      <c r="BI256" s="6">
        <f ca="1">BI255+SUMIFS('Transactions (Dated)'!$F:$F,'Transactions (Dated)'!$D:$D,$BF256,'Transactions (Dated)'!$B:$B,BI$11,'Transactions (Dated)'!$C:$C,"Dividend (paid to cash)")*X256</f>
        <v>2187.5</v>
      </c>
      <c r="BJ256" s="6">
        <f ca="1">BJ255+SUMIFS('Transactions (Dated)'!$F:$F,'Transactions (Dated)'!$D:$D,$BF256,'Transactions (Dated)'!$B:$B,BJ$11,'Transactions (Dated)'!$C:$C,"Dividend (paid to cash)")*Y256</f>
        <v>0</v>
      </c>
      <c r="BK256" s="6">
        <f ca="1">BK255+SUMIFS('Transactions (Dated)'!$F:$F,'Transactions (Dated)'!$D:$D,$BF256,'Transactions (Dated)'!$B:$B,BK$11,'Transactions (Dated)'!$C:$C,"Dividend (paid to cash)")*Z256</f>
        <v>179.74</v>
      </c>
      <c r="BL256" s="6">
        <f ca="1">BL255+SUMIFS('Transactions (Dated)'!$F:$F,'Transactions (Dated)'!$D:$D,$BF256,'Transactions (Dated)'!$B:$B,BL$11,'Transactions (Dated)'!$C:$C,"Dividend (paid to cash)")*AA256</f>
        <v>0</v>
      </c>
      <c r="BM256" s="6">
        <f ca="1">BM255+SUMIFS('Transactions (Dated)'!$F:$F,'Transactions (Dated)'!$D:$D,$BF256,'Transactions (Dated)'!$B:$B,BM$11,'Transactions (Dated)'!$C:$C,"Dividend (paid to cash)")*AB256</f>
        <v>0</v>
      </c>
      <c r="BN256" s="6">
        <f ca="1">BN255+SUMIFS('Transactions (Dated)'!$F:$F,'Transactions (Dated)'!$D:$D,$BF256,'Transactions (Dated)'!$B:$B,BN$11,'Transactions (Dated)'!$C:$C,"Dividend (paid to cash)")*AC256</f>
        <v>0</v>
      </c>
      <c r="BO256" s="6">
        <f ca="1">BO255+SUMIFS('Transactions (Dated)'!$F:$F,'Transactions (Dated)'!$D:$D,$BF256,'Transactions (Dated)'!$B:$B,BO$11,'Transactions (Dated)'!$C:$C,"Dividend (paid to cash)")*AD256</f>
        <v>0</v>
      </c>
      <c r="BP256" s="6">
        <f ca="1">BP255+SUMIFS('Transactions (Dated)'!$F:$F,'Transactions (Dated)'!$D:$D,$BF256,'Transactions (Dated)'!$B:$B,BP$11,'Transactions (Dated)'!$C:$C,"Dividend (paid to cash)")*AE256</f>
        <v>0</v>
      </c>
      <c r="BQ256" s="6">
        <f ca="1">BQ255+SUMIFS('Transactions (Dated)'!$F:$F,'Transactions (Dated)'!$D:$D,$BF256,'Transactions (Dated)'!$B:$B,BQ$11,'Transactions (Dated)'!$C:$C,"Dividend (paid to cash)")*AF256</f>
        <v>0</v>
      </c>
      <c r="BR256" s="6">
        <f ca="1">BR255+SUMIFS('Transactions (Dated)'!$F:$F,'Transactions (Dated)'!$D:$D,$BF256,'Transactions (Dated)'!$B:$B,BR$11,'Transactions (Dated)'!$C:$C,"Dividend (paid to cash)")*AG256</f>
        <v>0</v>
      </c>
      <c r="BS256" s="6">
        <f ca="1">BS255+SUMIFS('Transactions (Dated)'!$F:$F,'Transactions (Dated)'!$D:$D,$BF256,'Transactions (Dated)'!$B:$B,BS$11,'Transactions (Dated)'!$C:$C,"Dividend (paid to cash)")*AH256</f>
        <v>0</v>
      </c>
      <c r="BT256" s="6">
        <f ca="1">BT255+SUMIFS('Transactions (Dated)'!$F:$F,'Transactions (Dated)'!$D:$D,$BF256,'Transactions (Dated)'!$B:$B,BT$11,'Transactions (Dated)'!$C:$C,"Dividend (paid to cash)")*AI256</f>
        <v>0</v>
      </c>
      <c r="BU256" s="6">
        <f ca="1">BU255+SUMIFS('Transactions (Dated)'!$F:$F,'Transactions (Dated)'!$D:$D,$BF256,'Transactions (Dated)'!$B:$B,BU$11,'Transactions (Dated)'!$C:$C,"Dividend (paid to cash)")*AJ256</f>
        <v>0</v>
      </c>
      <c r="BV256" s="6"/>
      <c r="BX256" s="6">
        <f t="shared" ca="1" si="102"/>
        <v>808892.14</v>
      </c>
      <c r="BZ256" s="3">
        <f t="shared" si="103"/>
        <v>42269</v>
      </c>
      <c r="CA256" s="4">
        <f t="shared" ca="1" si="98"/>
        <v>164220.96000000002</v>
      </c>
      <c r="CB256" s="4">
        <f t="shared" ca="1" si="99"/>
        <v>808892.14</v>
      </c>
      <c r="CD256" s="4">
        <f t="shared" ca="1" si="100"/>
        <v>973113.10000000009</v>
      </c>
    </row>
    <row r="257" spans="2:82" x14ac:dyDescent="0.15">
      <c r="B257" s="3">
        <f t="shared" si="101"/>
        <v>42270</v>
      </c>
      <c r="C257" s="2">
        <v>13383.7</v>
      </c>
      <c r="E257" s="70">
        <v>42270</v>
      </c>
      <c r="F257" s="69">
        <v>9.58</v>
      </c>
      <c r="G257" s="69">
        <v>3.6</v>
      </c>
      <c r="H257" s="69">
        <v>18.18</v>
      </c>
      <c r="I257" s="69">
        <v>29.15</v>
      </c>
      <c r="J257" s="69">
        <v>11.7</v>
      </c>
      <c r="K257" s="69">
        <v>10.61</v>
      </c>
      <c r="L257" s="69">
        <v>22.14</v>
      </c>
      <c r="M257" s="69">
        <v>3.24</v>
      </c>
      <c r="N257" s="69">
        <v>8.9499999999999993</v>
      </c>
      <c r="O257" s="69">
        <v>6.1632999999999996</v>
      </c>
      <c r="P257" s="69">
        <v>29.04</v>
      </c>
      <c r="Q257" s="69">
        <v>0.9</v>
      </c>
      <c r="R257" s="69">
        <v>5.49</v>
      </c>
      <c r="S257" s="69">
        <v>36.520000000000003</v>
      </c>
      <c r="T257" s="4"/>
      <c r="V257" s="3">
        <f t="shared" si="80"/>
        <v>42270</v>
      </c>
      <c r="W257" s="40">
        <f ca="1">W256+SUMIFS('Transactions (Dated)'!$E$2:$E$53,'Transactions (Dated)'!$D$2:$D$53,'Share Values'!$V257,'Transactions (Dated)'!$B$2:$B$53,'Share Values'!W$11,'Transactions (Dated)'!$C$2:$C$53,"Buy")-SUMIFS('Transactions (Dated)'!$E$2:$E$53,'Transactions (Dated)'!$D$2:$D$53,'Share Values'!$V257,'Transactions (Dated)'!$B$2:$B$53,'Share Values'!W$11,'Transactions (Dated)'!$C$2:$C$53,"Sell")</f>
        <v>4625</v>
      </c>
      <c r="X257" s="40">
        <f ca="1">X256+SUMIFS('Transactions (Dated)'!$E$2:$E$53,'Transactions (Dated)'!$D$2:$D$53,'Share Values'!$V257,'Transactions (Dated)'!$B$2:$B$53,'Share Values'!X$11,'Transactions (Dated)'!$C$2:$C$53,"Buy")-SUMIFS('Transactions (Dated)'!$E$2:$E$53,'Transactions (Dated)'!$D$2:$D$53,'Share Values'!$V257,'Transactions (Dated)'!$B$2:$B$53,'Share Values'!X$11,'Transactions (Dated)'!$C$2:$C$53,"Sell")</f>
        <v>9375</v>
      </c>
      <c r="Y257" s="40">
        <f ca="1">Y256+SUMIFS('Transactions (Dated)'!$E$2:$E$53,'Transactions (Dated)'!$D$2:$D$53,'Share Values'!$V257,'Transactions (Dated)'!$B$2:$B$53,'Share Values'!Y$11,'Transactions (Dated)'!$C$2:$C$53,"Buy")-SUMIFS('Transactions (Dated)'!$E$2:$E$53,'Transactions (Dated)'!$D$2:$D$53,'Share Values'!$V257,'Transactions (Dated)'!$B$2:$B$53,'Share Values'!Y$11,'Transactions (Dated)'!$C$2:$C$53,"Sell")</f>
        <v>0</v>
      </c>
      <c r="Z257" s="40">
        <f ca="1">Z256+SUMIFS('Transactions (Dated)'!$E$2:$E$53,'Transactions (Dated)'!$D$2:$D$53,'Share Values'!$V257,'Transactions (Dated)'!$B$2:$B$53,'Share Values'!Z$11,'Transactions (Dated)'!$C$2:$C$53,"Buy")-SUMIFS('Transactions (Dated)'!$E$2:$E$53,'Transactions (Dated)'!$D$2:$D$53,'Share Values'!$V257,'Transactions (Dated)'!$B$2:$B$53,'Share Values'!Z$11,'Transactions (Dated)'!$C$2:$C$53,"Sell")</f>
        <v>1892</v>
      </c>
      <c r="AA257" s="40">
        <f ca="1">AA256+SUMIFS('Transactions (Dated)'!$E$2:$E$53,'Transactions (Dated)'!$D$2:$D$53,'Share Values'!$V257,'Transactions (Dated)'!$B$2:$B$53,'Share Values'!AA$11,'Transactions (Dated)'!$C$2:$C$53,"Buy")-SUMIFS('Transactions (Dated)'!$E$2:$E$53,'Transactions (Dated)'!$D$2:$D$53,'Share Values'!$V257,'Transactions (Dated)'!$B$2:$B$53,'Share Values'!AA$11,'Transactions (Dated)'!$C$2:$C$53,"Sell")</f>
        <v>2348</v>
      </c>
      <c r="AB257" s="40">
        <f ca="1">AB256+SUMIFS('Transactions (Dated)'!$E$2:$E$53,'Transactions (Dated)'!$D$2:$D$53,'Share Values'!$V257,'Transactions (Dated)'!$B$2:$B$53,'Share Values'!AB$11,'Transactions (Dated)'!$C$2:$C$53,"Buy")-SUMIFS('Transactions (Dated)'!$E$2:$E$53,'Transactions (Dated)'!$D$2:$D$53,'Share Values'!$V257,'Transactions (Dated)'!$B$2:$B$53,'Share Values'!AB$11,'Transactions (Dated)'!$C$2:$C$53,"Sell")</f>
        <v>0</v>
      </c>
      <c r="AC257" s="40">
        <f ca="1">AC256+SUMIFS('Transactions (Dated)'!$E$2:$E$53,'Transactions (Dated)'!$D$2:$D$53,'Share Values'!$V257,'Transactions (Dated)'!$B$2:$B$53,'Share Values'!AC$11,'Transactions (Dated)'!$C$2:$C$53,"Buy")-SUMIFS('Transactions (Dated)'!$E$2:$E$53,'Transactions (Dated)'!$D$2:$D$53,'Share Values'!$V257,'Transactions (Dated)'!$B$2:$B$53,'Share Values'!AC$11,'Transactions (Dated)'!$C$2:$C$53,"Sell")</f>
        <v>0</v>
      </c>
      <c r="AD257" s="40">
        <f ca="1">AD256+SUMIFS('Transactions (Dated)'!$E$2:$E$53,'Transactions (Dated)'!$D$2:$D$53,'Share Values'!$V257,'Transactions (Dated)'!$B$2:$B$53,'Share Values'!AD$11,'Transactions (Dated)'!$C$2:$C$53,"Buy")-SUMIFS('Transactions (Dated)'!$E$2:$E$53,'Transactions (Dated)'!$D$2:$D$53,'Share Values'!$V257,'Transactions (Dated)'!$B$2:$B$53,'Share Values'!AD$11,'Transactions (Dated)'!$C$2:$C$53,"Sell")</f>
        <v>0</v>
      </c>
      <c r="AE257" s="40">
        <f ca="1">AE256+SUMIFS('Transactions (Dated)'!$E$2:$E$53,'Transactions (Dated)'!$D$2:$D$53,'Share Values'!$V257,'Transactions (Dated)'!$B$2:$B$53,'Share Values'!AE$11,'Transactions (Dated)'!$C$2:$C$53,"Buy")-SUMIFS('Transactions (Dated)'!$E$2:$E$53,'Transactions (Dated)'!$D$2:$D$53,'Share Values'!$V257,'Transactions (Dated)'!$B$2:$B$53,'Share Values'!AE$11,'Transactions (Dated)'!$C$2:$C$53,"Sell")</f>
        <v>0</v>
      </c>
      <c r="AF257" s="40">
        <f ca="1">AF256+SUMIFS('Transactions (Dated)'!$E$2:$E$53,'Transactions (Dated)'!$D$2:$D$53,'Share Values'!$V257,'Transactions (Dated)'!$B$2:$B$53,'Share Values'!AF$11,'Transactions (Dated)'!$C$2:$C$53,"Buy")-SUMIFS('Transactions (Dated)'!$E$2:$E$53,'Transactions (Dated)'!$D$2:$D$53,'Share Values'!$V257,'Transactions (Dated)'!$B$2:$B$53,'Share Values'!AF$11,'Transactions (Dated)'!$C$2:$C$53,"Sell")</f>
        <v>0</v>
      </c>
      <c r="AG257" s="40">
        <f ca="1">AG256+SUMIFS('Transactions (Dated)'!$E$2:$E$53,'Transactions (Dated)'!$D$2:$D$53,'Share Values'!$V257,'Transactions (Dated)'!$B$2:$B$53,'Share Values'!AG$11,'Transactions (Dated)'!$C$2:$C$53,"Buy")-SUMIFS('Transactions (Dated)'!$E$2:$E$53,'Transactions (Dated)'!$D$2:$D$53,'Share Values'!$V257,'Transactions (Dated)'!$B$2:$B$53,'Share Values'!AG$11,'Transactions (Dated)'!$C$2:$C$53,"Sell")</f>
        <v>0</v>
      </c>
      <c r="AH257" s="40">
        <f ca="1">AH256+SUMIFS('Transactions (Dated)'!$E$2:$E$53,'Transactions (Dated)'!$D$2:$D$53,'Share Values'!$V257,'Transactions (Dated)'!$B$2:$B$53,'Share Values'!AH$11,'Transactions (Dated)'!$C$2:$C$53,"Buy")-SUMIFS('Transactions (Dated)'!$E$2:$E$53,'Transactions (Dated)'!$D$2:$D$53,'Share Values'!$V257,'Transactions (Dated)'!$B$2:$B$53,'Share Values'!AH$11,'Transactions (Dated)'!$C$2:$C$53,"Sell")</f>
        <v>0</v>
      </c>
      <c r="AI257" s="40">
        <f ca="1">AI256+SUMIFS('Transactions (Dated)'!$E$2:$E$53,'Transactions (Dated)'!$D$2:$D$53,'Share Values'!$V257,'Transactions (Dated)'!$B$2:$B$53,'Share Values'!AI$11,'Transactions (Dated)'!$C$2:$C$53,"Buy")-SUMIFS('Transactions (Dated)'!$E$2:$E$53,'Transactions (Dated)'!$D$2:$D$53,'Share Values'!$V257,'Transactions (Dated)'!$B$2:$B$53,'Share Values'!AI$11,'Transactions (Dated)'!$C$2:$C$53,"Sell")</f>
        <v>0</v>
      </c>
      <c r="AJ257" s="40">
        <f ca="1">AJ256+SUMIFS('Transactions (Dated)'!$E$2:$E$53,'Transactions (Dated)'!$D$2:$D$53,'Share Values'!$V257,'Transactions (Dated)'!$B$2:$B$53,'Share Values'!AJ$11,'Transactions (Dated)'!$C$2:$C$53,"Buy")-SUMIFS('Transactions (Dated)'!$E$2:$E$53,'Transactions (Dated)'!$D$2:$D$53,'Share Values'!$V257,'Transactions (Dated)'!$B$2:$B$53,'Share Values'!AJ$11,'Transactions (Dated)'!$C$2:$C$53,"Sell")</f>
        <v>0</v>
      </c>
      <c r="AK257" s="40"/>
      <c r="AM257" s="3">
        <f t="shared" si="81"/>
        <v>42270</v>
      </c>
      <c r="AN257" s="6">
        <f t="shared" ca="1" si="82"/>
        <v>44307.5</v>
      </c>
      <c r="AO257" s="6">
        <f t="shared" ca="1" si="83"/>
        <v>33750</v>
      </c>
      <c r="AP257" s="6">
        <f t="shared" ca="1" si="84"/>
        <v>0</v>
      </c>
      <c r="AQ257" s="6">
        <f t="shared" ca="1" si="85"/>
        <v>55151.799999999996</v>
      </c>
      <c r="AR257" s="6">
        <f t="shared" ca="1" si="86"/>
        <v>27471.599999999999</v>
      </c>
      <c r="AS257" s="6">
        <f t="shared" ca="1" si="87"/>
        <v>0</v>
      </c>
      <c r="AT257" s="6">
        <f t="shared" ca="1" si="88"/>
        <v>0</v>
      </c>
      <c r="AU257" s="6">
        <f t="shared" ca="1" si="89"/>
        <v>0</v>
      </c>
      <c r="AV257" s="6">
        <f t="shared" ca="1" si="90"/>
        <v>0</v>
      </c>
      <c r="AW257" s="6">
        <f t="shared" ca="1" si="91"/>
        <v>0</v>
      </c>
      <c r="AX257" s="6">
        <f t="shared" ca="1" si="92"/>
        <v>0</v>
      </c>
      <c r="AY257" s="6">
        <f t="shared" ca="1" si="93"/>
        <v>0</v>
      </c>
      <c r="AZ257" s="6">
        <f t="shared" ca="1" si="94"/>
        <v>0</v>
      </c>
      <c r="BA257" s="6">
        <f t="shared" ca="1" si="95"/>
        <v>0</v>
      </c>
      <c r="BB257" s="6"/>
      <c r="BD257" s="4">
        <f t="shared" ca="1" si="96"/>
        <v>160680.9</v>
      </c>
      <c r="BF257" s="3">
        <f t="shared" si="97"/>
        <v>42270</v>
      </c>
      <c r="BG257" s="6">
        <f>BG256+SUMIFS('Transactions (Dated)'!H:H,'Transactions (Dated)'!D:D,'Share Values'!AM257)</f>
        <v>806524.9</v>
      </c>
      <c r="BH257" s="6">
        <f ca="1">BH256+SUMIFS('Transactions (Dated)'!$F:$F,'Transactions (Dated)'!$D:$D,$BF257,'Transactions (Dated)'!$B:$B,BH$11,'Transactions (Dated)'!$C:$C,"Dividend (paid to cash)")*W257</f>
        <v>0</v>
      </c>
      <c r="BI257" s="6">
        <f ca="1">BI256+SUMIFS('Transactions (Dated)'!$F:$F,'Transactions (Dated)'!$D:$D,$BF257,'Transactions (Dated)'!$B:$B,BI$11,'Transactions (Dated)'!$C:$C,"Dividend (paid to cash)")*X257</f>
        <v>2187.5</v>
      </c>
      <c r="BJ257" s="6">
        <f ca="1">BJ256+SUMIFS('Transactions (Dated)'!$F:$F,'Transactions (Dated)'!$D:$D,$BF257,'Transactions (Dated)'!$B:$B,BJ$11,'Transactions (Dated)'!$C:$C,"Dividend (paid to cash)")*Y257</f>
        <v>0</v>
      </c>
      <c r="BK257" s="6">
        <f ca="1">BK256+SUMIFS('Transactions (Dated)'!$F:$F,'Transactions (Dated)'!$D:$D,$BF257,'Transactions (Dated)'!$B:$B,BK$11,'Transactions (Dated)'!$C:$C,"Dividend (paid to cash)")*Z257</f>
        <v>179.74</v>
      </c>
      <c r="BL257" s="6">
        <f ca="1">BL256+SUMIFS('Transactions (Dated)'!$F:$F,'Transactions (Dated)'!$D:$D,$BF257,'Transactions (Dated)'!$B:$B,BL$11,'Transactions (Dated)'!$C:$C,"Dividend (paid to cash)")*AA257</f>
        <v>0</v>
      </c>
      <c r="BM257" s="6">
        <f ca="1">BM256+SUMIFS('Transactions (Dated)'!$F:$F,'Transactions (Dated)'!$D:$D,$BF257,'Transactions (Dated)'!$B:$B,BM$11,'Transactions (Dated)'!$C:$C,"Dividend (paid to cash)")*AB257</f>
        <v>0</v>
      </c>
      <c r="BN257" s="6">
        <f ca="1">BN256+SUMIFS('Transactions (Dated)'!$F:$F,'Transactions (Dated)'!$D:$D,$BF257,'Transactions (Dated)'!$B:$B,BN$11,'Transactions (Dated)'!$C:$C,"Dividend (paid to cash)")*AC257</f>
        <v>0</v>
      </c>
      <c r="BO257" s="6">
        <f ca="1">BO256+SUMIFS('Transactions (Dated)'!$F:$F,'Transactions (Dated)'!$D:$D,$BF257,'Transactions (Dated)'!$B:$B,BO$11,'Transactions (Dated)'!$C:$C,"Dividend (paid to cash)")*AD257</f>
        <v>0</v>
      </c>
      <c r="BP257" s="6">
        <f ca="1">BP256+SUMIFS('Transactions (Dated)'!$F:$F,'Transactions (Dated)'!$D:$D,$BF257,'Transactions (Dated)'!$B:$B,BP$11,'Transactions (Dated)'!$C:$C,"Dividend (paid to cash)")*AE257</f>
        <v>0</v>
      </c>
      <c r="BQ257" s="6">
        <f ca="1">BQ256+SUMIFS('Transactions (Dated)'!$F:$F,'Transactions (Dated)'!$D:$D,$BF257,'Transactions (Dated)'!$B:$B,BQ$11,'Transactions (Dated)'!$C:$C,"Dividend (paid to cash)")*AF257</f>
        <v>0</v>
      </c>
      <c r="BR257" s="6">
        <f ca="1">BR256+SUMIFS('Transactions (Dated)'!$F:$F,'Transactions (Dated)'!$D:$D,$BF257,'Transactions (Dated)'!$B:$B,BR$11,'Transactions (Dated)'!$C:$C,"Dividend (paid to cash)")*AG257</f>
        <v>0</v>
      </c>
      <c r="BS257" s="6">
        <f ca="1">BS256+SUMIFS('Transactions (Dated)'!$F:$F,'Transactions (Dated)'!$D:$D,$BF257,'Transactions (Dated)'!$B:$B,BS$11,'Transactions (Dated)'!$C:$C,"Dividend (paid to cash)")*AH257</f>
        <v>0</v>
      </c>
      <c r="BT257" s="6">
        <f ca="1">BT256+SUMIFS('Transactions (Dated)'!$F:$F,'Transactions (Dated)'!$D:$D,$BF257,'Transactions (Dated)'!$B:$B,BT$11,'Transactions (Dated)'!$C:$C,"Dividend (paid to cash)")*AI257</f>
        <v>0</v>
      </c>
      <c r="BU257" s="6">
        <f ca="1">BU256+SUMIFS('Transactions (Dated)'!$F:$F,'Transactions (Dated)'!$D:$D,$BF257,'Transactions (Dated)'!$B:$B,BU$11,'Transactions (Dated)'!$C:$C,"Dividend (paid to cash)")*AJ257</f>
        <v>0</v>
      </c>
      <c r="BV257" s="6"/>
      <c r="BX257" s="6">
        <f t="shared" ca="1" si="102"/>
        <v>808892.14</v>
      </c>
      <c r="BZ257" s="3">
        <f t="shared" si="103"/>
        <v>42270</v>
      </c>
      <c r="CA257" s="4">
        <f t="shared" ca="1" si="98"/>
        <v>160680.9</v>
      </c>
      <c r="CB257" s="4">
        <f t="shared" ca="1" si="99"/>
        <v>808892.14</v>
      </c>
      <c r="CD257" s="4">
        <f t="shared" ca="1" si="100"/>
        <v>969573.04</v>
      </c>
    </row>
    <row r="258" spans="2:82" x14ac:dyDescent="0.15">
      <c r="B258" s="3">
        <f t="shared" si="101"/>
        <v>42271</v>
      </c>
      <c r="C258" s="2">
        <v>13338.7</v>
      </c>
      <c r="E258" s="70">
        <v>42271</v>
      </c>
      <c r="F258" s="69">
        <v>9.36</v>
      </c>
      <c r="G258" s="69">
        <v>3.49</v>
      </c>
      <c r="H258" s="69">
        <v>18.12</v>
      </c>
      <c r="I258" s="69">
        <v>28.93</v>
      </c>
      <c r="J258" s="69">
        <v>11.49</v>
      </c>
      <c r="K258" s="69">
        <v>10.199999999999999</v>
      </c>
      <c r="L258" s="69">
        <v>20.76</v>
      </c>
      <c r="M258" s="69">
        <v>3.33</v>
      </c>
      <c r="N258" s="69">
        <v>8.83</v>
      </c>
      <c r="O258" s="69">
        <v>6.1333000000000002</v>
      </c>
      <c r="P258" s="69">
        <v>28.49</v>
      </c>
      <c r="Q258" s="69">
        <v>0.9</v>
      </c>
      <c r="R258" s="69">
        <v>5.56</v>
      </c>
      <c r="S258" s="69">
        <v>35.97</v>
      </c>
      <c r="T258" s="4"/>
      <c r="V258" s="3">
        <f t="shared" si="80"/>
        <v>42271</v>
      </c>
      <c r="W258" s="40">
        <f ca="1">W257+SUMIFS('Transactions (Dated)'!$E$2:$E$53,'Transactions (Dated)'!$D$2:$D$53,'Share Values'!$V258,'Transactions (Dated)'!$B$2:$B$53,'Share Values'!W$11,'Transactions (Dated)'!$C$2:$C$53,"Buy")-SUMIFS('Transactions (Dated)'!$E$2:$E$53,'Transactions (Dated)'!$D$2:$D$53,'Share Values'!$V258,'Transactions (Dated)'!$B$2:$B$53,'Share Values'!W$11,'Transactions (Dated)'!$C$2:$C$53,"Sell")</f>
        <v>4625</v>
      </c>
      <c r="X258" s="40">
        <f ca="1">X257+SUMIFS('Transactions (Dated)'!$E$2:$E$53,'Transactions (Dated)'!$D$2:$D$53,'Share Values'!$V258,'Transactions (Dated)'!$B$2:$B$53,'Share Values'!X$11,'Transactions (Dated)'!$C$2:$C$53,"Buy")-SUMIFS('Transactions (Dated)'!$E$2:$E$53,'Transactions (Dated)'!$D$2:$D$53,'Share Values'!$V258,'Transactions (Dated)'!$B$2:$B$53,'Share Values'!X$11,'Transactions (Dated)'!$C$2:$C$53,"Sell")</f>
        <v>9375</v>
      </c>
      <c r="Y258" s="40">
        <f ca="1">Y257+SUMIFS('Transactions (Dated)'!$E$2:$E$53,'Transactions (Dated)'!$D$2:$D$53,'Share Values'!$V258,'Transactions (Dated)'!$B$2:$B$53,'Share Values'!Y$11,'Transactions (Dated)'!$C$2:$C$53,"Buy")-SUMIFS('Transactions (Dated)'!$E$2:$E$53,'Transactions (Dated)'!$D$2:$D$53,'Share Values'!$V258,'Transactions (Dated)'!$B$2:$B$53,'Share Values'!Y$11,'Transactions (Dated)'!$C$2:$C$53,"Sell")</f>
        <v>0</v>
      </c>
      <c r="Z258" s="40">
        <f ca="1">Z257+SUMIFS('Transactions (Dated)'!$E$2:$E$53,'Transactions (Dated)'!$D$2:$D$53,'Share Values'!$V258,'Transactions (Dated)'!$B$2:$B$53,'Share Values'!Z$11,'Transactions (Dated)'!$C$2:$C$53,"Buy")-SUMIFS('Transactions (Dated)'!$E$2:$E$53,'Transactions (Dated)'!$D$2:$D$53,'Share Values'!$V258,'Transactions (Dated)'!$B$2:$B$53,'Share Values'!Z$11,'Transactions (Dated)'!$C$2:$C$53,"Sell")</f>
        <v>1892</v>
      </c>
      <c r="AA258" s="40">
        <f ca="1">AA257+SUMIFS('Transactions (Dated)'!$E$2:$E$53,'Transactions (Dated)'!$D$2:$D$53,'Share Values'!$V258,'Transactions (Dated)'!$B$2:$B$53,'Share Values'!AA$11,'Transactions (Dated)'!$C$2:$C$53,"Buy")-SUMIFS('Transactions (Dated)'!$E$2:$E$53,'Transactions (Dated)'!$D$2:$D$53,'Share Values'!$V258,'Transactions (Dated)'!$B$2:$B$53,'Share Values'!AA$11,'Transactions (Dated)'!$C$2:$C$53,"Sell")</f>
        <v>2348</v>
      </c>
      <c r="AB258" s="40">
        <f ca="1">AB257+SUMIFS('Transactions (Dated)'!$E$2:$E$53,'Transactions (Dated)'!$D$2:$D$53,'Share Values'!$V258,'Transactions (Dated)'!$B$2:$B$53,'Share Values'!AB$11,'Transactions (Dated)'!$C$2:$C$53,"Buy")-SUMIFS('Transactions (Dated)'!$E$2:$E$53,'Transactions (Dated)'!$D$2:$D$53,'Share Values'!$V258,'Transactions (Dated)'!$B$2:$B$53,'Share Values'!AB$11,'Transactions (Dated)'!$C$2:$C$53,"Sell")</f>
        <v>0</v>
      </c>
      <c r="AC258" s="40">
        <f ca="1">AC257+SUMIFS('Transactions (Dated)'!$E$2:$E$53,'Transactions (Dated)'!$D$2:$D$53,'Share Values'!$V258,'Transactions (Dated)'!$B$2:$B$53,'Share Values'!AC$11,'Transactions (Dated)'!$C$2:$C$53,"Buy")-SUMIFS('Transactions (Dated)'!$E$2:$E$53,'Transactions (Dated)'!$D$2:$D$53,'Share Values'!$V258,'Transactions (Dated)'!$B$2:$B$53,'Share Values'!AC$11,'Transactions (Dated)'!$C$2:$C$53,"Sell")</f>
        <v>0</v>
      </c>
      <c r="AD258" s="40">
        <f ca="1">AD257+SUMIFS('Transactions (Dated)'!$E$2:$E$53,'Transactions (Dated)'!$D$2:$D$53,'Share Values'!$V258,'Transactions (Dated)'!$B$2:$B$53,'Share Values'!AD$11,'Transactions (Dated)'!$C$2:$C$53,"Buy")-SUMIFS('Transactions (Dated)'!$E$2:$E$53,'Transactions (Dated)'!$D$2:$D$53,'Share Values'!$V258,'Transactions (Dated)'!$B$2:$B$53,'Share Values'!AD$11,'Transactions (Dated)'!$C$2:$C$53,"Sell")</f>
        <v>0</v>
      </c>
      <c r="AE258" s="40">
        <f ca="1">AE257+SUMIFS('Transactions (Dated)'!$E$2:$E$53,'Transactions (Dated)'!$D$2:$D$53,'Share Values'!$V258,'Transactions (Dated)'!$B$2:$B$53,'Share Values'!AE$11,'Transactions (Dated)'!$C$2:$C$53,"Buy")-SUMIFS('Transactions (Dated)'!$E$2:$E$53,'Transactions (Dated)'!$D$2:$D$53,'Share Values'!$V258,'Transactions (Dated)'!$B$2:$B$53,'Share Values'!AE$11,'Transactions (Dated)'!$C$2:$C$53,"Sell")</f>
        <v>0</v>
      </c>
      <c r="AF258" s="40">
        <f ca="1">AF257+SUMIFS('Transactions (Dated)'!$E$2:$E$53,'Transactions (Dated)'!$D$2:$D$53,'Share Values'!$V258,'Transactions (Dated)'!$B$2:$B$53,'Share Values'!AF$11,'Transactions (Dated)'!$C$2:$C$53,"Buy")-SUMIFS('Transactions (Dated)'!$E$2:$E$53,'Transactions (Dated)'!$D$2:$D$53,'Share Values'!$V258,'Transactions (Dated)'!$B$2:$B$53,'Share Values'!AF$11,'Transactions (Dated)'!$C$2:$C$53,"Sell")</f>
        <v>0</v>
      </c>
      <c r="AG258" s="40">
        <f ca="1">AG257+SUMIFS('Transactions (Dated)'!$E$2:$E$53,'Transactions (Dated)'!$D$2:$D$53,'Share Values'!$V258,'Transactions (Dated)'!$B$2:$B$53,'Share Values'!AG$11,'Transactions (Dated)'!$C$2:$C$53,"Buy")-SUMIFS('Transactions (Dated)'!$E$2:$E$53,'Transactions (Dated)'!$D$2:$D$53,'Share Values'!$V258,'Transactions (Dated)'!$B$2:$B$53,'Share Values'!AG$11,'Transactions (Dated)'!$C$2:$C$53,"Sell")</f>
        <v>0</v>
      </c>
      <c r="AH258" s="40">
        <f ca="1">AH257+SUMIFS('Transactions (Dated)'!$E$2:$E$53,'Transactions (Dated)'!$D$2:$D$53,'Share Values'!$V258,'Transactions (Dated)'!$B$2:$B$53,'Share Values'!AH$11,'Transactions (Dated)'!$C$2:$C$53,"Buy")-SUMIFS('Transactions (Dated)'!$E$2:$E$53,'Transactions (Dated)'!$D$2:$D$53,'Share Values'!$V258,'Transactions (Dated)'!$B$2:$B$53,'Share Values'!AH$11,'Transactions (Dated)'!$C$2:$C$53,"Sell")</f>
        <v>0</v>
      </c>
      <c r="AI258" s="40">
        <f ca="1">AI257+SUMIFS('Transactions (Dated)'!$E$2:$E$53,'Transactions (Dated)'!$D$2:$D$53,'Share Values'!$V258,'Transactions (Dated)'!$B$2:$B$53,'Share Values'!AI$11,'Transactions (Dated)'!$C$2:$C$53,"Buy")-SUMIFS('Transactions (Dated)'!$E$2:$E$53,'Transactions (Dated)'!$D$2:$D$53,'Share Values'!$V258,'Transactions (Dated)'!$B$2:$B$53,'Share Values'!AI$11,'Transactions (Dated)'!$C$2:$C$53,"Sell")</f>
        <v>0</v>
      </c>
      <c r="AJ258" s="40">
        <f ca="1">AJ257+SUMIFS('Transactions (Dated)'!$E$2:$E$53,'Transactions (Dated)'!$D$2:$D$53,'Share Values'!$V258,'Transactions (Dated)'!$B$2:$B$53,'Share Values'!AJ$11,'Transactions (Dated)'!$C$2:$C$53,"Buy")-SUMIFS('Transactions (Dated)'!$E$2:$E$53,'Transactions (Dated)'!$D$2:$D$53,'Share Values'!$V258,'Transactions (Dated)'!$B$2:$B$53,'Share Values'!AJ$11,'Transactions (Dated)'!$C$2:$C$53,"Sell")</f>
        <v>0</v>
      </c>
      <c r="AK258" s="40"/>
      <c r="AM258" s="3">
        <f t="shared" si="81"/>
        <v>42271</v>
      </c>
      <c r="AN258" s="6">
        <f t="shared" ca="1" si="82"/>
        <v>43290</v>
      </c>
      <c r="AO258" s="6">
        <f t="shared" ca="1" si="83"/>
        <v>32718.750000000004</v>
      </c>
      <c r="AP258" s="6">
        <f t="shared" ca="1" si="84"/>
        <v>0</v>
      </c>
      <c r="AQ258" s="6">
        <f t="shared" ca="1" si="85"/>
        <v>54735.56</v>
      </c>
      <c r="AR258" s="6">
        <f t="shared" ca="1" si="86"/>
        <v>26978.52</v>
      </c>
      <c r="AS258" s="6">
        <f t="shared" ca="1" si="87"/>
        <v>0</v>
      </c>
      <c r="AT258" s="6">
        <f t="shared" ca="1" si="88"/>
        <v>0</v>
      </c>
      <c r="AU258" s="6">
        <f t="shared" ca="1" si="89"/>
        <v>0</v>
      </c>
      <c r="AV258" s="6">
        <f t="shared" ca="1" si="90"/>
        <v>0</v>
      </c>
      <c r="AW258" s="6">
        <f t="shared" ca="1" si="91"/>
        <v>0</v>
      </c>
      <c r="AX258" s="6">
        <f t="shared" ca="1" si="92"/>
        <v>0</v>
      </c>
      <c r="AY258" s="6">
        <f t="shared" ca="1" si="93"/>
        <v>0</v>
      </c>
      <c r="AZ258" s="6">
        <f t="shared" ca="1" si="94"/>
        <v>0</v>
      </c>
      <c r="BA258" s="6">
        <f t="shared" ca="1" si="95"/>
        <v>0</v>
      </c>
      <c r="BB258" s="6"/>
      <c r="BD258" s="4">
        <f t="shared" ca="1" si="96"/>
        <v>157722.82999999999</v>
      </c>
      <c r="BF258" s="3">
        <f t="shared" si="97"/>
        <v>42271</v>
      </c>
      <c r="BG258" s="6">
        <f>BG257+SUMIFS('Transactions (Dated)'!H:H,'Transactions (Dated)'!D:D,'Share Values'!AM258)</f>
        <v>806524.9</v>
      </c>
      <c r="BH258" s="6">
        <f ca="1">BH257+SUMIFS('Transactions (Dated)'!$F:$F,'Transactions (Dated)'!$D:$D,$BF258,'Transactions (Dated)'!$B:$B,BH$11,'Transactions (Dated)'!$C:$C,"Dividend (paid to cash)")*W258</f>
        <v>0</v>
      </c>
      <c r="BI258" s="6">
        <f ca="1">BI257+SUMIFS('Transactions (Dated)'!$F:$F,'Transactions (Dated)'!$D:$D,$BF258,'Transactions (Dated)'!$B:$B,BI$11,'Transactions (Dated)'!$C:$C,"Dividend (paid to cash)")*X258</f>
        <v>2187.5</v>
      </c>
      <c r="BJ258" s="6">
        <f ca="1">BJ257+SUMIFS('Transactions (Dated)'!$F:$F,'Transactions (Dated)'!$D:$D,$BF258,'Transactions (Dated)'!$B:$B,BJ$11,'Transactions (Dated)'!$C:$C,"Dividend (paid to cash)")*Y258</f>
        <v>0</v>
      </c>
      <c r="BK258" s="6">
        <f ca="1">BK257+SUMIFS('Transactions (Dated)'!$F:$F,'Transactions (Dated)'!$D:$D,$BF258,'Transactions (Dated)'!$B:$B,BK$11,'Transactions (Dated)'!$C:$C,"Dividend (paid to cash)")*Z258</f>
        <v>179.74</v>
      </c>
      <c r="BL258" s="6">
        <f ca="1">BL257+SUMIFS('Transactions (Dated)'!$F:$F,'Transactions (Dated)'!$D:$D,$BF258,'Transactions (Dated)'!$B:$B,BL$11,'Transactions (Dated)'!$C:$C,"Dividend (paid to cash)")*AA258</f>
        <v>0</v>
      </c>
      <c r="BM258" s="6">
        <f ca="1">BM257+SUMIFS('Transactions (Dated)'!$F:$F,'Transactions (Dated)'!$D:$D,$BF258,'Transactions (Dated)'!$B:$B,BM$11,'Transactions (Dated)'!$C:$C,"Dividend (paid to cash)")*AB258</f>
        <v>0</v>
      </c>
      <c r="BN258" s="6">
        <f ca="1">BN257+SUMIFS('Transactions (Dated)'!$F:$F,'Transactions (Dated)'!$D:$D,$BF258,'Transactions (Dated)'!$B:$B,BN$11,'Transactions (Dated)'!$C:$C,"Dividend (paid to cash)")*AC258</f>
        <v>0</v>
      </c>
      <c r="BO258" s="6">
        <f ca="1">BO257+SUMIFS('Transactions (Dated)'!$F:$F,'Transactions (Dated)'!$D:$D,$BF258,'Transactions (Dated)'!$B:$B,BO$11,'Transactions (Dated)'!$C:$C,"Dividend (paid to cash)")*AD258</f>
        <v>0</v>
      </c>
      <c r="BP258" s="6">
        <f ca="1">BP257+SUMIFS('Transactions (Dated)'!$F:$F,'Transactions (Dated)'!$D:$D,$BF258,'Transactions (Dated)'!$B:$B,BP$11,'Transactions (Dated)'!$C:$C,"Dividend (paid to cash)")*AE258</f>
        <v>0</v>
      </c>
      <c r="BQ258" s="6">
        <f ca="1">BQ257+SUMIFS('Transactions (Dated)'!$F:$F,'Transactions (Dated)'!$D:$D,$BF258,'Transactions (Dated)'!$B:$B,BQ$11,'Transactions (Dated)'!$C:$C,"Dividend (paid to cash)")*AF258</f>
        <v>0</v>
      </c>
      <c r="BR258" s="6">
        <f ca="1">BR257+SUMIFS('Transactions (Dated)'!$F:$F,'Transactions (Dated)'!$D:$D,$BF258,'Transactions (Dated)'!$B:$B,BR$11,'Transactions (Dated)'!$C:$C,"Dividend (paid to cash)")*AG258</f>
        <v>0</v>
      </c>
      <c r="BS258" s="6">
        <f ca="1">BS257+SUMIFS('Transactions (Dated)'!$F:$F,'Transactions (Dated)'!$D:$D,$BF258,'Transactions (Dated)'!$B:$B,BS$11,'Transactions (Dated)'!$C:$C,"Dividend (paid to cash)")*AH258</f>
        <v>0</v>
      </c>
      <c r="BT258" s="6">
        <f ca="1">BT257+SUMIFS('Transactions (Dated)'!$F:$F,'Transactions (Dated)'!$D:$D,$BF258,'Transactions (Dated)'!$B:$B,BT$11,'Transactions (Dated)'!$C:$C,"Dividend (paid to cash)")*AI258</f>
        <v>0</v>
      </c>
      <c r="BU258" s="6">
        <f ca="1">BU257+SUMIFS('Transactions (Dated)'!$F:$F,'Transactions (Dated)'!$D:$D,$BF258,'Transactions (Dated)'!$B:$B,BU$11,'Transactions (Dated)'!$C:$C,"Dividend (paid to cash)")*AJ258</f>
        <v>0</v>
      </c>
      <c r="BV258" s="6"/>
      <c r="BX258" s="6">
        <f t="shared" ca="1" si="102"/>
        <v>808892.14</v>
      </c>
      <c r="BZ258" s="3">
        <f t="shared" si="103"/>
        <v>42271</v>
      </c>
      <c r="CA258" s="4">
        <f t="shared" ca="1" si="98"/>
        <v>157722.82999999999</v>
      </c>
      <c r="CB258" s="4">
        <f t="shared" ca="1" si="99"/>
        <v>808892.14</v>
      </c>
      <c r="CD258" s="4">
        <f t="shared" ca="1" si="100"/>
        <v>966614.97</v>
      </c>
    </row>
    <row r="259" spans="2:82" x14ac:dyDescent="0.15">
      <c r="B259" s="3">
        <f t="shared" si="101"/>
        <v>42272</v>
      </c>
      <c r="C259" s="2">
        <v>13378.6</v>
      </c>
      <c r="E259" s="70">
        <v>42272</v>
      </c>
      <c r="F259" s="69">
        <v>8.64</v>
      </c>
      <c r="G259" s="69">
        <v>3.47</v>
      </c>
      <c r="H259" s="69">
        <v>18.04</v>
      </c>
      <c r="I259" s="69">
        <v>28.96</v>
      </c>
      <c r="J259" s="69">
        <v>11.25</v>
      </c>
      <c r="K259" s="69">
        <v>10.3</v>
      </c>
      <c r="L259" s="69">
        <v>21.33</v>
      </c>
      <c r="M259" s="69">
        <v>3.31</v>
      </c>
      <c r="N259" s="69">
        <v>8.74</v>
      </c>
      <c r="O259" s="69">
        <v>6.1666999999999996</v>
      </c>
      <c r="P259" s="69">
        <v>28.5</v>
      </c>
      <c r="Q259" s="69">
        <v>0.93</v>
      </c>
      <c r="R259" s="69">
        <v>5.63</v>
      </c>
      <c r="S259" s="69">
        <v>36.57</v>
      </c>
      <c r="T259" s="4"/>
      <c r="V259" s="3">
        <f t="shared" si="80"/>
        <v>42272</v>
      </c>
      <c r="W259" s="40">
        <f ca="1">W258+SUMIFS('Transactions (Dated)'!$E$2:$E$53,'Transactions (Dated)'!$D$2:$D$53,'Share Values'!$V259,'Transactions (Dated)'!$B$2:$B$53,'Share Values'!W$11,'Transactions (Dated)'!$C$2:$C$53,"Buy")-SUMIFS('Transactions (Dated)'!$E$2:$E$53,'Transactions (Dated)'!$D$2:$D$53,'Share Values'!$V259,'Transactions (Dated)'!$B$2:$B$53,'Share Values'!W$11,'Transactions (Dated)'!$C$2:$C$53,"Sell")</f>
        <v>4625</v>
      </c>
      <c r="X259" s="40">
        <f ca="1">X258+SUMIFS('Transactions (Dated)'!$E$2:$E$53,'Transactions (Dated)'!$D$2:$D$53,'Share Values'!$V259,'Transactions (Dated)'!$B$2:$B$53,'Share Values'!X$11,'Transactions (Dated)'!$C$2:$C$53,"Buy")-SUMIFS('Transactions (Dated)'!$E$2:$E$53,'Transactions (Dated)'!$D$2:$D$53,'Share Values'!$V259,'Transactions (Dated)'!$B$2:$B$53,'Share Values'!X$11,'Transactions (Dated)'!$C$2:$C$53,"Sell")</f>
        <v>9375</v>
      </c>
      <c r="Y259" s="40">
        <f ca="1">Y258+SUMIFS('Transactions (Dated)'!$E$2:$E$53,'Transactions (Dated)'!$D$2:$D$53,'Share Values'!$V259,'Transactions (Dated)'!$B$2:$B$53,'Share Values'!Y$11,'Transactions (Dated)'!$C$2:$C$53,"Buy")-SUMIFS('Transactions (Dated)'!$E$2:$E$53,'Transactions (Dated)'!$D$2:$D$53,'Share Values'!$V259,'Transactions (Dated)'!$B$2:$B$53,'Share Values'!Y$11,'Transactions (Dated)'!$C$2:$C$53,"Sell")</f>
        <v>0</v>
      </c>
      <c r="Z259" s="40">
        <f ca="1">Z258+SUMIFS('Transactions (Dated)'!$E$2:$E$53,'Transactions (Dated)'!$D$2:$D$53,'Share Values'!$V259,'Transactions (Dated)'!$B$2:$B$53,'Share Values'!Z$11,'Transactions (Dated)'!$C$2:$C$53,"Buy")-SUMIFS('Transactions (Dated)'!$E$2:$E$53,'Transactions (Dated)'!$D$2:$D$53,'Share Values'!$V259,'Transactions (Dated)'!$B$2:$B$53,'Share Values'!Z$11,'Transactions (Dated)'!$C$2:$C$53,"Sell")</f>
        <v>1892</v>
      </c>
      <c r="AA259" s="40">
        <f ca="1">AA258+SUMIFS('Transactions (Dated)'!$E$2:$E$53,'Transactions (Dated)'!$D$2:$D$53,'Share Values'!$V259,'Transactions (Dated)'!$B$2:$B$53,'Share Values'!AA$11,'Transactions (Dated)'!$C$2:$C$53,"Buy")-SUMIFS('Transactions (Dated)'!$E$2:$E$53,'Transactions (Dated)'!$D$2:$D$53,'Share Values'!$V259,'Transactions (Dated)'!$B$2:$B$53,'Share Values'!AA$11,'Transactions (Dated)'!$C$2:$C$53,"Sell")</f>
        <v>2348</v>
      </c>
      <c r="AB259" s="40">
        <f ca="1">AB258+SUMIFS('Transactions (Dated)'!$E$2:$E$53,'Transactions (Dated)'!$D$2:$D$53,'Share Values'!$V259,'Transactions (Dated)'!$B$2:$B$53,'Share Values'!AB$11,'Transactions (Dated)'!$C$2:$C$53,"Buy")-SUMIFS('Transactions (Dated)'!$E$2:$E$53,'Transactions (Dated)'!$D$2:$D$53,'Share Values'!$V259,'Transactions (Dated)'!$B$2:$B$53,'Share Values'!AB$11,'Transactions (Dated)'!$C$2:$C$53,"Sell")</f>
        <v>0</v>
      </c>
      <c r="AC259" s="40">
        <f ca="1">AC258+SUMIFS('Transactions (Dated)'!$E$2:$E$53,'Transactions (Dated)'!$D$2:$D$53,'Share Values'!$V259,'Transactions (Dated)'!$B$2:$B$53,'Share Values'!AC$11,'Transactions (Dated)'!$C$2:$C$53,"Buy")-SUMIFS('Transactions (Dated)'!$E$2:$E$53,'Transactions (Dated)'!$D$2:$D$53,'Share Values'!$V259,'Transactions (Dated)'!$B$2:$B$53,'Share Values'!AC$11,'Transactions (Dated)'!$C$2:$C$53,"Sell")</f>
        <v>0</v>
      </c>
      <c r="AD259" s="40">
        <f ca="1">AD258+SUMIFS('Transactions (Dated)'!$E$2:$E$53,'Transactions (Dated)'!$D$2:$D$53,'Share Values'!$V259,'Transactions (Dated)'!$B$2:$B$53,'Share Values'!AD$11,'Transactions (Dated)'!$C$2:$C$53,"Buy")-SUMIFS('Transactions (Dated)'!$E$2:$E$53,'Transactions (Dated)'!$D$2:$D$53,'Share Values'!$V259,'Transactions (Dated)'!$B$2:$B$53,'Share Values'!AD$11,'Transactions (Dated)'!$C$2:$C$53,"Sell")</f>
        <v>0</v>
      </c>
      <c r="AE259" s="40">
        <f ca="1">AE258+SUMIFS('Transactions (Dated)'!$E$2:$E$53,'Transactions (Dated)'!$D$2:$D$53,'Share Values'!$V259,'Transactions (Dated)'!$B$2:$B$53,'Share Values'!AE$11,'Transactions (Dated)'!$C$2:$C$53,"Buy")-SUMIFS('Transactions (Dated)'!$E$2:$E$53,'Transactions (Dated)'!$D$2:$D$53,'Share Values'!$V259,'Transactions (Dated)'!$B$2:$B$53,'Share Values'!AE$11,'Transactions (Dated)'!$C$2:$C$53,"Sell")</f>
        <v>0</v>
      </c>
      <c r="AF259" s="40">
        <f ca="1">AF258+SUMIFS('Transactions (Dated)'!$E$2:$E$53,'Transactions (Dated)'!$D$2:$D$53,'Share Values'!$V259,'Transactions (Dated)'!$B$2:$B$53,'Share Values'!AF$11,'Transactions (Dated)'!$C$2:$C$53,"Buy")-SUMIFS('Transactions (Dated)'!$E$2:$E$53,'Transactions (Dated)'!$D$2:$D$53,'Share Values'!$V259,'Transactions (Dated)'!$B$2:$B$53,'Share Values'!AF$11,'Transactions (Dated)'!$C$2:$C$53,"Sell")</f>
        <v>0</v>
      </c>
      <c r="AG259" s="40">
        <f ca="1">AG258+SUMIFS('Transactions (Dated)'!$E$2:$E$53,'Transactions (Dated)'!$D$2:$D$53,'Share Values'!$V259,'Transactions (Dated)'!$B$2:$B$53,'Share Values'!AG$11,'Transactions (Dated)'!$C$2:$C$53,"Buy")-SUMIFS('Transactions (Dated)'!$E$2:$E$53,'Transactions (Dated)'!$D$2:$D$53,'Share Values'!$V259,'Transactions (Dated)'!$B$2:$B$53,'Share Values'!AG$11,'Transactions (Dated)'!$C$2:$C$53,"Sell")</f>
        <v>0</v>
      </c>
      <c r="AH259" s="40">
        <f ca="1">AH258+SUMIFS('Transactions (Dated)'!$E$2:$E$53,'Transactions (Dated)'!$D$2:$D$53,'Share Values'!$V259,'Transactions (Dated)'!$B$2:$B$53,'Share Values'!AH$11,'Transactions (Dated)'!$C$2:$C$53,"Buy")-SUMIFS('Transactions (Dated)'!$E$2:$E$53,'Transactions (Dated)'!$D$2:$D$53,'Share Values'!$V259,'Transactions (Dated)'!$B$2:$B$53,'Share Values'!AH$11,'Transactions (Dated)'!$C$2:$C$53,"Sell")</f>
        <v>0</v>
      </c>
      <c r="AI259" s="40">
        <f ca="1">AI258+SUMIFS('Transactions (Dated)'!$E$2:$E$53,'Transactions (Dated)'!$D$2:$D$53,'Share Values'!$V259,'Transactions (Dated)'!$B$2:$B$53,'Share Values'!AI$11,'Transactions (Dated)'!$C$2:$C$53,"Buy")-SUMIFS('Transactions (Dated)'!$E$2:$E$53,'Transactions (Dated)'!$D$2:$D$53,'Share Values'!$V259,'Transactions (Dated)'!$B$2:$B$53,'Share Values'!AI$11,'Transactions (Dated)'!$C$2:$C$53,"Sell")</f>
        <v>0</v>
      </c>
      <c r="AJ259" s="40">
        <f ca="1">AJ258+SUMIFS('Transactions (Dated)'!$E$2:$E$53,'Transactions (Dated)'!$D$2:$D$53,'Share Values'!$V259,'Transactions (Dated)'!$B$2:$B$53,'Share Values'!AJ$11,'Transactions (Dated)'!$C$2:$C$53,"Buy")-SUMIFS('Transactions (Dated)'!$E$2:$E$53,'Transactions (Dated)'!$D$2:$D$53,'Share Values'!$V259,'Transactions (Dated)'!$B$2:$B$53,'Share Values'!AJ$11,'Transactions (Dated)'!$C$2:$C$53,"Sell")</f>
        <v>0</v>
      </c>
      <c r="AK259" s="40"/>
      <c r="AM259" s="3">
        <f t="shared" si="81"/>
        <v>42272</v>
      </c>
      <c r="AN259" s="6">
        <f t="shared" ca="1" si="82"/>
        <v>39960</v>
      </c>
      <c r="AO259" s="6">
        <f t="shared" ca="1" si="83"/>
        <v>32531.250000000004</v>
      </c>
      <c r="AP259" s="6">
        <f t="shared" ca="1" si="84"/>
        <v>0</v>
      </c>
      <c r="AQ259" s="6">
        <f t="shared" ca="1" si="85"/>
        <v>54792.32</v>
      </c>
      <c r="AR259" s="6">
        <f t="shared" ca="1" si="86"/>
        <v>26415</v>
      </c>
      <c r="AS259" s="6">
        <f t="shared" ca="1" si="87"/>
        <v>0</v>
      </c>
      <c r="AT259" s="6">
        <f t="shared" ca="1" si="88"/>
        <v>0</v>
      </c>
      <c r="AU259" s="6">
        <f t="shared" ca="1" si="89"/>
        <v>0</v>
      </c>
      <c r="AV259" s="6">
        <f t="shared" ca="1" si="90"/>
        <v>0</v>
      </c>
      <c r="AW259" s="6">
        <f t="shared" ca="1" si="91"/>
        <v>0</v>
      </c>
      <c r="AX259" s="6">
        <f t="shared" ca="1" si="92"/>
        <v>0</v>
      </c>
      <c r="AY259" s="6">
        <f t="shared" ca="1" si="93"/>
        <v>0</v>
      </c>
      <c r="AZ259" s="6">
        <f t="shared" ca="1" si="94"/>
        <v>0</v>
      </c>
      <c r="BA259" s="6">
        <f t="shared" ca="1" si="95"/>
        <v>0</v>
      </c>
      <c r="BB259" s="6"/>
      <c r="BD259" s="4">
        <f t="shared" ca="1" si="96"/>
        <v>153698.57</v>
      </c>
      <c r="BF259" s="3">
        <f t="shared" si="97"/>
        <v>42272</v>
      </c>
      <c r="BG259" s="6">
        <f>BG258+SUMIFS('Transactions (Dated)'!H:H,'Transactions (Dated)'!D:D,'Share Values'!AM259)</f>
        <v>806524.9</v>
      </c>
      <c r="BH259" s="6">
        <f ca="1">BH258+SUMIFS('Transactions (Dated)'!$F:$F,'Transactions (Dated)'!$D:$D,$BF259,'Transactions (Dated)'!$B:$B,BH$11,'Transactions (Dated)'!$C:$C,"Dividend (paid to cash)")*W259</f>
        <v>0</v>
      </c>
      <c r="BI259" s="6">
        <f ca="1">BI258+SUMIFS('Transactions (Dated)'!$F:$F,'Transactions (Dated)'!$D:$D,$BF259,'Transactions (Dated)'!$B:$B,BI$11,'Transactions (Dated)'!$C:$C,"Dividend (paid to cash)")*X259</f>
        <v>2187.5</v>
      </c>
      <c r="BJ259" s="6">
        <f ca="1">BJ258+SUMIFS('Transactions (Dated)'!$F:$F,'Transactions (Dated)'!$D:$D,$BF259,'Transactions (Dated)'!$B:$B,BJ$11,'Transactions (Dated)'!$C:$C,"Dividend (paid to cash)")*Y259</f>
        <v>0</v>
      </c>
      <c r="BK259" s="6">
        <f ca="1">BK258+SUMIFS('Transactions (Dated)'!$F:$F,'Transactions (Dated)'!$D:$D,$BF259,'Transactions (Dated)'!$B:$B,BK$11,'Transactions (Dated)'!$C:$C,"Dividend (paid to cash)")*Z259</f>
        <v>179.74</v>
      </c>
      <c r="BL259" s="6">
        <f ca="1">BL258+SUMIFS('Transactions (Dated)'!$F:$F,'Transactions (Dated)'!$D:$D,$BF259,'Transactions (Dated)'!$B:$B,BL$11,'Transactions (Dated)'!$C:$C,"Dividend (paid to cash)")*AA259</f>
        <v>0</v>
      </c>
      <c r="BM259" s="6">
        <f ca="1">BM258+SUMIFS('Transactions (Dated)'!$F:$F,'Transactions (Dated)'!$D:$D,$BF259,'Transactions (Dated)'!$B:$B,BM$11,'Transactions (Dated)'!$C:$C,"Dividend (paid to cash)")*AB259</f>
        <v>0</v>
      </c>
      <c r="BN259" s="6">
        <f ca="1">BN258+SUMIFS('Transactions (Dated)'!$F:$F,'Transactions (Dated)'!$D:$D,$BF259,'Transactions (Dated)'!$B:$B,BN$11,'Transactions (Dated)'!$C:$C,"Dividend (paid to cash)")*AC259</f>
        <v>0</v>
      </c>
      <c r="BO259" s="6">
        <f ca="1">BO258+SUMIFS('Transactions (Dated)'!$F:$F,'Transactions (Dated)'!$D:$D,$BF259,'Transactions (Dated)'!$B:$B,BO$11,'Transactions (Dated)'!$C:$C,"Dividend (paid to cash)")*AD259</f>
        <v>0</v>
      </c>
      <c r="BP259" s="6">
        <f ca="1">BP258+SUMIFS('Transactions (Dated)'!$F:$F,'Transactions (Dated)'!$D:$D,$BF259,'Transactions (Dated)'!$B:$B,BP$11,'Transactions (Dated)'!$C:$C,"Dividend (paid to cash)")*AE259</f>
        <v>0</v>
      </c>
      <c r="BQ259" s="6">
        <f ca="1">BQ258+SUMIFS('Transactions (Dated)'!$F:$F,'Transactions (Dated)'!$D:$D,$BF259,'Transactions (Dated)'!$B:$B,BQ$11,'Transactions (Dated)'!$C:$C,"Dividend (paid to cash)")*AF259</f>
        <v>0</v>
      </c>
      <c r="BR259" s="6">
        <f ca="1">BR258+SUMIFS('Transactions (Dated)'!$F:$F,'Transactions (Dated)'!$D:$D,$BF259,'Transactions (Dated)'!$B:$B,BR$11,'Transactions (Dated)'!$C:$C,"Dividend (paid to cash)")*AG259</f>
        <v>0</v>
      </c>
      <c r="BS259" s="6">
        <f ca="1">BS258+SUMIFS('Transactions (Dated)'!$F:$F,'Transactions (Dated)'!$D:$D,$BF259,'Transactions (Dated)'!$B:$B,BS$11,'Transactions (Dated)'!$C:$C,"Dividend (paid to cash)")*AH259</f>
        <v>0</v>
      </c>
      <c r="BT259" s="6">
        <f ca="1">BT258+SUMIFS('Transactions (Dated)'!$F:$F,'Transactions (Dated)'!$D:$D,$BF259,'Transactions (Dated)'!$B:$B,BT$11,'Transactions (Dated)'!$C:$C,"Dividend (paid to cash)")*AI259</f>
        <v>0</v>
      </c>
      <c r="BU259" s="6">
        <f ca="1">BU258+SUMIFS('Transactions (Dated)'!$F:$F,'Transactions (Dated)'!$D:$D,$BF259,'Transactions (Dated)'!$B:$B,BU$11,'Transactions (Dated)'!$C:$C,"Dividend (paid to cash)")*AJ259</f>
        <v>0</v>
      </c>
      <c r="BV259" s="6"/>
      <c r="BX259" s="6">
        <f t="shared" ca="1" si="102"/>
        <v>808892.14</v>
      </c>
      <c r="BZ259" s="3">
        <f t="shared" si="103"/>
        <v>42272</v>
      </c>
      <c r="CA259" s="4">
        <f t="shared" ca="1" si="98"/>
        <v>153698.57</v>
      </c>
      <c r="CB259" s="4">
        <f t="shared" ca="1" si="99"/>
        <v>808892.14</v>
      </c>
      <c r="CD259" s="4">
        <f t="shared" ca="1" si="100"/>
        <v>962590.71</v>
      </c>
    </row>
    <row r="260" spans="2:82" x14ac:dyDescent="0.15">
      <c r="B260" s="3">
        <f t="shared" si="101"/>
        <v>42275</v>
      </c>
      <c r="C260" s="2">
        <v>13004.6</v>
      </c>
      <c r="E260" s="70">
        <v>42275</v>
      </c>
      <c r="F260" s="69">
        <v>8.43</v>
      </c>
      <c r="G260" s="69">
        <v>3.52</v>
      </c>
      <c r="H260" s="69">
        <v>17.579999999999998</v>
      </c>
      <c r="I260" s="69">
        <v>28.6</v>
      </c>
      <c r="J260" s="69">
        <v>11.43</v>
      </c>
      <c r="K260" s="69">
        <v>10.08</v>
      </c>
      <c r="L260" s="69">
        <v>20.309999999999999</v>
      </c>
      <c r="M260" s="69">
        <v>3.07</v>
      </c>
      <c r="N260" s="69">
        <v>8.35</v>
      </c>
      <c r="O260" s="69">
        <v>6.0033000000000003</v>
      </c>
      <c r="P260" s="69">
        <v>27.52</v>
      </c>
      <c r="Q260" s="69">
        <v>0.95</v>
      </c>
      <c r="R260" s="69">
        <v>4.9400000000000004</v>
      </c>
      <c r="S260" s="69">
        <v>36</v>
      </c>
      <c r="T260" s="4"/>
      <c r="V260" s="3">
        <f t="shared" si="80"/>
        <v>42275</v>
      </c>
      <c r="W260" s="40">
        <f ca="1">W259+SUMIFS('Transactions (Dated)'!$E$2:$E$53,'Transactions (Dated)'!$D$2:$D$53,'Share Values'!$V260,'Transactions (Dated)'!$B$2:$B$53,'Share Values'!W$11,'Transactions (Dated)'!$C$2:$C$53,"Buy")-SUMIFS('Transactions (Dated)'!$E$2:$E$53,'Transactions (Dated)'!$D$2:$D$53,'Share Values'!$V260,'Transactions (Dated)'!$B$2:$B$53,'Share Values'!W$11,'Transactions (Dated)'!$C$2:$C$53,"Sell")</f>
        <v>4625</v>
      </c>
      <c r="X260" s="40">
        <f ca="1">X259+SUMIFS('Transactions (Dated)'!$E$2:$E$53,'Transactions (Dated)'!$D$2:$D$53,'Share Values'!$V260,'Transactions (Dated)'!$B$2:$B$53,'Share Values'!X$11,'Transactions (Dated)'!$C$2:$C$53,"Buy")-SUMIFS('Transactions (Dated)'!$E$2:$E$53,'Transactions (Dated)'!$D$2:$D$53,'Share Values'!$V260,'Transactions (Dated)'!$B$2:$B$53,'Share Values'!X$11,'Transactions (Dated)'!$C$2:$C$53,"Sell")</f>
        <v>9375</v>
      </c>
      <c r="Y260" s="40">
        <f ca="1">Y259+SUMIFS('Transactions (Dated)'!$E$2:$E$53,'Transactions (Dated)'!$D$2:$D$53,'Share Values'!$V260,'Transactions (Dated)'!$B$2:$B$53,'Share Values'!Y$11,'Transactions (Dated)'!$C$2:$C$53,"Buy")-SUMIFS('Transactions (Dated)'!$E$2:$E$53,'Transactions (Dated)'!$D$2:$D$53,'Share Values'!$V260,'Transactions (Dated)'!$B$2:$B$53,'Share Values'!Y$11,'Transactions (Dated)'!$C$2:$C$53,"Sell")</f>
        <v>0</v>
      </c>
      <c r="Z260" s="40">
        <f ca="1">Z259+SUMIFS('Transactions (Dated)'!$E$2:$E$53,'Transactions (Dated)'!$D$2:$D$53,'Share Values'!$V260,'Transactions (Dated)'!$B$2:$B$53,'Share Values'!Z$11,'Transactions (Dated)'!$C$2:$C$53,"Buy")-SUMIFS('Transactions (Dated)'!$E$2:$E$53,'Transactions (Dated)'!$D$2:$D$53,'Share Values'!$V260,'Transactions (Dated)'!$B$2:$B$53,'Share Values'!Z$11,'Transactions (Dated)'!$C$2:$C$53,"Sell")</f>
        <v>1892</v>
      </c>
      <c r="AA260" s="40">
        <f ca="1">AA259+SUMIFS('Transactions (Dated)'!$E$2:$E$53,'Transactions (Dated)'!$D$2:$D$53,'Share Values'!$V260,'Transactions (Dated)'!$B$2:$B$53,'Share Values'!AA$11,'Transactions (Dated)'!$C$2:$C$53,"Buy")-SUMIFS('Transactions (Dated)'!$E$2:$E$53,'Transactions (Dated)'!$D$2:$D$53,'Share Values'!$V260,'Transactions (Dated)'!$B$2:$B$53,'Share Values'!AA$11,'Transactions (Dated)'!$C$2:$C$53,"Sell")</f>
        <v>2348</v>
      </c>
      <c r="AB260" s="40">
        <f ca="1">AB259+SUMIFS('Transactions (Dated)'!$E$2:$E$53,'Transactions (Dated)'!$D$2:$D$53,'Share Values'!$V260,'Transactions (Dated)'!$B$2:$B$53,'Share Values'!AB$11,'Transactions (Dated)'!$C$2:$C$53,"Buy")-SUMIFS('Transactions (Dated)'!$E$2:$E$53,'Transactions (Dated)'!$D$2:$D$53,'Share Values'!$V260,'Transactions (Dated)'!$B$2:$B$53,'Share Values'!AB$11,'Transactions (Dated)'!$C$2:$C$53,"Sell")</f>
        <v>0</v>
      </c>
      <c r="AC260" s="40">
        <f ca="1">AC259+SUMIFS('Transactions (Dated)'!$E$2:$E$53,'Transactions (Dated)'!$D$2:$D$53,'Share Values'!$V260,'Transactions (Dated)'!$B$2:$B$53,'Share Values'!AC$11,'Transactions (Dated)'!$C$2:$C$53,"Buy")-SUMIFS('Transactions (Dated)'!$E$2:$E$53,'Transactions (Dated)'!$D$2:$D$53,'Share Values'!$V260,'Transactions (Dated)'!$B$2:$B$53,'Share Values'!AC$11,'Transactions (Dated)'!$C$2:$C$53,"Sell")</f>
        <v>0</v>
      </c>
      <c r="AD260" s="40">
        <f ca="1">AD259+SUMIFS('Transactions (Dated)'!$E$2:$E$53,'Transactions (Dated)'!$D$2:$D$53,'Share Values'!$V260,'Transactions (Dated)'!$B$2:$B$53,'Share Values'!AD$11,'Transactions (Dated)'!$C$2:$C$53,"Buy")-SUMIFS('Transactions (Dated)'!$E$2:$E$53,'Transactions (Dated)'!$D$2:$D$53,'Share Values'!$V260,'Transactions (Dated)'!$B$2:$B$53,'Share Values'!AD$11,'Transactions (Dated)'!$C$2:$C$53,"Sell")</f>
        <v>0</v>
      </c>
      <c r="AE260" s="40">
        <f ca="1">AE259+SUMIFS('Transactions (Dated)'!$E$2:$E$53,'Transactions (Dated)'!$D$2:$D$53,'Share Values'!$V260,'Transactions (Dated)'!$B$2:$B$53,'Share Values'!AE$11,'Transactions (Dated)'!$C$2:$C$53,"Buy")-SUMIFS('Transactions (Dated)'!$E$2:$E$53,'Transactions (Dated)'!$D$2:$D$53,'Share Values'!$V260,'Transactions (Dated)'!$B$2:$B$53,'Share Values'!AE$11,'Transactions (Dated)'!$C$2:$C$53,"Sell")</f>
        <v>0</v>
      </c>
      <c r="AF260" s="40">
        <f ca="1">AF259+SUMIFS('Transactions (Dated)'!$E$2:$E$53,'Transactions (Dated)'!$D$2:$D$53,'Share Values'!$V260,'Transactions (Dated)'!$B$2:$B$53,'Share Values'!AF$11,'Transactions (Dated)'!$C$2:$C$53,"Buy")-SUMIFS('Transactions (Dated)'!$E$2:$E$53,'Transactions (Dated)'!$D$2:$D$53,'Share Values'!$V260,'Transactions (Dated)'!$B$2:$B$53,'Share Values'!AF$11,'Transactions (Dated)'!$C$2:$C$53,"Sell")</f>
        <v>0</v>
      </c>
      <c r="AG260" s="40">
        <f ca="1">AG259+SUMIFS('Transactions (Dated)'!$E$2:$E$53,'Transactions (Dated)'!$D$2:$D$53,'Share Values'!$V260,'Transactions (Dated)'!$B$2:$B$53,'Share Values'!AG$11,'Transactions (Dated)'!$C$2:$C$53,"Buy")-SUMIFS('Transactions (Dated)'!$E$2:$E$53,'Transactions (Dated)'!$D$2:$D$53,'Share Values'!$V260,'Transactions (Dated)'!$B$2:$B$53,'Share Values'!AG$11,'Transactions (Dated)'!$C$2:$C$53,"Sell")</f>
        <v>0</v>
      </c>
      <c r="AH260" s="40">
        <f ca="1">AH259+SUMIFS('Transactions (Dated)'!$E$2:$E$53,'Transactions (Dated)'!$D$2:$D$53,'Share Values'!$V260,'Transactions (Dated)'!$B$2:$B$53,'Share Values'!AH$11,'Transactions (Dated)'!$C$2:$C$53,"Buy")-SUMIFS('Transactions (Dated)'!$E$2:$E$53,'Transactions (Dated)'!$D$2:$D$53,'Share Values'!$V260,'Transactions (Dated)'!$B$2:$B$53,'Share Values'!AH$11,'Transactions (Dated)'!$C$2:$C$53,"Sell")</f>
        <v>0</v>
      </c>
      <c r="AI260" s="40">
        <f ca="1">AI259+SUMIFS('Transactions (Dated)'!$E$2:$E$53,'Transactions (Dated)'!$D$2:$D$53,'Share Values'!$V260,'Transactions (Dated)'!$B$2:$B$53,'Share Values'!AI$11,'Transactions (Dated)'!$C$2:$C$53,"Buy")-SUMIFS('Transactions (Dated)'!$E$2:$E$53,'Transactions (Dated)'!$D$2:$D$53,'Share Values'!$V260,'Transactions (Dated)'!$B$2:$B$53,'Share Values'!AI$11,'Transactions (Dated)'!$C$2:$C$53,"Sell")</f>
        <v>0</v>
      </c>
      <c r="AJ260" s="40">
        <f ca="1">AJ259+SUMIFS('Transactions (Dated)'!$E$2:$E$53,'Transactions (Dated)'!$D$2:$D$53,'Share Values'!$V260,'Transactions (Dated)'!$B$2:$B$53,'Share Values'!AJ$11,'Transactions (Dated)'!$C$2:$C$53,"Buy")-SUMIFS('Transactions (Dated)'!$E$2:$E$53,'Transactions (Dated)'!$D$2:$D$53,'Share Values'!$V260,'Transactions (Dated)'!$B$2:$B$53,'Share Values'!AJ$11,'Transactions (Dated)'!$C$2:$C$53,"Sell")</f>
        <v>0</v>
      </c>
      <c r="AK260" s="40"/>
      <c r="AM260" s="3">
        <f t="shared" si="81"/>
        <v>42275</v>
      </c>
      <c r="AN260" s="6">
        <f t="shared" ca="1" si="82"/>
        <v>38988.75</v>
      </c>
      <c r="AO260" s="6">
        <f t="shared" ca="1" si="83"/>
        <v>33000</v>
      </c>
      <c r="AP260" s="6">
        <f t="shared" ca="1" si="84"/>
        <v>0</v>
      </c>
      <c r="AQ260" s="6">
        <f t="shared" ca="1" si="85"/>
        <v>54111.200000000004</v>
      </c>
      <c r="AR260" s="6">
        <f t="shared" ca="1" si="86"/>
        <v>26837.64</v>
      </c>
      <c r="AS260" s="6">
        <f t="shared" ca="1" si="87"/>
        <v>0</v>
      </c>
      <c r="AT260" s="6">
        <f t="shared" ca="1" si="88"/>
        <v>0</v>
      </c>
      <c r="AU260" s="6">
        <f t="shared" ca="1" si="89"/>
        <v>0</v>
      </c>
      <c r="AV260" s="6">
        <f t="shared" ca="1" si="90"/>
        <v>0</v>
      </c>
      <c r="AW260" s="6">
        <f t="shared" ca="1" si="91"/>
        <v>0</v>
      </c>
      <c r="AX260" s="6">
        <f t="shared" ca="1" si="92"/>
        <v>0</v>
      </c>
      <c r="AY260" s="6">
        <f t="shared" ca="1" si="93"/>
        <v>0</v>
      </c>
      <c r="AZ260" s="6">
        <f t="shared" ca="1" si="94"/>
        <v>0</v>
      </c>
      <c r="BA260" s="6">
        <f t="shared" ca="1" si="95"/>
        <v>0</v>
      </c>
      <c r="BB260" s="6"/>
      <c r="BD260" s="4">
        <f t="shared" ca="1" si="96"/>
        <v>152937.59000000003</v>
      </c>
      <c r="BF260" s="3">
        <f t="shared" si="97"/>
        <v>42275</v>
      </c>
      <c r="BG260" s="6">
        <f>BG259+SUMIFS('Transactions (Dated)'!H:H,'Transactions (Dated)'!D:D,'Share Values'!AM260)</f>
        <v>806524.9</v>
      </c>
      <c r="BH260" s="6">
        <f ca="1">BH259+SUMIFS('Transactions (Dated)'!$F:$F,'Transactions (Dated)'!$D:$D,$BF260,'Transactions (Dated)'!$B:$B,BH$11,'Transactions (Dated)'!$C:$C,"Dividend (paid to cash)")*W260</f>
        <v>0</v>
      </c>
      <c r="BI260" s="6">
        <f ca="1">BI259+SUMIFS('Transactions (Dated)'!$F:$F,'Transactions (Dated)'!$D:$D,$BF260,'Transactions (Dated)'!$B:$B,BI$11,'Transactions (Dated)'!$C:$C,"Dividend (paid to cash)")*X260</f>
        <v>2187.5</v>
      </c>
      <c r="BJ260" s="6">
        <f ca="1">BJ259+SUMIFS('Transactions (Dated)'!$F:$F,'Transactions (Dated)'!$D:$D,$BF260,'Transactions (Dated)'!$B:$B,BJ$11,'Transactions (Dated)'!$C:$C,"Dividend (paid to cash)")*Y260</f>
        <v>0</v>
      </c>
      <c r="BK260" s="6">
        <f ca="1">BK259+SUMIFS('Transactions (Dated)'!$F:$F,'Transactions (Dated)'!$D:$D,$BF260,'Transactions (Dated)'!$B:$B,BK$11,'Transactions (Dated)'!$C:$C,"Dividend (paid to cash)")*Z260</f>
        <v>179.74</v>
      </c>
      <c r="BL260" s="6">
        <f ca="1">BL259+SUMIFS('Transactions (Dated)'!$F:$F,'Transactions (Dated)'!$D:$D,$BF260,'Transactions (Dated)'!$B:$B,BL$11,'Transactions (Dated)'!$C:$C,"Dividend (paid to cash)")*AA260</f>
        <v>0</v>
      </c>
      <c r="BM260" s="6">
        <f ca="1">BM259+SUMIFS('Transactions (Dated)'!$F:$F,'Transactions (Dated)'!$D:$D,$BF260,'Transactions (Dated)'!$B:$B,BM$11,'Transactions (Dated)'!$C:$C,"Dividend (paid to cash)")*AB260</f>
        <v>0</v>
      </c>
      <c r="BN260" s="6">
        <f ca="1">BN259+SUMIFS('Transactions (Dated)'!$F:$F,'Transactions (Dated)'!$D:$D,$BF260,'Transactions (Dated)'!$B:$B,BN$11,'Transactions (Dated)'!$C:$C,"Dividend (paid to cash)")*AC260</f>
        <v>0</v>
      </c>
      <c r="BO260" s="6">
        <f ca="1">BO259+SUMIFS('Transactions (Dated)'!$F:$F,'Transactions (Dated)'!$D:$D,$BF260,'Transactions (Dated)'!$B:$B,BO$11,'Transactions (Dated)'!$C:$C,"Dividend (paid to cash)")*AD260</f>
        <v>0</v>
      </c>
      <c r="BP260" s="6">
        <f ca="1">BP259+SUMIFS('Transactions (Dated)'!$F:$F,'Transactions (Dated)'!$D:$D,$BF260,'Transactions (Dated)'!$B:$B,BP$11,'Transactions (Dated)'!$C:$C,"Dividend (paid to cash)")*AE260</f>
        <v>0</v>
      </c>
      <c r="BQ260" s="6">
        <f ca="1">BQ259+SUMIFS('Transactions (Dated)'!$F:$F,'Transactions (Dated)'!$D:$D,$BF260,'Transactions (Dated)'!$B:$B,BQ$11,'Transactions (Dated)'!$C:$C,"Dividend (paid to cash)")*AF260</f>
        <v>0</v>
      </c>
      <c r="BR260" s="6">
        <f ca="1">BR259+SUMIFS('Transactions (Dated)'!$F:$F,'Transactions (Dated)'!$D:$D,$BF260,'Transactions (Dated)'!$B:$B,BR$11,'Transactions (Dated)'!$C:$C,"Dividend (paid to cash)")*AG260</f>
        <v>0</v>
      </c>
      <c r="BS260" s="6">
        <f ca="1">BS259+SUMIFS('Transactions (Dated)'!$F:$F,'Transactions (Dated)'!$D:$D,$BF260,'Transactions (Dated)'!$B:$B,BS$11,'Transactions (Dated)'!$C:$C,"Dividend (paid to cash)")*AH260</f>
        <v>0</v>
      </c>
      <c r="BT260" s="6">
        <f ca="1">BT259+SUMIFS('Transactions (Dated)'!$F:$F,'Transactions (Dated)'!$D:$D,$BF260,'Transactions (Dated)'!$B:$B,BT$11,'Transactions (Dated)'!$C:$C,"Dividend (paid to cash)")*AI260</f>
        <v>0</v>
      </c>
      <c r="BU260" s="6">
        <f ca="1">BU259+SUMIFS('Transactions (Dated)'!$F:$F,'Transactions (Dated)'!$D:$D,$BF260,'Transactions (Dated)'!$B:$B,BU$11,'Transactions (Dated)'!$C:$C,"Dividend (paid to cash)")*AJ260</f>
        <v>0</v>
      </c>
      <c r="BV260" s="6"/>
      <c r="BX260" s="6">
        <f t="shared" ca="1" si="102"/>
        <v>808892.14</v>
      </c>
      <c r="BZ260" s="3">
        <f t="shared" si="103"/>
        <v>42275</v>
      </c>
      <c r="CA260" s="4">
        <f t="shared" ca="1" si="98"/>
        <v>152937.59000000003</v>
      </c>
      <c r="CB260" s="4">
        <f t="shared" ca="1" si="99"/>
        <v>808892.14</v>
      </c>
      <c r="CD260" s="4">
        <f t="shared" ca="1" si="100"/>
        <v>961829.73</v>
      </c>
    </row>
    <row r="261" spans="2:82" x14ac:dyDescent="0.15">
      <c r="B261" s="3">
        <f t="shared" si="101"/>
        <v>42276</v>
      </c>
      <c r="C261" s="2">
        <v>13037</v>
      </c>
      <c r="E261" s="70">
        <v>42276</v>
      </c>
      <c r="F261" s="69">
        <v>8.1</v>
      </c>
      <c r="G261" s="69">
        <v>3.47</v>
      </c>
      <c r="H261" s="69">
        <v>17.600000000000001</v>
      </c>
      <c r="I261" s="69">
        <v>28.95</v>
      </c>
      <c r="J261" s="69">
        <v>11.3</v>
      </c>
      <c r="K261" s="69">
        <v>10.029999999999999</v>
      </c>
      <c r="L261" s="69">
        <v>19.41</v>
      </c>
      <c r="M261" s="69">
        <v>3.13</v>
      </c>
      <c r="N261" s="69">
        <v>8.34</v>
      </c>
      <c r="O261" s="69">
        <v>6.0567000000000002</v>
      </c>
      <c r="P261" s="69">
        <v>26.45</v>
      </c>
      <c r="Q261" s="69">
        <v>0.85</v>
      </c>
      <c r="R261" s="69">
        <v>4.9000000000000004</v>
      </c>
      <c r="S261" s="69">
        <v>36.299999999999997</v>
      </c>
      <c r="T261" s="4"/>
      <c r="V261" s="3">
        <f t="shared" si="80"/>
        <v>42276</v>
      </c>
      <c r="W261" s="40">
        <f ca="1">W260+SUMIFS('Transactions (Dated)'!$E$2:$E$53,'Transactions (Dated)'!$D$2:$D$53,'Share Values'!$V261,'Transactions (Dated)'!$B$2:$B$53,'Share Values'!W$11,'Transactions (Dated)'!$C$2:$C$53,"Buy")-SUMIFS('Transactions (Dated)'!$E$2:$E$53,'Transactions (Dated)'!$D$2:$D$53,'Share Values'!$V261,'Transactions (Dated)'!$B$2:$B$53,'Share Values'!W$11,'Transactions (Dated)'!$C$2:$C$53,"Sell")</f>
        <v>4625</v>
      </c>
      <c r="X261" s="40">
        <f ca="1">X260+SUMIFS('Transactions (Dated)'!$E$2:$E$53,'Transactions (Dated)'!$D$2:$D$53,'Share Values'!$V261,'Transactions (Dated)'!$B$2:$B$53,'Share Values'!X$11,'Transactions (Dated)'!$C$2:$C$53,"Buy")-SUMIFS('Transactions (Dated)'!$E$2:$E$53,'Transactions (Dated)'!$D$2:$D$53,'Share Values'!$V261,'Transactions (Dated)'!$B$2:$B$53,'Share Values'!X$11,'Transactions (Dated)'!$C$2:$C$53,"Sell")</f>
        <v>9375</v>
      </c>
      <c r="Y261" s="40">
        <f ca="1">Y260+SUMIFS('Transactions (Dated)'!$E$2:$E$53,'Transactions (Dated)'!$D$2:$D$53,'Share Values'!$V261,'Transactions (Dated)'!$B$2:$B$53,'Share Values'!Y$11,'Transactions (Dated)'!$C$2:$C$53,"Buy")-SUMIFS('Transactions (Dated)'!$E$2:$E$53,'Transactions (Dated)'!$D$2:$D$53,'Share Values'!$V261,'Transactions (Dated)'!$B$2:$B$53,'Share Values'!Y$11,'Transactions (Dated)'!$C$2:$C$53,"Sell")</f>
        <v>0</v>
      </c>
      <c r="Z261" s="40">
        <f ca="1">Z260+SUMIFS('Transactions (Dated)'!$E$2:$E$53,'Transactions (Dated)'!$D$2:$D$53,'Share Values'!$V261,'Transactions (Dated)'!$B$2:$B$53,'Share Values'!Z$11,'Transactions (Dated)'!$C$2:$C$53,"Buy")-SUMIFS('Transactions (Dated)'!$E$2:$E$53,'Transactions (Dated)'!$D$2:$D$53,'Share Values'!$V261,'Transactions (Dated)'!$B$2:$B$53,'Share Values'!Z$11,'Transactions (Dated)'!$C$2:$C$53,"Sell")</f>
        <v>1892</v>
      </c>
      <c r="AA261" s="40">
        <f ca="1">AA260+SUMIFS('Transactions (Dated)'!$E$2:$E$53,'Transactions (Dated)'!$D$2:$D$53,'Share Values'!$V261,'Transactions (Dated)'!$B$2:$B$53,'Share Values'!AA$11,'Transactions (Dated)'!$C$2:$C$53,"Buy")-SUMIFS('Transactions (Dated)'!$E$2:$E$53,'Transactions (Dated)'!$D$2:$D$53,'Share Values'!$V261,'Transactions (Dated)'!$B$2:$B$53,'Share Values'!AA$11,'Transactions (Dated)'!$C$2:$C$53,"Sell")</f>
        <v>2348</v>
      </c>
      <c r="AB261" s="40">
        <f ca="1">AB260+SUMIFS('Transactions (Dated)'!$E$2:$E$53,'Transactions (Dated)'!$D$2:$D$53,'Share Values'!$V261,'Transactions (Dated)'!$B$2:$B$53,'Share Values'!AB$11,'Transactions (Dated)'!$C$2:$C$53,"Buy")-SUMIFS('Transactions (Dated)'!$E$2:$E$53,'Transactions (Dated)'!$D$2:$D$53,'Share Values'!$V261,'Transactions (Dated)'!$B$2:$B$53,'Share Values'!AB$11,'Transactions (Dated)'!$C$2:$C$53,"Sell")</f>
        <v>0</v>
      </c>
      <c r="AC261" s="40">
        <f ca="1">AC260+SUMIFS('Transactions (Dated)'!$E$2:$E$53,'Transactions (Dated)'!$D$2:$D$53,'Share Values'!$V261,'Transactions (Dated)'!$B$2:$B$53,'Share Values'!AC$11,'Transactions (Dated)'!$C$2:$C$53,"Buy")-SUMIFS('Transactions (Dated)'!$E$2:$E$53,'Transactions (Dated)'!$D$2:$D$53,'Share Values'!$V261,'Transactions (Dated)'!$B$2:$B$53,'Share Values'!AC$11,'Transactions (Dated)'!$C$2:$C$53,"Sell")</f>
        <v>0</v>
      </c>
      <c r="AD261" s="40">
        <f ca="1">AD260+SUMIFS('Transactions (Dated)'!$E$2:$E$53,'Transactions (Dated)'!$D$2:$D$53,'Share Values'!$V261,'Transactions (Dated)'!$B$2:$B$53,'Share Values'!AD$11,'Transactions (Dated)'!$C$2:$C$53,"Buy")-SUMIFS('Transactions (Dated)'!$E$2:$E$53,'Transactions (Dated)'!$D$2:$D$53,'Share Values'!$V261,'Transactions (Dated)'!$B$2:$B$53,'Share Values'!AD$11,'Transactions (Dated)'!$C$2:$C$53,"Sell")</f>
        <v>0</v>
      </c>
      <c r="AE261" s="40">
        <f ca="1">AE260+SUMIFS('Transactions (Dated)'!$E$2:$E$53,'Transactions (Dated)'!$D$2:$D$53,'Share Values'!$V261,'Transactions (Dated)'!$B$2:$B$53,'Share Values'!AE$11,'Transactions (Dated)'!$C$2:$C$53,"Buy")-SUMIFS('Transactions (Dated)'!$E$2:$E$53,'Transactions (Dated)'!$D$2:$D$53,'Share Values'!$V261,'Transactions (Dated)'!$B$2:$B$53,'Share Values'!AE$11,'Transactions (Dated)'!$C$2:$C$53,"Sell")</f>
        <v>0</v>
      </c>
      <c r="AF261" s="40">
        <f ca="1">AF260+SUMIFS('Transactions (Dated)'!$E$2:$E$53,'Transactions (Dated)'!$D$2:$D$53,'Share Values'!$V261,'Transactions (Dated)'!$B$2:$B$53,'Share Values'!AF$11,'Transactions (Dated)'!$C$2:$C$53,"Buy")-SUMIFS('Transactions (Dated)'!$E$2:$E$53,'Transactions (Dated)'!$D$2:$D$53,'Share Values'!$V261,'Transactions (Dated)'!$B$2:$B$53,'Share Values'!AF$11,'Transactions (Dated)'!$C$2:$C$53,"Sell")</f>
        <v>0</v>
      </c>
      <c r="AG261" s="40">
        <f ca="1">AG260+SUMIFS('Transactions (Dated)'!$E$2:$E$53,'Transactions (Dated)'!$D$2:$D$53,'Share Values'!$V261,'Transactions (Dated)'!$B$2:$B$53,'Share Values'!AG$11,'Transactions (Dated)'!$C$2:$C$53,"Buy")-SUMIFS('Transactions (Dated)'!$E$2:$E$53,'Transactions (Dated)'!$D$2:$D$53,'Share Values'!$V261,'Transactions (Dated)'!$B$2:$B$53,'Share Values'!AG$11,'Transactions (Dated)'!$C$2:$C$53,"Sell")</f>
        <v>0</v>
      </c>
      <c r="AH261" s="40">
        <f ca="1">AH260+SUMIFS('Transactions (Dated)'!$E$2:$E$53,'Transactions (Dated)'!$D$2:$D$53,'Share Values'!$V261,'Transactions (Dated)'!$B$2:$B$53,'Share Values'!AH$11,'Transactions (Dated)'!$C$2:$C$53,"Buy")-SUMIFS('Transactions (Dated)'!$E$2:$E$53,'Transactions (Dated)'!$D$2:$D$53,'Share Values'!$V261,'Transactions (Dated)'!$B$2:$B$53,'Share Values'!AH$11,'Transactions (Dated)'!$C$2:$C$53,"Sell")</f>
        <v>0</v>
      </c>
      <c r="AI261" s="40">
        <f ca="1">AI260+SUMIFS('Transactions (Dated)'!$E$2:$E$53,'Transactions (Dated)'!$D$2:$D$53,'Share Values'!$V261,'Transactions (Dated)'!$B$2:$B$53,'Share Values'!AI$11,'Transactions (Dated)'!$C$2:$C$53,"Buy")-SUMIFS('Transactions (Dated)'!$E$2:$E$53,'Transactions (Dated)'!$D$2:$D$53,'Share Values'!$V261,'Transactions (Dated)'!$B$2:$B$53,'Share Values'!AI$11,'Transactions (Dated)'!$C$2:$C$53,"Sell")</f>
        <v>0</v>
      </c>
      <c r="AJ261" s="40">
        <f ca="1">AJ260+SUMIFS('Transactions (Dated)'!$E$2:$E$53,'Transactions (Dated)'!$D$2:$D$53,'Share Values'!$V261,'Transactions (Dated)'!$B$2:$B$53,'Share Values'!AJ$11,'Transactions (Dated)'!$C$2:$C$53,"Buy")-SUMIFS('Transactions (Dated)'!$E$2:$E$53,'Transactions (Dated)'!$D$2:$D$53,'Share Values'!$V261,'Transactions (Dated)'!$B$2:$B$53,'Share Values'!AJ$11,'Transactions (Dated)'!$C$2:$C$53,"Sell")</f>
        <v>0</v>
      </c>
      <c r="AK261" s="40"/>
      <c r="AM261" s="3">
        <f t="shared" si="81"/>
        <v>42276</v>
      </c>
      <c r="AN261" s="6">
        <f t="shared" ca="1" si="82"/>
        <v>37462.5</v>
      </c>
      <c r="AO261" s="6">
        <f t="shared" ca="1" si="83"/>
        <v>32531.250000000004</v>
      </c>
      <c r="AP261" s="6">
        <f t="shared" ca="1" si="84"/>
        <v>0</v>
      </c>
      <c r="AQ261" s="6">
        <f t="shared" ca="1" si="85"/>
        <v>54773.4</v>
      </c>
      <c r="AR261" s="6">
        <f t="shared" ca="1" si="86"/>
        <v>26532.400000000001</v>
      </c>
      <c r="AS261" s="6">
        <f t="shared" ca="1" si="87"/>
        <v>0</v>
      </c>
      <c r="AT261" s="6">
        <f t="shared" ca="1" si="88"/>
        <v>0</v>
      </c>
      <c r="AU261" s="6">
        <f t="shared" ca="1" si="89"/>
        <v>0</v>
      </c>
      <c r="AV261" s="6">
        <f t="shared" ca="1" si="90"/>
        <v>0</v>
      </c>
      <c r="AW261" s="6">
        <f t="shared" ca="1" si="91"/>
        <v>0</v>
      </c>
      <c r="AX261" s="6">
        <f t="shared" ca="1" si="92"/>
        <v>0</v>
      </c>
      <c r="AY261" s="6">
        <f t="shared" ca="1" si="93"/>
        <v>0</v>
      </c>
      <c r="AZ261" s="6">
        <f t="shared" ca="1" si="94"/>
        <v>0</v>
      </c>
      <c r="BA261" s="6">
        <f t="shared" ca="1" si="95"/>
        <v>0</v>
      </c>
      <c r="BB261" s="6"/>
      <c r="BD261" s="4">
        <f t="shared" ca="1" si="96"/>
        <v>151299.54999999999</v>
      </c>
      <c r="BF261" s="3">
        <f t="shared" si="97"/>
        <v>42276</v>
      </c>
      <c r="BG261" s="6">
        <f>BG260+SUMIFS('Transactions (Dated)'!H:H,'Transactions (Dated)'!D:D,'Share Values'!AM261)</f>
        <v>806524.9</v>
      </c>
      <c r="BH261" s="6">
        <f ca="1">BH260+SUMIFS('Transactions (Dated)'!$F:$F,'Transactions (Dated)'!$D:$D,$BF261,'Transactions (Dated)'!$B:$B,BH$11,'Transactions (Dated)'!$C:$C,"Dividend (paid to cash)")*W261</f>
        <v>0</v>
      </c>
      <c r="BI261" s="6">
        <f ca="1">BI260+SUMIFS('Transactions (Dated)'!$F:$F,'Transactions (Dated)'!$D:$D,$BF261,'Transactions (Dated)'!$B:$B,BI$11,'Transactions (Dated)'!$C:$C,"Dividend (paid to cash)")*X261</f>
        <v>2187.5</v>
      </c>
      <c r="BJ261" s="6">
        <f ca="1">BJ260+SUMIFS('Transactions (Dated)'!$F:$F,'Transactions (Dated)'!$D:$D,$BF261,'Transactions (Dated)'!$B:$B,BJ$11,'Transactions (Dated)'!$C:$C,"Dividend (paid to cash)")*Y261</f>
        <v>0</v>
      </c>
      <c r="BK261" s="6">
        <f ca="1">BK260+SUMIFS('Transactions (Dated)'!$F:$F,'Transactions (Dated)'!$D:$D,$BF261,'Transactions (Dated)'!$B:$B,BK$11,'Transactions (Dated)'!$C:$C,"Dividend (paid to cash)")*Z261</f>
        <v>179.74</v>
      </c>
      <c r="BL261" s="6">
        <f ca="1">BL260+SUMIFS('Transactions (Dated)'!$F:$F,'Transactions (Dated)'!$D:$D,$BF261,'Transactions (Dated)'!$B:$B,BL$11,'Transactions (Dated)'!$C:$C,"Dividend (paid to cash)")*AA261</f>
        <v>0</v>
      </c>
      <c r="BM261" s="6">
        <f ca="1">BM260+SUMIFS('Transactions (Dated)'!$F:$F,'Transactions (Dated)'!$D:$D,$BF261,'Transactions (Dated)'!$B:$B,BM$11,'Transactions (Dated)'!$C:$C,"Dividend (paid to cash)")*AB261</f>
        <v>0</v>
      </c>
      <c r="BN261" s="6">
        <f ca="1">BN260+SUMIFS('Transactions (Dated)'!$F:$F,'Transactions (Dated)'!$D:$D,$BF261,'Transactions (Dated)'!$B:$B,BN$11,'Transactions (Dated)'!$C:$C,"Dividend (paid to cash)")*AC261</f>
        <v>0</v>
      </c>
      <c r="BO261" s="6">
        <f ca="1">BO260+SUMIFS('Transactions (Dated)'!$F:$F,'Transactions (Dated)'!$D:$D,$BF261,'Transactions (Dated)'!$B:$B,BO$11,'Transactions (Dated)'!$C:$C,"Dividend (paid to cash)")*AD261</f>
        <v>0</v>
      </c>
      <c r="BP261" s="6">
        <f ca="1">BP260+SUMIFS('Transactions (Dated)'!$F:$F,'Transactions (Dated)'!$D:$D,$BF261,'Transactions (Dated)'!$B:$B,BP$11,'Transactions (Dated)'!$C:$C,"Dividend (paid to cash)")*AE261</f>
        <v>0</v>
      </c>
      <c r="BQ261" s="6">
        <f ca="1">BQ260+SUMIFS('Transactions (Dated)'!$F:$F,'Transactions (Dated)'!$D:$D,$BF261,'Transactions (Dated)'!$B:$B,BQ$11,'Transactions (Dated)'!$C:$C,"Dividend (paid to cash)")*AF261</f>
        <v>0</v>
      </c>
      <c r="BR261" s="6">
        <f ca="1">BR260+SUMIFS('Transactions (Dated)'!$F:$F,'Transactions (Dated)'!$D:$D,$BF261,'Transactions (Dated)'!$B:$B,BR$11,'Transactions (Dated)'!$C:$C,"Dividend (paid to cash)")*AG261</f>
        <v>0</v>
      </c>
      <c r="BS261" s="6">
        <f ca="1">BS260+SUMIFS('Transactions (Dated)'!$F:$F,'Transactions (Dated)'!$D:$D,$BF261,'Transactions (Dated)'!$B:$B,BS$11,'Transactions (Dated)'!$C:$C,"Dividend (paid to cash)")*AH261</f>
        <v>0</v>
      </c>
      <c r="BT261" s="6">
        <f ca="1">BT260+SUMIFS('Transactions (Dated)'!$F:$F,'Transactions (Dated)'!$D:$D,$BF261,'Transactions (Dated)'!$B:$B,BT$11,'Transactions (Dated)'!$C:$C,"Dividend (paid to cash)")*AI261</f>
        <v>0</v>
      </c>
      <c r="BU261" s="6">
        <f ca="1">BU260+SUMIFS('Transactions (Dated)'!$F:$F,'Transactions (Dated)'!$D:$D,$BF261,'Transactions (Dated)'!$B:$B,BU$11,'Transactions (Dated)'!$C:$C,"Dividend (paid to cash)")*AJ261</f>
        <v>0</v>
      </c>
      <c r="BV261" s="6"/>
      <c r="BX261" s="6">
        <f t="shared" ca="1" si="102"/>
        <v>808892.14</v>
      </c>
      <c r="BZ261" s="3">
        <f t="shared" si="103"/>
        <v>42276</v>
      </c>
      <c r="CA261" s="4">
        <f t="shared" ca="1" si="98"/>
        <v>151299.54999999999</v>
      </c>
      <c r="CB261" s="4">
        <f t="shared" ca="1" si="99"/>
        <v>808892.14</v>
      </c>
      <c r="CD261" s="4">
        <f t="shared" ca="1" si="100"/>
        <v>960191.69</v>
      </c>
    </row>
    <row r="262" spans="2:82" x14ac:dyDescent="0.15">
      <c r="B262" s="3">
        <f t="shared" si="101"/>
        <v>42277</v>
      </c>
      <c r="C262" s="2">
        <v>13307</v>
      </c>
      <c r="E262" s="70">
        <v>42277</v>
      </c>
      <c r="F262" s="69">
        <v>8.19</v>
      </c>
      <c r="G262" s="69">
        <v>3.49</v>
      </c>
      <c r="H262" s="69">
        <v>17.97</v>
      </c>
      <c r="I262" s="69">
        <v>29.21</v>
      </c>
      <c r="J262" s="69">
        <v>11.4</v>
      </c>
      <c r="K262" s="69">
        <v>10.28</v>
      </c>
      <c r="L262" s="69">
        <v>19.920000000000002</v>
      </c>
      <c r="M262" s="69">
        <v>3.13</v>
      </c>
      <c r="N262" s="69">
        <v>8.5</v>
      </c>
      <c r="O262" s="69">
        <v>6.0332999999999997</v>
      </c>
      <c r="P262" s="69">
        <v>26.96</v>
      </c>
      <c r="Q262" s="69">
        <v>0.9</v>
      </c>
      <c r="R262" s="69">
        <v>4.93</v>
      </c>
      <c r="S262" s="69">
        <v>38.17</v>
      </c>
      <c r="T262" s="4"/>
      <c r="V262" s="3">
        <f t="shared" si="80"/>
        <v>42277</v>
      </c>
      <c r="W262" s="40">
        <f ca="1">W261+SUMIFS('Transactions (Dated)'!$E$2:$E$53,'Transactions (Dated)'!$D$2:$D$53,'Share Values'!$V262,'Transactions (Dated)'!$B$2:$B$53,'Share Values'!W$11,'Transactions (Dated)'!$C$2:$C$53,"Buy")-SUMIFS('Transactions (Dated)'!$E$2:$E$53,'Transactions (Dated)'!$D$2:$D$53,'Share Values'!$V262,'Transactions (Dated)'!$B$2:$B$53,'Share Values'!W$11,'Transactions (Dated)'!$C$2:$C$53,"Sell")</f>
        <v>4625</v>
      </c>
      <c r="X262" s="40">
        <f ca="1">X261+SUMIFS('Transactions (Dated)'!$E$2:$E$53,'Transactions (Dated)'!$D$2:$D$53,'Share Values'!$V262,'Transactions (Dated)'!$B$2:$B$53,'Share Values'!X$11,'Transactions (Dated)'!$C$2:$C$53,"Buy")-SUMIFS('Transactions (Dated)'!$E$2:$E$53,'Transactions (Dated)'!$D$2:$D$53,'Share Values'!$V262,'Transactions (Dated)'!$B$2:$B$53,'Share Values'!X$11,'Transactions (Dated)'!$C$2:$C$53,"Sell")</f>
        <v>9375</v>
      </c>
      <c r="Y262" s="40">
        <f ca="1">Y261+SUMIFS('Transactions (Dated)'!$E$2:$E$53,'Transactions (Dated)'!$D$2:$D$53,'Share Values'!$V262,'Transactions (Dated)'!$B$2:$B$53,'Share Values'!Y$11,'Transactions (Dated)'!$C$2:$C$53,"Buy")-SUMIFS('Transactions (Dated)'!$E$2:$E$53,'Transactions (Dated)'!$D$2:$D$53,'Share Values'!$V262,'Transactions (Dated)'!$B$2:$B$53,'Share Values'!Y$11,'Transactions (Dated)'!$C$2:$C$53,"Sell")</f>
        <v>0</v>
      </c>
      <c r="Z262" s="40">
        <f ca="1">Z261+SUMIFS('Transactions (Dated)'!$E$2:$E$53,'Transactions (Dated)'!$D$2:$D$53,'Share Values'!$V262,'Transactions (Dated)'!$B$2:$B$53,'Share Values'!Z$11,'Transactions (Dated)'!$C$2:$C$53,"Buy")-SUMIFS('Transactions (Dated)'!$E$2:$E$53,'Transactions (Dated)'!$D$2:$D$53,'Share Values'!$V262,'Transactions (Dated)'!$B$2:$B$53,'Share Values'!Z$11,'Transactions (Dated)'!$C$2:$C$53,"Sell")</f>
        <v>1892</v>
      </c>
      <c r="AA262" s="40">
        <f ca="1">AA261+SUMIFS('Transactions (Dated)'!$E$2:$E$53,'Transactions (Dated)'!$D$2:$D$53,'Share Values'!$V262,'Transactions (Dated)'!$B$2:$B$53,'Share Values'!AA$11,'Transactions (Dated)'!$C$2:$C$53,"Buy")-SUMIFS('Transactions (Dated)'!$E$2:$E$53,'Transactions (Dated)'!$D$2:$D$53,'Share Values'!$V262,'Transactions (Dated)'!$B$2:$B$53,'Share Values'!AA$11,'Transactions (Dated)'!$C$2:$C$53,"Sell")</f>
        <v>2348</v>
      </c>
      <c r="AB262" s="40">
        <f ca="1">AB261+SUMIFS('Transactions (Dated)'!$E$2:$E$53,'Transactions (Dated)'!$D$2:$D$53,'Share Values'!$V262,'Transactions (Dated)'!$B$2:$B$53,'Share Values'!AB$11,'Transactions (Dated)'!$C$2:$C$53,"Buy")-SUMIFS('Transactions (Dated)'!$E$2:$E$53,'Transactions (Dated)'!$D$2:$D$53,'Share Values'!$V262,'Transactions (Dated)'!$B$2:$B$53,'Share Values'!AB$11,'Transactions (Dated)'!$C$2:$C$53,"Sell")</f>
        <v>0</v>
      </c>
      <c r="AC262" s="40">
        <f ca="1">AC261+SUMIFS('Transactions (Dated)'!$E$2:$E$53,'Transactions (Dated)'!$D$2:$D$53,'Share Values'!$V262,'Transactions (Dated)'!$B$2:$B$53,'Share Values'!AC$11,'Transactions (Dated)'!$C$2:$C$53,"Buy")-SUMIFS('Transactions (Dated)'!$E$2:$E$53,'Transactions (Dated)'!$D$2:$D$53,'Share Values'!$V262,'Transactions (Dated)'!$B$2:$B$53,'Share Values'!AC$11,'Transactions (Dated)'!$C$2:$C$53,"Sell")</f>
        <v>0</v>
      </c>
      <c r="AD262" s="40">
        <f ca="1">AD261+SUMIFS('Transactions (Dated)'!$E$2:$E$53,'Transactions (Dated)'!$D$2:$D$53,'Share Values'!$V262,'Transactions (Dated)'!$B$2:$B$53,'Share Values'!AD$11,'Transactions (Dated)'!$C$2:$C$53,"Buy")-SUMIFS('Transactions (Dated)'!$E$2:$E$53,'Transactions (Dated)'!$D$2:$D$53,'Share Values'!$V262,'Transactions (Dated)'!$B$2:$B$53,'Share Values'!AD$11,'Transactions (Dated)'!$C$2:$C$53,"Sell")</f>
        <v>0</v>
      </c>
      <c r="AE262" s="40">
        <f ca="1">AE261+SUMIFS('Transactions (Dated)'!$E$2:$E$53,'Transactions (Dated)'!$D$2:$D$53,'Share Values'!$V262,'Transactions (Dated)'!$B$2:$B$53,'Share Values'!AE$11,'Transactions (Dated)'!$C$2:$C$53,"Buy")-SUMIFS('Transactions (Dated)'!$E$2:$E$53,'Transactions (Dated)'!$D$2:$D$53,'Share Values'!$V262,'Transactions (Dated)'!$B$2:$B$53,'Share Values'!AE$11,'Transactions (Dated)'!$C$2:$C$53,"Sell")</f>
        <v>0</v>
      </c>
      <c r="AF262" s="40">
        <f ca="1">AF261+SUMIFS('Transactions (Dated)'!$E$2:$E$53,'Transactions (Dated)'!$D$2:$D$53,'Share Values'!$V262,'Transactions (Dated)'!$B$2:$B$53,'Share Values'!AF$11,'Transactions (Dated)'!$C$2:$C$53,"Buy")-SUMIFS('Transactions (Dated)'!$E$2:$E$53,'Transactions (Dated)'!$D$2:$D$53,'Share Values'!$V262,'Transactions (Dated)'!$B$2:$B$53,'Share Values'!AF$11,'Transactions (Dated)'!$C$2:$C$53,"Sell")</f>
        <v>0</v>
      </c>
      <c r="AG262" s="40">
        <f ca="1">AG261+SUMIFS('Transactions (Dated)'!$E$2:$E$53,'Transactions (Dated)'!$D$2:$D$53,'Share Values'!$V262,'Transactions (Dated)'!$B$2:$B$53,'Share Values'!AG$11,'Transactions (Dated)'!$C$2:$C$53,"Buy")-SUMIFS('Transactions (Dated)'!$E$2:$E$53,'Transactions (Dated)'!$D$2:$D$53,'Share Values'!$V262,'Transactions (Dated)'!$B$2:$B$53,'Share Values'!AG$11,'Transactions (Dated)'!$C$2:$C$53,"Sell")</f>
        <v>0</v>
      </c>
      <c r="AH262" s="40">
        <f ca="1">AH261+SUMIFS('Transactions (Dated)'!$E$2:$E$53,'Transactions (Dated)'!$D$2:$D$53,'Share Values'!$V262,'Transactions (Dated)'!$B$2:$B$53,'Share Values'!AH$11,'Transactions (Dated)'!$C$2:$C$53,"Buy")-SUMIFS('Transactions (Dated)'!$E$2:$E$53,'Transactions (Dated)'!$D$2:$D$53,'Share Values'!$V262,'Transactions (Dated)'!$B$2:$B$53,'Share Values'!AH$11,'Transactions (Dated)'!$C$2:$C$53,"Sell")</f>
        <v>0</v>
      </c>
      <c r="AI262" s="40">
        <f ca="1">AI261+SUMIFS('Transactions (Dated)'!$E$2:$E$53,'Transactions (Dated)'!$D$2:$D$53,'Share Values'!$V262,'Transactions (Dated)'!$B$2:$B$53,'Share Values'!AI$11,'Transactions (Dated)'!$C$2:$C$53,"Buy")-SUMIFS('Transactions (Dated)'!$E$2:$E$53,'Transactions (Dated)'!$D$2:$D$53,'Share Values'!$V262,'Transactions (Dated)'!$B$2:$B$53,'Share Values'!AI$11,'Transactions (Dated)'!$C$2:$C$53,"Sell")</f>
        <v>0</v>
      </c>
      <c r="AJ262" s="40">
        <f ca="1">AJ261+SUMIFS('Transactions (Dated)'!$E$2:$E$53,'Transactions (Dated)'!$D$2:$D$53,'Share Values'!$V262,'Transactions (Dated)'!$B$2:$B$53,'Share Values'!AJ$11,'Transactions (Dated)'!$C$2:$C$53,"Buy")-SUMIFS('Transactions (Dated)'!$E$2:$E$53,'Transactions (Dated)'!$D$2:$D$53,'Share Values'!$V262,'Transactions (Dated)'!$B$2:$B$53,'Share Values'!AJ$11,'Transactions (Dated)'!$C$2:$C$53,"Sell")</f>
        <v>0</v>
      </c>
      <c r="AK262" s="40"/>
      <c r="AM262" s="3">
        <f t="shared" si="81"/>
        <v>42277</v>
      </c>
      <c r="AN262" s="6">
        <f t="shared" ca="1" si="82"/>
        <v>37878.75</v>
      </c>
      <c r="AO262" s="6">
        <f t="shared" ca="1" si="83"/>
        <v>32718.750000000004</v>
      </c>
      <c r="AP262" s="6">
        <f t="shared" ca="1" si="84"/>
        <v>0</v>
      </c>
      <c r="AQ262" s="6">
        <f t="shared" ca="1" si="85"/>
        <v>55265.32</v>
      </c>
      <c r="AR262" s="6">
        <f t="shared" ca="1" si="86"/>
        <v>26767.200000000001</v>
      </c>
      <c r="AS262" s="6">
        <f t="shared" ca="1" si="87"/>
        <v>0</v>
      </c>
      <c r="AT262" s="6">
        <f t="shared" ca="1" si="88"/>
        <v>0</v>
      </c>
      <c r="AU262" s="6">
        <f t="shared" ca="1" si="89"/>
        <v>0</v>
      </c>
      <c r="AV262" s="6">
        <f t="shared" ca="1" si="90"/>
        <v>0</v>
      </c>
      <c r="AW262" s="6">
        <f t="shared" ca="1" si="91"/>
        <v>0</v>
      </c>
      <c r="AX262" s="6">
        <f t="shared" ca="1" si="92"/>
        <v>0</v>
      </c>
      <c r="AY262" s="6">
        <f t="shared" ca="1" si="93"/>
        <v>0</v>
      </c>
      <c r="AZ262" s="6">
        <f t="shared" ca="1" si="94"/>
        <v>0</v>
      </c>
      <c r="BA262" s="6">
        <f t="shared" ca="1" si="95"/>
        <v>0</v>
      </c>
      <c r="BB262" s="6"/>
      <c r="BD262" s="4">
        <f t="shared" ca="1" si="96"/>
        <v>152630.02000000002</v>
      </c>
      <c r="BF262" s="3">
        <f t="shared" si="97"/>
        <v>42277</v>
      </c>
      <c r="BG262" s="6">
        <f>BG261+SUMIFS('Transactions (Dated)'!H:H,'Transactions (Dated)'!D:D,'Share Values'!AM262)</f>
        <v>806524.9</v>
      </c>
      <c r="BH262" s="6">
        <f ca="1">BH261+SUMIFS('Transactions (Dated)'!$F:$F,'Transactions (Dated)'!$D:$D,$BF262,'Transactions (Dated)'!$B:$B,BH$11,'Transactions (Dated)'!$C:$C,"Dividend (paid to cash)")*W262</f>
        <v>0</v>
      </c>
      <c r="BI262" s="6">
        <f ca="1">BI261+SUMIFS('Transactions (Dated)'!$F:$F,'Transactions (Dated)'!$D:$D,$BF262,'Transactions (Dated)'!$B:$B,BI$11,'Transactions (Dated)'!$C:$C,"Dividend (paid to cash)")*X262</f>
        <v>2187.5</v>
      </c>
      <c r="BJ262" s="6">
        <f ca="1">BJ261+SUMIFS('Transactions (Dated)'!$F:$F,'Transactions (Dated)'!$D:$D,$BF262,'Transactions (Dated)'!$B:$B,BJ$11,'Transactions (Dated)'!$C:$C,"Dividend (paid to cash)")*Y262</f>
        <v>0</v>
      </c>
      <c r="BK262" s="6">
        <f ca="1">BK261+SUMIFS('Transactions (Dated)'!$F:$F,'Transactions (Dated)'!$D:$D,$BF262,'Transactions (Dated)'!$B:$B,BK$11,'Transactions (Dated)'!$C:$C,"Dividend (paid to cash)")*Z262</f>
        <v>179.74</v>
      </c>
      <c r="BL262" s="6">
        <f ca="1">BL261+SUMIFS('Transactions (Dated)'!$F:$F,'Transactions (Dated)'!$D:$D,$BF262,'Transactions (Dated)'!$B:$B,BL$11,'Transactions (Dated)'!$C:$C,"Dividend (paid to cash)")*AA262</f>
        <v>0</v>
      </c>
      <c r="BM262" s="6">
        <f ca="1">BM261+SUMIFS('Transactions (Dated)'!$F:$F,'Transactions (Dated)'!$D:$D,$BF262,'Transactions (Dated)'!$B:$B,BM$11,'Transactions (Dated)'!$C:$C,"Dividend (paid to cash)")*AB262</f>
        <v>0</v>
      </c>
      <c r="BN262" s="6">
        <f ca="1">BN261+SUMIFS('Transactions (Dated)'!$F:$F,'Transactions (Dated)'!$D:$D,$BF262,'Transactions (Dated)'!$B:$B,BN$11,'Transactions (Dated)'!$C:$C,"Dividend (paid to cash)")*AC262</f>
        <v>0</v>
      </c>
      <c r="BO262" s="6">
        <f ca="1">BO261+SUMIFS('Transactions (Dated)'!$F:$F,'Transactions (Dated)'!$D:$D,$BF262,'Transactions (Dated)'!$B:$B,BO$11,'Transactions (Dated)'!$C:$C,"Dividend (paid to cash)")*AD262</f>
        <v>0</v>
      </c>
      <c r="BP262" s="6">
        <f ca="1">BP261+SUMIFS('Transactions (Dated)'!$F:$F,'Transactions (Dated)'!$D:$D,$BF262,'Transactions (Dated)'!$B:$B,BP$11,'Transactions (Dated)'!$C:$C,"Dividend (paid to cash)")*AE262</f>
        <v>0</v>
      </c>
      <c r="BQ262" s="6">
        <f ca="1">BQ261+SUMIFS('Transactions (Dated)'!$F:$F,'Transactions (Dated)'!$D:$D,$BF262,'Transactions (Dated)'!$B:$B,BQ$11,'Transactions (Dated)'!$C:$C,"Dividend (paid to cash)")*AF262</f>
        <v>0</v>
      </c>
      <c r="BR262" s="6">
        <f ca="1">BR261+SUMIFS('Transactions (Dated)'!$F:$F,'Transactions (Dated)'!$D:$D,$BF262,'Transactions (Dated)'!$B:$B,BR$11,'Transactions (Dated)'!$C:$C,"Dividend (paid to cash)")*AG262</f>
        <v>0</v>
      </c>
      <c r="BS262" s="6">
        <f ca="1">BS261+SUMIFS('Transactions (Dated)'!$F:$F,'Transactions (Dated)'!$D:$D,$BF262,'Transactions (Dated)'!$B:$B,BS$11,'Transactions (Dated)'!$C:$C,"Dividend (paid to cash)")*AH262</f>
        <v>0</v>
      </c>
      <c r="BT262" s="6">
        <f ca="1">BT261+SUMIFS('Transactions (Dated)'!$F:$F,'Transactions (Dated)'!$D:$D,$BF262,'Transactions (Dated)'!$B:$B,BT$11,'Transactions (Dated)'!$C:$C,"Dividend (paid to cash)")*AI262</f>
        <v>0</v>
      </c>
      <c r="BU262" s="6">
        <f ca="1">BU261+SUMIFS('Transactions (Dated)'!$F:$F,'Transactions (Dated)'!$D:$D,$BF262,'Transactions (Dated)'!$B:$B,BU$11,'Transactions (Dated)'!$C:$C,"Dividend (paid to cash)")*AJ262</f>
        <v>0</v>
      </c>
      <c r="BV262" s="6"/>
      <c r="BX262" s="6">
        <f t="shared" ca="1" si="102"/>
        <v>808892.14</v>
      </c>
      <c r="BZ262" s="3">
        <f t="shared" si="103"/>
        <v>42277</v>
      </c>
      <c r="CA262" s="4">
        <f t="shared" ca="1" si="98"/>
        <v>152630.02000000002</v>
      </c>
      <c r="CB262" s="4">
        <f t="shared" ca="1" si="99"/>
        <v>808892.14</v>
      </c>
      <c r="CD262" s="4">
        <f t="shared" ca="1" si="100"/>
        <v>961522.16</v>
      </c>
    </row>
    <row r="263" spans="2:82" x14ac:dyDescent="0.15">
      <c r="B263" s="3">
        <f t="shared" si="101"/>
        <v>42278</v>
      </c>
      <c r="C263" s="2">
        <v>13241.9</v>
      </c>
      <c r="E263" s="70">
        <v>42278</v>
      </c>
      <c r="F263" s="69">
        <v>8.0500000000000007</v>
      </c>
      <c r="G263" s="69">
        <v>3.57</v>
      </c>
      <c r="H263" s="69">
        <v>17.87</v>
      </c>
      <c r="I263" s="69">
        <v>28.45</v>
      </c>
      <c r="J263" s="69">
        <v>11.41</v>
      </c>
      <c r="K263" s="69">
        <v>10.44</v>
      </c>
      <c r="L263" s="69">
        <v>20.100000000000001</v>
      </c>
      <c r="M263" s="69">
        <v>3.08</v>
      </c>
      <c r="N263" s="69">
        <v>8.41</v>
      </c>
      <c r="O263" s="69">
        <v>5.9832999999999998</v>
      </c>
      <c r="P263" s="69">
        <v>26.98</v>
      </c>
      <c r="Q263" s="69">
        <v>0.9</v>
      </c>
      <c r="R263" s="69">
        <v>5.0199999999999996</v>
      </c>
      <c r="S263" s="69">
        <v>37.520000000000003</v>
      </c>
      <c r="T263" s="4"/>
      <c r="V263" s="3">
        <f t="shared" si="80"/>
        <v>42278</v>
      </c>
      <c r="W263" s="40">
        <f ca="1">W262+SUMIFS('Transactions (Dated)'!$E$2:$E$53,'Transactions (Dated)'!$D$2:$D$53,'Share Values'!$V263,'Transactions (Dated)'!$B$2:$B$53,'Share Values'!W$11,'Transactions (Dated)'!$C$2:$C$53,"Buy")-SUMIFS('Transactions (Dated)'!$E$2:$E$53,'Transactions (Dated)'!$D$2:$D$53,'Share Values'!$V263,'Transactions (Dated)'!$B$2:$B$53,'Share Values'!W$11,'Transactions (Dated)'!$C$2:$C$53,"Sell")</f>
        <v>4625</v>
      </c>
      <c r="X263" s="40">
        <f ca="1">X262+SUMIFS('Transactions (Dated)'!$E$2:$E$53,'Transactions (Dated)'!$D$2:$D$53,'Share Values'!$V263,'Transactions (Dated)'!$B$2:$B$53,'Share Values'!X$11,'Transactions (Dated)'!$C$2:$C$53,"Buy")-SUMIFS('Transactions (Dated)'!$E$2:$E$53,'Transactions (Dated)'!$D$2:$D$53,'Share Values'!$V263,'Transactions (Dated)'!$B$2:$B$53,'Share Values'!X$11,'Transactions (Dated)'!$C$2:$C$53,"Sell")</f>
        <v>9375</v>
      </c>
      <c r="Y263" s="40">
        <f ca="1">Y262+SUMIFS('Transactions (Dated)'!$E$2:$E$53,'Transactions (Dated)'!$D$2:$D$53,'Share Values'!$V263,'Transactions (Dated)'!$B$2:$B$53,'Share Values'!Y$11,'Transactions (Dated)'!$C$2:$C$53,"Buy")-SUMIFS('Transactions (Dated)'!$E$2:$E$53,'Transactions (Dated)'!$D$2:$D$53,'Share Values'!$V263,'Transactions (Dated)'!$B$2:$B$53,'Share Values'!Y$11,'Transactions (Dated)'!$C$2:$C$53,"Sell")</f>
        <v>0</v>
      </c>
      <c r="Z263" s="40">
        <f ca="1">Z262+SUMIFS('Transactions (Dated)'!$E$2:$E$53,'Transactions (Dated)'!$D$2:$D$53,'Share Values'!$V263,'Transactions (Dated)'!$B$2:$B$53,'Share Values'!Z$11,'Transactions (Dated)'!$C$2:$C$53,"Buy")-SUMIFS('Transactions (Dated)'!$E$2:$E$53,'Transactions (Dated)'!$D$2:$D$53,'Share Values'!$V263,'Transactions (Dated)'!$B$2:$B$53,'Share Values'!Z$11,'Transactions (Dated)'!$C$2:$C$53,"Sell")</f>
        <v>1892</v>
      </c>
      <c r="AA263" s="40">
        <f ca="1">AA262+SUMIFS('Transactions (Dated)'!$E$2:$E$53,'Transactions (Dated)'!$D$2:$D$53,'Share Values'!$V263,'Transactions (Dated)'!$B$2:$B$53,'Share Values'!AA$11,'Transactions (Dated)'!$C$2:$C$53,"Buy")-SUMIFS('Transactions (Dated)'!$E$2:$E$53,'Transactions (Dated)'!$D$2:$D$53,'Share Values'!$V263,'Transactions (Dated)'!$B$2:$B$53,'Share Values'!AA$11,'Transactions (Dated)'!$C$2:$C$53,"Sell")</f>
        <v>2348</v>
      </c>
      <c r="AB263" s="40">
        <f ca="1">AB262+SUMIFS('Transactions (Dated)'!$E$2:$E$53,'Transactions (Dated)'!$D$2:$D$53,'Share Values'!$V263,'Transactions (Dated)'!$B$2:$B$53,'Share Values'!AB$11,'Transactions (Dated)'!$C$2:$C$53,"Buy")-SUMIFS('Transactions (Dated)'!$E$2:$E$53,'Transactions (Dated)'!$D$2:$D$53,'Share Values'!$V263,'Transactions (Dated)'!$B$2:$B$53,'Share Values'!AB$11,'Transactions (Dated)'!$C$2:$C$53,"Sell")</f>
        <v>0</v>
      </c>
      <c r="AC263" s="40">
        <f ca="1">AC262+SUMIFS('Transactions (Dated)'!$E$2:$E$53,'Transactions (Dated)'!$D$2:$D$53,'Share Values'!$V263,'Transactions (Dated)'!$B$2:$B$53,'Share Values'!AC$11,'Transactions (Dated)'!$C$2:$C$53,"Buy")-SUMIFS('Transactions (Dated)'!$E$2:$E$53,'Transactions (Dated)'!$D$2:$D$53,'Share Values'!$V263,'Transactions (Dated)'!$B$2:$B$53,'Share Values'!AC$11,'Transactions (Dated)'!$C$2:$C$53,"Sell")</f>
        <v>0</v>
      </c>
      <c r="AD263" s="40">
        <f ca="1">AD262+SUMIFS('Transactions (Dated)'!$E$2:$E$53,'Transactions (Dated)'!$D$2:$D$53,'Share Values'!$V263,'Transactions (Dated)'!$B$2:$B$53,'Share Values'!AD$11,'Transactions (Dated)'!$C$2:$C$53,"Buy")-SUMIFS('Transactions (Dated)'!$E$2:$E$53,'Transactions (Dated)'!$D$2:$D$53,'Share Values'!$V263,'Transactions (Dated)'!$B$2:$B$53,'Share Values'!AD$11,'Transactions (Dated)'!$C$2:$C$53,"Sell")</f>
        <v>0</v>
      </c>
      <c r="AE263" s="40">
        <f ca="1">AE262+SUMIFS('Transactions (Dated)'!$E$2:$E$53,'Transactions (Dated)'!$D$2:$D$53,'Share Values'!$V263,'Transactions (Dated)'!$B$2:$B$53,'Share Values'!AE$11,'Transactions (Dated)'!$C$2:$C$53,"Buy")-SUMIFS('Transactions (Dated)'!$E$2:$E$53,'Transactions (Dated)'!$D$2:$D$53,'Share Values'!$V263,'Transactions (Dated)'!$B$2:$B$53,'Share Values'!AE$11,'Transactions (Dated)'!$C$2:$C$53,"Sell")</f>
        <v>0</v>
      </c>
      <c r="AF263" s="40">
        <f ca="1">AF262+SUMIFS('Transactions (Dated)'!$E$2:$E$53,'Transactions (Dated)'!$D$2:$D$53,'Share Values'!$V263,'Transactions (Dated)'!$B$2:$B$53,'Share Values'!AF$11,'Transactions (Dated)'!$C$2:$C$53,"Buy")-SUMIFS('Transactions (Dated)'!$E$2:$E$53,'Transactions (Dated)'!$D$2:$D$53,'Share Values'!$V263,'Transactions (Dated)'!$B$2:$B$53,'Share Values'!AF$11,'Transactions (Dated)'!$C$2:$C$53,"Sell")</f>
        <v>0</v>
      </c>
      <c r="AG263" s="40">
        <f ca="1">AG262+SUMIFS('Transactions (Dated)'!$E$2:$E$53,'Transactions (Dated)'!$D$2:$D$53,'Share Values'!$V263,'Transactions (Dated)'!$B$2:$B$53,'Share Values'!AG$11,'Transactions (Dated)'!$C$2:$C$53,"Buy")-SUMIFS('Transactions (Dated)'!$E$2:$E$53,'Transactions (Dated)'!$D$2:$D$53,'Share Values'!$V263,'Transactions (Dated)'!$B$2:$B$53,'Share Values'!AG$11,'Transactions (Dated)'!$C$2:$C$53,"Sell")</f>
        <v>0</v>
      </c>
      <c r="AH263" s="40">
        <f ca="1">AH262+SUMIFS('Transactions (Dated)'!$E$2:$E$53,'Transactions (Dated)'!$D$2:$D$53,'Share Values'!$V263,'Transactions (Dated)'!$B$2:$B$53,'Share Values'!AH$11,'Transactions (Dated)'!$C$2:$C$53,"Buy")-SUMIFS('Transactions (Dated)'!$E$2:$E$53,'Transactions (Dated)'!$D$2:$D$53,'Share Values'!$V263,'Transactions (Dated)'!$B$2:$B$53,'Share Values'!AH$11,'Transactions (Dated)'!$C$2:$C$53,"Sell")</f>
        <v>0</v>
      </c>
      <c r="AI263" s="40">
        <f ca="1">AI262+SUMIFS('Transactions (Dated)'!$E$2:$E$53,'Transactions (Dated)'!$D$2:$D$53,'Share Values'!$V263,'Transactions (Dated)'!$B$2:$B$53,'Share Values'!AI$11,'Transactions (Dated)'!$C$2:$C$53,"Buy")-SUMIFS('Transactions (Dated)'!$E$2:$E$53,'Transactions (Dated)'!$D$2:$D$53,'Share Values'!$V263,'Transactions (Dated)'!$B$2:$B$53,'Share Values'!AI$11,'Transactions (Dated)'!$C$2:$C$53,"Sell")</f>
        <v>0</v>
      </c>
      <c r="AJ263" s="40">
        <f ca="1">AJ262+SUMIFS('Transactions (Dated)'!$E$2:$E$53,'Transactions (Dated)'!$D$2:$D$53,'Share Values'!$V263,'Transactions (Dated)'!$B$2:$B$53,'Share Values'!AJ$11,'Transactions (Dated)'!$C$2:$C$53,"Buy")-SUMIFS('Transactions (Dated)'!$E$2:$E$53,'Transactions (Dated)'!$D$2:$D$53,'Share Values'!$V263,'Transactions (Dated)'!$B$2:$B$53,'Share Values'!AJ$11,'Transactions (Dated)'!$C$2:$C$53,"Sell")</f>
        <v>0</v>
      </c>
      <c r="AK263" s="40"/>
      <c r="AM263" s="3">
        <f t="shared" si="81"/>
        <v>42278</v>
      </c>
      <c r="AN263" s="6">
        <f t="shared" ca="1" si="82"/>
        <v>37231.25</v>
      </c>
      <c r="AO263" s="6">
        <f t="shared" ca="1" si="83"/>
        <v>33468.75</v>
      </c>
      <c r="AP263" s="6">
        <f t="shared" ca="1" si="84"/>
        <v>0</v>
      </c>
      <c r="AQ263" s="6">
        <f t="shared" ca="1" si="85"/>
        <v>53827.4</v>
      </c>
      <c r="AR263" s="6">
        <f t="shared" ca="1" si="86"/>
        <v>26790.68</v>
      </c>
      <c r="AS263" s="6">
        <f t="shared" ca="1" si="87"/>
        <v>0</v>
      </c>
      <c r="AT263" s="6">
        <f t="shared" ca="1" si="88"/>
        <v>0</v>
      </c>
      <c r="AU263" s="6">
        <f t="shared" ca="1" si="89"/>
        <v>0</v>
      </c>
      <c r="AV263" s="6">
        <f t="shared" ca="1" si="90"/>
        <v>0</v>
      </c>
      <c r="AW263" s="6">
        <f t="shared" ca="1" si="91"/>
        <v>0</v>
      </c>
      <c r="AX263" s="6">
        <f t="shared" ca="1" si="92"/>
        <v>0</v>
      </c>
      <c r="AY263" s="6">
        <f t="shared" ca="1" si="93"/>
        <v>0</v>
      </c>
      <c r="AZ263" s="6">
        <f t="shared" ca="1" si="94"/>
        <v>0</v>
      </c>
      <c r="BA263" s="6">
        <f t="shared" ca="1" si="95"/>
        <v>0</v>
      </c>
      <c r="BB263" s="6"/>
      <c r="BD263" s="4">
        <f t="shared" ca="1" si="96"/>
        <v>151318.07999999999</v>
      </c>
      <c r="BF263" s="3">
        <f t="shared" si="97"/>
        <v>42278</v>
      </c>
      <c r="BG263" s="6">
        <f>BG262+SUMIFS('Transactions (Dated)'!H:H,'Transactions (Dated)'!D:D,'Share Values'!AM263)</f>
        <v>806524.9</v>
      </c>
      <c r="BH263" s="6">
        <f ca="1">BH262+SUMIFS('Transactions (Dated)'!$F:$F,'Transactions (Dated)'!$D:$D,$BF263,'Transactions (Dated)'!$B:$B,BH$11,'Transactions (Dated)'!$C:$C,"Dividend (paid to cash)")*W263</f>
        <v>0</v>
      </c>
      <c r="BI263" s="6">
        <f ca="1">BI262+SUMIFS('Transactions (Dated)'!$F:$F,'Transactions (Dated)'!$D:$D,$BF263,'Transactions (Dated)'!$B:$B,BI$11,'Transactions (Dated)'!$C:$C,"Dividend (paid to cash)")*X263</f>
        <v>2187.5</v>
      </c>
      <c r="BJ263" s="6">
        <f ca="1">BJ262+SUMIFS('Transactions (Dated)'!$F:$F,'Transactions (Dated)'!$D:$D,$BF263,'Transactions (Dated)'!$B:$B,BJ$11,'Transactions (Dated)'!$C:$C,"Dividend (paid to cash)")*Y263</f>
        <v>0</v>
      </c>
      <c r="BK263" s="6">
        <f ca="1">BK262+SUMIFS('Transactions (Dated)'!$F:$F,'Transactions (Dated)'!$D:$D,$BF263,'Transactions (Dated)'!$B:$B,BK$11,'Transactions (Dated)'!$C:$C,"Dividend (paid to cash)")*Z263</f>
        <v>179.74</v>
      </c>
      <c r="BL263" s="6">
        <f ca="1">BL262+SUMIFS('Transactions (Dated)'!$F:$F,'Transactions (Dated)'!$D:$D,$BF263,'Transactions (Dated)'!$B:$B,BL$11,'Transactions (Dated)'!$C:$C,"Dividend (paid to cash)")*AA263</f>
        <v>0</v>
      </c>
      <c r="BM263" s="6">
        <f ca="1">BM262+SUMIFS('Transactions (Dated)'!$F:$F,'Transactions (Dated)'!$D:$D,$BF263,'Transactions (Dated)'!$B:$B,BM$11,'Transactions (Dated)'!$C:$C,"Dividend (paid to cash)")*AB263</f>
        <v>0</v>
      </c>
      <c r="BN263" s="6">
        <f ca="1">BN262+SUMIFS('Transactions (Dated)'!$F:$F,'Transactions (Dated)'!$D:$D,$BF263,'Transactions (Dated)'!$B:$B,BN$11,'Transactions (Dated)'!$C:$C,"Dividend (paid to cash)")*AC263</f>
        <v>0</v>
      </c>
      <c r="BO263" s="6">
        <f ca="1">BO262+SUMIFS('Transactions (Dated)'!$F:$F,'Transactions (Dated)'!$D:$D,$BF263,'Transactions (Dated)'!$B:$B,BO$11,'Transactions (Dated)'!$C:$C,"Dividend (paid to cash)")*AD263</f>
        <v>0</v>
      </c>
      <c r="BP263" s="6">
        <f ca="1">BP262+SUMIFS('Transactions (Dated)'!$F:$F,'Transactions (Dated)'!$D:$D,$BF263,'Transactions (Dated)'!$B:$B,BP$11,'Transactions (Dated)'!$C:$C,"Dividend (paid to cash)")*AE263</f>
        <v>0</v>
      </c>
      <c r="BQ263" s="6">
        <f ca="1">BQ262+SUMIFS('Transactions (Dated)'!$F:$F,'Transactions (Dated)'!$D:$D,$BF263,'Transactions (Dated)'!$B:$B,BQ$11,'Transactions (Dated)'!$C:$C,"Dividend (paid to cash)")*AF263</f>
        <v>0</v>
      </c>
      <c r="BR263" s="6">
        <f ca="1">BR262+SUMIFS('Transactions (Dated)'!$F:$F,'Transactions (Dated)'!$D:$D,$BF263,'Transactions (Dated)'!$B:$B,BR$11,'Transactions (Dated)'!$C:$C,"Dividend (paid to cash)")*AG263</f>
        <v>0</v>
      </c>
      <c r="BS263" s="6">
        <f ca="1">BS262+SUMIFS('Transactions (Dated)'!$F:$F,'Transactions (Dated)'!$D:$D,$BF263,'Transactions (Dated)'!$B:$B,BS$11,'Transactions (Dated)'!$C:$C,"Dividend (paid to cash)")*AH263</f>
        <v>0</v>
      </c>
      <c r="BT263" s="6">
        <f ca="1">BT262+SUMIFS('Transactions (Dated)'!$F:$F,'Transactions (Dated)'!$D:$D,$BF263,'Transactions (Dated)'!$B:$B,BT$11,'Transactions (Dated)'!$C:$C,"Dividend (paid to cash)")*AI263</f>
        <v>0</v>
      </c>
      <c r="BU263" s="6">
        <f ca="1">BU262+SUMIFS('Transactions (Dated)'!$F:$F,'Transactions (Dated)'!$D:$D,$BF263,'Transactions (Dated)'!$B:$B,BU$11,'Transactions (Dated)'!$C:$C,"Dividend (paid to cash)")*AJ263</f>
        <v>0</v>
      </c>
      <c r="BV263" s="6"/>
      <c r="BX263" s="6">
        <f t="shared" ca="1" si="102"/>
        <v>808892.14</v>
      </c>
      <c r="BZ263" s="3">
        <f t="shared" si="103"/>
        <v>42278</v>
      </c>
      <c r="CA263" s="4">
        <f t="shared" ca="1" si="98"/>
        <v>151318.07999999999</v>
      </c>
      <c r="CB263" s="4">
        <f t="shared" ca="1" si="99"/>
        <v>808892.14</v>
      </c>
      <c r="CD263" s="4">
        <f t="shared" ca="1" si="100"/>
        <v>960210.22</v>
      </c>
    </row>
    <row r="264" spans="2:82" x14ac:dyDescent="0.15">
      <c r="B264" s="3">
        <f t="shared" si="101"/>
        <v>42279</v>
      </c>
      <c r="C264" s="2">
        <v>13339.7</v>
      </c>
      <c r="E264" s="70">
        <v>42279</v>
      </c>
      <c r="F264" s="69">
        <v>8.33</v>
      </c>
      <c r="G264" s="69">
        <v>3.67</v>
      </c>
      <c r="H264" s="69">
        <v>18.02</v>
      </c>
      <c r="I264" s="69">
        <v>28.61</v>
      </c>
      <c r="J264" s="69">
        <v>11.62</v>
      </c>
      <c r="K264" s="69">
        <v>10.49</v>
      </c>
      <c r="L264" s="69">
        <v>20.56</v>
      </c>
      <c r="M264" s="69">
        <v>3.19</v>
      </c>
      <c r="N264" s="69">
        <v>8.36</v>
      </c>
      <c r="O264" s="69">
        <v>6.0266999999999999</v>
      </c>
      <c r="P264" s="69">
        <v>27.01</v>
      </c>
      <c r="Q264" s="69">
        <v>0.9</v>
      </c>
      <c r="R264" s="69">
        <v>5.32</v>
      </c>
      <c r="S264" s="69">
        <v>37.630000000000003</v>
      </c>
      <c r="T264" s="4"/>
      <c r="V264" s="3">
        <f t="shared" si="80"/>
        <v>42279</v>
      </c>
      <c r="W264" s="40">
        <f ca="1">W263+SUMIFS('Transactions (Dated)'!$E$2:$E$53,'Transactions (Dated)'!$D$2:$D$53,'Share Values'!$V264,'Transactions (Dated)'!$B$2:$B$53,'Share Values'!W$11,'Transactions (Dated)'!$C$2:$C$53,"Buy")-SUMIFS('Transactions (Dated)'!$E$2:$E$53,'Transactions (Dated)'!$D$2:$D$53,'Share Values'!$V264,'Transactions (Dated)'!$B$2:$B$53,'Share Values'!W$11,'Transactions (Dated)'!$C$2:$C$53,"Sell")</f>
        <v>4625</v>
      </c>
      <c r="X264" s="40">
        <f ca="1">X263+SUMIFS('Transactions (Dated)'!$E$2:$E$53,'Transactions (Dated)'!$D$2:$D$53,'Share Values'!$V264,'Transactions (Dated)'!$B$2:$B$53,'Share Values'!X$11,'Transactions (Dated)'!$C$2:$C$53,"Buy")-SUMIFS('Transactions (Dated)'!$E$2:$E$53,'Transactions (Dated)'!$D$2:$D$53,'Share Values'!$V264,'Transactions (Dated)'!$B$2:$B$53,'Share Values'!X$11,'Transactions (Dated)'!$C$2:$C$53,"Sell")</f>
        <v>9375</v>
      </c>
      <c r="Y264" s="40">
        <f ca="1">Y263+SUMIFS('Transactions (Dated)'!$E$2:$E$53,'Transactions (Dated)'!$D$2:$D$53,'Share Values'!$V264,'Transactions (Dated)'!$B$2:$B$53,'Share Values'!Y$11,'Transactions (Dated)'!$C$2:$C$53,"Buy")-SUMIFS('Transactions (Dated)'!$E$2:$E$53,'Transactions (Dated)'!$D$2:$D$53,'Share Values'!$V264,'Transactions (Dated)'!$B$2:$B$53,'Share Values'!Y$11,'Transactions (Dated)'!$C$2:$C$53,"Sell")</f>
        <v>0</v>
      </c>
      <c r="Z264" s="40">
        <f ca="1">Z263+SUMIFS('Transactions (Dated)'!$E$2:$E$53,'Transactions (Dated)'!$D$2:$D$53,'Share Values'!$V264,'Transactions (Dated)'!$B$2:$B$53,'Share Values'!Z$11,'Transactions (Dated)'!$C$2:$C$53,"Buy")-SUMIFS('Transactions (Dated)'!$E$2:$E$53,'Transactions (Dated)'!$D$2:$D$53,'Share Values'!$V264,'Transactions (Dated)'!$B$2:$B$53,'Share Values'!Z$11,'Transactions (Dated)'!$C$2:$C$53,"Sell")</f>
        <v>1892</v>
      </c>
      <c r="AA264" s="40">
        <f ca="1">AA263+SUMIFS('Transactions (Dated)'!$E$2:$E$53,'Transactions (Dated)'!$D$2:$D$53,'Share Values'!$V264,'Transactions (Dated)'!$B$2:$B$53,'Share Values'!AA$11,'Transactions (Dated)'!$C$2:$C$53,"Buy")-SUMIFS('Transactions (Dated)'!$E$2:$E$53,'Transactions (Dated)'!$D$2:$D$53,'Share Values'!$V264,'Transactions (Dated)'!$B$2:$B$53,'Share Values'!AA$11,'Transactions (Dated)'!$C$2:$C$53,"Sell")</f>
        <v>2348</v>
      </c>
      <c r="AB264" s="40">
        <f ca="1">AB263+SUMIFS('Transactions (Dated)'!$E$2:$E$53,'Transactions (Dated)'!$D$2:$D$53,'Share Values'!$V264,'Transactions (Dated)'!$B$2:$B$53,'Share Values'!AB$11,'Transactions (Dated)'!$C$2:$C$53,"Buy")-SUMIFS('Transactions (Dated)'!$E$2:$E$53,'Transactions (Dated)'!$D$2:$D$53,'Share Values'!$V264,'Transactions (Dated)'!$B$2:$B$53,'Share Values'!AB$11,'Transactions (Dated)'!$C$2:$C$53,"Sell")</f>
        <v>0</v>
      </c>
      <c r="AC264" s="40">
        <f ca="1">AC263+SUMIFS('Transactions (Dated)'!$E$2:$E$53,'Transactions (Dated)'!$D$2:$D$53,'Share Values'!$V264,'Transactions (Dated)'!$B$2:$B$53,'Share Values'!AC$11,'Transactions (Dated)'!$C$2:$C$53,"Buy")-SUMIFS('Transactions (Dated)'!$E$2:$E$53,'Transactions (Dated)'!$D$2:$D$53,'Share Values'!$V264,'Transactions (Dated)'!$B$2:$B$53,'Share Values'!AC$11,'Transactions (Dated)'!$C$2:$C$53,"Sell")</f>
        <v>0</v>
      </c>
      <c r="AD264" s="40">
        <f ca="1">AD263+SUMIFS('Transactions (Dated)'!$E$2:$E$53,'Transactions (Dated)'!$D$2:$D$53,'Share Values'!$V264,'Transactions (Dated)'!$B$2:$B$53,'Share Values'!AD$11,'Transactions (Dated)'!$C$2:$C$53,"Buy")-SUMIFS('Transactions (Dated)'!$E$2:$E$53,'Transactions (Dated)'!$D$2:$D$53,'Share Values'!$V264,'Transactions (Dated)'!$B$2:$B$53,'Share Values'!AD$11,'Transactions (Dated)'!$C$2:$C$53,"Sell")</f>
        <v>0</v>
      </c>
      <c r="AE264" s="40">
        <f ca="1">AE263+SUMIFS('Transactions (Dated)'!$E$2:$E$53,'Transactions (Dated)'!$D$2:$D$53,'Share Values'!$V264,'Transactions (Dated)'!$B$2:$B$53,'Share Values'!AE$11,'Transactions (Dated)'!$C$2:$C$53,"Buy")-SUMIFS('Transactions (Dated)'!$E$2:$E$53,'Transactions (Dated)'!$D$2:$D$53,'Share Values'!$V264,'Transactions (Dated)'!$B$2:$B$53,'Share Values'!AE$11,'Transactions (Dated)'!$C$2:$C$53,"Sell")</f>
        <v>0</v>
      </c>
      <c r="AF264" s="40">
        <f ca="1">AF263+SUMIFS('Transactions (Dated)'!$E$2:$E$53,'Transactions (Dated)'!$D$2:$D$53,'Share Values'!$V264,'Transactions (Dated)'!$B$2:$B$53,'Share Values'!AF$11,'Transactions (Dated)'!$C$2:$C$53,"Buy")-SUMIFS('Transactions (Dated)'!$E$2:$E$53,'Transactions (Dated)'!$D$2:$D$53,'Share Values'!$V264,'Transactions (Dated)'!$B$2:$B$53,'Share Values'!AF$11,'Transactions (Dated)'!$C$2:$C$53,"Sell")</f>
        <v>0</v>
      </c>
      <c r="AG264" s="40">
        <f ca="1">AG263+SUMIFS('Transactions (Dated)'!$E$2:$E$53,'Transactions (Dated)'!$D$2:$D$53,'Share Values'!$V264,'Transactions (Dated)'!$B$2:$B$53,'Share Values'!AG$11,'Transactions (Dated)'!$C$2:$C$53,"Buy")-SUMIFS('Transactions (Dated)'!$E$2:$E$53,'Transactions (Dated)'!$D$2:$D$53,'Share Values'!$V264,'Transactions (Dated)'!$B$2:$B$53,'Share Values'!AG$11,'Transactions (Dated)'!$C$2:$C$53,"Sell")</f>
        <v>0</v>
      </c>
      <c r="AH264" s="40">
        <f ca="1">AH263+SUMIFS('Transactions (Dated)'!$E$2:$E$53,'Transactions (Dated)'!$D$2:$D$53,'Share Values'!$V264,'Transactions (Dated)'!$B$2:$B$53,'Share Values'!AH$11,'Transactions (Dated)'!$C$2:$C$53,"Buy")-SUMIFS('Transactions (Dated)'!$E$2:$E$53,'Transactions (Dated)'!$D$2:$D$53,'Share Values'!$V264,'Transactions (Dated)'!$B$2:$B$53,'Share Values'!AH$11,'Transactions (Dated)'!$C$2:$C$53,"Sell")</f>
        <v>0</v>
      </c>
      <c r="AI264" s="40">
        <f ca="1">AI263+SUMIFS('Transactions (Dated)'!$E$2:$E$53,'Transactions (Dated)'!$D$2:$D$53,'Share Values'!$V264,'Transactions (Dated)'!$B$2:$B$53,'Share Values'!AI$11,'Transactions (Dated)'!$C$2:$C$53,"Buy")-SUMIFS('Transactions (Dated)'!$E$2:$E$53,'Transactions (Dated)'!$D$2:$D$53,'Share Values'!$V264,'Transactions (Dated)'!$B$2:$B$53,'Share Values'!AI$11,'Transactions (Dated)'!$C$2:$C$53,"Sell")</f>
        <v>0</v>
      </c>
      <c r="AJ264" s="40">
        <f ca="1">AJ263+SUMIFS('Transactions (Dated)'!$E$2:$E$53,'Transactions (Dated)'!$D$2:$D$53,'Share Values'!$V264,'Transactions (Dated)'!$B$2:$B$53,'Share Values'!AJ$11,'Transactions (Dated)'!$C$2:$C$53,"Buy")-SUMIFS('Transactions (Dated)'!$E$2:$E$53,'Transactions (Dated)'!$D$2:$D$53,'Share Values'!$V264,'Transactions (Dated)'!$B$2:$B$53,'Share Values'!AJ$11,'Transactions (Dated)'!$C$2:$C$53,"Sell")</f>
        <v>0</v>
      </c>
      <c r="AK264" s="40"/>
      <c r="AM264" s="3">
        <f t="shared" si="81"/>
        <v>42279</v>
      </c>
      <c r="AN264" s="6">
        <f t="shared" ca="1" si="82"/>
        <v>38526.25</v>
      </c>
      <c r="AO264" s="6">
        <f t="shared" ca="1" si="83"/>
        <v>34406.25</v>
      </c>
      <c r="AP264" s="6">
        <f t="shared" ca="1" si="84"/>
        <v>0</v>
      </c>
      <c r="AQ264" s="6">
        <f t="shared" ca="1" si="85"/>
        <v>54130.119999999995</v>
      </c>
      <c r="AR264" s="6">
        <f t="shared" ca="1" si="86"/>
        <v>27283.759999999998</v>
      </c>
      <c r="AS264" s="6">
        <f t="shared" ca="1" si="87"/>
        <v>0</v>
      </c>
      <c r="AT264" s="6">
        <f t="shared" ca="1" si="88"/>
        <v>0</v>
      </c>
      <c r="AU264" s="6">
        <f t="shared" ca="1" si="89"/>
        <v>0</v>
      </c>
      <c r="AV264" s="6">
        <f t="shared" ca="1" si="90"/>
        <v>0</v>
      </c>
      <c r="AW264" s="6">
        <f t="shared" ca="1" si="91"/>
        <v>0</v>
      </c>
      <c r="AX264" s="6">
        <f t="shared" ca="1" si="92"/>
        <v>0</v>
      </c>
      <c r="AY264" s="6">
        <f t="shared" ca="1" si="93"/>
        <v>0</v>
      </c>
      <c r="AZ264" s="6">
        <f t="shared" ca="1" si="94"/>
        <v>0</v>
      </c>
      <c r="BA264" s="6">
        <f t="shared" ca="1" si="95"/>
        <v>0</v>
      </c>
      <c r="BB264" s="6"/>
      <c r="BD264" s="4">
        <f t="shared" ca="1" si="96"/>
        <v>154346.38</v>
      </c>
      <c r="BF264" s="3">
        <f t="shared" si="97"/>
        <v>42279</v>
      </c>
      <c r="BG264" s="6">
        <f>BG263+SUMIFS('Transactions (Dated)'!H:H,'Transactions (Dated)'!D:D,'Share Values'!AM264)</f>
        <v>806524.9</v>
      </c>
      <c r="BH264" s="6">
        <f ca="1">BH263+SUMIFS('Transactions (Dated)'!$F:$F,'Transactions (Dated)'!$D:$D,$BF264,'Transactions (Dated)'!$B:$B,BH$11,'Transactions (Dated)'!$C:$C,"Dividend (paid to cash)")*W264</f>
        <v>0</v>
      </c>
      <c r="BI264" s="6">
        <f ca="1">BI263+SUMIFS('Transactions (Dated)'!$F:$F,'Transactions (Dated)'!$D:$D,$BF264,'Transactions (Dated)'!$B:$B,BI$11,'Transactions (Dated)'!$C:$C,"Dividend (paid to cash)")*X264</f>
        <v>2187.5</v>
      </c>
      <c r="BJ264" s="6">
        <f ca="1">BJ263+SUMIFS('Transactions (Dated)'!$F:$F,'Transactions (Dated)'!$D:$D,$BF264,'Transactions (Dated)'!$B:$B,BJ$11,'Transactions (Dated)'!$C:$C,"Dividend (paid to cash)")*Y264</f>
        <v>0</v>
      </c>
      <c r="BK264" s="6">
        <f ca="1">BK263+SUMIFS('Transactions (Dated)'!$F:$F,'Transactions (Dated)'!$D:$D,$BF264,'Transactions (Dated)'!$B:$B,BK$11,'Transactions (Dated)'!$C:$C,"Dividend (paid to cash)")*Z264</f>
        <v>179.74</v>
      </c>
      <c r="BL264" s="6">
        <f ca="1">BL263+SUMIFS('Transactions (Dated)'!$F:$F,'Transactions (Dated)'!$D:$D,$BF264,'Transactions (Dated)'!$B:$B,BL$11,'Transactions (Dated)'!$C:$C,"Dividend (paid to cash)")*AA264</f>
        <v>0</v>
      </c>
      <c r="BM264" s="6">
        <f ca="1">BM263+SUMIFS('Transactions (Dated)'!$F:$F,'Transactions (Dated)'!$D:$D,$BF264,'Transactions (Dated)'!$B:$B,BM$11,'Transactions (Dated)'!$C:$C,"Dividend (paid to cash)")*AB264</f>
        <v>0</v>
      </c>
      <c r="BN264" s="6">
        <f ca="1">BN263+SUMIFS('Transactions (Dated)'!$F:$F,'Transactions (Dated)'!$D:$D,$BF264,'Transactions (Dated)'!$B:$B,BN$11,'Transactions (Dated)'!$C:$C,"Dividend (paid to cash)")*AC264</f>
        <v>0</v>
      </c>
      <c r="BO264" s="6">
        <f ca="1">BO263+SUMIFS('Transactions (Dated)'!$F:$F,'Transactions (Dated)'!$D:$D,$BF264,'Transactions (Dated)'!$B:$B,BO$11,'Transactions (Dated)'!$C:$C,"Dividend (paid to cash)")*AD264</f>
        <v>0</v>
      </c>
      <c r="BP264" s="6">
        <f ca="1">BP263+SUMIFS('Transactions (Dated)'!$F:$F,'Transactions (Dated)'!$D:$D,$BF264,'Transactions (Dated)'!$B:$B,BP$11,'Transactions (Dated)'!$C:$C,"Dividend (paid to cash)")*AE264</f>
        <v>0</v>
      </c>
      <c r="BQ264" s="6">
        <f ca="1">BQ263+SUMIFS('Transactions (Dated)'!$F:$F,'Transactions (Dated)'!$D:$D,$BF264,'Transactions (Dated)'!$B:$B,BQ$11,'Transactions (Dated)'!$C:$C,"Dividend (paid to cash)")*AF264</f>
        <v>0</v>
      </c>
      <c r="BR264" s="6">
        <f ca="1">BR263+SUMIFS('Transactions (Dated)'!$F:$F,'Transactions (Dated)'!$D:$D,$BF264,'Transactions (Dated)'!$B:$B,BR$11,'Transactions (Dated)'!$C:$C,"Dividend (paid to cash)")*AG264</f>
        <v>0</v>
      </c>
      <c r="BS264" s="6">
        <f ca="1">BS263+SUMIFS('Transactions (Dated)'!$F:$F,'Transactions (Dated)'!$D:$D,$BF264,'Transactions (Dated)'!$B:$B,BS$11,'Transactions (Dated)'!$C:$C,"Dividend (paid to cash)")*AH264</f>
        <v>0</v>
      </c>
      <c r="BT264" s="6">
        <f ca="1">BT263+SUMIFS('Transactions (Dated)'!$F:$F,'Transactions (Dated)'!$D:$D,$BF264,'Transactions (Dated)'!$B:$B,BT$11,'Transactions (Dated)'!$C:$C,"Dividend (paid to cash)")*AI264</f>
        <v>0</v>
      </c>
      <c r="BU264" s="6">
        <f ca="1">BU263+SUMIFS('Transactions (Dated)'!$F:$F,'Transactions (Dated)'!$D:$D,$BF264,'Transactions (Dated)'!$B:$B,BU$11,'Transactions (Dated)'!$C:$C,"Dividend (paid to cash)")*AJ264</f>
        <v>0</v>
      </c>
      <c r="BV264" s="6"/>
      <c r="BX264" s="6">
        <f t="shared" ca="1" si="102"/>
        <v>808892.14</v>
      </c>
      <c r="BZ264" s="3">
        <f t="shared" si="103"/>
        <v>42279</v>
      </c>
      <c r="CA264" s="4">
        <f t="shared" ca="1" si="98"/>
        <v>154346.38</v>
      </c>
      <c r="CB264" s="4">
        <f t="shared" ca="1" si="99"/>
        <v>808892.14</v>
      </c>
      <c r="CD264" s="4">
        <f t="shared" ca="1" si="100"/>
        <v>963238.52</v>
      </c>
    </row>
    <row r="265" spans="2:82" x14ac:dyDescent="0.15">
      <c r="B265" s="3">
        <f t="shared" si="101"/>
        <v>42282</v>
      </c>
      <c r="C265" s="2">
        <v>13552.2</v>
      </c>
      <c r="E265" s="70">
        <v>42282</v>
      </c>
      <c r="F265" s="69">
        <v>8.6300000000000008</v>
      </c>
      <c r="G265" s="69">
        <v>3.68</v>
      </c>
      <c r="H265" s="69">
        <v>18.329999999999998</v>
      </c>
      <c r="I265" s="69">
        <v>28.96</v>
      </c>
      <c r="J265" s="69">
        <v>11.97</v>
      </c>
      <c r="K265" s="69">
        <v>10.82</v>
      </c>
      <c r="L265" s="69">
        <v>21.44</v>
      </c>
      <c r="M265" s="69">
        <v>3.29</v>
      </c>
      <c r="N265" s="69">
        <v>8.36</v>
      </c>
      <c r="O265" s="69">
        <v>6.0266999999999999</v>
      </c>
      <c r="P265" s="69">
        <v>27.38</v>
      </c>
      <c r="Q265" s="69">
        <v>0.87</v>
      </c>
      <c r="R265" s="69">
        <v>5.8</v>
      </c>
      <c r="S265" s="69">
        <v>38.299999999999997</v>
      </c>
      <c r="T265" s="4"/>
      <c r="V265" s="3">
        <f t="shared" si="80"/>
        <v>42282</v>
      </c>
      <c r="W265" s="40">
        <f ca="1">W264+SUMIFS('Transactions (Dated)'!$E$2:$E$53,'Transactions (Dated)'!$D$2:$D$53,'Share Values'!$V265,'Transactions (Dated)'!$B$2:$B$53,'Share Values'!W$11,'Transactions (Dated)'!$C$2:$C$53,"Buy")-SUMIFS('Transactions (Dated)'!$E$2:$E$53,'Transactions (Dated)'!$D$2:$D$53,'Share Values'!$V265,'Transactions (Dated)'!$B$2:$B$53,'Share Values'!W$11,'Transactions (Dated)'!$C$2:$C$53,"Sell")</f>
        <v>4625</v>
      </c>
      <c r="X265" s="40">
        <f ca="1">X264+SUMIFS('Transactions (Dated)'!$E$2:$E$53,'Transactions (Dated)'!$D$2:$D$53,'Share Values'!$V265,'Transactions (Dated)'!$B$2:$B$53,'Share Values'!X$11,'Transactions (Dated)'!$C$2:$C$53,"Buy")-SUMIFS('Transactions (Dated)'!$E$2:$E$53,'Transactions (Dated)'!$D$2:$D$53,'Share Values'!$V265,'Transactions (Dated)'!$B$2:$B$53,'Share Values'!X$11,'Transactions (Dated)'!$C$2:$C$53,"Sell")</f>
        <v>9375</v>
      </c>
      <c r="Y265" s="40">
        <f ca="1">Y264+SUMIFS('Transactions (Dated)'!$E$2:$E$53,'Transactions (Dated)'!$D$2:$D$53,'Share Values'!$V265,'Transactions (Dated)'!$B$2:$B$53,'Share Values'!Y$11,'Transactions (Dated)'!$C$2:$C$53,"Buy")-SUMIFS('Transactions (Dated)'!$E$2:$E$53,'Transactions (Dated)'!$D$2:$D$53,'Share Values'!$V265,'Transactions (Dated)'!$B$2:$B$53,'Share Values'!Y$11,'Transactions (Dated)'!$C$2:$C$53,"Sell")</f>
        <v>0</v>
      </c>
      <c r="Z265" s="40">
        <f ca="1">Z264+SUMIFS('Transactions (Dated)'!$E$2:$E$53,'Transactions (Dated)'!$D$2:$D$53,'Share Values'!$V265,'Transactions (Dated)'!$B$2:$B$53,'Share Values'!Z$11,'Transactions (Dated)'!$C$2:$C$53,"Buy")-SUMIFS('Transactions (Dated)'!$E$2:$E$53,'Transactions (Dated)'!$D$2:$D$53,'Share Values'!$V265,'Transactions (Dated)'!$B$2:$B$53,'Share Values'!Z$11,'Transactions (Dated)'!$C$2:$C$53,"Sell")</f>
        <v>1892</v>
      </c>
      <c r="AA265" s="40">
        <f ca="1">AA264+SUMIFS('Transactions (Dated)'!$E$2:$E$53,'Transactions (Dated)'!$D$2:$D$53,'Share Values'!$V265,'Transactions (Dated)'!$B$2:$B$53,'Share Values'!AA$11,'Transactions (Dated)'!$C$2:$C$53,"Buy")-SUMIFS('Transactions (Dated)'!$E$2:$E$53,'Transactions (Dated)'!$D$2:$D$53,'Share Values'!$V265,'Transactions (Dated)'!$B$2:$B$53,'Share Values'!AA$11,'Transactions (Dated)'!$C$2:$C$53,"Sell")</f>
        <v>2348</v>
      </c>
      <c r="AB265" s="40">
        <f ca="1">AB264+SUMIFS('Transactions (Dated)'!$E$2:$E$53,'Transactions (Dated)'!$D$2:$D$53,'Share Values'!$V265,'Transactions (Dated)'!$B$2:$B$53,'Share Values'!AB$11,'Transactions (Dated)'!$C$2:$C$53,"Buy")-SUMIFS('Transactions (Dated)'!$E$2:$E$53,'Transactions (Dated)'!$D$2:$D$53,'Share Values'!$V265,'Transactions (Dated)'!$B$2:$B$53,'Share Values'!AB$11,'Transactions (Dated)'!$C$2:$C$53,"Sell")</f>
        <v>0</v>
      </c>
      <c r="AC265" s="40">
        <f ca="1">AC264+SUMIFS('Transactions (Dated)'!$E$2:$E$53,'Transactions (Dated)'!$D$2:$D$53,'Share Values'!$V265,'Transactions (Dated)'!$B$2:$B$53,'Share Values'!AC$11,'Transactions (Dated)'!$C$2:$C$53,"Buy")-SUMIFS('Transactions (Dated)'!$E$2:$E$53,'Transactions (Dated)'!$D$2:$D$53,'Share Values'!$V265,'Transactions (Dated)'!$B$2:$B$53,'Share Values'!AC$11,'Transactions (Dated)'!$C$2:$C$53,"Sell")</f>
        <v>0</v>
      </c>
      <c r="AD265" s="40">
        <f ca="1">AD264+SUMIFS('Transactions (Dated)'!$E$2:$E$53,'Transactions (Dated)'!$D$2:$D$53,'Share Values'!$V265,'Transactions (Dated)'!$B$2:$B$53,'Share Values'!AD$11,'Transactions (Dated)'!$C$2:$C$53,"Buy")-SUMIFS('Transactions (Dated)'!$E$2:$E$53,'Transactions (Dated)'!$D$2:$D$53,'Share Values'!$V265,'Transactions (Dated)'!$B$2:$B$53,'Share Values'!AD$11,'Transactions (Dated)'!$C$2:$C$53,"Sell")</f>
        <v>0</v>
      </c>
      <c r="AE265" s="40">
        <f ca="1">AE264+SUMIFS('Transactions (Dated)'!$E$2:$E$53,'Transactions (Dated)'!$D$2:$D$53,'Share Values'!$V265,'Transactions (Dated)'!$B$2:$B$53,'Share Values'!AE$11,'Transactions (Dated)'!$C$2:$C$53,"Buy")-SUMIFS('Transactions (Dated)'!$E$2:$E$53,'Transactions (Dated)'!$D$2:$D$53,'Share Values'!$V265,'Transactions (Dated)'!$B$2:$B$53,'Share Values'!AE$11,'Transactions (Dated)'!$C$2:$C$53,"Sell")</f>
        <v>0</v>
      </c>
      <c r="AF265" s="40">
        <f ca="1">AF264+SUMIFS('Transactions (Dated)'!$E$2:$E$53,'Transactions (Dated)'!$D$2:$D$53,'Share Values'!$V265,'Transactions (Dated)'!$B$2:$B$53,'Share Values'!AF$11,'Transactions (Dated)'!$C$2:$C$53,"Buy")-SUMIFS('Transactions (Dated)'!$E$2:$E$53,'Transactions (Dated)'!$D$2:$D$53,'Share Values'!$V265,'Transactions (Dated)'!$B$2:$B$53,'Share Values'!AF$11,'Transactions (Dated)'!$C$2:$C$53,"Sell")</f>
        <v>0</v>
      </c>
      <c r="AG265" s="40">
        <f ca="1">AG264+SUMIFS('Transactions (Dated)'!$E$2:$E$53,'Transactions (Dated)'!$D$2:$D$53,'Share Values'!$V265,'Transactions (Dated)'!$B$2:$B$53,'Share Values'!AG$11,'Transactions (Dated)'!$C$2:$C$53,"Buy")-SUMIFS('Transactions (Dated)'!$E$2:$E$53,'Transactions (Dated)'!$D$2:$D$53,'Share Values'!$V265,'Transactions (Dated)'!$B$2:$B$53,'Share Values'!AG$11,'Transactions (Dated)'!$C$2:$C$53,"Sell")</f>
        <v>0</v>
      </c>
      <c r="AH265" s="40">
        <f ca="1">AH264+SUMIFS('Transactions (Dated)'!$E$2:$E$53,'Transactions (Dated)'!$D$2:$D$53,'Share Values'!$V265,'Transactions (Dated)'!$B$2:$B$53,'Share Values'!AH$11,'Transactions (Dated)'!$C$2:$C$53,"Buy")-SUMIFS('Transactions (Dated)'!$E$2:$E$53,'Transactions (Dated)'!$D$2:$D$53,'Share Values'!$V265,'Transactions (Dated)'!$B$2:$B$53,'Share Values'!AH$11,'Transactions (Dated)'!$C$2:$C$53,"Sell")</f>
        <v>0</v>
      </c>
      <c r="AI265" s="40">
        <f ca="1">AI264+SUMIFS('Transactions (Dated)'!$E$2:$E$53,'Transactions (Dated)'!$D$2:$D$53,'Share Values'!$V265,'Transactions (Dated)'!$B$2:$B$53,'Share Values'!AI$11,'Transactions (Dated)'!$C$2:$C$53,"Buy")-SUMIFS('Transactions (Dated)'!$E$2:$E$53,'Transactions (Dated)'!$D$2:$D$53,'Share Values'!$V265,'Transactions (Dated)'!$B$2:$B$53,'Share Values'!AI$11,'Transactions (Dated)'!$C$2:$C$53,"Sell")</f>
        <v>0</v>
      </c>
      <c r="AJ265" s="40">
        <f ca="1">AJ264+SUMIFS('Transactions (Dated)'!$E$2:$E$53,'Transactions (Dated)'!$D$2:$D$53,'Share Values'!$V265,'Transactions (Dated)'!$B$2:$B$53,'Share Values'!AJ$11,'Transactions (Dated)'!$C$2:$C$53,"Buy")-SUMIFS('Transactions (Dated)'!$E$2:$E$53,'Transactions (Dated)'!$D$2:$D$53,'Share Values'!$V265,'Transactions (Dated)'!$B$2:$B$53,'Share Values'!AJ$11,'Transactions (Dated)'!$C$2:$C$53,"Sell")</f>
        <v>0</v>
      </c>
      <c r="AK265" s="40"/>
      <c r="AM265" s="3">
        <f t="shared" si="81"/>
        <v>42282</v>
      </c>
      <c r="AN265" s="6">
        <f t="shared" ca="1" si="82"/>
        <v>39913.75</v>
      </c>
      <c r="AO265" s="6">
        <f t="shared" ca="1" si="83"/>
        <v>34500</v>
      </c>
      <c r="AP265" s="6">
        <f t="shared" ca="1" si="84"/>
        <v>0</v>
      </c>
      <c r="AQ265" s="6">
        <f t="shared" ca="1" si="85"/>
        <v>54792.32</v>
      </c>
      <c r="AR265" s="6">
        <f t="shared" ca="1" si="86"/>
        <v>28105.56</v>
      </c>
      <c r="AS265" s="6">
        <f t="shared" ca="1" si="87"/>
        <v>0</v>
      </c>
      <c r="AT265" s="6">
        <f t="shared" ca="1" si="88"/>
        <v>0</v>
      </c>
      <c r="AU265" s="6">
        <f t="shared" ca="1" si="89"/>
        <v>0</v>
      </c>
      <c r="AV265" s="6">
        <f t="shared" ca="1" si="90"/>
        <v>0</v>
      </c>
      <c r="AW265" s="6">
        <f t="shared" ca="1" si="91"/>
        <v>0</v>
      </c>
      <c r="AX265" s="6">
        <f t="shared" ca="1" si="92"/>
        <v>0</v>
      </c>
      <c r="AY265" s="6">
        <f t="shared" ca="1" si="93"/>
        <v>0</v>
      </c>
      <c r="AZ265" s="6">
        <f t="shared" ca="1" si="94"/>
        <v>0</v>
      </c>
      <c r="BA265" s="6">
        <f t="shared" ca="1" si="95"/>
        <v>0</v>
      </c>
      <c r="BB265" s="6"/>
      <c r="BD265" s="4">
        <f t="shared" ca="1" si="96"/>
        <v>157311.63</v>
      </c>
      <c r="BF265" s="3">
        <f t="shared" si="97"/>
        <v>42282</v>
      </c>
      <c r="BG265" s="6">
        <f>BG264+SUMIFS('Transactions (Dated)'!H:H,'Transactions (Dated)'!D:D,'Share Values'!AM265)</f>
        <v>806524.9</v>
      </c>
      <c r="BH265" s="6">
        <f ca="1">BH264+SUMIFS('Transactions (Dated)'!$F:$F,'Transactions (Dated)'!$D:$D,$BF265,'Transactions (Dated)'!$B:$B,BH$11,'Transactions (Dated)'!$C:$C,"Dividend (paid to cash)")*W265</f>
        <v>0</v>
      </c>
      <c r="BI265" s="6">
        <f ca="1">BI264+SUMIFS('Transactions (Dated)'!$F:$F,'Transactions (Dated)'!$D:$D,$BF265,'Transactions (Dated)'!$B:$B,BI$11,'Transactions (Dated)'!$C:$C,"Dividend (paid to cash)")*X265</f>
        <v>2187.5</v>
      </c>
      <c r="BJ265" s="6">
        <f ca="1">BJ264+SUMIFS('Transactions (Dated)'!$F:$F,'Transactions (Dated)'!$D:$D,$BF265,'Transactions (Dated)'!$B:$B,BJ$11,'Transactions (Dated)'!$C:$C,"Dividend (paid to cash)")*Y265</f>
        <v>0</v>
      </c>
      <c r="BK265" s="6">
        <f ca="1">BK264+SUMIFS('Transactions (Dated)'!$F:$F,'Transactions (Dated)'!$D:$D,$BF265,'Transactions (Dated)'!$B:$B,BK$11,'Transactions (Dated)'!$C:$C,"Dividend (paid to cash)")*Z265</f>
        <v>179.74</v>
      </c>
      <c r="BL265" s="6">
        <f ca="1">BL264+SUMIFS('Transactions (Dated)'!$F:$F,'Transactions (Dated)'!$D:$D,$BF265,'Transactions (Dated)'!$B:$B,BL$11,'Transactions (Dated)'!$C:$C,"Dividend (paid to cash)")*AA265</f>
        <v>0</v>
      </c>
      <c r="BM265" s="6">
        <f ca="1">BM264+SUMIFS('Transactions (Dated)'!$F:$F,'Transactions (Dated)'!$D:$D,$BF265,'Transactions (Dated)'!$B:$B,BM$11,'Transactions (Dated)'!$C:$C,"Dividend (paid to cash)")*AB265</f>
        <v>0</v>
      </c>
      <c r="BN265" s="6">
        <f ca="1">BN264+SUMIFS('Transactions (Dated)'!$F:$F,'Transactions (Dated)'!$D:$D,$BF265,'Transactions (Dated)'!$B:$B,BN$11,'Transactions (Dated)'!$C:$C,"Dividend (paid to cash)")*AC265</f>
        <v>0</v>
      </c>
      <c r="BO265" s="6">
        <f ca="1">BO264+SUMIFS('Transactions (Dated)'!$F:$F,'Transactions (Dated)'!$D:$D,$BF265,'Transactions (Dated)'!$B:$B,BO$11,'Transactions (Dated)'!$C:$C,"Dividend (paid to cash)")*AD265</f>
        <v>0</v>
      </c>
      <c r="BP265" s="6">
        <f ca="1">BP264+SUMIFS('Transactions (Dated)'!$F:$F,'Transactions (Dated)'!$D:$D,$BF265,'Transactions (Dated)'!$B:$B,BP$11,'Transactions (Dated)'!$C:$C,"Dividend (paid to cash)")*AE265</f>
        <v>0</v>
      </c>
      <c r="BQ265" s="6">
        <f ca="1">BQ264+SUMIFS('Transactions (Dated)'!$F:$F,'Transactions (Dated)'!$D:$D,$BF265,'Transactions (Dated)'!$B:$B,BQ$11,'Transactions (Dated)'!$C:$C,"Dividend (paid to cash)")*AF265</f>
        <v>0</v>
      </c>
      <c r="BR265" s="6">
        <f ca="1">BR264+SUMIFS('Transactions (Dated)'!$F:$F,'Transactions (Dated)'!$D:$D,$BF265,'Transactions (Dated)'!$B:$B,BR$11,'Transactions (Dated)'!$C:$C,"Dividend (paid to cash)")*AG265</f>
        <v>0</v>
      </c>
      <c r="BS265" s="6">
        <f ca="1">BS264+SUMIFS('Transactions (Dated)'!$F:$F,'Transactions (Dated)'!$D:$D,$BF265,'Transactions (Dated)'!$B:$B,BS$11,'Transactions (Dated)'!$C:$C,"Dividend (paid to cash)")*AH265</f>
        <v>0</v>
      </c>
      <c r="BT265" s="6">
        <f ca="1">BT264+SUMIFS('Transactions (Dated)'!$F:$F,'Transactions (Dated)'!$D:$D,$BF265,'Transactions (Dated)'!$B:$B,BT$11,'Transactions (Dated)'!$C:$C,"Dividend (paid to cash)")*AI265</f>
        <v>0</v>
      </c>
      <c r="BU265" s="6">
        <f ca="1">BU264+SUMIFS('Transactions (Dated)'!$F:$F,'Transactions (Dated)'!$D:$D,$BF265,'Transactions (Dated)'!$B:$B,BU$11,'Transactions (Dated)'!$C:$C,"Dividend (paid to cash)")*AJ265</f>
        <v>0</v>
      </c>
      <c r="BV265" s="6"/>
      <c r="BX265" s="6">
        <f t="shared" ca="1" si="102"/>
        <v>808892.14</v>
      </c>
      <c r="BZ265" s="3">
        <f t="shared" si="103"/>
        <v>42282</v>
      </c>
      <c r="CA265" s="4">
        <f t="shared" ca="1" si="98"/>
        <v>157311.63</v>
      </c>
      <c r="CB265" s="4">
        <f t="shared" ca="1" si="99"/>
        <v>808892.14</v>
      </c>
      <c r="CD265" s="4">
        <f t="shared" ca="1" si="100"/>
        <v>966203.77</v>
      </c>
    </row>
    <row r="266" spans="2:82" x14ac:dyDescent="0.15">
      <c r="B266" s="3">
        <f t="shared" si="101"/>
        <v>42283</v>
      </c>
      <c r="C266" s="2">
        <v>13647.3</v>
      </c>
      <c r="E266" s="70">
        <v>42283</v>
      </c>
      <c r="F266" s="69">
        <v>8.82</v>
      </c>
      <c r="G266" s="69">
        <v>3.88</v>
      </c>
      <c r="H266" s="69">
        <v>18.45</v>
      </c>
      <c r="I266" s="69">
        <v>28.92</v>
      </c>
      <c r="J266" s="69">
        <v>12.41</v>
      </c>
      <c r="K266" s="69">
        <v>10.67</v>
      </c>
      <c r="L266" s="69">
        <v>21.1</v>
      </c>
      <c r="M266" s="69">
        <v>3.23</v>
      </c>
      <c r="N266" s="69">
        <v>8.49</v>
      </c>
      <c r="O266" s="69">
        <v>6.0467000000000004</v>
      </c>
      <c r="P266" s="69">
        <v>27.37</v>
      </c>
      <c r="Q266" s="69">
        <v>0.9</v>
      </c>
      <c r="R266" s="69">
        <v>6.26</v>
      </c>
      <c r="S266" s="69">
        <v>37.43</v>
      </c>
      <c r="T266" s="4"/>
      <c r="V266" s="3">
        <f t="shared" si="80"/>
        <v>42283</v>
      </c>
      <c r="W266" s="40">
        <f ca="1">W265+SUMIFS('Transactions (Dated)'!$E$2:$E$53,'Transactions (Dated)'!$D$2:$D$53,'Share Values'!$V266,'Transactions (Dated)'!$B$2:$B$53,'Share Values'!W$11,'Transactions (Dated)'!$C$2:$C$53,"Buy")-SUMIFS('Transactions (Dated)'!$E$2:$E$53,'Transactions (Dated)'!$D$2:$D$53,'Share Values'!$V266,'Transactions (Dated)'!$B$2:$B$53,'Share Values'!W$11,'Transactions (Dated)'!$C$2:$C$53,"Sell")</f>
        <v>4625</v>
      </c>
      <c r="X266" s="40">
        <f ca="1">X265+SUMIFS('Transactions (Dated)'!$E$2:$E$53,'Transactions (Dated)'!$D$2:$D$53,'Share Values'!$V266,'Transactions (Dated)'!$B$2:$B$53,'Share Values'!X$11,'Transactions (Dated)'!$C$2:$C$53,"Buy")-SUMIFS('Transactions (Dated)'!$E$2:$E$53,'Transactions (Dated)'!$D$2:$D$53,'Share Values'!$V266,'Transactions (Dated)'!$B$2:$B$53,'Share Values'!X$11,'Transactions (Dated)'!$C$2:$C$53,"Sell")</f>
        <v>9375</v>
      </c>
      <c r="Y266" s="40">
        <f ca="1">Y265+SUMIFS('Transactions (Dated)'!$E$2:$E$53,'Transactions (Dated)'!$D$2:$D$53,'Share Values'!$V266,'Transactions (Dated)'!$B$2:$B$53,'Share Values'!Y$11,'Transactions (Dated)'!$C$2:$C$53,"Buy")-SUMIFS('Transactions (Dated)'!$E$2:$E$53,'Transactions (Dated)'!$D$2:$D$53,'Share Values'!$V266,'Transactions (Dated)'!$B$2:$B$53,'Share Values'!Y$11,'Transactions (Dated)'!$C$2:$C$53,"Sell")</f>
        <v>0</v>
      </c>
      <c r="Z266" s="40">
        <f ca="1">Z265+SUMIFS('Transactions (Dated)'!$E$2:$E$53,'Transactions (Dated)'!$D$2:$D$53,'Share Values'!$V266,'Transactions (Dated)'!$B$2:$B$53,'Share Values'!Z$11,'Transactions (Dated)'!$C$2:$C$53,"Buy")-SUMIFS('Transactions (Dated)'!$E$2:$E$53,'Transactions (Dated)'!$D$2:$D$53,'Share Values'!$V266,'Transactions (Dated)'!$B$2:$B$53,'Share Values'!Z$11,'Transactions (Dated)'!$C$2:$C$53,"Sell")</f>
        <v>1892</v>
      </c>
      <c r="AA266" s="40">
        <f ca="1">AA265+SUMIFS('Transactions (Dated)'!$E$2:$E$53,'Transactions (Dated)'!$D$2:$D$53,'Share Values'!$V266,'Transactions (Dated)'!$B$2:$B$53,'Share Values'!AA$11,'Transactions (Dated)'!$C$2:$C$53,"Buy")-SUMIFS('Transactions (Dated)'!$E$2:$E$53,'Transactions (Dated)'!$D$2:$D$53,'Share Values'!$V266,'Transactions (Dated)'!$B$2:$B$53,'Share Values'!AA$11,'Transactions (Dated)'!$C$2:$C$53,"Sell")</f>
        <v>2348</v>
      </c>
      <c r="AB266" s="40">
        <f ca="1">AB265+SUMIFS('Transactions (Dated)'!$E$2:$E$53,'Transactions (Dated)'!$D$2:$D$53,'Share Values'!$V266,'Transactions (Dated)'!$B$2:$B$53,'Share Values'!AB$11,'Transactions (Dated)'!$C$2:$C$53,"Buy")-SUMIFS('Transactions (Dated)'!$E$2:$E$53,'Transactions (Dated)'!$D$2:$D$53,'Share Values'!$V266,'Transactions (Dated)'!$B$2:$B$53,'Share Values'!AB$11,'Transactions (Dated)'!$C$2:$C$53,"Sell")</f>
        <v>0</v>
      </c>
      <c r="AC266" s="40">
        <f ca="1">AC265+SUMIFS('Transactions (Dated)'!$E$2:$E$53,'Transactions (Dated)'!$D$2:$D$53,'Share Values'!$V266,'Transactions (Dated)'!$B$2:$B$53,'Share Values'!AC$11,'Transactions (Dated)'!$C$2:$C$53,"Buy")-SUMIFS('Transactions (Dated)'!$E$2:$E$53,'Transactions (Dated)'!$D$2:$D$53,'Share Values'!$V266,'Transactions (Dated)'!$B$2:$B$53,'Share Values'!AC$11,'Transactions (Dated)'!$C$2:$C$53,"Sell")</f>
        <v>0</v>
      </c>
      <c r="AD266" s="40">
        <f ca="1">AD265+SUMIFS('Transactions (Dated)'!$E$2:$E$53,'Transactions (Dated)'!$D$2:$D$53,'Share Values'!$V266,'Transactions (Dated)'!$B$2:$B$53,'Share Values'!AD$11,'Transactions (Dated)'!$C$2:$C$53,"Buy")-SUMIFS('Transactions (Dated)'!$E$2:$E$53,'Transactions (Dated)'!$D$2:$D$53,'Share Values'!$V266,'Transactions (Dated)'!$B$2:$B$53,'Share Values'!AD$11,'Transactions (Dated)'!$C$2:$C$53,"Sell")</f>
        <v>0</v>
      </c>
      <c r="AE266" s="40">
        <f ca="1">AE265+SUMIFS('Transactions (Dated)'!$E$2:$E$53,'Transactions (Dated)'!$D$2:$D$53,'Share Values'!$V266,'Transactions (Dated)'!$B$2:$B$53,'Share Values'!AE$11,'Transactions (Dated)'!$C$2:$C$53,"Buy")-SUMIFS('Transactions (Dated)'!$E$2:$E$53,'Transactions (Dated)'!$D$2:$D$53,'Share Values'!$V266,'Transactions (Dated)'!$B$2:$B$53,'Share Values'!AE$11,'Transactions (Dated)'!$C$2:$C$53,"Sell")</f>
        <v>0</v>
      </c>
      <c r="AF266" s="40">
        <f ca="1">AF265+SUMIFS('Transactions (Dated)'!$E$2:$E$53,'Transactions (Dated)'!$D$2:$D$53,'Share Values'!$V266,'Transactions (Dated)'!$B$2:$B$53,'Share Values'!AF$11,'Transactions (Dated)'!$C$2:$C$53,"Buy")-SUMIFS('Transactions (Dated)'!$E$2:$E$53,'Transactions (Dated)'!$D$2:$D$53,'Share Values'!$V266,'Transactions (Dated)'!$B$2:$B$53,'Share Values'!AF$11,'Transactions (Dated)'!$C$2:$C$53,"Sell")</f>
        <v>0</v>
      </c>
      <c r="AG266" s="40">
        <f ca="1">AG265+SUMIFS('Transactions (Dated)'!$E$2:$E$53,'Transactions (Dated)'!$D$2:$D$53,'Share Values'!$V266,'Transactions (Dated)'!$B$2:$B$53,'Share Values'!AG$11,'Transactions (Dated)'!$C$2:$C$53,"Buy")-SUMIFS('Transactions (Dated)'!$E$2:$E$53,'Transactions (Dated)'!$D$2:$D$53,'Share Values'!$V266,'Transactions (Dated)'!$B$2:$B$53,'Share Values'!AG$11,'Transactions (Dated)'!$C$2:$C$53,"Sell")</f>
        <v>0</v>
      </c>
      <c r="AH266" s="40">
        <f ca="1">AH265+SUMIFS('Transactions (Dated)'!$E$2:$E$53,'Transactions (Dated)'!$D$2:$D$53,'Share Values'!$V266,'Transactions (Dated)'!$B$2:$B$53,'Share Values'!AH$11,'Transactions (Dated)'!$C$2:$C$53,"Buy")-SUMIFS('Transactions (Dated)'!$E$2:$E$53,'Transactions (Dated)'!$D$2:$D$53,'Share Values'!$V266,'Transactions (Dated)'!$B$2:$B$53,'Share Values'!AH$11,'Transactions (Dated)'!$C$2:$C$53,"Sell")</f>
        <v>0</v>
      </c>
      <c r="AI266" s="40">
        <f ca="1">AI265+SUMIFS('Transactions (Dated)'!$E$2:$E$53,'Transactions (Dated)'!$D$2:$D$53,'Share Values'!$V266,'Transactions (Dated)'!$B$2:$B$53,'Share Values'!AI$11,'Transactions (Dated)'!$C$2:$C$53,"Buy")-SUMIFS('Transactions (Dated)'!$E$2:$E$53,'Transactions (Dated)'!$D$2:$D$53,'Share Values'!$V266,'Transactions (Dated)'!$B$2:$B$53,'Share Values'!AI$11,'Transactions (Dated)'!$C$2:$C$53,"Sell")</f>
        <v>0</v>
      </c>
      <c r="AJ266" s="40">
        <f ca="1">AJ265+SUMIFS('Transactions (Dated)'!$E$2:$E$53,'Transactions (Dated)'!$D$2:$D$53,'Share Values'!$V266,'Transactions (Dated)'!$B$2:$B$53,'Share Values'!AJ$11,'Transactions (Dated)'!$C$2:$C$53,"Buy")-SUMIFS('Transactions (Dated)'!$E$2:$E$53,'Transactions (Dated)'!$D$2:$D$53,'Share Values'!$V266,'Transactions (Dated)'!$B$2:$B$53,'Share Values'!AJ$11,'Transactions (Dated)'!$C$2:$C$53,"Sell")</f>
        <v>0</v>
      </c>
      <c r="AK266" s="40"/>
      <c r="AM266" s="3">
        <f t="shared" si="81"/>
        <v>42283</v>
      </c>
      <c r="AN266" s="6">
        <f t="shared" ca="1" si="82"/>
        <v>40792.5</v>
      </c>
      <c r="AO266" s="6">
        <f t="shared" ca="1" si="83"/>
        <v>36375</v>
      </c>
      <c r="AP266" s="6">
        <f t="shared" ca="1" si="84"/>
        <v>0</v>
      </c>
      <c r="AQ266" s="6">
        <f t="shared" ca="1" si="85"/>
        <v>54716.640000000007</v>
      </c>
      <c r="AR266" s="6">
        <f t="shared" ca="1" si="86"/>
        <v>29138.68</v>
      </c>
      <c r="AS266" s="6">
        <f t="shared" ca="1" si="87"/>
        <v>0</v>
      </c>
      <c r="AT266" s="6">
        <f t="shared" ca="1" si="88"/>
        <v>0</v>
      </c>
      <c r="AU266" s="6">
        <f t="shared" ca="1" si="89"/>
        <v>0</v>
      </c>
      <c r="AV266" s="6">
        <f t="shared" ca="1" si="90"/>
        <v>0</v>
      </c>
      <c r="AW266" s="6">
        <f t="shared" ca="1" si="91"/>
        <v>0</v>
      </c>
      <c r="AX266" s="6">
        <f t="shared" ca="1" si="92"/>
        <v>0</v>
      </c>
      <c r="AY266" s="6">
        <f t="shared" ca="1" si="93"/>
        <v>0</v>
      </c>
      <c r="AZ266" s="6">
        <f t="shared" ca="1" si="94"/>
        <v>0</v>
      </c>
      <c r="BA266" s="6">
        <f t="shared" ca="1" si="95"/>
        <v>0</v>
      </c>
      <c r="BB266" s="6"/>
      <c r="BD266" s="4">
        <f t="shared" ca="1" si="96"/>
        <v>161022.82</v>
      </c>
      <c r="BF266" s="3">
        <f t="shared" si="97"/>
        <v>42283</v>
      </c>
      <c r="BG266" s="6">
        <f>BG265+SUMIFS('Transactions (Dated)'!H:H,'Transactions (Dated)'!D:D,'Share Values'!AM266)</f>
        <v>806524.9</v>
      </c>
      <c r="BH266" s="6">
        <f ca="1">BH265+SUMIFS('Transactions (Dated)'!$F:$F,'Transactions (Dated)'!$D:$D,$BF266,'Transactions (Dated)'!$B:$B,BH$11,'Transactions (Dated)'!$C:$C,"Dividend (paid to cash)")*W266</f>
        <v>0</v>
      </c>
      <c r="BI266" s="6">
        <f ca="1">BI265+SUMIFS('Transactions (Dated)'!$F:$F,'Transactions (Dated)'!$D:$D,$BF266,'Transactions (Dated)'!$B:$B,BI$11,'Transactions (Dated)'!$C:$C,"Dividend (paid to cash)")*X266</f>
        <v>2187.5</v>
      </c>
      <c r="BJ266" s="6">
        <f ca="1">BJ265+SUMIFS('Transactions (Dated)'!$F:$F,'Transactions (Dated)'!$D:$D,$BF266,'Transactions (Dated)'!$B:$B,BJ$11,'Transactions (Dated)'!$C:$C,"Dividend (paid to cash)")*Y266</f>
        <v>0</v>
      </c>
      <c r="BK266" s="6">
        <f ca="1">BK265+SUMIFS('Transactions (Dated)'!$F:$F,'Transactions (Dated)'!$D:$D,$BF266,'Transactions (Dated)'!$B:$B,BK$11,'Transactions (Dated)'!$C:$C,"Dividend (paid to cash)")*Z266</f>
        <v>179.74</v>
      </c>
      <c r="BL266" s="6">
        <f ca="1">BL265+SUMIFS('Transactions (Dated)'!$F:$F,'Transactions (Dated)'!$D:$D,$BF266,'Transactions (Dated)'!$B:$B,BL$11,'Transactions (Dated)'!$C:$C,"Dividend (paid to cash)")*AA266</f>
        <v>0</v>
      </c>
      <c r="BM266" s="6">
        <f ca="1">BM265+SUMIFS('Transactions (Dated)'!$F:$F,'Transactions (Dated)'!$D:$D,$BF266,'Transactions (Dated)'!$B:$B,BM$11,'Transactions (Dated)'!$C:$C,"Dividend (paid to cash)")*AB266</f>
        <v>0</v>
      </c>
      <c r="BN266" s="6">
        <f ca="1">BN265+SUMIFS('Transactions (Dated)'!$F:$F,'Transactions (Dated)'!$D:$D,$BF266,'Transactions (Dated)'!$B:$B,BN$11,'Transactions (Dated)'!$C:$C,"Dividend (paid to cash)")*AC266</f>
        <v>0</v>
      </c>
      <c r="BO266" s="6">
        <f ca="1">BO265+SUMIFS('Transactions (Dated)'!$F:$F,'Transactions (Dated)'!$D:$D,$BF266,'Transactions (Dated)'!$B:$B,BO$11,'Transactions (Dated)'!$C:$C,"Dividend (paid to cash)")*AD266</f>
        <v>0</v>
      </c>
      <c r="BP266" s="6">
        <f ca="1">BP265+SUMIFS('Transactions (Dated)'!$F:$F,'Transactions (Dated)'!$D:$D,$BF266,'Transactions (Dated)'!$B:$B,BP$11,'Transactions (Dated)'!$C:$C,"Dividend (paid to cash)")*AE266</f>
        <v>0</v>
      </c>
      <c r="BQ266" s="6">
        <f ca="1">BQ265+SUMIFS('Transactions (Dated)'!$F:$F,'Transactions (Dated)'!$D:$D,$BF266,'Transactions (Dated)'!$B:$B,BQ$11,'Transactions (Dated)'!$C:$C,"Dividend (paid to cash)")*AF266</f>
        <v>0</v>
      </c>
      <c r="BR266" s="6">
        <f ca="1">BR265+SUMIFS('Transactions (Dated)'!$F:$F,'Transactions (Dated)'!$D:$D,$BF266,'Transactions (Dated)'!$B:$B,BR$11,'Transactions (Dated)'!$C:$C,"Dividend (paid to cash)")*AG266</f>
        <v>0</v>
      </c>
      <c r="BS266" s="6">
        <f ca="1">BS265+SUMIFS('Transactions (Dated)'!$F:$F,'Transactions (Dated)'!$D:$D,$BF266,'Transactions (Dated)'!$B:$B,BS$11,'Transactions (Dated)'!$C:$C,"Dividend (paid to cash)")*AH266</f>
        <v>0</v>
      </c>
      <c r="BT266" s="6">
        <f ca="1">BT265+SUMIFS('Transactions (Dated)'!$F:$F,'Transactions (Dated)'!$D:$D,$BF266,'Transactions (Dated)'!$B:$B,BT$11,'Transactions (Dated)'!$C:$C,"Dividend (paid to cash)")*AI266</f>
        <v>0</v>
      </c>
      <c r="BU266" s="6">
        <f ca="1">BU265+SUMIFS('Transactions (Dated)'!$F:$F,'Transactions (Dated)'!$D:$D,$BF266,'Transactions (Dated)'!$B:$B,BU$11,'Transactions (Dated)'!$C:$C,"Dividend (paid to cash)")*AJ266</f>
        <v>0</v>
      </c>
      <c r="BV266" s="6"/>
      <c r="BX266" s="6">
        <f t="shared" ca="1" si="102"/>
        <v>808892.14</v>
      </c>
      <c r="BZ266" s="3">
        <f t="shared" si="103"/>
        <v>42283</v>
      </c>
      <c r="CA266" s="4">
        <f t="shared" ca="1" si="98"/>
        <v>161022.82</v>
      </c>
      <c r="CB266" s="4">
        <f t="shared" ca="1" si="99"/>
        <v>808892.14</v>
      </c>
      <c r="CD266" s="4">
        <f t="shared" ca="1" si="100"/>
        <v>969914.96</v>
      </c>
    </row>
    <row r="267" spans="2:82" x14ac:dyDescent="0.15">
      <c r="B267" s="3">
        <f t="shared" si="101"/>
        <v>42284</v>
      </c>
      <c r="C267" s="2">
        <v>13868.4</v>
      </c>
      <c r="E267" s="70">
        <v>42284</v>
      </c>
      <c r="F267" s="69">
        <v>9.35</v>
      </c>
      <c r="G267" s="69">
        <v>3.9</v>
      </c>
      <c r="H267" s="69">
        <v>18.73</v>
      </c>
      <c r="I267" s="69">
        <v>28.93</v>
      </c>
      <c r="J267" s="69">
        <v>12.57</v>
      </c>
      <c r="K267" s="69">
        <v>10.88</v>
      </c>
      <c r="L267" s="69">
        <v>21.39</v>
      </c>
      <c r="M267" s="69">
        <v>3.31</v>
      </c>
      <c r="N267" s="69">
        <v>8.49</v>
      </c>
      <c r="O267" s="69">
        <v>6.03</v>
      </c>
      <c r="P267" s="69">
        <v>27.5</v>
      </c>
      <c r="Q267" s="69">
        <v>0.88</v>
      </c>
      <c r="R267" s="69">
        <v>6.88</v>
      </c>
      <c r="S267" s="69">
        <v>38.57</v>
      </c>
      <c r="T267" s="4"/>
      <c r="V267" s="3">
        <f t="shared" si="80"/>
        <v>42284</v>
      </c>
      <c r="W267" s="40">
        <f ca="1">W266+SUMIFS('Transactions (Dated)'!$E$2:$E$53,'Transactions (Dated)'!$D$2:$D$53,'Share Values'!$V267,'Transactions (Dated)'!$B$2:$B$53,'Share Values'!W$11,'Transactions (Dated)'!$C$2:$C$53,"Buy")-SUMIFS('Transactions (Dated)'!$E$2:$E$53,'Transactions (Dated)'!$D$2:$D$53,'Share Values'!$V267,'Transactions (Dated)'!$B$2:$B$53,'Share Values'!W$11,'Transactions (Dated)'!$C$2:$C$53,"Sell")</f>
        <v>4625</v>
      </c>
      <c r="X267" s="40">
        <f ca="1">X266+SUMIFS('Transactions (Dated)'!$E$2:$E$53,'Transactions (Dated)'!$D$2:$D$53,'Share Values'!$V267,'Transactions (Dated)'!$B$2:$B$53,'Share Values'!X$11,'Transactions (Dated)'!$C$2:$C$53,"Buy")-SUMIFS('Transactions (Dated)'!$E$2:$E$53,'Transactions (Dated)'!$D$2:$D$53,'Share Values'!$V267,'Transactions (Dated)'!$B$2:$B$53,'Share Values'!X$11,'Transactions (Dated)'!$C$2:$C$53,"Sell")</f>
        <v>9375</v>
      </c>
      <c r="Y267" s="40">
        <f ca="1">Y266+SUMIFS('Transactions (Dated)'!$E$2:$E$53,'Transactions (Dated)'!$D$2:$D$53,'Share Values'!$V267,'Transactions (Dated)'!$B$2:$B$53,'Share Values'!Y$11,'Transactions (Dated)'!$C$2:$C$53,"Buy")-SUMIFS('Transactions (Dated)'!$E$2:$E$53,'Transactions (Dated)'!$D$2:$D$53,'Share Values'!$V267,'Transactions (Dated)'!$B$2:$B$53,'Share Values'!Y$11,'Transactions (Dated)'!$C$2:$C$53,"Sell")</f>
        <v>0</v>
      </c>
      <c r="Z267" s="40">
        <f ca="1">Z266+SUMIFS('Transactions (Dated)'!$E$2:$E$53,'Transactions (Dated)'!$D$2:$D$53,'Share Values'!$V267,'Transactions (Dated)'!$B$2:$B$53,'Share Values'!Z$11,'Transactions (Dated)'!$C$2:$C$53,"Buy")-SUMIFS('Transactions (Dated)'!$E$2:$E$53,'Transactions (Dated)'!$D$2:$D$53,'Share Values'!$V267,'Transactions (Dated)'!$B$2:$B$53,'Share Values'!Z$11,'Transactions (Dated)'!$C$2:$C$53,"Sell")</f>
        <v>1892</v>
      </c>
      <c r="AA267" s="40">
        <f ca="1">AA266+SUMIFS('Transactions (Dated)'!$E$2:$E$53,'Transactions (Dated)'!$D$2:$D$53,'Share Values'!$V267,'Transactions (Dated)'!$B$2:$B$53,'Share Values'!AA$11,'Transactions (Dated)'!$C$2:$C$53,"Buy")-SUMIFS('Transactions (Dated)'!$E$2:$E$53,'Transactions (Dated)'!$D$2:$D$53,'Share Values'!$V267,'Transactions (Dated)'!$B$2:$B$53,'Share Values'!AA$11,'Transactions (Dated)'!$C$2:$C$53,"Sell")</f>
        <v>2348</v>
      </c>
      <c r="AB267" s="40">
        <f ca="1">AB266+SUMIFS('Transactions (Dated)'!$E$2:$E$53,'Transactions (Dated)'!$D$2:$D$53,'Share Values'!$V267,'Transactions (Dated)'!$B$2:$B$53,'Share Values'!AB$11,'Transactions (Dated)'!$C$2:$C$53,"Buy")-SUMIFS('Transactions (Dated)'!$E$2:$E$53,'Transactions (Dated)'!$D$2:$D$53,'Share Values'!$V267,'Transactions (Dated)'!$B$2:$B$53,'Share Values'!AB$11,'Transactions (Dated)'!$C$2:$C$53,"Sell")</f>
        <v>0</v>
      </c>
      <c r="AC267" s="40">
        <f ca="1">AC266+SUMIFS('Transactions (Dated)'!$E$2:$E$53,'Transactions (Dated)'!$D$2:$D$53,'Share Values'!$V267,'Transactions (Dated)'!$B$2:$B$53,'Share Values'!AC$11,'Transactions (Dated)'!$C$2:$C$53,"Buy")-SUMIFS('Transactions (Dated)'!$E$2:$E$53,'Transactions (Dated)'!$D$2:$D$53,'Share Values'!$V267,'Transactions (Dated)'!$B$2:$B$53,'Share Values'!AC$11,'Transactions (Dated)'!$C$2:$C$53,"Sell")</f>
        <v>0</v>
      </c>
      <c r="AD267" s="40">
        <f ca="1">AD266+SUMIFS('Transactions (Dated)'!$E$2:$E$53,'Transactions (Dated)'!$D$2:$D$53,'Share Values'!$V267,'Transactions (Dated)'!$B$2:$B$53,'Share Values'!AD$11,'Transactions (Dated)'!$C$2:$C$53,"Buy")-SUMIFS('Transactions (Dated)'!$E$2:$E$53,'Transactions (Dated)'!$D$2:$D$53,'Share Values'!$V267,'Transactions (Dated)'!$B$2:$B$53,'Share Values'!AD$11,'Transactions (Dated)'!$C$2:$C$53,"Sell")</f>
        <v>0</v>
      </c>
      <c r="AE267" s="40">
        <f ca="1">AE266+SUMIFS('Transactions (Dated)'!$E$2:$E$53,'Transactions (Dated)'!$D$2:$D$53,'Share Values'!$V267,'Transactions (Dated)'!$B$2:$B$53,'Share Values'!AE$11,'Transactions (Dated)'!$C$2:$C$53,"Buy")-SUMIFS('Transactions (Dated)'!$E$2:$E$53,'Transactions (Dated)'!$D$2:$D$53,'Share Values'!$V267,'Transactions (Dated)'!$B$2:$B$53,'Share Values'!AE$11,'Transactions (Dated)'!$C$2:$C$53,"Sell")</f>
        <v>0</v>
      </c>
      <c r="AF267" s="40">
        <f ca="1">AF266+SUMIFS('Transactions (Dated)'!$E$2:$E$53,'Transactions (Dated)'!$D$2:$D$53,'Share Values'!$V267,'Transactions (Dated)'!$B$2:$B$53,'Share Values'!AF$11,'Transactions (Dated)'!$C$2:$C$53,"Buy")-SUMIFS('Transactions (Dated)'!$E$2:$E$53,'Transactions (Dated)'!$D$2:$D$53,'Share Values'!$V267,'Transactions (Dated)'!$B$2:$B$53,'Share Values'!AF$11,'Transactions (Dated)'!$C$2:$C$53,"Sell")</f>
        <v>0</v>
      </c>
      <c r="AG267" s="40">
        <f ca="1">AG266+SUMIFS('Transactions (Dated)'!$E$2:$E$53,'Transactions (Dated)'!$D$2:$D$53,'Share Values'!$V267,'Transactions (Dated)'!$B$2:$B$53,'Share Values'!AG$11,'Transactions (Dated)'!$C$2:$C$53,"Buy")-SUMIFS('Transactions (Dated)'!$E$2:$E$53,'Transactions (Dated)'!$D$2:$D$53,'Share Values'!$V267,'Transactions (Dated)'!$B$2:$B$53,'Share Values'!AG$11,'Transactions (Dated)'!$C$2:$C$53,"Sell")</f>
        <v>0</v>
      </c>
      <c r="AH267" s="40">
        <f ca="1">AH266+SUMIFS('Transactions (Dated)'!$E$2:$E$53,'Transactions (Dated)'!$D$2:$D$53,'Share Values'!$V267,'Transactions (Dated)'!$B$2:$B$53,'Share Values'!AH$11,'Transactions (Dated)'!$C$2:$C$53,"Buy")-SUMIFS('Transactions (Dated)'!$E$2:$E$53,'Transactions (Dated)'!$D$2:$D$53,'Share Values'!$V267,'Transactions (Dated)'!$B$2:$B$53,'Share Values'!AH$11,'Transactions (Dated)'!$C$2:$C$53,"Sell")</f>
        <v>0</v>
      </c>
      <c r="AI267" s="40">
        <f ca="1">AI266+SUMIFS('Transactions (Dated)'!$E$2:$E$53,'Transactions (Dated)'!$D$2:$D$53,'Share Values'!$V267,'Transactions (Dated)'!$B$2:$B$53,'Share Values'!AI$11,'Transactions (Dated)'!$C$2:$C$53,"Buy")-SUMIFS('Transactions (Dated)'!$E$2:$E$53,'Transactions (Dated)'!$D$2:$D$53,'Share Values'!$V267,'Transactions (Dated)'!$B$2:$B$53,'Share Values'!AI$11,'Transactions (Dated)'!$C$2:$C$53,"Sell")</f>
        <v>0</v>
      </c>
      <c r="AJ267" s="40">
        <f ca="1">AJ266+SUMIFS('Transactions (Dated)'!$E$2:$E$53,'Transactions (Dated)'!$D$2:$D$53,'Share Values'!$V267,'Transactions (Dated)'!$B$2:$B$53,'Share Values'!AJ$11,'Transactions (Dated)'!$C$2:$C$53,"Buy")-SUMIFS('Transactions (Dated)'!$E$2:$E$53,'Transactions (Dated)'!$D$2:$D$53,'Share Values'!$V267,'Transactions (Dated)'!$B$2:$B$53,'Share Values'!AJ$11,'Transactions (Dated)'!$C$2:$C$53,"Sell")</f>
        <v>0</v>
      </c>
      <c r="AK267" s="40"/>
      <c r="AM267" s="3">
        <f t="shared" si="81"/>
        <v>42284</v>
      </c>
      <c r="AN267" s="6">
        <f t="shared" ca="1" si="82"/>
        <v>43243.75</v>
      </c>
      <c r="AO267" s="6">
        <f t="shared" ca="1" si="83"/>
        <v>36562.5</v>
      </c>
      <c r="AP267" s="6">
        <f t="shared" ca="1" si="84"/>
        <v>0</v>
      </c>
      <c r="AQ267" s="6">
        <f t="shared" ca="1" si="85"/>
        <v>54735.56</v>
      </c>
      <c r="AR267" s="6">
        <f t="shared" ca="1" si="86"/>
        <v>29514.36</v>
      </c>
      <c r="AS267" s="6">
        <f t="shared" ca="1" si="87"/>
        <v>0</v>
      </c>
      <c r="AT267" s="6">
        <f t="shared" ca="1" si="88"/>
        <v>0</v>
      </c>
      <c r="AU267" s="6">
        <f t="shared" ca="1" si="89"/>
        <v>0</v>
      </c>
      <c r="AV267" s="6">
        <f t="shared" ca="1" si="90"/>
        <v>0</v>
      </c>
      <c r="AW267" s="6">
        <f t="shared" ca="1" si="91"/>
        <v>0</v>
      </c>
      <c r="AX267" s="6">
        <f t="shared" ca="1" si="92"/>
        <v>0</v>
      </c>
      <c r="AY267" s="6">
        <f t="shared" ca="1" si="93"/>
        <v>0</v>
      </c>
      <c r="AZ267" s="6">
        <f t="shared" ca="1" si="94"/>
        <v>0</v>
      </c>
      <c r="BA267" s="6">
        <f t="shared" ca="1" si="95"/>
        <v>0</v>
      </c>
      <c r="BB267" s="6"/>
      <c r="BD267" s="4">
        <f t="shared" ca="1" si="96"/>
        <v>164056.16999999998</v>
      </c>
      <c r="BF267" s="3">
        <f t="shared" si="97"/>
        <v>42284</v>
      </c>
      <c r="BG267" s="6">
        <f>BG266+SUMIFS('Transactions (Dated)'!H:H,'Transactions (Dated)'!D:D,'Share Values'!AM267)</f>
        <v>806524.9</v>
      </c>
      <c r="BH267" s="6">
        <f ca="1">BH266+SUMIFS('Transactions (Dated)'!$F:$F,'Transactions (Dated)'!$D:$D,$BF267,'Transactions (Dated)'!$B:$B,BH$11,'Transactions (Dated)'!$C:$C,"Dividend (paid to cash)")*W267</f>
        <v>0</v>
      </c>
      <c r="BI267" s="6">
        <f ca="1">BI266+SUMIFS('Transactions (Dated)'!$F:$F,'Transactions (Dated)'!$D:$D,$BF267,'Transactions (Dated)'!$B:$B,BI$11,'Transactions (Dated)'!$C:$C,"Dividend (paid to cash)")*X267</f>
        <v>2187.5</v>
      </c>
      <c r="BJ267" s="6">
        <f ca="1">BJ266+SUMIFS('Transactions (Dated)'!$F:$F,'Transactions (Dated)'!$D:$D,$BF267,'Transactions (Dated)'!$B:$B,BJ$11,'Transactions (Dated)'!$C:$C,"Dividend (paid to cash)")*Y267</f>
        <v>0</v>
      </c>
      <c r="BK267" s="6">
        <f ca="1">BK266+SUMIFS('Transactions (Dated)'!$F:$F,'Transactions (Dated)'!$D:$D,$BF267,'Transactions (Dated)'!$B:$B,BK$11,'Transactions (Dated)'!$C:$C,"Dividend (paid to cash)")*Z267</f>
        <v>179.74</v>
      </c>
      <c r="BL267" s="6">
        <f ca="1">BL266+SUMIFS('Transactions (Dated)'!$F:$F,'Transactions (Dated)'!$D:$D,$BF267,'Transactions (Dated)'!$B:$B,BL$11,'Transactions (Dated)'!$C:$C,"Dividend (paid to cash)")*AA267</f>
        <v>0</v>
      </c>
      <c r="BM267" s="6">
        <f ca="1">BM266+SUMIFS('Transactions (Dated)'!$F:$F,'Transactions (Dated)'!$D:$D,$BF267,'Transactions (Dated)'!$B:$B,BM$11,'Transactions (Dated)'!$C:$C,"Dividend (paid to cash)")*AB267</f>
        <v>0</v>
      </c>
      <c r="BN267" s="6">
        <f ca="1">BN266+SUMIFS('Transactions (Dated)'!$F:$F,'Transactions (Dated)'!$D:$D,$BF267,'Transactions (Dated)'!$B:$B,BN$11,'Transactions (Dated)'!$C:$C,"Dividend (paid to cash)")*AC267</f>
        <v>0</v>
      </c>
      <c r="BO267" s="6">
        <f ca="1">BO266+SUMIFS('Transactions (Dated)'!$F:$F,'Transactions (Dated)'!$D:$D,$BF267,'Transactions (Dated)'!$B:$B,BO$11,'Transactions (Dated)'!$C:$C,"Dividend (paid to cash)")*AD267</f>
        <v>0</v>
      </c>
      <c r="BP267" s="6">
        <f ca="1">BP266+SUMIFS('Transactions (Dated)'!$F:$F,'Transactions (Dated)'!$D:$D,$BF267,'Transactions (Dated)'!$B:$B,BP$11,'Transactions (Dated)'!$C:$C,"Dividend (paid to cash)")*AE267</f>
        <v>0</v>
      </c>
      <c r="BQ267" s="6">
        <f ca="1">BQ266+SUMIFS('Transactions (Dated)'!$F:$F,'Transactions (Dated)'!$D:$D,$BF267,'Transactions (Dated)'!$B:$B,BQ$11,'Transactions (Dated)'!$C:$C,"Dividend (paid to cash)")*AF267</f>
        <v>0</v>
      </c>
      <c r="BR267" s="6">
        <f ca="1">BR266+SUMIFS('Transactions (Dated)'!$F:$F,'Transactions (Dated)'!$D:$D,$BF267,'Transactions (Dated)'!$B:$B,BR$11,'Transactions (Dated)'!$C:$C,"Dividend (paid to cash)")*AG267</f>
        <v>0</v>
      </c>
      <c r="BS267" s="6">
        <f ca="1">BS266+SUMIFS('Transactions (Dated)'!$F:$F,'Transactions (Dated)'!$D:$D,$BF267,'Transactions (Dated)'!$B:$B,BS$11,'Transactions (Dated)'!$C:$C,"Dividend (paid to cash)")*AH267</f>
        <v>0</v>
      </c>
      <c r="BT267" s="6">
        <f ca="1">BT266+SUMIFS('Transactions (Dated)'!$F:$F,'Transactions (Dated)'!$D:$D,$BF267,'Transactions (Dated)'!$B:$B,BT$11,'Transactions (Dated)'!$C:$C,"Dividend (paid to cash)")*AI267</f>
        <v>0</v>
      </c>
      <c r="BU267" s="6">
        <f ca="1">BU266+SUMIFS('Transactions (Dated)'!$F:$F,'Transactions (Dated)'!$D:$D,$BF267,'Transactions (Dated)'!$B:$B,BU$11,'Transactions (Dated)'!$C:$C,"Dividend (paid to cash)")*AJ267</f>
        <v>0</v>
      </c>
      <c r="BV267" s="6"/>
      <c r="BX267" s="6">
        <f t="shared" ca="1" si="102"/>
        <v>808892.14</v>
      </c>
      <c r="BZ267" s="3">
        <f t="shared" si="103"/>
        <v>42284</v>
      </c>
      <c r="CA267" s="4">
        <f t="shared" ca="1" si="98"/>
        <v>164056.16999999998</v>
      </c>
      <c r="CB267" s="4">
        <f t="shared" ca="1" si="99"/>
        <v>808892.14</v>
      </c>
      <c r="CD267" s="4">
        <f t="shared" ca="1" si="100"/>
        <v>972948.31</v>
      </c>
    </row>
    <row r="268" spans="2:82" x14ac:dyDescent="0.15">
      <c r="B268" s="3">
        <f t="shared" si="101"/>
        <v>42285</v>
      </c>
      <c r="C268" s="2">
        <v>13978.7</v>
      </c>
      <c r="E268" s="70">
        <v>42285</v>
      </c>
      <c r="F268" s="69">
        <v>9.49</v>
      </c>
      <c r="G268" s="69">
        <v>3.97</v>
      </c>
      <c r="H268" s="69">
        <v>18.87</v>
      </c>
      <c r="I268" s="69">
        <v>29.46</v>
      </c>
      <c r="J268" s="69">
        <v>12.49</v>
      </c>
      <c r="K268" s="69">
        <v>10.97</v>
      </c>
      <c r="L268" s="69">
        <v>21.96</v>
      </c>
      <c r="M268" s="69">
        <v>3.35</v>
      </c>
      <c r="N268" s="69">
        <v>8.6</v>
      </c>
      <c r="O268" s="69">
        <v>6.04</v>
      </c>
      <c r="P268" s="69">
        <v>27.72</v>
      </c>
      <c r="Q268" s="69">
        <v>0.9</v>
      </c>
      <c r="R268" s="69">
        <v>6.91</v>
      </c>
      <c r="S268" s="69">
        <v>38.97</v>
      </c>
      <c r="T268" s="4"/>
      <c r="V268" s="3">
        <f t="shared" ref="V268:V331" si="104">E268</f>
        <v>42285</v>
      </c>
      <c r="W268" s="40">
        <f ca="1">W267+SUMIFS('Transactions (Dated)'!$E$2:$E$53,'Transactions (Dated)'!$D$2:$D$53,'Share Values'!$V268,'Transactions (Dated)'!$B$2:$B$53,'Share Values'!W$11,'Transactions (Dated)'!$C$2:$C$53,"Buy")-SUMIFS('Transactions (Dated)'!$E$2:$E$53,'Transactions (Dated)'!$D$2:$D$53,'Share Values'!$V268,'Transactions (Dated)'!$B$2:$B$53,'Share Values'!W$11,'Transactions (Dated)'!$C$2:$C$53,"Sell")</f>
        <v>4625</v>
      </c>
      <c r="X268" s="40">
        <f ca="1">X267+SUMIFS('Transactions (Dated)'!$E$2:$E$53,'Transactions (Dated)'!$D$2:$D$53,'Share Values'!$V268,'Transactions (Dated)'!$B$2:$B$53,'Share Values'!X$11,'Transactions (Dated)'!$C$2:$C$53,"Buy")-SUMIFS('Transactions (Dated)'!$E$2:$E$53,'Transactions (Dated)'!$D$2:$D$53,'Share Values'!$V268,'Transactions (Dated)'!$B$2:$B$53,'Share Values'!X$11,'Transactions (Dated)'!$C$2:$C$53,"Sell")</f>
        <v>9375</v>
      </c>
      <c r="Y268" s="40">
        <f ca="1">Y267+SUMIFS('Transactions (Dated)'!$E$2:$E$53,'Transactions (Dated)'!$D$2:$D$53,'Share Values'!$V268,'Transactions (Dated)'!$B$2:$B$53,'Share Values'!Y$11,'Transactions (Dated)'!$C$2:$C$53,"Buy")-SUMIFS('Transactions (Dated)'!$E$2:$E$53,'Transactions (Dated)'!$D$2:$D$53,'Share Values'!$V268,'Transactions (Dated)'!$B$2:$B$53,'Share Values'!Y$11,'Transactions (Dated)'!$C$2:$C$53,"Sell")</f>
        <v>0</v>
      </c>
      <c r="Z268" s="40">
        <f ca="1">Z267+SUMIFS('Transactions (Dated)'!$E$2:$E$53,'Transactions (Dated)'!$D$2:$D$53,'Share Values'!$V268,'Transactions (Dated)'!$B$2:$B$53,'Share Values'!Z$11,'Transactions (Dated)'!$C$2:$C$53,"Buy")-SUMIFS('Transactions (Dated)'!$E$2:$E$53,'Transactions (Dated)'!$D$2:$D$53,'Share Values'!$V268,'Transactions (Dated)'!$B$2:$B$53,'Share Values'!Z$11,'Transactions (Dated)'!$C$2:$C$53,"Sell")</f>
        <v>1892</v>
      </c>
      <c r="AA268" s="40">
        <f ca="1">AA267+SUMIFS('Transactions (Dated)'!$E$2:$E$53,'Transactions (Dated)'!$D$2:$D$53,'Share Values'!$V268,'Transactions (Dated)'!$B$2:$B$53,'Share Values'!AA$11,'Transactions (Dated)'!$C$2:$C$53,"Buy")-SUMIFS('Transactions (Dated)'!$E$2:$E$53,'Transactions (Dated)'!$D$2:$D$53,'Share Values'!$V268,'Transactions (Dated)'!$B$2:$B$53,'Share Values'!AA$11,'Transactions (Dated)'!$C$2:$C$53,"Sell")</f>
        <v>2348</v>
      </c>
      <c r="AB268" s="40">
        <f ca="1">AB267+SUMIFS('Transactions (Dated)'!$E$2:$E$53,'Transactions (Dated)'!$D$2:$D$53,'Share Values'!$V268,'Transactions (Dated)'!$B$2:$B$53,'Share Values'!AB$11,'Transactions (Dated)'!$C$2:$C$53,"Buy")-SUMIFS('Transactions (Dated)'!$E$2:$E$53,'Transactions (Dated)'!$D$2:$D$53,'Share Values'!$V268,'Transactions (Dated)'!$B$2:$B$53,'Share Values'!AB$11,'Transactions (Dated)'!$C$2:$C$53,"Sell")</f>
        <v>0</v>
      </c>
      <c r="AC268" s="40">
        <f ca="1">AC267+SUMIFS('Transactions (Dated)'!$E$2:$E$53,'Transactions (Dated)'!$D$2:$D$53,'Share Values'!$V268,'Transactions (Dated)'!$B$2:$B$53,'Share Values'!AC$11,'Transactions (Dated)'!$C$2:$C$53,"Buy")-SUMIFS('Transactions (Dated)'!$E$2:$E$53,'Transactions (Dated)'!$D$2:$D$53,'Share Values'!$V268,'Transactions (Dated)'!$B$2:$B$53,'Share Values'!AC$11,'Transactions (Dated)'!$C$2:$C$53,"Sell")</f>
        <v>0</v>
      </c>
      <c r="AD268" s="40">
        <f ca="1">AD267+SUMIFS('Transactions (Dated)'!$E$2:$E$53,'Transactions (Dated)'!$D$2:$D$53,'Share Values'!$V268,'Transactions (Dated)'!$B$2:$B$53,'Share Values'!AD$11,'Transactions (Dated)'!$C$2:$C$53,"Buy")-SUMIFS('Transactions (Dated)'!$E$2:$E$53,'Transactions (Dated)'!$D$2:$D$53,'Share Values'!$V268,'Transactions (Dated)'!$B$2:$B$53,'Share Values'!AD$11,'Transactions (Dated)'!$C$2:$C$53,"Sell")</f>
        <v>0</v>
      </c>
      <c r="AE268" s="40">
        <f ca="1">AE267+SUMIFS('Transactions (Dated)'!$E$2:$E$53,'Transactions (Dated)'!$D$2:$D$53,'Share Values'!$V268,'Transactions (Dated)'!$B$2:$B$53,'Share Values'!AE$11,'Transactions (Dated)'!$C$2:$C$53,"Buy")-SUMIFS('Transactions (Dated)'!$E$2:$E$53,'Transactions (Dated)'!$D$2:$D$53,'Share Values'!$V268,'Transactions (Dated)'!$B$2:$B$53,'Share Values'!AE$11,'Transactions (Dated)'!$C$2:$C$53,"Sell")</f>
        <v>0</v>
      </c>
      <c r="AF268" s="40">
        <f ca="1">AF267+SUMIFS('Transactions (Dated)'!$E$2:$E$53,'Transactions (Dated)'!$D$2:$D$53,'Share Values'!$V268,'Transactions (Dated)'!$B$2:$B$53,'Share Values'!AF$11,'Transactions (Dated)'!$C$2:$C$53,"Buy")-SUMIFS('Transactions (Dated)'!$E$2:$E$53,'Transactions (Dated)'!$D$2:$D$53,'Share Values'!$V268,'Transactions (Dated)'!$B$2:$B$53,'Share Values'!AF$11,'Transactions (Dated)'!$C$2:$C$53,"Sell")</f>
        <v>0</v>
      </c>
      <c r="AG268" s="40">
        <f ca="1">AG267+SUMIFS('Transactions (Dated)'!$E$2:$E$53,'Transactions (Dated)'!$D$2:$D$53,'Share Values'!$V268,'Transactions (Dated)'!$B$2:$B$53,'Share Values'!AG$11,'Transactions (Dated)'!$C$2:$C$53,"Buy")-SUMIFS('Transactions (Dated)'!$E$2:$E$53,'Transactions (Dated)'!$D$2:$D$53,'Share Values'!$V268,'Transactions (Dated)'!$B$2:$B$53,'Share Values'!AG$11,'Transactions (Dated)'!$C$2:$C$53,"Sell")</f>
        <v>0</v>
      </c>
      <c r="AH268" s="40">
        <f ca="1">AH267+SUMIFS('Transactions (Dated)'!$E$2:$E$53,'Transactions (Dated)'!$D$2:$D$53,'Share Values'!$V268,'Transactions (Dated)'!$B$2:$B$53,'Share Values'!AH$11,'Transactions (Dated)'!$C$2:$C$53,"Buy")-SUMIFS('Transactions (Dated)'!$E$2:$E$53,'Transactions (Dated)'!$D$2:$D$53,'Share Values'!$V268,'Transactions (Dated)'!$B$2:$B$53,'Share Values'!AH$11,'Transactions (Dated)'!$C$2:$C$53,"Sell")</f>
        <v>0</v>
      </c>
      <c r="AI268" s="40">
        <f ca="1">AI267+SUMIFS('Transactions (Dated)'!$E$2:$E$53,'Transactions (Dated)'!$D$2:$D$53,'Share Values'!$V268,'Transactions (Dated)'!$B$2:$B$53,'Share Values'!AI$11,'Transactions (Dated)'!$C$2:$C$53,"Buy")-SUMIFS('Transactions (Dated)'!$E$2:$E$53,'Transactions (Dated)'!$D$2:$D$53,'Share Values'!$V268,'Transactions (Dated)'!$B$2:$B$53,'Share Values'!AI$11,'Transactions (Dated)'!$C$2:$C$53,"Sell")</f>
        <v>0</v>
      </c>
      <c r="AJ268" s="40">
        <f ca="1">AJ267+SUMIFS('Transactions (Dated)'!$E$2:$E$53,'Transactions (Dated)'!$D$2:$D$53,'Share Values'!$V268,'Transactions (Dated)'!$B$2:$B$53,'Share Values'!AJ$11,'Transactions (Dated)'!$C$2:$C$53,"Buy")-SUMIFS('Transactions (Dated)'!$E$2:$E$53,'Transactions (Dated)'!$D$2:$D$53,'Share Values'!$V268,'Transactions (Dated)'!$B$2:$B$53,'Share Values'!AJ$11,'Transactions (Dated)'!$C$2:$C$53,"Sell")</f>
        <v>0</v>
      </c>
      <c r="AK268" s="40"/>
      <c r="AM268" s="3">
        <f t="shared" ref="AM268:AM331" si="105">+V268</f>
        <v>42285</v>
      </c>
      <c r="AN268" s="6">
        <f t="shared" ref="AN268:AN331" ca="1" si="106">+W268*F268</f>
        <v>43891.25</v>
      </c>
      <c r="AO268" s="6">
        <f t="shared" ref="AO268:AO331" ca="1" si="107">+X268*G268</f>
        <v>37218.75</v>
      </c>
      <c r="AP268" s="6">
        <f t="shared" ref="AP268:AP331" ca="1" si="108">+Y268*H268</f>
        <v>0</v>
      </c>
      <c r="AQ268" s="6">
        <f t="shared" ref="AQ268:AQ331" ca="1" si="109">+Z268*I268</f>
        <v>55738.32</v>
      </c>
      <c r="AR268" s="6">
        <f t="shared" ref="AR268:AR331" ca="1" si="110">+AA268*J268</f>
        <v>29326.52</v>
      </c>
      <c r="AS268" s="6">
        <f t="shared" ref="AS268:AS331" ca="1" si="111">+AB268*K268</f>
        <v>0</v>
      </c>
      <c r="AT268" s="6">
        <f t="shared" ref="AT268:AT331" ca="1" si="112">+AC268*L268</f>
        <v>0</v>
      </c>
      <c r="AU268" s="6">
        <f t="shared" ref="AU268:AU331" ca="1" si="113">+AD268*M268</f>
        <v>0</v>
      </c>
      <c r="AV268" s="6">
        <f t="shared" ref="AV268:AV331" ca="1" si="114">+AE268*N268</f>
        <v>0</v>
      </c>
      <c r="AW268" s="6">
        <f t="shared" ref="AW268:AW331" ca="1" si="115">+AF268*O268</f>
        <v>0</v>
      </c>
      <c r="AX268" s="6">
        <f t="shared" ref="AX268:AX331" ca="1" si="116">+AG268*P268</f>
        <v>0</v>
      </c>
      <c r="AY268" s="6">
        <f t="shared" ref="AY268:AY331" ca="1" si="117">+AH268*Q268</f>
        <v>0</v>
      </c>
      <c r="AZ268" s="6">
        <f t="shared" ref="AZ268:AZ331" ca="1" si="118">+AI268*R268</f>
        <v>0</v>
      </c>
      <c r="BA268" s="6">
        <f t="shared" ref="BA268:BA331" ca="1" si="119">+AJ268*S268</f>
        <v>0</v>
      </c>
      <c r="BB268" s="6"/>
      <c r="BD268" s="4">
        <f t="shared" ref="BD268:BD331" ca="1" si="120">SUM(AN268:BC268)</f>
        <v>166174.84</v>
      </c>
      <c r="BF268" s="3">
        <f t="shared" ref="BF268:BF331" si="121">+V268</f>
        <v>42285</v>
      </c>
      <c r="BG268" s="6">
        <f>BG267+SUMIFS('Transactions (Dated)'!H:H,'Transactions (Dated)'!D:D,'Share Values'!AM268)</f>
        <v>806524.9</v>
      </c>
      <c r="BH268" s="6">
        <f ca="1">BH267+SUMIFS('Transactions (Dated)'!$F:$F,'Transactions (Dated)'!$D:$D,$BF268,'Transactions (Dated)'!$B:$B,BH$11,'Transactions (Dated)'!$C:$C,"Dividend (paid to cash)")*W268</f>
        <v>0</v>
      </c>
      <c r="BI268" s="6">
        <f ca="1">BI267+SUMIFS('Transactions (Dated)'!$F:$F,'Transactions (Dated)'!$D:$D,$BF268,'Transactions (Dated)'!$B:$B,BI$11,'Transactions (Dated)'!$C:$C,"Dividend (paid to cash)")*X268</f>
        <v>2187.5</v>
      </c>
      <c r="BJ268" s="6">
        <f ca="1">BJ267+SUMIFS('Transactions (Dated)'!$F:$F,'Transactions (Dated)'!$D:$D,$BF268,'Transactions (Dated)'!$B:$B,BJ$11,'Transactions (Dated)'!$C:$C,"Dividend (paid to cash)")*Y268</f>
        <v>0</v>
      </c>
      <c r="BK268" s="6">
        <f ca="1">BK267+SUMIFS('Transactions (Dated)'!$F:$F,'Transactions (Dated)'!$D:$D,$BF268,'Transactions (Dated)'!$B:$B,BK$11,'Transactions (Dated)'!$C:$C,"Dividend (paid to cash)")*Z268</f>
        <v>179.74</v>
      </c>
      <c r="BL268" s="6">
        <f ca="1">BL267+SUMIFS('Transactions (Dated)'!$F:$F,'Transactions (Dated)'!$D:$D,$BF268,'Transactions (Dated)'!$B:$B,BL$11,'Transactions (Dated)'!$C:$C,"Dividend (paid to cash)")*AA268</f>
        <v>0</v>
      </c>
      <c r="BM268" s="6">
        <f ca="1">BM267+SUMIFS('Transactions (Dated)'!$F:$F,'Transactions (Dated)'!$D:$D,$BF268,'Transactions (Dated)'!$B:$B,BM$11,'Transactions (Dated)'!$C:$C,"Dividend (paid to cash)")*AB268</f>
        <v>0</v>
      </c>
      <c r="BN268" s="6">
        <f ca="1">BN267+SUMIFS('Transactions (Dated)'!$F:$F,'Transactions (Dated)'!$D:$D,$BF268,'Transactions (Dated)'!$B:$B,BN$11,'Transactions (Dated)'!$C:$C,"Dividend (paid to cash)")*AC268</f>
        <v>0</v>
      </c>
      <c r="BO268" s="6">
        <f ca="1">BO267+SUMIFS('Transactions (Dated)'!$F:$F,'Transactions (Dated)'!$D:$D,$BF268,'Transactions (Dated)'!$B:$B,BO$11,'Transactions (Dated)'!$C:$C,"Dividend (paid to cash)")*AD268</f>
        <v>0</v>
      </c>
      <c r="BP268" s="6">
        <f ca="1">BP267+SUMIFS('Transactions (Dated)'!$F:$F,'Transactions (Dated)'!$D:$D,$BF268,'Transactions (Dated)'!$B:$B,BP$11,'Transactions (Dated)'!$C:$C,"Dividend (paid to cash)")*AE268</f>
        <v>0</v>
      </c>
      <c r="BQ268" s="6">
        <f ca="1">BQ267+SUMIFS('Transactions (Dated)'!$F:$F,'Transactions (Dated)'!$D:$D,$BF268,'Transactions (Dated)'!$B:$B,BQ$11,'Transactions (Dated)'!$C:$C,"Dividend (paid to cash)")*AF268</f>
        <v>0</v>
      </c>
      <c r="BR268" s="6">
        <f ca="1">BR267+SUMIFS('Transactions (Dated)'!$F:$F,'Transactions (Dated)'!$D:$D,$BF268,'Transactions (Dated)'!$B:$B,BR$11,'Transactions (Dated)'!$C:$C,"Dividend (paid to cash)")*AG268</f>
        <v>0</v>
      </c>
      <c r="BS268" s="6">
        <f ca="1">BS267+SUMIFS('Transactions (Dated)'!$F:$F,'Transactions (Dated)'!$D:$D,$BF268,'Transactions (Dated)'!$B:$B,BS$11,'Transactions (Dated)'!$C:$C,"Dividend (paid to cash)")*AH268</f>
        <v>0</v>
      </c>
      <c r="BT268" s="6">
        <f ca="1">BT267+SUMIFS('Transactions (Dated)'!$F:$F,'Transactions (Dated)'!$D:$D,$BF268,'Transactions (Dated)'!$B:$B,BT$11,'Transactions (Dated)'!$C:$C,"Dividend (paid to cash)")*AI268</f>
        <v>0</v>
      </c>
      <c r="BU268" s="6">
        <f ca="1">BU267+SUMIFS('Transactions (Dated)'!$F:$F,'Transactions (Dated)'!$D:$D,$BF268,'Transactions (Dated)'!$B:$B,BU$11,'Transactions (Dated)'!$C:$C,"Dividend (paid to cash)")*AJ268</f>
        <v>0</v>
      </c>
      <c r="BV268" s="6"/>
      <c r="BX268" s="6">
        <f t="shared" ca="1" si="102"/>
        <v>808892.14</v>
      </c>
      <c r="BZ268" s="3">
        <f t="shared" si="103"/>
        <v>42285</v>
      </c>
      <c r="CA268" s="4">
        <f t="shared" ref="CA268:CA331" ca="1" si="122">SUM(AN268:BC268)</f>
        <v>166174.84</v>
      </c>
      <c r="CB268" s="4">
        <f t="shared" ref="CB268:CB331" ca="1" si="123">+BX268</f>
        <v>808892.14</v>
      </c>
      <c r="CD268" s="4">
        <f t="shared" ref="CD268:CD331" ca="1" si="124">CA268+CB268</f>
        <v>975066.98</v>
      </c>
    </row>
    <row r="269" spans="2:82" x14ac:dyDescent="0.15">
      <c r="B269" s="3">
        <f t="shared" ref="B269:B332" si="125">+E269</f>
        <v>42286</v>
      </c>
      <c r="C269" s="2">
        <v>13964.4</v>
      </c>
      <c r="E269" s="70">
        <v>42286</v>
      </c>
      <c r="F269" s="69">
        <v>9.59</v>
      </c>
      <c r="G269" s="69">
        <v>3.93</v>
      </c>
      <c r="H269" s="69">
        <v>18.89</v>
      </c>
      <c r="I269" s="69">
        <v>29.41</v>
      </c>
      <c r="J269" s="69">
        <v>12.95</v>
      </c>
      <c r="K269" s="69">
        <v>10.95</v>
      </c>
      <c r="L269" s="69">
        <v>22.98</v>
      </c>
      <c r="M269" s="69">
        <v>3.32</v>
      </c>
      <c r="N269" s="69">
        <v>8.6999999999999993</v>
      </c>
      <c r="O269" s="69">
        <v>6.0366999999999997</v>
      </c>
      <c r="P269" s="69">
        <v>27.28</v>
      </c>
      <c r="Q269" s="69">
        <v>0.9</v>
      </c>
      <c r="R269" s="69">
        <v>7.22</v>
      </c>
      <c r="S269" s="69">
        <v>38.83</v>
      </c>
      <c r="T269" s="4"/>
      <c r="V269" s="3">
        <f t="shared" si="104"/>
        <v>42286</v>
      </c>
      <c r="W269" s="40">
        <f ca="1">W268+SUMIFS('Transactions (Dated)'!$E$2:$E$53,'Transactions (Dated)'!$D$2:$D$53,'Share Values'!$V269,'Transactions (Dated)'!$B$2:$B$53,'Share Values'!W$11,'Transactions (Dated)'!$C$2:$C$53,"Buy")-SUMIFS('Transactions (Dated)'!$E$2:$E$53,'Transactions (Dated)'!$D$2:$D$53,'Share Values'!$V269,'Transactions (Dated)'!$B$2:$B$53,'Share Values'!W$11,'Transactions (Dated)'!$C$2:$C$53,"Sell")</f>
        <v>4625</v>
      </c>
      <c r="X269" s="40">
        <f ca="1">X268+SUMIFS('Transactions (Dated)'!$E$2:$E$53,'Transactions (Dated)'!$D$2:$D$53,'Share Values'!$V269,'Transactions (Dated)'!$B$2:$B$53,'Share Values'!X$11,'Transactions (Dated)'!$C$2:$C$53,"Buy")-SUMIFS('Transactions (Dated)'!$E$2:$E$53,'Transactions (Dated)'!$D$2:$D$53,'Share Values'!$V269,'Transactions (Dated)'!$B$2:$B$53,'Share Values'!X$11,'Transactions (Dated)'!$C$2:$C$53,"Sell")</f>
        <v>9375</v>
      </c>
      <c r="Y269" s="40">
        <f ca="1">Y268+SUMIFS('Transactions (Dated)'!$E$2:$E$53,'Transactions (Dated)'!$D$2:$D$53,'Share Values'!$V269,'Transactions (Dated)'!$B$2:$B$53,'Share Values'!Y$11,'Transactions (Dated)'!$C$2:$C$53,"Buy")-SUMIFS('Transactions (Dated)'!$E$2:$E$53,'Transactions (Dated)'!$D$2:$D$53,'Share Values'!$V269,'Transactions (Dated)'!$B$2:$B$53,'Share Values'!Y$11,'Transactions (Dated)'!$C$2:$C$53,"Sell")</f>
        <v>0</v>
      </c>
      <c r="Z269" s="40">
        <f ca="1">Z268+SUMIFS('Transactions (Dated)'!$E$2:$E$53,'Transactions (Dated)'!$D$2:$D$53,'Share Values'!$V269,'Transactions (Dated)'!$B$2:$B$53,'Share Values'!Z$11,'Transactions (Dated)'!$C$2:$C$53,"Buy")-SUMIFS('Transactions (Dated)'!$E$2:$E$53,'Transactions (Dated)'!$D$2:$D$53,'Share Values'!$V269,'Transactions (Dated)'!$B$2:$B$53,'Share Values'!Z$11,'Transactions (Dated)'!$C$2:$C$53,"Sell")</f>
        <v>1892</v>
      </c>
      <c r="AA269" s="40">
        <f ca="1">AA268+SUMIFS('Transactions (Dated)'!$E$2:$E$53,'Transactions (Dated)'!$D$2:$D$53,'Share Values'!$V269,'Transactions (Dated)'!$B$2:$B$53,'Share Values'!AA$11,'Transactions (Dated)'!$C$2:$C$53,"Buy")-SUMIFS('Transactions (Dated)'!$E$2:$E$53,'Transactions (Dated)'!$D$2:$D$53,'Share Values'!$V269,'Transactions (Dated)'!$B$2:$B$53,'Share Values'!AA$11,'Transactions (Dated)'!$C$2:$C$53,"Sell")</f>
        <v>2348</v>
      </c>
      <c r="AB269" s="40">
        <f ca="1">AB268+SUMIFS('Transactions (Dated)'!$E$2:$E$53,'Transactions (Dated)'!$D$2:$D$53,'Share Values'!$V269,'Transactions (Dated)'!$B$2:$B$53,'Share Values'!AB$11,'Transactions (Dated)'!$C$2:$C$53,"Buy")-SUMIFS('Transactions (Dated)'!$E$2:$E$53,'Transactions (Dated)'!$D$2:$D$53,'Share Values'!$V269,'Transactions (Dated)'!$B$2:$B$53,'Share Values'!AB$11,'Transactions (Dated)'!$C$2:$C$53,"Sell")</f>
        <v>0</v>
      </c>
      <c r="AC269" s="40">
        <f ca="1">AC268+SUMIFS('Transactions (Dated)'!$E$2:$E$53,'Transactions (Dated)'!$D$2:$D$53,'Share Values'!$V269,'Transactions (Dated)'!$B$2:$B$53,'Share Values'!AC$11,'Transactions (Dated)'!$C$2:$C$53,"Buy")-SUMIFS('Transactions (Dated)'!$E$2:$E$53,'Transactions (Dated)'!$D$2:$D$53,'Share Values'!$V269,'Transactions (Dated)'!$B$2:$B$53,'Share Values'!AC$11,'Transactions (Dated)'!$C$2:$C$53,"Sell")</f>
        <v>0</v>
      </c>
      <c r="AD269" s="40">
        <f ca="1">AD268+SUMIFS('Transactions (Dated)'!$E$2:$E$53,'Transactions (Dated)'!$D$2:$D$53,'Share Values'!$V269,'Transactions (Dated)'!$B$2:$B$53,'Share Values'!AD$11,'Transactions (Dated)'!$C$2:$C$53,"Buy")-SUMIFS('Transactions (Dated)'!$E$2:$E$53,'Transactions (Dated)'!$D$2:$D$53,'Share Values'!$V269,'Transactions (Dated)'!$B$2:$B$53,'Share Values'!AD$11,'Transactions (Dated)'!$C$2:$C$53,"Sell")</f>
        <v>0</v>
      </c>
      <c r="AE269" s="40">
        <f ca="1">AE268+SUMIFS('Transactions (Dated)'!$E$2:$E$53,'Transactions (Dated)'!$D$2:$D$53,'Share Values'!$V269,'Transactions (Dated)'!$B$2:$B$53,'Share Values'!AE$11,'Transactions (Dated)'!$C$2:$C$53,"Buy")-SUMIFS('Transactions (Dated)'!$E$2:$E$53,'Transactions (Dated)'!$D$2:$D$53,'Share Values'!$V269,'Transactions (Dated)'!$B$2:$B$53,'Share Values'!AE$11,'Transactions (Dated)'!$C$2:$C$53,"Sell")</f>
        <v>0</v>
      </c>
      <c r="AF269" s="40">
        <f ca="1">AF268+SUMIFS('Transactions (Dated)'!$E$2:$E$53,'Transactions (Dated)'!$D$2:$D$53,'Share Values'!$V269,'Transactions (Dated)'!$B$2:$B$53,'Share Values'!AF$11,'Transactions (Dated)'!$C$2:$C$53,"Buy")-SUMIFS('Transactions (Dated)'!$E$2:$E$53,'Transactions (Dated)'!$D$2:$D$53,'Share Values'!$V269,'Transactions (Dated)'!$B$2:$B$53,'Share Values'!AF$11,'Transactions (Dated)'!$C$2:$C$53,"Sell")</f>
        <v>0</v>
      </c>
      <c r="AG269" s="40">
        <f ca="1">AG268+SUMIFS('Transactions (Dated)'!$E$2:$E$53,'Transactions (Dated)'!$D$2:$D$53,'Share Values'!$V269,'Transactions (Dated)'!$B$2:$B$53,'Share Values'!AG$11,'Transactions (Dated)'!$C$2:$C$53,"Buy")-SUMIFS('Transactions (Dated)'!$E$2:$E$53,'Transactions (Dated)'!$D$2:$D$53,'Share Values'!$V269,'Transactions (Dated)'!$B$2:$B$53,'Share Values'!AG$11,'Transactions (Dated)'!$C$2:$C$53,"Sell")</f>
        <v>0</v>
      </c>
      <c r="AH269" s="40">
        <f ca="1">AH268+SUMIFS('Transactions (Dated)'!$E$2:$E$53,'Transactions (Dated)'!$D$2:$D$53,'Share Values'!$V269,'Transactions (Dated)'!$B$2:$B$53,'Share Values'!AH$11,'Transactions (Dated)'!$C$2:$C$53,"Buy")-SUMIFS('Transactions (Dated)'!$E$2:$E$53,'Transactions (Dated)'!$D$2:$D$53,'Share Values'!$V269,'Transactions (Dated)'!$B$2:$B$53,'Share Values'!AH$11,'Transactions (Dated)'!$C$2:$C$53,"Sell")</f>
        <v>0</v>
      </c>
      <c r="AI269" s="40">
        <f ca="1">AI268+SUMIFS('Transactions (Dated)'!$E$2:$E$53,'Transactions (Dated)'!$D$2:$D$53,'Share Values'!$V269,'Transactions (Dated)'!$B$2:$B$53,'Share Values'!AI$11,'Transactions (Dated)'!$C$2:$C$53,"Buy")-SUMIFS('Transactions (Dated)'!$E$2:$E$53,'Transactions (Dated)'!$D$2:$D$53,'Share Values'!$V269,'Transactions (Dated)'!$B$2:$B$53,'Share Values'!AI$11,'Transactions (Dated)'!$C$2:$C$53,"Sell")</f>
        <v>0</v>
      </c>
      <c r="AJ269" s="40">
        <f ca="1">AJ268+SUMIFS('Transactions (Dated)'!$E$2:$E$53,'Transactions (Dated)'!$D$2:$D$53,'Share Values'!$V269,'Transactions (Dated)'!$B$2:$B$53,'Share Values'!AJ$11,'Transactions (Dated)'!$C$2:$C$53,"Buy")-SUMIFS('Transactions (Dated)'!$E$2:$E$53,'Transactions (Dated)'!$D$2:$D$53,'Share Values'!$V269,'Transactions (Dated)'!$B$2:$B$53,'Share Values'!AJ$11,'Transactions (Dated)'!$C$2:$C$53,"Sell")</f>
        <v>0</v>
      </c>
      <c r="AK269" s="40"/>
      <c r="AM269" s="3">
        <f t="shared" si="105"/>
        <v>42286</v>
      </c>
      <c r="AN269" s="6">
        <f t="shared" ca="1" si="106"/>
        <v>44353.75</v>
      </c>
      <c r="AO269" s="6">
        <f t="shared" ca="1" si="107"/>
        <v>36843.75</v>
      </c>
      <c r="AP269" s="6">
        <f t="shared" ca="1" si="108"/>
        <v>0</v>
      </c>
      <c r="AQ269" s="6">
        <f t="shared" ca="1" si="109"/>
        <v>55643.72</v>
      </c>
      <c r="AR269" s="6">
        <f t="shared" ca="1" si="110"/>
        <v>30406.6</v>
      </c>
      <c r="AS269" s="6">
        <f t="shared" ca="1" si="111"/>
        <v>0</v>
      </c>
      <c r="AT269" s="6">
        <f t="shared" ca="1" si="112"/>
        <v>0</v>
      </c>
      <c r="AU269" s="6">
        <f t="shared" ca="1" si="113"/>
        <v>0</v>
      </c>
      <c r="AV269" s="6">
        <f t="shared" ca="1" si="114"/>
        <v>0</v>
      </c>
      <c r="AW269" s="6">
        <f t="shared" ca="1" si="115"/>
        <v>0</v>
      </c>
      <c r="AX269" s="6">
        <f t="shared" ca="1" si="116"/>
        <v>0</v>
      </c>
      <c r="AY269" s="6">
        <f t="shared" ca="1" si="117"/>
        <v>0</v>
      </c>
      <c r="AZ269" s="6">
        <f t="shared" ca="1" si="118"/>
        <v>0</v>
      </c>
      <c r="BA269" s="6">
        <f t="shared" ca="1" si="119"/>
        <v>0</v>
      </c>
      <c r="BB269" s="6"/>
      <c r="BD269" s="4">
        <f t="shared" ca="1" si="120"/>
        <v>167247.82</v>
      </c>
      <c r="BF269" s="3">
        <f t="shared" si="121"/>
        <v>42286</v>
      </c>
      <c r="BG269" s="6">
        <f>BG268+SUMIFS('Transactions (Dated)'!H:H,'Transactions (Dated)'!D:D,'Share Values'!AM269)</f>
        <v>806524.9</v>
      </c>
      <c r="BH269" s="6">
        <f ca="1">BH268+SUMIFS('Transactions (Dated)'!$F:$F,'Transactions (Dated)'!$D:$D,$BF269,'Transactions (Dated)'!$B:$B,BH$11,'Transactions (Dated)'!$C:$C,"Dividend (paid to cash)")*W269</f>
        <v>0</v>
      </c>
      <c r="BI269" s="6">
        <f ca="1">BI268+SUMIFS('Transactions (Dated)'!$F:$F,'Transactions (Dated)'!$D:$D,$BF269,'Transactions (Dated)'!$B:$B,BI$11,'Transactions (Dated)'!$C:$C,"Dividend (paid to cash)")*X269</f>
        <v>2187.5</v>
      </c>
      <c r="BJ269" s="6">
        <f ca="1">BJ268+SUMIFS('Transactions (Dated)'!$F:$F,'Transactions (Dated)'!$D:$D,$BF269,'Transactions (Dated)'!$B:$B,BJ$11,'Transactions (Dated)'!$C:$C,"Dividend (paid to cash)")*Y269</f>
        <v>0</v>
      </c>
      <c r="BK269" s="6">
        <f ca="1">BK268+SUMIFS('Transactions (Dated)'!$F:$F,'Transactions (Dated)'!$D:$D,$BF269,'Transactions (Dated)'!$B:$B,BK$11,'Transactions (Dated)'!$C:$C,"Dividend (paid to cash)")*Z269</f>
        <v>179.74</v>
      </c>
      <c r="BL269" s="6">
        <f ca="1">BL268+SUMIFS('Transactions (Dated)'!$F:$F,'Transactions (Dated)'!$D:$D,$BF269,'Transactions (Dated)'!$B:$B,BL$11,'Transactions (Dated)'!$C:$C,"Dividend (paid to cash)")*AA269</f>
        <v>0</v>
      </c>
      <c r="BM269" s="6">
        <f ca="1">BM268+SUMIFS('Transactions (Dated)'!$F:$F,'Transactions (Dated)'!$D:$D,$BF269,'Transactions (Dated)'!$B:$B,BM$11,'Transactions (Dated)'!$C:$C,"Dividend (paid to cash)")*AB269</f>
        <v>0</v>
      </c>
      <c r="BN269" s="6">
        <f ca="1">BN268+SUMIFS('Transactions (Dated)'!$F:$F,'Transactions (Dated)'!$D:$D,$BF269,'Transactions (Dated)'!$B:$B,BN$11,'Transactions (Dated)'!$C:$C,"Dividend (paid to cash)")*AC269</f>
        <v>0</v>
      </c>
      <c r="BO269" s="6">
        <f ca="1">BO268+SUMIFS('Transactions (Dated)'!$F:$F,'Transactions (Dated)'!$D:$D,$BF269,'Transactions (Dated)'!$B:$B,BO$11,'Transactions (Dated)'!$C:$C,"Dividend (paid to cash)")*AD269</f>
        <v>0</v>
      </c>
      <c r="BP269" s="6">
        <f ca="1">BP268+SUMIFS('Transactions (Dated)'!$F:$F,'Transactions (Dated)'!$D:$D,$BF269,'Transactions (Dated)'!$B:$B,BP$11,'Transactions (Dated)'!$C:$C,"Dividend (paid to cash)")*AE269</f>
        <v>0</v>
      </c>
      <c r="BQ269" s="6">
        <f ca="1">BQ268+SUMIFS('Transactions (Dated)'!$F:$F,'Transactions (Dated)'!$D:$D,$BF269,'Transactions (Dated)'!$B:$B,BQ$11,'Transactions (Dated)'!$C:$C,"Dividend (paid to cash)")*AF269</f>
        <v>0</v>
      </c>
      <c r="BR269" s="6">
        <f ca="1">BR268+SUMIFS('Transactions (Dated)'!$F:$F,'Transactions (Dated)'!$D:$D,$BF269,'Transactions (Dated)'!$B:$B,BR$11,'Transactions (Dated)'!$C:$C,"Dividend (paid to cash)")*AG269</f>
        <v>0</v>
      </c>
      <c r="BS269" s="6">
        <f ca="1">BS268+SUMIFS('Transactions (Dated)'!$F:$F,'Transactions (Dated)'!$D:$D,$BF269,'Transactions (Dated)'!$B:$B,BS$11,'Transactions (Dated)'!$C:$C,"Dividend (paid to cash)")*AH269</f>
        <v>0</v>
      </c>
      <c r="BT269" s="6">
        <f ca="1">BT268+SUMIFS('Transactions (Dated)'!$F:$F,'Transactions (Dated)'!$D:$D,$BF269,'Transactions (Dated)'!$B:$B,BT$11,'Transactions (Dated)'!$C:$C,"Dividend (paid to cash)")*AI269</f>
        <v>0</v>
      </c>
      <c r="BU269" s="6">
        <f ca="1">BU268+SUMIFS('Transactions (Dated)'!$F:$F,'Transactions (Dated)'!$D:$D,$BF269,'Transactions (Dated)'!$B:$B,BU$11,'Transactions (Dated)'!$C:$C,"Dividend (paid to cash)")*AJ269</f>
        <v>0</v>
      </c>
      <c r="BV269" s="6"/>
      <c r="BX269" s="6">
        <f t="shared" ref="BX269:BX332" ca="1" si="126">SUM(BG269:BW269)</f>
        <v>808892.14</v>
      </c>
      <c r="BZ269" s="3">
        <f t="shared" ref="BZ269:BZ332" si="127">BF269</f>
        <v>42286</v>
      </c>
      <c r="CA269" s="4">
        <f t="shared" ca="1" si="122"/>
        <v>167247.82</v>
      </c>
      <c r="CB269" s="4">
        <f t="shared" ca="1" si="123"/>
        <v>808892.14</v>
      </c>
      <c r="CD269" s="4">
        <f t="shared" ca="1" si="124"/>
        <v>976139.96</v>
      </c>
    </row>
    <row r="270" spans="2:82" x14ac:dyDescent="0.15">
      <c r="B270" s="3">
        <f t="shared" si="125"/>
        <v>42290</v>
      </c>
      <c r="C270" s="2">
        <v>13844.7</v>
      </c>
      <c r="E270" s="70">
        <v>42290</v>
      </c>
      <c r="F270" s="69">
        <v>9.35</v>
      </c>
      <c r="G270" s="69">
        <v>3.61</v>
      </c>
      <c r="H270" s="69">
        <v>18.72</v>
      </c>
      <c r="I270" s="69">
        <v>29.64</v>
      </c>
      <c r="J270" s="69">
        <v>12.65</v>
      </c>
      <c r="K270" s="69">
        <v>10.83</v>
      </c>
      <c r="L270" s="69">
        <v>22.4</v>
      </c>
      <c r="M270" s="69">
        <v>3.27</v>
      </c>
      <c r="N270" s="69">
        <v>8.8699999999999992</v>
      </c>
      <c r="O270" s="69">
        <v>6.0332999999999997</v>
      </c>
      <c r="P270" s="69">
        <v>27.21</v>
      </c>
      <c r="Q270" s="69">
        <v>0.94</v>
      </c>
      <c r="R270" s="69">
        <v>7.03</v>
      </c>
      <c r="S270" s="69">
        <v>38.909999999999997</v>
      </c>
      <c r="T270" s="4"/>
      <c r="V270" s="3">
        <f t="shared" si="104"/>
        <v>42290</v>
      </c>
      <c r="W270" s="40">
        <f ca="1">W269+SUMIFS('Transactions (Dated)'!$E$2:$E$53,'Transactions (Dated)'!$D$2:$D$53,'Share Values'!$V270,'Transactions (Dated)'!$B$2:$B$53,'Share Values'!W$11,'Transactions (Dated)'!$C$2:$C$53,"Buy")-SUMIFS('Transactions (Dated)'!$E$2:$E$53,'Transactions (Dated)'!$D$2:$D$53,'Share Values'!$V270,'Transactions (Dated)'!$B$2:$B$53,'Share Values'!W$11,'Transactions (Dated)'!$C$2:$C$53,"Sell")</f>
        <v>4625</v>
      </c>
      <c r="X270" s="40">
        <f ca="1">X269+SUMIFS('Transactions (Dated)'!$E$2:$E$53,'Transactions (Dated)'!$D$2:$D$53,'Share Values'!$V270,'Transactions (Dated)'!$B$2:$B$53,'Share Values'!X$11,'Transactions (Dated)'!$C$2:$C$53,"Buy")-SUMIFS('Transactions (Dated)'!$E$2:$E$53,'Transactions (Dated)'!$D$2:$D$53,'Share Values'!$V270,'Transactions (Dated)'!$B$2:$B$53,'Share Values'!X$11,'Transactions (Dated)'!$C$2:$C$53,"Sell")</f>
        <v>9375</v>
      </c>
      <c r="Y270" s="40">
        <f ca="1">Y269+SUMIFS('Transactions (Dated)'!$E$2:$E$53,'Transactions (Dated)'!$D$2:$D$53,'Share Values'!$V270,'Transactions (Dated)'!$B$2:$B$53,'Share Values'!Y$11,'Transactions (Dated)'!$C$2:$C$53,"Buy")-SUMIFS('Transactions (Dated)'!$E$2:$E$53,'Transactions (Dated)'!$D$2:$D$53,'Share Values'!$V270,'Transactions (Dated)'!$B$2:$B$53,'Share Values'!Y$11,'Transactions (Dated)'!$C$2:$C$53,"Sell")</f>
        <v>0</v>
      </c>
      <c r="Z270" s="40">
        <f ca="1">Z269+SUMIFS('Transactions (Dated)'!$E$2:$E$53,'Transactions (Dated)'!$D$2:$D$53,'Share Values'!$V270,'Transactions (Dated)'!$B$2:$B$53,'Share Values'!Z$11,'Transactions (Dated)'!$C$2:$C$53,"Buy")-SUMIFS('Transactions (Dated)'!$E$2:$E$53,'Transactions (Dated)'!$D$2:$D$53,'Share Values'!$V270,'Transactions (Dated)'!$B$2:$B$53,'Share Values'!Z$11,'Transactions (Dated)'!$C$2:$C$53,"Sell")</f>
        <v>1892</v>
      </c>
      <c r="AA270" s="40">
        <f ca="1">AA269+SUMIFS('Transactions (Dated)'!$E$2:$E$53,'Transactions (Dated)'!$D$2:$D$53,'Share Values'!$V270,'Transactions (Dated)'!$B$2:$B$53,'Share Values'!AA$11,'Transactions (Dated)'!$C$2:$C$53,"Buy")-SUMIFS('Transactions (Dated)'!$E$2:$E$53,'Transactions (Dated)'!$D$2:$D$53,'Share Values'!$V270,'Transactions (Dated)'!$B$2:$B$53,'Share Values'!AA$11,'Transactions (Dated)'!$C$2:$C$53,"Sell")</f>
        <v>2348</v>
      </c>
      <c r="AB270" s="40">
        <f ca="1">AB269+SUMIFS('Transactions (Dated)'!$E$2:$E$53,'Transactions (Dated)'!$D$2:$D$53,'Share Values'!$V270,'Transactions (Dated)'!$B$2:$B$53,'Share Values'!AB$11,'Transactions (Dated)'!$C$2:$C$53,"Buy")-SUMIFS('Transactions (Dated)'!$E$2:$E$53,'Transactions (Dated)'!$D$2:$D$53,'Share Values'!$V270,'Transactions (Dated)'!$B$2:$B$53,'Share Values'!AB$11,'Transactions (Dated)'!$C$2:$C$53,"Sell")</f>
        <v>0</v>
      </c>
      <c r="AC270" s="40">
        <f ca="1">AC269+SUMIFS('Transactions (Dated)'!$E$2:$E$53,'Transactions (Dated)'!$D$2:$D$53,'Share Values'!$V270,'Transactions (Dated)'!$B$2:$B$53,'Share Values'!AC$11,'Transactions (Dated)'!$C$2:$C$53,"Buy")-SUMIFS('Transactions (Dated)'!$E$2:$E$53,'Transactions (Dated)'!$D$2:$D$53,'Share Values'!$V270,'Transactions (Dated)'!$B$2:$B$53,'Share Values'!AC$11,'Transactions (Dated)'!$C$2:$C$53,"Sell")</f>
        <v>0</v>
      </c>
      <c r="AD270" s="40">
        <f ca="1">AD269+SUMIFS('Transactions (Dated)'!$E$2:$E$53,'Transactions (Dated)'!$D$2:$D$53,'Share Values'!$V270,'Transactions (Dated)'!$B$2:$B$53,'Share Values'!AD$11,'Transactions (Dated)'!$C$2:$C$53,"Buy")-SUMIFS('Transactions (Dated)'!$E$2:$E$53,'Transactions (Dated)'!$D$2:$D$53,'Share Values'!$V270,'Transactions (Dated)'!$B$2:$B$53,'Share Values'!AD$11,'Transactions (Dated)'!$C$2:$C$53,"Sell")</f>
        <v>0</v>
      </c>
      <c r="AE270" s="40">
        <f ca="1">AE269+SUMIFS('Transactions (Dated)'!$E$2:$E$53,'Transactions (Dated)'!$D$2:$D$53,'Share Values'!$V270,'Transactions (Dated)'!$B$2:$B$53,'Share Values'!AE$11,'Transactions (Dated)'!$C$2:$C$53,"Buy")-SUMIFS('Transactions (Dated)'!$E$2:$E$53,'Transactions (Dated)'!$D$2:$D$53,'Share Values'!$V270,'Transactions (Dated)'!$B$2:$B$53,'Share Values'!AE$11,'Transactions (Dated)'!$C$2:$C$53,"Sell")</f>
        <v>0</v>
      </c>
      <c r="AF270" s="40">
        <f ca="1">AF269+SUMIFS('Transactions (Dated)'!$E$2:$E$53,'Transactions (Dated)'!$D$2:$D$53,'Share Values'!$V270,'Transactions (Dated)'!$B$2:$B$53,'Share Values'!AF$11,'Transactions (Dated)'!$C$2:$C$53,"Buy")-SUMIFS('Transactions (Dated)'!$E$2:$E$53,'Transactions (Dated)'!$D$2:$D$53,'Share Values'!$V270,'Transactions (Dated)'!$B$2:$B$53,'Share Values'!AF$11,'Transactions (Dated)'!$C$2:$C$53,"Sell")</f>
        <v>0</v>
      </c>
      <c r="AG270" s="40">
        <f ca="1">AG269+SUMIFS('Transactions (Dated)'!$E$2:$E$53,'Transactions (Dated)'!$D$2:$D$53,'Share Values'!$V270,'Transactions (Dated)'!$B$2:$B$53,'Share Values'!AG$11,'Transactions (Dated)'!$C$2:$C$53,"Buy")-SUMIFS('Transactions (Dated)'!$E$2:$E$53,'Transactions (Dated)'!$D$2:$D$53,'Share Values'!$V270,'Transactions (Dated)'!$B$2:$B$53,'Share Values'!AG$11,'Transactions (Dated)'!$C$2:$C$53,"Sell")</f>
        <v>0</v>
      </c>
      <c r="AH270" s="40">
        <f ca="1">AH269+SUMIFS('Transactions (Dated)'!$E$2:$E$53,'Transactions (Dated)'!$D$2:$D$53,'Share Values'!$V270,'Transactions (Dated)'!$B$2:$B$53,'Share Values'!AH$11,'Transactions (Dated)'!$C$2:$C$53,"Buy")-SUMIFS('Transactions (Dated)'!$E$2:$E$53,'Transactions (Dated)'!$D$2:$D$53,'Share Values'!$V270,'Transactions (Dated)'!$B$2:$B$53,'Share Values'!AH$11,'Transactions (Dated)'!$C$2:$C$53,"Sell")</f>
        <v>0</v>
      </c>
      <c r="AI270" s="40">
        <f ca="1">AI269+SUMIFS('Transactions (Dated)'!$E$2:$E$53,'Transactions (Dated)'!$D$2:$D$53,'Share Values'!$V270,'Transactions (Dated)'!$B$2:$B$53,'Share Values'!AI$11,'Transactions (Dated)'!$C$2:$C$53,"Buy")-SUMIFS('Transactions (Dated)'!$E$2:$E$53,'Transactions (Dated)'!$D$2:$D$53,'Share Values'!$V270,'Transactions (Dated)'!$B$2:$B$53,'Share Values'!AI$11,'Transactions (Dated)'!$C$2:$C$53,"Sell")</f>
        <v>0</v>
      </c>
      <c r="AJ270" s="40">
        <f ca="1">AJ269+SUMIFS('Transactions (Dated)'!$E$2:$E$53,'Transactions (Dated)'!$D$2:$D$53,'Share Values'!$V270,'Transactions (Dated)'!$B$2:$B$53,'Share Values'!AJ$11,'Transactions (Dated)'!$C$2:$C$53,"Buy")-SUMIFS('Transactions (Dated)'!$E$2:$E$53,'Transactions (Dated)'!$D$2:$D$53,'Share Values'!$V270,'Transactions (Dated)'!$B$2:$B$53,'Share Values'!AJ$11,'Transactions (Dated)'!$C$2:$C$53,"Sell")</f>
        <v>0</v>
      </c>
      <c r="AK270" s="40"/>
      <c r="AM270" s="3">
        <f t="shared" si="105"/>
        <v>42290</v>
      </c>
      <c r="AN270" s="6">
        <f t="shared" ca="1" si="106"/>
        <v>43243.75</v>
      </c>
      <c r="AO270" s="6">
        <f t="shared" ca="1" si="107"/>
        <v>33843.75</v>
      </c>
      <c r="AP270" s="6">
        <f t="shared" ca="1" si="108"/>
        <v>0</v>
      </c>
      <c r="AQ270" s="6">
        <f t="shared" ca="1" si="109"/>
        <v>56078.880000000005</v>
      </c>
      <c r="AR270" s="6">
        <f t="shared" ca="1" si="110"/>
        <v>29702.2</v>
      </c>
      <c r="AS270" s="6">
        <f t="shared" ca="1" si="111"/>
        <v>0</v>
      </c>
      <c r="AT270" s="6">
        <f t="shared" ca="1" si="112"/>
        <v>0</v>
      </c>
      <c r="AU270" s="6">
        <f t="shared" ca="1" si="113"/>
        <v>0</v>
      </c>
      <c r="AV270" s="6">
        <f t="shared" ca="1" si="114"/>
        <v>0</v>
      </c>
      <c r="AW270" s="6">
        <f t="shared" ca="1" si="115"/>
        <v>0</v>
      </c>
      <c r="AX270" s="6">
        <f t="shared" ca="1" si="116"/>
        <v>0</v>
      </c>
      <c r="AY270" s="6">
        <f t="shared" ca="1" si="117"/>
        <v>0</v>
      </c>
      <c r="AZ270" s="6">
        <f t="shared" ca="1" si="118"/>
        <v>0</v>
      </c>
      <c r="BA270" s="6">
        <f t="shared" ca="1" si="119"/>
        <v>0</v>
      </c>
      <c r="BB270" s="6"/>
      <c r="BD270" s="4">
        <f t="shared" ca="1" si="120"/>
        <v>162868.58000000002</v>
      </c>
      <c r="BF270" s="3">
        <f t="shared" si="121"/>
        <v>42290</v>
      </c>
      <c r="BG270" s="6">
        <f>BG269+SUMIFS('Transactions (Dated)'!H:H,'Transactions (Dated)'!D:D,'Share Values'!AM270)</f>
        <v>806524.9</v>
      </c>
      <c r="BH270" s="6">
        <f ca="1">BH269+SUMIFS('Transactions (Dated)'!$F:$F,'Transactions (Dated)'!$D:$D,$BF270,'Transactions (Dated)'!$B:$B,BH$11,'Transactions (Dated)'!$C:$C,"Dividend (paid to cash)")*W270</f>
        <v>0</v>
      </c>
      <c r="BI270" s="6">
        <f ca="1">BI269+SUMIFS('Transactions (Dated)'!$F:$F,'Transactions (Dated)'!$D:$D,$BF270,'Transactions (Dated)'!$B:$B,BI$11,'Transactions (Dated)'!$C:$C,"Dividend (paid to cash)")*X270</f>
        <v>2187.5</v>
      </c>
      <c r="BJ270" s="6">
        <f ca="1">BJ269+SUMIFS('Transactions (Dated)'!$F:$F,'Transactions (Dated)'!$D:$D,$BF270,'Transactions (Dated)'!$B:$B,BJ$11,'Transactions (Dated)'!$C:$C,"Dividend (paid to cash)")*Y270</f>
        <v>0</v>
      </c>
      <c r="BK270" s="6">
        <f ca="1">BK269+SUMIFS('Transactions (Dated)'!$F:$F,'Transactions (Dated)'!$D:$D,$BF270,'Transactions (Dated)'!$B:$B,BK$11,'Transactions (Dated)'!$C:$C,"Dividend (paid to cash)")*Z270</f>
        <v>179.74</v>
      </c>
      <c r="BL270" s="6">
        <f ca="1">BL269+SUMIFS('Transactions (Dated)'!$F:$F,'Transactions (Dated)'!$D:$D,$BF270,'Transactions (Dated)'!$B:$B,BL$11,'Transactions (Dated)'!$C:$C,"Dividend (paid to cash)")*AA270</f>
        <v>0</v>
      </c>
      <c r="BM270" s="6">
        <f ca="1">BM269+SUMIFS('Transactions (Dated)'!$F:$F,'Transactions (Dated)'!$D:$D,$BF270,'Transactions (Dated)'!$B:$B,BM$11,'Transactions (Dated)'!$C:$C,"Dividend (paid to cash)")*AB270</f>
        <v>0</v>
      </c>
      <c r="BN270" s="6">
        <f ca="1">BN269+SUMIFS('Transactions (Dated)'!$F:$F,'Transactions (Dated)'!$D:$D,$BF270,'Transactions (Dated)'!$B:$B,BN$11,'Transactions (Dated)'!$C:$C,"Dividend (paid to cash)")*AC270</f>
        <v>0</v>
      </c>
      <c r="BO270" s="6">
        <f ca="1">BO269+SUMIFS('Transactions (Dated)'!$F:$F,'Transactions (Dated)'!$D:$D,$BF270,'Transactions (Dated)'!$B:$B,BO$11,'Transactions (Dated)'!$C:$C,"Dividend (paid to cash)")*AD270</f>
        <v>0</v>
      </c>
      <c r="BP270" s="6">
        <f ca="1">BP269+SUMIFS('Transactions (Dated)'!$F:$F,'Transactions (Dated)'!$D:$D,$BF270,'Transactions (Dated)'!$B:$B,BP$11,'Transactions (Dated)'!$C:$C,"Dividend (paid to cash)")*AE270</f>
        <v>0</v>
      </c>
      <c r="BQ270" s="6">
        <f ca="1">BQ269+SUMIFS('Transactions (Dated)'!$F:$F,'Transactions (Dated)'!$D:$D,$BF270,'Transactions (Dated)'!$B:$B,BQ$11,'Transactions (Dated)'!$C:$C,"Dividend (paid to cash)")*AF270</f>
        <v>0</v>
      </c>
      <c r="BR270" s="6">
        <f ca="1">BR269+SUMIFS('Transactions (Dated)'!$F:$F,'Transactions (Dated)'!$D:$D,$BF270,'Transactions (Dated)'!$B:$B,BR$11,'Transactions (Dated)'!$C:$C,"Dividend (paid to cash)")*AG270</f>
        <v>0</v>
      </c>
      <c r="BS270" s="6">
        <f ca="1">BS269+SUMIFS('Transactions (Dated)'!$F:$F,'Transactions (Dated)'!$D:$D,$BF270,'Transactions (Dated)'!$B:$B,BS$11,'Transactions (Dated)'!$C:$C,"Dividend (paid to cash)")*AH270</f>
        <v>0</v>
      </c>
      <c r="BT270" s="6">
        <f ca="1">BT269+SUMIFS('Transactions (Dated)'!$F:$F,'Transactions (Dated)'!$D:$D,$BF270,'Transactions (Dated)'!$B:$B,BT$11,'Transactions (Dated)'!$C:$C,"Dividend (paid to cash)")*AI270</f>
        <v>0</v>
      </c>
      <c r="BU270" s="6">
        <f ca="1">BU269+SUMIFS('Transactions (Dated)'!$F:$F,'Transactions (Dated)'!$D:$D,$BF270,'Transactions (Dated)'!$B:$B,BU$11,'Transactions (Dated)'!$C:$C,"Dividend (paid to cash)")*AJ270</f>
        <v>0</v>
      </c>
      <c r="BV270" s="6"/>
      <c r="BX270" s="6">
        <f t="shared" ca="1" si="126"/>
        <v>808892.14</v>
      </c>
      <c r="BZ270" s="3">
        <f t="shared" si="127"/>
        <v>42290</v>
      </c>
      <c r="CA270" s="4">
        <f t="shared" ca="1" si="122"/>
        <v>162868.58000000002</v>
      </c>
      <c r="CB270" s="4">
        <f t="shared" ca="1" si="123"/>
        <v>808892.14</v>
      </c>
      <c r="CD270" s="4">
        <f t="shared" ca="1" si="124"/>
        <v>971760.72</v>
      </c>
    </row>
    <row r="271" spans="2:82" x14ac:dyDescent="0.15">
      <c r="B271" s="3">
        <f t="shared" si="125"/>
        <v>42291</v>
      </c>
      <c r="C271" s="2">
        <v>13875.3</v>
      </c>
      <c r="E271" s="70">
        <v>42291</v>
      </c>
      <c r="F271" s="69">
        <v>9.42</v>
      </c>
      <c r="G271" s="69">
        <v>3.5</v>
      </c>
      <c r="H271" s="69">
        <v>18.739999999999998</v>
      </c>
      <c r="I271" s="69">
        <v>29.56</v>
      </c>
      <c r="J271" s="69">
        <v>13.03</v>
      </c>
      <c r="K271" s="69">
        <v>10.73</v>
      </c>
      <c r="L271" s="69">
        <v>22.02</v>
      </c>
      <c r="M271" s="69">
        <v>3.5</v>
      </c>
      <c r="N271" s="69">
        <v>8.91</v>
      </c>
      <c r="O271" s="69">
        <v>6.0732999999999997</v>
      </c>
      <c r="P271" s="69">
        <v>27.07</v>
      </c>
      <c r="Q271" s="69">
        <v>0.91</v>
      </c>
      <c r="R271" s="69">
        <v>7.12</v>
      </c>
      <c r="S271" s="69">
        <v>38.21</v>
      </c>
      <c r="T271" s="4"/>
      <c r="V271" s="3">
        <f t="shared" si="104"/>
        <v>42291</v>
      </c>
      <c r="W271" s="40">
        <f ca="1">W270+SUMIFS('Transactions (Dated)'!$E$2:$E$53,'Transactions (Dated)'!$D$2:$D$53,'Share Values'!$V271,'Transactions (Dated)'!$B$2:$B$53,'Share Values'!W$11,'Transactions (Dated)'!$C$2:$C$53,"Buy")-SUMIFS('Transactions (Dated)'!$E$2:$E$53,'Transactions (Dated)'!$D$2:$D$53,'Share Values'!$V271,'Transactions (Dated)'!$B$2:$B$53,'Share Values'!W$11,'Transactions (Dated)'!$C$2:$C$53,"Sell")</f>
        <v>4625</v>
      </c>
      <c r="X271" s="40">
        <f ca="1">X270+SUMIFS('Transactions (Dated)'!$E$2:$E$53,'Transactions (Dated)'!$D$2:$D$53,'Share Values'!$V271,'Transactions (Dated)'!$B$2:$B$53,'Share Values'!X$11,'Transactions (Dated)'!$C$2:$C$53,"Buy")-SUMIFS('Transactions (Dated)'!$E$2:$E$53,'Transactions (Dated)'!$D$2:$D$53,'Share Values'!$V271,'Transactions (Dated)'!$B$2:$B$53,'Share Values'!X$11,'Transactions (Dated)'!$C$2:$C$53,"Sell")</f>
        <v>9375</v>
      </c>
      <c r="Y271" s="40">
        <f ca="1">Y270+SUMIFS('Transactions (Dated)'!$E$2:$E$53,'Transactions (Dated)'!$D$2:$D$53,'Share Values'!$V271,'Transactions (Dated)'!$B$2:$B$53,'Share Values'!Y$11,'Transactions (Dated)'!$C$2:$C$53,"Buy")-SUMIFS('Transactions (Dated)'!$E$2:$E$53,'Transactions (Dated)'!$D$2:$D$53,'Share Values'!$V271,'Transactions (Dated)'!$B$2:$B$53,'Share Values'!Y$11,'Transactions (Dated)'!$C$2:$C$53,"Sell")</f>
        <v>0</v>
      </c>
      <c r="Z271" s="40">
        <f ca="1">Z270+SUMIFS('Transactions (Dated)'!$E$2:$E$53,'Transactions (Dated)'!$D$2:$D$53,'Share Values'!$V271,'Transactions (Dated)'!$B$2:$B$53,'Share Values'!Z$11,'Transactions (Dated)'!$C$2:$C$53,"Buy")-SUMIFS('Transactions (Dated)'!$E$2:$E$53,'Transactions (Dated)'!$D$2:$D$53,'Share Values'!$V271,'Transactions (Dated)'!$B$2:$B$53,'Share Values'!Z$11,'Transactions (Dated)'!$C$2:$C$53,"Sell")</f>
        <v>1892</v>
      </c>
      <c r="AA271" s="40">
        <f ca="1">AA270+SUMIFS('Transactions (Dated)'!$E$2:$E$53,'Transactions (Dated)'!$D$2:$D$53,'Share Values'!$V271,'Transactions (Dated)'!$B$2:$B$53,'Share Values'!AA$11,'Transactions (Dated)'!$C$2:$C$53,"Buy")-SUMIFS('Transactions (Dated)'!$E$2:$E$53,'Transactions (Dated)'!$D$2:$D$53,'Share Values'!$V271,'Transactions (Dated)'!$B$2:$B$53,'Share Values'!AA$11,'Transactions (Dated)'!$C$2:$C$53,"Sell")</f>
        <v>2348</v>
      </c>
      <c r="AB271" s="40">
        <f ca="1">AB270+SUMIFS('Transactions (Dated)'!$E$2:$E$53,'Transactions (Dated)'!$D$2:$D$53,'Share Values'!$V271,'Transactions (Dated)'!$B$2:$B$53,'Share Values'!AB$11,'Transactions (Dated)'!$C$2:$C$53,"Buy")-SUMIFS('Transactions (Dated)'!$E$2:$E$53,'Transactions (Dated)'!$D$2:$D$53,'Share Values'!$V271,'Transactions (Dated)'!$B$2:$B$53,'Share Values'!AB$11,'Transactions (Dated)'!$C$2:$C$53,"Sell")</f>
        <v>0</v>
      </c>
      <c r="AC271" s="40">
        <f ca="1">AC270+SUMIFS('Transactions (Dated)'!$E$2:$E$53,'Transactions (Dated)'!$D$2:$D$53,'Share Values'!$V271,'Transactions (Dated)'!$B$2:$B$53,'Share Values'!AC$11,'Transactions (Dated)'!$C$2:$C$53,"Buy")-SUMIFS('Transactions (Dated)'!$E$2:$E$53,'Transactions (Dated)'!$D$2:$D$53,'Share Values'!$V271,'Transactions (Dated)'!$B$2:$B$53,'Share Values'!AC$11,'Transactions (Dated)'!$C$2:$C$53,"Sell")</f>
        <v>0</v>
      </c>
      <c r="AD271" s="40">
        <f ca="1">AD270+SUMIFS('Transactions (Dated)'!$E$2:$E$53,'Transactions (Dated)'!$D$2:$D$53,'Share Values'!$V271,'Transactions (Dated)'!$B$2:$B$53,'Share Values'!AD$11,'Transactions (Dated)'!$C$2:$C$53,"Buy")-SUMIFS('Transactions (Dated)'!$E$2:$E$53,'Transactions (Dated)'!$D$2:$D$53,'Share Values'!$V271,'Transactions (Dated)'!$B$2:$B$53,'Share Values'!AD$11,'Transactions (Dated)'!$C$2:$C$53,"Sell")</f>
        <v>0</v>
      </c>
      <c r="AE271" s="40">
        <f ca="1">AE270+SUMIFS('Transactions (Dated)'!$E$2:$E$53,'Transactions (Dated)'!$D$2:$D$53,'Share Values'!$V271,'Transactions (Dated)'!$B$2:$B$53,'Share Values'!AE$11,'Transactions (Dated)'!$C$2:$C$53,"Buy")-SUMIFS('Transactions (Dated)'!$E$2:$E$53,'Transactions (Dated)'!$D$2:$D$53,'Share Values'!$V271,'Transactions (Dated)'!$B$2:$B$53,'Share Values'!AE$11,'Transactions (Dated)'!$C$2:$C$53,"Sell")</f>
        <v>0</v>
      </c>
      <c r="AF271" s="40">
        <f ca="1">AF270+SUMIFS('Transactions (Dated)'!$E$2:$E$53,'Transactions (Dated)'!$D$2:$D$53,'Share Values'!$V271,'Transactions (Dated)'!$B$2:$B$53,'Share Values'!AF$11,'Transactions (Dated)'!$C$2:$C$53,"Buy")-SUMIFS('Transactions (Dated)'!$E$2:$E$53,'Transactions (Dated)'!$D$2:$D$53,'Share Values'!$V271,'Transactions (Dated)'!$B$2:$B$53,'Share Values'!AF$11,'Transactions (Dated)'!$C$2:$C$53,"Sell")</f>
        <v>0</v>
      </c>
      <c r="AG271" s="40">
        <f ca="1">AG270+SUMIFS('Transactions (Dated)'!$E$2:$E$53,'Transactions (Dated)'!$D$2:$D$53,'Share Values'!$V271,'Transactions (Dated)'!$B$2:$B$53,'Share Values'!AG$11,'Transactions (Dated)'!$C$2:$C$53,"Buy")-SUMIFS('Transactions (Dated)'!$E$2:$E$53,'Transactions (Dated)'!$D$2:$D$53,'Share Values'!$V271,'Transactions (Dated)'!$B$2:$B$53,'Share Values'!AG$11,'Transactions (Dated)'!$C$2:$C$53,"Sell")</f>
        <v>0</v>
      </c>
      <c r="AH271" s="40">
        <f ca="1">AH270+SUMIFS('Transactions (Dated)'!$E$2:$E$53,'Transactions (Dated)'!$D$2:$D$53,'Share Values'!$V271,'Transactions (Dated)'!$B$2:$B$53,'Share Values'!AH$11,'Transactions (Dated)'!$C$2:$C$53,"Buy")-SUMIFS('Transactions (Dated)'!$E$2:$E$53,'Transactions (Dated)'!$D$2:$D$53,'Share Values'!$V271,'Transactions (Dated)'!$B$2:$B$53,'Share Values'!AH$11,'Transactions (Dated)'!$C$2:$C$53,"Sell")</f>
        <v>0</v>
      </c>
      <c r="AI271" s="40">
        <f ca="1">AI270+SUMIFS('Transactions (Dated)'!$E$2:$E$53,'Transactions (Dated)'!$D$2:$D$53,'Share Values'!$V271,'Transactions (Dated)'!$B$2:$B$53,'Share Values'!AI$11,'Transactions (Dated)'!$C$2:$C$53,"Buy")-SUMIFS('Transactions (Dated)'!$E$2:$E$53,'Transactions (Dated)'!$D$2:$D$53,'Share Values'!$V271,'Transactions (Dated)'!$B$2:$B$53,'Share Values'!AI$11,'Transactions (Dated)'!$C$2:$C$53,"Sell")</f>
        <v>0</v>
      </c>
      <c r="AJ271" s="40">
        <f ca="1">AJ270+SUMIFS('Transactions (Dated)'!$E$2:$E$53,'Transactions (Dated)'!$D$2:$D$53,'Share Values'!$V271,'Transactions (Dated)'!$B$2:$B$53,'Share Values'!AJ$11,'Transactions (Dated)'!$C$2:$C$53,"Buy")-SUMIFS('Transactions (Dated)'!$E$2:$E$53,'Transactions (Dated)'!$D$2:$D$53,'Share Values'!$V271,'Transactions (Dated)'!$B$2:$B$53,'Share Values'!AJ$11,'Transactions (Dated)'!$C$2:$C$53,"Sell")</f>
        <v>0</v>
      </c>
      <c r="AK271" s="40"/>
      <c r="AM271" s="3">
        <f t="shared" si="105"/>
        <v>42291</v>
      </c>
      <c r="AN271" s="6">
        <f t="shared" ca="1" si="106"/>
        <v>43567.5</v>
      </c>
      <c r="AO271" s="6">
        <f t="shared" ca="1" si="107"/>
        <v>32812.5</v>
      </c>
      <c r="AP271" s="6">
        <f t="shared" ca="1" si="108"/>
        <v>0</v>
      </c>
      <c r="AQ271" s="6">
        <f t="shared" ca="1" si="109"/>
        <v>55927.519999999997</v>
      </c>
      <c r="AR271" s="6">
        <f t="shared" ca="1" si="110"/>
        <v>30594.44</v>
      </c>
      <c r="AS271" s="6">
        <f t="shared" ca="1" si="111"/>
        <v>0</v>
      </c>
      <c r="AT271" s="6">
        <f t="shared" ca="1" si="112"/>
        <v>0</v>
      </c>
      <c r="AU271" s="6">
        <f t="shared" ca="1" si="113"/>
        <v>0</v>
      </c>
      <c r="AV271" s="6">
        <f t="shared" ca="1" si="114"/>
        <v>0</v>
      </c>
      <c r="AW271" s="6">
        <f t="shared" ca="1" si="115"/>
        <v>0</v>
      </c>
      <c r="AX271" s="6">
        <f t="shared" ca="1" si="116"/>
        <v>0</v>
      </c>
      <c r="AY271" s="6">
        <f t="shared" ca="1" si="117"/>
        <v>0</v>
      </c>
      <c r="AZ271" s="6">
        <f t="shared" ca="1" si="118"/>
        <v>0</v>
      </c>
      <c r="BA271" s="6">
        <f t="shared" ca="1" si="119"/>
        <v>0</v>
      </c>
      <c r="BB271" s="6"/>
      <c r="BD271" s="4">
        <f t="shared" ca="1" si="120"/>
        <v>162901.96</v>
      </c>
      <c r="BF271" s="3">
        <f t="shared" si="121"/>
        <v>42291</v>
      </c>
      <c r="BG271" s="6">
        <f>BG270+SUMIFS('Transactions (Dated)'!H:H,'Transactions (Dated)'!D:D,'Share Values'!AM271)</f>
        <v>806524.9</v>
      </c>
      <c r="BH271" s="6">
        <f ca="1">BH270+SUMIFS('Transactions (Dated)'!$F:$F,'Transactions (Dated)'!$D:$D,$BF271,'Transactions (Dated)'!$B:$B,BH$11,'Transactions (Dated)'!$C:$C,"Dividend (paid to cash)")*W271</f>
        <v>0</v>
      </c>
      <c r="BI271" s="6">
        <f ca="1">BI270+SUMIFS('Transactions (Dated)'!$F:$F,'Transactions (Dated)'!$D:$D,$BF271,'Transactions (Dated)'!$B:$B,BI$11,'Transactions (Dated)'!$C:$C,"Dividend (paid to cash)")*X271</f>
        <v>2187.5</v>
      </c>
      <c r="BJ271" s="6">
        <f ca="1">BJ270+SUMIFS('Transactions (Dated)'!$F:$F,'Transactions (Dated)'!$D:$D,$BF271,'Transactions (Dated)'!$B:$B,BJ$11,'Transactions (Dated)'!$C:$C,"Dividend (paid to cash)")*Y271</f>
        <v>0</v>
      </c>
      <c r="BK271" s="6">
        <f ca="1">BK270+SUMIFS('Transactions (Dated)'!$F:$F,'Transactions (Dated)'!$D:$D,$BF271,'Transactions (Dated)'!$B:$B,BK$11,'Transactions (Dated)'!$C:$C,"Dividend (paid to cash)")*Z271</f>
        <v>179.74</v>
      </c>
      <c r="BL271" s="6">
        <f ca="1">BL270+SUMIFS('Transactions (Dated)'!$F:$F,'Transactions (Dated)'!$D:$D,$BF271,'Transactions (Dated)'!$B:$B,BL$11,'Transactions (Dated)'!$C:$C,"Dividend (paid to cash)")*AA271</f>
        <v>0</v>
      </c>
      <c r="BM271" s="6">
        <f ca="1">BM270+SUMIFS('Transactions (Dated)'!$F:$F,'Transactions (Dated)'!$D:$D,$BF271,'Transactions (Dated)'!$B:$B,BM$11,'Transactions (Dated)'!$C:$C,"Dividend (paid to cash)")*AB271</f>
        <v>0</v>
      </c>
      <c r="BN271" s="6">
        <f ca="1">BN270+SUMIFS('Transactions (Dated)'!$F:$F,'Transactions (Dated)'!$D:$D,$BF271,'Transactions (Dated)'!$B:$B,BN$11,'Transactions (Dated)'!$C:$C,"Dividend (paid to cash)")*AC271</f>
        <v>0</v>
      </c>
      <c r="BO271" s="6">
        <f ca="1">BO270+SUMIFS('Transactions (Dated)'!$F:$F,'Transactions (Dated)'!$D:$D,$BF271,'Transactions (Dated)'!$B:$B,BO$11,'Transactions (Dated)'!$C:$C,"Dividend (paid to cash)")*AD271</f>
        <v>0</v>
      </c>
      <c r="BP271" s="6">
        <f ca="1">BP270+SUMIFS('Transactions (Dated)'!$F:$F,'Transactions (Dated)'!$D:$D,$BF271,'Transactions (Dated)'!$B:$B,BP$11,'Transactions (Dated)'!$C:$C,"Dividend (paid to cash)")*AE271</f>
        <v>0</v>
      </c>
      <c r="BQ271" s="6">
        <f ca="1">BQ270+SUMIFS('Transactions (Dated)'!$F:$F,'Transactions (Dated)'!$D:$D,$BF271,'Transactions (Dated)'!$B:$B,BQ$11,'Transactions (Dated)'!$C:$C,"Dividend (paid to cash)")*AF271</f>
        <v>0</v>
      </c>
      <c r="BR271" s="6">
        <f ca="1">BR270+SUMIFS('Transactions (Dated)'!$F:$F,'Transactions (Dated)'!$D:$D,$BF271,'Transactions (Dated)'!$B:$B,BR$11,'Transactions (Dated)'!$C:$C,"Dividend (paid to cash)")*AG271</f>
        <v>0</v>
      </c>
      <c r="BS271" s="6">
        <f ca="1">BS270+SUMIFS('Transactions (Dated)'!$F:$F,'Transactions (Dated)'!$D:$D,$BF271,'Transactions (Dated)'!$B:$B,BS$11,'Transactions (Dated)'!$C:$C,"Dividend (paid to cash)")*AH271</f>
        <v>0</v>
      </c>
      <c r="BT271" s="6">
        <f ca="1">BT270+SUMIFS('Transactions (Dated)'!$F:$F,'Transactions (Dated)'!$D:$D,$BF271,'Transactions (Dated)'!$B:$B,BT$11,'Transactions (Dated)'!$C:$C,"Dividend (paid to cash)")*AI271</f>
        <v>0</v>
      </c>
      <c r="BU271" s="6">
        <f ca="1">BU270+SUMIFS('Transactions (Dated)'!$F:$F,'Transactions (Dated)'!$D:$D,$BF271,'Transactions (Dated)'!$B:$B,BU$11,'Transactions (Dated)'!$C:$C,"Dividend (paid to cash)")*AJ271</f>
        <v>0</v>
      </c>
      <c r="BV271" s="6"/>
      <c r="BX271" s="6">
        <f t="shared" ca="1" si="126"/>
        <v>808892.14</v>
      </c>
      <c r="BZ271" s="3">
        <f t="shared" si="127"/>
        <v>42291</v>
      </c>
      <c r="CA271" s="4">
        <f t="shared" ca="1" si="122"/>
        <v>162901.96</v>
      </c>
      <c r="CB271" s="4">
        <f t="shared" ca="1" si="123"/>
        <v>808892.14</v>
      </c>
      <c r="CD271" s="4">
        <f t="shared" ca="1" si="124"/>
        <v>971794.1</v>
      </c>
    </row>
    <row r="272" spans="2:82" x14ac:dyDescent="0.15">
      <c r="B272" s="3">
        <f t="shared" si="125"/>
        <v>42292</v>
      </c>
      <c r="C272" s="2">
        <v>13829</v>
      </c>
      <c r="E272" s="70">
        <v>42292</v>
      </c>
      <c r="F272" s="69">
        <v>9.34</v>
      </c>
      <c r="G272" s="69">
        <v>3.63</v>
      </c>
      <c r="H272" s="69">
        <v>18.71</v>
      </c>
      <c r="I272" s="69">
        <v>29.21</v>
      </c>
      <c r="J272" s="69">
        <v>13.2</v>
      </c>
      <c r="K272" s="69">
        <v>10.79</v>
      </c>
      <c r="L272" s="69">
        <v>21.71</v>
      </c>
      <c r="M272" s="69">
        <v>3.49</v>
      </c>
      <c r="N272" s="69">
        <v>9</v>
      </c>
      <c r="O272" s="69">
        <v>6.1166999999999998</v>
      </c>
      <c r="P272" s="69">
        <v>26.98</v>
      </c>
      <c r="Q272" s="69">
        <v>0.92</v>
      </c>
      <c r="R272" s="69">
        <v>7.09</v>
      </c>
      <c r="S272" s="69">
        <v>38.25</v>
      </c>
      <c r="T272" s="4"/>
      <c r="V272" s="3">
        <f t="shared" si="104"/>
        <v>42292</v>
      </c>
      <c r="W272" s="40">
        <f ca="1">W271+SUMIFS('Transactions (Dated)'!$E$2:$E$53,'Transactions (Dated)'!$D$2:$D$53,'Share Values'!$V272,'Transactions (Dated)'!$B$2:$B$53,'Share Values'!W$11,'Transactions (Dated)'!$C$2:$C$53,"Buy")-SUMIFS('Transactions (Dated)'!$E$2:$E$53,'Transactions (Dated)'!$D$2:$D$53,'Share Values'!$V272,'Transactions (Dated)'!$B$2:$B$53,'Share Values'!W$11,'Transactions (Dated)'!$C$2:$C$53,"Sell")</f>
        <v>4625</v>
      </c>
      <c r="X272" s="40">
        <f ca="1">X271+SUMIFS('Transactions (Dated)'!$E$2:$E$53,'Transactions (Dated)'!$D$2:$D$53,'Share Values'!$V272,'Transactions (Dated)'!$B$2:$B$53,'Share Values'!X$11,'Transactions (Dated)'!$C$2:$C$53,"Buy")-SUMIFS('Transactions (Dated)'!$E$2:$E$53,'Transactions (Dated)'!$D$2:$D$53,'Share Values'!$V272,'Transactions (Dated)'!$B$2:$B$53,'Share Values'!X$11,'Transactions (Dated)'!$C$2:$C$53,"Sell")</f>
        <v>9375</v>
      </c>
      <c r="Y272" s="40">
        <f ca="1">Y271+SUMIFS('Transactions (Dated)'!$E$2:$E$53,'Transactions (Dated)'!$D$2:$D$53,'Share Values'!$V272,'Transactions (Dated)'!$B$2:$B$53,'Share Values'!Y$11,'Transactions (Dated)'!$C$2:$C$53,"Buy")-SUMIFS('Transactions (Dated)'!$E$2:$E$53,'Transactions (Dated)'!$D$2:$D$53,'Share Values'!$V272,'Transactions (Dated)'!$B$2:$B$53,'Share Values'!Y$11,'Transactions (Dated)'!$C$2:$C$53,"Sell")</f>
        <v>0</v>
      </c>
      <c r="Z272" s="40">
        <f ca="1">Z271+SUMIFS('Transactions (Dated)'!$E$2:$E$53,'Transactions (Dated)'!$D$2:$D$53,'Share Values'!$V272,'Transactions (Dated)'!$B$2:$B$53,'Share Values'!Z$11,'Transactions (Dated)'!$C$2:$C$53,"Buy")-SUMIFS('Transactions (Dated)'!$E$2:$E$53,'Transactions (Dated)'!$D$2:$D$53,'Share Values'!$V272,'Transactions (Dated)'!$B$2:$B$53,'Share Values'!Z$11,'Transactions (Dated)'!$C$2:$C$53,"Sell")</f>
        <v>1892</v>
      </c>
      <c r="AA272" s="40">
        <f ca="1">AA271+SUMIFS('Transactions (Dated)'!$E$2:$E$53,'Transactions (Dated)'!$D$2:$D$53,'Share Values'!$V272,'Transactions (Dated)'!$B$2:$B$53,'Share Values'!AA$11,'Transactions (Dated)'!$C$2:$C$53,"Buy")-SUMIFS('Transactions (Dated)'!$E$2:$E$53,'Transactions (Dated)'!$D$2:$D$53,'Share Values'!$V272,'Transactions (Dated)'!$B$2:$B$53,'Share Values'!AA$11,'Transactions (Dated)'!$C$2:$C$53,"Sell")</f>
        <v>2348</v>
      </c>
      <c r="AB272" s="40">
        <f ca="1">AB271+SUMIFS('Transactions (Dated)'!$E$2:$E$53,'Transactions (Dated)'!$D$2:$D$53,'Share Values'!$V272,'Transactions (Dated)'!$B$2:$B$53,'Share Values'!AB$11,'Transactions (Dated)'!$C$2:$C$53,"Buy")-SUMIFS('Transactions (Dated)'!$E$2:$E$53,'Transactions (Dated)'!$D$2:$D$53,'Share Values'!$V272,'Transactions (Dated)'!$B$2:$B$53,'Share Values'!AB$11,'Transactions (Dated)'!$C$2:$C$53,"Sell")</f>
        <v>0</v>
      </c>
      <c r="AC272" s="40">
        <f ca="1">AC271+SUMIFS('Transactions (Dated)'!$E$2:$E$53,'Transactions (Dated)'!$D$2:$D$53,'Share Values'!$V272,'Transactions (Dated)'!$B$2:$B$53,'Share Values'!AC$11,'Transactions (Dated)'!$C$2:$C$53,"Buy")-SUMIFS('Transactions (Dated)'!$E$2:$E$53,'Transactions (Dated)'!$D$2:$D$53,'Share Values'!$V272,'Transactions (Dated)'!$B$2:$B$53,'Share Values'!AC$11,'Transactions (Dated)'!$C$2:$C$53,"Sell")</f>
        <v>0</v>
      </c>
      <c r="AD272" s="40">
        <f ca="1">AD271+SUMIFS('Transactions (Dated)'!$E$2:$E$53,'Transactions (Dated)'!$D$2:$D$53,'Share Values'!$V272,'Transactions (Dated)'!$B$2:$B$53,'Share Values'!AD$11,'Transactions (Dated)'!$C$2:$C$53,"Buy")-SUMIFS('Transactions (Dated)'!$E$2:$E$53,'Transactions (Dated)'!$D$2:$D$53,'Share Values'!$V272,'Transactions (Dated)'!$B$2:$B$53,'Share Values'!AD$11,'Transactions (Dated)'!$C$2:$C$53,"Sell")</f>
        <v>0</v>
      </c>
      <c r="AE272" s="40">
        <f ca="1">AE271+SUMIFS('Transactions (Dated)'!$E$2:$E$53,'Transactions (Dated)'!$D$2:$D$53,'Share Values'!$V272,'Transactions (Dated)'!$B$2:$B$53,'Share Values'!AE$11,'Transactions (Dated)'!$C$2:$C$53,"Buy")-SUMIFS('Transactions (Dated)'!$E$2:$E$53,'Transactions (Dated)'!$D$2:$D$53,'Share Values'!$V272,'Transactions (Dated)'!$B$2:$B$53,'Share Values'!AE$11,'Transactions (Dated)'!$C$2:$C$53,"Sell")</f>
        <v>0</v>
      </c>
      <c r="AF272" s="40">
        <f ca="1">AF271+SUMIFS('Transactions (Dated)'!$E$2:$E$53,'Transactions (Dated)'!$D$2:$D$53,'Share Values'!$V272,'Transactions (Dated)'!$B$2:$B$53,'Share Values'!AF$11,'Transactions (Dated)'!$C$2:$C$53,"Buy")-SUMIFS('Transactions (Dated)'!$E$2:$E$53,'Transactions (Dated)'!$D$2:$D$53,'Share Values'!$V272,'Transactions (Dated)'!$B$2:$B$53,'Share Values'!AF$11,'Transactions (Dated)'!$C$2:$C$53,"Sell")</f>
        <v>0</v>
      </c>
      <c r="AG272" s="40">
        <f ca="1">AG271+SUMIFS('Transactions (Dated)'!$E$2:$E$53,'Transactions (Dated)'!$D$2:$D$53,'Share Values'!$V272,'Transactions (Dated)'!$B$2:$B$53,'Share Values'!AG$11,'Transactions (Dated)'!$C$2:$C$53,"Buy")-SUMIFS('Transactions (Dated)'!$E$2:$E$53,'Transactions (Dated)'!$D$2:$D$53,'Share Values'!$V272,'Transactions (Dated)'!$B$2:$B$53,'Share Values'!AG$11,'Transactions (Dated)'!$C$2:$C$53,"Sell")</f>
        <v>0</v>
      </c>
      <c r="AH272" s="40">
        <f ca="1">AH271+SUMIFS('Transactions (Dated)'!$E$2:$E$53,'Transactions (Dated)'!$D$2:$D$53,'Share Values'!$V272,'Transactions (Dated)'!$B$2:$B$53,'Share Values'!AH$11,'Transactions (Dated)'!$C$2:$C$53,"Buy")-SUMIFS('Transactions (Dated)'!$E$2:$E$53,'Transactions (Dated)'!$D$2:$D$53,'Share Values'!$V272,'Transactions (Dated)'!$B$2:$B$53,'Share Values'!AH$11,'Transactions (Dated)'!$C$2:$C$53,"Sell")</f>
        <v>0</v>
      </c>
      <c r="AI272" s="40">
        <f ca="1">AI271+SUMIFS('Transactions (Dated)'!$E$2:$E$53,'Transactions (Dated)'!$D$2:$D$53,'Share Values'!$V272,'Transactions (Dated)'!$B$2:$B$53,'Share Values'!AI$11,'Transactions (Dated)'!$C$2:$C$53,"Buy")-SUMIFS('Transactions (Dated)'!$E$2:$E$53,'Transactions (Dated)'!$D$2:$D$53,'Share Values'!$V272,'Transactions (Dated)'!$B$2:$B$53,'Share Values'!AI$11,'Transactions (Dated)'!$C$2:$C$53,"Sell")</f>
        <v>0</v>
      </c>
      <c r="AJ272" s="40">
        <f ca="1">AJ271+SUMIFS('Transactions (Dated)'!$E$2:$E$53,'Transactions (Dated)'!$D$2:$D$53,'Share Values'!$V272,'Transactions (Dated)'!$B$2:$B$53,'Share Values'!AJ$11,'Transactions (Dated)'!$C$2:$C$53,"Buy")-SUMIFS('Transactions (Dated)'!$E$2:$E$53,'Transactions (Dated)'!$D$2:$D$53,'Share Values'!$V272,'Transactions (Dated)'!$B$2:$B$53,'Share Values'!AJ$11,'Transactions (Dated)'!$C$2:$C$53,"Sell")</f>
        <v>0</v>
      </c>
      <c r="AK272" s="40"/>
      <c r="AM272" s="3">
        <f t="shared" si="105"/>
        <v>42292</v>
      </c>
      <c r="AN272" s="6">
        <f t="shared" ca="1" si="106"/>
        <v>43197.5</v>
      </c>
      <c r="AO272" s="6">
        <f t="shared" ca="1" si="107"/>
        <v>34031.25</v>
      </c>
      <c r="AP272" s="6">
        <f t="shared" ca="1" si="108"/>
        <v>0</v>
      </c>
      <c r="AQ272" s="6">
        <f t="shared" ca="1" si="109"/>
        <v>55265.32</v>
      </c>
      <c r="AR272" s="6">
        <f t="shared" ca="1" si="110"/>
        <v>30993.599999999999</v>
      </c>
      <c r="AS272" s="6">
        <f t="shared" ca="1" si="111"/>
        <v>0</v>
      </c>
      <c r="AT272" s="6">
        <f t="shared" ca="1" si="112"/>
        <v>0</v>
      </c>
      <c r="AU272" s="6">
        <f t="shared" ca="1" si="113"/>
        <v>0</v>
      </c>
      <c r="AV272" s="6">
        <f t="shared" ca="1" si="114"/>
        <v>0</v>
      </c>
      <c r="AW272" s="6">
        <f t="shared" ca="1" si="115"/>
        <v>0</v>
      </c>
      <c r="AX272" s="6">
        <f t="shared" ca="1" si="116"/>
        <v>0</v>
      </c>
      <c r="AY272" s="6">
        <f t="shared" ca="1" si="117"/>
        <v>0</v>
      </c>
      <c r="AZ272" s="6">
        <f t="shared" ca="1" si="118"/>
        <v>0</v>
      </c>
      <c r="BA272" s="6">
        <f t="shared" ca="1" si="119"/>
        <v>0</v>
      </c>
      <c r="BB272" s="6"/>
      <c r="BD272" s="4">
        <f t="shared" ca="1" si="120"/>
        <v>163487.67000000001</v>
      </c>
      <c r="BF272" s="3">
        <f t="shared" si="121"/>
        <v>42292</v>
      </c>
      <c r="BG272" s="6">
        <f>BG271+SUMIFS('Transactions (Dated)'!H:H,'Transactions (Dated)'!D:D,'Share Values'!AM272)</f>
        <v>806524.9</v>
      </c>
      <c r="BH272" s="6">
        <f ca="1">BH271+SUMIFS('Transactions (Dated)'!$F:$F,'Transactions (Dated)'!$D:$D,$BF272,'Transactions (Dated)'!$B:$B,BH$11,'Transactions (Dated)'!$C:$C,"Dividend (paid to cash)")*W272</f>
        <v>0</v>
      </c>
      <c r="BI272" s="6">
        <f ca="1">BI271+SUMIFS('Transactions (Dated)'!$F:$F,'Transactions (Dated)'!$D:$D,$BF272,'Transactions (Dated)'!$B:$B,BI$11,'Transactions (Dated)'!$C:$C,"Dividend (paid to cash)")*X272</f>
        <v>2187.5</v>
      </c>
      <c r="BJ272" s="6">
        <f ca="1">BJ271+SUMIFS('Transactions (Dated)'!$F:$F,'Transactions (Dated)'!$D:$D,$BF272,'Transactions (Dated)'!$B:$B,BJ$11,'Transactions (Dated)'!$C:$C,"Dividend (paid to cash)")*Y272</f>
        <v>0</v>
      </c>
      <c r="BK272" s="6">
        <f ca="1">BK271+SUMIFS('Transactions (Dated)'!$F:$F,'Transactions (Dated)'!$D:$D,$BF272,'Transactions (Dated)'!$B:$B,BK$11,'Transactions (Dated)'!$C:$C,"Dividend (paid to cash)")*Z272</f>
        <v>179.74</v>
      </c>
      <c r="BL272" s="6">
        <f ca="1">BL271+SUMIFS('Transactions (Dated)'!$F:$F,'Transactions (Dated)'!$D:$D,$BF272,'Transactions (Dated)'!$B:$B,BL$11,'Transactions (Dated)'!$C:$C,"Dividend (paid to cash)")*AA272</f>
        <v>0</v>
      </c>
      <c r="BM272" s="6">
        <f ca="1">BM271+SUMIFS('Transactions (Dated)'!$F:$F,'Transactions (Dated)'!$D:$D,$BF272,'Transactions (Dated)'!$B:$B,BM$11,'Transactions (Dated)'!$C:$C,"Dividend (paid to cash)")*AB272</f>
        <v>0</v>
      </c>
      <c r="BN272" s="6">
        <f ca="1">BN271+SUMIFS('Transactions (Dated)'!$F:$F,'Transactions (Dated)'!$D:$D,$BF272,'Transactions (Dated)'!$B:$B,BN$11,'Transactions (Dated)'!$C:$C,"Dividend (paid to cash)")*AC272</f>
        <v>0</v>
      </c>
      <c r="BO272" s="6">
        <f ca="1">BO271+SUMIFS('Transactions (Dated)'!$F:$F,'Transactions (Dated)'!$D:$D,$BF272,'Transactions (Dated)'!$B:$B,BO$11,'Transactions (Dated)'!$C:$C,"Dividend (paid to cash)")*AD272</f>
        <v>0</v>
      </c>
      <c r="BP272" s="6">
        <f ca="1">BP271+SUMIFS('Transactions (Dated)'!$F:$F,'Transactions (Dated)'!$D:$D,$BF272,'Transactions (Dated)'!$B:$B,BP$11,'Transactions (Dated)'!$C:$C,"Dividend (paid to cash)")*AE272</f>
        <v>0</v>
      </c>
      <c r="BQ272" s="6">
        <f ca="1">BQ271+SUMIFS('Transactions (Dated)'!$F:$F,'Transactions (Dated)'!$D:$D,$BF272,'Transactions (Dated)'!$B:$B,BQ$11,'Transactions (Dated)'!$C:$C,"Dividend (paid to cash)")*AF272</f>
        <v>0</v>
      </c>
      <c r="BR272" s="6">
        <f ca="1">BR271+SUMIFS('Transactions (Dated)'!$F:$F,'Transactions (Dated)'!$D:$D,$BF272,'Transactions (Dated)'!$B:$B,BR$11,'Transactions (Dated)'!$C:$C,"Dividend (paid to cash)")*AG272</f>
        <v>0</v>
      </c>
      <c r="BS272" s="6">
        <f ca="1">BS271+SUMIFS('Transactions (Dated)'!$F:$F,'Transactions (Dated)'!$D:$D,$BF272,'Transactions (Dated)'!$B:$B,BS$11,'Transactions (Dated)'!$C:$C,"Dividend (paid to cash)")*AH272</f>
        <v>0</v>
      </c>
      <c r="BT272" s="6">
        <f ca="1">BT271+SUMIFS('Transactions (Dated)'!$F:$F,'Transactions (Dated)'!$D:$D,$BF272,'Transactions (Dated)'!$B:$B,BT$11,'Transactions (Dated)'!$C:$C,"Dividend (paid to cash)")*AI272</f>
        <v>0</v>
      </c>
      <c r="BU272" s="6">
        <f ca="1">BU271+SUMIFS('Transactions (Dated)'!$F:$F,'Transactions (Dated)'!$D:$D,$BF272,'Transactions (Dated)'!$B:$B,BU$11,'Transactions (Dated)'!$C:$C,"Dividend (paid to cash)")*AJ272</f>
        <v>0</v>
      </c>
      <c r="BV272" s="6"/>
      <c r="BX272" s="6">
        <f t="shared" ca="1" si="126"/>
        <v>808892.14</v>
      </c>
      <c r="BZ272" s="3">
        <f t="shared" si="127"/>
        <v>42292</v>
      </c>
      <c r="CA272" s="4">
        <f t="shared" ca="1" si="122"/>
        <v>163487.67000000001</v>
      </c>
      <c r="CB272" s="4">
        <f t="shared" ca="1" si="123"/>
        <v>808892.14</v>
      </c>
      <c r="CD272" s="4">
        <f t="shared" ca="1" si="124"/>
        <v>972379.81</v>
      </c>
    </row>
    <row r="273" spans="2:82" x14ac:dyDescent="0.15">
      <c r="B273" s="3">
        <f t="shared" si="125"/>
        <v>42293</v>
      </c>
      <c r="C273" s="2">
        <v>13838.1</v>
      </c>
      <c r="E273" s="70">
        <v>42293</v>
      </c>
      <c r="F273" s="69">
        <v>9.18</v>
      </c>
      <c r="G273" s="69">
        <v>3.5</v>
      </c>
      <c r="H273" s="69">
        <v>18.73</v>
      </c>
      <c r="I273" s="69">
        <v>29.39</v>
      </c>
      <c r="J273" s="69">
        <v>13.56</v>
      </c>
      <c r="K273" s="69">
        <v>10.95</v>
      </c>
      <c r="L273" s="69">
        <v>22.25</v>
      </c>
      <c r="M273" s="69">
        <v>3.49</v>
      </c>
      <c r="N273" s="69">
        <v>9</v>
      </c>
      <c r="O273" s="69">
        <v>6.0567000000000002</v>
      </c>
      <c r="P273" s="69">
        <v>26.9</v>
      </c>
      <c r="Q273" s="69">
        <v>0.9</v>
      </c>
      <c r="R273" s="69">
        <v>6.7</v>
      </c>
      <c r="S273" s="69">
        <v>38.450000000000003</v>
      </c>
      <c r="T273" s="4"/>
      <c r="V273" s="3">
        <f t="shared" si="104"/>
        <v>42293</v>
      </c>
      <c r="W273" s="40">
        <f ca="1">W272+SUMIFS('Transactions (Dated)'!$E$2:$E$53,'Transactions (Dated)'!$D$2:$D$53,'Share Values'!$V273,'Transactions (Dated)'!$B$2:$B$53,'Share Values'!W$11,'Transactions (Dated)'!$C$2:$C$53,"Buy")-SUMIFS('Transactions (Dated)'!$E$2:$E$53,'Transactions (Dated)'!$D$2:$D$53,'Share Values'!$V273,'Transactions (Dated)'!$B$2:$B$53,'Share Values'!W$11,'Transactions (Dated)'!$C$2:$C$53,"Sell")</f>
        <v>4625</v>
      </c>
      <c r="X273" s="40">
        <f ca="1">X272+SUMIFS('Transactions (Dated)'!$E$2:$E$53,'Transactions (Dated)'!$D$2:$D$53,'Share Values'!$V273,'Transactions (Dated)'!$B$2:$B$53,'Share Values'!X$11,'Transactions (Dated)'!$C$2:$C$53,"Buy")-SUMIFS('Transactions (Dated)'!$E$2:$E$53,'Transactions (Dated)'!$D$2:$D$53,'Share Values'!$V273,'Transactions (Dated)'!$B$2:$B$53,'Share Values'!X$11,'Transactions (Dated)'!$C$2:$C$53,"Sell")</f>
        <v>9375</v>
      </c>
      <c r="Y273" s="40">
        <f ca="1">Y272+SUMIFS('Transactions (Dated)'!$E$2:$E$53,'Transactions (Dated)'!$D$2:$D$53,'Share Values'!$V273,'Transactions (Dated)'!$B$2:$B$53,'Share Values'!Y$11,'Transactions (Dated)'!$C$2:$C$53,"Buy")-SUMIFS('Transactions (Dated)'!$E$2:$E$53,'Transactions (Dated)'!$D$2:$D$53,'Share Values'!$V273,'Transactions (Dated)'!$B$2:$B$53,'Share Values'!Y$11,'Transactions (Dated)'!$C$2:$C$53,"Sell")</f>
        <v>0</v>
      </c>
      <c r="Z273" s="40">
        <f ca="1">Z272+SUMIFS('Transactions (Dated)'!$E$2:$E$53,'Transactions (Dated)'!$D$2:$D$53,'Share Values'!$V273,'Transactions (Dated)'!$B$2:$B$53,'Share Values'!Z$11,'Transactions (Dated)'!$C$2:$C$53,"Buy")-SUMIFS('Transactions (Dated)'!$E$2:$E$53,'Transactions (Dated)'!$D$2:$D$53,'Share Values'!$V273,'Transactions (Dated)'!$B$2:$B$53,'Share Values'!Z$11,'Transactions (Dated)'!$C$2:$C$53,"Sell")</f>
        <v>1892</v>
      </c>
      <c r="AA273" s="40">
        <f ca="1">AA272+SUMIFS('Transactions (Dated)'!$E$2:$E$53,'Transactions (Dated)'!$D$2:$D$53,'Share Values'!$V273,'Transactions (Dated)'!$B$2:$B$53,'Share Values'!AA$11,'Transactions (Dated)'!$C$2:$C$53,"Buy")-SUMIFS('Transactions (Dated)'!$E$2:$E$53,'Transactions (Dated)'!$D$2:$D$53,'Share Values'!$V273,'Transactions (Dated)'!$B$2:$B$53,'Share Values'!AA$11,'Transactions (Dated)'!$C$2:$C$53,"Sell")</f>
        <v>2348</v>
      </c>
      <c r="AB273" s="40">
        <f ca="1">AB272+SUMIFS('Transactions (Dated)'!$E$2:$E$53,'Transactions (Dated)'!$D$2:$D$53,'Share Values'!$V273,'Transactions (Dated)'!$B$2:$B$53,'Share Values'!AB$11,'Transactions (Dated)'!$C$2:$C$53,"Buy")-SUMIFS('Transactions (Dated)'!$E$2:$E$53,'Transactions (Dated)'!$D$2:$D$53,'Share Values'!$V273,'Transactions (Dated)'!$B$2:$B$53,'Share Values'!AB$11,'Transactions (Dated)'!$C$2:$C$53,"Sell")</f>
        <v>0</v>
      </c>
      <c r="AC273" s="40">
        <f ca="1">AC272+SUMIFS('Transactions (Dated)'!$E$2:$E$53,'Transactions (Dated)'!$D$2:$D$53,'Share Values'!$V273,'Transactions (Dated)'!$B$2:$B$53,'Share Values'!AC$11,'Transactions (Dated)'!$C$2:$C$53,"Buy")-SUMIFS('Transactions (Dated)'!$E$2:$E$53,'Transactions (Dated)'!$D$2:$D$53,'Share Values'!$V273,'Transactions (Dated)'!$B$2:$B$53,'Share Values'!AC$11,'Transactions (Dated)'!$C$2:$C$53,"Sell")</f>
        <v>0</v>
      </c>
      <c r="AD273" s="40">
        <f ca="1">AD272+SUMIFS('Transactions (Dated)'!$E$2:$E$53,'Transactions (Dated)'!$D$2:$D$53,'Share Values'!$V273,'Transactions (Dated)'!$B$2:$B$53,'Share Values'!AD$11,'Transactions (Dated)'!$C$2:$C$53,"Buy")-SUMIFS('Transactions (Dated)'!$E$2:$E$53,'Transactions (Dated)'!$D$2:$D$53,'Share Values'!$V273,'Transactions (Dated)'!$B$2:$B$53,'Share Values'!AD$11,'Transactions (Dated)'!$C$2:$C$53,"Sell")</f>
        <v>0</v>
      </c>
      <c r="AE273" s="40">
        <f ca="1">AE272+SUMIFS('Transactions (Dated)'!$E$2:$E$53,'Transactions (Dated)'!$D$2:$D$53,'Share Values'!$V273,'Transactions (Dated)'!$B$2:$B$53,'Share Values'!AE$11,'Transactions (Dated)'!$C$2:$C$53,"Buy")-SUMIFS('Transactions (Dated)'!$E$2:$E$53,'Transactions (Dated)'!$D$2:$D$53,'Share Values'!$V273,'Transactions (Dated)'!$B$2:$B$53,'Share Values'!AE$11,'Transactions (Dated)'!$C$2:$C$53,"Sell")</f>
        <v>0</v>
      </c>
      <c r="AF273" s="40">
        <f ca="1">AF272+SUMIFS('Transactions (Dated)'!$E$2:$E$53,'Transactions (Dated)'!$D$2:$D$53,'Share Values'!$V273,'Transactions (Dated)'!$B$2:$B$53,'Share Values'!AF$11,'Transactions (Dated)'!$C$2:$C$53,"Buy")-SUMIFS('Transactions (Dated)'!$E$2:$E$53,'Transactions (Dated)'!$D$2:$D$53,'Share Values'!$V273,'Transactions (Dated)'!$B$2:$B$53,'Share Values'!AF$11,'Transactions (Dated)'!$C$2:$C$53,"Sell")</f>
        <v>0</v>
      </c>
      <c r="AG273" s="40">
        <f ca="1">AG272+SUMIFS('Transactions (Dated)'!$E$2:$E$53,'Transactions (Dated)'!$D$2:$D$53,'Share Values'!$V273,'Transactions (Dated)'!$B$2:$B$53,'Share Values'!AG$11,'Transactions (Dated)'!$C$2:$C$53,"Buy")-SUMIFS('Transactions (Dated)'!$E$2:$E$53,'Transactions (Dated)'!$D$2:$D$53,'Share Values'!$V273,'Transactions (Dated)'!$B$2:$B$53,'Share Values'!AG$11,'Transactions (Dated)'!$C$2:$C$53,"Sell")</f>
        <v>0</v>
      </c>
      <c r="AH273" s="40">
        <f ca="1">AH272+SUMIFS('Transactions (Dated)'!$E$2:$E$53,'Transactions (Dated)'!$D$2:$D$53,'Share Values'!$V273,'Transactions (Dated)'!$B$2:$B$53,'Share Values'!AH$11,'Transactions (Dated)'!$C$2:$C$53,"Buy")-SUMIFS('Transactions (Dated)'!$E$2:$E$53,'Transactions (Dated)'!$D$2:$D$53,'Share Values'!$V273,'Transactions (Dated)'!$B$2:$B$53,'Share Values'!AH$11,'Transactions (Dated)'!$C$2:$C$53,"Sell")</f>
        <v>0</v>
      </c>
      <c r="AI273" s="40">
        <f ca="1">AI272+SUMIFS('Transactions (Dated)'!$E$2:$E$53,'Transactions (Dated)'!$D$2:$D$53,'Share Values'!$V273,'Transactions (Dated)'!$B$2:$B$53,'Share Values'!AI$11,'Transactions (Dated)'!$C$2:$C$53,"Buy")-SUMIFS('Transactions (Dated)'!$E$2:$E$53,'Transactions (Dated)'!$D$2:$D$53,'Share Values'!$V273,'Transactions (Dated)'!$B$2:$B$53,'Share Values'!AI$11,'Transactions (Dated)'!$C$2:$C$53,"Sell")</f>
        <v>0</v>
      </c>
      <c r="AJ273" s="40">
        <f ca="1">AJ272+SUMIFS('Transactions (Dated)'!$E$2:$E$53,'Transactions (Dated)'!$D$2:$D$53,'Share Values'!$V273,'Transactions (Dated)'!$B$2:$B$53,'Share Values'!AJ$11,'Transactions (Dated)'!$C$2:$C$53,"Buy")-SUMIFS('Transactions (Dated)'!$E$2:$E$53,'Transactions (Dated)'!$D$2:$D$53,'Share Values'!$V273,'Transactions (Dated)'!$B$2:$B$53,'Share Values'!AJ$11,'Transactions (Dated)'!$C$2:$C$53,"Sell")</f>
        <v>0</v>
      </c>
      <c r="AK273" s="40"/>
      <c r="AM273" s="3">
        <f t="shared" si="105"/>
        <v>42293</v>
      </c>
      <c r="AN273" s="6">
        <f t="shared" ca="1" si="106"/>
        <v>42457.5</v>
      </c>
      <c r="AO273" s="6">
        <f t="shared" ca="1" si="107"/>
        <v>32812.5</v>
      </c>
      <c r="AP273" s="6">
        <f t="shared" ca="1" si="108"/>
        <v>0</v>
      </c>
      <c r="AQ273" s="6">
        <f t="shared" ca="1" si="109"/>
        <v>55605.880000000005</v>
      </c>
      <c r="AR273" s="6">
        <f t="shared" ca="1" si="110"/>
        <v>31838.880000000001</v>
      </c>
      <c r="AS273" s="6">
        <f t="shared" ca="1" si="111"/>
        <v>0</v>
      </c>
      <c r="AT273" s="6">
        <f t="shared" ca="1" si="112"/>
        <v>0</v>
      </c>
      <c r="AU273" s="6">
        <f t="shared" ca="1" si="113"/>
        <v>0</v>
      </c>
      <c r="AV273" s="6">
        <f t="shared" ca="1" si="114"/>
        <v>0</v>
      </c>
      <c r="AW273" s="6">
        <f t="shared" ca="1" si="115"/>
        <v>0</v>
      </c>
      <c r="AX273" s="6">
        <f t="shared" ca="1" si="116"/>
        <v>0</v>
      </c>
      <c r="AY273" s="6">
        <f t="shared" ca="1" si="117"/>
        <v>0</v>
      </c>
      <c r="AZ273" s="6">
        <f t="shared" ca="1" si="118"/>
        <v>0</v>
      </c>
      <c r="BA273" s="6">
        <f t="shared" ca="1" si="119"/>
        <v>0</v>
      </c>
      <c r="BB273" s="6"/>
      <c r="BD273" s="4">
        <f t="shared" ca="1" si="120"/>
        <v>162714.76</v>
      </c>
      <c r="BF273" s="3">
        <f t="shared" si="121"/>
        <v>42293</v>
      </c>
      <c r="BG273" s="6">
        <f>BG272+SUMIFS('Transactions (Dated)'!H:H,'Transactions (Dated)'!D:D,'Share Values'!AM273)</f>
        <v>806524.9</v>
      </c>
      <c r="BH273" s="6">
        <f ca="1">BH272+SUMIFS('Transactions (Dated)'!$F:$F,'Transactions (Dated)'!$D:$D,$BF273,'Transactions (Dated)'!$B:$B,BH$11,'Transactions (Dated)'!$C:$C,"Dividend (paid to cash)")*W273</f>
        <v>0</v>
      </c>
      <c r="BI273" s="6">
        <f ca="1">BI272+SUMIFS('Transactions (Dated)'!$F:$F,'Transactions (Dated)'!$D:$D,$BF273,'Transactions (Dated)'!$B:$B,BI$11,'Transactions (Dated)'!$C:$C,"Dividend (paid to cash)")*X273</f>
        <v>2187.5</v>
      </c>
      <c r="BJ273" s="6">
        <f ca="1">BJ272+SUMIFS('Transactions (Dated)'!$F:$F,'Transactions (Dated)'!$D:$D,$BF273,'Transactions (Dated)'!$B:$B,BJ$11,'Transactions (Dated)'!$C:$C,"Dividend (paid to cash)")*Y273</f>
        <v>0</v>
      </c>
      <c r="BK273" s="6">
        <f ca="1">BK272+SUMIFS('Transactions (Dated)'!$F:$F,'Transactions (Dated)'!$D:$D,$BF273,'Transactions (Dated)'!$B:$B,BK$11,'Transactions (Dated)'!$C:$C,"Dividend (paid to cash)")*Z273</f>
        <v>179.74</v>
      </c>
      <c r="BL273" s="6">
        <f ca="1">BL272+SUMIFS('Transactions (Dated)'!$F:$F,'Transactions (Dated)'!$D:$D,$BF273,'Transactions (Dated)'!$B:$B,BL$11,'Transactions (Dated)'!$C:$C,"Dividend (paid to cash)")*AA273</f>
        <v>0</v>
      </c>
      <c r="BM273" s="6">
        <f ca="1">BM272+SUMIFS('Transactions (Dated)'!$F:$F,'Transactions (Dated)'!$D:$D,$BF273,'Transactions (Dated)'!$B:$B,BM$11,'Transactions (Dated)'!$C:$C,"Dividend (paid to cash)")*AB273</f>
        <v>0</v>
      </c>
      <c r="BN273" s="6">
        <f ca="1">BN272+SUMIFS('Transactions (Dated)'!$F:$F,'Transactions (Dated)'!$D:$D,$BF273,'Transactions (Dated)'!$B:$B,BN$11,'Transactions (Dated)'!$C:$C,"Dividend (paid to cash)")*AC273</f>
        <v>0</v>
      </c>
      <c r="BO273" s="6">
        <f ca="1">BO272+SUMIFS('Transactions (Dated)'!$F:$F,'Transactions (Dated)'!$D:$D,$BF273,'Transactions (Dated)'!$B:$B,BO$11,'Transactions (Dated)'!$C:$C,"Dividend (paid to cash)")*AD273</f>
        <v>0</v>
      </c>
      <c r="BP273" s="6">
        <f ca="1">BP272+SUMIFS('Transactions (Dated)'!$F:$F,'Transactions (Dated)'!$D:$D,$BF273,'Transactions (Dated)'!$B:$B,BP$11,'Transactions (Dated)'!$C:$C,"Dividend (paid to cash)")*AE273</f>
        <v>0</v>
      </c>
      <c r="BQ273" s="6">
        <f ca="1">BQ272+SUMIFS('Transactions (Dated)'!$F:$F,'Transactions (Dated)'!$D:$D,$BF273,'Transactions (Dated)'!$B:$B,BQ$11,'Transactions (Dated)'!$C:$C,"Dividend (paid to cash)")*AF273</f>
        <v>0</v>
      </c>
      <c r="BR273" s="6">
        <f ca="1">BR272+SUMIFS('Transactions (Dated)'!$F:$F,'Transactions (Dated)'!$D:$D,$BF273,'Transactions (Dated)'!$B:$B,BR$11,'Transactions (Dated)'!$C:$C,"Dividend (paid to cash)")*AG273</f>
        <v>0</v>
      </c>
      <c r="BS273" s="6">
        <f ca="1">BS272+SUMIFS('Transactions (Dated)'!$F:$F,'Transactions (Dated)'!$D:$D,$BF273,'Transactions (Dated)'!$B:$B,BS$11,'Transactions (Dated)'!$C:$C,"Dividend (paid to cash)")*AH273</f>
        <v>0</v>
      </c>
      <c r="BT273" s="6">
        <f ca="1">BT272+SUMIFS('Transactions (Dated)'!$F:$F,'Transactions (Dated)'!$D:$D,$BF273,'Transactions (Dated)'!$B:$B,BT$11,'Transactions (Dated)'!$C:$C,"Dividend (paid to cash)")*AI273</f>
        <v>0</v>
      </c>
      <c r="BU273" s="6">
        <f ca="1">BU272+SUMIFS('Transactions (Dated)'!$F:$F,'Transactions (Dated)'!$D:$D,$BF273,'Transactions (Dated)'!$B:$B,BU$11,'Transactions (Dated)'!$C:$C,"Dividend (paid to cash)")*AJ273</f>
        <v>0</v>
      </c>
      <c r="BV273" s="6"/>
      <c r="BX273" s="6">
        <f t="shared" ca="1" si="126"/>
        <v>808892.14</v>
      </c>
      <c r="BZ273" s="3">
        <f t="shared" si="127"/>
        <v>42293</v>
      </c>
      <c r="CA273" s="4">
        <f t="shared" ca="1" si="122"/>
        <v>162714.76</v>
      </c>
      <c r="CB273" s="4">
        <f t="shared" ca="1" si="123"/>
        <v>808892.14</v>
      </c>
      <c r="CD273" s="4">
        <f t="shared" ca="1" si="124"/>
        <v>971606.9</v>
      </c>
    </row>
    <row r="274" spans="2:82" x14ac:dyDescent="0.15">
      <c r="B274" s="3">
        <f t="shared" si="125"/>
        <v>42296</v>
      </c>
      <c r="C274" s="2">
        <v>13758.4</v>
      </c>
      <c r="E274" s="70">
        <v>42296</v>
      </c>
      <c r="F274" s="69">
        <v>9.36</v>
      </c>
      <c r="G274" s="69">
        <v>3.47</v>
      </c>
      <c r="H274" s="69">
        <v>18.61</v>
      </c>
      <c r="I274" s="69">
        <v>29.53</v>
      </c>
      <c r="J274" s="69">
        <v>13.46</v>
      </c>
      <c r="K274" s="69">
        <v>10.93</v>
      </c>
      <c r="L274" s="69">
        <v>22.44</v>
      </c>
      <c r="M274" s="69">
        <v>3.37</v>
      </c>
      <c r="N274" s="69">
        <v>9</v>
      </c>
      <c r="O274" s="69">
        <v>6.0833000000000004</v>
      </c>
      <c r="P274" s="69">
        <v>27.12</v>
      </c>
      <c r="Q274" s="69">
        <v>0.9</v>
      </c>
      <c r="R274" s="69">
        <v>6.37</v>
      </c>
      <c r="S274" s="69">
        <v>38.83</v>
      </c>
      <c r="T274" s="4"/>
      <c r="V274" s="3">
        <f t="shared" si="104"/>
        <v>42296</v>
      </c>
      <c r="W274" s="40">
        <f ca="1">W273+SUMIFS('Transactions (Dated)'!$E$2:$E$53,'Transactions (Dated)'!$D$2:$D$53,'Share Values'!$V274,'Transactions (Dated)'!$B$2:$B$53,'Share Values'!W$11,'Transactions (Dated)'!$C$2:$C$53,"Buy")-SUMIFS('Transactions (Dated)'!$E$2:$E$53,'Transactions (Dated)'!$D$2:$D$53,'Share Values'!$V274,'Transactions (Dated)'!$B$2:$B$53,'Share Values'!W$11,'Transactions (Dated)'!$C$2:$C$53,"Sell")</f>
        <v>4625</v>
      </c>
      <c r="X274" s="40">
        <f ca="1">X273+SUMIFS('Transactions (Dated)'!$E$2:$E$53,'Transactions (Dated)'!$D$2:$D$53,'Share Values'!$V274,'Transactions (Dated)'!$B$2:$B$53,'Share Values'!X$11,'Transactions (Dated)'!$C$2:$C$53,"Buy")-SUMIFS('Transactions (Dated)'!$E$2:$E$53,'Transactions (Dated)'!$D$2:$D$53,'Share Values'!$V274,'Transactions (Dated)'!$B$2:$B$53,'Share Values'!X$11,'Transactions (Dated)'!$C$2:$C$53,"Sell")</f>
        <v>9375</v>
      </c>
      <c r="Y274" s="40">
        <f ca="1">Y273+SUMIFS('Transactions (Dated)'!$E$2:$E$53,'Transactions (Dated)'!$D$2:$D$53,'Share Values'!$V274,'Transactions (Dated)'!$B$2:$B$53,'Share Values'!Y$11,'Transactions (Dated)'!$C$2:$C$53,"Buy")-SUMIFS('Transactions (Dated)'!$E$2:$E$53,'Transactions (Dated)'!$D$2:$D$53,'Share Values'!$V274,'Transactions (Dated)'!$B$2:$B$53,'Share Values'!Y$11,'Transactions (Dated)'!$C$2:$C$53,"Sell")</f>
        <v>0</v>
      </c>
      <c r="Z274" s="40">
        <f ca="1">Z273+SUMIFS('Transactions (Dated)'!$E$2:$E$53,'Transactions (Dated)'!$D$2:$D$53,'Share Values'!$V274,'Transactions (Dated)'!$B$2:$B$53,'Share Values'!Z$11,'Transactions (Dated)'!$C$2:$C$53,"Buy")-SUMIFS('Transactions (Dated)'!$E$2:$E$53,'Transactions (Dated)'!$D$2:$D$53,'Share Values'!$V274,'Transactions (Dated)'!$B$2:$B$53,'Share Values'!Z$11,'Transactions (Dated)'!$C$2:$C$53,"Sell")</f>
        <v>1892</v>
      </c>
      <c r="AA274" s="40">
        <f ca="1">AA273+SUMIFS('Transactions (Dated)'!$E$2:$E$53,'Transactions (Dated)'!$D$2:$D$53,'Share Values'!$V274,'Transactions (Dated)'!$B$2:$B$53,'Share Values'!AA$11,'Transactions (Dated)'!$C$2:$C$53,"Buy")-SUMIFS('Transactions (Dated)'!$E$2:$E$53,'Transactions (Dated)'!$D$2:$D$53,'Share Values'!$V274,'Transactions (Dated)'!$B$2:$B$53,'Share Values'!AA$11,'Transactions (Dated)'!$C$2:$C$53,"Sell")</f>
        <v>2348</v>
      </c>
      <c r="AB274" s="40">
        <f ca="1">AB273+SUMIFS('Transactions (Dated)'!$E$2:$E$53,'Transactions (Dated)'!$D$2:$D$53,'Share Values'!$V274,'Transactions (Dated)'!$B$2:$B$53,'Share Values'!AB$11,'Transactions (Dated)'!$C$2:$C$53,"Buy")-SUMIFS('Transactions (Dated)'!$E$2:$E$53,'Transactions (Dated)'!$D$2:$D$53,'Share Values'!$V274,'Transactions (Dated)'!$B$2:$B$53,'Share Values'!AB$11,'Transactions (Dated)'!$C$2:$C$53,"Sell")</f>
        <v>0</v>
      </c>
      <c r="AC274" s="40">
        <f ca="1">AC273+SUMIFS('Transactions (Dated)'!$E$2:$E$53,'Transactions (Dated)'!$D$2:$D$53,'Share Values'!$V274,'Transactions (Dated)'!$B$2:$B$53,'Share Values'!AC$11,'Transactions (Dated)'!$C$2:$C$53,"Buy")-SUMIFS('Transactions (Dated)'!$E$2:$E$53,'Transactions (Dated)'!$D$2:$D$53,'Share Values'!$V274,'Transactions (Dated)'!$B$2:$B$53,'Share Values'!AC$11,'Transactions (Dated)'!$C$2:$C$53,"Sell")</f>
        <v>0</v>
      </c>
      <c r="AD274" s="40">
        <f ca="1">AD273+SUMIFS('Transactions (Dated)'!$E$2:$E$53,'Transactions (Dated)'!$D$2:$D$53,'Share Values'!$V274,'Transactions (Dated)'!$B$2:$B$53,'Share Values'!AD$11,'Transactions (Dated)'!$C$2:$C$53,"Buy")-SUMIFS('Transactions (Dated)'!$E$2:$E$53,'Transactions (Dated)'!$D$2:$D$53,'Share Values'!$V274,'Transactions (Dated)'!$B$2:$B$53,'Share Values'!AD$11,'Transactions (Dated)'!$C$2:$C$53,"Sell")</f>
        <v>0</v>
      </c>
      <c r="AE274" s="40">
        <f ca="1">AE273+SUMIFS('Transactions (Dated)'!$E$2:$E$53,'Transactions (Dated)'!$D$2:$D$53,'Share Values'!$V274,'Transactions (Dated)'!$B$2:$B$53,'Share Values'!AE$11,'Transactions (Dated)'!$C$2:$C$53,"Buy")-SUMIFS('Transactions (Dated)'!$E$2:$E$53,'Transactions (Dated)'!$D$2:$D$53,'Share Values'!$V274,'Transactions (Dated)'!$B$2:$B$53,'Share Values'!AE$11,'Transactions (Dated)'!$C$2:$C$53,"Sell")</f>
        <v>0</v>
      </c>
      <c r="AF274" s="40">
        <f ca="1">AF273+SUMIFS('Transactions (Dated)'!$E$2:$E$53,'Transactions (Dated)'!$D$2:$D$53,'Share Values'!$V274,'Transactions (Dated)'!$B$2:$B$53,'Share Values'!AF$11,'Transactions (Dated)'!$C$2:$C$53,"Buy")-SUMIFS('Transactions (Dated)'!$E$2:$E$53,'Transactions (Dated)'!$D$2:$D$53,'Share Values'!$V274,'Transactions (Dated)'!$B$2:$B$53,'Share Values'!AF$11,'Transactions (Dated)'!$C$2:$C$53,"Sell")</f>
        <v>0</v>
      </c>
      <c r="AG274" s="40">
        <f ca="1">AG273+SUMIFS('Transactions (Dated)'!$E$2:$E$53,'Transactions (Dated)'!$D$2:$D$53,'Share Values'!$V274,'Transactions (Dated)'!$B$2:$B$53,'Share Values'!AG$11,'Transactions (Dated)'!$C$2:$C$53,"Buy")-SUMIFS('Transactions (Dated)'!$E$2:$E$53,'Transactions (Dated)'!$D$2:$D$53,'Share Values'!$V274,'Transactions (Dated)'!$B$2:$B$53,'Share Values'!AG$11,'Transactions (Dated)'!$C$2:$C$53,"Sell")</f>
        <v>0</v>
      </c>
      <c r="AH274" s="40">
        <f ca="1">AH273+SUMIFS('Transactions (Dated)'!$E$2:$E$53,'Transactions (Dated)'!$D$2:$D$53,'Share Values'!$V274,'Transactions (Dated)'!$B$2:$B$53,'Share Values'!AH$11,'Transactions (Dated)'!$C$2:$C$53,"Buy")-SUMIFS('Transactions (Dated)'!$E$2:$E$53,'Transactions (Dated)'!$D$2:$D$53,'Share Values'!$V274,'Transactions (Dated)'!$B$2:$B$53,'Share Values'!AH$11,'Transactions (Dated)'!$C$2:$C$53,"Sell")</f>
        <v>0</v>
      </c>
      <c r="AI274" s="40">
        <f ca="1">AI273+SUMIFS('Transactions (Dated)'!$E$2:$E$53,'Transactions (Dated)'!$D$2:$D$53,'Share Values'!$V274,'Transactions (Dated)'!$B$2:$B$53,'Share Values'!AI$11,'Transactions (Dated)'!$C$2:$C$53,"Buy")-SUMIFS('Transactions (Dated)'!$E$2:$E$53,'Transactions (Dated)'!$D$2:$D$53,'Share Values'!$V274,'Transactions (Dated)'!$B$2:$B$53,'Share Values'!AI$11,'Transactions (Dated)'!$C$2:$C$53,"Sell")</f>
        <v>0</v>
      </c>
      <c r="AJ274" s="40">
        <f ca="1">AJ273+SUMIFS('Transactions (Dated)'!$E$2:$E$53,'Transactions (Dated)'!$D$2:$D$53,'Share Values'!$V274,'Transactions (Dated)'!$B$2:$B$53,'Share Values'!AJ$11,'Transactions (Dated)'!$C$2:$C$53,"Buy")-SUMIFS('Transactions (Dated)'!$E$2:$E$53,'Transactions (Dated)'!$D$2:$D$53,'Share Values'!$V274,'Transactions (Dated)'!$B$2:$B$53,'Share Values'!AJ$11,'Transactions (Dated)'!$C$2:$C$53,"Sell")</f>
        <v>0</v>
      </c>
      <c r="AK274" s="40"/>
      <c r="AM274" s="3">
        <f t="shared" si="105"/>
        <v>42296</v>
      </c>
      <c r="AN274" s="6">
        <f t="shared" ca="1" si="106"/>
        <v>43290</v>
      </c>
      <c r="AO274" s="6">
        <f t="shared" ca="1" si="107"/>
        <v>32531.250000000004</v>
      </c>
      <c r="AP274" s="6">
        <f t="shared" ca="1" si="108"/>
        <v>0</v>
      </c>
      <c r="AQ274" s="6">
        <f t="shared" ca="1" si="109"/>
        <v>55870.76</v>
      </c>
      <c r="AR274" s="6">
        <f t="shared" ca="1" si="110"/>
        <v>31604.080000000002</v>
      </c>
      <c r="AS274" s="6">
        <f t="shared" ca="1" si="111"/>
        <v>0</v>
      </c>
      <c r="AT274" s="6">
        <f t="shared" ca="1" si="112"/>
        <v>0</v>
      </c>
      <c r="AU274" s="6">
        <f t="shared" ca="1" si="113"/>
        <v>0</v>
      </c>
      <c r="AV274" s="6">
        <f t="shared" ca="1" si="114"/>
        <v>0</v>
      </c>
      <c r="AW274" s="6">
        <f t="shared" ca="1" si="115"/>
        <v>0</v>
      </c>
      <c r="AX274" s="6">
        <f t="shared" ca="1" si="116"/>
        <v>0</v>
      </c>
      <c r="AY274" s="6">
        <f t="shared" ca="1" si="117"/>
        <v>0</v>
      </c>
      <c r="AZ274" s="6">
        <f t="shared" ca="1" si="118"/>
        <v>0</v>
      </c>
      <c r="BA274" s="6">
        <f t="shared" ca="1" si="119"/>
        <v>0</v>
      </c>
      <c r="BB274" s="6"/>
      <c r="BD274" s="4">
        <f t="shared" ca="1" si="120"/>
        <v>163296.09000000003</v>
      </c>
      <c r="BF274" s="3">
        <f t="shared" si="121"/>
        <v>42296</v>
      </c>
      <c r="BG274" s="6">
        <f>BG273+SUMIFS('Transactions (Dated)'!H:H,'Transactions (Dated)'!D:D,'Share Values'!AM274)</f>
        <v>806524.9</v>
      </c>
      <c r="BH274" s="6">
        <f ca="1">BH273+SUMIFS('Transactions (Dated)'!$F:$F,'Transactions (Dated)'!$D:$D,$BF274,'Transactions (Dated)'!$B:$B,BH$11,'Transactions (Dated)'!$C:$C,"Dividend (paid to cash)")*W274</f>
        <v>0</v>
      </c>
      <c r="BI274" s="6">
        <f ca="1">BI273+SUMIFS('Transactions (Dated)'!$F:$F,'Transactions (Dated)'!$D:$D,$BF274,'Transactions (Dated)'!$B:$B,BI$11,'Transactions (Dated)'!$C:$C,"Dividend (paid to cash)")*X274</f>
        <v>2187.5</v>
      </c>
      <c r="BJ274" s="6">
        <f ca="1">BJ273+SUMIFS('Transactions (Dated)'!$F:$F,'Transactions (Dated)'!$D:$D,$BF274,'Transactions (Dated)'!$B:$B,BJ$11,'Transactions (Dated)'!$C:$C,"Dividend (paid to cash)")*Y274</f>
        <v>0</v>
      </c>
      <c r="BK274" s="6">
        <f ca="1">BK273+SUMIFS('Transactions (Dated)'!$F:$F,'Transactions (Dated)'!$D:$D,$BF274,'Transactions (Dated)'!$B:$B,BK$11,'Transactions (Dated)'!$C:$C,"Dividend (paid to cash)")*Z274</f>
        <v>179.74</v>
      </c>
      <c r="BL274" s="6">
        <f ca="1">BL273+SUMIFS('Transactions (Dated)'!$F:$F,'Transactions (Dated)'!$D:$D,$BF274,'Transactions (Dated)'!$B:$B,BL$11,'Transactions (Dated)'!$C:$C,"Dividend (paid to cash)")*AA274</f>
        <v>0</v>
      </c>
      <c r="BM274" s="6">
        <f ca="1">BM273+SUMIFS('Transactions (Dated)'!$F:$F,'Transactions (Dated)'!$D:$D,$BF274,'Transactions (Dated)'!$B:$B,BM$11,'Transactions (Dated)'!$C:$C,"Dividend (paid to cash)")*AB274</f>
        <v>0</v>
      </c>
      <c r="BN274" s="6">
        <f ca="1">BN273+SUMIFS('Transactions (Dated)'!$F:$F,'Transactions (Dated)'!$D:$D,$BF274,'Transactions (Dated)'!$B:$B,BN$11,'Transactions (Dated)'!$C:$C,"Dividend (paid to cash)")*AC274</f>
        <v>0</v>
      </c>
      <c r="BO274" s="6">
        <f ca="1">BO273+SUMIFS('Transactions (Dated)'!$F:$F,'Transactions (Dated)'!$D:$D,$BF274,'Transactions (Dated)'!$B:$B,BO$11,'Transactions (Dated)'!$C:$C,"Dividend (paid to cash)")*AD274</f>
        <v>0</v>
      </c>
      <c r="BP274" s="6">
        <f ca="1">BP273+SUMIFS('Transactions (Dated)'!$F:$F,'Transactions (Dated)'!$D:$D,$BF274,'Transactions (Dated)'!$B:$B,BP$11,'Transactions (Dated)'!$C:$C,"Dividend (paid to cash)")*AE274</f>
        <v>0</v>
      </c>
      <c r="BQ274" s="6">
        <f ca="1">BQ273+SUMIFS('Transactions (Dated)'!$F:$F,'Transactions (Dated)'!$D:$D,$BF274,'Transactions (Dated)'!$B:$B,BQ$11,'Transactions (Dated)'!$C:$C,"Dividend (paid to cash)")*AF274</f>
        <v>0</v>
      </c>
      <c r="BR274" s="6">
        <f ca="1">BR273+SUMIFS('Transactions (Dated)'!$F:$F,'Transactions (Dated)'!$D:$D,$BF274,'Transactions (Dated)'!$B:$B,BR$11,'Transactions (Dated)'!$C:$C,"Dividend (paid to cash)")*AG274</f>
        <v>0</v>
      </c>
      <c r="BS274" s="6">
        <f ca="1">BS273+SUMIFS('Transactions (Dated)'!$F:$F,'Transactions (Dated)'!$D:$D,$BF274,'Transactions (Dated)'!$B:$B,BS$11,'Transactions (Dated)'!$C:$C,"Dividend (paid to cash)")*AH274</f>
        <v>0</v>
      </c>
      <c r="BT274" s="6">
        <f ca="1">BT273+SUMIFS('Transactions (Dated)'!$F:$F,'Transactions (Dated)'!$D:$D,$BF274,'Transactions (Dated)'!$B:$B,BT$11,'Transactions (Dated)'!$C:$C,"Dividend (paid to cash)")*AI274</f>
        <v>0</v>
      </c>
      <c r="BU274" s="6">
        <f ca="1">BU273+SUMIFS('Transactions (Dated)'!$F:$F,'Transactions (Dated)'!$D:$D,$BF274,'Transactions (Dated)'!$B:$B,BU$11,'Transactions (Dated)'!$C:$C,"Dividend (paid to cash)")*AJ274</f>
        <v>0</v>
      </c>
      <c r="BV274" s="6"/>
      <c r="BX274" s="6">
        <f t="shared" ca="1" si="126"/>
        <v>808892.14</v>
      </c>
      <c r="BZ274" s="3">
        <f t="shared" si="127"/>
        <v>42296</v>
      </c>
      <c r="CA274" s="4">
        <f t="shared" ca="1" si="122"/>
        <v>163296.09000000003</v>
      </c>
      <c r="CB274" s="4">
        <f t="shared" ca="1" si="123"/>
        <v>808892.14</v>
      </c>
      <c r="CD274" s="4">
        <f t="shared" ca="1" si="124"/>
        <v>972188.23</v>
      </c>
    </row>
    <row r="275" spans="2:82" x14ac:dyDescent="0.15">
      <c r="B275" s="3">
        <f t="shared" si="125"/>
        <v>42297</v>
      </c>
      <c r="C275" s="2">
        <v>13841.9</v>
      </c>
      <c r="E275" s="70">
        <v>42297</v>
      </c>
      <c r="F275" s="69">
        <v>9.3699999999999992</v>
      </c>
      <c r="G275" s="69">
        <v>3.55</v>
      </c>
      <c r="H275" s="69">
        <v>18.7</v>
      </c>
      <c r="I275" s="69">
        <v>30.37</v>
      </c>
      <c r="J275" s="69">
        <v>13.27</v>
      </c>
      <c r="K275" s="69">
        <v>10.91</v>
      </c>
      <c r="L275" s="69">
        <v>22.16</v>
      </c>
      <c r="M275" s="69">
        <v>3.45</v>
      </c>
      <c r="N275" s="69">
        <v>9</v>
      </c>
      <c r="O275" s="69">
        <v>6.1166999999999998</v>
      </c>
      <c r="P275" s="69">
        <v>27.01</v>
      </c>
      <c r="Q275" s="69">
        <v>0.94</v>
      </c>
      <c r="R275" s="69">
        <v>6.36</v>
      </c>
      <c r="S275" s="69">
        <v>39.57</v>
      </c>
      <c r="T275" s="4"/>
      <c r="V275" s="3">
        <f t="shared" si="104"/>
        <v>42297</v>
      </c>
      <c r="W275" s="40">
        <f ca="1">W274+SUMIFS('Transactions (Dated)'!$E$2:$E$53,'Transactions (Dated)'!$D$2:$D$53,'Share Values'!$V275,'Transactions (Dated)'!$B$2:$B$53,'Share Values'!W$11,'Transactions (Dated)'!$C$2:$C$53,"Buy")-SUMIFS('Transactions (Dated)'!$E$2:$E$53,'Transactions (Dated)'!$D$2:$D$53,'Share Values'!$V275,'Transactions (Dated)'!$B$2:$B$53,'Share Values'!W$11,'Transactions (Dated)'!$C$2:$C$53,"Sell")</f>
        <v>4625</v>
      </c>
      <c r="X275" s="40">
        <f ca="1">X274+SUMIFS('Transactions (Dated)'!$E$2:$E$53,'Transactions (Dated)'!$D$2:$D$53,'Share Values'!$V275,'Transactions (Dated)'!$B$2:$B$53,'Share Values'!X$11,'Transactions (Dated)'!$C$2:$C$53,"Buy")-SUMIFS('Transactions (Dated)'!$E$2:$E$53,'Transactions (Dated)'!$D$2:$D$53,'Share Values'!$V275,'Transactions (Dated)'!$B$2:$B$53,'Share Values'!X$11,'Transactions (Dated)'!$C$2:$C$53,"Sell")</f>
        <v>9375</v>
      </c>
      <c r="Y275" s="40">
        <f ca="1">Y274+SUMIFS('Transactions (Dated)'!$E$2:$E$53,'Transactions (Dated)'!$D$2:$D$53,'Share Values'!$V275,'Transactions (Dated)'!$B$2:$B$53,'Share Values'!Y$11,'Transactions (Dated)'!$C$2:$C$53,"Buy")-SUMIFS('Transactions (Dated)'!$E$2:$E$53,'Transactions (Dated)'!$D$2:$D$53,'Share Values'!$V275,'Transactions (Dated)'!$B$2:$B$53,'Share Values'!Y$11,'Transactions (Dated)'!$C$2:$C$53,"Sell")</f>
        <v>0</v>
      </c>
      <c r="Z275" s="40">
        <f ca="1">Z274+SUMIFS('Transactions (Dated)'!$E$2:$E$53,'Transactions (Dated)'!$D$2:$D$53,'Share Values'!$V275,'Transactions (Dated)'!$B$2:$B$53,'Share Values'!Z$11,'Transactions (Dated)'!$C$2:$C$53,"Buy")-SUMIFS('Transactions (Dated)'!$E$2:$E$53,'Transactions (Dated)'!$D$2:$D$53,'Share Values'!$V275,'Transactions (Dated)'!$B$2:$B$53,'Share Values'!Z$11,'Transactions (Dated)'!$C$2:$C$53,"Sell")</f>
        <v>1892</v>
      </c>
      <c r="AA275" s="40">
        <f ca="1">AA274+SUMIFS('Transactions (Dated)'!$E$2:$E$53,'Transactions (Dated)'!$D$2:$D$53,'Share Values'!$V275,'Transactions (Dated)'!$B$2:$B$53,'Share Values'!AA$11,'Transactions (Dated)'!$C$2:$C$53,"Buy")-SUMIFS('Transactions (Dated)'!$E$2:$E$53,'Transactions (Dated)'!$D$2:$D$53,'Share Values'!$V275,'Transactions (Dated)'!$B$2:$B$53,'Share Values'!AA$11,'Transactions (Dated)'!$C$2:$C$53,"Sell")</f>
        <v>2348</v>
      </c>
      <c r="AB275" s="40">
        <f ca="1">AB274+SUMIFS('Transactions (Dated)'!$E$2:$E$53,'Transactions (Dated)'!$D$2:$D$53,'Share Values'!$V275,'Transactions (Dated)'!$B$2:$B$53,'Share Values'!AB$11,'Transactions (Dated)'!$C$2:$C$53,"Buy")-SUMIFS('Transactions (Dated)'!$E$2:$E$53,'Transactions (Dated)'!$D$2:$D$53,'Share Values'!$V275,'Transactions (Dated)'!$B$2:$B$53,'Share Values'!AB$11,'Transactions (Dated)'!$C$2:$C$53,"Sell")</f>
        <v>0</v>
      </c>
      <c r="AC275" s="40">
        <f ca="1">AC274+SUMIFS('Transactions (Dated)'!$E$2:$E$53,'Transactions (Dated)'!$D$2:$D$53,'Share Values'!$V275,'Transactions (Dated)'!$B$2:$B$53,'Share Values'!AC$11,'Transactions (Dated)'!$C$2:$C$53,"Buy")-SUMIFS('Transactions (Dated)'!$E$2:$E$53,'Transactions (Dated)'!$D$2:$D$53,'Share Values'!$V275,'Transactions (Dated)'!$B$2:$B$53,'Share Values'!AC$11,'Transactions (Dated)'!$C$2:$C$53,"Sell")</f>
        <v>0</v>
      </c>
      <c r="AD275" s="40">
        <f ca="1">AD274+SUMIFS('Transactions (Dated)'!$E$2:$E$53,'Transactions (Dated)'!$D$2:$D$53,'Share Values'!$V275,'Transactions (Dated)'!$B$2:$B$53,'Share Values'!AD$11,'Transactions (Dated)'!$C$2:$C$53,"Buy")-SUMIFS('Transactions (Dated)'!$E$2:$E$53,'Transactions (Dated)'!$D$2:$D$53,'Share Values'!$V275,'Transactions (Dated)'!$B$2:$B$53,'Share Values'!AD$11,'Transactions (Dated)'!$C$2:$C$53,"Sell")</f>
        <v>0</v>
      </c>
      <c r="AE275" s="40">
        <f ca="1">AE274+SUMIFS('Transactions (Dated)'!$E$2:$E$53,'Transactions (Dated)'!$D$2:$D$53,'Share Values'!$V275,'Transactions (Dated)'!$B$2:$B$53,'Share Values'!AE$11,'Transactions (Dated)'!$C$2:$C$53,"Buy")-SUMIFS('Transactions (Dated)'!$E$2:$E$53,'Transactions (Dated)'!$D$2:$D$53,'Share Values'!$V275,'Transactions (Dated)'!$B$2:$B$53,'Share Values'!AE$11,'Transactions (Dated)'!$C$2:$C$53,"Sell")</f>
        <v>0</v>
      </c>
      <c r="AF275" s="40">
        <f ca="1">AF274+SUMIFS('Transactions (Dated)'!$E$2:$E$53,'Transactions (Dated)'!$D$2:$D$53,'Share Values'!$V275,'Transactions (Dated)'!$B$2:$B$53,'Share Values'!AF$11,'Transactions (Dated)'!$C$2:$C$53,"Buy")-SUMIFS('Transactions (Dated)'!$E$2:$E$53,'Transactions (Dated)'!$D$2:$D$53,'Share Values'!$V275,'Transactions (Dated)'!$B$2:$B$53,'Share Values'!AF$11,'Transactions (Dated)'!$C$2:$C$53,"Sell")</f>
        <v>0</v>
      </c>
      <c r="AG275" s="40">
        <f ca="1">AG274+SUMIFS('Transactions (Dated)'!$E$2:$E$53,'Transactions (Dated)'!$D$2:$D$53,'Share Values'!$V275,'Transactions (Dated)'!$B$2:$B$53,'Share Values'!AG$11,'Transactions (Dated)'!$C$2:$C$53,"Buy")-SUMIFS('Transactions (Dated)'!$E$2:$E$53,'Transactions (Dated)'!$D$2:$D$53,'Share Values'!$V275,'Transactions (Dated)'!$B$2:$B$53,'Share Values'!AG$11,'Transactions (Dated)'!$C$2:$C$53,"Sell")</f>
        <v>0</v>
      </c>
      <c r="AH275" s="40">
        <f ca="1">AH274+SUMIFS('Transactions (Dated)'!$E$2:$E$53,'Transactions (Dated)'!$D$2:$D$53,'Share Values'!$V275,'Transactions (Dated)'!$B$2:$B$53,'Share Values'!AH$11,'Transactions (Dated)'!$C$2:$C$53,"Buy")-SUMIFS('Transactions (Dated)'!$E$2:$E$53,'Transactions (Dated)'!$D$2:$D$53,'Share Values'!$V275,'Transactions (Dated)'!$B$2:$B$53,'Share Values'!AH$11,'Transactions (Dated)'!$C$2:$C$53,"Sell")</f>
        <v>0</v>
      </c>
      <c r="AI275" s="40">
        <f ca="1">AI274+SUMIFS('Transactions (Dated)'!$E$2:$E$53,'Transactions (Dated)'!$D$2:$D$53,'Share Values'!$V275,'Transactions (Dated)'!$B$2:$B$53,'Share Values'!AI$11,'Transactions (Dated)'!$C$2:$C$53,"Buy")-SUMIFS('Transactions (Dated)'!$E$2:$E$53,'Transactions (Dated)'!$D$2:$D$53,'Share Values'!$V275,'Transactions (Dated)'!$B$2:$B$53,'Share Values'!AI$11,'Transactions (Dated)'!$C$2:$C$53,"Sell")</f>
        <v>0</v>
      </c>
      <c r="AJ275" s="40">
        <f ca="1">AJ274+SUMIFS('Transactions (Dated)'!$E$2:$E$53,'Transactions (Dated)'!$D$2:$D$53,'Share Values'!$V275,'Transactions (Dated)'!$B$2:$B$53,'Share Values'!AJ$11,'Transactions (Dated)'!$C$2:$C$53,"Buy")-SUMIFS('Transactions (Dated)'!$E$2:$E$53,'Transactions (Dated)'!$D$2:$D$53,'Share Values'!$V275,'Transactions (Dated)'!$B$2:$B$53,'Share Values'!AJ$11,'Transactions (Dated)'!$C$2:$C$53,"Sell")</f>
        <v>0</v>
      </c>
      <c r="AK275" s="40"/>
      <c r="AM275" s="3">
        <f t="shared" si="105"/>
        <v>42297</v>
      </c>
      <c r="AN275" s="6">
        <f t="shared" ca="1" si="106"/>
        <v>43336.25</v>
      </c>
      <c r="AO275" s="6">
        <f t="shared" ca="1" si="107"/>
        <v>33281.25</v>
      </c>
      <c r="AP275" s="6">
        <f t="shared" ca="1" si="108"/>
        <v>0</v>
      </c>
      <c r="AQ275" s="6">
        <f t="shared" ca="1" si="109"/>
        <v>57460.04</v>
      </c>
      <c r="AR275" s="6">
        <f t="shared" ca="1" si="110"/>
        <v>31157.96</v>
      </c>
      <c r="AS275" s="6">
        <f t="shared" ca="1" si="111"/>
        <v>0</v>
      </c>
      <c r="AT275" s="6">
        <f t="shared" ca="1" si="112"/>
        <v>0</v>
      </c>
      <c r="AU275" s="6">
        <f t="shared" ca="1" si="113"/>
        <v>0</v>
      </c>
      <c r="AV275" s="6">
        <f t="shared" ca="1" si="114"/>
        <v>0</v>
      </c>
      <c r="AW275" s="6">
        <f t="shared" ca="1" si="115"/>
        <v>0</v>
      </c>
      <c r="AX275" s="6">
        <f t="shared" ca="1" si="116"/>
        <v>0</v>
      </c>
      <c r="AY275" s="6">
        <f t="shared" ca="1" si="117"/>
        <v>0</v>
      </c>
      <c r="AZ275" s="6">
        <f t="shared" ca="1" si="118"/>
        <v>0</v>
      </c>
      <c r="BA275" s="6">
        <f t="shared" ca="1" si="119"/>
        <v>0</v>
      </c>
      <c r="BB275" s="6"/>
      <c r="BD275" s="4">
        <f t="shared" ca="1" si="120"/>
        <v>165235.5</v>
      </c>
      <c r="BF275" s="3">
        <f t="shared" si="121"/>
        <v>42297</v>
      </c>
      <c r="BG275" s="6">
        <f>BG274+SUMIFS('Transactions (Dated)'!H:H,'Transactions (Dated)'!D:D,'Share Values'!AM275)</f>
        <v>806524.9</v>
      </c>
      <c r="BH275" s="6">
        <f ca="1">BH274+SUMIFS('Transactions (Dated)'!$F:$F,'Transactions (Dated)'!$D:$D,$BF275,'Transactions (Dated)'!$B:$B,BH$11,'Transactions (Dated)'!$C:$C,"Dividend (paid to cash)")*W275</f>
        <v>0</v>
      </c>
      <c r="BI275" s="6">
        <f ca="1">BI274+SUMIFS('Transactions (Dated)'!$F:$F,'Transactions (Dated)'!$D:$D,$BF275,'Transactions (Dated)'!$B:$B,BI$11,'Transactions (Dated)'!$C:$C,"Dividend (paid to cash)")*X275</f>
        <v>2187.5</v>
      </c>
      <c r="BJ275" s="6">
        <f ca="1">BJ274+SUMIFS('Transactions (Dated)'!$F:$F,'Transactions (Dated)'!$D:$D,$BF275,'Transactions (Dated)'!$B:$B,BJ$11,'Transactions (Dated)'!$C:$C,"Dividend (paid to cash)")*Y275</f>
        <v>0</v>
      </c>
      <c r="BK275" s="6">
        <f ca="1">BK274+SUMIFS('Transactions (Dated)'!$F:$F,'Transactions (Dated)'!$D:$D,$BF275,'Transactions (Dated)'!$B:$B,BK$11,'Transactions (Dated)'!$C:$C,"Dividend (paid to cash)")*Z275</f>
        <v>179.74</v>
      </c>
      <c r="BL275" s="6">
        <f ca="1">BL274+SUMIFS('Transactions (Dated)'!$F:$F,'Transactions (Dated)'!$D:$D,$BF275,'Transactions (Dated)'!$B:$B,BL$11,'Transactions (Dated)'!$C:$C,"Dividend (paid to cash)")*AA275</f>
        <v>0</v>
      </c>
      <c r="BM275" s="6">
        <f ca="1">BM274+SUMIFS('Transactions (Dated)'!$F:$F,'Transactions (Dated)'!$D:$D,$BF275,'Transactions (Dated)'!$B:$B,BM$11,'Transactions (Dated)'!$C:$C,"Dividend (paid to cash)")*AB275</f>
        <v>0</v>
      </c>
      <c r="BN275" s="6">
        <f ca="1">BN274+SUMIFS('Transactions (Dated)'!$F:$F,'Transactions (Dated)'!$D:$D,$BF275,'Transactions (Dated)'!$B:$B,BN$11,'Transactions (Dated)'!$C:$C,"Dividend (paid to cash)")*AC275</f>
        <v>0</v>
      </c>
      <c r="BO275" s="6">
        <f ca="1">BO274+SUMIFS('Transactions (Dated)'!$F:$F,'Transactions (Dated)'!$D:$D,$BF275,'Transactions (Dated)'!$B:$B,BO$11,'Transactions (Dated)'!$C:$C,"Dividend (paid to cash)")*AD275</f>
        <v>0</v>
      </c>
      <c r="BP275" s="6">
        <f ca="1">BP274+SUMIFS('Transactions (Dated)'!$F:$F,'Transactions (Dated)'!$D:$D,$BF275,'Transactions (Dated)'!$B:$B,BP$11,'Transactions (Dated)'!$C:$C,"Dividend (paid to cash)")*AE275</f>
        <v>0</v>
      </c>
      <c r="BQ275" s="6">
        <f ca="1">BQ274+SUMIFS('Transactions (Dated)'!$F:$F,'Transactions (Dated)'!$D:$D,$BF275,'Transactions (Dated)'!$B:$B,BQ$11,'Transactions (Dated)'!$C:$C,"Dividend (paid to cash)")*AF275</f>
        <v>0</v>
      </c>
      <c r="BR275" s="6">
        <f ca="1">BR274+SUMIFS('Transactions (Dated)'!$F:$F,'Transactions (Dated)'!$D:$D,$BF275,'Transactions (Dated)'!$B:$B,BR$11,'Transactions (Dated)'!$C:$C,"Dividend (paid to cash)")*AG275</f>
        <v>0</v>
      </c>
      <c r="BS275" s="6">
        <f ca="1">BS274+SUMIFS('Transactions (Dated)'!$F:$F,'Transactions (Dated)'!$D:$D,$BF275,'Transactions (Dated)'!$B:$B,BS$11,'Transactions (Dated)'!$C:$C,"Dividend (paid to cash)")*AH275</f>
        <v>0</v>
      </c>
      <c r="BT275" s="6">
        <f ca="1">BT274+SUMIFS('Transactions (Dated)'!$F:$F,'Transactions (Dated)'!$D:$D,$BF275,'Transactions (Dated)'!$B:$B,BT$11,'Transactions (Dated)'!$C:$C,"Dividend (paid to cash)")*AI275</f>
        <v>0</v>
      </c>
      <c r="BU275" s="6">
        <f ca="1">BU274+SUMIFS('Transactions (Dated)'!$F:$F,'Transactions (Dated)'!$D:$D,$BF275,'Transactions (Dated)'!$B:$B,BU$11,'Transactions (Dated)'!$C:$C,"Dividend (paid to cash)")*AJ275</f>
        <v>0</v>
      </c>
      <c r="BV275" s="6"/>
      <c r="BX275" s="6">
        <f t="shared" ca="1" si="126"/>
        <v>808892.14</v>
      </c>
      <c r="BZ275" s="3">
        <f t="shared" si="127"/>
        <v>42297</v>
      </c>
      <c r="CA275" s="4">
        <f t="shared" ca="1" si="122"/>
        <v>165235.5</v>
      </c>
      <c r="CB275" s="4">
        <f t="shared" ca="1" si="123"/>
        <v>808892.14</v>
      </c>
      <c r="CD275" s="4">
        <f t="shared" ca="1" si="124"/>
        <v>974127.64</v>
      </c>
    </row>
    <row r="276" spans="2:82" x14ac:dyDescent="0.15">
      <c r="B276" s="3">
        <f t="shared" si="125"/>
        <v>42298</v>
      </c>
      <c r="C276" s="2">
        <v>13704.2</v>
      </c>
      <c r="E276" s="70">
        <v>42298</v>
      </c>
      <c r="F276" s="69">
        <v>9.2899999999999991</v>
      </c>
      <c r="G276" s="69">
        <v>3.49</v>
      </c>
      <c r="H276" s="69">
        <v>18.53</v>
      </c>
      <c r="I276" s="69">
        <v>30.27</v>
      </c>
      <c r="J276" s="69">
        <v>13.43</v>
      </c>
      <c r="K276" s="69">
        <v>10.89</v>
      </c>
      <c r="L276" s="69">
        <v>21.82</v>
      </c>
      <c r="M276" s="69">
        <v>3.3</v>
      </c>
      <c r="N276" s="69">
        <v>9</v>
      </c>
      <c r="O276" s="69">
        <v>6.1166999999999998</v>
      </c>
      <c r="P276" s="69">
        <v>27.5</v>
      </c>
      <c r="Q276" s="69">
        <v>0.91</v>
      </c>
      <c r="R276" s="69">
        <v>6.24</v>
      </c>
      <c r="S276" s="69">
        <v>39.33</v>
      </c>
      <c r="T276" s="4"/>
      <c r="V276" s="3">
        <f t="shared" si="104"/>
        <v>42298</v>
      </c>
      <c r="W276" s="40">
        <f ca="1">W275+SUMIFS('Transactions (Dated)'!$E$2:$E$53,'Transactions (Dated)'!$D$2:$D$53,'Share Values'!$V276,'Transactions (Dated)'!$B$2:$B$53,'Share Values'!W$11,'Transactions (Dated)'!$C$2:$C$53,"Buy")-SUMIFS('Transactions (Dated)'!$E$2:$E$53,'Transactions (Dated)'!$D$2:$D$53,'Share Values'!$V276,'Transactions (Dated)'!$B$2:$B$53,'Share Values'!W$11,'Transactions (Dated)'!$C$2:$C$53,"Sell")</f>
        <v>4625</v>
      </c>
      <c r="X276" s="40">
        <f ca="1">X275+SUMIFS('Transactions (Dated)'!$E$2:$E$53,'Transactions (Dated)'!$D$2:$D$53,'Share Values'!$V276,'Transactions (Dated)'!$B$2:$B$53,'Share Values'!X$11,'Transactions (Dated)'!$C$2:$C$53,"Buy")-SUMIFS('Transactions (Dated)'!$E$2:$E$53,'Transactions (Dated)'!$D$2:$D$53,'Share Values'!$V276,'Transactions (Dated)'!$B$2:$B$53,'Share Values'!X$11,'Transactions (Dated)'!$C$2:$C$53,"Sell")</f>
        <v>9375</v>
      </c>
      <c r="Y276" s="40">
        <f ca="1">Y275+SUMIFS('Transactions (Dated)'!$E$2:$E$53,'Transactions (Dated)'!$D$2:$D$53,'Share Values'!$V276,'Transactions (Dated)'!$B$2:$B$53,'Share Values'!Y$11,'Transactions (Dated)'!$C$2:$C$53,"Buy")-SUMIFS('Transactions (Dated)'!$E$2:$E$53,'Transactions (Dated)'!$D$2:$D$53,'Share Values'!$V276,'Transactions (Dated)'!$B$2:$B$53,'Share Values'!Y$11,'Transactions (Dated)'!$C$2:$C$53,"Sell")</f>
        <v>0</v>
      </c>
      <c r="Z276" s="40">
        <f ca="1">Z275+SUMIFS('Transactions (Dated)'!$E$2:$E$53,'Transactions (Dated)'!$D$2:$D$53,'Share Values'!$V276,'Transactions (Dated)'!$B$2:$B$53,'Share Values'!Z$11,'Transactions (Dated)'!$C$2:$C$53,"Buy")-SUMIFS('Transactions (Dated)'!$E$2:$E$53,'Transactions (Dated)'!$D$2:$D$53,'Share Values'!$V276,'Transactions (Dated)'!$B$2:$B$53,'Share Values'!Z$11,'Transactions (Dated)'!$C$2:$C$53,"Sell")</f>
        <v>1892</v>
      </c>
      <c r="AA276" s="40">
        <f ca="1">AA275+SUMIFS('Transactions (Dated)'!$E$2:$E$53,'Transactions (Dated)'!$D$2:$D$53,'Share Values'!$V276,'Transactions (Dated)'!$B$2:$B$53,'Share Values'!AA$11,'Transactions (Dated)'!$C$2:$C$53,"Buy")-SUMIFS('Transactions (Dated)'!$E$2:$E$53,'Transactions (Dated)'!$D$2:$D$53,'Share Values'!$V276,'Transactions (Dated)'!$B$2:$B$53,'Share Values'!AA$11,'Transactions (Dated)'!$C$2:$C$53,"Sell")</f>
        <v>2348</v>
      </c>
      <c r="AB276" s="40">
        <f ca="1">AB275+SUMIFS('Transactions (Dated)'!$E$2:$E$53,'Transactions (Dated)'!$D$2:$D$53,'Share Values'!$V276,'Transactions (Dated)'!$B$2:$B$53,'Share Values'!AB$11,'Transactions (Dated)'!$C$2:$C$53,"Buy")-SUMIFS('Transactions (Dated)'!$E$2:$E$53,'Transactions (Dated)'!$D$2:$D$53,'Share Values'!$V276,'Transactions (Dated)'!$B$2:$B$53,'Share Values'!AB$11,'Transactions (Dated)'!$C$2:$C$53,"Sell")</f>
        <v>0</v>
      </c>
      <c r="AC276" s="40">
        <f ca="1">AC275+SUMIFS('Transactions (Dated)'!$E$2:$E$53,'Transactions (Dated)'!$D$2:$D$53,'Share Values'!$V276,'Transactions (Dated)'!$B$2:$B$53,'Share Values'!AC$11,'Transactions (Dated)'!$C$2:$C$53,"Buy")-SUMIFS('Transactions (Dated)'!$E$2:$E$53,'Transactions (Dated)'!$D$2:$D$53,'Share Values'!$V276,'Transactions (Dated)'!$B$2:$B$53,'Share Values'!AC$11,'Transactions (Dated)'!$C$2:$C$53,"Sell")</f>
        <v>0</v>
      </c>
      <c r="AD276" s="40">
        <f ca="1">AD275+SUMIFS('Transactions (Dated)'!$E$2:$E$53,'Transactions (Dated)'!$D$2:$D$53,'Share Values'!$V276,'Transactions (Dated)'!$B$2:$B$53,'Share Values'!AD$11,'Transactions (Dated)'!$C$2:$C$53,"Buy")-SUMIFS('Transactions (Dated)'!$E$2:$E$53,'Transactions (Dated)'!$D$2:$D$53,'Share Values'!$V276,'Transactions (Dated)'!$B$2:$B$53,'Share Values'!AD$11,'Transactions (Dated)'!$C$2:$C$53,"Sell")</f>
        <v>0</v>
      </c>
      <c r="AE276" s="40">
        <f ca="1">AE275+SUMIFS('Transactions (Dated)'!$E$2:$E$53,'Transactions (Dated)'!$D$2:$D$53,'Share Values'!$V276,'Transactions (Dated)'!$B$2:$B$53,'Share Values'!AE$11,'Transactions (Dated)'!$C$2:$C$53,"Buy")-SUMIFS('Transactions (Dated)'!$E$2:$E$53,'Transactions (Dated)'!$D$2:$D$53,'Share Values'!$V276,'Transactions (Dated)'!$B$2:$B$53,'Share Values'!AE$11,'Transactions (Dated)'!$C$2:$C$53,"Sell")</f>
        <v>0</v>
      </c>
      <c r="AF276" s="40">
        <f ca="1">AF275+SUMIFS('Transactions (Dated)'!$E$2:$E$53,'Transactions (Dated)'!$D$2:$D$53,'Share Values'!$V276,'Transactions (Dated)'!$B$2:$B$53,'Share Values'!AF$11,'Transactions (Dated)'!$C$2:$C$53,"Buy")-SUMIFS('Transactions (Dated)'!$E$2:$E$53,'Transactions (Dated)'!$D$2:$D$53,'Share Values'!$V276,'Transactions (Dated)'!$B$2:$B$53,'Share Values'!AF$11,'Transactions (Dated)'!$C$2:$C$53,"Sell")</f>
        <v>0</v>
      </c>
      <c r="AG276" s="40">
        <f ca="1">AG275+SUMIFS('Transactions (Dated)'!$E$2:$E$53,'Transactions (Dated)'!$D$2:$D$53,'Share Values'!$V276,'Transactions (Dated)'!$B$2:$B$53,'Share Values'!AG$11,'Transactions (Dated)'!$C$2:$C$53,"Buy")-SUMIFS('Transactions (Dated)'!$E$2:$E$53,'Transactions (Dated)'!$D$2:$D$53,'Share Values'!$V276,'Transactions (Dated)'!$B$2:$B$53,'Share Values'!AG$11,'Transactions (Dated)'!$C$2:$C$53,"Sell")</f>
        <v>0</v>
      </c>
      <c r="AH276" s="40">
        <f ca="1">AH275+SUMIFS('Transactions (Dated)'!$E$2:$E$53,'Transactions (Dated)'!$D$2:$D$53,'Share Values'!$V276,'Transactions (Dated)'!$B$2:$B$53,'Share Values'!AH$11,'Transactions (Dated)'!$C$2:$C$53,"Buy")-SUMIFS('Transactions (Dated)'!$E$2:$E$53,'Transactions (Dated)'!$D$2:$D$53,'Share Values'!$V276,'Transactions (Dated)'!$B$2:$B$53,'Share Values'!AH$11,'Transactions (Dated)'!$C$2:$C$53,"Sell")</f>
        <v>0</v>
      </c>
      <c r="AI276" s="40">
        <f ca="1">AI275+SUMIFS('Transactions (Dated)'!$E$2:$E$53,'Transactions (Dated)'!$D$2:$D$53,'Share Values'!$V276,'Transactions (Dated)'!$B$2:$B$53,'Share Values'!AI$11,'Transactions (Dated)'!$C$2:$C$53,"Buy")-SUMIFS('Transactions (Dated)'!$E$2:$E$53,'Transactions (Dated)'!$D$2:$D$53,'Share Values'!$V276,'Transactions (Dated)'!$B$2:$B$53,'Share Values'!AI$11,'Transactions (Dated)'!$C$2:$C$53,"Sell")</f>
        <v>0</v>
      </c>
      <c r="AJ276" s="40">
        <f ca="1">AJ275+SUMIFS('Transactions (Dated)'!$E$2:$E$53,'Transactions (Dated)'!$D$2:$D$53,'Share Values'!$V276,'Transactions (Dated)'!$B$2:$B$53,'Share Values'!AJ$11,'Transactions (Dated)'!$C$2:$C$53,"Buy")-SUMIFS('Transactions (Dated)'!$E$2:$E$53,'Transactions (Dated)'!$D$2:$D$53,'Share Values'!$V276,'Transactions (Dated)'!$B$2:$B$53,'Share Values'!AJ$11,'Transactions (Dated)'!$C$2:$C$53,"Sell")</f>
        <v>0</v>
      </c>
      <c r="AK276" s="40"/>
      <c r="AM276" s="3">
        <f t="shared" si="105"/>
        <v>42298</v>
      </c>
      <c r="AN276" s="6">
        <f t="shared" ca="1" si="106"/>
        <v>42966.249999999993</v>
      </c>
      <c r="AO276" s="6">
        <f t="shared" ca="1" si="107"/>
        <v>32718.750000000004</v>
      </c>
      <c r="AP276" s="6">
        <f t="shared" ca="1" si="108"/>
        <v>0</v>
      </c>
      <c r="AQ276" s="6">
        <f t="shared" ca="1" si="109"/>
        <v>57270.84</v>
      </c>
      <c r="AR276" s="6">
        <f t="shared" ca="1" si="110"/>
        <v>31533.64</v>
      </c>
      <c r="AS276" s="6">
        <f t="shared" ca="1" si="111"/>
        <v>0</v>
      </c>
      <c r="AT276" s="6">
        <f t="shared" ca="1" si="112"/>
        <v>0</v>
      </c>
      <c r="AU276" s="6">
        <f t="shared" ca="1" si="113"/>
        <v>0</v>
      </c>
      <c r="AV276" s="6">
        <f t="shared" ca="1" si="114"/>
        <v>0</v>
      </c>
      <c r="AW276" s="6">
        <f t="shared" ca="1" si="115"/>
        <v>0</v>
      </c>
      <c r="AX276" s="6">
        <f t="shared" ca="1" si="116"/>
        <v>0</v>
      </c>
      <c r="AY276" s="6">
        <f t="shared" ca="1" si="117"/>
        <v>0</v>
      </c>
      <c r="AZ276" s="6">
        <f t="shared" ca="1" si="118"/>
        <v>0</v>
      </c>
      <c r="BA276" s="6">
        <f t="shared" ca="1" si="119"/>
        <v>0</v>
      </c>
      <c r="BB276" s="6"/>
      <c r="BD276" s="4">
        <f t="shared" ca="1" si="120"/>
        <v>164489.47999999998</v>
      </c>
      <c r="BF276" s="3">
        <f t="shared" si="121"/>
        <v>42298</v>
      </c>
      <c r="BG276" s="6">
        <f>BG275+SUMIFS('Transactions (Dated)'!H:H,'Transactions (Dated)'!D:D,'Share Values'!AM276)</f>
        <v>806524.9</v>
      </c>
      <c r="BH276" s="6">
        <f ca="1">BH275+SUMIFS('Transactions (Dated)'!$F:$F,'Transactions (Dated)'!$D:$D,$BF276,'Transactions (Dated)'!$B:$B,BH$11,'Transactions (Dated)'!$C:$C,"Dividend (paid to cash)")*W276</f>
        <v>0</v>
      </c>
      <c r="BI276" s="6">
        <f ca="1">BI275+SUMIFS('Transactions (Dated)'!$F:$F,'Transactions (Dated)'!$D:$D,$BF276,'Transactions (Dated)'!$B:$B,BI$11,'Transactions (Dated)'!$C:$C,"Dividend (paid to cash)")*X276</f>
        <v>2187.5</v>
      </c>
      <c r="BJ276" s="6">
        <f ca="1">BJ275+SUMIFS('Transactions (Dated)'!$F:$F,'Transactions (Dated)'!$D:$D,$BF276,'Transactions (Dated)'!$B:$B,BJ$11,'Transactions (Dated)'!$C:$C,"Dividend (paid to cash)")*Y276</f>
        <v>0</v>
      </c>
      <c r="BK276" s="6">
        <f ca="1">BK275+SUMIFS('Transactions (Dated)'!$F:$F,'Transactions (Dated)'!$D:$D,$BF276,'Transactions (Dated)'!$B:$B,BK$11,'Transactions (Dated)'!$C:$C,"Dividend (paid to cash)")*Z276</f>
        <v>179.74</v>
      </c>
      <c r="BL276" s="6">
        <f ca="1">BL275+SUMIFS('Transactions (Dated)'!$F:$F,'Transactions (Dated)'!$D:$D,$BF276,'Transactions (Dated)'!$B:$B,BL$11,'Transactions (Dated)'!$C:$C,"Dividend (paid to cash)")*AA276</f>
        <v>0</v>
      </c>
      <c r="BM276" s="6">
        <f ca="1">BM275+SUMIFS('Transactions (Dated)'!$F:$F,'Transactions (Dated)'!$D:$D,$BF276,'Transactions (Dated)'!$B:$B,BM$11,'Transactions (Dated)'!$C:$C,"Dividend (paid to cash)")*AB276</f>
        <v>0</v>
      </c>
      <c r="BN276" s="6">
        <f ca="1">BN275+SUMIFS('Transactions (Dated)'!$F:$F,'Transactions (Dated)'!$D:$D,$BF276,'Transactions (Dated)'!$B:$B,BN$11,'Transactions (Dated)'!$C:$C,"Dividend (paid to cash)")*AC276</f>
        <v>0</v>
      </c>
      <c r="BO276" s="6">
        <f ca="1">BO275+SUMIFS('Transactions (Dated)'!$F:$F,'Transactions (Dated)'!$D:$D,$BF276,'Transactions (Dated)'!$B:$B,BO$11,'Transactions (Dated)'!$C:$C,"Dividend (paid to cash)")*AD276</f>
        <v>0</v>
      </c>
      <c r="BP276" s="6">
        <f ca="1">BP275+SUMIFS('Transactions (Dated)'!$F:$F,'Transactions (Dated)'!$D:$D,$BF276,'Transactions (Dated)'!$B:$B,BP$11,'Transactions (Dated)'!$C:$C,"Dividend (paid to cash)")*AE276</f>
        <v>0</v>
      </c>
      <c r="BQ276" s="6">
        <f ca="1">BQ275+SUMIFS('Transactions (Dated)'!$F:$F,'Transactions (Dated)'!$D:$D,$BF276,'Transactions (Dated)'!$B:$B,BQ$11,'Transactions (Dated)'!$C:$C,"Dividend (paid to cash)")*AF276</f>
        <v>0</v>
      </c>
      <c r="BR276" s="6">
        <f ca="1">BR275+SUMIFS('Transactions (Dated)'!$F:$F,'Transactions (Dated)'!$D:$D,$BF276,'Transactions (Dated)'!$B:$B,BR$11,'Transactions (Dated)'!$C:$C,"Dividend (paid to cash)")*AG276</f>
        <v>0</v>
      </c>
      <c r="BS276" s="6">
        <f ca="1">BS275+SUMIFS('Transactions (Dated)'!$F:$F,'Transactions (Dated)'!$D:$D,$BF276,'Transactions (Dated)'!$B:$B,BS$11,'Transactions (Dated)'!$C:$C,"Dividend (paid to cash)")*AH276</f>
        <v>0</v>
      </c>
      <c r="BT276" s="6">
        <f ca="1">BT275+SUMIFS('Transactions (Dated)'!$F:$F,'Transactions (Dated)'!$D:$D,$BF276,'Transactions (Dated)'!$B:$B,BT$11,'Transactions (Dated)'!$C:$C,"Dividend (paid to cash)")*AI276</f>
        <v>0</v>
      </c>
      <c r="BU276" s="6">
        <f ca="1">BU275+SUMIFS('Transactions (Dated)'!$F:$F,'Transactions (Dated)'!$D:$D,$BF276,'Transactions (Dated)'!$B:$B,BU$11,'Transactions (Dated)'!$C:$C,"Dividend (paid to cash)")*AJ276</f>
        <v>0</v>
      </c>
      <c r="BV276" s="6"/>
      <c r="BX276" s="6">
        <f t="shared" ca="1" si="126"/>
        <v>808892.14</v>
      </c>
      <c r="BZ276" s="3">
        <f t="shared" si="127"/>
        <v>42298</v>
      </c>
      <c r="CA276" s="4">
        <f t="shared" ca="1" si="122"/>
        <v>164489.47999999998</v>
      </c>
      <c r="CB276" s="4">
        <f t="shared" ca="1" si="123"/>
        <v>808892.14</v>
      </c>
      <c r="CD276" s="4">
        <f t="shared" ca="1" si="124"/>
        <v>973381.62</v>
      </c>
    </row>
    <row r="277" spans="2:82" x14ac:dyDescent="0.15">
      <c r="B277" s="3">
        <f t="shared" si="125"/>
        <v>42299</v>
      </c>
      <c r="C277" s="2">
        <v>13878.1</v>
      </c>
      <c r="E277" s="70">
        <v>42299</v>
      </c>
      <c r="F277" s="69">
        <v>9.3800000000000008</v>
      </c>
      <c r="G277" s="69">
        <v>3.53</v>
      </c>
      <c r="H277" s="69">
        <v>18.8</v>
      </c>
      <c r="I277" s="69">
        <v>30.57</v>
      </c>
      <c r="J277" s="69">
        <v>13.75</v>
      </c>
      <c r="K277" s="69">
        <v>10.84</v>
      </c>
      <c r="L277" s="69">
        <v>22.31</v>
      </c>
      <c r="M277" s="69">
        <v>3.34</v>
      </c>
      <c r="N277" s="69">
        <v>9.0500000000000007</v>
      </c>
      <c r="O277" s="69">
        <v>6.07</v>
      </c>
      <c r="P277" s="69">
        <v>27.98</v>
      </c>
      <c r="Q277" s="69">
        <v>0.89</v>
      </c>
      <c r="R277" s="69">
        <v>6.68</v>
      </c>
      <c r="S277" s="69">
        <v>39.72</v>
      </c>
      <c r="T277" s="4"/>
      <c r="V277" s="3">
        <f t="shared" si="104"/>
        <v>42299</v>
      </c>
      <c r="W277" s="40">
        <f ca="1">W276+SUMIFS('Transactions (Dated)'!$E$2:$E$53,'Transactions (Dated)'!$D$2:$D$53,'Share Values'!$V277,'Transactions (Dated)'!$B$2:$B$53,'Share Values'!W$11,'Transactions (Dated)'!$C$2:$C$53,"Buy")-SUMIFS('Transactions (Dated)'!$E$2:$E$53,'Transactions (Dated)'!$D$2:$D$53,'Share Values'!$V277,'Transactions (Dated)'!$B$2:$B$53,'Share Values'!W$11,'Transactions (Dated)'!$C$2:$C$53,"Sell")</f>
        <v>4625</v>
      </c>
      <c r="X277" s="40">
        <f ca="1">X276+SUMIFS('Transactions (Dated)'!$E$2:$E$53,'Transactions (Dated)'!$D$2:$D$53,'Share Values'!$V277,'Transactions (Dated)'!$B$2:$B$53,'Share Values'!X$11,'Transactions (Dated)'!$C$2:$C$53,"Buy")-SUMIFS('Transactions (Dated)'!$E$2:$E$53,'Transactions (Dated)'!$D$2:$D$53,'Share Values'!$V277,'Transactions (Dated)'!$B$2:$B$53,'Share Values'!X$11,'Transactions (Dated)'!$C$2:$C$53,"Sell")</f>
        <v>9375</v>
      </c>
      <c r="Y277" s="40">
        <f ca="1">Y276+SUMIFS('Transactions (Dated)'!$E$2:$E$53,'Transactions (Dated)'!$D$2:$D$53,'Share Values'!$V277,'Transactions (Dated)'!$B$2:$B$53,'Share Values'!Y$11,'Transactions (Dated)'!$C$2:$C$53,"Buy")-SUMIFS('Transactions (Dated)'!$E$2:$E$53,'Transactions (Dated)'!$D$2:$D$53,'Share Values'!$V277,'Transactions (Dated)'!$B$2:$B$53,'Share Values'!Y$11,'Transactions (Dated)'!$C$2:$C$53,"Sell")</f>
        <v>0</v>
      </c>
      <c r="Z277" s="40">
        <f ca="1">Z276+SUMIFS('Transactions (Dated)'!$E$2:$E$53,'Transactions (Dated)'!$D$2:$D$53,'Share Values'!$V277,'Transactions (Dated)'!$B$2:$B$53,'Share Values'!Z$11,'Transactions (Dated)'!$C$2:$C$53,"Buy")-SUMIFS('Transactions (Dated)'!$E$2:$E$53,'Transactions (Dated)'!$D$2:$D$53,'Share Values'!$V277,'Transactions (Dated)'!$B$2:$B$53,'Share Values'!Z$11,'Transactions (Dated)'!$C$2:$C$53,"Sell")</f>
        <v>1892</v>
      </c>
      <c r="AA277" s="40">
        <f ca="1">AA276+SUMIFS('Transactions (Dated)'!$E$2:$E$53,'Transactions (Dated)'!$D$2:$D$53,'Share Values'!$V277,'Transactions (Dated)'!$B$2:$B$53,'Share Values'!AA$11,'Transactions (Dated)'!$C$2:$C$53,"Buy")-SUMIFS('Transactions (Dated)'!$E$2:$E$53,'Transactions (Dated)'!$D$2:$D$53,'Share Values'!$V277,'Transactions (Dated)'!$B$2:$B$53,'Share Values'!AA$11,'Transactions (Dated)'!$C$2:$C$53,"Sell")</f>
        <v>2348</v>
      </c>
      <c r="AB277" s="40">
        <f ca="1">AB276+SUMIFS('Transactions (Dated)'!$E$2:$E$53,'Transactions (Dated)'!$D$2:$D$53,'Share Values'!$V277,'Transactions (Dated)'!$B$2:$B$53,'Share Values'!AB$11,'Transactions (Dated)'!$C$2:$C$53,"Buy")-SUMIFS('Transactions (Dated)'!$E$2:$E$53,'Transactions (Dated)'!$D$2:$D$53,'Share Values'!$V277,'Transactions (Dated)'!$B$2:$B$53,'Share Values'!AB$11,'Transactions (Dated)'!$C$2:$C$53,"Sell")</f>
        <v>0</v>
      </c>
      <c r="AC277" s="40">
        <f ca="1">AC276+SUMIFS('Transactions (Dated)'!$E$2:$E$53,'Transactions (Dated)'!$D$2:$D$53,'Share Values'!$V277,'Transactions (Dated)'!$B$2:$B$53,'Share Values'!AC$11,'Transactions (Dated)'!$C$2:$C$53,"Buy")-SUMIFS('Transactions (Dated)'!$E$2:$E$53,'Transactions (Dated)'!$D$2:$D$53,'Share Values'!$V277,'Transactions (Dated)'!$B$2:$B$53,'Share Values'!AC$11,'Transactions (Dated)'!$C$2:$C$53,"Sell")</f>
        <v>0</v>
      </c>
      <c r="AD277" s="40">
        <f ca="1">AD276+SUMIFS('Transactions (Dated)'!$E$2:$E$53,'Transactions (Dated)'!$D$2:$D$53,'Share Values'!$V277,'Transactions (Dated)'!$B$2:$B$53,'Share Values'!AD$11,'Transactions (Dated)'!$C$2:$C$53,"Buy")-SUMIFS('Transactions (Dated)'!$E$2:$E$53,'Transactions (Dated)'!$D$2:$D$53,'Share Values'!$V277,'Transactions (Dated)'!$B$2:$B$53,'Share Values'!AD$11,'Transactions (Dated)'!$C$2:$C$53,"Sell")</f>
        <v>0</v>
      </c>
      <c r="AE277" s="40">
        <f ca="1">AE276+SUMIFS('Transactions (Dated)'!$E$2:$E$53,'Transactions (Dated)'!$D$2:$D$53,'Share Values'!$V277,'Transactions (Dated)'!$B$2:$B$53,'Share Values'!AE$11,'Transactions (Dated)'!$C$2:$C$53,"Buy")-SUMIFS('Transactions (Dated)'!$E$2:$E$53,'Transactions (Dated)'!$D$2:$D$53,'Share Values'!$V277,'Transactions (Dated)'!$B$2:$B$53,'Share Values'!AE$11,'Transactions (Dated)'!$C$2:$C$53,"Sell")</f>
        <v>0</v>
      </c>
      <c r="AF277" s="40">
        <f ca="1">AF276+SUMIFS('Transactions (Dated)'!$E$2:$E$53,'Transactions (Dated)'!$D$2:$D$53,'Share Values'!$V277,'Transactions (Dated)'!$B$2:$B$53,'Share Values'!AF$11,'Transactions (Dated)'!$C$2:$C$53,"Buy")-SUMIFS('Transactions (Dated)'!$E$2:$E$53,'Transactions (Dated)'!$D$2:$D$53,'Share Values'!$V277,'Transactions (Dated)'!$B$2:$B$53,'Share Values'!AF$11,'Transactions (Dated)'!$C$2:$C$53,"Sell")</f>
        <v>0</v>
      </c>
      <c r="AG277" s="40">
        <f ca="1">AG276+SUMIFS('Transactions (Dated)'!$E$2:$E$53,'Transactions (Dated)'!$D$2:$D$53,'Share Values'!$V277,'Transactions (Dated)'!$B$2:$B$53,'Share Values'!AG$11,'Transactions (Dated)'!$C$2:$C$53,"Buy")-SUMIFS('Transactions (Dated)'!$E$2:$E$53,'Transactions (Dated)'!$D$2:$D$53,'Share Values'!$V277,'Transactions (Dated)'!$B$2:$B$53,'Share Values'!AG$11,'Transactions (Dated)'!$C$2:$C$53,"Sell")</f>
        <v>0</v>
      </c>
      <c r="AH277" s="40">
        <f ca="1">AH276+SUMIFS('Transactions (Dated)'!$E$2:$E$53,'Transactions (Dated)'!$D$2:$D$53,'Share Values'!$V277,'Transactions (Dated)'!$B$2:$B$53,'Share Values'!AH$11,'Transactions (Dated)'!$C$2:$C$53,"Buy")-SUMIFS('Transactions (Dated)'!$E$2:$E$53,'Transactions (Dated)'!$D$2:$D$53,'Share Values'!$V277,'Transactions (Dated)'!$B$2:$B$53,'Share Values'!AH$11,'Transactions (Dated)'!$C$2:$C$53,"Sell")</f>
        <v>0</v>
      </c>
      <c r="AI277" s="40">
        <f ca="1">AI276+SUMIFS('Transactions (Dated)'!$E$2:$E$53,'Transactions (Dated)'!$D$2:$D$53,'Share Values'!$V277,'Transactions (Dated)'!$B$2:$B$53,'Share Values'!AI$11,'Transactions (Dated)'!$C$2:$C$53,"Buy")-SUMIFS('Transactions (Dated)'!$E$2:$E$53,'Transactions (Dated)'!$D$2:$D$53,'Share Values'!$V277,'Transactions (Dated)'!$B$2:$B$53,'Share Values'!AI$11,'Transactions (Dated)'!$C$2:$C$53,"Sell")</f>
        <v>0</v>
      </c>
      <c r="AJ277" s="40">
        <f ca="1">AJ276+SUMIFS('Transactions (Dated)'!$E$2:$E$53,'Transactions (Dated)'!$D$2:$D$53,'Share Values'!$V277,'Transactions (Dated)'!$B$2:$B$53,'Share Values'!AJ$11,'Transactions (Dated)'!$C$2:$C$53,"Buy")-SUMIFS('Transactions (Dated)'!$E$2:$E$53,'Transactions (Dated)'!$D$2:$D$53,'Share Values'!$V277,'Transactions (Dated)'!$B$2:$B$53,'Share Values'!AJ$11,'Transactions (Dated)'!$C$2:$C$53,"Sell")</f>
        <v>0</v>
      </c>
      <c r="AK277" s="40"/>
      <c r="AM277" s="3">
        <f t="shared" si="105"/>
        <v>42299</v>
      </c>
      <c r="AN277" s="6">
        <f t="shared" ca="1" si="106"/>
        <v>43382.5</v>
      </c>
      <c r="AO277" s="6">
        <f t="shared" ca="1" si="107"/>
        <v>33093.75</v>
      </c>
      <c r="AP277" s="6">
        <f t="shared" ca="1" si="108"/>
        <v>0</v>
      </c>
      <c r="AQ277" s="6">
        <f t="shared" ca="1" si="109"/>
        <v>57838.44</v>
      </c>
      <c r="AR277" s="6">
        <f t="shared" ca="1" si="110"/>
        <v>32285</v>
      </c>
      <c r="AS277" s="6">
        <f t="shared" ca="1" si="111"/>
        <v>0</v>
      </c>
      <c r="AT277" s="6">
        <f t="shared" ca="1" si="112"/>
        <v>0</v>
      </c>
      <c r="AU277" s="6">
        <f t="shared" ca="1" si="113"/>
        <v>0</v>
      </c>
      <c r="AV277" s="6">
        <f t="shared" ca="1" si="114"/>
        <v>0</v>
      </c>
      <c r="AW277" s="6">
        <f t="shared" ca="1" si="115"/>
        <v>0</v>
      </c>
      <c r="AX277" s="6">
        <f t="shared" ca="1" si="116"/>
        <v>0</v>
      </c>
      <c r="AY277" s="6">
        <f t="shared" ca="1" si="117"/>
        <v>0</v>
      </c>
      <c r="AZ277" s="6">
        <f t="shared" ca="1" si="118"/>
        <v>0</v>
      </c>
      <c r="BA277" s="6">
        <f t="shared" ca="1" si="119"/>
        <v>0</v>
      </c>
      <c r="BB277" s="6"/>
      <c r="BD277" s="4">
        <f t="shared" ca="1" si="120"/>
        <v>166599.69</v>
      </c>
      <c r="BF277" s="3">
        <f t="shared" si="121"/>
        <v>42299</v>
      </c>
      <c r="BG277" s="6">
        <f>BG276+SUMIFS('Transactions (Dated)'!H:H,'Transactions (Dated)'!D:D,'Share Values'!AM277)</f>
        <v>806524.9</v>
      </c>
      <c r="BH277" s="6">
        <f ca="1">BH276+SUMIFS('Transactions (Dated)'!$F:$F,'Transactions (Dated)'!$D:$D,$BF277,'Transactions (Dated)'!$B:$B,BH$11,'Transactions (Dated)'!$C:$C,"Dividend (paid to cash)")*W277</f>
        <v>0</v>
      </c>
      <c r="BI277" s="6">
        <f ca="1">BI276+SUMIFS('Transactions (Dated)'!$F:$F,'Transactions (Dated)'!$D:$D,$BF277,'Transactions (Dated)'!$B:$B,BI$11,'Transactions (Dated)'!$C:$C,"Dividend (paid to cash)")*X277</f>
        <v>2187.5</v>
      </c>
      <c r="BJ277" s="6">
        <f ca="1">BJ276+SUMIFS('Transactions (Dated)'!$F:$F,'Transactions (Dated)'!$D:$D,$BF277,'Transactions (Dated)'!$B:$B,BJ$11,'Transactions (Dated)'!$C:$C,"Dividend (paid to cash)")*Y277</f>
        <v>0</v>
      </c>
      <c r="BK277" s="6">
        <f ca="1">BK276+SUMIFS('Transactions (Dated)'!$F:$F,'Transactions (Dated)'!$D:$D,$BF277,'Transactions (Dated)'!$B:$B,BK$11,'Transactions (Dated)'!$C:$C,"Dividend (paid to cash)")*Z277</f>
        <v>179.74</v>
      </c>
      <c r="BL277" s="6">
        <f ca="1">BL276+SUMIFS('Transactions (Dated)'!$F:$F,'Transactions (Dated)'!$D:$D,$BF277,'Transactions (Dated)'!$B:$B,BL$11,'Transactions (Dated)'!$C:$C,"Dividend (paid to cash)")*AA277</f>
        <v>0</v>
      </c>
      <c r="BM277" s="6">
        <f ca="1">BM276+SUMIFS('Transactions (Dated)'!$F:$F,'Transactions (Dated)'!$D:$D,$BF277,'Transactions (Dated)'!$B:$B,BM$11,'Transactions (Dated)'!$C:$C,"Dividend (paid to cash)")*AB277</f>
        <v>0</v>
      </c>
      <c r="BN277" s="6">
        <f ca="1">BN276+SUMIFS('Transactions (Dated)'!$F:$F,'Transactions (Dated)'!$D:$D,$BF277,'Transactions (Dated)'!$B:$B,BN$11,'Transactions (Dated)'!$C:$C,"Dividend (paid to cash)")*AC277</f>
        <v>0</v>
      </c>
      <c r="BO277" s="6">
        <f ca="1">BO276+SUMIFS('Transactions (Dated)'!$F:$F,'Transactions (Dated)'!$D:$D,$BF277,'Transactions (Dated)'!$B:$B,BO$11,'Transactions (Dated)'!$C:$C,"Dividend (paid to cash)")*AD277</f>
        <v>0</v>
      </c>
      <c r="BP277" s="6">
        <f ca="1">BP276+SUMIFS('Transactions (Dated)'!$F:$F,'Transactions (Dated)'!$D:$D,$BF277,'Transactions (Dated)'!$B:$B,BP$11,'Transactions (Dated)'!$C:$C,"Dividend (paid to cash)")*AE277</f>
        <v>0</v>
      </c>
      <c r="BQ277" s="6">
        <f ca="1">BQ276+SUMIFS('Transactions (Dated)'!$F:$F,'Transactions (Dated)'!$D:$D,$BF277,'Transactions (Dated)'!$B:$B,BQ$11,'Transactions (Dated)'!$C:$C,"Dividend (paid to cash)")*AF277</f>
        <v>0</v>
      </c>
      <c r="BR277" s="6">
        <f ca="1">BR276+SUMIFS('Transactions (Dated)'!$F:$F,'Transactions (Dated)'!$D:$D,$BF277,'Transactions (Dated)'!$B:$B,BR$11,'Transactions (Dated)'!$C:$C,"Dividend (paid to cash)")*AG277</f>
        <v>0</v>
      </c>
      <c r="BS277" s="6">
        <f ca="1">BS276+SUMIFS('Transactions (Dated)'!$F:$F,'Transactions (Dated)'!$D:$D,$BF277,'Transactions (Dated)'!$B:$B,BS$11,'Transactions (Dated)'!$C:$C,"Dividend (paid to cash)")*AH277</f>
        <v>0</v>
      </c>
      <c r="BT277" s="6">
        <f ca="1">BT276+SUMIFS('Transactions (Dated)'!$F:$F,'Transactions (Dated)'!$D:$D,$BF277,'Transactions (Dated)'!$B:$B,BT$11,'Transactions (Dated)'!$C:$C,"Dividend (paid to cash)")*AI277</f>
        <v>0</v>
      </c>
      <c r="BU277" s="6">
        <f ca="1">BU276+SUMIFS('Transactions (Dated)'!$F:$F,'Transactions (Dated)'!$D:$D,$BF277,'Transactions (Dated)'!$B:$B,BU$11,'Transactions (Dated)'!$C:$C,"Dividend (paid to cash)")*AJ277</f>
        <v>0</v>
      </c>
      <c r="BV277" s="6"/>
      <c r="BX277" s="6">
        <f t="shared" ca="1" si="126"/>
        <v>808892.14</v>
      </c>
      <c r="BZ277" s="3">
        <f t="shared" si="127"/>
        <v>42299</v>
      </c>
      <c r="CA277" s="4">
        <f t="shared" ca="1" si="122"/>
        <v>166599.69</v>
      </c>
      <c r="CB277" s="4">
        <f t="shared" ca="1" si="123"/>
        <v>808892.14</v>
      </c>
      <c r="CD277" s="4">
        <f t="shared" ca="1" si="124"/>
        <v>975491.83000000007</v>
      </c>
    </row>
    <row r="278" spans="2:82" x14ac:dyDescent="0.15">
      <c r="B278" s="3">
        <f t="shared" si="125"/>
        <v>42300</v>
      </c>
      <c r="C278" s="2">
        <v>13953.7</v>
      </c>
      <c r="E278" s="70">
        <v>42300</v>
      </c>
      <c r="F278" s="69">
        <v>9.66</v>
      </c>
      <c r="G278" s="69">
        <v>3.51</v>
      </c>
      <c r="H278" s="69">
        <v>18.87</v>
      </c>
      <c r="I278" s="69">
        <v>31.19</v>
      </c>
      <c r="J278" s="69">
        <v>14.48</v>
      </c>
      <c r="K278" s="69">
        <v>10.77</v>
      </c>
      <c r="L278" s="69">
        <v>22.76</v>
      </c>
      <c r="M278" s="69">
        <v>3.27</v>
      </c>
      <c r="N278" s="69">
        <v>9.1</v>
      </c>
      <c r="O278" s="69">
        <v>6.1166999999999998</v>
      </c>
      <c r="P278" s="69">
        <v>28.61</v>
      </c>
      <c r="Q278" s="69">
        <v>0.89</v>
      </c>
      <c r="R278" s="69">
        <v>6.86</v>
      </c>
      <c r="S278" s="69">
        <v>39.44</v>
      </c>
      <c r="T278" s="4"/>
      <c r="V278" s="3">
        <f t="shared" si="104"/>
        <v>42300</v>
      </c>
      <c r="W278" s="40">
        <f ca="1">W277+SUMIFS('Transactions (Dated)'!$E$2:$E$53,'Transactions (Dated)'!$D$2:$D$53,'Share Values'!$V278,'Transactions (Dated)'!$B$2:$B$53,'Share Values'!W$11,'Transactions (Dated)'!$C$2:$C$53,"Buy")-SUMIFS('Transactions (Dated)'!$E$2:$E$53,'Transactions (Dated)'!$D$2:$D$53,'Share Values'!$V278,'Transactions (Dated)'!$B$2:$B$53,'Share Values'!W$11,'Transactions (Dated)'!$C$2:$C$53,"Sell")</f>
        <v>4625</v>
      </c>
      <c r="X278" s="40">
        <f ca="1">X277+SUMIFS('Transactions (Dated)'!$E$2:$E$53,'Transactions (Dated)'!$D$2:$D$53,'Share Values'!$V278,'Transactions (Dated)'!$B$2:$B$53,'Share Values'!X$11,'Transactions (Dated)'!$C$2:$C$53,"Buy")-SUMIFS('Transactions (Dated)'!$E$2:$E$53,'Transactions (Dated)'!$D$2:$D$53,'Share Values'!$V278,'Transactions (Dated)'!$B$2:$B$53,'Share Values'!X$11,'Transactions (Dated)'!$C$2:$C$53,"Sell")</f>
        <v>9375</v>
      </c>
      <c r="Y278" s="40">
        <f ca="1">Y277+SUMIFS('Transactions (Dated)'!$E$2:$E$53,'Transactions (Dated)'!$D$2:$D$53,'Share Values'!$V278,'Transactions (Dated)'!$B$2:$B$53,'Share Values'!Y$11,'Transactions (Dated)'!$C$2:$C$53,"Buy")-SUMIFS('Transactions (Dated)'!$E$2:$E$53,'Transactions (Dated)'!$D$2:$D$53,'Share Values'!$V278,'Transactions (Dated)'!$B$2:$B$53,'Share Values'!Y$11,'Transactions (Dated)'!$C$2:$C$53,"Sell")</f>
        <v>0</v>
      </c>
      <c r="Z278" s="40">
        <f ca="1">Z277+SUMIFS('Transactions (Dated)'!$E$2:$E$53,'Transactions (Dated)'!$D$2:$D$53,'Share Values'!$V278,'Transactions (Dated)'!$B$2:$B$53,'Share Values'!Z$11,'Transactions (Dated)'!$C$2:$C$53,"Buy")-SUMIFS('Transactions (Dated)'!$E$2:$E$53,'Transactions (Dated)'!$D$2:$D$53,'Share Values'!$V278,'Transactions (Dated)'!$B$2:$B$53,'Share Values'!Z$11,'Transactions (Dated)'!$C$2:$C$53,"Sell")</f>
        <v>1892</v>
      </c>
      <c r="AA278" s="40">
        <f ca="1">AA277+SUMIFS('Transactions (Dated)'!$E$2:$E$53,'Transactions (Dated)'!$D$2:$D$53,'Share Values'!$V278,'Transactions (Dated)'!$B$2:$B$53,'Share Values'!AA$11,'Transactions (Dated)'!$C$2:$C$53,"Buy")-SUMIFS('Transactions (Dated)'!$E$2:$E$53,'Transactions (Dated)'!$D$2:$D$53,'Share Values'!$V278,'Transactions (Dated)'!$B$2:$B$53,'Share Values'!AA$11,'Transactions (Dated)'!$C$2:$C$53,"Sell")</f>
        <v>2348</v>
      </c>
      <c r="AB278" s="40">
        <f ca="1">AB277+SUMIFS('Transactions (Dated)'!$E$2:$E$53,'Transactions (Dated)'!$D$2:$D$53,'Share Values'!$V278,'Transactions (Dated)'!$B$2:$B$53,'Share Values'!AB$11,'Transactions (Dated)'!$C$2:$C$53,"Buy")-SUMIFS('Transactions (Dated)'!$E$2:$E$53,'Transactions (Dated)'!$D$2:$D$53,'Share Values'!$V278,'Transactions (Dated)'!$B$2:$B$53,'Share Values'!AB$11,'Transactions (Dated)'!$C$2:$C$53,"Sell")</f>
        <v>0</v>
      </c>
      <c r="AC278" s="40">
        <f ca="1">AC277+SUMIFS('Transactions (Dated)'!$E$2:$E$53,'Transactions (Dated)'!$D$2:$D$53,'Share Values'!$V278,'Transactions (Dated)'!$B$2:$B$53,'Share Values'!AC$11,'Transactions (Dated)'!$C$2:$C$53,"Buy")-SUMIFS('Transactions (Dated)'!$E$2:$E$53,'Transactions (Dated)'!$D$2:$D$53,'Share Values'!$V278,'Transactions (Dated)'!$B$2:$B$53,'Share Values'!AC$11,'Transactions (Dated)'!$C$2:$C$53,"Sell")</f>
        <v>0</v>
      </c>
      <c r="AD278" s="40">
        <f ca="1">AD277+SUMIFS('Transactions (Dated)'!$E$2:$E$53,'Transactions (Dated)'!$D$2:$D$53,'Share Values'!$V278,'Transactions (Dated)'!$B$2:$B$53,'Share Values'!AD$11,'Transactions (Dated)'!$C$2:$C$53,"Buy")-SUMIFS('Transactions (Dated)'!$E$2:$E$53,'Transactions (Dated)'!$D$2:$D$53,'Share Values'!$V278,'Transactions (Dated)'!$B$2:$B$53,'Share Values'!AD$11,'Transactions (Dated)'!$C$2:$C$53,"Sell")</f>
        <v>0</v>
      </c>
      <c r="AE278" s="40">
        <f ca="1">AE277+SUMIFS('Transactions (Dated)'!$E$2:$E$53,'Transactions (Dated)'!$D$2:$D$53,'Share Values'!$V278,'Transactions (Dated)'!$B$2:$B$53,'Share Values'!AE$11,'Transactions (Dated)'!$C$2:$C$53,"Buy")-SUMIFS('Transactions (Dated)'!$E$2:$E$53,'Transactions (Dated)'!$D$2:$D$53,'Share Values'!$V278,'Transactions (Dated)'!$B$2:$B$53,'Share Values'!AE$11,'Transactions (Dated)'!$C$2:$C$53,"Sell")</f>
        <v>0</v>
      </c>
      <c r="AF278" s="40">
        <f ca="1">AF277+SUMIFS('Transactions (Dated)'!$E$2:$E$53,'Transactions (Dated)'!$D$2:$D$53,'Share Values'!$V278,'Transactions (Dated)'!$B$2:$B$53,'Share Values'!AF$11,'Transactions (Dated)'!$C$2:$C$53,"Buy")-SUMIFS('Transactions (Dated)'!$E$2:$E$53,'Transactions (Dated)'!$D$2:$D$53,'Share Values'!$V278,'Transactions (Dated)'!$B$2:$B$53,'Share Values'!AF$11,'Transactions (Dated)'!$C$2:$C$53,"Sell")</f>
        <v>0</v>
      </c>
      <c r="AG278" s="40">
        <f ca="1">AG277+SUMIFS('Transactions (Dated)'!$E$2:$E$53,'Transactions (Dated)'!$D$2:$D$53,'Share Values'!$V278,'Transactions (Dated)'!$B$2:$B$53,'Share Values'!AG$11,'Transactions (Dated)'!$C$2:$C$53,"Buy")-SUMIFS('Transactions (Dated)'!$E$2:$E$53,'Transactions (Dated)'!$D$2:$D$53,'Share Values'!$V278,'Transactions (Dated)'!$B$2:$B$53,'Share Values'!AG$11,'Transactions (Dated)'!$C$2:$C$53,"Sell")</f>
        <v>0</v>
      </c>
      <c r="AH278" s="40">
        <f ca="1">AH277+SUMIFS('Transactions (Dated)'!$E$2:$E$53,'Transactions (Dated)'!$D$2:$D$53,'Share Values'!$V278,'Transactions (Dated)'!$B$2:$B$53,'Share Values'!AH$11,'Transactions (Dated)'!$C$2:$C$53,"Buy")-SUMIFS('Transactions (Dated)'!$E$2:$E$53,'Transactions (Dated)'!$D$2:$D$53,'Share Values'!$V278,'Transactions (Dated)'!$B$2:$B$53,'Share Values'!AH$11,'Transactions (Dated)'!$C$2:$C$53,"Sell")</f>
        <v>0</v>
      </c>
      <c r="AI278" s="40">
        <f ca="1">AI277+SUMIFS('Transactions (Dated)'!$E$2:$E$53,'Transactions (Dated)'!$D$2:$D$53,'Share Values'!$V278,'Transactions (Dated)'!$B$2:$B$53,'Share Values'!AI$11,'Transactions (Dated)'!$C$2:$C$53,"Buy")-SUMIFS('Transactions (Dated)'!$E$2:$E$53,'Transactions (Dated)'!$D$2:$D$53,'Share Values'!$V278,'Transactions (Dated)'!$B$2:$B$53,'Share Values'!AI$11,'Transactions (Dated)'!$C$2:$C$53,"Sell")</f>
        <v>0</v>
      </c>
      <c r="AJ278" s="40">
        <f ca="1">AJ277+SUMIFS('Transactions (Dated)'!$E$2:$E$53,'Transactions (Dated)'!$D$2:$D$53,'Share Values'!$V278,'Transactions (Dated)'!$B$2:$B$53,'Share Values'!AJ$11,'Transactions (Dated)'!$C$2:$C$53,"Buy")-SUMIFS('Transactions (Dated)'!$E$2:$E$53,'Transactions (Dated)'!$D$2:$D$53,'Share Values'!$V278,'Transactions (Dated)'!$B$2:$B$53,'Share Values'!AJ$11,'Transactions (Dated)'!$C$2:$C$53,"Sell")</f>
        <v>0</v>
      </c>
      <c r="AK278" s="40"/>
      <c r="AM278" s="3">
        <f t="shared" si="105"/>
        <v>42300</v>
      </c>
      <c r="AN278" s="6">
        <f t="shared" ca="1" si="106"/>
        <v>44677.5</v>
      </c>
      <c r="AO278" s="6">
        <f t="shared" ca="1" si="107"/>
        <v>32906.25</v>
      </c>
      <c r="AP278" s="6">
        <f t="shared" ca="1" si="108"/>
        <v>0</v>
      </c>
      <c r="AQ278" s="6">
        <f t="shared" ca="1" si="109"/>
        <v>59011.48</v>
      </c>
      <c r="AR278" s="6">
        <f t="shared" ca="1" si="110"/>
        <v>33999.040000000001</v>
      </c>
      <c r="AS278" s="6">
        <f t="shared" ca="1" si="111"/>
        <v>0</v>
      </c>
      <c r="AT278" s="6">
        <f t="shared" ca="1" si="112"/>
        <v>0</v>
      </c>
      <c r="AU278" s="6">
        <f t="shared" ca="1" si="113"/>
        <v>0</v>
      </c>
      <c r="AV278" s="6">
        <f t="shared" ca="1" si="114"/>
        <v>0</v>
      </c>
      <c r="AW278" s="6">
        <f t="shared" ca="1" si="115"/>
        <v>0</v>
      </c>
      <c r="AX278" s="6">
        <f t="shared" ca="1" si="116"/>
        <v>0</v>
      </c>
      <c r="AY278" s="6">
        <f t="shared" ca="1" si="117"/>
        <v>0</v>
      </c>
      <c r="AZ278" s="6">
        <f t="shared" ca="1" si="118"/>
        <v>0</v>
      </c>
      <c r="BA278" s="6">
        <f t="shared" ca="1" si="119"/>
        <v>0</v>
      </c>
      <c r="BB278" s="6"/>
      <c r="BD278" s="4">
        <f t="shared" ca="1" si="120"/>
        <v>170594.27000000002</v>
      </c>
      <c r="BF278" s="3">
        <f t="shared" si="121"/>
        <v>42300</v>
      </c>
      <c r="BG278" s="6">
        <f>BG277+SUMIFS('Transactions (Dated)'!H:H,'Transactions (Dated)'!D:D,'Share Values'!AM278)</f>
        <v>806524.9</v>
      </c>
      <c r="BH278" s="6">
        <f ca="1">BH277+SUMIFS('Transactions (Dated)'!$F:$F,'Transactions (Dated)'!$D:$D,$BF278,'Transactions (Dated)'!$B:$B,BH$11,'Transactions (Dated)'!$C:$C,"Dividend (paid to cash)")*W278</f>
        <v>0</v>
      </c>
      <c r="BI278" s="6">
        <f ca="1">BI277+SUMIFS('Transactions (Dated)'!$F:$F,'Transactions (Dated)'!$D:$D,$BF278,'Transactions (Dated)'!$B:$B,BI$11,'Transactions (Dated)'!$C:$C,"Dividend (paid to cash)")*X278</f>
        <v>2187.5</v>
      </c>
      <c r="BJ278" s="6">
        <f ca="1">BJ277+SUMIFS('Transactions (Dated)'!$F:$F,'Transactions (Dated)'!$D:$D,$BF278,'Transactions (Dated)'!$B:$B,BJ$11,'Transactions (Dated)'!$C:$C,"Dividend (paid to cash)")*Y278</f>
        <v>0</v>
      </c>
      <c r="BK278" s="6">
        <f ca="1">BK277+SUMIFS('Transactions (Dated)'!$F:$F,'Transactions (Dated)'!$D:$D,$BF278,'Transactions (Dated)'!$B:$B,BK$11,'Transactions (Dated)'!$C:$C,"Dividend (paid to cash)")*Z278</f>
        <v>179.74</v>
      </c>
      <c r="BL278" s="6">
        <f ca="1">BL277+SUMIFS('Transactions (Dated)'!$F:$F,'Transactions (Dated)'!$D:$D,$BF278,'Transactions (Dated)'!$B:$B,BL$11,'Transactions (Dated)'!$C:$C,"Dividend (paid to cash)")*AA278</f>
        <v>0</v>
      </c>
      <c r="BM278" s="6">
        <f ca="1">BM277+SUMIFS('Transactions (Dated)'!$F:$F,'Transactions (Dated)'!$D:$D,$BF278,'Transactions (Dated)'!$B:$B,BM$11,'Transactions (Dated)'!$C:$C,"Dividend (paid to cash)")*AB278</f>
        <v>0</v>
      </c>
      <c r="BN278" s="6">
        <f ca="1">BN277+SUMIFS('Transactions (Dated)'!$F:$F,'Transactions (Dated)'!$D:$D,$BF278,'Transactions (Dated)'!$B:$B,BN$11,'Transactions (Dated)'!$C:$C,"Dividend (paid to cash)")*AC278</f>
        <v>0</v>
      </c>
      <c r="BO278" s="6">
        <f ca="1">BO277+SUMIFS('Transactions (Dated)'!$F:$F,'Transactions (Dated)'!$D:$D,$BF278,'Transactions (Dated)'!$B:$B,BO$11,'Transactions (Dated)'!$C:$C,"Dividend (paid to cash)")*AD278</f>
        <v>0</v>
      </c>
      <c r="BP278" s="6">
        <f ca="1">BP277+SUMIFS('Transactions (Dated)'!$F:$F,'Transactions (Dated)'!$D:$D,$BF278,'Transactions (Dated)'!$B:$B,BP$11,'Transactions (Dated)'!$C:$C,"Dividend (paid to cash)")*AE278</f>
        <v>0</v>
      </c>
      <c r="BQ278" s="6">
        <f ca="1">BQ277+SUMIFS('Transactions (Dated)'!$F:$F,'Transactions (Dated)'!$D:$D,$BF278,'Transactions (Dated)'!$B:$B,BQ$11,'Transactions (Dated)'!$C:$C,"Dividend (paid to cash)")*AF278</f>
        <v>0</v>
      </c>
      <c r="BR278" s="6">
        <f ca="1">BR277+SUMIFS('Transactions (Dated)'!$F:$F,'Transactions (Dated)'!$D:$D,$BF278,'Transactions (Dated)'!$B:$B,BR$11,'Transactions (Dated)'!$C:$C,"Dividend (paid to cash)")*AG278</f>
        <v>0</v>
      </c>
      <c r="BS278" s="6">
        <f ca="1">BS277+SUMIFS('Transactions (Dated)'!$F:$F,'Transactions (Dated)'!$D:$D,$BF278,'Transactions (Dated)'!$B:$B,BS$11,'Transactions (Dated)'!$C:$C,"Dividend (paid to cash)")*AH278</f>
        <v>0</v>
      </c>
      <c r="BT278" s="6">
        <f ca="1">BT277+SUMIFS('Transactions (Dated)'!$F:$F,'Transactions (Dated)'!$D:$D,$BF278,'Transactions (Dated)'!$B:$B,BT$11,'Transactions (Dated)'!$C:$C,"Dividend (paid to cash)")*AI278</f>
        <v>0</v>
      </c>
      <c r="BU278" s="6">
        <f ca="1">BU277+SUMIFS('Transactions (Dated)'!$F:$F,'Transactions (Dated)'!$D:$D,$BF278,'Transactions (Dated)'!$B:$B,BU$11,'Transactions (Dated)'!$C:$C,"Dividend (paid to cash)")*AJ278</f>
        <v>0</v>
      </c>
      <c r="BV278" s="6"/>
      <c r="BX278" s="6">
        <f t="shared" ca="1" si="126"/>
        <v>808892.14</v>
      </c>
      <c r="BZ278" s="3">
        <f t="shared" si="127"/>
        <v>42300</v>
      </c>
      <c r="CA278" s="4">
        <f t="shared" ca="1" si="122"/>
        <v>170594.27000000002</v>
      </c>
      <c r="CB278" s="4">
        <f t="shared" ca="1" si="123"/>
        <v>808892.14</v>
      </c>
      <c r="CD278" s="4">
        <f t="shared" ca="1" si="124"/>
        <v>979486.41</v>
      </c>
    </row>
    <row r="279" spans="2:82" x14ac:dyDescent="0.15">
      <c r="B279" s="3">
        <f t="shared" si="125"/>
        <v>42303</v>
      </c>
      <c r="C279" s="2">
        <v>13790.9</v>
      </c>
      <c r="E279" s="70">
        <v>42303</v>
      </c>
      <c r="F279" s="69">
        <v>9.58</v>
      </c>
      <c r="G279" s="69">
        <v>3.39</v>
      </c>
      <c r="H279" s="69">
        <v>18.670000000000002</v>
      </c>
      <c r="I279" s="69">
        <v>30.44</v>
      </c>
      <c r="J279" s="69">
        <v>14.71</v>
      </c>
      <c r="K279" s="69">
        <v>10.78</v>
      </c>
      <c r="L279" s="69">
        <v>22.62</v>
      </c>
      <c r="M279" s="69">
        <v>3.44</v>
      </c>
      <c r="N279" s="69">
        <v>9.1</v>
      </c>
      <c r="O279" s="69">
        <v>6.1166999999999998</v>
      </c>
      <c r="P279" s="69">
        <v>28.18</v>
      </c>
      <c r="Q279" s="69">
        <v>0.91</v>
      </c>
      <c r="R279" s="69">
        <v>6.73</v>
      </c>
      <c r="S279" s="69">
        <v>39.32</v>
      </c>
      <c r="T279" s="4"/>
      <c r="V279" s="3">
        <f t="shared" si="104"/>
        <v>42303</v>
      </c>
      <c r="W279" s="40">
        <f ca="1">W278+SUMIFS('Transactions (Dated)'!$E$2:$E$53,'Transactions (Dated)'!$D$2:$D$53,'Share Values'!$V279,'Transactions (Dated)'!$B$2:$B$53,'Share Values'!W$11,'Transactions (Dated)'!$C$2:$C$53,"Buy")-SUMIFS('Transactions (Dated)'!$E$2:$E$53,'Transactions (Dated)'!$D$2:$D$53,'Share Values'!$V279,'Transactions (Dated)'!$B$2:$B$53,'Share Values'!W$11,'Transactions (Dated)'!$C$2:$C$53,"Sell")</f>
        <v>4625</v>
      </c>
      <c r="X279" s="40">
        <f ca="1">X278+SUMIFS('Transactions (Dated)'!$E$2:$E$53,'Transactions (Dated)'!$D$2:$D$53,'Share Values'!$V279,'Transactions (Dated)'!$B$2:$B$53,'Share Values'!X$11,'Transactions (Dated)'!$C$2:$C$53,"Buy")-SUMIFS('Transactions (Dated)'!$E$2:$E$53,'Transactions (Dated)'!$D$2:$D$53,'Share Values'!$V279,'Transactions (Dated)'!$B$2:$B$53,'Share Values'!X$11,'Transactions (Dated)'!$C$2:$C$53,"Sell")</f>
        <v>9375</v>
      </c>
      <c r="Y279" s="40">
        <f ca="1">Y278+SUMIFS('Transactions (Dated)'!$E$2:$E$53,'Transactions (Dated)'!$D$2:$D$53,'Share Values'!$V279,'Transactions (Dated)'!$B$2:$B$53,'Share Values'!Y$11,'Transactions (Dated)'!$C$2:$C$53,"Buy")-SUMIFS('Transactions (Dated)'!$E$2:$E$53,'Transactions (Dated)'!$D$2:$D$53,'Share Values'!$V279,'Transactions (Dated)'!$B$2:$B$53,'Share Values'!Y$11,'Transactions (Dated)'!$C$2:$C$53,"Sell")</f>
        <v>0</v>
      </c>
      <c r="Z279" s="40">
        <f ca="1">Z278+SUMIFS('Transactions (Dated)'!$E$2:$E$53,'Transactions (Dated)'!$D$2:$D$53,'Share Values'!$V279,'Transactions (Dated)'!$B$2:$B$53,'Share Values'!Z$11,'Transactions (Dated)'!$C$2:$C$53,"Buy")-SUMIFS('Transactions (Dated)'!$E$2:$E$53,'Transactions (Dated)'!$D$2:$D$53,'Share Values'!$V279,'Transactions (Dated)'!$B$2:$B$53,'Share Values'!Z$11,'Transactions (Dated)'!$C$2:$C$53,"Sell")</f>
        <v>1892</v>
      </c>
      <c r="AA279" s="40">
        <f ca="1">AA278+SUMIFS('Transactions (Dated)'!$E$2:$E$53,'Transactions (Dated)'!$D$2:$D$53,'Share Values'!$V279,'Transactions (Dated)'!$B$2:$B$53,'Share Values'!AA$11,'Transactions (Dated)'!$C$2:$C$53,"Buy")-SUMIFS('Transactions (Dated)'!$E$2:$E$53,'Transactions (Dated)'!$D$2:$D$53,'Share Values'!$V279,'Transactions (Dated)'!$B$2:$B$53,'Share Values'!AA$11,'Transactions (Dated)'!$C$2:$C$53,"Sell")</f>
        <v>2348</v>
      </c>
      <c r="AB279" s="40">
        <f ca="1">AB278+SUMIFS('Transactions (Dated)'!$E$2:$E$53,'Transactions (Dated)'!$D$2:$D$53,'Share Values'!$V279,'Transactions (Dated)'!$B$2:$B$53,'Share Values'!AB$11,'Transactions (Dated)'!$C$2:$C$53,"Buy")-SUMIFS('Transactions (Dated)'!$E$2:$E$53,'Transactions (Dated)'!$D$2:$D$53,'Share Values'!$V279,'Transactions (Dated)'!$B$2:$B$53,'Share Values'!AB$11,'Transactions (Dated)'!$C$2:$C$53,"Sell")</f>
        <v>0</v>
      </c>
      <c r="AC279" s="40">
        <f ca="1">AC278+SUMIFS('Transactions (Dated)'!$E$2:$E$53,'Transactions (Dated)'!$D$2:$D$53,'Share Values'!$V279,'Transactions (Dated)'!$B$2:$B$53,'Share Values'!AC$11,'Transactions (Dated)'!$C$2:$C$53,"Buy")-SUMIFS('Transactions (Dated)'!$E$2:$E$53,'Transactions (Dated)'!$D$2:$D$53,'Share Values'!$V279,'Transactions (Dated)'!$B$2:$B$53,'Share Values'!AC$11,'Transactions (Dated)'!$C$2:$C$53,"Sell")</f>
        <v>0</v>
      </c>
      <c r="AD279" s="40">
        <f ca="1">AD278+SUMIFS('Transactions (Dated)'!$E$2:$E$53,'Transactions (Dated)'!$D$2:$D$53,'Share Values'!$V279,'Transactions (Dated)'!$B$2:$B$53,'Share Values'!AD$11,'Transactions (Dated)'!$C$2:$C$53,"Buy")-SUMIFS('Transactions (Dated)'!$E$2:$E$53,'Transactions (Dated)'!$D$2:$D$53,'Share Values'!$V279,'Transactions (Dated)'!$B$2:$B$53,'Share Values'!AD$11,'Transactions (Dated)'!$C$2:$C$53,"Sell")</f>
        <v>0</v>
      </c>
      <c r="AE279" s="40">
        <f ca="1">AE278+SUMIFS('Transactions (Dated)'!$E$2:$E$53,'Transactions (Dated)'!$D$2:$D$53,'Share Values'!$V279,'Transactions (Dated)'!$B$2:$B$53,'Share Values'!AE$11,'Transactions (Dated)'!$C$2:$C$53,"Buy")-SUMIFS('Transactions (Dated)'!$E$2:$E$53,'Transactions (Dated)'!$D$2:$D$53,'Share Values'!$V279,'Transactions (Dated)'!$B$2:$B$53,'Share Values'!AE$11,'Transactions (Dated)'!$C$2:$C$53,"Sell")</f>
        <v>0</v>
      </c>
      <c r="AF279" s="40">
        <f ca="1">AF278+SUMIFS('Transactions (Dated)'!$E$2:$E$53,'Transactions (Dated)'!$D$2:$D$53,'Share Values'!$V279,'Transactions (Dated)'!$B$2:$B$53,'Share Values'!AF$11,'Transactions (Dated)'!$C$2:$C$53,"Buy")-SUMIFS('Transactions (Dated)'!$E$2:$E$53,'Transactions (Dated)'!$D$2:$D$53,'Share Values'!$V279,'Transactions (Dated)'!$B$2:$B$53,'Share Values'!AF$11,'Transactions (Dated)'!$C$2:$C$53,"Sell")</f>
        <v>0</v>
      </c>
      <c r="AG279" s="40">
        <f ca="1">AG278+SUMIFS('Transactions (Dated)'!$E$2:$E$53,'Transactions (Dated)'!$D$2:$D$53,'Share Values'!$V279,'Transactions (Dated)'!$B$2:$B$53,'Share Values'!AG$11,'Transactions (Dated)'!$C$2:$C$53,"Buy")-SUMIFS('Transactions (Dated)'!$E$2:$E$53,'Transactions (Dated)'!$D$2:$D$53,'Share Values'!$V279,'Transactions (Dated)'!$B$2:$B$53,'Share Values'!AG$11,'Transactions (Dated)'!$C$2:$C$53,"Sell")</f>
        <v>0</v>
      </c>
      <c r="AH279" s="40">
        <f ca="1">AH278+SUMIFS('Transactions (Dated)'!$E$2:$E$53,'Transactions (Dated)'!$D$2:$D$53,'Share Values'!$V279,'Transactions (Dated)'!$B$2:$B$53,'Share Values'!AH$11,'Transactions (Dated)'!$C$2:$C$53,"Buy")-SUMIFS('Transactions (Dated)'!$E$2:$E$53,'Transactions (Dated)'!$D$2:$D$53,'Share Values'!$V279,'Transactions (Dated)'!$B$2:$B$53,'Share Values'!AH$11,'Transactions (Dated)'!$C$2:$C$53,"Sell")</f>
        <v>0</v>
      </c>
      <c r="AI279" s="40">
        <f ca="1">AI278+SUMIFS('Transactions (Dated)'!$E$2:$E$53,'Transactions (Dated)'!$D$2:$D$53,'Share Values'!$V279,'Transactions (Dated)'!$B$2:$B$53,'Share Values'!AI$11,'Transactions (Dated)'!$C$2:$C$53,"Buy")-SUMIFS('Transactions (Dated)'!$E$2:$E$53,'Transactions (Dated)'!$D$2:$D$53,'Share Values'!$V279,'Transactions (Dated)'!$B$2:$B$53,'Share Values'!AI$11,'Transactions (Dated)'!$C$2:$C$53,"Sell")</f>
        <v>0</v>
      </c>
      <c r="AJ279" s="40">
        <f ca="1">AJ278+SUMIFS('Transactions (Dated)'!$E$2:$E$53,'Transactions (Dated)'!$D$2:$D$53,'Share Values'!$V279,'Transactions (Dated)'!$B$2:$B$53,'Share Values'!AJ$11,'Transactions (Dated)'!$C$2:$C$53,"Buy")-SUMIFS('Transactions (Dated)'!$E$2:$E$53,'Transactions (Dated)'!$D$2:$D$53,'Share Values'!$V279,'Transactions (Dated)'!$B$2:$B$53,'Share Values'!AJ$11,'Transactions (Dated)'!$C$2:$C$53,"Sell")</f>
        <v>0</v>
      </c>
      <c r="AK279" s="40"/>
      <c r="AM279" s="3">
        <f t="shared" si="105"/>
        <v>42303</v>
      </c>
      <c r="AN279" s="6">
        <f t="shared" ca="1" si="106"/>
        <v>44307.5</v>
      </c>
      <c r="AO279" s="6">
        <f t="shared" ca="1" si="107"/>
        <v>31781.25</v>
      </c>
      <c r="AP279" s="6">
        <f t="shared" ca="1" si="108"/>
        <v>0</v>
      </c>
      <c r="AQ279" s="6">
        <f t="shared" ca="1" si="109"/>
        <v>57592.480000000003</v>
      </c>
      <c r="AR279" s="6">
        <f t="shared" ca="1" si="110"/>
        <v>34539.08</v>
      </c>
      <c r="AS279" s="6">
        <f t="shared" ca="1" si="111"/>
        <v>0</v>
      </c>
      <c r="AT279" s="6">
        <f t="shared" ca="1" si="112"/>
        <v>0</v>
      </c>
      <c r="AU279" s="6">
        <f t="shared" ca="1" si="113"/>
        <v>0</v>
      </c>
      <c r="AV279" s="6">
        <f t="shared" ca="1" si="114"/>
        <v>0</v>
      </c>
      <c r="AW279" s="6">
        <f t="shared" ca="1" si="115"/>
        <v>0</v>
      </c>
      <c r="AX279" s="6">
        <f t="shared" ca="1" si="116"/>
        <v>0</v>
      </c>
      <c r="AY279" s="6">
        <f t="shared" ca="1" si="117"/>
        <v>0</v>
      </c>
      <c r="AZ279" s="6">
        <f t="shared" ca="1" si="118"/>
        <v>0</v>
      </c>
      <c r="BA279" s="6">
        <f t="shared" ca="1" si="119"/>
        <v>0</v>
      </c>
      <c r="BB279" s="6"/>
      <c r="BD279" s="4">
        <f t="shared" ca="1" si="120"/>
        <v>168220.31</v>
      </c>
      <c r="BF279" s="3">
        <f t="shared" si="121"/>
        <v>42303</v>
      </c>
      <c r="BG279" s="6">
        <f>BG278+SUMIFS('Transactions (Dated)'!H:H,'Transactions (Dated)'!D:D,'Share Values'!AM279)</f>
        <v>806524.9</v>
      </c>
      <c r="BH279" s="6">
        <f ca="1">BH278+SUMIFS('Transactions (Dated)'!$F:$F,'Transactions (Dated)'!$D:$D,$BF279,'Transactions (Dated)'!$B:$B,BH$11,'Transactions (Dated)'!$C:$C,"Dividend (paid to cash)")*W279</f>
        <v>0</v>
      </c>
      <c r="BI279" s="6">
        <f ca="1">BI278+SUMIFS('Transactions (Dated)'!$F:$F,'Transactions (Dated)'!$D:$D,$BF279,'Transactions (Dated)'!$B:$B,BI$11,'Transactions (Dated)'!$C:$C,"Dividend (paid to cash)")*X279</f>
        <v>2187.5</v>
      </c>
      <c r="BJ279" s="6">
        <f ca="1">BJ278+SUMIFS('Transactions (Dated)'!$F:$F,'Transactions (Dated)'!$D:$D,$BF279,'Transactions (Dated)'!$B:$B,BJ$11,'Transactions (Dated)'!$C:$C,"Dividend (paid to cash)")*Y279</f>
        <v>0</v>
      </c>
      <c r="BK279" s="6">
        <f ca="1">BK278+SUMIFS('Transactions (Dated)'!$F:$F,'Transactions (Dated)'!$D:$D,$BF279,'Transactions (Dated)'!$B:$B,BK$11,'Transactions (Dated)'!$C:$C,"Dividend (paid to cash)")*Z279</f>
        <v>179.74</v>
      </c>
      <c r="BL279" s="6">
        <f ca="1">BL278+SUMIFS('Transactions (Dated)'!$F:$F,'Transactions (Dated)'!$D:$D,$BF279,'Transactions (Dated)'!$B:$B,BL$11,'Transactions (Dated)'!$C:$C,"Dividend (paid to cash)")*AA279</f>
        <v>0</v>
      </c>
      <c r="BM279" s="6">
        <f ca="1">BM278+SUMIFS('Transactions (Dated)'!$F:$F,'Transactions (Dated)'!$D:$D,$BF279,'Transactions (Dated)'!$B:$B,BM$11,'Transactions (Dated)'!$C:$C,"Dividend (paid to cash)")*AB279</f>
        <v>0</v>
      </c>
      <c r="BN279" s="6">
        <f ca="1">BN278+SUMIFS('Transactions (Dated)'!$F:$F,'Transactions (Dated)'!$D:$D,$BF279,'Transactions (Dated)'!$B:$B,BN$11,'Transactions (Dated)'!$C:$C,"Dividend (paid to cash)")*AC279</f>
        <v>0</v>
      </c>
      <c r="BO279" s="6">
        <f ca="1">BO278+SUMIFS('Transactions (Dated)'!$F:$F,'Transactions (Dated)'!$D:$D,$BF279,'Transactions (Dated)'!$B:$B,BO$11,'Transactions (Dated)'!$C:$C,"Dividend (paid to cash)")*AD279</f>
        <v>0</v>
      </c>
      <c r="BP279" s="6">
        <f ca="1">BP278+SUMIFS('Transactions (Dated)'!$F:$F,'Transactions (Dated)'!$D:$D,$BF279,'Transactions (Dated)'!$B:$B,BP$11,'Transactions (Dated)'!$C:$C,"Dividend (paid to cash)")*AE279</f>
        <v>0</v>
      </c>
      <c r="BQ279" s="6">
        <f ca="1">BQ278+SUMIFS('Transactions (Dated)'!$F:$F,'Transactions (Dated)'!$D:$D,$BF279,'Transactions (Dated)'!$B:$B,BQ$11,'Transactions (Dated)'!$C:$C,"Dividend (paid to cash)")*AF279</f>
        <v>0</v>
      </c>
      <c r="BR279" s="6">
        <f ca="1">BR278+SUMIFS('Transactions (Dated)'!$F:$F,'Transactions (Dated)'!$D:$D,$BF279,'Transactions (Dated)'!$B:$B,BR$11,'Transactions (Dated)'!$C:$C,"Dividend (paid to cash)")*AG279</f>
        <v>0</v>
      </c>
      <c r="BS279" s="6">
        <f ca="1">BS278+SUMIFS('Transactions (Dated)'!$F:$F,'Transactions (Dated)'!$D:$D,$BF279,'Transactions (Dated)'!$B:$B,BS$11,'Transactions (Dated)'!$C:$C,"Dividend (paid to cash)")*AH279</f>
        <v>0</v>
      </c>
      <c r="BT279" s="6">
        <f ca="1">BT278+SUMIFS('Transactions (Dated)'!$F:$F,'Transactions (Dated)'!$D:$D,$BF279,'Transactions (Dated)'!$B:$B,BT$11,'Transactions (Dated)'!$C:$C,"Dividend (paid to cash)")*AI279</f>
        <v>0</v>
      </c>
      <c r="BU279" s="6">
        <f ca="1">BU278+SUMIFS('Transactions (Dated)'!$F:$F,'Transactions (Dated)'!$D:$D,$BF279,'Transactions (Dated)'!$B:$B,BU$11,'Transactions (Dated)'!$C:$C,"Dividend (paid to cash)")*AJ279</f>
        <v>0</v>
      </c>
      <c r="BV279" s="6"/>
      <c r="BX279" s="6">
        <f t="shared" ca="1" si="126"/>
        <v>808892.14</v>
      </c>
      <c r="BZ279" s="3">
        <f t="shared" si="127"/>
        <v>42303</v>
      </c>
      <c r="CA279" s="4">
        <f t="shared" ca="1" si="122"/>
        <v>168220.31</v>
      </c>
      <c r="CB279" s="4">
        <f t="shared" ca="1" si="123"/>
        <v>808892.14</v>
      </c>
      <c r="CD279" s="4">
        <f t="shared" ca="1" si="124"/>
        <v>977112.45</v>
      </c>
    </row>
    <row r="280" spans="2:82" x14ac:dyDescent="0.15">
      <c r="B280" s="3">
        <f t="shared" si="125"/>
        <v>42304</v>
      </c>
      <c r="C280" s="2">
        <v>13699.6</v>
      </c>
      <c r="E280" s="70">
        <v>42304</v>
      </c>
      <c r="F280" s="69">
        <v>9.2899999999999991</v>
      </c>
      <c r="G280" s="69">
        <v>3.32</v>
      </c>
      <c r="H280" s="69">
        <v>18.53</v>
      </c>
      <c r="I280" s="69">
        <v>30.49</v>
      </c>
      <c r="J280" s="69">
        <v>13.86</v>
      </c>
      <c r="K280" s="69">
        <v>10.31</v>
      </c>
      <c r="L280" s="69">
        <v>22.25</v>
      </c>
      <c r="M280" s="69">
        <v>3.44</v>
      </c>
      <c r="N280" s="69">
        <v>9.1</v>
      </c>
      <c r="O280" s="69">
        <v>6.11</v>
      </c>
      <c r="P280" s="69">
        <v>27.66</v>
      </c>
      <c r="Q280" s="69">
        <v>0.91</v>
      </c>
      <c r="R280" s="69">
        <v>6.64</v>
      </c>
      <c r="S280" s="69">
        <v>38.76</v>
      </c>
      <c r="T280" s="4"/>
      <c r="V280" s="3">
        <f t="shared" si="104"/>
        <v>42304</v>
      </c>
      <c r="W280" s="40">
        <f ca="1">W279+SUMIFS('Transactions (Dated)'!$E$2:$E$53,'Transactions (Dated)'!$D$2:$D$53,'Share Values'!$V280,'Transactions (Dated)'!$B$2:$B$53,'Share Values'!W$11,'Transactions (Dated)'!$C$2:$C$53,"Buy")-SUMIFS('Transactions (Dated)'!$E$2:$E$53,'Transactions (Dated)'!$D$2:$D$53,'Share Values'!$V280,'Transactions (Dated)'!$B$2:$B$53,'Share Values'!W$11,'Transactions (Dated)'!$C$2:$C$53,"Sell")</f>
        <v>4625</v>
      </c>
      <c r="X280" s="40">
        <f ca="1">X279+SUMIFS('Transactions (Dated)'!$E$2:$E$53,'Transactions (Dated)'!$D$2:$D$53,'Share Values'!$V280,'Transactions (Dated)'!$B$2:$B$53,'Share Values'!X$11,'Transactions (Dated)'!$C$2:$C$53,"Buy")-SUMIFS('Transactions (Dated)'!$E$2:$E$53,'Transactions (Dated)'!$D$2:$D$53,'Share Values'!$V280,'Transactions (Dated)'!$B$2:$B$53,'Share Values'!X$11,'Transactions (Dated)'!$C$2:$C$53,"Sell")</f>
        <v>9375</v>
      </c>
      <c r="Y280" s="40">
        <f ca="1">Y279+SUMIFS('Transactions (Dated)'!$E$2:$E$53,'Transactions (Dated)'!$D$2:$D$53,'Share Values'!$V280,'Transactions (Dated)'!$B$2:$B$53,'Share Values'!Y$11,'Transactions (Dated)'!$C$2:$C$53,"Buy")-SUMIFS('Transactions (Dated)'!$E$2:$E$53,'Transactions (Dated)'!$D$2:$D$53,'Share Values'!$V280,'Transactions (Dated)'!$B$2:$B$53,'Share Values'!Y$11,'Transactions (Dated)'!$C$2:$C$53,"Sell")</f>
        <v>0</v>
      </c>
      <c r="Z280" s="40">
        <f ca="1">Z279+SUMIFS('Transactions (Dated)'!$E$2:$E$53,'Transactions (Dated)'!$D$2:$D$53,'Share Values'!$V280,'Transactions (Dated)'!$B$2:$B$53,'Share Values'!Z$11,'Transactions (Dated)'!$C$2:$C$53,"Buy")-SUMIFS('Transactions (Dated)'!$E$2:$E$53,'Transactions (Dated)'!$D$2:$D$53,'Share Values'!$V280,'Transactions (Dated)'!$B$2:$B$53,'Share Values'!Z$11,'Transactions (Dated)'!$C$2:$C$53,"Sell")</f>
        <v>1892</v>
      </c>
      <c r="AA280" s="40">
        <f ca="1">AA279+SUMIFS('Transactions (Dated)'!$E$2:$E$53,'Transactions (Dated)'!$D$2:$D$53,'Share Values'!$V280,'Transactions (Dated)'!$B$2:$B$53,'Share Values'!AA$11,'Transactions (Dated)'!$C$2:$C$53,"Buy")-SUMIFS('Transactions (Dated)'!$E$2:$E$53,'Transactions (Dated)'!$D$2:$D$53,'Share Values'!$V280,'Transactions (Dated)'!$B$2:$B$53,'Share Values'!AA$11,'Transactions (Dated)'!$C$2:$C$53,"Sell")</f>
        <v>2348</v>
      </c>
      <c r="AB280" s="40">
        <f ca="1">AB279+SUMIFS('Transactions (Dated)'!$E$2:$E$53,'Transactions (Dated)'!$D$2:$D$53,'Share Values'!$V280,'Transactions (Dated)'!$B$2:$B$53,'Share Values'!AB$11,'Transactions (Dated)'!$C$2:$C$53,"Buy")-SUMIFS('Transactions (Dated)'!$E$2:$E$53,'Transactions (Dated)'!$D$2:$D$53,'Share Values'!$V280,'Transactions (Dated)'!$B$2:$B$53,'Share Values'!AB$11,'Transactions (Dated)'!$C$2:$C$53,"Sell")</f>
        <v>0</v>
      </c>
      <c r="AC280" s="40">
        <f ca="1">AC279+SUMIFS('Transactions (Dated)'!$E$2:$E$53,'Transactions (Dated)'!$D$2:$D$53,'Share Values'!$V280,'Transactions (Dated)'!$B$2:$B$53,'Share Values'!AC$11,'Transactions (Dated)'!$C$2:$C$53,"Buy")-SUMIFS('Transactions (Dated)'!$E$2:$E$53,'Transactions (Dated)'!$D$2:$D$53,'Share Values'!$V280,'Transactions (Dated)'!$B$2:$B$53,'Share Values'!AC$11,'Transactions (Dated)'!$C$2:$C$53,"Sell")</f>
        <v>0</v>
      </c>
      <c r="AD280" s="40">
        <f ca="1">AD279+SUMIFS('Transactions (Dated)'!$E$2:$E$53,'Transactions (Dated)'!$D$2:$D$53,'Share Values'!$V280,'Transactions (Dated)'!$B$2:$B$53,'Share Values'!AD$11,'Transactions (Dated)'!$C$2:$C$53,"Buy")-SUMIFS('Transactions (Dated)'!$E$2:$E$53,'Transactions (Dated)'!$D$2:$D$53,'Share Values'!$V280,'Transactions (Dated)'!$B$2:$B$53,'Share Values'!AD$11,'Transactions (Dated)'!$C$2:$C$53,"Sell")</f>
        <v>0</v>
      </c>
      <c r="AE280" s="40">
        <f ca="1">AE279+SUMIFS('Transactions (Dated)'!$E$2:$E$53,'Transactions (Dated)'!$D$2:$D$53,'Share Values'!$V280,'Transactions (Dated)'!$B$2:$B$53,'Share Values'!AE$11,'Transactions (Dated)'!$C$2:$C$53,"Buy")-SUMIFS('Transactions (Dated)'!$E$2:$E$53,'Transactions (Dated)'!$D$2:$D$53,'Share Values'!$V280,'Transactions (Dated)'!$B$2:$B$53,'Share Values'!AE$11,'Transactions (Dated)'!$C$2:$C$53,"Sell")</f>
        <v>0</v>
      </c>
      <c r="AF280" s="40">
        <f ca="1">AF279+SUMIFS('Transactions (Dated)'!$E$2:$E$53,'Transactions (Dated)'!$D$2:$D$53,'Share Values'!$V280,'Transactions (Dated)'!$B$2:$B$53,'Share Values'!AF$11,'Transactions (Dated)'!$C$2:$C$53,"Buy")-SUMIFS('Transactions (Dated)'!$E$2:$E$53,'Transactions (Dated)'!$D$2:$D$53,'Share Values'!$V280,'Transactions (Dated)'!$B$2:$B$53,'Share Values'!AF$11,'Transactions (Dated)'!$C$2:$C$53,"Sell")</f>
        <v>0</v>
      </c>
      <c r="AG280" s="40">
        <f ca="1">AG279+SUMIFS('Transactions (Dated)'!$E$2:$E$53,'Transactions (Dated)'!$D$2:$D$53,'Share Values'!$V280,'Transactions (Dated)'!$B$2:$B$53,'Share Values'!AG$11,'Transactions (Dated)'!$C$2:$C$53,"Buy")-SUMIFS('Transactions (Dated)'!$E$2:$E$53,'Transactions (Dated)'!$D$2:$D$53,'Share Values'!$V280,'Transactions (Dated)'!$B$2:$B$53,'Share Values'!AG$11,'Transactions (Dated)'!$C$2:$C$53,"Sell")</f>
        <v>0</v>
      </c>
      <c r="AH280" s="40">
        <f ca="1">AH279+SUMIFS('Transactions (Dated)'!$E$2:$E$53,'Transactions (Dated)'!$D$2:$D$53,'Share Values'!$V280,'Transactions (Dated)'!$B$2:$B$53,'Share Values'!AH$11,'Transactions (Dated)'!$C$2:$C$53,"Buy")-SUMIFS('Transactions (Dated)'!$E$2:$E$53,'Transactions (Dated)'!$D$2:$D$53,'Share Values'!$V280,'Transactions (Dated)'!$B$2:$B$53,'Share Values'!AH$11,'Transactions (Dated)'!$C$2:$C$53,"Sell")</f>
        <v>0</v>
      </c>
      <c r="AI280" s="40">
        <f ca="1">AI279+SUMIFS('Transactions (Dated)'!$E$2:$E$53,'Transactions (Dated)'!$D$2:$D$53,'Share Values'!$V280,'Transactions (Dated)'!$B$2:$B$53,'Share Values'!AI$11,'Transactions (Dated)'!$C$2:$C$53,"Buy")-SUMIFS('Transactions (Dated)'!$E$2:$E$53,'Transactions (Dated)'!$D$2:$D$53,'Share Values'!$V280,'Transactions (Dated)'!$B$2:$B$53,'Share Values'!AI$11,'Transactions (Dated)'!$C$2:$C$53,"Sell")</f>
        <v>0</v>
      </c>
      <c r="AJ280" s="40">
        <f ca="1">AJ279+SUMIFS('Transactions (Dated)'!$E$2:$E$53,'Transactions (Dated)'!$D$2:$D$53,'Share Values'!$V280,'Transactions (Dated)'!$B$2:$B$53,'Share Values'!AJ$11,'Transactions (Dated)'!$C$2:$C$53,"Buy")-SUMIFS('Transactions (Dated)'!$E$2:$E$53,'Transactions (Dated)'!$D$2:$D$53,'Share Values'!$V280,'Transactions (Dated)'!$B$2:$B$53,'Share Values'!AJ$11,'Transactions (Dated)'!$C$2:$C$53,"Sell")</f>
        <v>0</v>
      </c>
      <c r="AK280" s="40"/>
      <c r="AM280" s="3">
        <f t="shared" si="105"/>
        <v>42304</v>
      </c>
      <c r="AN280" s="6">
        <f t="shared" ca="1" si="106"/>
        <v>42966.249999999993</v>
      </c>
      <c r="AO280" s="6">
        <f t="shared" ca="1" si="107"/>
        <v>31125</v>
      </c>
      <c r="AP280" s="6">
        <f t="shared" ca="1" si="108"/>
        <v>0</v>
      </c>
      <c r="AQ280" s="6">
        <f t="shared" ca="1" si="109"/>
        <v>57687.079999999994</v>
      </c>
      <c r="AR280" s="6">
        <f t="shared" ca="1" si="110"/>
        <v>32543.279999999999</v>
      </c>
      <c r="AS280" s="6">
        <f t="shared" ca="1" si="111"/>
        <v>0</v>
      </c>
      <c r="AT280" s="6">
        <f t="shared" ca="1" si="112"/>
        <v>0</v>
      </c>
      <c r="AU280" s="6">
        <f t="shared" ca="1" si="113"/>
        <v>0</v>
      </c>
      <c r="AV280" s="6">
        <f t="shared" ca="1" si="114"/>
        <v>0</v>
      </c>
      <c r="AW280" s="6">
        <f t="shared" ca="1" si="115"/>
        <v>0</v>
      </c>
      <c r="AX280" s="6">
        <f t="shared" ca="1" si="116"/>
        <v>0</v>
      </c>
      <c r="AY280" s="6">
        <f t="shared" ca="1" si="117"/>
        <v>0</v>
      </c>
      <c r="AZ280" s="6">
        <f t="shared" ca="1" si="118"/>
        <v>0</v>
      </c>
      <c r="BA280" s="6">
        <f t="shared" ca="1" si="119"/>
        <v>0</v>
      </c>
      <c r="BB280" s="6"/>
      <c r="BD280" s="4">
        <f t="shared" ca="1" si="120"/>
        <v>164321.60999999999</v>
      </c>
      <c r="BF280" s="3">
        <f t="shared" si="121"/>
        <v>42304</v>
      </c>
      <c r="BG280" s="6">
        <f>BG279+SUMIFS('Transactions (Dated)'!H:H,'Transactions (Dated)'!D:D,'Share Values'!AM280)</f>
        <v>806524.9</v>
      </c>
      <c r="BH280" s="6">
        <f ca="1">BH279+SUMIFS('Transactions (Dated)'!$F:$F,'Transactions (Dated)'!$D:$D,$BF280,'Transactions (Dated)'!$B:$B,BH$11,'Transactions (Dated)'!$C:$C,"Dividend (paid to cash)")*W280</f>
        <v>0</v>
      </c>
      <c r="BI280" s="6">
        <f ca="1">BI279+SUMIFS('Transactions (Dated)'!$F:$F,'Transactions (Dated)'!$D:$D,$BF280,'Transactions (Dated)'!$B:$B,BI$11,'Transactions (Dated)'!$C:$C,"Dividend (paid to cash)")*X280</f>
        <v>2187.5</v>
      </c>
      <c r="BJ280" s="6">
        <f ca="1">BJ279+SUMIFS('Transactions (Dated)'!$F:$F,'Transactions (Dated)'!$D:$D,$BF280,'Transactions (Dated)'!$B:$B,BJ$11,'Transactions (Dated)'!$C:$C,"Dividend (paid to cash)")*Y280</f>
        <v>0</v>
      </c>
      <c r="BK280" s="6">
        <f ca="1">BK279+SUMIFS('Transactions (Dated)'!$F:$F,'Transactions (Dated)'!$D:$D,$BF280,'Transactions (Dated)'!$B:$B,BK$11,'Transactions (Dated)'!$C:$C,"Dividend (paid to cash)")*Z280</f>
        <v>179.74</v>
      </c>
      <c r="BL280" s="6">
        <f ca="1">BL279+SUMIFS('Transactions (Dated)'!$F:$F,'Transactions (Dated)'!$D:$D,$BF280,'Transactions (Dated)'!$B:$B,BL$11,'Transactions (Dated)'!$C:$C,"Dividend (paid to cash)")*AA280</f>
        <v>0</v>
      </c>
      <c r="BM280" s="6">
        <f ca="1">BM279+SUMIFS('Transactions (Dated)'!$F:$F,'Transactions (Dated)'!$D:$D,$BF280,'Transactions (Dated)'!$B:$B,BM$11,'Transactions (Dated)'!$C:$C,"Dividend (paid to cash)")*AB280</f>
        <v>0</v>
      </c>
      <c r="BN280" s="6">
        <f ca="1">BN279+SUMIFS('Transactions (Dated)'!$F:$F,'Transactions (Dated)'!$D:$D,$BF280,'Transactions (Dated)'!$B:$B,BN$11,'Transactions (Dated)'!$C:$C,"Dividend (paid to cash)")*AC280</f>
        <v>0</v>
      </c>
      <c r="BO280" s="6">
        <f ca="1">BO279+SUMIFS('Transactions (Dated)'!$F:$F,'Transactions (Dated)'!$D:$D,$BF280,'Transactions (Dated)'!$B:$B,BO$11,'Transactions (Dated)'!$C:$C,"Dividend (paid to cash)")*AD280</f>
        <v>0</v>
      </c>
      <c r="BP280" s="6">
        <f ca="1">BP279+SUMIFS('Transactions (Dated)'!$F:$F,'Transactions (Dated)'!$D:$D,$BF280,'Transactions (Dated)'!$B:$B,BP$11,'Transactions (Dated)'!$C:$C,"Dividend (paid to cash)")*AE280</f>
        <v>0</v>
      </c>
      <c r="BQ280" s="6">
        <f ca="1">BQ279+SUMIFS('Transactions (Dated)'!$F:$F,'Transactions (Dated)'!$D:$D,$BF280,'Transactions (Dated)'!$B:$B,BQ$11,'Transactions (Dated)'!$C:$C,"Dividend (paid to cash)")*AF280</f>
        <v>0</v>
      </c>
      <c r="BR280" s="6">
        <f ca="1">BR279+SUMIFS('Transactions (Dated)'!$F:$F,'Transactions (Dated)'!$D:$D,$BF280,'Transactions (Dated)'!$B:$B,BR$11,'Transactions (Dated)'!$C:$C,"Dividend (paid to cash)")*AG280</f>
        <v>0</v>
      </c>
      <c r="BS280" s="6">
        <f ca="1">BS279+SUMIFS('Transactions (Dated)'!$F:$F,'Transactions (Dated)'!$D:$D,$BF280,'Transactions (Dated)'!$B:$B,BS$11,'Transactions (Dated)'!$C:$C,"Dividend (paid to cash)")*AH280</f>
        <v>0</v>
      </c>
      <c r="BT280" s="6">
        <f ca="1">BT279+SUMIFS('Transactions (Dated)'!$F:$F,'Transactions (Dated)'!$D:$D,$BF280,'Transactions (Dated)'!$B:$B,BT$11,'Transactions (Dated)'!$C:$C,"Dividend (paid to cash)")*AI280</f>
        <v>0</v>
      </c>
      <c r="BU280" s="6">
        <f ca="1">BU279+SUMIFS('Transactions (Dated)'!$F:$F,'Transactions (Dated)'!$D:$D,$BF280,'Transactions (Dated)'!$B:$B,BU$11,'Transactions (Dated)'!$C:$C,"Dividend (paid to cash)")*AJ280</f>
        <v>0</v>
      </c>
      <c r="BV280" s="6"/>
      <c r="BX280" s="6">
        <f t="shared" ca="1" si="126"/>
        <v>808892.14</v>
      </c>
      <c r="BZ280" s="3">
        <f t="shared" si="127"/>
        <v>42304</v>
      </c>
      <c r="CA280" s="4">
        <f t="shared" ca="1" si="122"/>
        <v>164321.60999999999</v>
      </c>
      <c r="CB280" s="4">
        <f t="shared" ca="1" si="123"/>
        <v>808892.14</v>
      </c>
      <c r="CD280" s="4">
        <f t="shared" ca="1" si="124"/>
        <v>973213.75</v>
      </c>
    </row>
    <row r="281" spans="2:82" x14ac:dyDescent="0.15">
      <c r="B281" s="3">
        <f t="shared" si="125"/>
        <v>42305</v>
      </c>
      <c r="C281" s="2">
        <v>13863.2</v>
      </c>
      <c r="E281" s="70">
        <v>42305</v>
      </c>
      <c r="F281" s="69">
        <v>9.5</v>
      </c>
      <c r="G281" s="69">
        <v>3.49</v>
      </c>
      <c r="H281" s="69">
        <v>18.77</v>
      </c>
      <c r="I281" s="69">
        <v>30.94</v>
      </c>
      <c r="J281" s="69">
        <v>14.71</v>
      </c>
      <c r="K281" s="69">
        <v>10.53</v>
      </c>
      <c r="L281" s="69">
        <v>22.17</v>
      </c>
      <c r="M281" s="69">
        <v>3.27</v>
      </c>
      <c r="N281" s="69">
        <v>9.0500000000000007</v>
      </c>
      <c r="O281" s="69">
        <v>6.1067</v>
      </c>
      <c r="P281" s="69">
        <v>27.74</v>
      </c>
      <c r="Q281" s="69">
        <v>0.9</v>
      </c>
      <c r="R281" s="69">
        <v>6.82</v>
      </c>
      <c r="S281" s="69">
        <v>39.08</v>
      </c>
      <c r="T281" s="4"/>
      <c r="V281" s="3">
        <f t="shared" si="104"/>
        <v>42305</v>
      </c>
      <c r="W281" s="40">
        <f ca="1">W280+SUMIFS('Transactions (Dated)'!$E$2:$E$53,'Transactions (Dated)'!$D$2:$D$53,'Share Values'!$V281,'Transactions (Dated)'!$B$2:$B$53,'Share Values'!W$11,'Transactions (Dated)'!$C$2:$C$53,"Buy")-SUMIFS('Transactions (Dated)'!$E$2:$E$53,'Transactions (Dated)'!$D$2:$D$53,'Share Values'!$V281,'Transactions (Dated)'!$B$2:$B$53,'Share Values'!W$11,'Transactions (Dated)'!$C$2:$C$53,"Sell")</f>
        <v>4625</v>
      </c>
      <c r="X281" s="40">
        <f ca="1">X280+SUMIFS('Transactions (Dated)'!$E$2:$E$53,'Transactions (Dated)'!$D$2:$D$53,'Share Values'!$V281,'Transactions (Dated)'!$B$2:$B$53,'Share Values'!X$11,'Transactions (Dated)'!$C$2:$C$53,"Buy")-SUMIFS('Transactions (Dated)'!$E$2:$E$53,'Transactions (Dated)'!$D$2:$D$53,'Share Values'!$V281,'Transactions (Dated)'!$B$2:$B$53,'Share Values'!X$11,'Transactions (Dated)'!$C$2:$C$53,"Sell")</f>
        <v>9375</v>
      </c>
      <c r="Y281" s="40">
        <f ca="1">Y280+SUMIFS('Transactions (Dated)'!$E$2:$E$53,'Transactions (Dated)'!$D$2:$D$53,'Share Values'!$V281,'Transactions (Dated)'!$B$2:$B$53,'Share Values'!Y$11,'Transactions (Dated)'!$C$2:$C$53,"Buy")-SUMIFS('Transactions (Dated)'!$E$2:$E$53,'Transactions (Dated)'!$D$2:$D$53,'Share Values'!$V281,'Transactions (Dated)'!$B$2:$B$53,'Share Values'!Y$11,'Transactions (Dated)'!$C$2:$C$53,"Sell")</f>
        <v>0</v>
      </c>
      <c r="Z281" s="40">
        <f ca="1">Z280+SUMIFS('Transactions (Dated)'!$E$2:$E$53,'Transactions (Dated)'!$D$2:$D$53,'Share Values'!$V281,'Transactions (Dated)'!$B$2:$B$53,'Share Values'!Z$11,'Transactions (Dated)'!$C$2:$C$53,"Buy")-SUMIFS('Transactions (Dated)'!$E$2:$E$53,'Transactions (Dated)'!$D$2:$D$53,'Share Values'!$V281,'Transactions (Dated)'!$B$2:$B$53,'Share Values'!Z$11,'Transactions (Dated)'!$C$2:$C$53,"Sell")</f>
        <v>1892</v>
      </c>
      <c r="AA281" s="40">
        <f ca="1">AA280+SUMIFS('Transactions (Dated)'!$E$2:$E$53,'Transactions (Dated)'!$D$2:$D$53,'Share Values'!$V281,'Transactions (Dated)'!$B$2:$B$53,'Share Values'!AA$11,'Transactions (Dated)'!$C$2:$C$53,"Buy")-SUMIFS('Transactions (Dated)'!$E$2:$E$53,'Transactions (Dated)'!$D$2:$D$53,'Share Values'!$V281,'Transactions (Dated)'!$B$2:$B$53,'Share Values'!AA$11,'Transactions (Dated)'!$C$2:$C$53,"Sell")</f>
        <v>2348</v>
      </c>
      <c r="AB281" s="40">
        <f ca="1">AB280+SUMIFS('Transactions (Dated)'!$E$2:$E$53,'Transactions (Dated)'!$D$2:$D$53,'Share Values'!$V281,'Transactions (Dated)'!$B$2:$B$53,'Share Values'!AB$11,'Transactions (Dated)'!$C$2:$C$53,"Buy")-SUMIFS('Transactions (Dated)'!$E$2:$E$53,'Transactions (Dated)'!$D$2:$D$53,'Share Values'!$V281,'Transactions (Dated)'!$B$2:$B$53,'Share Values'!AB$11,'Transactions (Dated)'!$C$2:$C$53,"Sell")</f>
        <v>0</v>
      </c>
      <c r="AC281" s="40">
        <f ca="1">AC280+SUMIFS('Transactions (Dated)'!$E$2:$E$53,'Transactions (Dated)'!$D$2:$D$53,'Share Values'!$V281,'Transactions (Dated)'!$B$2:$B$53,'Share Values'!AC$11,'Transactions (Dated)'!$C$2:$C$53,"Buy")-SUMIFS('Transactions (Dated)'!$E$2:$E$53,'Transactions (Dated)'!$D$2:$D$53,'Share Values'!$V281,'Transactions (Dated)'!$B$2:$B$53,'Share Values'!AC$11,'Transactions (Dated)'!$C$2:$C$53,"Sell")</f>
        <v>0</v>
      </c>
      <c r="AD281" s="40">
        <f ca="1">AD280+SUMIFS('Transactions (Dated)'!$E$2:$E$53,'Transactions (Dated)'!$D$2:$D$53,'Share Values'!$V281,'Transactions (Dated)'!$B$2:$B$53,'Share Values'!AD$11,'Transactions (Dated)'!$C$2:$C$53,"Buy")-SUMIFS('Transactions (Dated)'!$E$2:$E$53,'Transactions (Dated)'!$D$2:$D$53,'Share Values'!$V281,'Transactions (Dated)'!$B$2:$B$53,'Share Values'!AD$11,'Transactions (Dated)'!$C$2:$C$53,"Sell")</f>
        <v>0</v>
      </c>
      <c r="AE281" s="40">
        <f ca="1">AE280+SUMIFS('Transactions (Dated)'!$E$2:$E$53,'Transactions (Dated)'!$D$2:$D$53,'Share Values'!$V281,'Transactions (Dated)'!$B$2:$B$53,'Share Values'!AE$11,'Transactions (Dated)'!$C$2:$C$53,"Buy")-SUMIFS('Transactions (Dated)'!$E$2:$E$53,'Transactions (Dated)'!$D$2:$D$53,'Share Values'!$V281,'Transactions (Dated)'!$B$2:$B$53,'Share Values'!AE$11,'Transactions (Dated)'!$C$2:$C$53,"Sell")</f>
        <v>0</v>
      </c>
      <c r="AF281" s="40">
        <f ca="1">AF280+SUMIFS('Transactions (Dated)'!$E$2:$E$53,'Transactions (Dated)'!$D$2:$D$53,'Share Values'!$V281,'Transactions (Dated)'!$B$2:$B$53,'Share Values'!AF$11,'Transactions (Dated)'!$C$2:$C$53,"Buy")-SUMIFS('Transactions (Dated)'!$E$2:$E$53,'Transactions (Dated)'!$D$2:$D$53,'Share Values'!$V281,'Transactions (Dated)'!$B$2:$B$53,'Share Values'!AF$11,'Transactions (Dated)'!$C$2:$C$53,"Sell")</f>
        <v>0</v>
      </c>
      <c r="AG281" s="40">
        <f ca="1">AG280+SUMIFS('Transactions (Dated)'!$E$2:$E$53,'Transactions (Dated)'!$D$2:$D$53,'Share Values'!$V281,'Transactions (Dated)'!$B$2:$B$53,'Share Values'!AG$11,'Transactions (Dated)'!$C$2:$C$53,"Buy")-SUMIFS('Transactions (Dated)'!$E$2:$E$53,'Transactions (Dated)'!$D$2:$D$53,'Share Values'!$V281,'Transactions (Dated)'!$B$2:$B$53,'Share Values'!AG$11,'Transactions (Dated)'!$C$2:$C$53,"Sell")</f>
        <v>0</v>
      </c>
      <c r="AH281" s="40">
        <f ca="1">AH280+SUMIFS('Transactions (Dated)'!$E$2:$E$53,'Transactions (Dated)'!$D$2:$D$53,'Share Values'!$V281,'Transactions (Dated)'!$B$2:$B$53,'Share Values'!AH$11,'Transactions (Dated)'!$C$2:$C$53,"Buy")-SUMIFS('Transactions (Dated)'!$E$2:$E$53,'Transactions (Dated)'!$D$2:$D$53,'Share Values'!$V281,'Transactions (Dated)'!$B$2:$B$53,'Share Values'!AH$11,'Transactions (Dated)'!$C$2:$C$53,"Sell")</f>
        <v>0</v>
      </c>
      <c r="AI281" s="40">
        <f ca="1">AI280+SUMIFS('Transactions (Dated)'!$E$2:$E$53,'Transactions (Dated)'!$D$2:$D$53,'Share Values'!$V281,'Transactions (Dated)'!$B$2:$B$53,'Share Values'!AI$11,'Transactions (Dated)'!$C$2:$C$53,"Buy")-SUMIFS('Transactions (Dated)'!$E$2:$E$53,'Transactions (Dated)'!$D$2:$D$53,'Share Values'!$V281,'Transactions (Dated)'!$B$2:$B$53,'Share Values'!AI$11,'Transactions (Dated)'!$C$2:$C$53,"Sell")</f>
        <v>0</v>
      </c>
      <c r="AJ281" s="40">
        <f ca="1">AJ280+SUMIFS('Transactions (Dated)'!$E$2:$E$53,'Transactions (Dated)'!$D$2:$D$53,'Share Values'!$V281,'Transactions (Dated)'!$B$2:$B$53,'Share Values'!AJ$11,'Transactions (Dated)'!$C$2:$C$53,"Buy")-SUMIFS('Transactions (Dated)'!$E$2:$E$53,'Transactions (Dated)'!$D$2:$D$53,'Share Values'!$V281,'Transactions (Dated)'!$B$2:$B$53,'Share Values'!AJ$11,'Transactions (Dated)'!$C$2:$C$53,"Sell")</f>
        <v>0</v>
      </c>
      <c r="AK281" s="40"/>
      <c r="AM281" s="3">
        <f t="shared" si="105"/>
        <v>42305</v>
      </c>
      <c r="AN281" s="6">
        <f t="shared" ca="1" si="106"/>
        <v>43937.5</v>
      </c>
      <c r="AO281" s="6">
        <f t="shared" ca="1" si="107"/>
        <v>32718.750000000004</v>
      </c>
      <c r="AP281" s="6">
        <f t="shared" ca="1" si="108"/>
        <v>0</v>
      </c>
      <c r="AQ281" s="6">
        <f t="shared" ca="1" si="109"/>
        <v>58538.48</v>
      </c>
      <c r="AR281" s="6">
        <f t="shared" ca="1" si="110"/>
        <v>34539.08</v>
      </c>
      <c r="AS281" s="6">
        <f t="shared" ca="1" si="111"/>
        <v>0</v>
      </c>
      <c r="AT281" s="6">
        <f t="shared" ca="1" si="112"/>
        <v>0</v>
      </c>
      <c r="AU281" s="6">
        <f t="shared" ca="1" si="113"/>
        <v>0</v>
      </c>
      <c r="AV281" s="6">
        <f t="shared" ca="1" si="114"/>
        <v>0</v>
      </c>
      <c r="AW281" s="6">
        <f t="shared" ca="1" si="115"/>
        <v>0</v>
      </c>
      <c r="AX281" s="6">
        <f t="shared" ca="1" si="116"/>
        <v>0</v>
      </c>
      <c r="AY281" s="6">
        <f t="shared" ca="1" si="117"/>
        <v>0</v>
      </c>
      <c r="AZ281" s="6">
        <f t="shared" ca="1" si="118"/>
        <v>0</v>
      </c>
      <c r="BA281" s="6">
        <f t="shared" ca="1" si="119"/>
        <v>0</v>
      </c>
      <c r="BB281" s="6"/>
      <c r="BD281" s="4">
        <f t="shared" ca="1" si="120"/>
        <v>169733.81</v>
      </c>
      <c r="BF281" s="3">
        <f t="shared" si="121"/>
        <v>42305</v>
      </c>
      <c r="BG281" s="6">
        <f>BG280+SUMIFS('Transactions (Dated)'!H:H,'Transactions (Dated)'!D:D,'Share Values'!AM281)</f>
        <v>806524.9</v>
      </c>
      <c r="BH281" s="6">
        <f ca="1">BH280+SUMIFS('Transactions (Dated)'!$F:$F,'Transactions (Dated)'!$D:$D,$BF281,'Transactions (Dated)'!$B:$B,BH$11,'Transactions (Dated)'!$C:$C,"Dividend (paid to cash)")*W281</f>
        <v>0</v>
      </c>
      <c r="BI281" s="6">
        <f ca="1">BI280+SUMIFS('Transactions (Dated)'!$F:$F,'Transactions (Dated)'!$D:$D,$BF281,'Transactions (Dated)'!$B:$B,BI$11,'Transactions (Dated)'!$C:$C,"Dividend (paid to cash)")*X281</f>
        <v>2187.5</v>
      </c>
      <c r="BJ281" s="6">
        <f ca="1">BJ280+SUMIFS('Transactions (Dated)'!$F:$F,'Transactions (Dated)'!$D:$D,$BF281,'Transactions (Dated)'!$B:$B,BJ$11,'Transactions (Dated)'!$C:$C,"Dividend (paid to cash)")*Y281</f>
        <v>0</v>
      </c>
      <c r="BK281" s="6">
        <f ca="1">BK280+SUMIFS('Transactions (Dated)'!$F:$F,'Transactions (Dated)'!$D:$D,$BF281,'Transactions (Dated)'!$B:$B,BK$11,'Transactions (Dated)'!$C:$C,"Dividend (paid to cash)")*Z281</f>
        <v>179.74</v>
      </c>
      <c r="BL281" s="6">
        <f ca="1">BL280+SUMIFS('Transactions (Dated)'!$F:$F,'Transactions (Dated)'!$D:$D,$BF281,'Transactions (Dated)'!$B:$B,BL$11,'Transactions (Dated)'!$C:$C,"Dividend (paid to cash)")*AA281</f>
        <v>0</v>
      </c>
      <c r="BM281" s="6">
        <f ca="1">BM280+SUMIFS('Transactions (Dated)'!$F:$F,'Transactions (Dated)'!$D:$D,$BF281,'Transactions (Dated)'!$B:$B,BM$11,'Transactions (Dated)'!$C:$C,"Dividend (paid to cash)")*AB281</f>
        <v>0</v>
      </c>
      <c r="BN281" s="6">
        <f ca="1">BN280+SUMIFS('Transactions (Dated)'!$F:$F,'Transactions (Dated)'!$D:$D,$BF281,'Transactions (Dated)'!$B:$B,BN$11,'Transactions (Dated)'!$C:$C,"Dividend (paid to cash)")*AC281</f>
        <v>0</v>
      </c>
      <c r="BO281" s="6">
        <f ca="1">BO280+SUMIFS('Transactions (Dated)'!$F:$F,'Transactions (Dated)'!$D:$D,$BF281,'Transactions (Dated)'!$B:$B,BO$11,'Transactions (Dated)'!$C:$C,"Dividend (paid to cash)")*AD281</f>
        <v>0</v>
      </c>
      <c r="BP281" s="6">
        <f ca="1">BP280+SUMIFS('Transactions (Dated)'!$F:$F,'Transactions (Dated)'!$D:$D,$BF281,'Transactions (Dated)'!$B:$B,BP$11,'Transactions (Dated)'!$C:$C,"Dividend (paid to cash)")*AE281</f>
        <v>0</v>
      </c>
      <c r="BQ281" s="6">
        <f ca="1">BQ280+SUMIFS('Transactions (Dated)'!$F:$F,'Transactions (Dated)'!$D:$D,$BF281,'Transactions (Dated)'!$B:$B,BQ$11,'Transactions (Dated)'!$C:$C,"Dividend (paid to cash)")*AF281</f>
        <v>0</v>
      </c>
      <c r="BR281" s="6">
        <f ca="1">BR280+SUMIFS('Transactions (Dated)'!$F:$F,'Transactions (Dated)'!$D:$D,$BF281,'Transactions (Dated)'!$B:$B,BR$11,'Transactions (Dated)'!$C:$C,"Dividend (paid to cash)")*AG281</f>
        <v>0</v>
      </c>
      <c r="BS281" s="6">
        <f ca="1">BS280+SUMIFS('Transactions (Dated)'!$F:$F,'Transactions (Dated)'!$D:$D,$BF281,'Transactions (Dated)'!$B:$B,BS$11,'Transactions (Dated)'!$C:$C,"Dividend (paid to cash)")*AH281</f>
        <v>0</v>
      </c>
      <c r="BT281" s="6">
        <f ca="1">BT280+SUMIFS('Transactions (Dated)'!$F:$F,'Transactions (Dated)'!$D:$D,$BF281,'Transactions (Dated)'!$B:$B,BT$11,'Transactions (Dated)'!$C:$C,"Dividend (paid to cash)")*AI281</f>
        <v>0</v>
      </c>
      <c r="BU281" s="6">
        <f ca="1">BU280+SUMIFS('Transactions (Dated)'!$F:$F,'Transactions (Dated)'!$D:$D,$BF281,'Transactions (Dated)'!$B:$B,BU$11,'Transactions (Dated)'!$C:$C,"Dividend (paid to cash)")*AJ281</f>
        <v>0</v>
      </c>
      <c r="BV281" s="6"/>
      <c r="BX281" s="6">
        <f t="shared" ca="1" si="126"/>
        <v>808892.14</v>
      </c>
      <c r="BZ281" s="3">
        <f t="shared" si="127"/>
        <v>42305</v>
      </c>
      <c r="CA281" s="4">
        <f t="shared" ca="1" si="122"/>
        <v>169733.81</v>
      </c>
      <c r="CB281" s="4">
        <f t="shared" ca="1" si="123"/>
        <v>808892.14</v>
      </c>
      <c r="CD281" s="4">
        <f t="shared" ca="1" si="124"/>
        <v>978625.95</v>
      </c>
    </row>
    <row r="282" spans="2:82" x14ac:dyDescent="0.15">
      <c r="B282" s="3">
        <f t="shared" si="125"/>
        <v>42306</v>
      </c>
      <c r="C282" s="2">
        <v>13791.9</v>
      </c>
      <c r="E282" s="70">
        <v>42306</v>
      </c>
      <c r="F282" s="69">
        <v>9.39</v>
      </c>
      <c r="G282" s="69">
        <v>3.48</v>
      </c>
      <c r="H282" s="69">
        <v>18.68</v>
      </c>
      <c r="I282" s="69">
        <v>31.23</v>
      </c>
      <c r="J282" s="69">
        <v>14.97</v>
      </c>
      <c r="K282" s="69">
        <v>10.34</v>
      </c>
      <c r="L282" s="69">
        <v>22.07</v>
      </c>
      <c r="M282" s="69">
        <v>3.21</v>
      </c>
      <c r="N282" s="69">
        <v>9.0399999999999991</v>
      </c>
      <c r="O282" s="69">
        <v>6.1067</v>
      </c>
      <c r="P282" s="69">
        <v>27.77</v>
      </c>
      <c r="Q282" s="69">
        <v>0.9</v>
      </c>
      <c r="R282" s="69">
        <v>6.6</v>
      </c>
      <c r="S282" s="69">
        <v>38.85</v>
      </c>
      <c r="T282" s="4"/>
      <c r="V282" s="3">
        <f t="shared" si="104"/>
        <v>42306</v>
      </c>
      <c r="W282" s="40">
        <f ca="1">W281+SUMIFS('Transactions (Dated)'!$E$2:$E$53,'Transactions (Dated)'!$D$2:$D$53,'Share Values'!$V282,'Transactions (Dated)'!$B$2:$B$53,'Share Values'!W$11,'Transactions (Dated)'!$C$2:$C$53,"Buy")-SUMIFS('Transactions (Dated)'!$E$2:$E$53,'Transactions (Dated)'!$D$2:$D$53,'Share Values'!$V282,'Transactions (Dated)'!$B$2:$B$53,'Share Values'!W$11,'Transactions (Dated)'!$C$2:$C$53,"Sell")</f>
        <v>4625</v>
      </c>
      <c r="X282" s="40">
        <f ca="1">X281+SUMIFS('Transactions (Dated)'!$E$2:$E$53,'Transactions (Dated)'!$D$2:$D$53,'Share Values'!$V282,'Transactions (Dated)'!$B$2:$B$53,'Share Values'!X$11,'Transactions (Dated)'!$C$2:$C$53,"Buy")-SUMIFS('Transactions (Dated)'!$E$2:$E$53,'Transactions (Dated)'!$D$2:$D$53,'Share Values'!$V282,'Transactions (Dated)'!$B$2:$B$53,'Share Values'!X$11,'Transactions (Dated)'!$C$2:$C$53,"Sell")</f>
        <v>9375</v>
      </c>
      <c r="Y282" s="40">
        <f ca="1">Y281+SUMIFS('Transactions (Dated)'!$E$2:$E$53,'Transactions (Dated)'!$D$2:$D$53,'Share Values'!$V282,'Transactions (Dated)'!$B$2:$B$53,'Share Values'!Y$11,'Transactions (Dated)'!$C$2:$C$53,"Buy")-SUMIFS('Transactions (Dated)'!$E$2:$E$53,'Transactions (Dated)'!$D$2:$D$53,'Share Values'!$V282,'Transactions (Dated)'!$B$2:$B$53,'Share Values'!Y$11,'Transactions (Dated)'!$C$2:$C$53,"Sell")</f>
        <v>0</v>
      </c>
      <c r="Z282" s="40">
        <f ca="1">Z281+SUMIFS('Transactions (Dated)'!$E$2:$E$53,'Transactions (Dated)'!$D$2:$D$53,'Share Values'!$V282,'Transactions (Dated)'!$B$2:$B$53,'Share Values'!Z$11,'Transactions (Dated)'!$C$2:$C$53,"Buy")-SUMIFS('Transactions (Dated)'!$E$2:$E$53,'Transactions (Dated)'!$D$2:$D$53,'Share Values'!$V282,'Transactions (Dated)'!$B$2:$B$53,'Share Values'!Z$11,'Transactions (Dated)'!$C$2:$C$53,"Sell")</f>
        <v>1892</v>
      </c>
      <c r="AA282" s="40">
        <f ca="1">AA281+SUMIFS('Transactions (Dated)'!$E$2:$E$53,'Transactions (Dated)'!$D$2:$D$53,'Share Values'!$V282,'Transactions (Dated)'!$B$2:$B$53,'Share Values'!AA$11,'Transactions (Dated)'!$C$2:$C$53,"Buy")-SUMIFS('Transactions (Dated)'!$E$2:$E$53,'Transactions (Dated)'!$D$2:$D$53,'Share Values'!$V282,'Transactions (Dated)'!$B$2:$B$53,'Share Values'!AA$11,'Transactions (Dated)'!$C$2:$C$53,"Sell")</f>
        <v>2348</v>
      </c>
      <c r="AB282" s="40">
        <f ca="1">AB281+SUMIFS('Transactions (Dated)'!$E$2:$E$53,'Transactions (Dated)'!$D$2:$D$53,'Share Values'!$V282,'Transactions (Dated)'!$B$2:$B$53,'Share Values'!AB$11,'Transactions (Dated)'!$C$2:$C$53,"Buy")-SUMIFS('Transactions (Dated)'!$E$2:$E$53,'Transactions (Dated)'!$D$2:$D$53,'Share Values'!$V282,'Transactions (Dated)'!$B$2:$B$53,'Share Values'!AB$11,'Transactions (Dated)'!$C$2:$C$53,"Sell")</f>
        <v>0</v>
      </c>
      <c r="AC282" s="40">
        <f ca="1">AC281+SUMIFS('Transactions (Dated)'!$E$2:$E$53,'Transactions (Dated)'!$D$2:$D$53,'Share Values'!$V282,'Transactions (Dated)'!$B$2:$B$53,'Share Values'!AC$11,'Transactions (Dated)'!$C$2:$C$53,"Buy")-SUMIFS('Transactions (Dated)'!$E$2:$E$53,'Transactions (Dated)'!$D$2:$D$53,'Share Values'!$V282,'Transactions (Dated)'!$B$2:$B$53,'Share Values'!AC$11,'Transactions (Dated)'!$C$2:$C$53,"Sell")</f>
        <v>0</v>
      </c>
      <c r="AD282" s="40">
        <f ca="1">AD281+SUMIFS('Transactions (Dated)'!$E$2:$E$53,'Transactions (Dated)'!$D$2:$D$53,'Share Values'!$V282,'Transactions (Dated)'!$B$2:$B$53,'Share Values'!AD$11,'Transactions (Dated)'!$C$2:$C$53,"Buy")-SUMIFS('Transactions (Dated)'!$E$2:$E$53,'Transactions (Dated)'!$D$2:$D$53,'Share Values'!$V282,'Transactions (Dated)'!$B$2:$B$53,'Share Values'!AD$11,'Transactions (Dated)'!$C$2:$C$53,"Sell")</f>
        <v>0</v>
      </c>
      <c r="AE282" s="40">
        <f ca="1">AE281+SUMIFS('Transactions (Dated)'!$E$2:$E$53,'Transactions (Dated)'!$D$2:$D$53,'Share Values'!$V282,'Transactions (Dated)'!$B$2:$B$53,'Share Values'!AE$11,'Transactions (Dated)'!$C$2:$C$53,"Buy")-SUMIFS('Transactions (Dated)'!$E$2:$E$53,'Transactions (Dated)'!$D$2:$D$53,'Share Values'!$V282,'Transactions (Dated)'!$B$2:$B$53,'Share Values'!AE$11,'Transactions (Dated)'!$C$2:$C$53,"Sell")</f>
        <v>0</v>
      </c>
      <c r="AF282" s="40">
        <f ca="1">AF281+SUMIFS('Transactions (Dated)'!$E$2:$E$53,'Transactions (Dated)'!$D$2:$D$53,'Share Values'!$V282,'Transactions (Dated)'!$B$2:$B$53,'Share Values'!AF$11,'Transactions (Dated)'!$C$2:$C$53,"Buy")-SUMIFS('Transactions (Dated)'!$E$2:$E$53,'Transactions (Dated)'!$D$2:$D$53,'Share Values'!$V282,'Transactions (Dated)'!$B$2:$B$53,'Share Values'!AF$11,'Transactions (Dated)'!$C$2:$C$53,"Sell")</f>
        <v>0</v>
      </c>
      <c r="AG282" s="40">
        <f ca="1">AG281+SUMIFS('Transactions (Dated)'!$E$2:$E$53,'Transactions (Dated)'!$D$2:$D$53,'Share Values'!$V282,'Transactions (Dated)'!$B$2:$B$53,'Share Values'!AG$11,'Transactions (Dated)'!$C$2:$C$53,"Buy")-SUMIFS('Transactions (Dated)'!$E$2:$E$53,'Transactions (Dated)'!$D$2:$D$53,'Share Values'!$V282,'Transactions (Dated)'!$B$2:$B$53,'Share Values'!AG$11,'Transactions (Dated)'!$C$2:$C$53,"Sell")</f>
        <v>0</v>
      </c>
      <c r="AH282" s="40">
        <f ca="1">AH281+SUMIFS('Transactions (Dated)'!$E$2:$E$53,'Transactions (Dated)'!$D$2:$D$53,'Share Values'!$V282,'Transactions (Dated)'!$B$2:$B$53,'Share Values'!AH$11,'Transactions (Dated)'!$C$2:$C$53,"Buy")-SUMIFS('Transactions (Dated)'!$E$2:$E$53,'Transactions (Dated)'!$D$2:$D$53,'Share Values'!$V282,'Transactions (Dated)'!$B$2:$B$53,'Share Values'!AH$11,'Transactions (Dated)'!$C$2:$C$53,"Sell")</f>
        <v>0</v>
      </c>
      <c r="AI282" s="40">
        <f ca="1">AI281+SUMIFS('Transactions (Dated)'!$E$2:$E$53,'Transactions (Dated)'!$D$2:$D$53,'Share Values'!$V282,'Transactions (Dated)'!$B$2:$B$53,'Share Values'!AI$11,'Transactions (Dated)'!$C$2:$C$53,"Buy")-SUMIFS('Transactions (Dated)'!$E$2:$E$53,'Transactions (Dated)'!$D$2:$D$53,'Share Values'!$V282,'Transactions (Dated)'!$B$2:$B$53,'Share Values'!AI$11,'Transactions (Dated)'!$C$2:$C$53,"Sell")</f>
        <v>0</v>
      </c>
      <c r="AJ282" s="40">
        <f ca="1">AJ281+SUMIFS('Transactions (Dated)'!$E$2:$E$53,'Transactions (Dated)'!$D$2:$D$53,'Share Values'!$V282,'Transactions (Dated)'!$B$2:$B$53,'Share Values'!AJ$11,'Transactions (Dated)'!$C$2:$C$53,"Buy")-SUMIFS('Transactions (Dated)'!$E$2:$E$53,'Transactions (Dated)'!$D$2:$D$53,'Share Values'!$V282,'Transactions (Dated)'!$B$2:$B$53,'Share Values'!AJ$11,'Transactions (Dated)'!$C$2:$C$53,"Sell")</f>
        <v>0</v>
      </c>
      <c r="AK282" s="40"/>
      <c r="AM282" s="3">
        <f t="shared" si="105"/>
        <v>42306</v>
      </c>
      <c r="AN282" s="6">
        <f t="shared" ca="1" si="106"/>
        <v>43428.75</v>
      </c>
      <c r="AO282" s="6">
        <f t="shared" ca="1" si="107"/>
        <v>32625</v>
      </c>
      <c r="AP282" s="6">
        <f t="shared" ca="1" si="108"/>
        <v>0</v>
      </c>
      <c r="AQ282" s="6">
        <f t="shared" ca="1" si="109"/>
        <v>59087.16</v>
      </c>
      <c r="AR282" s="6">
        <f t="shared" ca="1" si="110"/>
        <v>35149.560000000005</v>
      </c>
      <c r="AS282" s="6">
        <f t="shared" ca="1" si="111"/>
        <v>0</v>
      </c>
      <c r="AT282" s="6">
        <f t="shared" ca="1" si="112"/>
        <v>0</v>
      </c>
      <c r="AU282" s="6">
        <f t="shared" ca="1" si="113"/>
        <v>0</v>
      </c>
      <c r="AV282" s="6">
        <f t="shared" ca="1" si="114"/>
        <v>0</v>
      </c>
      <c r="AW282" s="6">
        <f t="shared" ca="1" si="115"/>
        <v>0</v>
      </c>
      <c r="AX282" s="6">
        <f t="shared" ca="1" si="116"/>
        <v>0</v>
      </c>
      <c r="AY282" s="6">
        <f t="shared" ca="1" si="117"/>
        <v>0</v>
      </c>
      <c r="AZ282" s="6">
        <f t="shared" ca="1" si="118"/>
        <v>0</v>
      </c>
      <c r="BA282" s="6">
        <f t="shared" ca="1" si="119"/>
        <v>0</v>
      </c>
      <c r="BB282" s="6"/>
      <c r="BD282" s="4">
        <f t="shared" ca="1" si="120"/>
        <v>170290.47</v>
      </c>
      <c r="BF282" s="3">
        <f t="shared" si="121"/>
        <v>42306</v>
      </c>
      <c r="BG282" s="6">
        <f>BG281+SUMIFS('Transactions (Dated)'!H:H,'Transactions (Dated)'!D:D,'Share Values'!AM282)</f>
        <v>806524.9</v>
      </c>
      <c r="BH282" s="6">
        <f ca="1">BH281+SUMIFS('Transactions (Dated)'!$F:$F,'Transactions (Dated)'!$D:$D,$BF282,'Transactions (Dated)'!$B:$B,BH$11,'Transactions (Dated)'!$C:$C,"Dividend (paid to cash)")*W282</f>
        <v>0</v>
      </c>
      <c r="BI282" s="6">
        <f ca="1">BI281+SUMIFS('Transactions (Dated)'!$F:$F,'Transactions (Dated)'!$D:$D,$BF282,'Transactions (Dated)'!$B:$B,BI$11,'Transactions (Dated)'!$C:$C,"Dividend (paid to cash)")*X282</f>
        <v>2187.5</v>
      </c>
      <c r="BJ282" s="6">
        <f ca="1">BJ281+SUMIFS('Transactions (Dated)'!$F:$F,'Transactions (Dated)'!$D:$D,$BF282,'Transactions (Dated)'!$B:$B,BJ$11,'Transactions (Dated)'!$C:$C,"Dividend (paid to cash)")*Y282</f>
        <v>0</v>
      </c>
      <c r="BK282" s="6">
        <f ca="1">BK281+SUMIFS('Transactions (Dated)'!$F:$F,'Transactions (Dated)'!$D:$D,$BF282,'Transactions (Dated)'!$B:$B,BK$11,'Transactions (Dated)'!$C:$C,"Dividend (paid to cash)")*Z282</f>
        <v>179.74</v>
      </c>
      <c r="BL282" s="6">
        <f ca="1">BL281+SUMIFS('Transactions (Dated)'!$F:$F,'Transactions (Dated)'!$D:$D,$BF282,'Transactions (Dated)'!$B:$B,BL$11,'Transactions (Dated)'!$C:$C,"Dividend (paid to cash)")*AA282</f>
        <v>0</v>
      </c>
      <c r="BM282" s="6">
        <f ca="1">BM281+SUMIFS('Transactions (Dated)'!$F:$F,'Transactions (Dated)'!$D:$D,$BF282,'Transactions (Dated)'!$B:$B,BM$11,'Transactions (Dated)'!$C:$C,"Dividend (paid to cash)")*AB282</f>
        <v>0</v>
      </c>
      <c r="BN282" s="6">
        <f ca="1">BN281+SUMIFS('Transactions (Dated)'!$F:$F,'Transactions (Dated)'!$D:$D,$BF282,'Transactions (Dated)'!$B:$B,BN$11,'Transactions (Dated)'!$C:$C,"Dividend (paid to cash)")*AC282</f>
        <v>0</v>
      </c>
      <c r="BO282" s="6">
        <f ca="1">BO281+SUMIFS('Transactions (Dated)'!$F:$F,'Transactions (Dated)'!$D:$D,$BF282,'Transactions (Dated)'!$B:$B,BO$11,'Transactions (Dated)'!$C:$C,"Dividend (paid to cash)")*AD282</f>
        <v>0</v>
      </c>
      <c r="BP282" s="6">
        <f ca="1">BP281+SUMIFS('Transactions (Dated)'!$F:$F,'Transactions (Dated)'!$D:$D,$BF282,'Transactions (Dated)'!$B:$B,BP$11,'Transactions (Dated)'!$C:$C,"Dividend (paid to cash)")*AE282</f>
        <v>0</v>
      </c>
      <c r="BQ282" s="6">
        <f ca="1">BQ281+SUMIFS('Transactions (Dated)'!$F:$F,'Transactions (Dated)'!$D:$D,$BF282,'Transactions (Dated)'!$B:$B,BQ$11,'Transactions (Dated)'!$C:$C,"Dividend (paid to cash)")*AF282</f>
        <v>0</v>
      </c>
      <c r="BR282" s="6">
        <f ca="1">BR281+SUMIFS('Transactions (Dated)'!$F:$F,'Transactions (Dated)'!$D:$D,$BF282,'Transactions (Dated)'!$B:$B,BR$11,'Transactions (Dated)'!$C:$C,"Dividend (paid to cash)")*AG282</f>
        <v>0</v>
      </c>
      <c r="BS282" s="6">
        <f ca="1">BS281+SUMIFS('Transactions (Dated)'!$F:$F,'Transactions (Dated)'!$D:$D,$BF282,'Transactions (Dated)'!$B:$B,BS$11,'Transactions (Dated)'!$C:$C,"Dividend (paid to cash)")*AH282</f>
        <v>0</v>
      </c>
      <c r="BT282" s="6">
        <f ca="1">BT281+SUMIFS('Transactions (Dated)'!$F:$F,'Transactions (Dated)'!$D:$D,$BF282,'Transactions (Dated)'!$B:$B,BT$11,'Transactions (Dated)'!$C:$C,"Dividend (paid to cash)")*AI282</f>
        <v>0</v>
      </c>
      <c r="BU282" s="6">
        <f ca="1">BU281+SUMIFS('Transactions (Dated)'!$F:$F,'Transactions (Dated)'!$D:$D,$BF282,'Transactions (Dated)'!$B:$B,BU$11,'Transactions (Dated)'!$C:$C,"Dividend (paid to cash)")*AJ282</f>
        <v>0</v>
      </c>
      <c r="BV282" s="6"/>
      <c r="BX282" s="6">
        <f t="shared" ca="1" si="126"/>
        <v>808892.14</v>
      </c>
      <c r="BZ282" s="3">
        <f t="shared" si="127"/>
        <v>42306</v>
      </c>
      <c r="CA282" s="4">
        <f t="shared" ca="1" si="122"/>
        <v>170290.47</v>
      </c>
      <c r="CB282" s="4">
        <f t="shared" ca="1" si="123"/>
        <v>808892.14</v>
      </c>
      <c r="CD282" s="4">
        <f t="shared" ca="1" si="124"/>
        <v>979182.61</v>
      </c>
    </row>
    <row r="283" spans="2:82" x14ac:dyDescent="0.15">
      <c r="B283" s="3">
        <f t="shared" si="125"/>
        <v>42307</v>
      </c>
      <c r="C283" s="2">
        <v>13529.2</v>
      </c>
      <c r="E283" s="70">
        <v>42307</v>
      </c>
      <c r="F283" s="69">
        <v>9.5299999999999994</v>
      </c>
      <c r="G283" s="69">
        <v>3.56</v>
      </c>
      <c r="H283" s="69">
        <v>18.329999999999998</v>
      </c>
      <c r="I283" s="69">
        <v>30.79</v>
      </c>
      <c r="J283" s="69">
        <v>14.67</v>
      </c>
      <c r="K283" s="69">
        <v>10.1</v>
      </c>
      <c r="L283" s="69">
        <v>22.18</v>
      </c>
      <c r="M283" s="69">
        <v>3.21</v>
      </c>
      <c r="N283" s="69">
        <v>8.85</v>
      </c>
      <c r="O283" s="69">
        <v>6.0667</v>
      </c>
      <c r="P283" s="69">
        <v>27.82</v>
      </c>
      <c r="Q283" s="69">
        <v>0.9</v>
      </c>
      <c r="R283" s="69">
        <v>6.79</v>
      </c>
      <c r="S283" s="69">
        <v>37.85</v>
      </c>
      <c r="T283" s="4"/>
      <c r="V283" s="3">
        <f t="shared" si="104"/>
        <v>42307</v>
      </c>
      <c r="W283" s="40">
        <f ca="1">W282+SUMIFS('Transactions (Dated)'!$E$2:$E$53,'Transactions (Dated)'!$D$2:$D$53,'Share Values'!$V283,'Transactions (Dated)'!$B$2:$B$53,'Share Values'!W$11,'Transactions (Dated)'!$C$2:$C$53,"Buy")-SUMIFS('Transactions (Dated)'!$E$2:$E$53,'Transactions (Dated)'!$D$2:$D$53,'Share Values'!$V283,'Transactions (Dated)'!$B$2:$B$53,'Share Values'!W$11,'Transactions (Dated)'!$C$2:$C$53,"Sell")</f>
        <v>4625</v>
      </c>
      <c r="X283" s="40">
        <f ca="1">X282+SUMIFS('Transactions (Dated)'!$E$2:$E$53,'Transactions (Dated)'!$D$2:$D$53,'Share Values'!$V283,'Transactions (Dated)'!$B$2:$B$53,'Share Values'!X$11,'Transactions (Dated)'!$C$2:$C$53,"Buy")-SUMIFS('Transactions (Dated)'!$E$2:$E$53,'Transactions (Dated)'!$D$2:$D$53,'Share Values'!$V283,'Transactions (Dated)'!$B$2:$B$53,'Share Values'!X$11,'Transactions (Dated)'!$C$2:$C$53,"Sell")</f>
        <v>9375</v>
      </c>
      <c r="Y283" s="40">
        <f ca="1">Y282+SUMIFS('Transactions (Dated)'!$E$2:$E$53,'Transactions (Dated)'!$D$2:$D$53,'Share Values'!$V283,'Transactions (Dated)'!$B$2:$B$53,'Share Values'!Y$11,'Transactions (Dated)'!$C$2:$C$53,"Buy")-SUMIFS('Transactions (Dated)'!$E$2:$E$53,'Transactions (Dated)'!$D$2:$D$53,'Share Values'!$V283,'Transactions (Dated)'!$B$2:$B$53,'Share Values'!Y$11,'Transactions (Dated)'!$C$2:$C$53,"Sell")</f>
        <v>0</v>
      </c>
      <c r="Z283" s="40">
        <f ca="1">Z282+SUMIFS('Transactions (Dated)'!$E$2:$E$53,'Transactions (Dated)'!$D$2:$D$53,'Share Values'!$V283,'Transactions (Dated)'!$B$2:$B$53,'Share Values'!Z$11,'Transactions (Dated)'!$C$2:$C$53,"Buy")-SUMIFS('Transactions (Dated)'!$E$2:$E$53,'Transactions (Dated)'!$D$2:$D$53,'Share Values'!$V283,'Transactions (Dated)'!$B$2:$B$53,'Share Values'!Z$11,'Transactions (Dated)'!$C$2:$C$53,"Sell")</f>
        <v>1892</v>
      </c>
      <c r="AA283" s="40">
        <f ca="1">AA282+SUMIFS('Transactions (Dated)'!$E$2:$E$53,'Transactions (Dated)'!$D$2:$D$53,'Share Values'!$V283,'Transactions (Dated)'!$B$2:$B$53,'Share Values'!AA$11,'Transactions (Dated)'!$C$2:$C$53,"Buy")-SUMIFS('Transactions (Dated)'!$E$2:$E$53,'Transactions (Dated)'!$D$2:$D$53,'Share Values'!$V283,'Transactions (Dated)'!$B$2:$B$53,'Share Values'!AA$11,'Transactions (Dated)'!$C$2:$C$53,"Sell")</f>
        <v>2348</v>
      </c>
      <c r="AB283" s="40">
        <f ca="1">AB282+SUMIFS('Transactions (Dated)'!$E$2:$E$53,'Transactions (Dated)'!$D$2:$D$53,'Share Values'!$V283,'Transactions (Dated)'!$B$2:$B$53,'Share Values'!AB$11,'Transactions (Dated)'!$C$2:$C$53,"Buy")-SUMIFS('Transactions (Dated)'!$E$2:$E$53,'Transactions (Dated)'!$D$2:$D$53,'Share Values'!$V283,'Transactions (Dated)'!$B$2:$B$53,'Share Values'!AB$11,'Transactions (Dated)'!$C$2:$C$53,"Sell")</f>
        <v>0</v>
      </c>
      <c r="AC283" s="40">
        <f ca="1">AC282+SUMIFS('Transactions (Dated)'!$E$2:$E$53,'Transactions (Dated)'!$D$2:$D$53,'Share Values'!$V283,'Transactions (Dated)'!$B$2:$B$53,'Share Values'!AC$11,'Transactions (Dated)'!$C$2:$C$53,"Buy")-SUMIFS('Transactions (Dated)'!$E$2:$E$53,'Transactions (Dated)'!$D$2:$D$53,'Share Values'!$V283,'Transactions (Dated)'!$B$2:$B$53,'Share Values'!AC$11,'Transactions (Dated)'!$C$2:$C$53,"Sell")</f>
        <v>0</v>
      </c>
      <c r="AD283" s="40">
        <f ca="1">AD282+SUMIFS('Transactions (Dated)'!$E$2:$E$53,'Transactions (Dated)'!$D$2:$D$53,'Share Values'!$V283,'Transactions (Dated)'!$B$2:$B$53,'Share Values'!AD$11,'Transactions (Dated)'!$C$2:$C$53,"Buy")-SUMIFS('Transactions (Dated)'!$E$2:$E$53,'Transactions (Dated)'!$D$2:$D$53,'Share Values'!$V283,'Transactions (Dated)'!$B$2:$B$53,'Share Values'!AD$11,'Transactions (Dated)'!$C$2:$C$53,"Sell")</f>
        <v>0</v>
      </c>
      <c r="AE283" s="40">
        <f ca="1">AE282+SUMIFS('Transactions (Dated)'!$E$2:$E$53,'Transactions (Dated)'!$D$2:$D$53,'Share Values'!$V283,'Transactions (Dated)'!$B$2:$B$53,'Share Values'!AE$11,'Transactions (Dated)'!$C$2:$C$53,"Buy")-SUMIFS('Transactions (Dated)'!$E$2:$E$53,'Transactions (Dated)'!$D$2:$D$53,'Share Values'!$V283,'Transactions (Dated)'!$B$2:$B$53,'Share Values'!AE$11,'Transactions (Dated)'!$C$2:$C$53,"Sell")</f>
        <v>0</v>
      </c>
      <c r="AF283" s="40">
        <f ca="1">AF282+SUMIFS('Transactions (Dated)'!$E$2:$E$53,'Transactions (Dated)'!$D$2:$D$53,'Share Values'!$V283,'Transactions (Dated)'!$B$2:$B$53,'Share Values'!AF$11,'Transactions (Dated)'!$C$2:$C$53,"Buy")-SUMIFS('Transactions (Dated)'!$E$2:$E$53,'Transactions (Dated)'!$D$2:$D$53,'Share Values'!$V283,'Transactions (Dated)'!$B$2:$B$53,'Share Values'!AF$11,'Transactions (Dated)'!$C$2:$C$53,"Sell")</f>
        <v>0</v>
      </c>
      <c r="AG283" s="40">
        <f ca="1">AG282+SUMIFS('Transactions (Dated)'!$E$2:$E$53,'Transactions (Dated)'!$D$2:$D$53,'Share Values'!$V283,'Transactions (Dated)'!$B$2:$B$53,'Share Values'!AG$11,'Transactions (Dated)'!$C$2:$C$53,"Buy")-SUMIFS('Transactions (Dated)'!$E$2:$E$53,'Transactions (Dated)'!$D$2:$D$53,'Share Values'!$V283,'Transactions (Dated)'!$B$2:$B$53,'Share Values'!AG$11,'Transactions (Dated)'!$C$2:$C$53,"Sell")</f>
        <v>0</v>
      </c>
      <c r="AH283" s="40">
        <f ca="1">AH282+SUMIFS('Transactions (Dated)'!$E$2:$E$53,'Transactions (Dated)'!$D$2:$D$53,'Share Values'!$V283,'Transactions (Dated)'!$B$2:$B$53,'Share Values'!AH$11,'Transactions (Dated)'!$C$2:$C$53,"Buy")-SUMIFS('Transactions (Dated)'!$E$2:$E$53,'Transactions (Dated)'!$D$2:$D$53,'Share Values'!$V283,'Transactions (Dated)'!$B$2:$B$53,'Share Values'!AH$11,'Transactions (Dated)'!$C$2:$C$53,"Sell")</f>
        <v>0</v>
      </c>
      <c r="AI283" s="40">
        <f ca="1">AI282+SUMIFS('Transactions (Dated)'!$E$2:$E$53,'Transactions (Dated)'!$D$2:$D$53,'Share Values'!$V283,'Transactions (Dated)'!$B$2:$B$53,'Share Values'!AI$11,'Transactions (Dated)'!$C$2:$C$53,"Buy")-SUMIFS('Transactions (Dated)'!$E$2:$E$53,'Transactions (Dated)'!$D$2:$D$53,'Share Values'!$V283,'Transactions (Dated)'!$B$2:$B$53,'Share Values'!AI$11,'Transactions (Dated)'!$C$2:$C$53,"Sell")</f>
        <v>0</v>
      </c>
      <c r="AJ283" s="40">
        <f ca="1">AJ282+SUMIFS('Transactions (Dated)'!$E$2:$E$53,'Transactions (Dated)'!$D$2:$D$53,'Share Values'!$V283,'Transactions (Dated)'!$B$2:$B$53,'Share Values'!AJ$11,'Transactions (Dated)'!$C$2:$C$53,"Buy")-SUMIFS('Transactions (Dated)'!$E$2:$E$53,'Transactions (Dated)'!$D$2:$D$53,'Share Values'!$V283,'Transactions (Dated)'!$B$2:$B$53,'Share Values'!AJ$11,'Transactions (Dated)'!$C$2:$C$53,"Sell")</f>
        <v>0</v>
      </c>
      <c r="AK283" s="40"/>
      <c r="AM283" s="3">
        <f t="shared" si="105"/>
        <v>42307</v>
      </c>
      <c r="AN283" s="6">
        <f t="shared" ca="1" si="106"/>
        <v>44076.25</v>
      </c>
      <c r="AO283" s="6">
        <f t="shared" ca="1" si="107"/>
        <v>33375</v>
      </c>
      <c r="AP283" s="6">
        <f t="shared" ca="1" si="108"/>
        <v>0</v>
      </c>
      <c r="AQ283" s="6">
        <f t="shared" ca="1" si="109"/>
        <v>58254.68</v>
      </c>
      <c r="AR283" s="6">
        <f t="shared" ca="1" si="110"/>
        <v>34445.159999999996</v>
      </c>
      <c r="AS283" s="6">
        <f t="shared" ca="1" si="111"/>
        <v>0</v>
      </c>
      <c r="AT283" s="6">
        <f t="shared" ca="1" si="112"/>
        <v>0</v>
      </c>
      <c r="AU283" s="6">
        <f t="shared" ca="1" si="113"/>
        <v>0</v>
      </c>
      <c r="AV283" s="6">
        <f t="shared" ca="1" si="114"/>
        <v>0</v>
      </c>
      <c r="AW283" s="6">
        <f t="shared" ca="1" si="115"/>
        <v>0</v>
      </c>
      <c r="AX283" s="6">
        <f t="shared" ca="1" si="116"/>
        <v>0</v>
      </c>
      <c r="AY283" s="6">
        <f t="shared" ca="1" si="117"/>
        <v>0</v>
      </c>
      <c r="AZ283" s="6">
        <f t="shared" ca="1" si="118"/>
        <v>0</v>
      </c>
      <c r="BA283" s="6">
        <f t="shared" ca="1" si="119"/>
        <v>0</v>
      </c>
      <c r="BB283" s="6"/>
      <c r="BD283" s="4">
        <f t="shared" ca="1" si="120"/>
        <v>170151.09</v>
      </c>
      <c r="BF283" s="3">
        <f t="shared" si="121"/>
        <v>42307</v>
      </c>
      <c r="BG283" s="6">
        <f>BG282+SUMIFS('Transactions (Dated)'!H:H,'Transactions (Dated)'!D:D,'Share Values'!AM283)</f>
        <v>806524.9</v>
      </c>
      <c r="BH283" s="6">
        <f ca="1">BH282+SUMIFS('Transactions (Dated)'!$F:$F,'Transactions (Dated)'!$D:$D,$BF283,'Transactions (Dated)'!$B:$B,BH$11,'Transactions (Dated)'!$C:$C,"Dividend (paid to cash)")*W283</f>
        <v>0</v>
      </c>
      <c r="BI283" s="6">
        <f ca="1">BI282+SUMIFS('Transactions (Dated)'!$F:$F,'Transactions (Dated)'!$D:$D,$BF283,'Transactions (Dated)'!$B:$B,BI$11,'Transactions (Dated)'!$C:$C,"Dividend (paid to cash)")*X283</f>
        <v>2187.5</v>
      </c>
      <c r="BJ283" s="6">
        <f ca="1">BJ282+SUMIFS('Transactions (Dated)'!$F:$F,'Transactions (Dated)'!$D:$D,$BF283,'Transactions (Dated)'!$B:$B,BJ$11,'Transactions (Dated)'!$C:$C,"Dividend (paid to cash)")*Y283</f>
        <v>0</v>
      </c>
      <c r="BK283" s="6">
        <f ca="1">BK282+SUMIFS('Transactions (Dated)'!$F:$F,'Transactions (Dated)'!$D:$D,$BF283,'Transactions (Dated)'!$B:$B,BK$11,'Transactions (Dated)'!$C:$C,"Dividend (paid to cash)")*Z283</f>
        <v>179.74</v>
      </c>
      <c r="BL283" s="6">
        <f ca="1">BL282+SUMIFS('Transactions (Dated)'!$F:$F,'Transactions (Dated)'!$D:$D,$BF283,'Transactions (Dated)'!$B:$B,BL$11,'Transactions (Dated)'!$C:$C,"Dividend (paid to cash)")*AA283</f>
        <v>0</v>
      </c>
      <c r="BM283" s="6">
        <f ca="1">BM282+SUMIFS('Transactions (Dated)'!$F:$F,'Transactions (Dated)'!$D:$D,$BF283,'Transactions (Dated)'!$B:$B,BM$11,'Transactions (Dated)'!$C:$C,"Dividend (paid to cash)")*AB283</f>
        <v>0</v>
      </c>
      <c r="BN283" s="6">
        <f ca="1">BN282+SUMIFS('Transactions (Dated)'!$F:$F,'Transactions (Dated)'!$D:$D,$BF283,'Transactions (Dated)'!$B:$B,BN$11,'Transactions (Dated)'!$C:$C,"Dividend (paid to cash)")*AC283</f>
        <v>0</v>
      </c>
      <c r="BO283" s="6">
        <f ca="1">BO282+SUMIFS('Transactions (Dated)'!$F:$F,'Transactions (Dated)'!$D:$D,$BF283,'Transactions (Dated)'!$B:$B,BO$11,'Transactions (Dated)'!$C:$C,"Dividend (paid to cash)")*AD283</f>
        <v>0</v>
      </c>
      <c r="BP283" s="6">
        <f ca="1">BP282+SUMIFS('Transactions (Dated)'!$F:$F,'Transactions (Dated)'!$D:$D,$BF283,'Transactions (Dated)'!$B:$B,BP$11,'Transactions (Dated)'!$C:$C,"Dividend (paid to cash)")*AE283</f>
        <v>0</v>
      </c>
      <c r="BQ283" s="6">
        <f ca="1">BQ282+SUMIFS('Transactions (Dated)'!$F:$F,'Transactions (Dated)'!$D:$D,$BF283,'Transactions (Dated)'!$B:$B,BQ$11,'Transactions (Dated)'!$C:$C,"Dividend (paid to cash)")*AF283</f>
        <v>0</v>
      </c>
      <c r="BR283" s="6">
        <f ca="1">BR282+SUMIFS('Transactions (Dated)'!$F:$F,'Transactions (Dated)'!$D:$D,$BF283,'Transactions (Dated)'!$B:$B,BR$11,'Transactions (Dated)'!$C:$C,"Dividend (paid to cash)")*AG283</f>
        <v>0</v>
      </c>
      <c r="BS283" s="6">
        <f ca="1">BS282+SUMIFS('Transactions (Dated)'!$F:$F,'Transactions (Dated)'!$D:$D,$BF283,'Transactions (Dated)'!$B:$B,BS$11,'Transactions (Dated)'!$C:$C,"Dividend (paid to cash)")*AH283</f>
        <v>0</v>
      </c>
      <c r="BT283" s="6">
        <f ca="1">BT282+SUMIFS('Transactions (Dated)'!$F:$F,'Transactions (Dated)'!$D:$D,$BF283,'Transactions (Dated)'!$B:$B,BT$11,'Transactions (Dated)'!$C:$C,"Dividend (paid to cash)")*AI283</f>
        <v>0</v>
      </c>
      <c r="BU283" s="6">
        <f ca="1">BU282+SUMIFS('Transactions (Dated)'!$F:$F,'Transactions (Dated)'!$D:$D,$BF283,'Transactions (Dated)'!$B:$B,BU$11,'Transactions (Dated)'!$C:$C,"Dividend (paid to cash)")*AJ283</f>
        <v>0</v>
      </c>
      <c r="BV283" s="6"/>
      <c r="BX283" s="6">
        <f t="shared" ca="1" si="126"/>
        <v>808892.14</v>
      </c>
      <c r="BZ283" s="3">
        <f t="shared" si="127"/>
        <v>42307</v>
      </c>
      <c r="CA283" s="4">
        <f t="shared" ca="1" si="122"/>
        <v>170151.09</v>
      </c>
      <c r="CB283" s="4">
        <f t="shared" ca="1" si="123"/>
        <v>808892.14</v>
      </c>
      <c r="CD283" s="4">
        <f t="shared" ca="1" si="124"/>
        <v>979043.23</v>
      </c>
    </row>
    <row r="284" spans="2:82" x14ac:dyDescent="0.15">
      <c r="B284" s="3">
        <f t="shared" si="125"/>
        <v>42310</v>
      </c>
      <c r="C284" s="2">
        <v>13623</v>
      </c>
      <c r="E284" s="70">
        <v>42310</v>
      </c>
      <c r="F284" s="69">
        <v>9.81</v>
      </c>
      <c r="G284" s="69">
        <v>3.51</v>
      </c>
      <c r="H284" s="69">
        <v>18.45</v>
      </c>
      <c r="I284" s="69">
        <v>30.88</v>
      </c>
      <c r="J284" s="69">
        <v>14.43</v>
      </c>
      <c r="K284" s="69">
        <v>10.35</v>
      </c>
      <c r="L284" s="69">
        <v>22.52</v>
      </c>
      <c r="M284" s="69">
        <v>3.15</v>
      </c>
      <c r="N284" s="69">
        <v>9.0500000000000007</v>
      </c>
      <c r="O284" s="69">
        <v>6.0667</v>
      </c>
      <c r="P284" s="69">
        <v>27.34</v>
      </c>
      <c r="Q284" s="69">
        <v>0.88</v>
      </c>
      <c r="R284" s="69">
        <v>6.88</v>
      </c>
      <c r="S284" s="69">
        <v>37.83</v>
      </c>
      <c r="T284" s="4"/>
      <c r="V284" s="3">
        <f t="shared" si="104"/>
        <v>42310</v>
      </c>
      <c r="W284" s="40">
        <f ca="1">W283+SUMIFS('Transactions (Dated)'!$E$2:$E$53,'Transactions (Dated)'!$D$2:$D$53,'Share Values'!$V284,'Transactions (Dated)'!$B$2:$B$53,'Share Values'!W$11,'Transactions (Dated)'!$C$2:$C$53,"Buy")-SUMIFS('Transactions (Dated)'!$E$2:$E$53,'Transactions (Dated)'!$D$2:$D$53,'Share Values'!$V284,'Transactions (Dated)'!$B$2:$B$53,'Share Values'!W$11,'Transactions (Dated)'!$C$2:$C$53,"Sell")</f>
        <v>4625</v>
      </c>
      <c r="X284" s="40">
        <f ca="1">X283+SUMIFS('Transactions (Dated)'!$E$2:$E$53,'Transactions (Dated)'!$D$2:$D$53,'Share Values'!$V284,'Transactions (Dated)'!$B$2:$B$53,'Share Values'!X$11,'Transactions (Dated)'!$C$2:$C$53,"Buy")-SUMIFS('Transactions (Dated)'!$E$2:$E$53,'Transactions (Dated)'!$D$2:$D$53,'Share Values'!$V284,'Transactions (Dated)'!$B$2:$B$53,'Share Values'!X$11,'Transactions (Dated)'!$C$2:$C$53,"Sell")</f>
        <v>9375</v>
      </c>
      <c r="Y284" s="40">
        <f ca="1">Y283+SUMIFS('Transactions (Dated)'!$E$2:$E$53,'Transactions (Dated)'!$D$2:$D$53,'Share Values'!$V284,'Transactions (Dated)'!$B$2:$B$53,'Share Values'!Y$11,'Transactions (Dated)'!$C$2:$C$53,"Buy")-SUMIFS('Transactions (Dated)'!$E$2:$E$53,'Transactions (Dated)'!$D$2:$D$53,'Share Values'!$V284,'Transactions (Dated)'!$B$2:$B$53,'Share Values'!Y$11,'Transactions (Dated)'!$C$2:$C$53,"Sell")</f>
        <v>0</v>
      </c>
      <c r="Z284" s="40">
        <f ca="1">Z283+SUMIFS('Transactions (Dated)'!$E$2:$E$53,'Transactions (Dated)'!$D$2:$D$53,'Share Values'!$V284,'Transactions (Dated)'!$B$2:$B$53,'Share Values'!Z$11,'Transactions (Dated)'!$C$2:$C$53,"Buy")-SUMIFS('Transactions (Dated)'!$E$2:$E$53,'Transactions (Dated)'!$D$2:$D$53,'Share Values'!$V284,'Transactions (Dated)'!$B$2:$B$53,'Share Values'!Z$11,'Transactions (Dated)'!$C$2:$C$53,"Sell")</f>
        <v>1892</v>
      </c>
      <c r="AA284" s="40">
        <f ca="1">AA283+SUMIFS('Transactions (Dated)'!$E$2:$E$53,'Transactions (Dated)'!$D$2:$D$53,'Share Values'!$V284,'Transactions (Dated)'!$B$2:$B$53,'Share Values'!AA$11,'Transactions (Dated)'!$C$2:$C$53,"Buy")-SUMIFS('Transactions (Dated)'!$E$2:$E$53,'Transactions (Dated)'!$D$2:$D$53,'Share Values'!$V284,'Transactions (Dated)'!$B$2:$B$53,'Share Values'!AA$11,'Transactions (Dated)'!$C$2:$C$53,"Sell")</f>
        <v>2348</v>
      </c>
      <c r="AB284" s="40">
        <f ca="1">AB283+SUMIFS('Transactions (Dated)'!$E$2:$E$53,'Transactions (Dated)'!$D$2:$D$53,'Share Values'!$V284,'Transactions (Dated)'!$B$2:$B$53,'Share Values'!AB$11,'Transactions (Dated)'!$C$2:$C$53,"Buy")-SUMIFS('Transactions (Dated)'!$E$2:$E$53,'Transactions (Dated)'!$D$2:$D$53,'Share Values'!$V284,'Transactions (Dated)'!$B$2:$B$53,'Share Values'!AB$11,'Transactions (Dated)'!$C$2:$C$53,"Sell")</f>
        <v>0</v>
      </c>
      <c r="AC284" s="40">
        <f ca="1">AC283+SUMIFS('Transactions (Dated)'!$E$2:$E$53,'Transactions (Dated)'!$D$2:$D$53,'Share Values'!$V284,'Transactions (Dated)'!$B$2:$B$53,'Share Values'!AC$11,'Transactions (Dated)'!$C$2:$C$53,"Buy")-SUMIFS('Transactions (Dated)'!$E$2:$E$53,'Transactions (Dated)'!$D$2:$D$53,'Share Values'!$V284,'Transactions (Dated)'!$B$2:$B$53,'Share Values'!AC$11,'Transactions (Dated)'!$C$2:$C$53,"Sell")</f>
        <v>0</v>
      </c>
      <c r="AD284" s="40">
        <f ca="1">AD283+SUMIFS('Transactions (Dated)'!$E$2:$E$53,'Transactions (Dated)'!$D$2:$D$53,'Share Values'!$V284,'Transactions (Dated)'!$B$2:$B$53,'Share Values'!AD$11,'Transactions (Dated)'!$C$2:$C$53,"Buy")-SUMIFS('Transactions (Dated)'!$E$2:$E$53,'Transactions (Dated)'!$D$2:$D$53,'Share Values'!$V284,'Transactions (Dated)'!$B$2:$B$53,'Share Values'!AD$11,'Transactions (Dated)'!$C$2:$C$53,"Sell")</f>
        <v>0</v>
      </c>
      <c r="AE284" s="40">
        <f ca="1">AE283+SUMIFS('Transactions (Dated)'!$E$2:$E$53,'Transactions (Dated)'!$D$2:$D$53,'Share Values'!$V284,'Transactions (Dated)'!$B$2:$B$53,'Share Values'!AE$11,'Transactions (Dated)'!$C$2:$C$53,"Buy")-SUMIFS('Transactions (Dated)'!$E$2:$E$53,'Transactions (Dated)'!$D$2:$D$53,'Share Values'!$V284,'Transactions (Dated)'!$B$2:$B$53,'Share Values'!AE$11,'Transactions (Dated)'!$C$2:$C$53,"Sell")</f>
        <v>0</v>
      </c>
      <c r="AF284" s="40">
        <f ca="1">AF283+SUMIFS('Transactions (Dated)'!$E$2:$E$53,'Transactions (Dated)'!$D$2:$D$53,'Share Values'!$V284,'Transactions (Dated)'!$B$2:$B$53,'Share Values'!AF$11,'Transactions (Dated)'!$C$2:$C$53,"Buy")-SUMIFS('Transactions (Dated)'!$E$2:$E$53,'Transactions (Dated)'!$D$2:$D$53,'Share Values'!$V284,'Transactions (Dated)'!$B$2:$B$53,'Share Values'!AF$11,'Transactions (Dated)'!$C$2:$C$53,"Sell")</f>
        <v>0</v>
      </c>
      <c r="AG284" s="40">
        <f ca="1">AG283+SUMIFS('Transactions (Dated)'!$E$2:$E$53,'Transactions (Dated)'!$D$2:$D$53,'Share Values'!$V284,'Transactions (Dated)'!$B$2:$B$53,'Share Values'!AG$11,'Transactions (Dated)'!$C$2:$C$53,"Buy")-SUMIFS('Transactions (Dated)'!$E$2:$E$53,'Transactions (Dated)'!$D$2:$D$53,'Share Values'!$V284,'Transactions (Dated)'!$B$2:$B$53,'Share Values'!AG$11,'Transactions (Dated)'!$C$2:$C$53,"Sell")</f>
        <v>0</v>
      </c>
      <c r="AH284" s="40">
        <f ca="1">AH283+SUMIFS('Transactions (Dated)'!$E$2:$E$53,'Transactions (Dated)'!$D$2:$D$53,'Share Values'!$V284,'Transactions (Dated)'!$B$2:$B$53,'Share Values'!AH$11,'Transactions (Dated)'!$C$2:$C$53,"Buy")-SUMIFS('Transactions (Dated)'!$E$2:$E$53,'Transactions (Dated)'!$D$2:$D$53,'Share Values'!$V284,'Transactions (Dated)'!$B$2:$B$53,'Share Values'!AH$11,'Transactions (Dated)'!$C$2:$C$53,"Sell")</f>
        <v>0</v>
      </c>
      <c r="AI284" s="40">
        <f ca="1">AI283+SUMIFS('Transactions (Dated)'!$E$2:$E$53,'Transactions (Dated)'!$D$2:$D$53,'Share Values'!$V284,'Transactions (Dated)'!$B$2:$B$53,'Share Values'!AI$11,'Transactions (Dated)'!$C$2:$C$53,"Buy")-SUMIFS('Transactions (Dated)'!$E$2:$E$53,'Transactions (Dated)'!$D$2:$D$53,'Share Values'!$V284,'Transactions (Dated)'!$B$2:$B$53,'Share Values'!AI$11,'Transactions (Dated)'!$C$2:$C$53,"Sell")</f>
        <v>0</v>
      </c>
      <c r="AJ284" s="40">
        <f ca="1">AJ283+SUMIFS('Transactions (Dated)'!$E$2:$E$53,'Transactions (Dated)'!$D$2:$D$53,'Share Values'!$V284,'Transactions (Dated)'!$B$2:$B$53,'Share Values'!AJ$11,'Transactions (Dated)'!$C$2:$C$53,"Buy")-SUMIFS('Transactions (Dated)'!$E$2:$E$53,'Transactions (Dated)'!$D$2:$D$53,'Share Values'!$V284,'Transactions (Dated)'!$B$2:$B$53,'Share Values'!AJ$11,'Transactions (Dated)'!$C$2:$C$53,"Sell")</f>
        <v>0</v>
      </c>
      <c r="AK284" s="40"/>
      <c r="AM284" s="3">
        <f t="shared" si="105"/>
        <v>42310</v>
      </c>
      <c r="AN284" s="6">
        <f t="shared" ca="1" si="106"/>
        <v>45371.25</v>
      </c>
      <c r="AO284" s="6">
        <f t="shared" ca="1" si="107"/>
        <v>32906.25</v>
      </c>
      <c r="AP284" s="6">
        <f t="shared" ca="1" si="108"/>
        <v>0</v>
      </c>
      <c r="AQ284" s="6">
        <f t="shared" ca="1" si="109"/>
        <v>58424.959999999999</v>
      </c>
      <c r="AR284" s="6">
        <f t="shared" ca="1" si="110"/>
        <v>33881.64</v>
      </c>
      <c r="AS284" s="6">
        <f t="shared" ca="1" si="111"/>
        <v>0</v>
      </c>
      <c r="AT284" s="6">
        <f t="shared" ca="1" si="112"/>
        <v>0</v>
      </c>
      <c r="AU284" s="6">
        <f t="shared" ca="1" si="113"/>
        <v>0</v>
      </c>
      <c r="AV284" s="6">
        <f t="shared" ca="1" si="114"/>
        <v>0</v>
      </c>
      <c r="AW284" s="6">
        <f t="shared" ca="1" si="115"/>
        <v>0</v>
      </c>
      <c r="AX284" s="6">
        <f t="shared" ca="1" si="116"/>
        <v>0</v>
      </c>
      <c r="AY284" s="6">
        <f t="shared" ca="1" si="117"/>
        <v>0</v>
      </c>
      <c r="AZ284" s="6">
        <f t="shared" ca="1" si="118"/>
        <v>0</v>
      </c>
      <c r="BA284" s="6">
        <f t="shared" ca="1" si="119"/>
        <v>0</v>
      </c>
      <c r="BB284" s="6"/>
      <c r="BD284" s="4">
        <f t="shared" ca="1" si="120"/>
        <v>170584.09999999998</v>
      </c>
      <c r="BF284" s="3">
        <f t="shared" si="121"/>
        <v>42310</v>
      </c>
      <c r="BG284" s="6">
        <f>BG283+SUMIFS('Transactions (Dated)'!H:H,'Transactions (Dated)'!D:D,'Share Values'!AM284)</f>
        <v>806524.9</v>
      </c>
      <c r="BH284" s="6">
        <f ca="1">BH283+SUMIFS('Transactions (Dated)'!$F:$F,'Transactions (Dated)'!$D:$D,$BF284,'Transactions (Dated)'!$B:$B,BH$11,'Transactions (Dated)'!$C:$C,"Dividend (paid to cash)")*W284</f>
        <v>0</v>
      </c>
      <c r="BI284" s="6">
        <f ca="1">BI283+SUMIFS('Transactions (Dated)'!$F:$F,'Transactions (Dated)'!$D:$D,$BF284,'Transactions (Dated)'!$B:$B,BI$11,'Transactions (Dated)'!$C:$C,"Dividend (paid to cash)")*X284</f>
        <v>2187.5</v>
      </c>
      <c r="BJ284" s="6">
        <f ca="1">BJ283+SUMIFS('Transactions (Dated)'!$F:$F,'Transactions (Dated)'!$D:$D,$BF284,'Transactions (Dated)'!$B:$B,BJ$11,'Transactions (Dated)'!$C:$C,"Dividend (paid to cash)")*Y284</f>
        <v>0</v>
      </c>
      <c r="BK284" s="6">
        <f ca="1">BK283+SUMIFS('Transactions (Dated)'!$F:$F,'Transactions (Dated)'!$D:$D,$BF284,'Transactions (Dated)'!$B:$B,BK$11,'Transactions (Dated)'!$C:$C,"Dividend (paid to cash)")*Z284</f>
        <v>179.74</v>
      </c>
      <c r="BL284" s="6">
        <f ca="1">BL283+SUMIFS('Transactions (Dated)'!$F:$F,'Transactions (Dated)'!$D:$D,$BF284,'Transactions (Dated)'!$B:$B,BL$11,'Transactions (Dated)'!$C:$C,"Dividend (paid to cash)")*AA284</f>
        <v>0</v>
      </c>
      <c r="BM284" s="6">
        <f ca="1">BM283+SUMIFS('Transactions (Dated)'!$F:$F,'Transactions (Dated)'!$D:$D,$BF284,'Transactions (Dated)'!$B:$B,BM$11,'Transactions (Dated)'!$C:$C,"Dividend (paid to cash)")*AB284</f>
        <v>0</v>
      </c>
      <c r="BN284" s="6">
        <f ca="1">BN283+SUMIFS('Transactions (Dated)'!$F:$F,'Transactions (Dated)'!$D:$D,$BF284,'Transactions (Dated)'!$B:$B,BN$11,'Transactions (Dated)'!$C:$C,"Dividend (paid to cash)")*AC284</f>
        <v>0</v>
      </c>
      <c r="BO284" s="6">
        <f ca="1">BO283+SUMIFS('Transactions (Dated)'!$F:$F,'Transactions (Dated)'!$D:$D,$BF284,'Transactions (Dated)'!$B:$B,BO$11,'Transactions (Dated)'!$C:$C,"Dividend (paid to cash)")*AD284</f>
        <v>0</v>
      </c>
      <c r="BP284" s="6">
        <f ca="1">BP283+SUMIFS('Transactions (Dated)'!$F:$F,'Transactions (Dated)'!$D:$D,$BF284,'Transactions (Dated)'!$B:$B,BP$11,'Transactions (Dated)'!$C:$C,"Dividend (paid to cash)")*AE284</f>
        <v>0</v>
      </c>
      <c r="BQ284" s="6">
        <f ca="1">BQ283+SUMIFS('Transactions (Dated)'!$F:$F,'Transactions (Dated)'!$D:$D,$BF284,'Transactions (Dated)'!$B:$B,BQ$11,'Transactions (Dated)'!$C:$C,"Dividend (paid to cash)")*AF284</f>
        <v>0</v>
      </c>
      <c r="BR284" s="6">
        <f ca="1">BR283+SUMIFS('Transactions (Dated)'!$F:$F,'Transactions (Dated)'!$D:$D,$BF284,'Transactions (Dated)'!$B:$B,BR$11,'Transactions (Dated)'!$C:$C,"Dividend (paid to cash)")*AG284</f>
        <v>0</v>
      </c>
      <c r="BS284" s="6">
        <f ca="1">BS283+SUMIFS('Transactions (Dated)'!$F:$F,'Transactions (Dated)'!$D:$D,$BF284,'Transactions (Dated)'!$B:$B,BS$11,'Transactions (Dated)'!$C:$C,"Dividend (paid to cash)")*AH284</f>
        <v>0</v>
      </c>
      <c r="BT284" s="6">
        <f ca="1">BT283+SUMIFS('Transactions (Dated)'!$F:$F,'Transactions (Dated)'!$D:$D,$BF284,'Transactions (Dated)'!$B:$B,BT$11,'Transactions (Dated)'!$C:$C,"Dividend (paid to cash)")*AI284</f>
        <v>0</v>
      </c>
      <c r="BU284" s="6">
        <f ca="1">BU283+SUMIFS('Transactions (Dated)'!$F:$F,'Transactions (Dated)'!$D:$D,$BF284,'Transactions (Dated)'!$B:$B,BU$11,'Transactions (Dated)'!$C:$C,"Dividend (paid to cash)")*AJ284</f>
        <v>0</v>
      </c>
      <c r="BV284" s="6"/>
      <c r="BX284" s="6">
        <f t="shared" ca="1" si="126"/>
        <v>808892.14</v>
      </c>
      <c r="BZ284" s="3">
        <f t="shared" si="127"/>
        <v>42310</v>
      </c>
      <c r="CA284" s="4">
        <f t="shared" ca="1" si="122"/>
        <v>170584.09999999998</v>
      </c>
      <c r="CB284" s="4">
        <f t="shared" ca="1" si="123"/>
        <v>808892.14</v>
      </c>
      <c r="CD284" s="4">
        <f t="shared" ca="1" si="124"/>
        <v>979476.24</v>
      </c>
    </row>
    <row r="285" spans="2:82" x14ac:dyDescent="0.15">
      <c r="B285" s="3">
        <f t="shared" si="125"/>
        <v>42311</v>
      </c>
      <c r="C285" s="2">
        <v>13710.3</v>
      </c>
      <c r="E285" s="70">
        <v>42311</v>
      </c>
      <c r="F285" s="69">
        <v>10.07</v>
      </c>
      <c r="G285" s="69">
        <v>3.55</v>
      </c>
      <c r="H285" s="69">
        <v>18.579999999999998</v>
      </c>
      <c r="I285" s="69">
        <v>31.27</v>
      </c>
      <c r="J285" s="69">
        <v>14.46</v>
      </c>
      <c r="K285" s="69">
        <v>10.63</v>
      </c>
      <c r="L285" s="69">
        <v>22.76</v>
      </c>
      <c r="M285" s="69">
        <v>3.25</v>
      </c>
      <c r="N285" s="69">
        <v>8.85</v>
      </c>
      <c r="O285" s="69">
        <v>6.0332999999999997</v>
      </c>
      <c r="P285" s="69">
        <v>27.03</v>
      </c>
      <c r="Q285" s="69">
        <v>0.87</v>
      </c>
      <c r="R285" s="69">
        <v>6.75</v>
      </c>
      <c r="S285" s="69">
        <v>37.74</v>
      </c>
      <c r="T285" s="4"/>
      <c r="V285" s="3">
        <f t="shared" si="104"/>
        <v>42311</v>
      </c>
      <c r="W285" s="40">
        <f ca="1">W284+SUMIFS('Transactions (Dated)'!$E$2:$E$53,'Transactions (Dated)'!$D$2:$D$53,'Share Values'!$V285,'Transactions (Dated)'!$B$2:$B$53,'Share Values'!W$11,'Transactions (Dated)'!$C$2:$C$53,"Buy")-SUMIFS('Transactions (Dated)'!$E$2:$E$53,'Transactions (Dated)'!$D$2:$D$53,'Share Values'!$V285,'Transactions (Dated)'!$B$2:$B$53,'Share Values'!W$11,'Transactions (Dated)'!$C$2:$C$53,"Sell")</f>
        <v>4625</v>
      </c>
      <c r="X285" s="40">
        <f ca="1">X284+SUMIFS('Transactions (Dated)'!$E$2:$E$53,'Transactions (Dated)'!$D$2:$D$53,'Share Values'!$V285,'Transactions (Dated)'!$B$2:$B$53,'Share Values'!X$11,'Transactions (Dated)'!$C$2:$C$53,"Buy")-SUMIFS('Transactions (Dated)'!$E$2:$E$53,'Transactions (Dated)'!$D$2:$D$53,'Share Values'!$V285,'Transactions (Dated)'!$B$2:$B$53,'Share Values'!X$11,'Transactions (Dated)'!$C$2:$C$53,"Sell")</f>
        <v>9375</v>
      </c>
      <c r="Y285" s="40">
        <f ca="1">Y284+SUMIFS('Transactions (Dated)'!$E$2:$E$53,'Transactions (Dated)'!$D$2:$D$53,'Share Values'!$V285,'Transactions (Dated)'!$B$2:$B$53,'Share Values'!Y$11,'Transactions (Dated)'!$C$2:$C$53,"Buy")-SUMIFS('Transactions (Dated)'!$E$2:$E$53,'Transactions (Dated)'!$D$2:$D$53,'Share Values'!$V285,'Transactions (Dated)'!$B$2:$B$53,'Share Values'!Y$11,'Transactions (Dated)'!$C$2:$C$53,"Sell")</f>
        <v>0</v>
      </c>
      <c r="Z285" s="40">
        <f ca="1">Z284+SUMIFS('Transactions (Dated)'!$E$2:$E$53,'Transactions (Dated)'!$D$2:$D$53,'Share Values'!$V285,'Transactions (Dated)'!$B$2:$B$53,'Share Values'!Z$11,'Transactions (Dated)'!$C$2:$C$53,"Buy")-SUMIFS('Transactions (Dated)'!$E$2:$E$53,'Transactions (Dated)'!$D$2:$D$53,'Share Values'!$V285,'Transactions (Dated)'!$B$2:$B$53,'Share Values'!Z$11,'Transactions (Dated)'!$C$2:$C$53,"Sell")</f>
        <v>1892</v>
      </c>
      <c r="AA285" s="40">
        <f ca="1">AA284+SUMIFS('Transactions (Dated)'!$E$2:$E$53,'Transactions (Dated)'!$D$2:$D$53,'Share Values'!$V285,'Transactions (Dated)'!$B$2:$B$53,'Share Values'!AA$11,'Transactions (Dated)'!$C$2:$C$53,"Buy")-SUMIFS('Transactions (Dated)'!$E$2:$E$53,'Transactions (Dated)'!$D$2:$D$53,'Share Values'!$V285,'Transactions (Dated)'!$B$2:$B$53,'Share Values'!AA$11,'Transactions (Dated)'!$C$2:$C$53,"Sell")</f>
        <v>2348</v>
      </c>
      <c r="AB285" s="40">
        <f ca="1">AB284+SUMIFS('Transactions (Dated)'!$E$2:$E$53,'Transactions (Dated)'!$D$2:$D$53,'Share Values'!$V285,'Transactions (Dated)'!$B$2:$B$53,'Share Values'!AB$11,'Transactions (Dated)'!$C$2:$C$53,"Buy")-SUMIFS('Transactions (Dated)'!$E$2:$E$53,'Transactions (Dated)'!$D$2:$D$53,'Share Values'!$V285,'Transactions (Dated)'!$B$2:$B$53,'Share Values'!AB$11,'Transactions (Dated)'!$C$2:$C$53,"Sell")</f>
        <v>0</v>
      </c>
      <c r="AC285" s="40">
        <f ca="1">AC284+SUMIFS('Transactions (Dated)'!$E$2:$E$53,'Transactions (Dated)'!$D$2:$D$53,'Share Values'!$V285,'Transactions (Dated)'!$B$2:$B$53,'Share Values'!AC$11,'Transactions (Dated)'!$C$2:$C$53,"Buy")-SUMIFS('Transactions (Dated)'!$E$2:$E$53,'Transactions (Dated)'!$D$2:$D$53,'Share Values'!$V285,'Transactions (Dated)'!$B$2:$B$53,'Share Values'!AC$11,'Transactions (Dated)'!$C$2:$C$53,"Sell")</f>
        <v>0</v>
      </c>
      <c r="AD285" s="40">
        <f ca="1">AD284+SUMIFS('Transactions (Dated)'!$E$2:$E$53,'Transactions (Dated)'!$D$2:$D$53,'Share Values'!$V285,'Transactions (Dated)'!$B$2:$B$53,'Share Values'!AD$11,'Transactions (Dated)'!$C$2:$C$53,"Buy")-SUMIFS('Transactions (Dated)'!$E$2:$E$53,'Transactions (Dated)'!$D$2:$D$53,'Share Values'!$V285,'Transactions (Dated)'!$B$2:$B$53,'Share Values'!AD$11,'Transactions (Dated)'!$C$2:$C$53,"Sell")</f>
        <v>0</v>
      </c>
      <c r="AE285" s="40">
        <f ca="1">AE284+SUMIFS('Transactions (Dated)'!$E$2:$E$53,'Transactions (Dated)'!$D$2:$D$53,'Share Values'!$V285,'Transactions (Dated)'!$B$2:$B$53,'Share Values'!AE$11,'Transactions (Dated)'!$C$2:$C$53,"Buy")-SUMIFS('Transactions (Dated)'!$E$2:$E$53,'Transactions (Dated)'!$D$2:$D$53,'Share Values'!$V285,'Transactions (Dated)'!$B$2:$B$53,'Share Values'!AE$11,'Transactions (Dated)'!$C$2:$C$53,"Sell")</f>
        <v>0</v>
      </c>
      <c r="AF285" s="40">
        <f ca="1">AF284+SUMIFS('Transactions (Dated)'!$E$2:$E$53,'Transactions (Dated)'!$D$2:$D$53,'Share Values'!$V285,'Transactions (Dated)'!$B$2:$B$53,'Share Values'!AF$11,'Transactions (Dated)'!$C$2:$C$53,"Buy")-SUMIFS('Transactions (Dated)'!$E$2:$E$53,'Transactions (Dated)'!$D$2:$D$53,'Share Values'!$V285,'Transactions (Dated)'!$B$2:$B$53,'Share Values'!AF$11,'Transactions (Dated)'!$C$2:$C$53,"Sell")</f>
        <v>0</v>
      </c>
      <c r="AG285" s="40">
        <f ca="1">AG284+SUMIFS('Transactions (Dated)'!$E$2:$E$53,'Transactions (Dated)'!$D$2:$D$53,'Share Values'!$V285,'Transactions (Dated)'!$B$2:$B$53,'Share Values'!AG$11,'Transactions (Dated)'!$C$2:$C$53,"Buy")-SUMIFS('Transactions (Dated)'!$E$2:$E$53,'Transactions (Dated)'!$D$2:$D$53,'Share Values'!$V285,'Transactions (Dated)'!$B$2:$B$53,'Share Values'!AG$11,'Transactions (Dated)'!$C$2:$C$53,"Sell")</f>
        <v>0</v>
      </c>
      <c r="AH285" s="40">
        <f ca="1">AH284+SUMIFS('Transactions (Dated)'!$E$2:$E$53,'Transactions (Dated)'!$D$2:$D$53,'Share Values'!$V285,'Transactions (Dated)'!$B$2:$B$53,'Share Values'!AH$11,'Transactions (Dated)'!$C$2:$C$53,"Buy")-SUMIFS('Transactions (Dated)'!$E$2:$E$53,'Transactions (Dated)'!$D$2:$D$53,'Share Values'!$V285,'Transactions (Dated)'!$B$2:$B$53,'Share Values'!AH$11,'Transactions (Dated)'!$C$2:$C$53,"Sell")</f>
        <v>0</v>
      </c>
      <c r="AI285" s="40">
        <f ca="1">AI284+SUMIFS('Transactions (Dated)'!$E$2:$E$53,'Transactions (Dated)'!$D$2:$D$53,'Share Values'!$V285,'Transactions (Dated)'!$B$2:$B$53,'Share Values'!AI$11,'Transactions (Dated)'!$C$2:$C$53,"Buy")-SUMIFS('Transactions (Dated)'!$E$2:$E$53,'Transactions (Dated)'!$D$2:$D$53,'Share Values'!$V285,'Transactions (Dated)'!$B$2:$B$53,'Share Values'!AI$11,'Transactions (Dated)'!$C$2:$C$53,"Sell")</f>
        <v>0</v>
      </c>
      <c r="AJ285" s="40">
        <f ca="1">AJ284+SUMIFS('Transactions (Dated)'!$E$2:$E$53,'Transactions (Dated)'!$D$2:$D$53,'Share Values'!$V285,'Transactions (Dated)'!$B$2:$B$53,'Share Values'!AJ$11,'Transactions (Dated)'!$C$2:$C$53,"Buy")-SUMIFS('Transactions (Dated)'!$E$2:$E$53,'Transactions (Dated)'!$D$2:$D$53,'Share Values'!$V285,'Transactions (Dated)'!$B$2:$B$53,'Share Values'!AJ$11,'Transactions (Dated)'!$C$2:$C$53,"Sell")</f>
        <v>0</v>
      </c>
      <c r="AK285" s="40"/>
      <c r="AM285" s="3">
        <f t="shared" si="105"/>
        <v>42311</v>
      </c>
      <c r="AN285" s="6">
        <f t="shared" ca="1" si="106"/>
        <v>46573.75</v>
      </c>
      <c r="AO285" s="6">
        <f t="shared" ca="1" si="107"/>
        <v>33281.25</v>
      </c>
      <c r="AP285" s="6">
        <f t="shared" ca="1" si="108"/>
        <v>0</v>
      </c>
      <c r="AQ285" s="6">
        <f t="shared" ca="1" si="109"/>
        <v>59162.84</v>
      </c>
      <c r="AR285" s="6">
        <f t="shared" ca="1" si="110"/>
        <v>33952.080000000002</v>
      </c>
      <c r="AS285" s="6">
        <f t="shared" ca="1" si="111"/>
        <v>0</v>
      </c>
      <c r="AT285" s="6">
        <f t="shared" ca="1" si="112"/>
        <v>0</v>
      </c>
      <c r="AU285" s="6">
        <f t="shared" ca="1" si="113"/>
        <v>0</v>
      </c>
      <c r="AV285" s="6">
        <f t="shared" ca="1" si="114"/>
        <v>0</v>
      </c>
      <c r="AW285" s="6">
        <f t="shared" ca="1" si="115"/>
        <v>0</v>
      </c>
      <c r="AX285" s="6">
        <f t="shared" ca="1" si="116"/>
        <v>0</v>
      </c>
      <c r="AY285" s="6">
        <f t="shared" ca="1" si="117"/>
        <v>0</v>
      </c>
      <c r="AZ285" s="6">
        <f t="shared" ca="1" si="118"/>
        <v>0</v>
      </c>
      <c r="BA285" s="6">
        <f t="shared" ca="1" si="119"/>
        <v>0</v>
      </c>
      <c r="BB285" s="6"/>
      <c r="BD285" s="4">
        <f t="shared" ca="1" si="120"/>
        <v>172969.91999999998</v>
      </c>
      <c r="BF285" s="3">
        <f t="shared" si="121"/>
        <v>42311</v>
      </c>
      <c r="BG285" s="6">
        <f>BG284+SUMIFS('Transactions (Dated)'!H:H,'Transactions (Dated)'!D:D,'Share Values'!AM285)</f>
        <v>806524.9</v>
      </c>
      <c r="BH285" s="6">
        <f ca="1">BH284+SUMIFS('Transactions (Dated)'!$F:$F,'Transactions (Dated)'!$D:$D,$BF285,'Transactions (Dated)'!$B:$B,BH$11,'Transactions (Dated)'!$C:$C,"Dividend (paid to cash)")*W285</f>
        <v>0</v>
      </c>
      <c r="BI285" s="6">
        <f ca="1">BI284+SUMIFS('Transactions (Dated)'!$F:$F,'Transactions (Dated)'!$D:$D,$BF285,'Transactions (Dated)'!$B:$B,BI$11,'Transactions (Dated)'!$C:$C,"Dividend (paid to cash)")*X285</f>
        <v>2187.5</v>
      </c>
      <c r="BJ285" s="6">
        <f ca="1">BJ284+SUMIFS('Transactions (Dated)'!$F:$F,'Transactions (Dated)'!$D:$D,$BF285,'Transactions (Dated)'!$B:$B,BJ$11,'Transactions (Dated)'!$C:$C,"Dividend (paid to cash)")*Y285</f>
        <v>0</v>
      </c>
      <c r="BK285" s="6">
        <f ca="1">BK284+SUMIFS('Transactions (Dated)'!$F:$F,'Transactions (Dated)'!$D:$D,$BF285,'Transactions (Dated)'!$B:$B,BK$11,'Transactions (Dated)'!$C:$C,"Dividend (paid to cash)")*Z285</f>
        <v>179.74</v>
      </c>
      <c r="BL285" s="6">
        <f ca="1">BL284+SUMIFS('Transactions (Dated)'!$F:$F,'Transactions (Dated)'!$D:$D,$BF285,'Transactions (Dated)'!$B:$B,BL$11,'Transactions (Dated)'!$C:$C,"Dividend (paid to cash)")*AA285</f>
        <v>0</v>
      </c>
      <c r="BM285" s="6">
        <f ca="1">BM284+SUMIFS('Transactions (Dated)'!$F:$F,'Transactions (Dated)'!$D:$D,$BF285,'Transactions (Dated)'!$B:$B,BM$11,'Transactions (Dated)'!$C:$C,"Dividend (paid to cash)")*AB285</f>
        <v>0</v>
      </c>
      <c r="BN285" s="6">
        <f ca="1">BN284+SUMIFS('Transactions (Dated)'!$F:$F,'Transactions (Dated)'!$D:$D,$BF285,'Transactions (Dated)'!$B:$B,BN$11,'Transactions (Dated)'!$C:$C,"Dividend (paid to cash)")*AC285</f>
        <v>0</v>
      </c>
      <c r="BO285" s="6">
        <f ca="1">BO284+SUMIFS('Transactions (Dated)'!$F:$F,'Transactions (Dated)'!$D:$D,$BF285,'Transactions (Dated)'!$B:$B,BO$11,'Transactions (Dated)'!$C:$C,"Dividend (paid to cash)")*AD285</f>
        <v>0</v>
      </c>
      <c r="BP285" s="6">
        <f ca="1">BP284+SUMIFS('Transactions (Dated)'!$F:$F,'Transactions (Dated)'!$D:$D,$BF285,'Transactions (Dated)'!$B:$B,BP$11,'Transactions (Dated)'!$C:$C,"Dividend (paid to cash)")*AE285</f>
        <v>0</v>
      </c>
      <c r="BQ285" s="6">
        <f ca="1">BQ284+SUMIFS('Transactions (Dated)'!$F:$F,'Transactions (Dated)'!$D:$D,$BF285,'Transactions (Dated)'!$B:$B,BQ$11,'Transactions (Dated)'!$C:$C,"Dividend (paid to cash)")*AF285</f>
        <v>0</v>
      </c>
      <c r="BR285" s="6">
        <f ca="1">BR284+SUMIFS('Transactions (Dated)'!$F:$F,'Transactions (Dated)'!$D:$D,$BF285,'Transactions (Dated)'!$B:$B,BR$11,'Transactions (Dated)'!$C:$C,"Dividend (paid to cash)")*AG285</f>
        <v>0</v>
      </c>
      <c r="BS285" s="6">
        <f ca="1">BS284+SUMIFS('Transactions (Dated)'!$F:$F,'Transactions (Dated)'!$D:$D,$BF285,'Transactions (Dated)'!$B:$B,BS$11,'Transactions (Dated)'!$C:$C,"Dividend (paid to cash)")*AH285</f>
        <v>0</v>
      </c>
      <c r="BT285" s="6">
        <f ca="1">BT284+SUMIFS('Transactions (Dated)'!$F:$F,'Transactions (Dated)'!$D:$D,$BF285,'Transactions (Dated)'!$B:$B,BT$11,'Transactions (Dated)'!$C:$C,"Dividend (paid to cash)")*AI285</f>
        <v>0</v>
      </c>
      <c r="BU285" s="6">
        <f ca="1">BU284+SUMIFS('Transactions (Dated)'!$F:$F,'Transactions (Dated)'!$D:$D,$BF285,'Transactions (Dated)'!$B:$B,BU$11,'Transactions (Dated)'!$C:$C,"Dividend (paid to cash)")*AJ285</f>
        <v>0</v>
      </c>
      <c r="BV285" s="6"/>
      <c r="BX285" s="6">
        <f t="shared" ca="1" si="126"/>
        <v>808892.14</v>
      </c>
      <c r="BZ285" s="3">
        <f t="shared" si="127"/>
        <v>42311</v>
      </c>
      <c r="CA285" s="4">
        <f t="shared" ca="1" si="122"/>
        <v>172969.91999999998</v>
      </c>
      <c r="CB285" s="4">
        <f t="shared" ca="1" si="123"/>
        <v>808892.14</v>
      </c>
      <c r="CD285" s="4">
        <f t="shared" ca="1" si="124"/>
        <v>981862.06</v>
      </c>
    </row>
    <row r="286" spans="2:82" x14ac:dyDescent="0.15">
      <c r="B286" s="3">
        <f t="shared" si="125"/>
        <v>42312</v>
      </c>
      <c r="C286" s="2">
        <v>13661.8</v>
      </c>
      <c r="E286" s="70">
        <v>42312</v>
      </c>
      <c r="F286" s="69">
        <v>10.25</v>
      </c>
      <c r="G286" s="69">
        <v>3.58</v>
      </c>
      <c r="H286" s="69">
        <v>18.489999999999998</v>
      </c>
      <c r="I286" s="69">
        <v>31.41</v>
      </c>
      <c r="J286" s="69">
        <v>12.74</v>
      </c>
      <c r="K286" s="69">
        <v>10.42</v>
      </c>
      <c r="L286" s="69">
        <v>22.3</v>
      </c>
      <c r="M286" s="69">
        <v>3.22</v>
      </c>
      <c r="N286" s="69">
        <v>8.99</v>
      </c>
      <c r="O286" s="69">
        <v>6.0167000000000002</v>
      </c>
      <c r="P286" s="69">
        <v>26.71</v>
      </c>
      <c r="Q286" s="69">
        <v>0.85</v>
      </c>
      <c r="R286" s="69">
        <v>6.63</v>
      </c>
      <c r="S286" s="69">
        <v>37.96</v>
      </c>
      <c r="T286" s="4"/>
      <c r="V286" s="3">
        <f t="shared" si="104"/>
        <v>42312</v>
      </c>
      <c r="W286" s="40">
        <f ca="1">W285+SUMIFS('Transactions (Dated)'!$E$2:$E$53,'Transactions (Dated)'!$D$2:$D$53,'Share Values'!$V286,'Transactions (Dated)'!$B$2:$B$53,'Share Values'!W$11,'Transactions (Dated)'!$C$2:$C$53,"Buy")-SUMIFS('Transactions (Dated)'!$E$2:$E$53,'Transactions (Dated)'!$D$2:$D$53,'Share Values'!$V286,'Transactions (Dated)'!$B$2:$B$53,'Share Values'!W$11,'Transactions (Dated)'!$C$2:$C$53,"Sell")</f>
        <v>4625</v>
      </c>
      <c r="X286" s="40">
        <f ca="1">X285+SUMIFS('Transactions (Dated)'!$E$2:$E$53,'Transactions (Dated)'!$D$2:$D$53,'Share Values'!$V286,'Transactions (Dated)'!$B$2:$B$53,'Share Values'!X$11,'Transactions (Dated)'!$C$2:$C$53,"Buy")-SUMIFS('Transactions (Dated)'!$E$2:$E$53,'Transactions (Dated)'!$D$2:$D$53,'Share Values'!$V286,'Transactions (Dated)'!$B$2:$B$53,'Share Values'!X$11,'Transactions (Dated)'!$C$2:$C$53,"Sell")</f>
        <v>9375</v>
      </c>
      <c r="Y286" s="40">
        <f ca="1">Y285+SUMIFS('Transactions (Dated)'!$E$2:$E$53,'Transactions (Dated)'!$D$2:$D$53,'Share Values'!$V286,'Transactions (Dated)'!$B$2:$B$53,'Share Values'!Y$11,'Transactions (Dated)'!$C$2:$C$53,"Buy")-SUMIFS('Transactions (Dated)'!$E$2:$E$53,'Transactions (Dated)'!$D$2:$D$53,'Share Values'!$V286,'Transactions (Dated)'!$B$2:$B$53,'Share Values'!Y$11,'Transactions (Dated)'!$C$2:$C$53,"Sell")</f>
        <v>0</v>
      </c>
      <c r="Z286" s="40">
        <f ca="1">Z285+SUMIFS('Transactions (Dated)'!$E$2:$E$53,'Transactions (Dated)'!$D$2:$D$53,'Share Values'!$V286,'Transactions (Dated)'!$B$2:$B$53,'Share Values'!Z$11,'Transactions (Dated)'!$C$2:$C$53,"Buy")-SUMIFS('Transactions (Dated)'!$E$2:$E$53,'Transactions (Dated)'!$D$2:$D$53,'Share Values'!$V286,'Transactions (Dated)'!$B$2:$B$53,'Share Values'!Z$11,'Transactions (Dated)'!$C$2:$C$53,"Sell")</f>
        <v>1892</v>
      </c>
      <c r="AA286" s="40">
        <f ca="1">AA285+SUMIFS('Transactions (Dated)'!$E$2:$E$53,'Transactions (Dated)'!$D$2:$D$53,'Share Values'!$V286,'Transactions (Dated)'!$B$2:$B$53,'Share Values'!AA$11,'Transactions (Dated)'!$C$2:$C$53,"Buy")-SUMIFS('Transactions (Dated)'!$E$2:$E$53,'Transactions (Dated)'!$D$2:$D$53,'Share Values'!$V286,'Transactions (Dated)'!$B$2:$B$53,'Share Values'!AA$11,'Transactions (Dated)'!$C$2:$C$53,"Sell")</f>
        <v>2348</v>
      </c>
      <c r="AB286" s="40">
        <f ca="1">AB285+SUMIFS('Transactions (Dated)'!$E$2:$E$53,'Transactions (Dated)'!$D$2:$D$53,'Share Values'!$V286,'Transactions (Dated)'!$B$2:$B$53,'Share Values'!AB$11,'Transactions (Dated)'!$C$2:$C$53,"Buy")-SUMIFS('Transactions (Dated)'!$E$2:$E$53,'Transactions (Dated)'!$D$2:$D$53,'Share Values'!$V286,'Transactions (Dated)'!$B$2:$B$53,'Share Values'!AB$11,'Transactions (Dated)'!$C$2:$C$53,"Sell")</f>
        <v>0</v>
      </c>
      <c r="AC286" s="40">
        <f ca="1">AC285+SUMIFS('Transactions (Dated)'!$E$2:$E$53,'Transactions (Dated)'!$D$2:$D$53,'Share Values'!$V286,'Transactions (Dated)'!$B$2:$B$53,'Share Values'!AC$11,'Transactions (Dated)'!$C$2:$C$53,"Buy")-SUMIFS('Transactions (Dated)'!$E$2:$E$53,'Transactions (Dated)'!$D$2:$D$53,'Share Values'!$V286,'Transactions (Dated)'!$B$2:$B$53,'Share Values'!AC$11,'Transactions (Dated)'!$C$2:$C$53,"Sell")</f>
        <v>0</v>
      </c>
      <c r="AD286" s="40">
        <f ca="1">AD285+SUMIFS('Transactions (Dated)'!$E$2:$E$53,'Transactions (Dated)'!$D$2:$D$53,'Share Values'!$V286,'Transactions (Dated)'!$B$2:$B$53,'Share Values'!AD$11,'Transactions (Dated)'!$C$2:$C$53,"Buy")-SUMIFS('Transactions (Dated)'!$E$2:$E$53,'Transactions (Dated)'!$D$2:$D$53,'Share Values'!$V286,'Transactions (Dated)'!$B$2:$B$53,'Share Values'!AD$11,'Transactions (Dated)'!$C$2:$C$53,"Sell")</f>
        <v>0</v>
      </c>
      <c r="AE286" s="40">
        <f ca="1">AE285+SUMIFS('Transactions (Dated)'!$E$2:$E$53,'Transactions (Dated)'!$D$2:$D$53,'Share Values'!$V286,'Transactions (Dated)'!$B$2:$B$53,'Share Values'!AE$11,'Transactions (Dated)'!$C$2:$C$53,"Buy")-SUMIFS('Transactions (Dated)'!$E$2:$E$53,'Transactions (Dated)'!$D$2:$D$53,'Share Values'!$V286,'Transactions (Dated)'!$B$2:$B$53,'Share Values'!AE$11,'Transactions (Dated)'!$C$2:$C$53,"Sell")</f>
        <v>0</v>
      </c>
      <c r="AF286" s="40">
        <f ca="1">AF285+SUMIFS('Transactions (Dated)'!$E$2:$E$53,'Transactions (Dated)'!$D$2:$D$53,'Share Values'!$V286,'Transactions (Dated)'!$B$2:$B$53,'Share Values'!AF$11,'Transactions (Dated)'!$C$2:$C$53,"Buy")-SUMIFS('Transactions (Dated)'!$E$2:$E$53,'Transactions (Dated)'!$D$2:$D$53,'Share Values'!$V286,'Transactions (Dated)'!$B$2:$B$53,'Share Values'!AF$11,'Transactions (Dated)'!$C$2:$C$53,"Sell")</f>
        <v>0</v>
      </c>
      <c r="AG286" s="40">
        <f ca="1">AG285+SUMIFS('Transactions (Dated)'!$E$2:$E$53,'Transactions (Dated)'!$D$2:$D$53,'Share Values'!$V286,'Transactions (Dated)'!$B$2:$B$53,'Share Values'!AG$11,'Transactions (Dated)'!$C$2:$C$53,"Buy")-SUMIFS('Transactions (Dated)'!$E$2:$E$53,'Transactions (Dated)'!$D$2:$D$53,'Share Values'!$V286,'Transactions (Dated)'!$B$2:$B$53,'Share Values'!AG$11,'Transactions (Dated)'!$C$2:$C$53,"Sell")</f>
        <v>0</v>
      </c>
      <c r="AH286" s="40">
        <f ca="1">AH285+SUMIFS('Transactions (Dated)'!$E$2:$E$53,'Transactions (Dated)'!$D$2:$D$53,'Share Values'!$V286,'Transactions (Dated)'!$B$2:$B$53,'Share Values'!AH$11,'Transactions (Dated)'!$C$2:$C$53,"Buy")-SUMIFS('Transactions (Dated)'!$E$2:$E$53,'Transactions (Dated)'!$D$2:$D$53,'Share Values'!$V286,'Transactions (Dated)'!$B$2:$B$53,'Share Values'!AH$11,'Transactions (Dated)'!$C$2:$C$53,"Sell")</f>
        <v>0</v>
      </c>
      <c r="AI286" s="40">
        <f ca="1">AI285+SUMIFS('Transactions (Dated)'!$E$2:$E$53,'Transactions (Dated)'!$D$2:$D$53,'Share Values'!$V286,'Transactions (Dated)'!$B$2:$B$53,'Share Values'!AI$11,'Transactions (Dated)'!$C$2:$C$53,"Buy")-SUMIFS('Transactions (Dated)'!$E$2:$E$53,'Transactions (Dated)'!$D$2:$D$53,'Share Values'!$V286,'Transactions (Dated)'!$B$2:$B$53,'Share Values'!AI$11,'Transactions (Dated)'!$C$2:$C$53,"Sell")</f>
        <v>0</v>
      </c>
      <c r="AJ286" s="40">
        <f ca="1">AJ285+SUMIFS('Transactions (Dated)'!$E$2:$E$53,'Transactions (Dated)'!$D$2:$D$53,'Share Values'!$V286,'Transactions (Dated)'!$B$2:$B$53,'Share Values'!AJ$11,'Transactions (Dated)'!$C$2:$C$53,"Buy")-SUMIFS('Transactions (Dated)'!$E$2:$E$53,'Transactions (Dated)'!$D$2:$D$53,'Share Values'!$V286,'Transactions (Dated)'!$B$2:$B$53,'Share Values'!AJ$11,'Transactions (Dated)'!$C$2:$C$53,"Sell")</f>
        <v>0</v>
      </c>
      <c r="AK286" s="40"/>
      <c r="AM286" s="3">
        <f t="shared" si="105"/>
        <v>42312</v>
      </c>
      <c r="AN286" s="6">
        <f t="shared" ca="1" si="106"/>
        <v>47406.25</v>
      </c>
      <c r="AO286" s="6">
        <f t="shared" ca="1" si="107"/>
        <v>33562.5</v>
      </c>
      <c r="AP286" s="6">
        <f t="shared" ca="1" si="108"/>
        <v>0</v>
      </c>
      <c r="AQ286" s="6">
        <f t="shared" ca="1" si="109"/>
        <v>59427.72</v>
      </c>
      <c r="AR286" s="6">
        <f t="shared" ca="1" si="110"/>
        <v>29913.52</v>
      </c>
      <c r="AS286" s="6">
        <f t="shared" ca="1" si="111"/>
        <v>0</v>
      </c>
      <c r="AT286" s="6">
        <f t="shared" ca="1" si="112"/>
        <v>0</v>
      </c>
      <c r="AU286" s="6">
        <f t="shared" ca="1" si="113"/>
        <v>0</v>
      </c>
      <c r="AV286" s="6">
        <f t="shared" ca="1" si="114"/>
        <v>0</v>
      </c>
      <c r="AW286" s="6">
        <f t="shared" ca="1" si="115"/>
        <v>0</v>
      </c>
      <c r="AX286" s="6">
        <f t="shared" ca="1" si="116"/>
        <v>0</v>
      </c>
      <c r="AY286" s="6">
        <f t="shared" ca="1" si="117"/>
        <v>0</v>
      </c>
      <c r="AZ286" s="6">
        <f t="shared" ca="1" si="118"/>
        <v>0</v>
      </c>
      <c r="BA286" s="6">
        <f t="shared" ca="1" si="119"/>
        <v>0</v>
      </c>
      <c r="BB286" s="6"/>
      <c r="BD286" s="4">
        <f t="shared" ca="1" si="120"/>
        <v>170309.99</v>
      </c>
      <c r="BF286" s="3">
        <f t="shared" si="121"/>
        <v>42312</v>
      </c>
      <c r="BG286" s="6">
        <f>BG285+SUMIFS('Transactions (Dated)'!H:H,'Transactions (Dated)'!D:D,'Share Values'!AM286)</f>
        <v>806524.9</v>
      </c>
      <c r="BH286" s="6">
        <f ca="1">BH285+SUMIFS('Transactions (Dated)'!$F:$F,'Transactions (Dated)'!$D:$D,$BF286,'Transactions (Dated)'!$B:$B,BH$11,'Transactions (Dated)'!$C:$C,"Dividend (paid to cash)")*W286</f>
        <v>0</v>
      </c>
      <c r="BI286" s="6">
        <f ca="1">BI285+SUMIFS('Transactions (Dated)'!$F:$F,'Transactions (Dated)'!$D:$D,$BF286,'Transactions (Dated)'!$B:$B,BI$11,'Transactions (Dated)'!$C:$C,"Dividend (paid to cash)")*X286</f>
        <v>2187.5</v>
      </c>
      <c r="BJ286" s="6">
        <f ca="1">BJ285+SUMIFS('Transactions (Dated)'!$F:$F,'Transactions (Dated)'!$D:$D,$BF286,'Transactions (Dated)'!$B:$B,BJ$11,'Transactions (Dated)'!$C:$C,"Dividend (paid to cash)")*Y286</f>
        <v>0</v>
      </c>
      <c r="BK286" s="6">
        <f ca="1">BK285+SUMIFS('Transactions (Dated)'!$F:$F,'Transactions (Dated)'!$D:$D,$BF286,'Transactions (Dated)'!$B:$B,BK$11,'Transactions (Dated)'!$C:$C,"Dividend (paid to cash)")*Z286</f>
        <v>179.74</v>
      </c>
      <c r="BL286" s="6">
        <f ca="1">BL285+SUMIFS('Transactions (Dated)'!$F:$F,'Transactions (Dated)'!$D:$D,$BF286,'Transactions (Dated)'!$B:$B,BL$11,'Transactions (Dated)'!$C:$C,"Dividend (paid to cash)")*AA286</f>
        <v>0</v>
      </c>
      <c r="BM286" s="6">
        <f ca="1">BM285+SUMIFS('Transactions (Dated)'!$F:$F,'Transactions (Dated)'!$D:$D,$BF286,'Transactions (Dated)'!$B:$B,BM$11,'Transactions (Dated)'!$C:$C,"Dividend (paid to cash)")*AB286</f>
        <v>0</v>
      </c>
      <c r="BN286" s="6">
        <f ca="1">BN285+SUMIFS('Transactions (Dated)'!$F:$F,'Transactions (Dated)'!$D:$D,$BF286,'Transactions (Dated)'!$B:$B,BN$11,'Transactions (Dated)'!$C:$C,"Dividend (paid to cash)")*AC286</f>
        <v>0</v>
      </c>
      <c r="BO286" s="6">
        <f ca="1">BO285+SUMIFS('Transactions (Dated)'!$F:$F,'Transactions (Dated)'!$D:$D,$BF286,'Transactions (Dated)'!$B:$B,BO$11,'Transactions (Dated)'!$C:$C,"Dividend (paid to cash)")*AD286</f>
        <v>0</v>
      </c>
      <c r="BP286" s="6">
        <f ca="1">BP285+SUMIFS('Transactions (Dated)'!$F:$F,'Transactions (Dated)'!$D:$D,$BF286,'Transactions (Dated)'!$B:$B,BP$11,'Transactions (Dated)'!$C:$C,"Dividend (paid to cash)")*AE286</f>
        <v>0</v>
      </c>
      <c r="BQ286" s="6">
        <f ca="1">BQ285+SUMIFS('Transactions (Dated)'!$F:$F,'Transactions (Dated)'!$D:$D,$BF286,'Transactions (Dated)'!$B:$B,BQ$11,'Transactions (Dated)'!$C:$C,"Dividend (paid to cash)")*AF286</f>
        <v>0</v>
      </c>
      <c r="BR286" s="6">
        <f ca="1">BR285+SUMIFS('Transactions (Dated)'!$F:$F,'Transactions (Dated)'!$D:$D,$BF286,'Transactions (Dated)'!$B:$B,BR$11,'Transactions (Dated)'!$C:$C,"Dividend (paid to cash)")*AG286</f>
        <v>0</v>
      </c>
      <c r="BS286" s="6">
        <f ca="1">BS285+SUMIFS('Transactions (Dated)'!$F:$F,'Transactions (Dated)'!$D:$D,$BF286,'Transactions (Dated)'!$B:$B,BS$11,'Transactions (Dated)'!$C:$C,"Dividend (paid to cash)")*AH286</f>
        <v>0</v>
      </c>
      <c r="BT286" s="6">
        <f ca="1">BT285+SUMIFS('Transactions (Dated)'!$F:$F,'Transactions (Dated)'!$D:$D,$BF286,'Transactions (Dated)'!$B:$B,BT$11,'Transactions (Dated)'!$C:$C,"Dividend (paid to cash)")*AI286</f>
        <v>0</v>
      </c>
      <c r="BU286" s="6">
        <f ca="1">BU285+SUMIFS('Transactions (Dated)'!$F:$F,'Transactions (Dated)'!$D:$D,$BF286,'Transactions (Dated)'!$B:$B,BU$11,'Transactions (Dated)'!$C:$C,"Dividend (paid to cash)")*AJ286</f>
        <v>0</v>
      </c>
      <c r="BV286" s="6"/>
      <c r="BX286" s="6">
        <f t="shared" ca="1" si="126"/>
        <v>808892.14</v>
      </c>
      <c r="BZ286" s="3">
        <f t="shared" si="127"/>
        <v>42312</v>
      </c>
      <c r="CA286" s="4">
        <f t="shared" ca="1" si="122"/>
        <v>170309.99</v>
      </c>
      <c r="CB286" s="4">
        <f t="shared" ca="1" si="123"/>
        <v>808892.14</v>
      </c>
      <c r="CD286" s="4">
        <f t="shared" ca="1" si="124"/>
        <v>979202.13</v>
      </c>
    </row>
    <row r="287" spans="2:82" x14ac:dyDescent="0.15">
      <c r="B287" s="3">
        <f t="shared" si="125"/>
        <v>42313</v>
      </c>
      <c r="C287" s="2">
        <v>13558.8</v>
      </c>
      <c r="E287" s="70">
        <v>42313</v>
      </c>
      <c r="F287" s="69">
        <v>10</v>
      </c>
      <c r="G287" s="69">
        <v>3.67</v>
      </c>
      <c r="H287" s="69">
        <v>18.37</v>
      </c>
      <c r="I287" s="69">
        <v>31.9</v>
      </c>
      <c r="J287" s="69">
        <v>12.86</v>
      </c>
      <c r="K287" s="69">
        <v>10.47</v>
      </c>
      <c r="L287" s="69">
        <v>22.52</v>
      </c>
      <c r="M287" s="69">
        <v>3.09</v>
      </c>
      <c r="N287" s="69">
        <v>8.85</v>
      </c>
      <c r="O287" s="69">
        <v>6</v>
      </c>
      <c r="P287" s="69">
        <v>26.97</v>
      </c>
      <c r="Q287" s="69">
        <v>0.86</v>
      </c>
      <c r="R287" s="69">
        <v>6.46</v>
      </c>
      <c r="S287" s="69">
        <v>38</v>
      </c>
      <c r="T287" s="4"/>
      <c r="V287" s="3">
        <f t="shared" si="104"/>
        <v>42313</v>
      </c>
      <c r="W287" s="40">
        <f ca="1">W286+SUMIFS('Transactions (Dated)'!$E$2:$E$53,'Transactions (Dated)'!$D$2:$D$53,'Share Values'!$V287,'Transactions (Dated)'!$B$2:$B$53,'Share Values'!W$11,'Transactions (Dated)'!$C$2:$C$53,"Buy")-SUMIFS('Transactions (Dated)'!$E$2:$E$53,'Transactions (Dated)'!$D$2:$D$53,'Share Values'!$V287,'Transactions (Dated)'!$B$2:$B$53,'Share Values'!W$11,'Transactions (Dated)'!$C$2:$C$53,"Sell")</f>
        <v>4625</v>
      </c>
      <c r="X287" s="40">
        <f ca="1">X286+SUMIFS('Transactions (Dated)'!$E$2:$E$53,'Transactions (Dated)'!$D$2:$D$53,'Share Values'!$V287,'Transactions (Dated)'!$B$2:$B$53,'Share Values'!X$11,'Transactions (Dated)'!$C$2:$C$53,"Buy")-SUMIFS('Transactions (Dated)'!$E$2:$E$53,'Transactions (Dated)'!$D$2:$D$53,'Share Values'!$V287,'Transactions (Dated)'!$B$2:$B$53,'Share Values'!X$11,'Transactions (Dated)'!$C$2:$C$53,"Sell")</f>
        <v>9375</v>
      </c>
      <c r="Y287" s="40">
        <f ca="1">Y286+SUMIFS('Transactions (Dated)'!$E$2:$E$53,'Transactions (Dated)'!$D$2:$D$53,'Share Values'!$V287,'Transactions (Dated)'!$B$2:$B$53,'Share Values'!Y$11,'Transactions (Dated)'!$C$2:$C$53,"Buy")-SUMIFS('Transactions (Dated)'!$E$2:$E$53,'Transactions (Dated)'!$D$2:$D$53,'Share Values'!$V287,'Transactions (Dated)'!$B$2:$B$53,'Share Values'!Y$11,'Transactions (Dated)'!$C$2:$C$53,"Sell")</f>
        <v>0</v>
      </c>
      <c r="Z287" s="40">
        <f ca="1">Z286+SUMIFS('Transactions (Dated)'!$E$2:$E$53,'Transactions (Dated)'!$D$2:$D$53,'Share Values'!$V287,'Transactions (Dated)'!$B$2:$B$53,'Share Values'!Z$11,'Transactions (Dated)'!$C$2:$C$53,"Buy")-SUMIFS('Transactions (Dated)'!$E$2:$E$53,'Transactions (Dated)'!$D$2:$D$53,'Share Values'!$V287,'Transactions (Dated)'!$B$2:$B$53,'Share Values'!Z$11,'Transactions (Dated)'!$C$2:$C$53,"Sell")</f>
        <v>1892</v>
      </c>
      <c r="AA287" s="40">
        <f ca="1">AA286+SUMIFS('Transactions (Dated)'!$E$2:$E$53,'Transactions (Dated)'!$D$2:$D$53,'Share Values'!$V287,'Transactions (Dated)'!$B$2:$B$53,'Share Values'!AA$11,'Transactions (Dated)'!$C$2:$C$53,"Buy")-SUMIFS('Transactions (Dated)'!$E$2:$E$53,'Transactions (Dated)'!$D$2:$D$53,'Share Values'!$V287,'Transactions (Dated)'!$B$2:$B$53,'Share Values'!AA$11,'Transactions (Dated)'!$C$2:$C$53,"Sell")</f>
        <v>2348</v>
      </c>
      <c r="AB287" s="40">
        <f ca="1">AB286+SUMIFS('Transactions (Dated)'!$E$2:$E$53,'Transactions (Dated)'!$D$2:$D$53,'Share Values'!$V287,'Transactions (Dated)'!$B$2:$B$53,'Share Values'!AB$11,'Transactions (Dated)'!$C$2:$C$53,"Buy")-SUMIFS('Transactions (Dated)'!$E$2:$E$53,'Transactions (Dated)'!$D$2:$D$53,'Share Values'!$V287,'Transactions (Dated)'!$B$2:$B$53,'Share Values'!AB$11,'Transactions (Dated)'!$C$2:$C$53,"Sell")</f>
        <v>0</v>
      </c>
      <c r="AC287" s="40">
        <f ca="1">AC286+SUMIFS('Transactions (Dated)'!$E$2:$E$53,'Transactions (Dated)'!$D$2:$D$53,'Share Values'!$V287,'Transactions (Dated)'!$B$2:$B$53,'Share Values'!AC$11,'Transactions (Dated)'!$C$2:$C$53,"Buy")-SUMIFS('Transactions (Dated)'!$E$2:$E$53,'Transactions (Dated)'!$D$2:$D$53,'Share Values'!$V287,'Transactions (Dated)'!$B$2:$B$53,'Share Values'!AC$11,'Transactions (Dated)'!$C$2:$C$53,"Sell")</f>
        <v>0</v>
      </c>
      <c r="AD287" s="40">
        <f ca="1">AD286+SUMIFS('Transactions (Dated)'!$E$2:$E$53,'Transactions (Dated)'!$D$2:$D$53,'Share Values'!$V287,'Transactions (Dated)'!$B$2:$B$53,'Share Values'!AD$11,'Transactions (Dated)'!$C$2:$C$53,"Buy")-SUMIFS('Transactions (Dated)'!$E$2:$E$53,'Transactions (Dated)'!$D$2:$D$53,'Share Values'!$V287,'Transactions (Dated)'!$B$2:$B$53,'Share Values'!AD$11,'Transactions (Dated)'!$C$2:$C$53,"Sell")</f>
        <v>0</v>
      </c>
      <c r="AE287" s="40">
        <f ca="1">AE286+SUMIFS('Transactions (Dated)'!$E$2:$E$53,'Transactions (Dated)'!$D$2:$D$53,'Share Values'!$V287,'Transactions (Dated)'!$B$2:$B$53,'Share Values'!AE$11,'Transactions (Dated)'!$C$2:$C$53,"Buy")-SUMIFS('Transactions (Dated)'!$E$2:$E$53,'Transactions (Dated)'!$D$2:$D$53,'Share Values'!$V287,'Transactions (Dated)'!$B$2:$B$53,'Share Values'!AE$11,'Transactions (Dated)'!$C$2:$C$53,"Sell")</f>
        <v>0</v>
      </c>
      <c r="AF287" s="40">
        <f ca="1">AF286+SUMIFS('Transactions (Dated)'!$E$2:$E$53,'Transactions (Dated)'!$D$2:$D$53,'Share Values'!$V287,'Transactions (Dated)'!$B$2:$B$53,'Share Values'!AF$11,'Transactions (Dated)'!$C$2:$C$53,"Buy")-SUMIFS('Transactions (Dated)'!$E$2:$E$53,'Transactions (Dated)'!$D$2:$D$53,'Share Values'!$V287,'Transactions (Dated)'!$B$2:$B$53,'Share Values'!AF$11,'Transactions (Dated)'!$C$2:$C$53,"Sell")</f>
        <v>0</v>
      </c>
      <c r="AG287" s="40">
        <f ca="1">AG286+SUMIFS('Transactions (Dated)'!$E$2:$E$53,'Transactions (Dated)'!$D$2:$D$53,'Share Values'!$V287,'Transactions (Dated)'!$B$2:$B$53,'Share Values'!AG$11,'Transactions (Dated)'!$C$2:$C$53,"Buy")-SUMIFS('Transactions (Dated)'!$E$2:$E$53,'Transactions (Dated)'!$D$2:$D$53,'Share Values'!$V287,'Transactions (Dated)'!$B$2:$B$53,'Share Values'!AG$11,'Transactions (Dated)'!$C$2:$C$53,"Sell")</f>
        <v>0</v>
      </c>
      <c r="AH287" s="40">
        <f ca="1">AH286+SUMIFS('Transactions (Dated)'!$E$2:$E$53,'Transactions (Dated)'!$D$2:$D$53,'Share Values'!$V287,'Transactions (Dated)'!$B$2:$B$53,'Share Values'!AH$11,'Transactions (Dated)'!$C$2:$C$53,"Buy")-SUMIFS('Transactions (Dated)'!$E$2:$E$53,'Transactions (Dated)'!$D$2:$D$53,'Share Values'!$V287,'Transactions (Dated)'!$B$2:$B$53,'Share Values'!AH$11,'Transactions (Dated)'!$C$2:$C$53,"Sell")</f>
        <v>0</v>
      </c>
      <c r="AI287" s="40">
        <f ca="1">AI286+SUMIFS('Transactions (Dated)'!$E$2:$E$53,'Transactions (Dated)'!$D$2:$D$53,'Share Values'!$V287,'Transactions (Dated)'!$B$2:$B$53,'Share Values'!AI$11,'Transactions (Dated)'!$C$2:$C$53,"Buy")-SUMIFS('Transactions (Dated)'!$E$2:$E$53,'Transactions (Dated)'!$D$2:$D$53,'Share Values'!$V287,'Transactions (Dated)'!$B$2:$B$53,'Share Values'!AI$11,'Transactions (Dated)'!$C$2:$C$53,"Sell")</f>
        <v>0</v>
      </c>
      <c r="AJ287" s="40">
        <f ca="1">AJ286+SUMIFS('Transactions (Dated)'!$E$2:$E$53,'Transactions (Dated)'!$D$2:$D$53,'Share Values'!$V287,'Transactions (Dated)'!$B$2:$B$53,'Share Values'!AJ$11,'Transactions (Dated)'!$C$2:$C$53,"Buy")-SUMIFS('Transactions (Dated)'!$E$2:$E$53,'Transactions (Dated)'!$D$2:$D$53,'Share Values'!$V287,'Transactions (Dated)'!$B$2:$B$53,'Share Values'!AJ$11,'Transactions (Dated)'!$C$2:$C$53,"Sell")</f>
        <v>0</v>
      </c>
      <c r="AK287" s="40"/>
      <c r="AM287" s="3">
        <f t="shared" si="105"/>
        <v>42313</v>
      </c>
      <c r="AN287" s="6">
        <f t="shared" ca="1" si="106"/>
        <v>46250</v>
      </c>
      <c r="AO287" s="6">
        <f t="shared" ca="1" si="107"/>
        <v>34406.25</v>
      </c>
      <c r="AP287" s="6">
        <f t="shared" ca="1" si="108"/>
        <v>0</v>
      </c>
      <c r="AQ287" s="6">
        <f t="shared" ca="1" si="109"/>
        <v>60354.799999999996</v>
      </c>
      <c r="AR287" s="6">
        <f t="shared" ca="1" si="110"/>
        <v>30195.279999999999</v>
      </c>
      <c r="AS287" s="6">
        <f t="shared" ca="1" si="111"/>
        <v>0</v>
      </c>
      <c r="AT287" s="6">
        <f t="shared" ca="1" si="112"/>
        <v>0</v>
      </c>
      <c r="AU287" s="6">
        <f t="shared" ca="1" si="113"/>
        <v>0</v>
      </c>
      <c r="AV287" s="6">
        <f t="shared" ca="1" si="114"/>
        <v>0</v>
      </c>
      <c r="AW287" s="6">
        <f t="shared" ca="1" si="115"/>
        <v>0</v>
      </c>
      <c r="AX287" s="6">
        <f t="shared" ca="1" si="116"/>
        <v>0</v>
      </c>
      <c r="AY287" s="6">
        <f t="shared" ca="1" si="117"/>
        <v>0</v>
      </c>
      <c r="AZ287" s="6">
        <f t="shared" ca="1" si="118"/>
        <v>0</v>
      </c>
      <c r="BA287" s="6">
        <f t="shared" ca="1" si="119"/>
        <v>0</v>
      </c>
      <c r="BB287" s="6"/>
      <c r="BD287" s="4">
        <f t="shared" ca="1" si="120"/>
        <v>171206.33</v>
      </c>
      <c r="BF287" s="3">
        <f t="shared" si="121"/>
        <v>42313</v>
      </c>
      <c r="BG287" s="6">
        <f>BG286+SUMIFS('Transactions (Dated)'!H:H,'Transactions (Dated)'!D:D,'Share Values'!AM287)</f>
        <v>806524.9</v>
      </c>
      <c r="BH287" s="6">
        <f ca="1">BH286+SUMIFS('Transactions (Dated)'!$F:$F,'Transactions (Dated)'!$D:$D,$BF287,'Transactions (Dated)'!$B:$B,BH$11,'Transactions (Dated)'!$C:$C,"Dividend (paid to cash)")*W287</f>
        <v>0</v>
      </c>
      <c r="BI287" s="6">
        <f ca="1">BI286+SUMIFS('Transactions (Dated)'!$F:$F,'Transactions (Dated)'!$D:$D,$BF287,'Transactions (Dated)'!$B:$B,BI$11,'Transactions (Dated)'!$C:$C,"Dividend (paid to cash)")*X287</f>
        <v>2187.5</v>
      </c>
      <c r="BJ287" s="6">
        <f ca="1">BJ286+SUMIFS('Transactions (Dated)'!$F:$F,'Transactions (Dated)'!$D:$D,$BF287,'Transactions (Dated)'!$B:$B,BJ$11,'Transactions (Dated)'!$C:$C,"Dividend (paid to cash)")*Y287</f>
        <v>0</v>
      </c>
      <c r="BK287" s="6">
        <f ca="1">BK286+SUMIFS('Transactions (Dated)'!$F:$F,'Transactions (Dated)'!$D:$D,$BF287,'Transactions (Dated)'!$B:$B,BK$11,'Transactions (Dated)'!$C:$C,"Dividend (paid to cash)")*Z287</f>
        <v>179.74</v>
      </c>
      <c r="BL287" s="6">
        <f ca="1">BL286+SUMIFS('Transactions (Dated)'!$F:$F,'Transactions (Dated)'!$D:$D,$BF287,'Transactions (Dated)'!$B:$B,BL$11,'Transactions (Dated)'!$C:$C,"Dividend (paid to cash)")*AA287</f>
        <v>0</v>
      </c>
      <c r="BM287" s="6">
        <f ca="1">BM286+SUMIFS('Transactions (Dated)'!$F:$F,'Transactions (Dated)'!$D:$D,$BF287,'Transactions (Dated)'!$B:$B,BM$11,'Transactions (Dated)'!$C:$C,"Dividend (paid to cash)")*AB287</f>
        <v>0</v>
      </c>
      <c r="BN287" s="6">
        <f ca="1">BN286+SUMIFS('Transactions (Dated)'!$F:$F,'Transactions (Dated)'!$D:$D,$BF287,'Transactions (Dated)'!$B:$B,BN$11,'Transactions (Dated)'!$C:$C,"Dividend (paid to cash)")*AC287</f>
        <v>0</v>
      </c>
      <c r="BO287" s="6">
        <f ca="1">BO286+SUMIFS('Transactions (Dated)'!$F:$F,'Transactions (Dated)'!$D:$D,$BF287,'Transactions (Dated)'!$B:$B,BO$11,'Transactions (Dated)'!$C:$C,"Dividend (paid to cash)")*AD287</f>
        <v>0</v>
      </c>
      <c r="BP287" s="6">
        <f ca="1">BP286+SUMIFS('Transactions (Dated)'!$F:$F,'Transactions (Dated)'!$D:$D,$BF287,'Transactions (Dated)'!$B:$B,BP$11,'Transactions (Dated)'!$C:$C,"Dividend (paid to cash)")*AE287</f>
        <v>0</v>
      </c>
      <c r="BQ287" s="6">
        <f ca="1">BQ286+SUMIFS('Transactions (Dated)'!$F:$F,'Transactions (Dated)'!$D:$D,$BF287,'Transactions (Dated)'!$B:$B,BQ$11,'Transactions (Dated)'!$C:$C,"Dividend (paid to cash)")*AF287</f>
        <v>0</v>
      </c>
      <c r="BR287" s="6">
        <f ca="1">BR286+SUMIFS('Transactions (Dated)'!$F:$F,'Transactions (Dated)'!$D:$D,$BF287,'Transactions (Dated)'!$B:$B,BR$11,'Transactions (Dated)'!$C:$C,"Dividend (paid to cash)")*AG287</f>
        <v>0</v>
      </c>
      <c r="BS287" s="6">
        <f ca="1">BS286+SUMIFS('Transactions (Dated)'!$F:$F,'Transactions (Dated)'!$D:$D,$BF287,'Transactions (Dated)'!$B:$B,BS$11,'Transactions (Dated)'!$C:$C,"Dividend (paid to cash)")*AH287</f>
        <v>0</v>
      </c>
      <c r="BT287" s="6">
        <f ca="1">BT286+SUMIFS('Transactions (Dated)'!$F:$F,'Transactions (Dated)'!$D:$D,$BF287,'Transactions (Dated)'!$B:$B,BT$11,'Transactions (Dated)'!$C:$C,"Dividend (paid to cash)")*AI287</f>
        <v>0</v>
      </c>
      <c r="BU287" s="6">
        <f ca="1">BU286+SUMIFS('Transactions (Dated)'!$F:$F,'Transactions (Dated)'!$D:$D,$BF287,'Transactions (Dated)'!$B:$B,BU$11,'Transactions (Dated)'!$C:$C,"Dividend (paid to cash)")*AJ287</f>
        <v>0</v>
      </c>
      <c r="BV287" s="6"/>
      <c r="BX287" s="6">
        <f t="shared" ca="1" si="126"/>
        <v>808892.14</v>
      </c>
      <c r="BZ287" s="3">
        <f t="shared" si="127"/>
        <v>42313</v>
      </c>
      <c r="CA287" s="4">
        <f t="shared" ca="1" si="122"/>
        <v>171206.33</v>
      </c>
      <c r="CB287" s="4">
        <f t="shared" ca="1" si="123"/>
        <v>808892.14</v>
      </c>
      <c r="CD287" s="4">
        <f t="shared" ca="1" si="124"/>
        <v>980098.47</v>
      </c>
    </row>
    <row r="288" spans="2:82" x14ac:dyDescent="0.15">
      <c r="B288" s="3">
        <f t="shared" si="125"/>
        <v>42314</v>
      </c>
      <c r="C288" s="2">
        <v>13553.3</v>
      </c>
      <c r="E288" s="70">
        <v>42314</v>
      </c>
      <c r="F288" s="69">
        <v>10.65</v>
      </c>
      <c r="G288" s="69">
        <v>3.61</v>
      </c>
      <c r="H288" s="69">
        <v>18.350000000000001</v>
      </c>
      <c r="I288" s="69">
        <v>33.119999999999997</v>
      </c>
      <c r="J288" s="69">
        <v>13.03</v>
      </c>
      <c r="K288" s="69">
        <v>10.48</v>
      </c>
      <c r="L288" s="69">
        <v>22.57</v>
      </c>
      <c r="M288" s="69">
        <v>3.01</v>
      </c>
      <c r="N288" s="69">
        <v>8.6999999999999993</v>
      </c>
      <c r="O288" s="69">
        <v>6.0167000000000002</v>
      </c>
      <c r="P288" s="69">
        <v>26.91</v>
      </c>
      <c r="Q288" s="69">
        <v>0.86</v>
      </c>
      <c r="R288" s="69">
        <v>6.99</v>
      </c>
      <c r="S288" s="69">
        <v>37.6</v>
      </c>
      <c r="T288" s="4"/>
      <c r="V288" s="3">
        <f t="shared" si="104"/>
        <v>42314</v>
      </c>
      <c r="W288" s="40">
        <f ca="1">W287+SUMIFS('Transactions (Dated)'!$E$2:$E$53,'Transactions (Dated)'!$D$2:$D$53,'Share Values'!$V288,'Transactions (Dated)'!$B$2:$B$53,'Share Values'!W$11,'Transactions (Dated)'!$C$2:$C$53,"Buy")-SUMIFS('Transactions (Dated)'!$E$2:$E$53,'Transactions (Dated)'!$D$2:$D$53,'Share Values'!$V288,'Transactions (Dated)'!$B$2:$B$53,'Share Values'!W$11,'Transactions (Dated)'!$C$2:$C$53,"Sell")</f>
        <v>4625</v>
      </c>
      <c r="X288" s="40">
        <f ca="1">X287+SUMIFS('Transactions (Dated)'!$E$2:$E$53,'Transactions (Dated)'!$D$2:$D$53,'Share Values'!$V288,'Transactions (Dated)'!$B$2:$B$53,'Share Values'!X$11,'Transactions (Dated)'!$C$2:$C$53,"Buy")-SUMIFS('Transactions (Dated)'!$E$2:$E$53,'Transactions (Dated)'!$D$2:$D$53,'Share Values'!$V288,'Transactions (Dated)'!$B$2:$B$53,'Share Values'!X$11,'Transactions (Dated)'!$C$2:$C$53,"Sell")</f>
        <v>9375</v>
      </c>
      <c r="Y288" s="40">
        <f ca="1">Y287+SUMIFS('Transactions (Dated)'!$E$2:$E$53,'Transactions (Dated)'!$D$2:$D$53,'Share Values'!$V288,'Transactions (Dated)'!$B$2:$B$53,'Share Values'!Y$11,'Transactions (Dated)'!$C$2:$C$53,"Buy")-SUMIFS('Transactions (Dated)'!$E$2:$E$53,'Transactions (Dated)'!$D$2:$D$53,'Share Values'!$V288,'Transactions (Dated)'!$B$2:$B$53,'Share Values'!Y$11,'Transactions (Dated)'!$C$2:$C$53,"Sell")</f>
        <v>0</v>
      </c>
      <c r="Z288" s="40">
        <f ca="1">Z287+SUMIFS('Transactions (Dated)'!$E$2:$E$53,'Transactions (Dated)'!$D$2:$D$53,'Share Values'!$V288,'Transactions (Dated)'!$B$2:$B$53,'Share Values'!Z$11,'Transactions (Dated)'!$C$2:$C$53,"Buy")-SUMIFS('Transactions (Dated)'!$E$2:$E$53,'Transactions (Dated)'!$D$2:$D$53,'Share Values'!$V288,'Transactions (Dated)'!$B$2:$B$53,'Share Values'!Z$11,'Transactions (Dated)'!$C$2:$C$53,"Sell")</f>
        <v>1892</v>
      </c>
      <c r="AA288" s="40">
        <f ca="1">AA287+SUMIFS('Transactions (Dated)'!$E$2:$E$53,'Transactions (Dated)'!$D$2:$D$53,'Share Values'!$V288,'Transactions (Dated)'!$B$2:$B$53,'Share Values'!AA$11,'Transactions (Dated)'!$C$2:$C$53,"Buy")-SUMIFS('Transactions (Dated)'!$E$2:$E$53,'Transactions (Dated)'!$D$2:$D$53,'Share Values'!$V288,'Transactions (Dated)'!$B$2:$B$53,'Share Values'!AA$11,'Transactions (Dated)'!$C$2:$C$53,"Sell")</f>
        <v>2348</v>
      </c>
      <c r="AB288" s="40">
        <f ca="1">AB287+SUMIFS('Transactions (Dated)'!$E$2:$E$53,'Transactions (Dated)'!$D$2:$D$53,'Share Values'!$V288,'Transactions (Dated)'!$B$2:$B$53,'Share Values'!AB$11,'Transactions (Dated)'!$C$2:$C$53,"Buy")-SUMIFS('Transactions (Dated)'!$E$2:$E$53,'Transactions (Dated)'!$D$2:$D$53,'Share Values'!$V288,'Transactions (Dated)'!$B$2:$B$53,'Share Values'!AB$11,'Transactions (Dated)'!$C$2:$C$53,"Sell")</f>
        <v>0</v>
      </c>
      <c r="AC288" s="40">
        <f ca="1">AC287+SUMIFS('Transactions (Dated)'!$E$2:$E$53,'Transactions (Dated)'!$D$2:$D$53,'Share Values'!$V288,'Transactions (Dated)'!$B$2:$B$53,'Share Values'!AC$11,'Transactions (Dated)'!$C$2:$C$53,"Buy")-SUMIFS('Transactions (Dated)'!$E$2:$E$53,'Transactions (Dated)'!$D$2:$D$53,'Share Values'!$V288,'Transactions (Dated)'!$B$2:$B$53,'Share Values'!AC$11,'Transactions (Dated)'!$C$2:$C$53,"Sell")</f>
        <v>0</v>
      </c>
      <c r="AD288" s="40">
        <f ca="1">AD287+SUMIFS('Transactions (Dated)'!$E$2:$E$53,'Transactions (Dated)'!$D$2:$D$53,'Share Values'!$V288,'Transactions (Dated)'!$B$2:$B$53,'Share Values'!AD$11,'Transactions (Dated)'!$C$2:$C$53,"Buy")-SUMIFS('Transactions (Dated)'!$E$2:$E$53,'Transactions (Dated)'!$D$2:$D$53,'Share Values'!$V288,'Transactions (Dated)'!$B$2:$B$53,'Share Values'!AD$11,'Transactions (Dated)'!$C$2:$C$53,"Sell")</f>
        <v>0</v>
      </c>
      <c r="AE288" s="40">
        <f ca="1">AE287+SUMIFS('Transactions (Dated)'!$E$2:$E$53,'Transactions (Dated)'!$D$2:$D$53,'Share Values'!$V288,'Transactions (Dated)'!$B$2:$B$53,'Share Values'!AE$11,'Transactions (Dated)'!$C$2:$C$53,"Buy")-SUMIFS('Transactions (Dated)'!$E$2:$E$53,'Transactions (Dated)'!$D$2:$D$53,'Share Values'!$V288,'Transactions (Dated)'!$B$2:$B$53,'Share Values'!AE$11,'Transactions (Dated)'!$C$2:$C$53,"Sell")</f>
        <v>0</v>
      </c>
      <c r="AF288" s="40">
        <f ca="1">AF287+SUMIFS('Transactions (Dated)'!$E$2:$E$53,'Transactions (Dated)'!$D$2:$D$53,'Share Values'!$V288,'Transactions (Dated)'!$B$2:$B$53,'Share Values'!AF$11,'Transactions (Dated)'!$C$2:$C$53,"Buy")-SUMIFS('Transactions (Dated)'!$E$2:$E$53,'Transactions (Dated)'!$D$2:$D$53,'Share Values'!$V288,'Transactions (Dated)'!$B$2:$B$53,'Share Values'!AF$11,'Transactions (Dated)'!$C$2:$C$53,"Sell")</f>
        <v>0</v>
      </c>
      <c r="AG288" s="40">
        <f ca="1">AG287+SUMIFS('Transactions (Dated)'!$E$2:$E$53,'Transactions (Dated)'!$D$2:$D$53,'Share Values'!$V288,'Transactions (Dated)'!$B$2:$B$53,'Share Values'!AG$11,'Transactions (Dated)'!$C$2:$C$53,"Buy")-SUMIFS('Transactions (Dated)'!$E$2:$E$53,'Transactions (Dated)'!$D$2:$D$53,'Share Values'!$V288,'Transactions (Dated)'!$B$2:$B$53,'Share Values'!AG$11,'Transactions (Dated)'!$C$2:$C$53,"Sell")</f>
        <v>0</v>
      </c>
      <c r="AH288" s="40">
        <f ca="1">AH287+SUMIFS('Transactions (Dated)'!$E$2:$E$53,'Transactions (Dated)'!$D$2:$D$53,'Share Values'!$V288,'Transactions (Dated)'!$B$2:$B$53,'Share Values'!AH$11,'Transactions (Dated)'!$C$2:$C$53,"Buy")-SUMIFS('Transactions (Dated)'!$E$2:$E$53,'Transactions (Dated)'!$D$2:$D$53,'Share Values'!$V288,'Transactions (Dated)'!$B$2:$B$53,'Share Values'!AH$11,'Transactions (Dated)'!$C$2:$C$53,"Sell")</f>
        <v>0</v>
      </c>
      <c r="AI288" s="40">
        <f ca="1">AI287+SUMIFS('Transactions (Dated)'!$E$2:$E$53,'Transactions (Dated)'!$D$2:$D$53,'Share Values'!$V288,'Transactions (Dated)'!$B$2:$B$53,'Share Values'!AI$11,'Transactions (Dated)'!$C$2:$C$53,"Buy")-SUMIFS('Transactions (Dated)'!$E$2:$E$53,'Transactions (Dated)'!$D$2:$D$53,'Share Values'!$V288,'Transactions (Dated)'!$B$2:$B$53,'Share Values'!AI$11,'Transactions (Dated)'!$C$2:$C$53,"Sell")</f>
        <v>0</v>
      </c>
      <c r="AJ288" s="40">
        <f ca="1">AJ287+SUMIFS('Transactions (Dated)'!$E$2:$E$53,'Transactions (Dated)'!$D$2:$D$53,'Share Values'!$V288,'Transactions (Dated)'!$B$2:$B$53,'Share Values'!AJ$11,'Transactions (Dated)'!$C$2:$C$53,"Buy")-SUMIFS('Transactions (Dated)'!$E$2:$E$53,'Transactions (Dated)'!$D$2:$D$53,'Share Values'!$V288,'Transactions (Dated)'!$B$2:$B$53,'Share Values'!AJ$11,'Transactions (Dated)'!$C$2:$C$53,"Sell")</f>
        <v>0</v>
      </c>
      <c r="AK288" s="40"/>
      <c r="AM288" s="3">
        <f t="shared" si="105"/>
        <v>42314</v>
      </c>
      <c r="AN288" s="6">
        <f t="shared" ca="1" si="106"/>
        <v>49256.25</v>
      </c>
      <c r="AO288" s="6">
        <f t="shared" ca="1" si="107"/>
        <v>33843.75</v>
      </c>
      <c r="AP288" s="6">
        <f t="shared" ca="1" si="108"/>
        <v>0</v>
      </c>
      <c r="AQ288" s="6">
        <f t="shared" ca="1" si="109"/>
        <v>62663.039999999994</v>
      </c>
      <c r="AR288" s="6">
        <f t="shared" ca="1" si="110"/>
        <v>30594.44</v>
      </c>
      <c r="AS288" s="6">
        <f t="shared" ca="1" si="111"/>
        <v>0</v>
      </c>
      <c r="AT288" s="6">
        <f t="shared" ca="1" si="112"/>
        <v>0</v>
      </c>
      <c r="AU288" s="6">
        <f t="shared" ca="1" si="113"/>
        <v>0</v>
      </c>
      <c r="AV288" s="6">
        <f t="shared" ca="1" si="114"/>
        <v>0</v>
      </c>
      <c r="AW288" s="6">
        <f t="shared" ca="1" si="115"/>
        <v>0</v>
      </c>
      <c r="AX288" s="6">
        <f t="shared" ca="1" si="116"/>
        <v>0</v>
      </c>
      <c r="AY288" s="6">
        <f t="shared" ca="1" si="117"/>
        <v>0</v>
      </c>
      <c r="AZ288" s="6">
        <f t="shared" ca="1" si="118"/>
        <v>0</v>
      </c>
      <c r="BA288" s="6">
        <f t="shared" ca="1" si="119"/>
        <v>0</v>
      </c>
      <c r="BB288" s="6"/>
      <c r="BD288" s="4">
        <f t="shared" ca="1" si="120"/>
        <v>176357.47999999998</v>
      </c>
      <c r="BF288" s="3">
        <f t="shared" si="121"/>
        <v>42314</v>
      </c>
      <c r="BG288" s="6">
        <f>BG287+SUMIFS('Transactions (Dated)'!H:H,'Transactions (Dated)'!D:D,'Share Values'!AM288)</f>
        <v>806524.9</v>
      </c>
      <c r="BH288" s="6">
        <f ca="1">BH287+SUMIFS('Transactions (Dated)'!$F:$F,'Transactions (Dated)'!$D:$D,$BF288,'Transactions (Dated)'!$B:$B,BH$11,'Transactions (Dated)'!$C:$C,"Dividend (paid to cash)")*W288</f>
        <v>0</v>
      </c>
      <c r="BI288" s="6">
        <f ca="1">BI287+SUMIFS('Transactions (Dated)'!$F:$F,'Transactions (Dated)'!$D:$D,$BF288,'Transactions (Dated)'!$B:$B,BI$11,'Transactions (Dated)'!$C:$C,"Dividend (paid to cash)")*X288</f>
        <v>2187.5</v>
      </c>
      <c r="BJ288" s="6">
        <f ca="1">BJ287+SUMIFS('Transactions (Dated)'!$F:$F,'Transactions (Dated)'!$D:$D,$BF288,'Transactions (Dated)'!$B:$B,BJ$11,'Transactions (Dated)'!$C:$C,"Dividend (paid to cash)")*Y288</f>
        <v>0</v>
      </c>
      <c r="BK288" s="6">
        <f ca="1">BK287+SUMIFS('Transactions (Dated)'!$F:$F,'Transactions (Dated)'!$D:$D,$BF288,'Transactions (Dated)'!$B:$B,BK$11,'Transactions (Dated)'!$C:$C,"Dividend (paid to cash)")*Z288</f>
        <v>179.74</v>
      </c>
      <c r="BL288" s="6">
        <f ca="1">BL287+SUMIFS('Transactions (Dated)'!$F:$F,'Transactions (Dated)'!$D:$D,$BF288,'Transactions (Dated)'!$B:$B,BL$11,'Transactions (Dated)'!$C:$C,"Dividend (paid to cash)")*AA288</f>
        <v>0</v>
      </c>
      <c r="BM288" s="6">
        <f ca="1">BM287+SUMIFS('Transactions (Dated)'!$F:$F,'Transactions (Dated)'!$D:$D,$BF288,'Transactions (Dated)'!$B:$B,BM$11,'Transactions (Dated)'!$C:$C,"Dividend (paid to cash)")*AB288</f>
        <v>0</v>
      </c>
      <c r="BN288" s="6">
        <f ca="1">BN287+SUMIFS('Transactions (Dated)'!$F:$F,'Transactions (Dated)'!$D:$D,$BF288,'Transactions (Dated)'!$B:$B,BN$11,'Transactions (Dated)'!$C:$C,"Dividend (paid to cash)")*AC288</f>
        <v>0</v>
      </c>
      <c r="BO288" s="6">
        <f ca="1">BO287+SUMIFS('Transactions (Dated)'!$F:$F,'Transactions (Dated)'!$D:$D,$BF288,'Transactions (Dated)'!$B:$B,BO$11,'Transactions (Dated)'!$C:$C,"Dividend (paid to cash)")*AD288</f>
        <v>0</v>
      </c>
      <c r="BP288" s="6">
        <f ca="1">BP287+SUMIFS('Transactions (Dated)'!$F:$F,'Transactions (Dated)'!$D:$D,$BF288,'Transactions (Dated)'!$B:$B,BP$11,'Transactions (Dated)'!$C:$C,"Dividend (paid to cash)")*AE288</f>
        <v>0</v>
      </c>
      <c r="BQ288" s="6">
        <f ca="1">BQ287+SUMIFS('Transactions (Dated)'!$F:$F,'Transactions (Dated)'!$D:$D,$BF288,'Transactions (Dated)'!$B:$B,BQ$11,'Transactions (Dated)'!$C:$C,"Dividend (paid to cash)")*AF288</f>
        <v>0</v>
      </c>
      <c r="BR288" s="6">
        <f ca="1">BR287+SUMIFS('Transactions (Dated)'!$F:$F,'Transactions (Dated)'!$D:$D,$BF288,'Transactions (Dated)'!$B:$B,BR$11,'Transactions (Dated)'!$C:$C,"Dividend (paid to cash)")*AG288</f>
        <v>0</v>
      </c>
      <c r="BS288" s="6">
        <f ca="1">BS287+SUMIFS('Transactions (Dated)'!$F:$F,'Transactions (Dated)'!$D:$D,$BF288,'Transactions (Dated)'!$B:$B,BS$11,'Transactions (Dated)'!$C:$C,"Dividend (paid to cash)")*AH288</f>
        <v>0</v>
      </c>
      <c r="BT288" s="6">
        <f ca="1">BT287+SUMIFS('Transactions (Dated)'!$F:$F,'Transactions (Dated)'!$D:$D,$BF288,'Transactions (Dated)'!$B:$B,BT$11,'Transactions (Dated)'!$C:$C,"Dividend (paid to cash)")*AI288</f>
        <v>0</v>
      </c>
      <c r="BU288" s="6">
        <f ca="1">BU287+SUMIFS('Transactions (Dated)'!$F:$F,'Transactions (Dated)'!$D:$D,$BF288,'Transactions (Dated)'!$B:$B,BU$11,'Transactions (Dated)'!$C:$C,"Dividend (paid to cash)")*AJ288</f>
        <v>0</v>
      </c>
      <c r="BV288" s="6"/>
      <c r="BX288" s="6">
        <f t="shared" ca="1" si="126"/>
        <v>808892.14</v>
      </c>
      <c r="BZ288" s="3">
        <f t="shared" si="127"/>
        <v>42314</v>
      </c>
      <c r="CA288" s="4">
        <f t="shared" ca="1" si="122"/>
        <v>176357.47999999998</v>
      </c>
      <c r="CB288" s="4">
        <f t="shared" ca="1" si="123"/>
        <v>808892.14</v>
      </c>
      <c r="CD288" s="4">
        <f t="shared" ca="1" si="124"/>
        <v>985249.62</v>
      </c>
    </row>
    <row r="289" spans="2:82" x14ac:dyDescent="0.15">
      <c r="B289" s="3">
        <f t="shared" si="125"/>
        <v>42317</v>
      </c>
      <c r="C289" s="2">
        <v>13482.6</v>
      </c>
      <c r="E289" s="70">
        <v>42317</v>
      </c>
      <c r="F289" s="69">
        <v>10.71</v>
      </c>
      <c r="G289" s="69">
        <v>3.56</v>
      </c>
      <c r="H289" s="69">
        <v>18.27</v>
      </c>
      <c r="I289" s="69">
        <v>36.049999999999997</v>
      </c>
      <c r="J289" s="69">
        <v>12.5</v>
      </c>
      <c r="K289" s="69">
        <v>10.7</v>
      </c>
      <c r="L289" s="69">
        <v>23</v>
      </c>
      <c r="M289" s="69">
        <v>2.98</v>
      </c>
      <c r="N289" s="69">
        <v>8.15</v>
      </c>
      <c r="O289" s="69">
        <v>5.9667000000000003</v>
      </c>
      <c r="P289" s="69">
        <v>26.21</v>
      </c>
      <c r="Q289" s="69">
        <v>0.86</v>
      </c>
      <c r="R289" s="69">
        <v>6.89</v>
      </c>
      <c r="S289" s="69">
        <v>37.92</v>
      </c>
      <c r="T289" s="4"/>
      <c r="V289" s="3">
        <f t="shared" si="104"/>
        <v>42317</v>
      </c>
      <c r="W289" s="40">
        <f ca="1">W288+SUMIFS('Transactions (Dated)'!$E$2:$E$53,'Transactions (Dated)'!$D$2:$D$53,'Share Values'!$V289,'Transactions (Dated)'!$B$2:$B$53,'Share Values'!W$11,'Transactions (Dated)'!$C$2:$C$53,"Buy")-SUMIFS('Transactions (Dated)'!$E$2:$E$53,'Transactions (Dated)'!$D$2:$D$53,'Share Values'!$V289,'Transactions (Dated)'!$B$2:$B$53,'Share Values'!W$11,'Transactions (Dated)'!$C$2:$C$53,"Sell")</f>
        <v>4625</v>
      </c>
      <c r="X289" s="40">
        <f ca="1">X288+SUMIFS('Transactions (Dated)'!$E$2:$E$53,'Transactions (Dated)'!$D$2:$D$53,'Share Values'!$V289,'Transactions (Dated)'!$B$2:$B$53,'Share Values'!X$11,'Transactions (Dated)'!$C$2:$C$53,"Buy")-SUMIFS('Transactions (Dated)'!$E$2:$E$53,'Transactions (Dated)'!$D$2:$D$53,'Share Values'!$V289,'Transactions (Dated)'!$B$2:$B$53,'Share Values'!X$11,'Transactions (Dated)'!$C$2:$C$53,"Sell")</f>
        <v>9375</v>
      </c>
      <c r="Y289" s="40">
        <f ca="1">Y288+SUMIFS('Transactions (Dated)'!$E$2:$E$53,'Transactions (Dated)'!$D$2:$D$53,'Share Values'!$V289,'Transactions (Dated)'!$B$2:$B$53,'Share Values'!Y$11,'Transactions (Dated)'!$C$2:$C$53,"Buy")-SUMIFS('Transactions (Dated)'!$E$2:$E$53,'Transactions (Dated)'!$D$2:$D$53,'Share Values'!$V289,'Transactions (Dated)'!$B$2:$B$53,'Share Values'!Y$11,'Transactions (Dated)'!$C$2:$C$53,"Sell")</f>
        <v>0</v>
      </c>
      <c r="Z289" s="40">
        <f ca="1">Z288+SUMIFS('Transactions (Dated)'!$E$2:$E$53,'Transactions (Dated)'!$D$2:$D$53,'Share Values'!$V289,'Transactions (Dated)'!$B$2:$B$53,'Share Values'!Z$11,'Transactions (Dated)'!$C$2:$C$53,"Buy")-SUMIFS('Transactions (Dated)'!$E$2:$E$53,'Transactions (Dated)'!$D$2:$D$53,'Share Values'!$V289,'Transactions (Dated)'!$B$2:$B$53,'Share Values'!Z$11,'Transactions (Dated)'!$C$2:$C$53,"Sell")</f>
        <v>1892</v>
      </c>
      <c r="AA289" s="40">
        <f ca="1">AA288+SUMIFS('Transactions (Dated)'!$E$2:$E$53,'Transactions (Dated)'!$D$2:$D$53,'Share Values'!$V289,'Transactions (Dated)'!$B$2:$B$53,'Share Values'!AA$11,'Transactions (Dated)'!$C$2:$C$53,"Buy")-SUMIFS('Transactions (Dated)'!$E$2:$E$53,'Transactions (Dated)'!$D$2:$D$53,'Share Values'!$V289,'Transactions (Dated)'!$B$2:$B$53,'Share Values'!AA$11,'Transactions (Dated)'!$C$2:$C$53,"Sell")</f>
        <v>2348</v>
      </c>
      <c r="AB289" s="40">
        <f ca="1">AB288+SUMIFS('Transactions (Dated)'!$E$2:$E$53,'Transactions (Dated)'!$D$2:$D$53,'Share Values'!$V289,'Transactions (Dated)'!$B$2:$B$53,'Share Values'!AB$11,'Transactions (Dated)'!$C$2:$C$53,"Buy")-SUMIFS('Transactions (Dated)'!$E$2:$E$53,'Transactions (Dated)'!$D$2:$D$53,'Share Values'!$V289,'Transactions (Dated)'!$B$2:$B$53,'Share Values'!AB$11,'Transactions (Dated)'!$C$2:$C$53,"Sell")</f>
        <v>0</v>
      </c>
      <c r="AC289" s="40">
        <f ca="1">AC288+SUMIFS('Transactions (Dated)'!$E$2:$E$53,'Transactions (Dated)'!$D$2:$D$53,'Share Values'!$V289,'Transactions (Dated)'!$B$2:$B$53,'Share Values'!AC$11,'Transactions (Dated)'!$C$2:$C$53,"Buy")-SUMIFS('Transactions (Dated)'!$E$2:$E$53,'Transactions (Dated)'!$D$2:$D$53,'Share Values'!$V289,'Transactions (Dated)'!$B$2:$B$53,'Share Values'!AC$11,'Transactions (Dated)'!$C$2:$C$53,"Sell")</f>
        <v>0</v>
      </c>
      <c r="AD289" s="40">
        <f ca="1">AD288+SUMIFS('Transactions (Dated)'!$E$2:$E$53,'Transactions (Dated)'!$D$2:$D$53,'Share Values'!$V289,'Transactions (Dated)'!$B$2:$B$53,'Share Values'!AD$11,'Transactions (Dated)'!$C$2:$C$53,"Buy")-SUMIFS('Transactions (Dated)'!$E$2:$E$53,'Transactions (Dated)'!$D$2:$D$53,'Share Values'!$V289,'Transactions (Dated)'!$B$2:$B$53,'Share Values'!AD$11,'Transactions (Dated)'!$C$2:$C$53,"Sell")</f>
        <v>0</v>
      </c>
      <c r="AE289" s="40">
        <f ca="1">AE288+SUMIFS('Transactions (Dated)'!$E$2:$E$53,'Transactions (Dated)'!$D$2:$D$53,'Share Values'!$V289,'Transactions (Dated)'!$B$2:$B$53,'Share Values'!AE$11,'Transactions (Dated)'!$C$2:$C$53,"Buy")-SUMIFS('Transactions (Dated)'!$E$2:$E$53,'Transactions (Dated)'!$D$2:$D$53,'Share Values'!$V289,'Transactions (Dated)'!$B$2:$B$53,'Share Values'!AE$11,'Transactions (Dated)'!$C$2:$C$53,"Sell")</f>
        <v>0</v>
      </c>
      <c r="AF289" s="40">
        <f ca="1">AF288+SUMIFS('Transactions (Dated)'!$E$2:$E$53,'Transactions (Dated)'!$D$2:$D$53,'Share Values'!$V289,'Transactions (Dated)'!$B$2:$B$53,'Share Values'!AF$11,'Transactions (Dated)'!$C$2:$C$53,"Buy")-SUMIFS('Transactions (Dated)'!$E$2:$E$53,'Transactions (Dated)'!$D$2:$D$53,'Share Values'!$V289,'Transactions (Dated)'!$B$2:$B$53,'Share Values'!AF$11,'Transactions (Dated)'!$C$2:$C$53,"Sell")</f>
        <v>0</v>
      </c>
      <c r="AG289" s="40">
        <f ca="1">AG288+SUMIFS('Transactions (Dated)'!$E$2:$E$53,'Transactions (Dated)'!$D$2:$D$53,'Share Values'!$V289,'Transactions (Dated)'!$B$2:$B$53,'Share Values'!AG$11,'Transactions (Dated)'!$C$2:$C$53,"Buy")-SUMIFS('Transactions (Dated)'!$E$2:$E$53,'Transactions (Dated)'!$D$2:$D$53,'Share Values'!$V289,'Transactions (Dated)'!$B$2:$B$53,'Share Values'!AG$11,'Transactions (Dated)'!$C$2:$C$53,"Sell")</f>
        <v>0</v>
      </c>
      <c r="AH289" s="40">
        <f ca="1">AH288+SUMIFS('Transactions (Dated)'!$E$2:$E$53,'Transactions (Dated)'!$D$2:$D$53,'Share Values'!$V289,'Transactions (Dated)'!$B$2:$B$53,'Share Values'!AH$11,'Transactions (Dated)'!$C$2:$C$53,"Buy")-SUMIFS('Transactions (Dated)'!$E$2:$E$53,'Transactions (Dated)'!$D$2:$D$53,'Share Values'!$V289,'Transactions (Dated)'!$B$2:$B$53,'Share Values'!AH$11,'Transactions (Dated)'!$C$2:$C$53,"Sell")</f>
        <v>0</v>
      </c>
      <c r="AI289" s="40">
        <f ca="1">AI288+SUMIFS('Transactions (Dated)'!$E$2:$E$53,'Transactions (Dated)'!$D$2:$D$53,'Share Values'!$V289,'Transactions (Dated)'!$B$2:$B$53,'Share Values'!AI$11,'Transactions (Dated)'!$C$2:$C$53,"Buy")-SUMIFS('Transactions (Dated)'!$E$2:$E$53,'Transactions (Dated)'!$D$2:$D$53,'Share Values'!$V289,'Transactions (Dated)'!$B$2:$B$53,'Share Values'!AI$11,'Transactions (Dated)'!$C$2:$C$53,"Sell")</f>
        <v>0</v>
      </c>
      <c r="AJ289" s="40">
        <f ca="1">AJ288+SUMIFS('Transactions (Dated)'!$E$2:$E$53,'Transactions (Dated)'!$D$2:$D$53,'Share Values'!$V289,'Transactions (Dated)'!$B$2:$B$53,'Share Values'!AJ$11,'Transactions (Dated)'!$C$2:$C$53,"Buy")-SUMIFS('Transactions (Dated)'!$E$2:$E$53,'Transactions (Dated)'!$D$2:$D$53,'Share Values'!$V289,'Transactions (Dated)'!$B$2:$B$53,'Share Values'!AJ$11,'Transactions (Dated)'!$C$2:$C$53,"Sell")</f>
        <v>0</v>
      </c>
      <c r="AK289" s="40"/>
      <c r="AM289" s="3">
        <f t="shared" si="105"/>
        <v>42317</v>
      </c>
      <c r="AN289" s="6">
        <f t="shared" ca="1" si="106"/>
        <v>49533.750000000007</v>
      </c>
      <c r="AO289" s="6">
        <f t="shared" ca="1" si="107"/>
        <v>33375</v>
      </c>
      <c r="AP289" s="6">
        <f t="shared" ca="1" si="108"/>
        <v>0</v>
      </c>
      <c r="AQ289" s="6">
        <f t="shared" ca="1" si="109"/>
        <v>68206.599999999991</v>
      </c>
      <c r="AR289" s="6">
        <f t="shared" ca="1" si="110"/>
        <v>29350</v>
      </c>
      <c r="AS289" s="6">
        <f t="shared" ca="1" si="111"/>
        <v>0</v>
      </c>
      <c r="AT289" s="6">
        <f t="shared" ca="1" si="112"/>
        <v>0</v>
      </c>
      <c r="AU289" s="6">
        <f t="shared" ca="1" si="113"/>
        <v>0</v>
      </c>
      <c r="AV289" s="6">
        <f t="shared" ca="1" si="114"/>
        <v>0</v>
      </c>
      <c r="AW289" s="6">
        <f t="shared" ca="1" si="115"/>
        <v>0</v>
      </c>
      <c r="AX289" s="6">
        <f t="shared" ca="1" si="116"/>
        <v>0</v>
      </c>
      <c r="AY289" s="6">
        <f t="shared" ca="1" si="117"/>
        <v>0</v>
      </c>
      <c r="AZ289" s="6">
        <f t="shared" ca="1" si="118"/>
        <v>0</v>
      </c>
      <c r="BA289" s="6">
        <f t="shared" ca="1" si="119"/>
        <v>0</v>
      </c>
      <c r="BB289" s="6"/>
      <c r="BD289" s="4">
        <f t="shared" ca="1" si="120"/>
        <v>180465.34999999998</v>
      </c>
      <c r="BF289" s="3">
        <f t="shared" si="121"/>
        <v>42317</v>
      </c>
      <c r="BG289" s="6">
        <f>BG288+SUMIFS('Transactions (Dated)'!H:H,'Transactions (Dated)'!D:D,'Share Values'!AM289)</f>
        <v>806524.9</v>
      </c>
      <c r="BH289" s="6">
        <f ca="1">BH288+SUMIFS('Transactions (Dated)'!$F:$F,'Transactions (Dated)'!$D:$D,$BF289,'Transactions (Dated)'!$B:$B,BH$11,'Transactions (Dated)'!$C:$C,"Dividend (paid to cash)")*W289</f>
        <v>0</v>
      </c>
      <c r="BI289" s="6">
        <f ca="1">BI288+SUMIFS('Transactions (Dated)'!$F:$F,'Transactions (Dated)'!$D:$D,$BF289,'Transactions (Dated)'!$B:$B,BI$11,'Transactions (Dated)'!$C:$C,"Dividend (paid to cash)")*X289</f>
        <v>2187.5</v>
      </c>
      <c r="BJ289" s="6">
        <f ca="1">BJ288+SUMIFS('Transactions (Dated)'!$F:$F,'Transactions (Dated)'!$D:$D,$BF289,'Transactions (Dated)'!$B:$B,BJ$11,'Transactions (Dated)'!$C:$C,"Dividend (paid to cash)")*Y289</f>
        <v>0</v>
      </c>
      <c r="BK289" s="6">
        <f ca="1">BK288+SUMIFS('Transactions (Dated)'!$F:$F,'Transactions (Dated)'!$D:$D,$BF289,'Transactions (Dated)'!$B:$B,BK$11,'Transactions (Dated)'!$C:$C,"Dividend (paid to cash)")*Z289</f>
        <v>179.74</v>
      </c>
      <c r="BL289" s="6">
        <f ca="1">BL288+SUMIFS('Transactions (Dated)'!$F:$F,'Transactions (Dated)'!$D:$D,$BF289,'Transactions (Dated)'!$B:$B,BL$11,'Transactions (Dated)'!$C:$C,"Dividend (paid to cash)")*AA289</f>
        <v>0</v>
      </c>
      <c r="BM289" s="6">
        <f ca="1">BM288+SUMIFS('Transactions (Dated)'!$F:$F,'Transactions (Dated)'!$D:$D,$BF289,'Transactions (Dated)'!$B:$B,BM$11,'Transactions (Dated)'!$C:$C,"Dividend (paid to cash)")*AB289</f>
        <v>0</v>
      </c>
      <c r="BN289" s="6">
        <f ca="1">BN288+SUMIFS('Transactions (Dated)'!$F:$F,'Transactions (Dated)'!$D:$D,$BF289,'Transactions (Dated)'!$B:$B,BN$11,'Transactions (Dated)'!$C:$C,"Dividend (paid to cash)")*AC289</f>
        <v>0</v>
      </c>
      <c r="BO289" s="6">
        <f ca="1">BO288+SUMIFS('Transactions (Dated)'!$F:$F,'Transactions (Dated)'!$D:$D,$BF289,'Transactions (Dated)'!$B:$B,BO$11,'Transactions (Dated)'!$C:$C,"Dividend (paid to cash)")*AD289</f>
        <v>0</v>
      </c>
      <c r="BP289" s="6">
        <f ca="1">BP288+SUMIFS('Transactions (Dated)'!$F:$F,'Transactions (Dated)'!$D:$D,$BF289,'Transactions (Dated)'!$B:$B,BP$11,'Transactions (Dated)'!$C:$C,"Dividend (paid to cash)")*AE289</f>
        <v>0</v>
      </c>
      <c r="BQ289" s="6">
        <f ca="1">BQ288+SUMIFS('Transactions (Dated)'!$F:$F,'Transactions (Dated)'!$D:$D,$BF289,'Transactions (Dated)'!$B:$B,BQ$11,'Transactions (Dated)'!$C:$C,"Dividend (paid to cash)")*AF289</f>
        <v>0</v>
      </c>
      <c r="BR289" s="6">
        <f ca="1">BR288+SUMIFS('Transactions (Dated)'!$F:$F,'Transactions (Dated)'!$D:$D,$BF289,'Transactions (Dated)'!$B:$B,BR$11,'Transactions (Dated)'!$C:$C,"Dividend (paid to cash)")*AG289</f>
        <v>0</v>
      </c>
      <c r="BS289" s="6">
        <f ca="1">BS288+SUMIFS('Transactions (Dated)'!$F:$F,'Transactions (Dated)'!$D:$D,$BF289,'Transactions (Dated)'!$B:$B,BS$11,'Transactions (Dated)'!$C:$C,"Dividend (paid to cash)")*AH289</f>
        <v>0</v>
      </c>
      <c r="BT289" s="6">
        <f ca="1">BT288+SUMIFS('Transactions (Dated)'!$F:$F,'Transactions (Dated)'!$D:$D,$BF289,'Transactions (Dated)'!$B:$B,BT$11,'Transactions (Dated)'!$C:$C,"Dividend (paid to cash)")*AI289</f>
        <v>0</v>
      </c>
      <c r="BU289" s="6">
        <f ca="1">BU288+SUMIFS('Transactions (Dated)'!$F:$F,'Transactions (Dated)'!$D:$D,$BF289,'Transactions (Dated)'!$B:$B,BU$11,'Transactions (Dated)'!$C:$C,"Dividend (paid to cash)")*AJ289</f>
        <v>0</v>
      </c>
      <c r="BV289" s="6"/>
      <c r="BX289" s="6">
        <f t="shared" ca="1" si="126"/>
        <v>808892.14</v>
      </c>
      <c r="BZ289" s="3">
        <f t="shared" si="127"/>
        <v>42317</v>
      </c>
      <c r="CA289" s="4">
        <f t="shared" ca="1" si="122"/>
        <v>180465.34999999998</v>
      </c>
      <c r="CB289" s="4">
        <f t="shared" ca="1" si="123"/>
        <v>808892.14</v>
      </c>
      <c r="CD289" s="4">
        <f t="shared" ca="1" si="124"/>
        <v>989357.49</v>
      </c>
    </row>
    <row r="290" spans="2:82" x14ac:dyDescent="0.15">
      <c r="B290" s="3">
        <f t="shared" si="125"/>
        <v>42318</v>
      </c>
      <c r="C290" s="2">
        <v>13411.6</v>
      </c>
      <c r="E290" s="70">
        <v>42318</v>
      </c>
      <c r="F290" s="69">
        <v>10.210000000000001</v>
      </c>
      <c r="G290" s="69">
        <v>3.54</v>
      </c>
      <c r="H290" s="69">
        <v>18.16</v>
      </c>
      <c r="I290" s="69">
        <v>33.06</v>
      </c>
      <c r="J290" s="69">
        <v>12.13</v>
      </c>
      <c r="K290" s="69">
        <v>10.82</v>
      </c>
      <c r="L290" s="69">
        <v>23.05</v>
      </c>
      <c r="M290" s="69">
        <v>2.95</v>
      </c>
      <c r="N290" s="69">
        <v>8.23</v>
      </c>
      <c r="O290" s="69">
        <v>5.9866999999999999</v>
      </c>
      <c r="P290" s="69">
        <v>25.14</v>
      </c>
      <c r="Q290" s="69">
        <v>0.86</v>
      </c>
      <c r="R290" s="69">
        <v>6.1</v>
      </c>
      <c r="S290" s="69">
        <v>38.299999999999997</v>
      </c>
      <c r="T290" s="4"/>
      <c r="V290" s="3">
        <f t="shared" si="104"/>
        <v>42318</v>
      </c>
      <c r="W290" s="40">
        <f ca="1">W289+SUMIFS('Transactions (Dated)'!$E$2:$E$53,'Transactions (Dated)'!$D$2:$D$53,'Share Values'!$V290,'Transactions (Dated)'!$B$2:$B$53,'Share Values'!W$11,'Transactions (Dated)'!$C$2:$C$53,"Buy")-SUMIFS('Transactions (Dated)'!$E$2:$E$53,'Transactions (Dated)'!$D$2:$D$53,'Share Values'!$V290,'Transactions (Dated)'!$B$2:$B$53,'Share Values'!W$11,'Transactions (Dated)'!$C$2:$C$53,"Sell")</f>
        <v>4625</v>
      </c>
      <c r="X290" s="40">
        <f ca="1">X289+SUMIFS('Transactions (Dated)'!$E$2:$E$53,'Transactions (Dated)'!$D$2:$D$53,'Share Values'!$V290,'Transactions (Dated)'!$B$2:$B$53,'Share Values'!X$11,'Transactions (Dated)'!$C$2:$C$53,"Buy")-SUMIFS('Transactions (Dated)'!$E$2:$E$53,'Transactions (Dated)'!$D$2:$D$53,'Share Values'!$V290,'Transactions (Dated)'!$B$2:$B$53,'Share Values'!X$11,'Transactions (Dated)'!$C$2:$C$53,"Sell")</f>
        <v>9375</v>
      </c>
      <c r="Y290" s="40">
        <f ca="1">Y289+SUMIFS('Transactions (Dated)'!$E$2:$E$53,'Transactions (Dated)'!$D$2:$D$53,'Share Values'!$V290,'Transactions (Dated)'!$B$2:$B$53,'Share Values'!Y$11,'Transactions (Dated)'!$C$2:$C$53,"Buy")-SUMIFS('Transactions (Dated)'!$E$2:$E$53,'Transactions (Dated)'!$D$2:$D$53,'Share Values'!$V290,'Transactions (Dated)'!$B$2:$B$53,'Share Values'!Y$11,'Transactions (Dated)'!$C$2:$C$53,"Sell")</f>
        <v>0</v>
      </c>
      <c r="Z290" s="40">
        <f ca="1">Z289+SUMIFS('Transactions (Dated)'!$E$2:$E$53,'Transactions (Dated)'!$D$2:$D$53,'Share Values'!$V290,'Transactions (Dated)'!$B$2:$B$53,'Share Values'!Z$11,'Transactions (Dated)'!$C$2:$C$53,"Buy")-SUMIFS('Transactions (Dated)'!$E$2:$E$53,'Transactions (Dated)'!$D$2:$D$53,'Share Values'!$V290,'Transactions (Dated)'!$B$2:$B$53,'Share Values'!Z$11,'Transactions (Dated)'!$C$2:$C$53,"Sell")</f>
        <v>1892</v>
      </c>
      <c r="AA290" s="40">
        <f ca="1">AA289+SUMIFS('Transactions (Dated)'!$E$2:$E$53,'Transactions (Dated)'!$D$2:$D$53,'Share Values'!$V290,'Transactions (Dated)'!$B$2:$B$53,'Share Values'!AA$11,'Transactions (Dated)'!$C$2:$C$53,"Buy")-SUMIFS('Transactions (Dated)'!$E$2:$E$53,'Transactions (Dated)'!$D$2:$D$53,'Share Values'!$V290,'Transactions (Dated)'!$B$2:$B$53,'Share Values'!AA$11,'Transactions (Dated)'!$C$2:$C$53,"Sell")</f>
        <v>2348</v>
      </c>
      <c r="AB290" s="40">
        <f ca="1">AB289+SUMIFS('Transactions (Dated)'!$E$2:$E$53,'Transactions (Dated)'!$D$2:$D$53,'Share Values'!$V290,'Transactions (Dated)'!$B$2:$B$53,'Share Values'!AB$11,'Transactions (Dated)'!$C$2:$C$53,"Buy")-SUMIFS('Transactions (Dated)'!$E$2:$E$53,'Transactions (Dated)'!$D$2:$D$53,'Share Values'!$V290,'Transactions (Dated)'!$B$2:$B$53,'Share Values'!AB$11,'Transactions (Dated)'!$C$2:$C$53,"Sell")</f>
        <v>0</v>
      </c>
      <c r="AC290" s="40">
        <f ca="1">AC289+SUMIFS('Transactions (Dated)'!$E$2:$E$53,'Transactions (Dated)'!$D$2:$D$53,'Share Values'!$V290,'Transactions (Dated)'!$B$2:$B$53,'Share Values'!AC$11,'Transactions (Dated)'!$C$2:$C$53,"Buy")-SUMIFS('Transactions (Dated)'!$E$2:$E$53,'Transactions (Dated)'!$D$2:$D$53,'Share Values'!$V290,'Transactions (Dated)'!$B$2:$B$53,'Share Values'!AC$11,'Transactions (Dated)'!$C$2:$C$53,"Sell")</f>
        <v>0</v>
      </c>
      <c r="AD290" s="40">
        <f ca="1">AD289+SUMIFS('Transactions (Dated)'!$E$2:$E$53,'Transactions (Dated)'!$D$2:$D$53,'Share Values'!$V290,'Transactions (Dated)'!$B$2:$B$53,'Share Values'!AD$11,'Transactions (Dated)'!$C$2:$C$53,"Buy")-SUMIFS('Transactions (Dated)'!$E$2:$E$53,'Transactions (Dated)'!$D$2:$D$53,'Share Values'!$V290,'Transactions (Dated)'!$B$2:$B$53,'Share Values'!AD$11,'Transactions (Dated)'!$C$2:$C$53,"Sell")</f>
        <v>0</v>
      </c>
      <c r="AE290" s="40">
        <f ca="1">AE289+SUMIFS('Transactions (Dated)'!$E$2:$E$53,'Transactions (Dated)'!$D$2:$D$53,'Share Values'!$V290,'Transactions (Dated)'!$B$2:$B$53,'Share Values'!AE$11,'Transactions (Dated)'!$C$2:$C$53,"Buy")-SUMIFS('Transactions (Dated)'!$E$2:$E$53,'Transactions (Dated)'!$D$2:$D$53,'Share Values'!$V290,'Transactions (Dated)'!$B$2:$B$53,'Share Values'!AE$11,'Transactions (Dated)'!$C$2:$C$53,"Sell")</f>
        <v>0</v>
      </c>
      <c r="AF290" s="40">
        <f ca="1">AF289+SUMIFS('Transactions (Dated)'!$E$2:$E$53,'Transactions (Dated)'!$D$2:$D$53,'Share Values'!$V290,'Transactions (Dated)'!$B$2:$B$53,'Share Values'!AF$11,'Transactions (Dated)'!$C$2:$C$53,"Buy")-SUMIFS('Transactions (Dated)'!$E$2:$E$53,'Transactions (Dated)'!$D$2:$D$53,'Share Values'!$V290,'Transactions (Dated)'!$B$2:$B$53,'Share Values'!AF$11,'Transactions (Dated)'!$C$2:$C$53,"Sell")</f>
        <v>0</v>
      </c>
      <c r="AG290" s="40">
        <f ca="1">AG289+SUMIFS('Transactions (Dated)'!$E$2:$E$53,'Transactions (Dated)'!$D$2:$D$53,'Share Values'!$V290,'Transactions (Dated)'!$B$2:$B$53,'Share Values'!AG$11,'Transactions (Dated)'!$C$2:$C$53,"Buy")-SUMIFS('Transactions (Dated)'!$E$2:$E$53,'Transactions (Dated)'!$D$2:$D$53,'Share Values'!$V290,'Transactions (Dated)'!$B$2:$B$53,'Share Values'!AG$11,'Transactions (Dated)'!$C$2:$C$53,"Sell")</f>
        <v>0</v>
      </c>
      <c r="AH290" s="40">
        <f ca="1">AH289+SUMIFS('Transactions (Dated)'!$E$2:$E$53,'Transactions (Dated)'!$D$2:$D$53,'Share Values'!$V290,'Transactions (Dated)'!$B$2:$B$53,'Share Values'!AH$11,'Transactions (Dated)'!$C$2:$C$53,"Buy")-SUMIFS('Transactions (Dated)'!$E$2:$E$53,'Transactions (Dated)'!$D$2:$D$53,'Share Values'!$V290,'Transactions (Dated)'!$B$2:$B$53,'Share Values'!AH$11,'Transactions (Dated)'!$C$2:$C$53,"Sell")</f>
        <v>0</v>
      </c>
      <c r="AI290" s="40">
        <f ca="1">AI289+SUMIFS('Transactions (Dated)'!$E$2:$E$53,'Transactions (Dated)'!$D$2:$D$53,'Share Values'!$V290,'Transactions (Dated)'!$B$2:$B$53,'Share Values'!AI$11,'Transactions (Dated)'!$C$2:$C$53,"Buy")-SUMIFS('Transactions (Dated)'!$E$2:$E$53,'Transactions (Dated)'!$D$2:$D$53,'Share Values'!$V290,'Transactions (Dated)'!$B$2:$B$53,'Share Values'!AI$11,'Transactions (Dated)'!$C$2:$C$53,"Sell")</f>
        <v>0</v>
      </c>
      <c r="AJ290" s="40">
        <f ca="1">AJ289+SUMIFS('Transactions (Dated)'!$E$2:$E$53,'Transactions (Dated)'!$D$2:$D$53,'Share Values'!$V290,'Transactions (Dated)'!$B$2:$B$53,'Share Values'!AJ$11,'Transactions (Dated)'!$C$2:$C$53,"Buy")-SUMIFS('Transactions (Dated)'!$E$2:$E$53,'Transactions (Dated)'!$D$2:$D$53,'Share Values'!$V290,'Transactions (Dated)'!$B$2:$B$53,'Share Values'!AJ$11,'Transactions (Dated)'!$C$2:$C$53,"Sell")</f>
        <v>0</v>
      </c>
      <c r="AK290" s="40"/>
      <c r="AM290" s="3">
        <f t="shared" si="105"/>
        <v>42318</v>
      </c>
      <c r="AN290" s="6">
        <f t="shared" ca="1" si="106"/>
        <v>47221.250000000007</v>
      </c>
      <c r="AO290" s="6">
        <f t="shared" ca="1" si="107"/>
        <v>33187.5</v>
      </c>
      <c r="AP290" s="6">
        <f t="shared" ca="1" si="108"/>
        <v>0</v>
      </c>
      <c r="AQ290" s="6">
        <f t="shared" ca="1" si="109"/>
        <v>62549.520000000004</v>
      </c>
      <c r="AR290" s="6">
        <f t="shared" ca="1" si="110"/>
        <v>28481.24</v>
      </c>
      <c r="AS290" s="6">
        <f t="shared" ca="1" si="111"/>
        <v>0</v>
      </c>
      <c r="AT290" s="6">
        <f t="shared" ca="1" si="112"/>
        <v>0</v>
      </c>
      <c r="AU290" s="6">
        <f t="shared" ca="1" si="113"/>
        <v>0</v>
      </c>
      <c r="AV290" s="6">
        <f t="shared" ca="1" si="114"/>
        <v>0</v>
      </c>
      <c r="AW290" s="6">
        <f t="shared" ca="1" si="115"/>
        <v>0</v>
      </c>
      <c r="AX290" s="6">
        <f t="shared" ca="1" si="116"/>
        <v>0</v>
      </c>
      <c r="AY290" s="6">
        <f t="shared" ca="1" si="117"/>
        <v>0</v>
      </c>
      <c r="AZ290" s="6">
        <f t="shared" ca="1" si="118"/>
        <v>0</v>
      </c>
      <c r="BA290" s="6">
        <f t="shared" ca="1" si="119"/>
        <v>0</v>
      </c>
      <c r="BB290" s="6"/>
      <c r="BD290" s="4">
        <f t="shared" ca="1" si="120"/>
        <v>171439.51</v>
      </c>
      <c r="BF290" s="3">
        <f t="shared" si="121"/>
        <v>42318</v>
      </c>
      <c r="BG290" s="6">
        <f>BG289+SUMIFS('Transactions (Dated)'!H:H,'Transactions (Dated)'!D:D,'Share Values'!AM290)</f>
        <v>806524.9</v>
      </c>
      <c r="BH290" s="6">
        <f ca="1">BH289+SUMIFS('Transactions (Dated)'!$F:$F,'Transactions (Dated)'!$D:$D,$BF290,'Transactions (Dated)'!$B:$B,BH$11,'Transactions (Dated)'!$C:$C,"Dividend (paid to cash)")*W290</f>
        <v>0</v>
      </c>
      <c r="BI290" s="6">
        <f ca="1">BI289+SUMIFS('Transactions (Dated)'!$F:$F,'Transactions (Dated)'!$D:$D,$BF290,'Transactions (Dated)'!$B:$B,BI$11,'Transactions (Dated)'!$C:$C,"Dividend (paid to cash)")*X290</f>
        <v>2187.5</v>
      </c>
      <c r="BJ290" s="6">
        <f ca="1">BJ289+SUMIFS('Transactions (Dated)'!$F:$F,'Transactions (Dated)'!$D:$D,$BF290,'Transactions (Dated)'!$B:$B,BJ$11,'Transactions (Dated)'!$C:$C,"Dividend (paid to cash)")*Y290</f>
        <v>0</v>
      </c>
      <c r="BK290" s="6">
        <f ca="1">BK289+SUMIFS('Transactions (Dated)'!$F:$F,'Transactions (Dated)'!$D:$D,$BF290,'Transactions (Dated)'!$B:$B,BK$11,'Transactions (Dated)'!$C:$C,"Dividend (paid to cash)")*Z290</f>
        <v>179.74</v>
      </c>
      <c r="BL290" s="6">
        <f ca="1">BL289+SUMIFS('Transactions (Dated)'!$F:$F,'Transactions (Dated)'!$D:$D,$BF290,'Transactions (Dated)'!$B:$B,BL$11,'Transactions (Dated)'!$C:$C,"Dividend (paid to cash)")*AA290</f>
        <v>0</v>
      </c>
      <c r="BM290" s="6">
        <f ca="1">BM289+SUMIFS('Transactions (Dated)'!$F:$F,'Transactions (Dated)'!$D:$D,$BF290,'Transactions (Dated)'!$B:$B,BM$11,'Transactions (Dated)'!$C:$C,"Dividend (paid to cash)")*AB290</f>
        <v>0</v>
      </c>
      <c r="BN290" s="6">
        <f ca="1">BN289+SUMIFS('Transactions (Dated)'!$F:$F,'Transactions (Dated)'!$D:$D,$BF290,'Transactions (Dated)'!$B:$B,BN$11,'Transactions (Dated)'!$C:$C,"Dividend (paid to cash)")*AC290</f>
        <v>0</v>
      </c>
      <c r="BO290" s="6">
        <f ca="1">BO289+SUMIFS('Transactions (Dated)'!$F:$F,'Transactions (Dated)'!$D:$D,$BF290,'Transactions (Dated)'!$B:$B,BO$11,'Transactions (Dated)'!$C:$C,"Dividend (paid to cash)")*AD290</f>
        <v>0</v>
      </c>
      <c r="BP290" s="6">
        <f ca="1">BP289+SUMIFS('Transactions (Dated)'!$F:$F,'Transactions (Dated)'!$D:$D,$BF290,'Transactions (Dated)'!$B:$B,BP$11,'Transactions (Dated)'!$C:$C,"Dividend (paid to cash)")*AE290</f>
        <v>0</v>
      </c>
      <c r="BQ290" s="6">
        <f ca="1">BQ289+SUMIFS('Transactions (Dated)'!$F:$F,'Transactions (Dated)'!$D:$D,$BF290,'Transactions (Dated)'!$B:$B,BQ$11,'Transactions (Dated)'!$C:$C,"Dividend (paid to cash)")*AF290</f>
        <v>0</v>
      </c>
      <c r="BR290" s="6">
        <f ca="1">BR289+SUMIFS('Transactions (Dated)'!$F:$F,'Transactions (Dated)'!$D:$D,$BF290,'Transactions (Dated)'!$B:$B,BR$11,'Transactions (Dated)'!$C:$C,"Dividend (paid to cash)")*AG290</f>
        <v>0</v>
      </c>
      <c r="BS290" s="6">
        <f ca="1">BS289+SUMIFS('Transactions (Dated)'!$F:$F,'Transactions (Dated)'!$D:$D,$BF290,'Transactions (Dated)'!$B:$B,BS$11,'Transactions (Dated)'!$C:$C,"Dividend (paid to cash)")*AH290</f>
        <v>0</v>
      </c>
      <c r="BT290" s="6">
        <f ca="1">BT289+SUMIFS('Transactions (Dated)'!$F:$F,'Transactions (Dated)'!$D:$D,$BF290,'Transactions (Dated)'!$B:$B,BT$11,'Transactions (Dated)'!$C:$C,"Dividend (paid to cash)")*AI290</f>
        <v>0</v>
      </c>
      <c r="BU290" s="6">
        <f ca="1">BU289+SUMIFS('Transactions (Dated)'!$F:$F,'Transactions (Dated)'!$D:$D,$BF290,'Transactions (Dated)'!$B:$B,BU$11,'Transactions (Dated)'!$C:$C,"Dividend (paid to cash)")*AJ290</f>
        <v>0</v>
      </c>
      <c r="BV290" s="6"/>
      <c r="BX290" s="6">
        <f t="shared" ca="1" si="126"/>
        <v>808892.14</v>
      </c>
      <c r="BZ290" s="3">
        <f t="shared" si="127"/>
        <v>42318</v>
      </c>
      <c r="CA290" s="4">
        <f t="shared" ca="1" si="122"/>
        <v>171439.51</v>
      </c>
      <c r="CB290" s="4">
        <f t="shared" ca="1" si="123"/>
        <v>808892.14</v>
      </c>
      <c r="CD290" s="4">
        <f t="shared" ca="1" si="124"/>
        <v>980331.65</v>
      </c>
    </row>
    <row r="291" spans="2:82" x14ac:dyDescent="0.15">
      <c r="B291" s="3">
        <f t="shared" si="125"/>
        <v>42319</v>
      </c>
      <c r="C291" s="2">
        <v>13341.9</v>
      </c>
      <c r="E291" s="70">
        <v>42319</v>
      </c>
      <c r="F291" s="69">
        <v>9.84</v>
      </c>
      <c r="G291" s="69">
        <v>3.31</v>
      </c>
      <c r="H291" s="69">
        <v>18.079999999999998</v>
      </c>
      <c r="I291" s="69">
        <v>33.54</v>
      </c>
      <c r="J291" s="69">
        <v>11.89</v>
      </c>
      <c r="K291" s="69">
        <v>10.44</v>
      </c>
      <c r="L291" s="69">
        <v>23.45</v>
      </c>
      <c r="M291" s="69">
        <v>2.93</v>
      </c>
      <c r="N291" s="69">
        <v>8.02</v>
      </c>
      <c r="O291" s="69">
        <v>6</v>
      </c>
      <c r="P291" s="69">
        <v>25.11</v>
      </c>
      <c r="Q291" s="69">
        <v>0.85</v>
      </c>
      <c r="R291" s="69">
        <v>5.61</v>
      </c>
      <c r="S291" s="69">
        <v>38.04</v>
      </c>
      <c r="T291" s="4"/>
      <c r="V291" s="3">
        <f t="shared" si="104"/>
        <v>42319</v>
      </c>
      <c r="W291" s="40">
        <f ca="1">W290+SUMIFS('Transactions (Dated)'!$E$2:$E$53,'Transactions (Dated)'!$D$2:$D$53,'Share Values'!$V291,'Transactions (Dated)'!$B$2:$B$53,'Share Values'!W$11,'Transactions (Dated)'!$C$2:$C$53,"Buy")-SUMIFS('Transactions (Dated)'!$E$2:$E$53,'Transactions (Dated)'!$D$2:$D$53,'Share Values'!$V291,'Transactions (Dated)'!$B$2:$B$53,'Share Values'!W$11,'Transactions (Dated)'!$C$2:$C$53,"Sell")</f>
        <v>4625</v>
      </c>
      <c r="X291" s="40">
        <f ca="1">X290+SUMIFS('Transactions (Dated)'!$E$2:$E$53,'Transactions (Dated)'!$D$2:$D$53,'Share Values'!$V291,'Transactions (Dated)'!$B$2:$B$53,'Share Values'!X$11,'Transactions (Dated)'!$C$2:$C$53,"Buy")-SUMIFS('Transactions (Dated)'!$E$2:$E$53,'Transactions (Dated)'!$D$2:$D$53,'Share Values'!$V291,'Transactions (Dated)'!$B$2:$B$53,'Share Values'!X$11,'Transactions (Dated)'!$C$2:$C$53,"Sell")</f>
        <v>9375</v>
      </c>
      <c r="Y291" s="40">
        <f ca="1">Y290+SUMIFS('Transactions (Dated)'!$E$2:$E$53,'Transactions (Dated)'!$D$2:$D$53,'Share Values'!$V291,'Transactions (Dated)'!$B$2:$B$53,'Share Values'!Y$11,'Transactions (Dated)'!$C$2:$C$53,"Buy")-SUMIFS('Transactions (Dated)'!$E$2:$E$53,'Transactions (Dated)'!$D$2:$D$53,'Share Values'!$V291,'Transactions (Dated)'!$B$2:$B$53,'Share Values'!Y$11,'Transactions (Dated)'!$C$2:$C$53,"Sell")</f>
        <v>0</v>
      </c>
      <c r="Z291" s="40">
        <f ca="1">Z290+SUMIFS('Transactions (Dated)'!$E$2:$E$53,'Transactions (Dated)'!$D$2:$D$53,'Share Values'!$V291,'Transactions (Dated)'!$B$2:$B$53,'Share Values'!Z$11,'Transactions (Dated)'!$C$2:$C$53,"Buy")-SUMIFS('Transactions (Dated)'!$E$2:$E$53,'Transactions (Dated)'!$D$2:$D$53,'Share Values'!$V291,'Transactions (Dated)'!$B$2:$B$53,'Share Values'!Z$11,'Transactions (Dated)'!$C$2:$C$53,"Sell")</f>
        <v>1892</v>
      </c>
      <c r="AA291" s="40">
        <f ca="1">AA290+SUMIFS('Transactions (Dated)'!$E$2:$E$53,'Transactions (Dated)'!$D$2:$D$53,'Share Values'!$V291,'Transactions (Dated)'!$B$2:$B$53,'Share Values'!AA$11,'Transactions (Dated)'!$C$2:$C$53,"Buy")-SUMIFS('Transactions (Dated)'!$E$2:$E$53,'Transactions (Dated)'!$D$2:$D$53,'Share Values'!$V291,'Transactions (Dated)'!$B$2:$B$53,'Share Values'!AA$11,'Transactions (Dated)'!$C$2:$C$53,"Sell")</f>
        <v>2348</v>
      </c>
      <c r="AB291" s="40">
        <f ca="1">AB290+SUMIFS('Transactions (Dated)'!$E$2:$E$53,'Transactions (Dated)'!$D$2:$D$53,'Share Values'!$V291,'Transactions (Dated)'!$B$2:$B$53,'Share Values'!AB$11,'Transactions (Dated)'!$C$2:$C$53,"Buy")-SUMIFS('Transactions (Dated)'!$E$2:$E$53,'Transactions (Dated)'!$D$2:$D$53,'Share Values'!$V291,'Transactions (Dated)'!$B$2:$B$53,'Share Values'!AB$11,'Transactions (Dated)'!$C$2:$C$53,"Sell")</f>
        <v>0</v>
      </c>
      <c r="AC291" s="40">
        <f ca="1">AC290+SUMIFS('Transactions (Dated)'!$E$2:$E$53,'Transactions (Dated)'!$D$2:$D$53,'Share Values'!$V291,'Transactions (Dated)'!$B$2:$B$53,'Share Values'!AC$11,'Transactions (Dated)'!$C$2:$C$53,"Buy")-SUMIFS('Transactions (Dated)'!$E$2:$E$53,'Transactions (Dated)'!$D$2:$D$53,'Share Values'!$V291,'Transactions (Dated)'!$B$2:$B$53,'Share Values'!AC$11,'Transactions (Dated)'!$C$2:$C$53,"Sell")</f>
        <v>0</v>
      </c>
      <c r="AD291" s="40">
        <f ca="1">AD290+SUMIFS('Transactions (Dated)'!$E$2:$E$53,'Transactions (Dated)'!$D$2:$D$53,'Share Values'!$V291,'Transactions (Dated)'!$B$2:$B$53,'Share Values'!AD$11,'Transactions (Dated)'!$C$2:$C$53,"Buy")-SUMIFS('Transactions (Dated)'!$E$2:$E$53,'Transactions (Dated)'!$D$2:$D$53,'Share Values'!$V291,'Transactions (Dated)'!$B$2:$B$53,'Share Values'!AD$11,'Transactions (Dated)'!$C$2:$C$53,"Sell")</f>
        <v>0</v>
      </c>
      <c r="AE291" s="40">
        <f ca="1">AE290+SUMIFS('Transactions (Dated)'!$E$2:$E$53,'Transactions (Dated)'!$D$2:$D$53,'Share Values'!$V291,'Transactions (Dated)'!$B$2:$B$53,'Share Values'!AE$11,'Transactions (Dated)'!$C$2:$C$53,"Buy")-SUMIFS('Transactions (Dated)'!$E$2:$E$53,'Transactions (Dated)'!$D$2:$D$53,'Share Values'!$V291,'Transactions (Dated)'!$B$2:$B$53,'Share Values'!AE$11,'Transactions (Dated)'!$C$2:$C$53,"Sell")</f>
        <v>0</v>
      </c>
      <c r="AF291" s="40">
        <f ca="1">AF290+SUMIFS('Transactions (Dated)'!$E$2:$E$53,'Transactions (Dated)'!$D$2:$D$53,'Share Values'!$V291,'Transactions (Dated)'!$B$2:$B$53,'Share Values'!AF$11,'Transactions (Dated)'!$C$2:$C$53,"Buy")-SUMIFS('Transactions (Dated)'!$E$2:$E$53,'Transactions (Dated)'!$D$2:$D$53,'Share Values'!$V291,'Transactions (Dated)'!$B$2:$B$53,'Share Values'!AF$11,'Transactions (Dated)'!$C$2:$C$53,"Sell")</f>
        <v>0</v>
      </c>
      <c r="AG291" s="40">
        <f ca="1">AG290+SUMIFS('Transactions (Dated)'!$E$2:$E$53,'Transactions (Dated)'!$D$2:$D$53,'Share Values'!$V291,'Transactions (Dated)'!$B$2:$B$53,'Share Values'!AG$11,'Transactions (Dated)'!$C$2:$C$53,"Buy")-SUMIFS('Transactions (Dated)'!$E$2:$E$53,'Transactions (Dated)'!$D$2:$D$53,'Share Values'!$V291,'Transactions (Dated)'!$B$2:$B$53,'Share Values'!AG$11,'Transactions (Dated)'!$C$2:$C$53,"Sell")</f>
        <v>0</v>
      </c>
      <c r="AH291" s="40">
        <f ca="1">AH290+SUMIFS('Transactions (Dated)'!$E$2:$E$53,'Transactions (Dated)'!$D$2:$D$53,'Share Values'!$V291,'Transactions (Dated)'!$B$2:$B$53,'Share Values'!AH$11,'Transactions (Dated)'!$C$2:$C$53,"Buy")-SUMIFS('Transactions (Dated)'!$E$2:$E$53,'Transactions (Dated)'!$D$2:$D$53,'Share Values'!$V291,'Transactions (Dated)'!$B$2:$B$53,'Share Values'!AH$11,'Transactions (Dated)'!$C$2:$C$53,"Sell")</f>
        <v>0</v>
      </c>
      <c r="AI291" s="40">
        <f ca="1">AI290+SUMIFS('Transactions (Dated)'!$E$2:$E$53,'Transactions (Dated)'!$D$2:$D$53,'Share Values'!$V291,'Transactions (Dated)'!$B$2:$B$53,'Share Values'!AI$11,'Transactions (Dated)'!$C$2:$C$53,"Buy")-SUMIFS('Transactions (Dated)'!$E$2:$E$53,'Transactions (Dated)'!$D$2:$D$53,'Share Values'!$V291,'Transactions (Dated)'!$B$2:$B$53,'Share Values'!AI$11,'Transactions (Dated)'!$C$2:$C$53,"Sell")</f>
        <v>0</v>
      </c>
      <c r="AJ291" s="40">
        <f ca="1">AJ290+SUMIFS('Transactions (Dated)'!$E$2:$E$53,'Transactions (Dated)'!$D$2:$D$53,'Share Values'!$V291,'Transactions (Dated)'!$B$2:$B$53,'Share Values'!AJ$11,'Transactions (Dated)'!$C$2:$C$53,"Buy")-SUMIFS('Transactions (Dated)'!$E$2:$E$53,'Transactions (Dated)'!$D$2:$D$53,'Share Values'!$V291,'Transactions (Dated)'!$B$2:$B$53,'Share Values'!AJ$11,'Transactions (Dated)'!$C$2:$C$53,"Sell")</f>
        <v>0</v>
      </c>
      <c r="AK291" s="40"/>
      <c r="AM291" s="3">
        <f t="shared" si="105"/>
        <v>42319</v>
      </c>
      <c r="AN291" s="6">
        <f t="shared" ca="1" si="106"/>
        <v>45510</v>
      </c>
      <c r="AO291" s="6">
        <f t="shared" ca="1" si="107"/>
        <v>31031.25</v>
      </c>
      <c r="AP291" s="6">
        <f t="shared" ca="1" si="108"/>
        <v>0</v>
      </c>
      <c r="AQ291" s="6">
        <f t="shared" ca="1" si="109"/>
        <v>63457.68</v>
      </c>
      <c r="AR291" s="6">
        <f t="shared" ca="1" si="110"/>
        <v>27917.72</v>
      </c>
      <c r="AS291" s="6">
        <f t="shared" ca="1" si="111"/>
        <v>0</v>
      </c>
      <c r="AT291" s="6">
        <f t="shared" ca="1" si="112"/>
        <v>0</v>
      </c>
      <c r="AU291" s="6">
        <f t="shared" ca="1" si="113"/>
        <v>0</v>
      </c>
      <c r="AV291" s="6">
        <f t="shared" ca="1" si="114"/>
        <v>0</v>
      </c>
      <c r="AW291" s="6">
        <f t="shared" ca="1" si="115"/>
        <v>0</v>
      </c>
      <c r="AX291" s="6">
        <f t="shared" ca="1" si="116"/>
        <v>0</v>
      </c>
      <c r="AY291" s="6">
        <f t="shared" ca="1" si="117"/>
        <v>0</v>
      </c>
      <c r="AZ291" s="6">
        <f t="shared" ca="1" si="118"/>
        <v>0</v>
      </c>
      <c r="BA291" s="6">
        <f t="shared" ca="1" si="119"/>
        <v>0</v>
      </c>
      <c r="BB291" s="6"/>
      <c r="BD291" s="4">
        <f t="shared" ca="1" si="120"/>
        <v>167916.65</v>
      </c>
      <c r="BF291" s="3">
        <f t="shared" si="121"/>
        <v>42319</v>
      </c>
      <c r="BG291" s="6">
        <f>BG290+SUMIFS('Transactions (Dated)'!H:H,'Transactions (Dated)'!D:D,'Share Values'!AM291)</f>
        <v>806524.9</v>
      </c>
      <c r="BH291" s="6">
        <f ca="1">BH290+SUMIFS('Transactions (Dated)'!$F:$F,'Transactions (Dated)'!$D:$D,$BF291,'Transactions (Dated)'!$B:$B,BH$11,'Transactions (Dated)'!$C:$C,"Dividend (paid to cash)")*W291</f>
        <v>0</v>
      </c>
      <c r="BI291" s="6">
        <f ca="1">BI290+SUMIFS('Transactions (Dated)'!$F:$F,'Transactions (Dated)'!$D:$D,$BF291,'Transactions (Dated)'!$B:$B,BI$11,'Transactions (Dated)'!$C:$C,"Dividend (paid to cash)")*X291</f>
        <v>2187.5</v>
      </c>
      <c r="BJ291" s="6">
        <f ca="1">BJ290+SUMIFS('Transactions (Dated)'!$F:$F,'Transactions (Dated)'!$D:$D,$BF291,'Transactions (Dated)'!$B:$B,BJ$11,'Transactions (Dated)'!$C:$C,"Dividend (paid to cash)")*Y291</f>
        <v>0</v>
      </c>
      <c r="BK291" s="6">
        <f ca="1">BK290+SUMIFS('Transactions (Dated)'!$F:$F,'Transactions (Dated)'!$D:$D,$BF291,'Transactions (Dated)'!$B:$B,BK$11,'Transactions (Dated)'!$C:$C,"Dividend (paid to cash)")*Z291</f>
        <v>179.74</v>
      </c>
      <c r="BL291" s="6">
        <f ca="1">BL290+SUMIFS('Transactions (Dated)'!$F:$F,'Transactions (Dated)'!$D:$D,$BF291,'Transactions (Dated)'!$B:$B,BL$11,'Transactions (Dated)'!$C:$C,"Dividend (paid to cash)")*AA291</f>
        <v>0</v>
      </c>
      <c r="BM291" s="6">
        <f ca="1">BM290+SUMIFS('Transactions (Dated)'!$F:$F,'Transactions (Dated)'!$D:$D,$BF291,'Transactions (Dated)'!$B:$B,BM$11,'Transactions (Dated)'!$C:$C,"Dividend (paid to cash)")*AB291</f>
        <v>0</v>
      </c>
      <c r="BN291" s="6">
        <f ca="1">BN290+SUMIFS('Transactions (Dated)'!$F:$F,'Transactions (Dated)'!$D:$D,$BF291,'Transactions (Dated)'!$B:$B,BN$11,'Transactions (Dated)'!$C:$C,"Dividend (paid to cash)")*AC291</f>
        <v>0</v>
      </c>
      <c r="BO291" s="6">
        <f ca="1">BO290+SUMIFS('Transactions (Dated)'!$F:$F,'Transactions (Dated)'!$D:$D,$BF291,'Transactions (Dated)'!$B:$B,BO$11,'Transactions (Dated)'!$C:$C,"Dividend (paid to cash)")*AD291</f>
        <v>0</v>
      </c>
      <c r="BP291" s="6">
        <f ca="1">BP290+SUMIFS('Transactions (Dated)'!$F:$F,'Transactions (Dated)'!$D:$D,$BF291,'Transactions (Dated)'!$B:$B,BP$11,'Transactions (Dated)'!$C:$C,"Dividend (paid to cash)")*AE291</f>
        <v>0</v>
      </c>
      <c r="BQ291" s="6">
        <f ca="1">BQ290+SUMIFS('Transactions (Dated)'!$F:$F,'Transactions (Dated)'!$D:$D,$BF291,'Transactions (Dated)'!$B:$B,BQ$11,'Transactions (Dated)'!$C:$C,"Dividend (paid to cash)")*AF291</f>
        <v>0</v>
      </c>
      <c r="BR291" s="6">
        <f ca="1">BR290+SUMIFS('Transactions (Dated)'!$F:$F,'Transactions (Dated)'!$D:$D,$BF291,'Transactions (Dated)'!$B:$B,BR$11,'Transactions (Dated)'!$C:$C,"Dividend (paid to cash)")*AG291</f>
        <v>0</v>
      </c>
      <c r="BS291" s="6">
        <f ca="1">BS290+SUMIFS('Transactions (Dated)'!$F:$F,'Transactions (Dated)'!$D:$D,$BF291,'Transactions (Dated)'!$B:$B,BS$11,'Transactions (Dated)'!$C:$C,"Dividend (paid to cash)")*AH291</f>
        <v>0</v>
      </c>
      <c r="BT291" s="6">
        <f ca="1">BT290+SUMIFS('Transactions (Dated)'!$F:$F,'Transactions (Dated)'!$D:$D,$BF291,'Transactions (Dated)'!$B:$B,BT$11,'Transactions (Dated)'!$C:$C,"Dividend (paid to cash)")*AI291</f>
        <v>0</v>
      </c>
      <c r="BU291" s="6">
        <f ca="1">BU290+SUMIFS('Transactions (Dated)'!$F:$F,'Transactions (Dated)'!$D:$D,$BF291,'Transactions (Dated)'!$B:$B,BU$11,'Transactions (Dated)'!$C:$C,"Dividend (paid to cash)")*AJ291</f>
        <v>0</v>
      </c>
      <c r="BV291" s="6"/>
      <c r="BX291" s="6">
        <f t="shared" ca="1" si="126"/>
        <v>808892.14</v>
      </c>
      <c r="BZ291" s="3">
        <f t="shared" si="127"/>
        <v>42319</v>
      </c>
      <c r="CA291" s="4">
        <f t="shared" ca="1" si="122"/>
        <v>167916.65</v>
      </c>
      <c r="CB291" s="4">
        <f t="shared" ca="1" si="123"/>
        <v>808892.14</v>
      </c>
      <c r="CD291" s="4">
        <f t="shared" ca="1" si="124"/>
        <v>976808.79</v>
      </c>
    </row>
    <row r="292" spans="2:82" x14ac:dyDescent="0.15">
      <c r="B292" s="3">
        <f t="shared" si="125"/>
        <v>42320</v>
      </c>
      <c r="C292" s="2">
        <v>13127.2</v>
      </c>
      <c r="E292" s="70">
        <v>42320</v>
      </c>
      <c r="F292" s="69">
        <v>9.85</v>
      </c>
      <c r="G292" s="69">
        <v>3.05</v>
      </c>
      <c r="H292" s="69">
        <v>17.78</v>
      </c>
      <c r="I292" s="69">
        <v>32.799999999999997</v>
      </c>
      <c r="J292" s="69">
        <v>11.99</v>
      </c>
      <c r="K292" s="69">
        <v>10.53</v>
      </c>
      <c r="L292" s="69">
        <v>22.07</v>
      </c>
      <c r="M292" s="69">
        <v>3.04</v>
      </c>
      <c r="N292" s="69">
        <v>8.06</v>
      </c>
      <c r="O292" s="69">
        <v>6.12</v>
      </c>
      <c r="P292" s="69">
        <v>24.85</v>
      </c>
      <c r="Q292" s="69">
        <v>0.84</v>
      </c>
      <c r="R292" s="69">
        <v>5.37</v>
      </c>
      <c r="S292" s="69">
        <v>37.42</v>
      </c>
      <c r="T292" s="4"/>
      <c r="V292" s="3">
        <f t="shared" si="104"/>
        <v>42320</v>
      </c>
      <c r="W292" s="40">
        <f ca="1">W291+SUMIFS('Transactions (Dated)'!$E$2:$E$53,'Transactions (Dated)'!$D$2:$D$53,'Share Values'!$V292,'Transactions (Dated)'!$B$2:$B$53,'Share Values'!W$11,'Transactions (Dated)'!$C$2:$C$53,"Buy")-SUMIFS('Transactions (Dated)'!$E$2:$E$53,'Transactions (Dated)'!$D$2:$D$53,'Share Values'!$V292,'Transactions (Dated)'!$B$2:$B$53,'Share Values'!W$11,'Transactions (Dated)'!$C$2:$C$53,"Sell")</f>
        <v>4625</v>
      </c>
      <c r="X292" s="40">
        <f ca="1">X291+SUMIFS('Transactions (Dated)'!$E$2:$E$53,'Transactions (Dated)'!$D$2:$D$53,'Share Values'!$V292,'Transactions (Dated)'!$B$2:$B$53,'Share Values'!X$11,'Transactions (Dated)'!$C$2:$C$53,"Buy")-SUMIFS('Transactions (Dated)'!$E$2:$E$53,'Transactions (Dated)'!$D$2:$D$53,'Share Values'!$V292,'Transactions (Dated)'!$B$2:$B$53,'Share Values'!X$11,'Transactions (Dated)'!$C$2:$C$53,"Sell")</f>
        <v>9375</v>
      </c>
      <c r="Y292" s="40">
        <f ca="1">Y291+SUMIFS('Transactions (Dated)'!$E$2:$E$53,'Transactions (Dated)'!$D$2:$D$53,'Share Values'!$V292,'Transactions (Dated)'!$B$2:$B$53,'Share Values'!Y$11,'Transactions (Dated)'!$C$2:$C$53,"Buy")-SUMIFS('Transactions (Dated)'!$E$2:$E$53,'Transactions (Dated)'!$D$2:$D$53,'Share Values'!$V292,'Transactions (Dated)'!$B$2:$B$53,'Share Values'!Y$11,'Transactions (Dated)'!$C$2:$C$53,"Sell")</f>
        <v>0</v>
      </c>
      <c r="Z292" s="40">
        <f ca="1">Z291+SUMIFS('Transactions (Dated)'!$E$2:$E$53,'Transactions (Dated)'!$D$2:$D$53,'Share Values'!$V292,'Transactions (Dated)'!$B$2:$B$53,'Share Values'!Z$11,'Transactions (Dated)'!$C$2:$C$53,"Buy")-SUMIFS('Transactions (Dated)'!$E$2:$E$53,'Transactions (Dated)'!$D$2:$D$53,'Share Values'!$V292,'Transactions (Dated)'!$B$2:$B$53,'Share Values'!Z$11,'Transactions (Dated)'!$C$2:$C$53,"Sell")</f>
        <v>1892</v>
      </c>
      <c r="AA292" s="40">
        <f ca="1">AA291+SUMIFS('Transactions (Dated)'!$E$2:$E$53,'Transactions (Dated)'!$D$2:$D$53,'Share Values'!$V292,'Transactions (Dated)'!$B$2:$B$53,'Share Values'!AA$11,'Transactions (Dated)'!$C$2:$C$53,"Buy")-SUMIFS('Transactions (Dated)'!$E$2:$E$53,'Transactions (Dated)'!$D$2:$D$53,'Share Values'!$V292,'Transactions (Dated)'!$B$2:$B$53,'Share Values'!AA$11,'Transactions (Dated)'!$C$2:$C$53,"Sell")</f>
        <v>2348</v>
      </c>
      <c r="AB292" s="40">
        <f ca="1">AB291+SUMIFS('Transactions (Dated)'!$E$2:$E$53,'Transactions (Dated)'!$D$2:$D$53,'Share Values'!$V292,'Transactions (Dated)'!$B$2:$B$53,'Share Values'!AB$11,'Transactions (Dated)'!$C$2:$C$53,"Buy")-SUMIFS('Transactions (Dated)'!$E$2:$E$53,'Transactions (Dated)'!$D$2:$D$53,'Share Values'!$V292,'Transactions (Dated)'!$B$2:$B$53,'Share Values'!AB$11,'Transactions (Dated)'!$C$2:$C$53,"Sell")</f>
        <v>0</v>
      </c>
      <c r="AC292" s="40">
        <f ca="1">AC291+SUMIFS('Transactions (Dated)'!$E$2:$E$53,'Transactions (Dated)'!$D$2:$D$53,'Share Values'!$V292,'Transactions (Dated)'!$B$2:$B$53,'Share Values'!AC$11,'Transactions (Dated)'!$C$2:$C$53,"Buy")-SUMIFS('Transactions (Dated)'!$E$2:$E$53,'Transactions (Dated)'!$D$2:$D$53,'Share Values'!$V292,'Transactions (Dated)'!$B$2:$B$53,'Share Values'!AC$11,'Transactions (Dated)'!$C$2:$C$53,"Sell")</f>
        <v>0</v>
      </c>
      <c r="AD292" s="40">
        <f ca="1">AD291+SUMIFS('Transactions (Dated)'!$E$2:$E$53,'Transactions (Dated)'!$D$2:$D$53,'Share Values'!$V292,'Transactions (Dated)'!$B$2:$B$53,'Share Values'!AD$11,'Transactions (Dated)'!$C$2:$C$53,"Buy")-SUMIFS('Transactions (Dated)'!$E$2:$E$53,'Transactions (Dated)'!$D$2:$D$53,'Share Values'!$V292,'Transactions (Dated)'!$B$2:$B$53,'Share Values'!AD$11,'Transactions (Dated)'!$C$2:$C$53,"Sell")</f>
        <v>0</v>
      </c>
      <c r="AE292" s="40">
        <f ca="1">AE291+SUMIFS('Transactions (Dated)'!$E$2:$E$53,'Transactions (Dated)'!$D$2:$D$53,'Share Values'!$V292,'Transactions (Dated)'!$B$2:$B$53,'Share Values'!AE$11,'Transactions (Dated)'!$C$2:$C$53,"Buy")-SUMIFS('Transactions (Dated)'!$E$2:$E$53,'Transactions (Dated)'!$D$2:$D$53,'Share Values'!$V292,'Transactions (Dated)'!$B$2:$B$53,'Share Values'!AE$11,'Transactions (Dated)'!$C$2:$C$53,"Sell")</f>
        <v>0</v>
      </c>
      <c r="AF292" s="40">
        <f ca="1">AF291+SUMIFS('Transactions (Dated)'!$E$2:$E$53,'Transactions (Dated)'!$D$2:$D$53,'Share Values'!$V292,'Transactions (Dated)'!$B$2:$B$53,'Share Values'!AF$11,'Transactions (Dated)'!$C$2:$C$53,"Buy")-SUMIFS('Transactions (Dated)'!$E$2:$E$53,'Transactions (Dated)'!$D$2:$D$53,'Share Values'!$V292,'Transactions (Dated)'!$B$2:$B$53,'Share Values'!AF$11,'Transactions (Dated)'!$C$2:$C$53,"Sell")</f>
        <v>0</v>
      </c>
      <c r="AG292" s="40">
        <f ca="1">AG291+SUMIFS('Transactions (Dated)'!$E$2:$E$53,'Transactions (Dated)'!$D$2:$D$53,'Share Values'!$V292,'Transactions (Dated)'!$B$2:$B$53,'Share Values'!AG$11,'Transactions (Dated)'!$C$2:$C$53,"Buy")-SUMIFS('Transactions (Dated)'!$E$2:$E$53,'Transactions (Dated)'!$D$2:$D$53,'Share Values'!$V292,'Transactions (Dated)'!$B$2:$B$53,'Share Values'!AG$11,'Transactions (Dated)'!$C$2:$C$53,"Sell")</f>
        <v>0</v>
      </c>
      <c r="AH292" s="40">
        <f ca="1">AH291+SUMIFS('Transactions (Dated)'!$E$2:$E$53,'Transactions (Dated)'!$D$2:$D$53,'Share Values'!$V292,'Transactions (Dated)'!$B$2:$B$53,'Share Values'!AH$11,'Transactions (Dated)'!$C$2:$C$53,"Buy")-SUMIFS('Transactions (Dated)'!$E$2:$E$53,'Transactions (Dated)'!$D$2:$D$53,'Share Values'!$V292,'Transactions (Dated)'!$B$2:$B$53,'Share Values'!AH$11,'Transactions (Dated)'!$C$2:$C$53,"Sell")</f>
        <v>0</v>
      </c>
      <c r="AI292" s="40">
        <f ca="1">AI291+SUMIFS('Transactions (Dated)'!$E$2:$E$53,'Transactions (Dated)'!$D$2:$D$53,'Share Values'!$V292,'Transactions (Dated)'!$B$2:$B$53,'Share Values'!AI$11,'Transactions (Dated)'!$C$2:$C$53,"Buy")-SUMIFS('Transactions (Dated)'!$E$2:$E$53,'Transactions (Dated)'!$D$2:$D$53,'Share Values'!$V292,'Transactions (Dated)'!$B$2:$B$53,'Share Values'!AI$11,'Transactions (Dated)'!$C$2:$C$53,"Sell")</f>
        <v>0</v>
      </c>
      <c r="AJ292" s="40">
        <f ca="1">AJ291+SUMIFS('Transactions (Dated)'!$E$2:$E$53,'Transactions (Dated)'!$D$2:$D$53,'Share Values'!$V292,'Transactions (Dated)'!$B$2:$B$53,'Share Values'!AJ$11,'Transactions (Dated)'!$C$2:$C$53,"Buy")-SUMIFS('Transactions (Dated)'!$E$2:$E$53,'Transactions (Dated)'!$D$2:$D$53,'Share Values'!$V292,'Transactions (Dated)'!$B$2:$B$53,'Share Values'!AJ$11,'Transactions (Dated)'!$C$2:$C$53,"Sell")</f>
        <v>0</v>
      </c>
      <c r="AK292" s="40"/>
      <c r="AM292" s="3">
        <f t="shared" si="105"/>
        <v>42320</v>
      </c>
      <c r="AN292" s="6">
        <f t="shared" ca="1" si="106"/>
        <v>45556.25</v>
      </c>
      <c r="AO292" s="6">
        <f t="shared" ca="1" si="107"/>
        <v>28593.75</v>
      </c>
      <c r="AP292" s="6">
        <f t="shared" ca="1" si="108"/>
        <v>0</v>
      </c>
      <c r="AQ292" s="6">
        <f t="shared" ca="1" si="109"/>
        <v>62057.599999999991</v>
      </c>
      <c r="AR292" s="6">
        <f t="shared" ca="1" si="110"/>
        <v>28152.52</v>
      </c>
      <c r="AS292" s="6">
        <f t="shared" ca="1" si="111"/>
        <v>0</v>
      </c>
      <c r="AT292" s="6">
        <f t="shared" ca="1" si="112"/>
        <v>0</v>
      </c>
      <c r="AU292" s="6">
        <f t="shared" ca="1" si="113"/>
        <v>0</v>
      </c>
      <c r="AV292" s="6">
        <f t="shared" ca="1" si="114"/>
        <v>0</v>
      </c>
      <c r="AW292" s="6">
        <f t="shared" ca="1" si="115"/>
        <v>0</v>
      </c>
      <c r="AX292" s="6">
        <f t="shared" ca="1" si="116"/>
        <v>0</v>
      </c>
      <c r="AY292" s="6">
        <f t="shared" ca="1" si="117"/>
        <v>0</v>
      </c>
      <c r="AZ292" s="6">
        <f t="shared" ca="1" si="118"/>
        <v>0</v>
      </c>
      <c r="BA292" s="6">
        <f t="shared" ca="1" si="119"/>
        <v>0</v>
      </c>
      <c r="BB292" s="6"/>
      <c r="BD292" s="4">
        <f t="shared" ca="1" si="120"/>
        <v>164360.11999999997</v>
      </c>
      <c r="BF292" s="3">
        <f t="shared" si="121"/>
        <v>42320</v>
      </c>
      <c r="BG292" s="6">
        <f>BG291+SUMIFS('Transactions (Dated)'!H:H,'Transactions (Dated)'!D:D,'Share Values'!AM292)</f>
        <v>806524.9</v>
      </c>
      <c r="BH292" s="6">
        <f ca="1">BH291+SUMIFS('Transactions (Dated)'!$F:$F,'Transactions (Dated)'!$D:$D,$BF292,'Transactions (Dated)'!$B:$B,BH$11,'Transactions (Dated)'!$C:$C,"Dividend (paid to cash)")*W292</f>
        <v>0</v>
      </c>
      <c r="BI292" s="6">
        <f ca="1">BI291+SUMIFS('Transactions (Dated)'!$F:$F,'Transactions (Dated)'!$D:$D,$BF292,'Transactions (Dated)'!$B:$B,BI$11,'Transactions (Dated)'!$C:$C,"Dividend (paid to cash)")*X292</f>
        <v>2187.5</v>
      </c>
      <c r="BJ292" s="6">
        <f ca="1">BJ291+SUMIFS('Transactions (Dated)'!$F:$F,'Transactions (Dated)'!$D:$D,$BF292,'Transactions (Dated)'!$B:$B,BJ$11,'Transactions (Dated)'!$C:$C,"Dividend (paid to cash)")*Y292</f>
        <v>0</v>
      </c>
      <c r="BK292" s="6">
        <f ca="1">BK291+SUMIFS('Transactions (Dated)'!$F:$F,'Transactions (Dated)'!$D:$D,$BF292,'Transactions (Dated)'!$B:$B,BK$11,'Transactions (Dated)'!$C:$C,"Dividend (paid to cash)")*Z292</f>
        <v>179.74</v>
      </c>
      <c r="BL292" s="6">
        <f ca="1">BL291+SUMIFS('Transactions (Dated)'!$F:$F,'Transactions (Dated)'!$D:$D,$BF292,'Transactions (Dated)'!$B:$B,BL$11,'Transactions (Dated)'!$C:$C,"Dividend (paid to cash)")*AA292</f>
        <v>0</v>
      </c>
      <c r="BM292" s="6">
        <f ca="1">BM291+SUMIFS('Transactions (Dated)'!$F:$F,'Transactions (Dated)'!$D:$D,$BF292,'Transactions (Dated)'!$B:$B,BM$11,'Transactions (Dated)'!$C:$C,"Dividend (paid to cash)")*AB292</f>
        <v>0</v>
      </c>
      <c r="BN292" s="6">
        <f ca="1">BN291+SUMIFS('Transactions (Dated)'!$F:$F,'Transactions (Dated)'!$D:$D,$BF292,'Transactions (Dated)'!$B:$B,BN$11,'Transactions (Dated)'!$C:$C,"Dividend (paid to cash)")*AC292</f>
        <v>0</v>
      </c>
      <c r="BO292" s="6">
        <f ca="1">BO291+SUMIFS('Transactions (Dated)'!$F:$F,'Transactions (Dated)'!$D:$D,$BF292,'Transactions (Dated)'!$B:$B,BO$11,'Transactions (Dated)'!$C:$C,"Dividend (paid to cash)")*AD292</f>
        <v>0</v>
      </c>
      <c r="BP292" s="6">
        <f ca="1">BP291+SUMIFS('Transactions (Dated)'!$F:$F,'Transactions (Dated)'!$D:$D,$BF292,'Transactions (Dated)'!$B:$B,BP$11,'Transactions (Dated)'!$C:$C,"Dividend (paid to cash)")*AE292</f>
        <v>0</v>
      </c>
      <c r="BQ292" s="6">
        <f ca="1">BQ291+SUMIFS('Transactions (Dated)'!$F:$F,'Transactions (Dated)'!$D:$D,$BF292,'Transactions (Dated)'!$B:$B,BQ$11,'Transactions (Dated)'!$C:$C,"Dividend (paid to cash)")*AF292</f>
        <v>0</v>
      </c>
      <c r="BR292" s="6">
        <f ca="1">BR291+SUMIFS('Transactions (Dated)'!$F:$F,'Transactions (Dated)'!$D:$D,$BF292,'Transactions (Dated)'!$B:$B,BR$11,'Transactions (Dated)'!$C:$C,"Dividend (paid to cash)")*AG292</f>
        <v>0</v>
      </c>
      <c r="BS292" s="6">
        <f ca="1">BS291+SUMIFS('Transactions (Dated)'!$F:$F,'Transactions (Dated)'!$D:$D,$BF292,'Transactions (Dated)'!$B:$B,BS$11,'Transactions (Dated)'!$C:$C,"Dividend (paid to cash)")*AH292</f>
        <v>0</v>
      </c>
      <c r="BT292" s="6">
        <f ca="1">BT291+SUMIFS('Transactions (Dated)'!$F:$F,'Transactions (Dated)'!$D:$D,$BF292,'Transactions (Dated)'!$B:$B,BT$11,'Transactions (Dated)'!$C:$C,"Dividend (paid to cash)")*AI292</f>
        <v>0</v>
      </c>
      <c r="BU292" s="6">
        <f ca="1">BU291+SUMIFS('Transactions (Dated)'!$F:$F,'Transactions (Dated)'!$D:$D,$BF292,'Transactions (Dated)'!$B:$B,BU$11,'Transactions (Dated)'!$C:$C,"Dividend (paid to cash)")*AJ292</f>
        <v>0</v>
      </c>
      <c r="BV292" s="6"/>
      <c r="BX292" s="6">
        <f t="shared" ca="1" si="126"/>
        <v>808892.14</v>
      </c>
      <c r="BZ292" s="3">
        <f t="shared" si="127"/>
        <v>42320</v>
      </c>
      <c r="CA292" s="4">
        <f t="shared" ca="1" si="122"/>
        <v>164360.11999999997</v>
      </c>
      <c r="CB292" s="4">
        <f t="shared" ca="1" si="123"/>
        <v>808892.14</v>
      </c>
      <c r="CD292" s="4">
        <f t="shared" ca="1" si="124"/>
        <v>973252.26</v>
      </c>
    </row>
    <row r="293" spans="2:82" x14ac:dyDescent="0.15">
      <c r="B293" s="3">
        <f t="shared" si="125"/>
        <v>42321</v>
      </c>
      <c r="C293" s="2">
        <v>13075.4</v>
      </c>
      <c r="E293" s="70">
        <v>42321</v>
      </c>
      <c r="F293" s="69">
        <v>9.6</v>
      </c>
      <c r="G293" s="69">
        <v>2.9</v>
      </c>
      <c r="H293" s="69">
        <v>17.72</v>
      </c>
      <c r="I293" s="69">
        <v>32.43</v>
      </c>
      <c r="J293" s="69">
        <v>11.9</v>
      </c>
      <c r="K293" s="69">
        <v>10.76</v>
      </c>
      <c r="L293" s="69">
        <v>21.4</v>
      </c>
      <c r="M293" s="69">
        <v>2.98</v>
      </c>
      <c r="N293" s="69">
        <v>7.7</v>
      </c>
      <c r="O293" s="69">
        <v>6.11</v>
      </c>
      <c r="P293" s="69">
        <v>24.4</v>
      </c>
      <c r="Q293" s="69">
        <v>0.82</v>
      </c>
      <c r="R293" s="69">
        <v>5.25</v>
      </c>
      <c r="S293" s="69">
        <v>37.5</v>
      </c>
      <c r="T293" s="4"/>
      <c r="V293" s="3">
        <f t="shared" si="104"/>
        <v>42321</v>
      </c>
      <c r="W293" s="40">
        <f ca="1">W292+SUMIFS('Transactions (Dated)'!$E$2:$E$53,'Transactions (Dated)'!$D$2:$D$53,'Share Values'!$V293,'Transactions (Dated)'!$B$2:$B$53,'Share Values'!W$11,'Transactions (Dated)'!$C$2:$C$53,"Buy")-SUMIFS('Transactions (Dated)'!$E$2:$E$53,'Transactions (Dated)'!$D$2:$D$53,'Share Values'!$V293,'Transactions (Dated)'!$B$2:$B$53,'Share Values'!W$11,'Transactions (Dated)'!$C$2:$C$53,"Sell")</f>
        <v>4625</v>
      </c>
      <c r="X293" s="40">
        <f ca="1">X292+SUMIFS('Transactions (Dated)'!$E$2:$E$53,'Transactions (Dated)'!$D$2:$D$53,'Share Values'!$V293,'Transactions (Dated)'!$B$2:$B$53,'Share Values'!X$11,'Transactions (Dated)'!$C$2:$C$53,"Buy")-SUMIFS('Transactions (Dated)'!$E$2:$E$53,'Transactions (Dated)'!$D$2:$D$53,'Share Values'!$V293,'Transactions (Dated)'!$B$2:$B$53,'Share Values'!X$11,'Transactions (Dated)'!$C$2:$C$53,"Sell")</f>
        <v>9375</v>
      </c>
      <c r="Y293" s="40">
        <f ca="1">Y292+SUMIFS('Transactions (Dated)'!$E$2:$E$53,'Transactions (Dated)'!$D$2:$D$53,'Share Values'!$V293,'Transactions (Dated)'!$B$2:$B$53,'Share Values'!Y$11,'Transactions (Dated)'!$C$2:$C$53,"Buy")-SUMIFS('Transactions (Dated)'!$E$2:$E$53,'Transactions (Dated)'!$D$2:$D$53,'Share Values'!$V293,'Transactions (Dated)'!$B$2:$B$53,'Share Values'!Y$11,'Transactions (Dated)'!$C$2:$C$53,"Sell")</f>
        <v>0</v>
      </c>
      <c r="Z293" s="40">
        <f ca="1">Z292+SUMIFS('Transactions (Dated)'!$E$2:$E$53,'Transactions (Dated)'!$D$2:$D$53,'Share Values'!$V293,'Transactions (Dated)'!$B$2:$B$53,'Share Values'!Z$11,'Transactions (Dated)'!$C$2:$C$53,"Buy")-SUMIFS('Transactions (Dated)'!$E$2:$E$53,'Transactions (Dated)'!$D$2:$D$53,'Share Values'!$V293,'Transactions (Dated)'!$B$2:$B$53,'Share Values'!Z$11,'Transactions (Dated)'!$C$2:$C$53,"Sell")</f>
        <v>1892</v>
      </c>
      <c r="AA293" s="40">
        <f ca="1">AA292+SUMIFS('Transactions (Dated)'!$E$2:$E$53,'Transactions (Dated)'!$D$2:$D$53,'Share Values'!$V293,'Transactions (Dated)'!$B$2:$B$53,'Share Values'!AA$11,'Transactions (Dated)'!$C$2:$C$53,"Buy")-SUMIFS('Transactions (Dated)'!$E$2:$E$53,'Transactions (Dated)'!$D$2:$D$53,'Share Values'!$V293,'Transactions (Dated)'!$B$2:$B$53,'Share Values'!AA$11,'Transactions (Dated)'!$C$2:$C$53,"Sell")</f>
        <v>2348</v>
      </c>
      <c r="AB293" s="40">
        <f ca="1">AB292+SUMIFS('Transactions (Dated)'!$E$2:$E$53,'Transactions (Dated)'!$D$2:$D$53,'Share Values'!$V293,'Transactions (Dated)'!$B$2:$B$53,'Share Values'!AB$11,'Transactions (Dated)'!$C$2:$C$53,"Buy")-SUMIFS('Transactions (Dated)'!$E$2:$E$53,'Transactions (Dated)'!$D$2:$D$53,'Share Values'!$V293,'Transactions (Dated)'!$B$2:$B$53,'Share Values'!AB$11,'Transactions (Dated)'!$C$2:$C$53,"Sell")</f>
        <v>0</v>
      </c>
      <c r="AC293" s="40">
        <f ca="1">AC292+SUMIFS('Transactions (Dated)'!$E$2:$E$53,'Transactions (Dated)'!$D$2:$D$53,'Share Values'!$V293,'Transactions (Dated)'!$B$2:$B$53,'Share Values'!AC$11,'Transactions (Dated)'!$C$2:$C$53,"Buy")-SUMIFS('Transactions (Dated)'!$E$2:$E$53,'Transactions (Dated)'!$D$2:$D$53,'Share Values'!$V293,'Transactions (Dated)'!$B$2:$B$53,'Share Values'!AC$11,'Transactions (Dated)'!$C$2:$C$53,"Sell")</f>
        <v>0</v>
      </c>
      <c r="AD293" s="40">
        <f ca="1">AD292+SUMIFS('Transactions (Dated)'!$E$2:$E$53,'Transactions (Dated)'!$D$2:$D$53,'Share Values'!$V293,'Transactions (Dated)'!$B$2:$B$53,'Share Values'!AD$11,'Transactions (Dated)'!$C$2:$C$53,"Buy")-SUMIFS('Transactions (Dated)'!$E$2:$E$53,'Transactions (Dated)'!$D$2:$D$53,'Share Values'!$V293,'Transactions (Dated)'!$B$2:$B$53,'Share Values'!AD$11,'Transactions (Dated)'!$C$2:$C$53,"Sell")</f>
        <v>0</v>
      </c>
      <c r="AE293" s="40">
        <f ca="1">AE292+SUMIFS('Transactions (Dated)'!$E$2:$E$53,'Transactions (Dated)'!$D$2:$D$53,'Share Values'!$V293,'Transactions (Dated)'!$B$2:$B$53,'Share Values'!AE$11,'Transactions (Dated)'!$C$2:$C$53,"Buy")-SUMIFS('Transactions (Dated)'!$E$2:$E$53,'Transactions (Dated)'!$D$2:$D$53,'Share Values'!$V293,'Transactions (Dated)'!$B$2:$B$53,'Share Values'!AE$11,'Transactions (Dated)'!$C$2:$C$53,"Sell")</f>
        <v>0</v>
      </c>
      <c r="AF293" s="40">
        <f ca="1">AF292+SUMIFS('Transactions (Dated)'!$E$2:$E$53,'Transactions (Dated)'!$D$2:$D$53,'Share Values'!$V293,'Transactions (Dated)'!$B$2:$B$53,'Share Values'!AF$11,'Transactions (Dated)'!$C$2:$C$53,"Buy")-SUMIFS('Transactions (Dated)'!$E$2:$E$53,'Transactions (Dated)'!$D$2:$D$53,'Share Values'!$V293,'Transactions (Dated)'!$B$2:$B$53,'Share Values'!AF$11,'Transactions (Dated)'!$C$2:$C$53,"Sell")</f>
        <v>0</v>
      </c>
      <c r="AG293" s="40">
        <f ca="1">AG292+SUMIFS('Transactions (Dated)'!$E$2:$E$53,'Transactions (Dated)'!$D$2:$D$53,'Share Values'!$V293,'Transactions (Dated)'!$B$2:$B$53,'Share Values'!AG$11,'Transactions (Dated)'!$C$2:$C$53,"Buy")-SUMIFS('Transactions (Dated)'!$E$2:$E$53,'Transactions (Dated)'!$D$2:$D$53,'Share Values'!$V293,'Transactions (Dated)'!$B$2:$B$53,'Share Values'!AG$11,'Transactions (Dated)'!$C$2:$C$53,"Sell")</f>
        <v>0</v>
      </c>
      <c r="AH293" s="40">
        <f ca="1">AH292+SUMIFS('Transactions (Dated)'!$E$2:$E$53,'Transactions (Dated)'!$D$2:$D$53,'Share Values'!$V293,'Transactions (Dated)'!$B$2:$B$53,'Share Values'!AH$11,'Transactions (Dated)'!$C$2:$C$53,"Buy")-SUMIFS('Transactions (Dated)'!$E$2:$E$53,'Transactions (Dated)'!$D$2:$D$53,'Share Values'!$V293,'Transactions (Dated)'!$B$2:$B$53,'Share Values'!AH$11,'Transactions (Dated)'!$C$2:$C$53,"Sell")</f>
        <v>0</v>
      </c>
      <c r="AI293" s="40">
        <f ca="1">AI292+SUMIFS('Transactions (Dated)'!$E$2:$E$53,'Transactions (Dated)'!$D$2:$D$53,'Share Values'!$V293,'Transactions (Dated)'!$B$2:$B$53,'Share Values'!AI$11,'Transactions (Dated)'!$C$2:$C$53,"Buy")-SUMIFS('Transactions (Dated)'!$E$2:$E$53,'Transactions (Dated)'!$D$2:$D$53,'Share Values'!$V293,'Transactions (Dated)'!$B$2:$B$53,'Share Values'!AI$11,'Transactions (Dated)'!$C$2:$C$53,"Sell")</f>
        <v>0</v>
      </c>
      <c r="AJ293" s="40">
        <f ca="1">AJ292+SUMIFS('Transactions (Dated)'!$E$2:$E$53,'Transactions (Dated)'!$D$2:$D$53,'Share Values'!$V293,'Transactions (Dated)'!$B$2:$B$53,'Share Values'!AJ$11,'Transactions (Dated)'!$C$2:$C$53,"Buy")-SUMIFS('Transactions (Dated)'!$E$2:$E$53,'Transactions (Dated)'!$D$2:$D$53,'Share Values'!$V293,'Transactions (Dated)'!$B$2:$B$53,'Share Values'!AJ$11,'Transactions (Dated)'!$C$2:$C$53,"Sell")</f>
        <v>0</v>
      </c>
      <c r="AK293" s="40"/>
      <c r="AM293" s="3">
        <f t="shared" si="105"/>
        <v>42321</v>
      </c>
      <c r="AN293" s="6">
        <f t="shared" ca="1" si="106"/>
        <v>44400</v>
      </c>
      <c r="AO293" s="6">
        <f t="shared" ca="1" si="107"/>
        <v>27187.5</v>
      </c>
      <c r="AP293" s="6">
        <f t="shared" ca="1" si="108"/>
        <v>0</v>
      </c>
      <c r="AQ293" s="6">
        <f t="shared" ca="1" si="109"/>
        <v>61357.56</v>
      </c>
      <c r="AR293" s="6">
        <f t="shared" ca="1" si="110"/>
        <v>27941.200000000001</v>
      </c>
      <c r="AS293" s="6">
        <f t="shared" ca="1" si="111"/>
        <v>0</v>
      </c>
      <c r="AT293" s="6">
        <f t="shared" ca="1" si="112"/>
        <v>0</v>
      </c>
      <c r="AU293" s="6">
        <f t="shared" ca="1" si="113"/>
        <v>0</v>
      </c>
      <c r="AV293" s="6">
        <f t="shared" ca="1" si="114"/>
        <v>0</v>
      </c>
      <c r="AW293" s="6">
        <f t="shared" ca="1" si="115"/>
        <v>0</v>
      </c>
      <c r="AX293" s="6">
        <f t="shared" ca="1" si="116"/>
        <v>0</v>
      </c>
      <c r="AY293" s="6">
        <f t="shared" ca="1" si="117"/>
        <v>0</v>
      </c>
      <c r="AZ293" s="6">
        <f t="shared" ca="1" si="118"/>
        <v>0</v>
      </c>
      <c r="BA293" s="6">
        <f t="shared" ca="1" si="119"/>
        <v>0</v>
      </c>
      <c r="BB293" s="6"/>
      <c r="BD293" s="4">
        <f t="shared" ca="1" si="120"/>
        <v>160886.26</v>
      </c>
      <c r="BF293" s="3">
        <f t="shared" si="121"/>
        <v>42321</v>
      </c>
      <c r="BG293" s="6">
        <f>BG292+SUMIFS('Transactions (Dated)'!H:H,'Transactions (Dated)'!D:D,'Share Values'!AM293)</f>
        <v>806524.9</v>
      </c>
      <c r="BH293" s="6">
        <f ca="1">BH292+SUMIFS('Transactions (Dated)'!$F:$F,'Transactions (Dated)'!$D:$D,$BF293,'Transactions (Dated)'!$B:$B,BH$11,'Transactions (Dated)'!$C:$C,"Dividend (paid to cash)")*W293</f>
        <v>0</v>
      </c>
      <c r="BI293" s="6">
        <f ca="1">BI292+SUMIFS('Transactions (Dated)'!$F:$F,'Transactions (Dated)'!$D:$D,$BF293,'Transactions (Dated)'!$B:$B,BI$11,'Transactions (Dated)'!$C:$C,"Dividend (paid to cash)")*X293</f>
        <v>2187.5</v>
      </c>
      <c r="BJ293" s="6">
        <f ca="1">BJ292+SUMIFS('Transactions (Dated)'!$F:$F,'Transactions (Dated)'!$D:$D,$BF293,'Transactions (Dated)'!$B:$B,BJ$11,'Transactions (Dated)'!$C:$C,"Dividend (paid to cash)")*Y293</f>
        <v>0</v>
      </c>
      <c r="BK293" s="6">
        <f ca="1">BK292+SUMIFS('Transactions (Dated)'!$F:$F,'Transactions (Dated)'!$D:$D,$BF293,'Transactions (Dated)'!$B:$B,BK$11,'Transactions (Dated)'!$C:$C,"Dividend (paid to cash)")*Z293</f>
        <v>179.74</v>
      </c>
      <c r="BL293" s="6">
        <f ca="1">BL292+SUMIFS('Transactions (Dated)'!$F:$F,'Transactions (Dated)'!$D:$D,$BF293,'Transactions (Dated)'!$B:$B,BL$11,'Transactions (Dated)'!$C:$C,"Dividend (paid to cash)")*AA293</f>
        <v>0</v>
      </c>
      <c r="BM293" s="6">
        <f ca="1">BM292+SUMIFS('Transactions (Dated)'!$F:$F,'Transactions (Dated)'!$D:$D,$BF293,'Transactions (Dated)'!$B:$B,BM$11,'Transactions (Dated)'!$C:$C,"Dividend (paid to cash)")*AB293</f>
        <v>0</v>
      </c>
      <c r="BN293" s="6">
        <f ca="1">BN292+SUMIFS('Transactions (Dated)'!$F:$F,'Transactions (Dated)'!$D:$D,$BF293,'Transactions (Dated)'!$B:$B,BN$11,'Transactions (Dated)'!$C:$C,"Dividend (paid to cash)")*AC293</f>
        <v>0</v>
      </c>
      <c r="BO293" s="6">
        <f ca="1">BO292+SUMIFS('Transactions (Dated)'!$F:$F,'Transactions (Dated)'!$D:$D,$BF293,'Transactions (Dated)'!$B:$B,BO$11,'Transactions (Dated)'!$C:$C,"Dividend (paid to cash)")*AD293</f>
        <v>0</v>
      </c>
      <c r="BP293" s="6">
        <f ca="1">BP292+SUMIFS('Transactions (Dated)'!$F:$F,'Transactions (Dated)'!$D:$D,$BF293,'Transactions (Dated)'!$B:$B,BP$11,'Transactions (Dated)'!$C:$C,"Dividend (paid to cash)")*AE293</f>
        <v>0</v>
      </c>
      <c r="BQ293" s="6">
        <f ca="1">BQ292+SUMIFS('Transactions (Dated)'!$F:$F,'Transactions (Dated)'!$D:$D,$BF293,'Transactions (Dated)'!$B:$B,BQ$11,'Transactions (Dated)'!$C:$C,"Dividend (paid to cash)")*AF293</f>
        <v>0</v>
      </c>
      <c r="BR293" s="6">
        <f ca="1">BR292+SUMIFS('Transactions (Dated)'!$F:$F,'Transactions (Dated)'!$D:$D,$BF293,'Transactions (Dated)'!$B:$B,BR$11,'Transactions (Dated)'!$C:$C,"Dividend (paid to cash)")*AG293</f>
        <v>0</v>
      </c>
      <c r="BS293" s="6">
        <f ca="1">BS292+SUMIFS('Transactions (Dated)'!$F:$F,'Transactions (Dated)'!$D:$D,$BF293,'Transactions (Dated)'!$B:$B,BS$11,'Transactions (Dated)'!$C:$C,"Dividend (paid to cash)")*AH293</f>
        <v>0</v>
      </c>
      <c r="BT293" s="6">
        <f ca="1">BT292+SUMIFS('Transactions (Dated)'!$F:$F,'Transactions (Dated)'!$D:$D,$BF293,'Transactions (Dated)'!$B:$B,BT$11,'Transactions (Dated)'!$C:$C,"Dividend (paid to cash)")*AI293</f>
        <v>0</v>
      </c>
      <c r="BU293" s="6">
        <f ca="1">BU292+SUMIFS('Transactions (Dated)'!$F:$F,'Transactions (Dated)'!$D:$D,$BF293,'Transactions (Dated)'!$B:$B,BU$11,'Transactions (Dated)'!$C:$C,"Dividend (paid to cash)")*AJ293</f>
        <v>0</v>
      </c>
      <c r="BV293" s="6"/>
      <c r="BX293" s="6">
        <f t="shared" ca="1" si="126"/>
        <v>808892.14</v>
      </c>
      <c r="BZ293" s="3">
        <f t="shared" si="127"/>
        <v>42321</v>
      </c>
      <c r="CA293" s="4">
        <f t="shared" ca="1" si="122"/>
        <v>160886.26</v>
      </c>
      <c r="CB293" s="4">
        <f t="shared" ca="1" si="123"/>
        <v>808892.14</v>
      </c>
      <c r="CD293" s="4">
        <f t="shared" ca="1" si="124"/>
        <v>969778.4</v>
      </c>
    </row>
    <row r="294" spans="2:82" x14ac:dyDescent="0.15">
      <c r="B294" s="3">
        <f t="shared" si="125"/>
        <v>42324</v>
      </c>
      <c r="C294" s="2">
        <v>13317.5</v>
      </c>
      <c r="E294" s="70">
        <v>42324</v>
      </c>
      <c r="F294" s="69">
        <v>10.02</v>
      </c>
      <c r="G294" s="69">
        <v>2.7</v>
      </c>
      <c r="H294" s="69">
        <v>18</v>
      </c>
      <c r="I294" s="69">
        <v>32.94</v>
      </c>
      <c r="J294" s="69">
        <v>12.03</v>
      </c>
      <c r="K294" s="69">
        <v>10.85</v>
      </c>
      <c r="L294" s="69">
        <v>21.94</v>
      </c>
      <c r="M294" s="69">
        <v>2.92</v>
      </c>
      <c r="N294" s="69">
        <v>7.8</v>
      </c>
      <c r="O294" s="69">
        <v>6.1166999999999998</v>
      </c>
      <c r="P294" s="69">
        <v>24.9</v>
      </c>
      <c r="Q294" s="69">
        <v>0.81</v>
      </c>
      <c r="R294" s="69">
        <v>5.21</v>
      </c>
      <c r="S294" s="69">
        <v>37.799999999999997</v>
      </c>
      <c r="T294" s="4"/>
      <c r="V294" s="3">
        <f t="shared" si="104"/>
        <v>42324</v>
      </c>
      <c r="W294" s="40">
        <f ca="1">W293+SUMIFS('Transactions (Dated)'!$E$2:$E$53,'Transactions (Dated)'!$D$2:$D$53,'Share Values'!$V294,'Transactions (Dated)'!$B$2:$B$53,'Share Values'!W$11,'Transactions (Dated)'!$C$2:$C$53,"Buy")-SUMIFS('Transactions (Dated)'!$E$2:$E$53,'Transactions (Dated)'!$D$2:$D$53,'Share Values'!$V294,'Transactions (Dated)'!$B$2:$B$53,'Share Values'!W$11,'Transactions (Dated)'!$C$2:$C$53,"Sell")</f>
        <v>4625</v>
      </c>
      <c r="X294" s="40">
        <f ca="1">X293+SUMIFS('Transactions (Dated)'!$E$2:$E$53,'Transactions (Dated)'!$D$2:$D$53,'Share Values'!$V294,'Transactions (Dated)'!$B$2:$B$53,'Share Values'!X$11,'Transactions (Dated)'!$C$2:$C$53,"Buy")-SUMIFS('Transactions (Dated)'!$E$2:$E$53,'Transactions (Dated)'!$D$2:$D$53,'Share Values'!$V294,'Transactions (Dated)'!$B$2:$B$53,'Share Values'!X$11,'Transactions (Dated)'!$C$2:$C$53,"Sell")</f>
        <v>9375</v>
      </c>
      <c r="Y294" s="40">
        <f ca="1">Y293+SUMIFS('Transactions (Dated)'!$E$2:$E$53,'Transactions (Dated)'!$D$2:$D$53,'Share Values'!$V294,'Transactions (Dated)'!$B$2:$B$53,'Share Values'!Y$11,'Transactions (Dated)'!$C$2:$C$53,"Buy")-SUMIFS('Transactions (Dated)'!$E$2:$E$53,'Transactions (Dated)'!$D$2:$D$53,'Share Values'!$V294,'Transactions (Dated)'!$B$2:$B$53,'Share Values'!Y$11,'Transactions (Dated)'!$C$2:$C$53,"Sell")</f>
        <v>0</v>
      </c>
      <c r="Z294" s="40">
        <f ca="1">Z293+SUMIFS('Transactions (Dated)'!$E$2:$E$53,'Transactions (Dated)'!$D$2:$D$53,'Share Values'!$V294,'Transactions (Dated)'!$B$2:$B$53,'Share Values'!Z$11,'Transactions (Dated)'!$C$2:$C$53,"Buy")-SUMIFS('Transactions (Dated)'!$E$2:$E$53,'Transactions (Dated)'!$D$2:$D$53,'Share Values'!$V294,'Transactions (Dated)'!$B$2:$B$53,'Share Values'!Z$11,'Transactions (Dated)'!$C$2:$C$53,"Sell")</f>
        <v>1892</v>
      </c>
      <c r="AA294" s="40">
        <f ca="1">AA293+SUMIFS('Transactions (Dated)'!$E$2:$E$53,'Transactions (Dated)'!$D$2:$D$53,'Share Values'!$V294,'Transactions (Dated)'!$B$2:$B$53,'Share Values'!AA$11,'Transactions (Dated)'!$C$2:$C$53,"Buy")-SUMIFS('Transactions (Dated)'!$E$2:$E$53,'Transactions (Dated)'!$D$2:$D$53,'Share Values'!$V294,'Transactions (Dated)'!$B$2:$B$53,'Share Values'!AA$11,'Transactions (Dated)'!$C$2:$C$53,"Sell")</f>
        <v>2348</v>
      </c>
      <c r="AB294" s="40">
        <f ca="1">AB293+SUMIFS('Transactions (Dated)'!$E$2:$E$53,'Transactions (Dated)'!$D$2:$D$53,'Share Values'!$V294,'Transactions (Dated)'!$B$2:$B$53,'Share Values'!AB$11,'Transactions (Dated)'!$C$2:$C$53,"Buy")-SUMIFS('Transactions (Dated)'!$E$2:$E$53,'Transactions (Dated)'!$D$2:$D$53,'Share Values'!$V294,'Transactions (Dated)'!$B$2:$B$53,'Share Values'!AB$11,'Transactions (Dated)'!$C$2:$C$53,"Sell")</f>
        <v>0</v>
      </c>
      <c r="AC294" s="40">
        <f ca="1">AC293+SUMIFS('Transactions (Dated)'!$E$2:$E$53,'Transactions (Dated)'!$D$2:$D$53,'Share Values'!$V294,'Transactions (Dated)'!$B$2:$B$53,'Share Values'!AC$11,'Transactions (Dated)'!$C$2:$C$53,"Buy")-SUMIFS('Transactions (Dated)'!$E$2:$E$53,'Transactions (Dated)'!$D$2:$D$53,'Share Values'!$V294,'Transactions (Dated)'!$B$2:$B$53,'Share Values'!AC$11,'Transactions (Dated)'!$C$2:$C$53,"Sell")</f>
        <v>0</v>
      </c>
      <c r="AD294" s="40">
        <f ca="1">AD293+SUMIFS('Transactions (Dated)'!$E$2:$E$53,'Transactions (Dated)'!$D$2:$D$53,'Share Values'!$V294,'Transactions (Dated)'!$B$2:$B$53,'Share Values'!AD$11,'Transactions (Dated)'!$C$2:$C$53,"Buy")-SUMIFS('Transactions (Dated)'!$E$2:$E$53,'Transactions (Dated)'!$D$2:$D$53,'Share Values'!$V294,'Transactions (Dated)'!$B$2:$B$53,'Share Values'!AD$11,'Transactions (Dated)'!$C$2:$C$53,"Sell")</f>
        <v>0</v>
      </c>
      <c r="AE294" s="40">
        <f ca="1">AE293+SUMIFS('Transactions (Dated)'!$E$2:$E$53,'Transactions (Dated)'!$D$2:$D$53,'Share Values'!$V294,'Transactions (Dated)'!$B$2:$B$53,'Share Values'!AE$11,'Transactions (Dated)'!$C$2:$C$53,"Buy")-SUMIFS('Transactions (Dated)'!$E$2:$E$53,'Transactions (Dated)'!$D$2:$D$53,'Share Values'!$V294,'Transactions (Dated)'!$B$2:$B$53,'Share Values'!AE$11,'Transactions (Dated)'!$C$2:$C$53,"Sell")</f>
        <v>0</v>
      </c>
      <c r="AF294" s="40">
        <f ca="1">AF293+SUMIFS('Transactions (Dated)'!$E$2:$E$53,'Transactions (Dated)'!$D$2:$D$53,'Share Values'!$V294,'Transactions (Dated)'!$B$2:$B$53,'Share Values'!AF$11,'Transactions (Dated)'!$C$2:$C$53,"Buy")-SUMIFS('Transactions (Dated)'!$E$2:$E$53,'Transactions (Dated)'!$D$2:$D$53,'Share Values'!$V294,'Transactions (Dated)'!$B$2:$B$53,'Share Values'!AF$11,'Transactions (Dated)'!$C$2:$C$53,"Sell")</f>
        <v>0</v>
      </c>
      <c r="AG294" s="40">
        <f ca="1">AG293+SUMIFS('Transactions (Dated)'!$E$2:$E$53,'Transactions (Dated)'!$D$2:$D$53,'Share Values'!$V294,'Transactions (Dated)'!$B$2:$B$53,'Share Values'!AG$11,'Transactions (Dated)'!$C$2:$C$53,"Buy")-SUMIFS('Transactions (Dated)'!$E$2:$E$53,'Transactions (Dated)'!$D$2:$D$53,'Share Values'!$V294,'Transactions (Dated)'!$B$2:$B$53,'Share Values'!AG$11,'Transactions (Dated)'!$C$2:$C$53,"Sell")</f>
        <v>0</v>
      </c>
      <c r="AH294" s="40">
        <f ca="1">AH293+SUMIFS('Transactions (Dated)'!$E$2:$E$53,'Transactions (Dated)'!$D$2:$D$53,'Share Values'!$V294,'Transactions (Dated)'!$B$2:$B$53,'Share Values'!AH$11,'Transactions (Dated)'!$C$2:$C$53,"Buy")-SUMIFS('Transactions (Dated)'!$E$2:$E$53,'Transactions (Dated)'!$D$2:$D$53,'Share Values'!$V294,'Transactions (Dated)'!$B$2:$B$53,'Share Values'!AH$11,'Transactions (Dated)'!$C$2:$C$53,"Sell")</f>
        <v>0</v>
      </c>
      <c r="AI294" s="40">
        <f ca="1">AI293+SUMIFS('Transactions (Dated)'!$E$2:$E$53,'Transactions (Dated)'!$D$2:$D$53,'Share Values'!$V294,'Transactions (Dated)'!$B$2:$B$53,'Share Values'!AI$11,'Transactions (Dated)'!$C$2:$C$53,"Buy")-SUMIFS('Transactions (Dated)'!$E$2:$E$53,'Transactions (Dated)'!$D$2:$D$53,'Share Values'!$V294,'Transactions (Dated)'!$B$2:$B$53,'Share Values'!AI$11,'Transactions (Dated)'!$C$2:$C$53,"Sell")</f>
        <v>0</v>
      </c>
      <c r="AJ294" s="40">
        <f ca="1">AJ293+SUMIFS('Transactions (Dated)'!$E$2:$E$53,'Transactions (Dated)'!$D$2:$D$53,'Share Values'!$V294,'Transactions (Dated)'!$B$2:$B$53,'Share Values'!AJ$11,'Transactions (Dated)'!$C$2:$C$53,"Buy")-SUMIFS('Transactions (Dated)'!$E$2:$E$53,'Transactions (Dated)'!$D$2:$D$53,'Share Values'!$V294,'Transactions (Dated)'!$B$2:$B$53,'Share Values'!AJ$11,'Transactions (Dated)'!$C$2:$C$53,"Sell")</f>
        <v>0</v>
      </c>
      <c r="AK294" s="40"/>
      <c r="AM294" s="3">
        <f t="shared" si="105"/>
        <v>42324</v>
      </c>
      <c r="AN294" s="6">
        <f t="shared" ca="1" si="106"/>
        <v>46342.5</v>
      </c>
      <c r="AO294" s="6">
        <f t="shared" ca="1" si="107"/>
        <v>25312.5</v>
      </c>
      <c r="AP294" s="6">
        <f t="shared" ca="1" si="108"/>
        <v>0</v>
      </c>
      <c r="AQ294" s="6">
        <f t="shared" ca="1" si="109"/>
        <v>62322.479999999996</v>
      </c>
      <c r="AR294" s="6">
        <f t="shared" ca="1" si="110"/>
        <v>28246.44</v>
      </c>
      <c r="AS294" s="6">
        <f t="shared" ca="1" si="111"/>
        <v>0</v>
      </c>
      <c r="AT294" s="6">
        <f t="shared" ca="1" si="112"/>
        <v>0</v>
      </c>
      <c r="AU294" s="6">
        <f t="shared" ca="1" si="113"/>
        <v>0</v>
      </c>
      <c r="AV294" s="6">
        <f t="shared" ca="1" si="114"/>
        <v>0</v>
      </c>
      <c r="AW294" s="6">
        <f t="shared" ca="1" si="115"/>
        <v>0</v>
      </c>
      <c r="AX294" s="6">
        <f t="shared" ca="1" si="116"/>
        <v>0</v>
      </c>
      <c r="AY294" s="6">
        <f t="shared" ca="1" si="117"/>
        <v>0</v>
      </c>
      <c r="AZ294" s="6">
        <f t="shared" ca="1" si="118"/>
        <v>0</v>
      </c>
      <c r="BA294" s="6">
        <f t="shared" ca="1" si="119"/>
        <v>0</v>
      </c>
      <c r="BB294" s="6"/>
      <c r="BD294" s="4">
        <f t="shared" ca="1" si="120"/>
        <v>162223.91999999998</v>
      </c>
      <c r="BF294" s="3">
        <f t="shared" si="121"/>
        <v>42324</v>
      </c>
      <c r="BG294" s="6">
        <f>BG293+SUMIFS('Transactions (Dated)'!H:H,'Transactions (Dated)'!D:D,'Share Values'!AM294)</f>
        <v>806524.9</v>
      </c>
      <c r="BH294" s="6">
        <f ca="1">BH293+SUMIFS('Transactions (Dated)'!$F:$F,'Transactions (Dated)'!$D:$D,$BF294,'Transactions (Dated)'!$B:$B,BH$11,'Transactions (Dated)'!$C:$C,"Dividend (paid to cash)")*W294</f>
        <v>0</v>
      </c>
      <c r="BI294" s="6">
        <f ca="1">BI293+SUMIFS('Transactions (Dated)'!$F:$F,'Transactions (Dated)'!$D:$D,$BF294,'Transactions (Dated)'!$B:$B,BI$11,'Transactions (Dated)'!$C:$C,"Dividend (paid to cash)")*X294</f>
        <v>2187.5</v>
      </c>
      <c r="BJ294" s="6">
        <f ca="1">BJ293+SUMIFS('Transactions (Dated)'!$F:$F,'Transactions (Dated)'!$D:$D,$BF294,'Transactions (Dated)'!$B:$B,BJ$11,'Transactions (Dated)'!$C:$C,"Dividend (paid to cash)")*Y294</f>
        <v>0</v>
      </c>
      <c r="BK294" s="6">
        <f ca="1">BK293+SUMIFS('Transactions (Dated)'!$F:$F,'Transactions (Dated)'!$D:$D,$BF294,'Transactions (Dated)'!$B:$B,BK$11,'Transactions (Dated)'!$C:$C,"Dividend (paid to cash)")*Z294</f>
        <v>179.74</v>
      </c>
      <c r="BL294" s="6">
        <f ca="1">BL293+SUMIFS('Transactions (Dated)'!$F:$F,'Transactions (Dated)'!$D:$D,$BF294,'Transactions (Dated)'!$B:$B,BL$11,'Transactions (Dated)'!$C:$C,"Dividend (paid to cash)")*AA294</f>
        <v>0</v>
      </c>
      <c r="BM294" s="6">
        <f ca="1">BM293+SUMIFS('Transactions (Dated)'!$F:$F,'Transactions (Dated)'!$D:$D,$BF294,'Transactions (Dated)'!$B:$B,BM$11,'Transactions (Dated)'!$C:$C,"Dividend (paid to cash)")*AB294</f>
        <v>0</v>
      </c>
      <c r="BN294" s="6">
        <f ca="1">BN293+SUMIFS('Transactions (Dated)'!$F:$F,'Transactions (Dated)'!$D:$D,$BF294,'Transactions (Dated)'!$B:$B,BN$11,'Transactions (Dated)'!$C:$C,"Dividend (paid to cash)")*AC294</f>
        <v>0</v>
      </c>
      <c r="BO294" s="6">
        <f ca="1">BO293+SUMIFS('Transactions (Dated)'!$F:$F,'Transactions (Dated)'!$D:$D,$BF294,'Transactions (Dated)'!$B:$B,BO$11,'Transactions (Dated)'!$C:$C,"Dividend (paid to cash)")*AD294</f>
        <v>0</v>
      </c>
      <c r="BP294" s="6">
        <f ca="1">BP293+SUMIFS('Transactions (Dated)'!$F:$F,'Transactions (Dated)'!$D:$D,$BF294,'Transactions (Dated)'!$B:$B,BP$11,'Transactions (Dated)'!$C:$C,"Dividend (paid to cash)")*AE294</f>
        <v>0</v>
      </c>
      <c r="BQ294" s="6">
        <f ca="1">BQ293+SUMIFS('Transactions (Dated)'!$F:$F,'Transactions (Dated)'!$D:$D,$BF294,'Transactions (Dated)'!$B:$B,BQ$11,'Transactions (Dated)'!$C:$C,"Dividend (paid to cash)")*AF294</f>
        <v>0</v>
      </c>
      <c r="BR294" s="6">
        <f ca="1">BR293+SUMIFS('Transactions (Dated)'!$F:$F,'Transactions (Dated)'!$D:$D,$BF294,'Transactions (Dated)'!$B:$B,BR$11,'Transactions (Dated)'!$C:$C,"Dividend (paid to cash)")*AG294</f>
        <v>0</v>
      </c>
      <c r="BS294" s="6">
        <f ca="1">BS293+SUMIFS('Transactions (Dated)'!$F:$F,'Transactions (Dated)'!$D:$D,$BF294,'Transactions (Dated)'!$B:$B,BS$11,'Transactions (Dated)'!$C:$C,"Dividend (paid to cash)")*AH294</f>
        <v>0</v>
      </c>
      <c r="BT294" s="6">
        <f ca="1">BT293+SUMIFS('Transactions (Dated)'!$F:$F,'Transactions (Dated)'!$D:$D,$BF294,'Transactions (Dated)'!$B:$B,BT$11,'Transactions (Dated)'!$C:$C,"Dividend (paid to cash)")*AI294</f>
        <v>0</v>
      </c>
      <c r="BU294" s="6">
        <f ca="1">BU293+SUMIFS('Transactions (Dated)'!$F:$F,'Transactions (Dated)'!$D:$D,$BF294,'Transactions (Dated)'!$B:$B,BU$11,'Transactions (Dated)'!$C:$C,"Dividend (paid to cash)")*AJ294</f>
        <v>0</v>
      </c>
      <c r="BV294" s="6"/>
      <c r="BX294" s="6">
        <f t="shared" ca="1" si="126"/>
        <v>808892.14</v>
      </c>
      <c r="BZ294" s="3">
        <f t="shared" si="127"/>
        <v>42324</v>
      </c>
      <c r="CA294" s="4">
        <f t="shared" ca="1" si="122"/>
        <v>162223.91999999998</v>
      </c>
      <c r="CB294" s="4">
        <f t="shared" ca="1" si="123"/>
        <v>808892.14</v>
      </c>
      <c r="CD294" s="4">
        <f t="shared" ca="1" si="124"/>
        <v>971116.06</v>
      </c>
    </row>
    <row r="295" spans="2:82" x14ac:dyDescent="0.15">
      <c r="B295" s="3">
        <f t="shared" si="125"/>
        <v>42325</v>
      </c>
      <c r="C295" s="2">
        <v>13280.4</v>
      </c>
      <c r="E295" s="70">
        <v>42325</v>
      </c>
      <c r="F295" s="69">
        <v>9.8699999999999992</v>
      </c>
      <c r="G295" s="69">
        <v>2.7</v>
      </c>
      <c r="H295" s="69">
        <v>18</v>
      </c>
      <c r="I295" s="69">
        <v>33.020000000000003</v>
      </c>
      <c r="J295" s="69">
        <v>12.37</v>
      </c>
      <c r="K295" s="69">
        <v>10.57</v>
      </c>
      <c r="L295" s="69">
        <v>23.04</v>
      </c>
      <c r="M295" s="69">
        <v>2.73</v>
      </c>
      <c r="N295" s="69">
        <v>7.7</v>
      </c>
      <c r="O295" s="69">
        <v>6.09</v>
      </c>
      <c r="P295" s="69">
        <v>25.16</v>
      </c>
      <c r="Q295" s="69">
        <v>0.86</v>
      </c>
      <c r="R295" s="69">
        <v>5.34</v>
      </c>
      <c r="S295" s="69">
        <v>37.69</v>
      </c>
      <c r="T295" s="4"/>
      <c r="V295" s="3">
        <f t="shared" si="104"/>
        <v>42325</v>
      </c>
      <c r="W295" s="40">
        <f ca="1">W294+SUMIFS('Transactions (Dated)'!$E$2:$E$53,'Transactions (Dated)'!$D$2:$D$53,'Share Values'!$V295,'Transactions (Dated)'!$B$2:$B$53,'Share Values'!W$11,'Transactions (Dated)'!$C$2:$C$53,"Buy")-SUMIFS('Transactions (Dated)'!$E$2:$E$53,'Transactions (Dated)'!$D$2:$D$53,'Share Values'!$V295,'Transactions (Dated)'!$B$2:$B$53,'Share Values'!W$11,'Transactions (Dated)'!$C$2:$C$53,"Sell")</f>
        <v>4625</v>
      </c>
      <c r="X295" s="40">
        <f ca="1">X294+SUMIFS('Transactions (Dated)'!$E$2:$E$53,'Transactions (Dated)'!$D$2:$D$53,'Share Values'!$V295,'Transactions (Dated)'!$B$2:$B$53,'Share Values'!X$11,'Transactions (Dated)'!$C$2:$C$53,"Buy")-SUMIFS('Transactions (Dated)'!$E$2:$E$53,'Transactions (Dated)'!$D$2:$D$53,'Share Values'!$V295,'Transactions (Dated)'!$B$2:$B$53,'Share Values'!X$11,'Transactions (Dated)'!$C$2:$C$53,"Sell")</f>
        <v>9375</v>
      </c>
      <c r="Y295" s="40">
        <f ca="1">Y294+SUMIFS('Transactions (Dated)'!$E$2:$E$53,'Transactions (Dated)'!$D$2:$D$53,'Share Values'!$V295,'Transactions (Dated)'!$B$2:$B$53,'Share Values'!Y$11,'Transactions (Dated)'!$C$2:$C$53,"Buy")-SUMIFS('Transactions (Dated)'!$E$2:$E$53,'Transactions (Dated)'!$D$2:$D$53,'Share Values'!$V295,'Transactions (Dated)'!$B$2:$B$53,'Share Values'!Y$11,'Transactions (Dated)'!$C$2:$C$53,"Sell")</f>
        <v>0</v>
      </c>
      <c r="Z295" s="40">
        <f ca="1">Z294+SUMIFS('Transactions (Dated)'!$E$2:$E$53,'Transactions (Dated)'!$D$2:$D$53,'Share Values'!$V295,'Transactions (Dated)'!$B$2:$B$53,'Share Values'!Z$11,'Transactions (Dated)'!$C$2:$C$53,"Buy")-SUMIFS('Transactions (Dated)'!$E$2:$E$53,'Transactions (Dated)'!$D$2:$D$53,'Share Values'!$V295,'Transactions (Dated)'!$B$2:$B$53,'Share Values'!Z$11,'Transactions (Dated)'!$C$2:$C$53,"Sell")</f>
        <v>1892</v>
      </c>
      <c r="AA295" s="40">
        <f ca="1">AA294+SUMIFS('Transactions (Dated)'!$E$2:$E$53,'Transactions (Dated)'!$D$2:$D$53,'Share Values'!$V295,'Transactions (Dated)'!$B$2:$B$53,'Share Values'!AA$11,'Transactions (Dated)'!$C$2:$C$53,"Buy")-SUMIFS('Transactions (Dated)'!$E$2:$E$53,'Transactions (Dated)'!$D$2:$D$53,'Share Values'!$V295,'Transactions (Dated)'!$B$2:$B$53,'Share Values'!AA$11,'Transactions (Dated)'!$C$2:$C$53,"Sell")</f>
        <v>2348</v>
      </c>
      <c r="AB295" s="40">
        <f ca="1">AB294+SUMIFS('Transactions (Dated)'!$E$2:$E$53,'Transactions (Dated)'!$D$2:$D$53,'Share Values'!$V295,'Transactions (Dated)'!$B$2:$B$53,'Share Values'!AB$11,'Transactions (Dated)'!$C$2:$C$53,"Buy")-SUMIFS('Transactions (Dated)'!$E$2:$E$53,'Transactions (Dated)'!$D$2:$D$53,'Share Values'!$V295,'Transactions (Dated)'!$B$2:$B$53,'Share Values'!AB$11,'Transactions (Dated)'!$C$2:$C$53,"Sell")</f>
        <v>0</v>
      </c>
      <c r="AC295" s="40">
        <f ca="1">AC294+SUMIFS('Transactions (Dated)'!$E$2:$E$53,'Transactions (Dated)'!$D$2:$D$53,'Share Values'!$V295,'Transactions (Dated)'!$B$2:$B$53,'Share Values'!AC$11,'Transactions (Dated)'!$C$2:$C$53,"Buy")-SUMIFS('Transactions (Dated)'!$E$2:$E$53,'Transactions (Dated)'!$D$2:$D$53,'Share Values'!$V295,'Transactions (Dated)'!$B$2:$B$53,'Share Values'!AC$11,'Transactions (Dated)'!$C$2:$C$53,"Sell")</f>
        <v>0</v>
      </c>
      <c r="AD295" s="40">
        <f ca="1">AD294+SUMIFS('Transactions (Dated)'!$E$2:$E$53,'Transactions (Dated)'!$D$2:$D$53,'Share Values'!$V295,'Transactions (Dated)'!$B$2:$B$53,'Share Values'!AD$11,'Transactions (Dated)'!$C$2:$C$53,"Buy")-SUMIFS('Transactions (Dated)'!$E$2:$E$53,'Transactions (Dated)'!$D$2:$D$53,'Share Values'!$V295,'Transactions (Dated)'!$B$2:$B$53,'Share Values'!AD$11,'Transactions (Dated)'!$C$2:$C$53,"Sell")</f>
        <v>0</v>
      </c>
      <c r="AE295" s="40">
        <f ca="1">AE294+SUMIFS('Transactions (Dated)'!$E$2:$E$53,'Transactions (Dated)'!$D$2:$D$53,'Share Values'!$V295,'Transactions (Dated)'!$B$2:$B$53,'Share Values'!AE$11,'Transactions (Dated)'!$C$2:$C$53,"Buy")-SUMIFS('Transactions (Dated)'!$E$2:$E$53,'Transactions (Dated)'!$D$2:$D$53,'Share Values'!$V295,'Transactions (Dated)'!$B$2:$B$53,'Share Values'!AE$11,'Transactions (Dated)'!$C$2:$C$53,"Sell")</f>
        <v>0</v>
      </c>
      <c r="AF295" s="40">
        <f ca="1">AF294+SUMIFS('Transactions (Dated)'!$E$2:$E$53,'Transactions (Dated)'!$D$2:$D$53,'Share Values'!$V295,'Transactions (Dated)'!$B$2:$B$53,'Share Values'!AF$11,'Transactions (Dated)'!$C$2:$C$53,"Buy")-SUMIFS('Transactions (Dated)'!$E$2:$E$53,'Transactions (Dated)'!$D$2:$D$53,'Share Values'!$V295,'Transactions (Dated)'!$B$2:$B$53,'Share Values'!AF$11,'Transactions (Dated)'!$C$2:$C$53,"Sell")</f>
        <v>0</v>
      </c>
      <c r="AG295" s="40">
        <f ca="1">AG294+SUMIFS('Transactions (Dated)'!$E$2:$E$53,'Transactions (Dated)'!$D$2:$D$53,'Share Values'!$V295,'Transactions (Dated)'!$B$2:$B$53,'Share Values'!AG$11,'Transactions (Dated)'!$C$2:$C$53,"Buy")-SUMIFS('Transactions (Dated)'!$E$2:$E$53,'Transactions (Dated)'!$D$2:$D$53,'Share Values'!$V295,'Transactions (Dated)'!$B$2:$B$53,'Share Values'!AG$11,'Transactions (Dated)'!$C$2:$C$53,"Sell")</f>
        <v>0</v>
      </c>
      <c r="AH295" s="40">
        <f ca="1">AH294+SUMIFS('Transactions (Dated)'!$E$2:$E$53,'Transactions (Dated)'!$D$2:$D$53,'Share Values'!$V295,'Transactions (Dated)'!$B$2:$B$53,'Share Values'!AH$11,'Transactions (Dated)'!$C$2:$C$53,"Buy")-SUMIFS('Transactions (Dated)'!$E$2:$E$53,'Transactions (Dated)'!$D$2:$D$53,'Share Values'!$V295,'Transactions (Dated)'!$B$2:$B$53,'Share Values'!AH$11,'Transactions (Dated)'!$C$2:$C$53,"Sell")</f>
        <v>0</v>
      </c>
      <c r="AI295" s="40">
        <f ca="1">AI294+SUMIFS('Transactions (Dated)'!$E$2:$E$53,'Transactions (Dated)'!$D$2:$D$53,'Share Values'!$V295,'Transactions (Dated)'!$B$2:$B$53,'Share Values'!AI$11,'Transactions (Dated)'!$C$2:$C$53,"Buy")-SUMIFS('Transactions (Dated)'!$E$2:$E$53,'Transactions (Dated)'!$D$2:$D$53,'Share Values'!$V295,'Transactions (Dated)'!$B$2:$B$53,'Share Values'!AI$11,'Transactions (Dated)'!$C$2:$C$53,"Sell")</f>
        <v>0</v>
      </c>
      <c r="AJ295" s="40">
        <f ca="1">AJ294+SUMIFS('Transactions (Dated)'!$E$2:$E$53,'Transactions (Dated)'!$D$2:$D$53,'Share Values'!$V295,'Transactions (Dated)'!$B$2:$B$53,'Share Values'!AJ$11,'Transactions (Dated)'!$C$2:$C$53,"Buy")-SUMIFS('Transactions (Dated)'!$E$2:$E$53,'Transactions (Dated)'!$D$2:$D$53,'Share Values'!$V295,'Transactions (Dated)'!$B$2:$B$53,'Share Values'!AJ$11,'Transactions (Dated)'!$C$2:$C$53,"Sell")</f>
        <v>0</v>
      </c>
      <c r="AK295" s="40"/>
      <c r="AM295" s="3">
        <f t="shared" si="105"/>
        <v>42325</v>
      </c>
      <c r="AN295" s="6">
        <f t="shared" ca="1" si="106"/>
        <v>45648.75</v>
      </c>
      <c r="AO295" s="6">
        <f t="shared" ca="1" si="107"/>
        <v>25312.5</v>
      </c>
      <c r="AP295" s="6">
        <f t="shared" ca="1" si="108"/>
        <v>0</v>
      </c>
      <c r="AQ295" s="6">
        <f t="shared" ca="1" si="109"/>
        <v>62473.840000000004</v>
      </c>
      <c r="AR295" s="6">
        <f t="shared" ca="1" si="110"/>
        <v>29044.76</v>
      </c>
      <c r="AS295" s="6">
        <f t="shared" ca="1" si="111"/>
        <v>0</v>
      </c>
      <c r="AT295" s="6">
        <f t="shared" ca="1" si="112"/>
        <v>0</v>
      </c>
      <c r="AU295" s="6">
        <f t="shared" ca="1" si="113"/>
        <v>0</v>
      </c>
      <c r="AV295" s="6">
        <f t="shared" ca="1" si="114"/>
        <v>0</v>
      </c>
      <c r="AW295" s="6">
        <f t="shared" ca="1" si="115"/>
        <v>0</v>
      </c>
      <c r="AX295" s="6">
        <f t="shared" ca="1" si="116"/>
        <v>0</v>
      </c>
      <c r="AY295" s="6">
        <f t="shared" ca="1" si="117"/>
        <v>0</v>
      </c>
      <c r="AZ295" s="6">
        <f t="shared" ca="1" si="118"/>
        <v>0</v>
      </c>
      <c r="BA295" s="6">
        <f t="shared" ca="1" si="119"/>
        <v>0</v>
      </c>
      <c r="BB295" s="6"/>
      <c r="BD295" s="4">
        <f t="shared" ca="1" si="120"/>
        <v>162479.85</v>
      </c>
      <c r="BF295" s="3">
        <f t="shared" si="121"/>
        <v>42325</v>
      </c>
      <c r="BG295" s="6">
        <f>BG294+SUMIFS('Transactions (Dated)'!H:H,'Transactions (Dated)'!D:D,'Share Values'!AM295)</f>
        <v>806524.9</v>
      </c>
      <c r="BH295" s="6">
        <f ca="1">BH294+SUMIFS('Transactions (Dated)'!$F:$F,'Transactions (Dated)'!$D:$D,$BF295,'Transactions (Dated)'!$B:$B,BH$11,'Transactions (Dated)'!$C:$C,"Dividend (paid to cash)")*W295</f>
        <v>0</v>
      </c>
      <c r="BI295" s="6">
        <f ca="1">BI294+SUMIFS('Transactions (Dated)'!$F:$F,'Transactions (Dated)'!$D:$D,$BF295,'Transactions (Dated)'!$B:$B,BI$11,'Transactions (Dated)'!$C:$C,"Dividend (paid to cash)")*X295</f>
        <v>2187.5</v>
      </c>
      <c r="BJ295" s="6">
        <f ca="1">BJ294+SUMIFS('Transactions (Dated)'!$F:$F,'Transactions (Dated)'!$D:$D,$BF295,'Transactions (Dated)'!$B:$B,BJ$11,'Transactions (Dated)'!$C:$C,"Dividend (paid to cash)")*Y295</f>
        <v>0</v>
      </c>
      <c r="BK295" s="6">
        <f ca="1">BK294+SUMIFS('Transactions (Dated)'!$F:$F,'Transactions (Dated)'!$D:$D,$BF295,'Transactions (Dated)'!$B:$B,BK$11,'Transactions (Dated)'!$C:$C,"Dividend (paid to cash)")*Z295</f>
        <v>179.74</v>
      </c>
      <c r="BL295" s="6">
        <f ca="1">BL294+SUMIFS('Transactions (Dated)'!$F:$F,'Transactions (Dated)'!$D:$D,$BF295,'Transactions (Dated)'!$B:$B,BL$11,'Transactions (Dated)'!$C:$C,"Dividend (paid to cash)")*AA295</f>
        <v>0</v>
      </c>
      <c r="BM295" s="6">
        <f ca="1">BM294+SUMIFS('Transactions (Dated)'!$F:$F,'Transactions (Dated)'!$D:$D,$BF295,'Transactions (Dated)'!$B:$B,BM$11,'Transactions (Dated)'!$C:$C,"Dividend (paid to cash)")*AB295</f>
        <v>0</v>
      </c>
      <c r="BN295" s="6">
        <f ca="1">BN294+SUMIFS('Transactions (Dated)'!$F:$F,'Transactions (Dated)'!$D:$D,$BF295,'Transactions (Dated)'!$B:$B,BN$11,'Transactions (Dated)'!$C:$C,"Dividend (paid to cash)")*AC295</f>
        <v>0</v>
      </c>
      <c r="BO295" s="6">
        <f ca="1">BO294+SUMIFS('Transactions (Dated)'!$F:$F,'Transactions (Dated)'!$D:$D,$BF295,'Transactions (Dated)'!$B:$B,BO$11,'Transactions (Dated)'!$C:$C,"Dividend (paid to cash)")*AD295</f>
        <v>0</v>
      </c>
      <c r="BP295" s="6">
        <f ca="1">BP294+SUMIFS('Transactions (Dated)'!$F:$F,'Transactions (Dated)'!$D:$D,$BF295,'Transactions (Dated)'!$B:$B,BP$11,'Transactions (Dated)'!$C:$C,"Dividend (paid to cash)")*AE295</f>
        <v>0</v>
      </c>
      <c r="BQ295" s="6">
        <f ca="1">BQ294+SUMIFS('Transactions (Dated)'!$F:$F,'Transactions (Dated)'!$D:$D,$BF295,'Transactions (Dated)'!$B:$B,BQ$11,'Transactions (Dated)'!$C:$C,"Dividend (paid to cash)")*AF295</f>
        <v>0</v>
      </c>
      <c r="BR295" s="6">
        <f ca="1">BR294+SUMIFS('Transactions (Dated)'!$F:$F,'Transactions (Dated)'!$D:$D,$BF295,'Transactions (Dated)'!$B:$B,BR$11,'Transactions (Dated)'!$C:$C,"Dividend (paid to cash)")*AG295</f>
        <v>0</v>
      </c>
      <c r="BS295" s="6">
        <f ca="1">BS294+SUMIFS('Transactions (Dated)'!$F:$F,'Transactions (Dated)'!$D:$D,$BF295,'Transactions (Dated)'!$B:$B,BS$11,'Transactions (Dated)'!$C:$C,"Dividend (paid to cash)")*AH295</f>
        <v>0</v>
      </c>
      <c r="BT295" s="6">
        <f ca="1">BT294+SUMIFS('Transactions (Dated)'!$F:$F,'Transactions (Dated)'!$D:$D,$BF295,'Transactions (Dated)'!$B:$B,BT$11,'Transactions (Dated)'!$C:$C,"Dividend (paid to cash)")*AI295</f>
        <v>0</v>
      </c>
      <c r="BU295" s="6">
        <f ca="1">BU294+SUMIFS('Transactions (Dated)'!$F:$F,'Transactions (Dated)'!$D:$D,$BF295,'Transactions (Dated)'!$B:$B,BU$11,'Transactions (Dated)'!$C:$C,"Dividend (paid to cash)")*AJ295</f>
        <v>0</v>
      </c>
      <c r="BV295" s="6"/>
      <c r="BX295" s="6">
        <f t="shared" ca="1" si="126"/>
        <v>808892.14</v>
      </c>
      <c r="BZ295" s="3">
        <f t="shared" si="127"/>
        <v>42325</v>
      </c>
      <c r="CA295" s="4">
        <f t="shared" ca="1" si="122"/>
        <v>162479.85</v>
      </c>
      <c r="CB295" s="4">
        <f t="shared" ca="1" si="123"/>
        <v>808892.14</v>
      </c>
      <c r="CD295" s="4">
        <f t="shared" ca="1" si="124"/>
        <v>971371.99</v>
      </c>
    </row>
    <row r="296" spans="2:82" x14ac:dyDescent="0.15">
      <c r="B296" s="3">
        <f t="shared" si="125"/>
        <v>42326</v>
      </c>
      <c r="C296" s="2">
        <v>13400</v>
      </c>
      <c r="E296" s="70">
        <v>42326</v>
      </c>
      <c r="F296" s="69">
        <v>10.15</v>
      </c>
      <c r="G296" s="69">
        <v>2.77</v>
      </c>
      <c r="H296" s="69">
        <v>18.14</v>
      </c>
      <c r="I296" s="69">
        <v>32.94</v>
      </c>
      <c r="J296" s="69">
        <v>12.75</v>
      </c>
      <c r="K296" s="69">
        <v>10.44</v>
      </c>
      <c r="L296" s="69">
        <v>23.26</v>
      </c>
      <c r="M296" s="69">
        <v>2.8</v>
      </c>
      <c r="N296" s="69">
        <v>7.78</v>
      </c>
      <c r="O296" s="69">
        <v>6.13</v>
      </c>
      <c r="P296" s="69">
        <v>24.89</v>
      </c>
      <c r="Q296" s="69">
        <v>0.84</v>
      </c>
      <c r="R296" s="69">
        <v>5.53</v>
      </c>
      <c r="S296" s="69">
        <v>37.75</v>
      </c>
      <c r="T296" s="4"/>
      <c r="V296" s="3">
        <f t="shared" si="104"/>
        <v>42326</v>
      </c>
      <c r="W296" s="40">
        <f ca="1">W295+SUMIFS('Transactions (Dated)'!$E$2:$E$53,'Transactions (Dated)'!$D$2:$D$53,'Share Values'!$V296,'Transactions (Dated)'!$B$2:$B$53,'Share Values'!W$11,'Transactions (Dated)'!$C$2:$C$53,"Buy")-SUMIFS('Transactions (Dated)'!$E$2:$E$53,'Transactions (Dated)'!$D$2:$D$53,'Share Values'!$V296,'Transactions (Dated)'!$B$2:$B$53,'Share Values'!W$11,'Transactions (Dated)'!$C$2:$C$53,"Sell")</f>
        <v>4625</v>
      </c>
      <c r="X296" s="40">
        <f ca="1">X295+SUMIFS('Transactions (Dated)'!$E$2:$E$53,'Transactions (Dated)'!$D$2:$D$53,'Share Values'!$V296,'Transactions (Dated)'!$B$2:$B$53,'Share Values'!X$11,'Transactions (Dated)'!$C$2:$C$53,"Buy")-SUMIFS('Transactions (Dated)'!$E$2:$E$53,'Transactions (Dated)'!$D$2:$D$53,'Share Values'!$V296,'Transactions (Dated)'!$B$2:$B$53,'Share Values'!X$11,'Transactions (Dated)'!$C$2:$C$53,"Sell")</f>
        <v>9375</v>
      </c>
      <c r="Y296" s="40">
        <f ca="1">Y295+SUMIFS('Transactions (Dated)'!$E$2:$E$53,'Transactions (Dated)'!$D$2:$D$53,'Share Values'!$V296,'Transactions (Dated)'!$B$2:$B$53,'Share Values'!Y$11,'Transactions (Dated)'!$C$2:$C$53,"Buy")-SUMIFS('Transactions (Dated)'!$E$2:$E$53,'Transactions (Dated)'!$D$2:$D$53,'Share Values'!$V296,'Transactions (Dated)'!$B$2:$B$53,'Share Values'!Y$11,'Transactions (Dated)'!$C$2:$C$53,"Sell")</f>
        <v>0</v>
      </c>
      <c r="Z296" s="40">
        <f ca="1">Z295+SUMIFS('Transactions (Dated)'!$E$2:$E$53,'Transactions (Dated)'!$D$2:$D$53,'Share Values'!$V296,'Transactions (Dated)'!$B$2:$B$53,'Share Values'!Z$11,'Transactions (Dated)'!$C$2:$C$53,"Buy")-SUMIFS('Transactions (Dated)'!$E$2:$E$53,'Transactions (Dated)'!$D$2:$D$53,'Share Values'!$V296,'Transactions (Dated)'!$B$2:$B$53,'Share Values'!Z$11,'Transactions (Dated)'!$C$2:$C$53,"Sell")</f>
        <v>1892</v>
      </c>
      <c r="AA296" s="40">
        <f ca="1">AA295+SUMIFS('Transactions (Dated)'!$E$2:$E$53,'Transactions (Dated)'!$D$2:$D$53,'Share Values'!$V296,'Transactions (Dated)'!$B$2:$B$53,'Share Values'!AA$11,'Transactions (Dated)'!$C$2:$C$53,"Buy")-SUMIFS('Transactions (Dated)'!$E$2:$E$53,'Transactions (Dated)'!$D$2:$D$53,'Share Values'!$V296,'Transactions (Dated)'!$B$2:$B$53,'Share Values'!AA$11,'Transactions (Dated)'!$C$2:$C$53,"Sell")</f>
        <v>2348</v>
      </c>
      <c r="AB296" s="40">
        <f ca="1">AB295+SUMIFS('Transactions (Dated)'!$E$2:$E$53,'Transactions (Dated)'!$D$2:$D$53,'Share Values'!$V296,'Transactions (Dated)'!$B$2:$B$53,'Share Values'!AB$11,'Transactions (Dated)'!$C$2:$C$53,"Buy")-SUMIFS('Transactions (Dated)'!$E$2:$E$53,'Transactions (Dated)'!$D$2:$D$53,'Share Values'!$V296,'Transactions (Dated)'!$B$2:$B$53,'Share Values'!AB$11,'Transactions (Dated)'!$C$2:$C$53,"Sell")</f>
        <v>0</v>
      </c>
      <c r="AC296" s="40">
        <f ca="1">AC295+SUMIFS('Transactions (Dated)'!$E$2:$E$53,'Transactions (Dated)'!$D$2:$D$53,'Share Values'!$V296,'Transactions (Dated)'!$B$2:$B$53,'Share Values'!AC$11,'Transactions (Dated)'!$C$2:$C$53,"Buy")-SUMIFS('Transactions (Dated)'!$E$2:$E$53,'Transactions (Dated)'!$D$2:$D$53,'Share Values'!$V296,'Transactions (Dated)'!$B$2:$B$53,'Share Values'!AC$11,'Transactions (Dated)'!$C$2:$C$53,"Sell")</f>
        <v>0</v>
      </c>
      <c r="AD296" s="40">
        <f ca="1">AD295+SUMIFS('Transactions (Dated)'!$E$2:$E$53,'Transactions (Dated)'!$D$2:$D$53,'Share Values'!$V296,'Transactions (Dated)'!$B$2:$B$53,'Share Values'!AD$11,'Transactions (Dated)'!$C$2:$C$53,"Buy")-SUMIFS('Transactions (Dated)'!$E$2:$E$53,'Transactions (Dated)'!$D$2:$D$53,'Share Values'!$V296,'Transactions (Dated)'!$B$2:$B$53,'Share Values'!AD$11,'Transactions (Dated)'!$C$2:$C$53,"Sell")</f>
        <v>0</v>
      </c>
      <c r="AE296" s="40">
        <f ca="1">AE295+SUMIFS('Transactions (Dated)'!$E$2:$E$53,'Transactions (Dated)'!$D$2:$D$53,'Share Values'!$V296,'Transactions (Dated)'!$B$2:$B$53,'Share Values'!AE$11,'Transactions (Dated)'!$C$2:$C$53,"Buy")-SUMIFS('Transactions (Dated)'!$E$2:$E$53,'Transactions (Dated)'!$D$2:$D$53,'Share Values'!$V296,'Transactions (Dated)'!$B$2:$B$53,'Share Values'!AE$11,'Transactions (Dated)'!$C$2:$C$53,"Sell")</f>
        <v>0</v>
      </c>
      <c r="AF296" s="40">
        <f ca="1">AF295+SUMIFS('Transactions (Dated)'!$E$2:$E$53,'Transactions (Dated)'!$D$2:$D$53,'Share Values'!$V296,'Transactions (Dated)'!$B$2:$B$53,'Share Values'!AF$11,'Transactions (Dated)'!$C$2:$C$53,"Buy")-SUMIFS('Transactions (Dated)'!$E$2:$E$53,'Transactions (Dated)'!$D$2:$D$53,'Share Values'!$V296,'Transactions (Dated)'!$B$2:$B$53,'Share Values'!AF$11,'Transactions (Dated)'!$C$2:$C$53,"Sell")</f>
        <v>0</v>
      </c>
      <c r="AG296" s="40">
        <f ca="1">AG295+SUMIFS('Transactions (Dated)'!$E$2:$E$53,'Transactions (Dated)'!$D$2:$D$53,'Share Values'!$V296,'Transactions (Dated)'!$B$2:$B$53,'Share Values'!AG$11,'Transactions (Dated)'!$C$2:$C$53,"Buy")-SUMIFS('Transactions (Dated)'!$E$2:$E$53,'Transactions (Dated)'!$D$2:$D$53,'Share Values'!$V296,'Transactions (Dated)'!$B$2:$B$53,'Share Values'!AG$11,'Transactions (Dated)'!$C$2:$C$53,"Sell")</f>
        <v>0</v>
      </c>
      <c r="AH296" s="40">
        <f ca="1">AH295+SUMIFS('Transactions (Dated)'!$E$2:$E$53,'Transactions (Dated)'!$D$2:$D$53,'Share Values'!$V296,'Transactions (Dated)'!$B$2:$B$53,'Share Values'!AH$11,'Transactions (Dated)'!$C$2:$C$53,"Buy")-SUMIFS('Transactions (Dated)'!$E$2:$E$53,'Transactions (Dated)'!$D$2:$D$53,'Share Values'!$V296,'Transactions (Dated)'!$B$2:$B$53,'Share Values'!AH$11,'Transactions (Dated)'!$C$2:$C$53,"Sell")</f>
        <v>0</v>
      </c>
      <c r="AI296" s="40">
        <f ca="1">AI295+SUMIFS('Transactions (Dated)'!$E$2:$E$53,'Transactions (Dated)'!$D$2:$D$53,'Share Values'!$V296,'Transactions (Dated)'!$B$2:$B$53,'Share Values'!AI$11,'Transactions (Dated)'!$C$2:$C$53,"Buy")-SUMIFS('Transactions (Dated)'!$E$2:$E$53,'Transactions (Dated)'!$D$2:$D$53,'Share Values'!$V296,'Transactions (Dated)'!$B$2:$B$53,'Share Values'!AI$11,'Transactions (Dated)'!$C$2:$C$53,"Sell")</f>
        <v>0</v>
      </c>
      <c r="AJ296" s="40">
        <f ca="1">AJ295+SUMIFS('Transactions (Dated)'!$E$2:$E$53,'Transactions (Dated)'!$D$2:$D$53,'Share Values'!$V296,'Transactions (Dated)'!$B$2:$B$53,'Share Values'!AJ$11,'Transactions (Dated)'!$C$2:$C$53,"Buy")-SUMIFS('Transactions (Dated)'!$E$2:$E$53,'Transactions (Dated)'!$D$2:$D$53,'Share Values'!$V296,'Transactions (Dated)'!$B$2:$B$53,'Share Values'!AJ$11,'Transactions (Dated)'!$C$2:$C$53,"Sell")</f>
        <v>0</v>
      </c>
      <c r="AK296" s="40"/>
      <c r="AM296" s="3">
        <f t="shared" si="105"/>
        <v>42326</v>
      </c>
      <c r="AN296" s="6">
        <f t="shared" ca="1" si="106"/>
        <v>46943.75</v>
      </c>
      <c r="AO296" s="6">
        <f t="shared" ca="1" si="107"/>
        <v>25968.75</v>
      </c>
      <c r="AP296" s="6">
        <f t="shared" ca="1" si="108"/>
        <v>0</v>
      </c>
      <c r="AQ296" s="6">
        <f t="shared" ca="1" si="109"/>
        <v>62322.479999999996</v>
      </c>
      <c r="AR296" s="6">
        <f t="shared" ca="1" si="110"/>
        <v>29937</v>
      </c>
      <c r="AS296" s="6">
        <f t="shared" ca="1" si="111"/>
        <v>0</v>
      </c>
      <c r="AT296" s="6">
        <f t="shared" ca="1" si="112"/>
        <v>0</v>
      </c>
      <c r="AU296" s="6">
        <f t="shared" ca="1" si="113"/>
        <v>0</v>
      </c>
      <c r="AV296" s="6">
        <f t="shared" ca="1" si="114"/>
        <v>0</v>
      </c>
      <c r="AW296" s="6">
        <f t="shared" ca="1" si="115"/>
        <v>0</v>
      </c>
      <c r="AX296" s="6">
        <f t="shared" ca="1" si="116"/>
        <v>0</v>
      </c>
      <c r="AY296" s="6">
        <f t="shared" ca="1" si="117"/>
        <v>0</v>
      </c>
      <c r="AZ296" s="6">
        <f t="shared" ca="1" si="118"/>
        <v>0</v>
      </c>
      <c r="BA296" s="6">
        <f t="shared" ca="1" si="119"/>
        <v>0</v>
      </c>
      <c r="BB296" s="6"/>
      <c r="BD296" s="4">
        <f t="shared" ca="1" si="120"/>
        <v>165171.97999999998</v>
      </c>
      <c r="BF296" s="3">
        <f t="shared" si="121"/>
        <v>42326</v>
      </c>
      <c r="BG296" s="6">
        <f>BG295+SUMIFS('Transactions (Dated)'!H:H,'Transactions (Dated)'!D:D,'Share Values'!AM296)</f>
        <v>806524.9</v>
      </c>
      <c r="BH296" s="6">
        <f ca="1">BH295+SUMIFS('Transactions (Dated)'!$F:$F,'Transactions (Dated)'!$D:$D,$BF296,'Transactions (Dated)'!$B:$B,BH$11,'Transactions (Dated)'!$C:$C,"Dividend (paid to cash)")*W296</f>
        <v>0</v>
      </c>
      <c r="BI296" s="6">
        <f ca="1">BI295+SUMIFS('Transactions (Dated)'!$F:$F,'Transactions (Dated)'!$D:$D,$BF296,'Transactions (Dated)'!$B:$B,BI$11,'Transactions (Dated)'!$C:$C,"Dividend (paid to cash)")*X296</f>
        <v>2187.5</v>
      </c>
      <c r="BJ296" s="6">
        <f ca="1">BJ295+SUMIFS('Transactions (Dated)'!$F:$F,'Transactions (Dated)'!$D:$D,$BF296,'Transactions (Dated)'!$B:$B,BJ$11,'Transactions (Dated)'!$C:$C,"Dividend (paid to cash)")*Y296</f>
        <v>0</v>
      </c>
      <c r="BK296" s="6">
        <f ca="1">BK295+SUMIFS('Transactions (Dated)'!$F:$F,'Transactions (Dated)'!$D:$D,$BF296,'Transactions (Dated)'!$B:$B,BK$11,'Transactions (Dated)'!$C:$C,"Dividend (paid to cash)")*Z296</f>
        <v>245.96000000000004</v>
      </c>
      <c r="BL296" s="6">
        <f ca="1">BL295+SUMIFS('Transactions (Dated)'!$F:$F,'Transactions (Dated)'!$D:$D,$BF296,'Transactions (Dated)'!$B:$B,BL$11,'Transactions (Dated)'!$C:$C,"Dividend (paid to cash)")*AA296</f>
        <v>0</v>
      </c>
      <c r="BM296" s="6">
        <f ca="1">BM295+SUMIFS('Transactions (Dated)'!$F:$F,'Transactions (Dated)'!$D:$D,$BF296,'Transactions (Dated)'!$B:$B,BM$11,'Transactions (Dated)'!$C:$C,"Dividend (paid to cash)")*AB296</f>
        <v>0</v>
      </c>
      <c r="BN296" s="6">
        <f ca="1">BN295+SUMIFS('Transactions (Dated)'!$F:$F,'Transactions (Dated)'!$D:$D,$BF296,'Transactions (Dated)'!$B:$B,BN$11,'Transactions (Dated)'!$C:$C,"Dividend (paid to cash)")*AC296</f>
        <v>0</v>
      </c>
      <c r="BO296" s="6">
        <f ca="1">BO295+SUMIFS('Transactions (Dated)'!$F:$F,'Transactions (Dated)'!$D:$D,$BF296,'Transactions (Dated)'!$B:$B,BO$11,'Transactions (Dated)'!$C:$C,"Dividend (paid to cash)")*AD296</f>
        <v>0</v>
      </c>
      <c r="BP296" s="6">
        <f ca="1">BP295+SUMIFS('Transactions (Dated)'!$F:$F,'Transactions (Dated)'!$D:$D,$BF296,'Transactions (Dated)'!$B:$B,BP$11,'Transactions (Dated)'!$C:$C,"Dividend (paid to cash)")*AE296</f>
        <v>0</v>
      </c>
      <c r="BQ296" s="6">
        <f ca="1">BQ295+SUMIFS('Transactions (Dated)'!$F:$F,'Transactions (Dated)'!$D:$D,$BF296,'Transactions (Dated)'!$B:$B,BQ$11,'Transactions (Dated)'!$C:$C,"Dividend (paid to cash)")*AF296</f>
        <v>0</v>
      </c>
      <c r="BR296" s="6">
        <f ca="1">BR295+SUMIFS('Transactions (Dated)'!$F:$F,'Transactions (Dated)'!$D:$D,$BF296,'Transactions (Dated)'!$B:$B,BR$11,'Transactions (Dated)'!$C:$C,"Dividend (paid to cash)")*AG296</f>
        <v>0</v>
      </c>
      <c r="BS296" s="6">
        <f ca="1">BS295+SUMIFS('Transactions (Dated)'!$F:$F,'Transactions (Dated)'!$D:$D,$BF296,'Transactions (Dated)'!$B:$B,BS$11,'Transactions (Dated)'!$C:$C,"Dividend (paid to cash)")*AH296</f>
        <v>0</v>
      </c>
      <c r="BT296" s="6">
        <f ca="1">BT295+SUMIFS('Transactions (Dated)'!$F:$F,'Transactions (Dated)'!$D:$D,$BF296,'Transactions (Dated)'!$B:$B,BT$11,'Transactions (Dated)'!$C:$C,"Dividend (paid to cash)")*AI296</f>
        <v>0</v>
      </c>
      <c r="BU296" s="6">
        <f ca="1">BU295+SUMIFS('Transactions (Dated)'!$F:$F,'Transactions (Dated)'!$D:$D,$BF296,'Transactions (Dated)'!$B:$B,BU$11,'Transactions (Dated)'!$C:$C,"Dividend (paid to cash)")*AJ296</f>
        <v>0</v>
      </c>
      <c r="BV296" s="6"/>
      <c r="BX296" s="6">
        <f t="shared" ca="1" si="126"/>
        <v>808958.36</v>
      </c>
      <c r="BZ296" s="3">
        <f t="shared" si="127"/>
        <v>42326</v>
      </c>
      <c r="CA296" s="4">
        <f t="shared" ca="1" si="122"/>
        <v>165171.97999999998</v>
      </c>
      <c r="CB296" s="4">
        <f t="shared" ca="1" si="123"/>
        <v>808958.36</v>
      </c>
      <c r="CD296" s="4">
        <f t="shared" ca="1" si="124"/>
        <v>974130.34</v>
      </c>
    </row>
    <row r="297" spans="2:82" x14ac:dyDescent="0.15">
      <c r="B297" s="3">
        <f t="shared" si="125"/>
        <v>42327</v>
      </c>
      <c r="C297" s="2">
        <v>13473.8</v>
      </c>
      <c r="E297" s="70">
        <v>42327</v>
      </c>
      <c r="F297" s="69">
        <v>10.26</v>
      </c>
      <c r="G297" s="69">
        <v>2.73</v>
      </c>
      <c r="H297" s="69">
        <v>18.260000000000002</v>
      </c>
      <c r="I297" s="69">
        <v>32.82</v>
      </c>
      <c r="J297" s="69">
        <v>13.55</v>
      </c>
      <c r="K297" s="69">
        <v>10.41</v>
      </c>
      <c r="L297" s="69">
        <v>23.09</v>
      </c>
      <c r="M297" s="69">
        <v>2.87</v>
      </c>
      <c r="N297" s="69">
        <v>7.75</v>
      </c>
      <c r="O297" s="69">
        <v>6.1333000000000002</v>
      </c>
      <c r="P297" s="69">
        <v>24.27</v>
      </c>
      <c r="Q297" s="69">
        <v>0.84</v>
      </c>
      <c r="R297" s="69">
        <v>5.51</v>
      </c>
      <c r="S297" s="69">
        <v>38.1</v>
      </c>
      <c r="T297" s="4"/>
      <c r="V297" s="3">
        <f t="shared" si="104"/>
        <v>42327</v>
      </c>
      <c r="W297" s="40">
        <f ca="1">W296+SUMIFS('Transactions (Dated)'!$E$2:$E$53,'Transactions (Dated)'!$D$2:$D$53,'Share Values'!$V297,'Transactions (Dated)'!$B$2:$B$53,'Share Values'!W$11,'Transactions (Dated)'!$C$2:$C$53,"Buy")-SUMIFS('Transactions (Dated)'!$E$2:$E$53,'Transactions (Dated)'!$D$2:$D$53,'Share Values'!$V297,'Transactions (Dated)'!$B$2:$B$53,'Share Values'!W$11,'Transactions (Dated)'!$C$2:$C$53,"Sell")</f>
        <v>4625</v>
      </c>
      <c r="X297" s="40">
        <f ca="1">X296+SUMIFS('Transactions (Dated)'!$E$2:$E$53,'Transactions (Dated)'!$D$2:$D$53,'Share Values'!$V297,'Transactions (Dated)'!$B$2:$B$53,'Share Values'!X$11,'Transactions (Dated)'!$C$2:$C$53,"Buy")-SUMIFS('Transactions (Dated)'!$E$2:$E$53,'Transactions (Dated)'!$D$2:$D$53,'Share Values'!$V297,'Transactions (Dated)'!$B$2:$B$53,'Share Values'!X$11,'Transactions (Dated)'!$C$2:$C$53,"Sell")</f>
        <v>9375</v>
      </c>
      <c r="Y297" s="40">
        <f ca="1">Y296+SUMIFS('Transactions (Dated)'!$E$2:$E$53,'Transactions (Dated)'!$D$2:$D$53,'Share Values'!$V297,'Transactions (Dated)'!$B$2:$B$53,'Share Values'!Y$11,'Transactions (Dated)'!$C$2:$C$53,"Buy")-SUMIFS('Transactions (Dated)'!$E$2:$E$53,'Transactions (Dated)'!$D$2:$D$53,'Share Values'!$V297,'Transactions (Dated)'!$B$2:$B$53,'Share Values'!Y$11,'Transactions (Dated)'!$C$2:$C$53,"Sell")</f>
        <v>0</v>
      </c>
      <c r="Z297" s="40">
        <f ca="1">Z296+SUMIFS('Transactions (Dated)'!$E$2:$E$53,'Transactions (Dated)'!$D$2:$D$53,'Share Values'!$V297,'Transactions (Dated)'!$B$2:$B$53,'Share Values'!Z$11,'Transactions (Dated)'!$C$2:$C$53,"Buy")-SUMIFS('Transactions (Dated)'!$E$2:$E$53,'Transactions (Dated)'!$D$2:$D$53,'Share Values'!$V297,'Transactions (Dated)'!$B$2:$B$53,'Share Values'!Z$11,'Transactions (Dated)'!$C$2:$C$53,"Sell")</f>
        <v>1892</v>
      </c>
      <c r="AA297" s="40">
        <f ca="1">AA296+SUMIFS('Transactions (Dated)'!$E$2:$E$53,'Transactions (Dated)'!$D$2:$D$53,'Share Values'!$V297,'Transactions (Dated)'!$B$2:$B$53,'Share Values'!AA$11,'Transactions (Dated)'!$C$2:$C$53,"Buy")-SUMIFS('Transactions (Dated)'!$E$2:$E$53,'Transactions (Dated)'!$D$2:$D$53,'Share Values'!$V297,'Transactions (Dated)'!$B$2:$B$53,'Share Values'!AA$11,'Transactions (Dated)'!$C$2:$C$53,"Sell")</f>
        <v>2348</v>
      </c>
      <c r="AB297" s="40">
        <f ca="1">AB296+SUMIFS('Transactions (Dated)'!$E$2:$E$53,'Transactions (Dated)'!$D$2:$D$53,'Share Values'!$V297,'Transactions (Dated)'!$B$2:$B$53,'Share Values'!AB$11,'Transactions (Dated)'!$C$2:$C$53,"Buy")-SUMIFS('Transactions (Dated)'!$E$2:$E$53,'Transactions (Dated)'!$D$2:$D$53,'Share Values'!$V297,'Transactions (Dated)'!$B$2:$B$53,'Share Values'!AB$11,'Transactions (Dated)'!$C$2:$C$53,"Sell")</f>
        <v>0</v>
      </c>
      <c r="AC297" s="40">
        <f ca="1">AC296+SUMIFS('Transactions (Dated)'!$E$2:$E$53,'Transactions (Dated)'!$D$2:$D$53,'Share Values'!$V297,'Transactions (Dated)'!$B$2:$B$53,'Share Values'!AC$11,'Transactions (Dated)'!$C$2:$C$53,"Buy")-SUMIFS('Transactions (Dated)'!$E$2:$E$53,'Transactions (Dated)'!$D$2:$D$53,'Share Values'!$V297,'Transactions (Dated)'!$B$2:$B$53,'Share Values'!AC$11,'Transactions (Dated)'!$C$2:$C$53,"Sell")</f>
        <v>0</v>
      </c>
      <c r="AD297" s="40">
        <f ca="1">AD296+SUMIFS('Transactions (Dated)'!$E$2:$E$53,'Transactions (Dated)'!$D$2:$D$53,'Share Values'!$V297,'Transactions (Dated)'!$B$2:$B$53,'Share Values'!AD$11,'Transactions (Dated)'!$C$2:$C$53,"Buy")-SUMIFS('Transactions (Dated)'!$E$2:$E$53,'Transactions (Dated)'!$D$2:$D$53,'Share Values'!$V297,'Transactions (Dated)'!$B$2:$B$53,'Share Values'!AD$11,'Transactions (Dated)'!$C$2:$C$53,"Sell")</f>
        <v>0</v>
      </c>
      <c r="AE297" s="40">
        <f ca="1">AE296+SUMIFS('Transactions (Dated)'!$E$2:$E$53,'Transactions (Dated)'!$D$2:$D$53,'Share Values'!$V297,'Transactions (Dated)'!$B$2:$B$53,'Share Values'!AE$11,'Transactions (Dated)'!$C$2:$C$53,"Buy")-SUMIFS('Transactions (Dated)'!$E$2:$E$53,'Transactions (Dated)'!$D$2:$D$53,'Share Values'!$V297,'Transactions (Dated)'!$B$2:$B$53,'Share Values'!AE$11,'Transactions (Dated)'!$C$2:$C$53,"Sell")</f>
        <v>0</v>
      </c>
      <c r="AF297" s="40">
        <f ca="1">AF296+SUMIFS('Transactions (Dated)'!$E$2:$E$53,'Transactions (Dated)'!$D$2:$D$53,'Share Values'!$V297,'Transactions (Dated)'!$B$2:$B$53,'Share Values'!AF$11,'Transactions (Dated)'!$C$2:$C$53,"Buy")-SUMIFS('Transactions (Dated)'!$E$2:$E$53,'Transactions (Dated)'!$D$2:$D$53,'Share Values'!$V297,'Transactions (Dated)'!$B$2:$B$53,'Share Values'!AF$11,'Transactions (Dated)'!$C$2:$C$53,"Sell")</f>
        <v>0</v>
      </c>
      <c r="AG297" s="40">
        <f ca="1">AG296+SUMIFS('Transactions (Dated)'!$E$2:$E$53,'Transactions (Dated)'!$D$2:$D$53,'Share Values'!$V297,'Transactions (Dated)'!$B$2:$B$53,'Share Values'!AG$11,'Transactions (Dated)'!$C$2:$C$53,"Buy")-SUMIFS('Transactions (Dated)'!$E$2:$E$53,'Transactions (Dated)'!$D$2:$D$53,'Share Values'!$V297,'Transactions (Dated)'!$B$2:$B$53,'Share Values'!AG$11,'Transactions (Dated)'!$C$2:$C$53,"Sell")</f>
        <v>0</v>
      </c>
      <c r="AH297" s="40">
        <f ca="1">AH296+SUMIFS('Transactions (Dated)'!$E$2:$E$53,'Transactions (Dated)'!$D$2:$D$53,'Share Values'!$V297,'Transactions (Dated)'!$B$2:$B$53,'Share Values'!AH$11,'Transactions (Dated)'!$C$2:$C$53,"Buy")-SUMIFS('Transactions (Dated)'!$E$2:$E$53,'Transactions (Dated)'!$D$2:$D$53,'Share Values'!$V297,'Transactions (Dated)'!$B$2:$B$53,'Share Values'!AH$11,'Transactions (Dated)'!$C$2:$C$53,"Sell")</f>
        <v>0</v>
      </c>
      <c r="AI297" s="40">
        <f ca="1">AI296+SUMIFS('Transactions (Dated)'!$E$2:$E$53,'Transactions (Dated)'!$D$2:$D$53,'Share Values'!$V297,'Transactions (Dated)'!$B$2:$B$53,'Share Values'!AI$11,'Transactions (Dated)'!$C$2:$C$53,"Buy")-SUMIFS('Transactions (Dated)'!$E$2:$E$53,'Transactions (Dated)'!$D$2:$D$53,'Share Values'!$V297,'Transactions (Dated)'!$B$2:$B$53,'Share Values'!AI$11,'Transactions (Dated)'!$C$2:$C$53,"Sell")</f>
        <v>0</v>
      </c>
      <c r="AJ297" s="40">
        <f ca="1">AJ296+SUMIFS('Transactions (Dated)'!$E$2:$E$53,'Transactions (Dated)'!$D$2:$D$53,'Share Values'!$V297,'Transactions (Dated)'!$B$2:$B$53,'Share Values'!AJ$11,'Transactions (Dated)'!$C$2:$C$53,"Buy")-SUMIFS('Transactions (Dated)'!$E$2:$E$53,'Transactions (Dated)'!$D$2:$D$53,'Share Values'!$V297,'Transactions (Dated)'!$B$2:$B$53,'Share Values'!AJ$11,'Transactions (Dated)'!$C$2:$C$53,"Sell")</f>
        <v>0</v>
      </c>
      <c r="AK297" s="40"/>
      <c r="AM297" s="3">
        <f t="shared" si="105"/>
        <v>42327</v>
      </c>
      <c r="AN297" s="6">
        <f t="shared" ca="1" si="106"/>
        <v>47452.5</v>
      </c>
      <c r="AO297" s="6">
        <f t="shared" ca="1" si="107"/>
        <v>25593.75</v>
      </c>
      <c r="AP297" s="6">
        <f t="shared" ca="1" si="108"/>
        <v>0</v>
      </c>
      <c r="AQ297" s="6">
        <f t="shared" ca="1" si="109"/>
        <v>62095.44</v>
      </c>
      <c r="AR297" s="6">
        <f t="shared" ca="1" si="110"/>
        <v>31815.4</v>
      </c>
      <c r="AS297" s="6">
        <f t="shared" ca="1" si="111"/>
        <v>0</v>
      </c>
      <c r="AT297" s="6">
        <f t="shared" ca="1" si="112"/>
        <v>0</v>
      </c>
      <c r="AU297" s="6">
        <f t="shared" ca="1" si="113"/>
        <v>0</v>
      </c>
      <c r="AV297" s="6">
        <f t="shared" ca="1" si="114"/>
        <v>0</v>
      </c>
      <c r="AW297" s="6">
        <f t="shared" ca="1" si="115"/>
        <v>0</v>
      </c>
      <c r="AX297" s="6">
        <f t="shared" ca="1" si="116"/>
        <v>0</v>
      </c>
      <c r="AY297" s="6">
        <f t="shared" ca="1" si="117"/>
        <v>0</v>
      </c>
      <c r="AZ297" s="6">
        <f t="shared" ca="1" si="118"/>
        <v>0</v>
      </c>
      <c r="BA297" s="6">
        <f t="shared" ca="1" si="119"/>
        <v>0</v>
      </c>
      <c r="BB297" s="6"/>
      <c r="BD297" s="4">
        <f t="shared" ca="1" si="120"/>
        <v>166957.09</v>
      </c>
      <c r="BF297" s="3">
        <f t="shared" si="121"/>
        <v>42327</v>
      </c>
      <c r="BG297" s="6">
        <f>BG296+SUMIFS('Transactions (Dated)'!H:H,'Transactions (Dated)'!D:D,'Share Values'!AM297)</f>
        <v>806524.9</v>
      </c>
      <c r="BH297" s="6">
        <f ca="1">BH296+SUMIFS('Transactions (Dated)'!$F:$F,'Transactions (Dated)'!$D:$D,$BF297,'Transactions (Dated)'!$B:$B,BH$11,'Transactions (Dated)'!$C:$C,"Dividend (paid to cash)")*W297</f>
        <v>0</v>
      </c>
      <c r="BI297" s="6">
        <f ca="1">BI296+SUMIFS('Transactions (Dated)'!$F:$F,'Transactions (Dated)'!$D:$D,$BF297,'Transactions (Dated)'!$B:$B,BI$11,'Transactions (Dated)'!$C:$C,"Dividend (paid to cash)")*X297</f>
        <v>2187.5</v>
      </c>
      <c r="BJ297" s="6">
        <f ca="1">BJ296+SUMIFS('Transactions (Dated)'!$F:$F,'Transactions (Dated)'!$D:$D,$BF297,'Transactions (Dated)'!$B:$B,BJ$11,'Transactions (Dated)'!$C:$C,"Dividend (paid to cash)")*Y297</f>
        <v>0</v>
      </c>
      <c r="BK297" s="6">
        <f ca="1">BK296+SUMIFS('Transactions (Dated)'!$F:$F,'Transactions (Dated)'!$D:$D,$BF297,'Transactions (Dated)'!$B:$B,BK$11,'Transactions (Dated)'!$C:$C,"Dividend (paid to cash)")*Z297</f>
        <v>245.96000000000004</v>
      </c>
      <c r="BL297" s="6">
        <f ca="1">BL296+SUMIFS('Transactions (Dated)'!$F:$F,'Transactions (Dated)'!$D:$D,$BF297,'Transactions (Dated)'!$B:$B,BL$11,'Transactions (Dated)'!$C:$C,"Dividend (paid to cash)")*AA297</f>
        <v>0</v>
      </c>
      <c r="BM297" s="6">
        <f ca="1">BM296+SUMIFS('Transactions (Dated)'!$F:$F,'Transactions (Dated)'!$D:$D,$BF297,'Transactions (Dated)'!$B:$B,BM$11,'Transactions (Dated)'!$C:$C,"Dividend (paid to cash)")*AB297</f>
        <v>0</v>
      </c>
      <c r="BN297" s="6">
        <f ca="1">BN296+SUMIFS('Transactions (Dated)'!$F:$F,'Transactions (Dated)'!$D:$D,$BF297,'Transactions (Dated)'!$B:$B,BN$11,'Transactions (Dated)'!$C:$C,"Dividend (paid to cash)")*AC297</f>
        <v>0</v>
      </c>
      <c r="BO297" s="6">
        <f ca="1">BO296+SUMIFS('Transactions (Dated)'!$F:$F,'Transactions (Dated)'!$D:$D,$BF297,'Transactions (Dated)'!$B:$B,BO$11,'Transactions (Dated)'!$C:$C,"Dividend (paid to cash)")*AD297</f>
        <v>0</v>
      </c>
      <c r="BP297" s="6">
        <f ca="1">BP296+SUMIFS('Transactions (Dated)'!$F:$F,'Transactions (Dated)'!$D:$D,$BF297,'Transactions (Dated)'!$B:$B,BP$11,'Transactions (Dated)'!$C:$C,"Dividend (paid to cash)")*AE297</f>
        <v>0</v>
      </c>
      <c r="BQ297" s="6">
        <f ca="1">BQ296+SUMIFS('Transactions (Dated)'!$F:$F,'Transactions (Dated)'!$D:$D,$BF297,'Transactions (Dated)'!$B:$B,BQ$11,'Transactions (Dated)'!$C:$C,"Dividend (paid to cash)")*AF297</f>
        <v>0</v>
      </c>
      <c r="BR297" s="6">
        <f ca="1">BR296+SUMIFS('Transactions (Dated)'!$F:$F,'Transactions (Dated)'!$D:$D,$BF297,'Transactions (Dated)'!$B:$B,BR$11,'Transactions (Dated)'!$C:$C,"Dividend (paid to cash)")*AG297</f>
        <v>0</v>
      </c>
      <c r="BS297" s="6">
        <f ca="1">BS296+SUMIFS('Transactions (Dated)'!$F:$F,'Transactions (Dated)'!$D:$D,$BF297,'Transactions (Dated)'!$B:$B,BS$11,'Transactions (Dated)'!$C:$C,"Dividend (paid to cash)")*AH297</f>
        <v>0</v>
      </c>
      <c r="BT297" s="6">
        <f ca="1">BT296+SUMIFS('Transactions (Dated)'!$F:$F,'Transactions (Dated)'!$D:$D,$BF297,'Transactions (Dated)'!$B:$B,BT$11,'Transactions (Dated)'!$C:$C,"Dividend (paid to cash)")*AI297</f>
        <v>0</v>
      </c>
      <c r="BU297" s="6">
        <f ca="1">BU296+SUMIFS('Transactions (Dated)'!$F:$F,'Transactions (Dated)'!$D:$D,$BF297,'Transactions (Dated)'!$B:$B,BU$11,'Transactions (Dated)'!$C:$C,"Dividend (paid to cash)")*AJ297</f>
        <v>0</v>
      </c>
      <c r="BV297" s="6"/>
      <c r="BX297" s="6">
        <f t="shared" ca="1" si="126"/>
        <v>808958.36</v>
      </c>
      <c r="BZ297" s="3">
        <f t="shared" si="127"/>
        <v>42327</v>
      </c>
      <c r="CA297" s="4">
        <f t="shared" ca="1" si="122"/>
        <v>166957.09</v>
      </c>
      <c r="CB297" s="4">
        <f t="shared" ca="1" si="123"/>
        <v>808958.36</v>
      </c>
      <c r="CD297" s="4">
        <f t="shared" ca="1" si="124"/>
        <v>975915.45</v>
      </c>
    </row>
    <row r="298" spans="2:82" x14ac:dyDescent="0.15">
      <c r="B298" s="3">
        <f t="shared" si="125"/>
        <v>42328</v>
      </c>
      <c r="C298" s="2">
        <v>13433.5</v>
      </c>
      <c r="E298" s="70">
        <v>42328</v>
      </c>
      <c r="F298" s="69">
        <v>10.36</v>
      </c>
      <c r="G298" s="69">
        <v>2.65</v>
      </c>
      <c r="H298" s="69">
        <v>18.21</v>
      </c>
      <c r="I298" s="69">
        <v>33.020000000000003</v>
      </c>
      <c r="J298" s="69">
        <v>13.25</v>
      </c>
      <c r="K298" s="69">
        <v>10.33</v>
      </c>
      <c r="L298" s="69">
        <v>22.76</v>
      </c>
      <c r="M298" s="69">
        <v>2.74</v>
      </c>
      <c r="N298" s="69">
        <v>7.47</v>
      </c>
      <c r="O298" s="69">
        <v>6.1333000000000002</v>
      </c>
      <c r="P298" s="69">
        <v>24.37</v>
      </c>
      <c r="Q298" s="69">
        <v>0.84</v>
      </c>
      <c r="R298" s="69">
        <v>5.7</v>
      </c>
      <c r="S298" s="69">
        <v>38</v>
      </c>
      <c r="T298" s="4"/>
      <c r="V298" s="3">
        <f t="shared" si="104"/>
        <v>42328</v>
      </c>
      <c r="W298" s="40">
        <f ca="1">W297+SUMIFS('Transactions (Dated)'!$E$2:$E$53,'Transactions (Dated)'!$D$2:$D$53,'Share Values'!$V298,'Transactions (Dated)'!$B$2:$B$53,'Share Values'!W$11,'Transactions (Dated)'!$C$2:$C$53,"Buy")-SUMIFS('Transactions (Dated)'!$E$2:$E$53,'Transactions (Dated)'!$D$2:$D$53,'Share Values'!$V298,'Transactions (Dated)'!$B$2:$B$53,'Share Values'!W$11,'Transactions (Dated)'!$C$2:$C$53,"Sell")</f>
        <v>4625</v>
      </c>
      <c r="X298" s="40">
        <f ca="1">X297+SUMIFS('Transactions (Dated)'!$E$2:$E$53,'Transactions (Dated)'!$D$2:$D$53,'Share Values'!$V298,'Transactions (Dated)'!$B$2:$B$53,'Share Values'!X$11,'Transactions (Dated)'!$C$2:$C$53,"Buy")-SUMIFS('Transactions (Dated)'!$E$2:$E$53,'Transactions (Dated)'!$D$2:$D$53,'Share Values'!$V298,'Transactions (Dated)'!$B$2:$B$53,'Share Values'!X$11,'Transactions (Dated)'!$C$2:$C$53,"Sell")</f>
        <v>9375</v>
      </c>
      <c r="Y298" s="40">
        <f ca="1">Y297+SUMIFS('Transactions (Dated)'!$E$2:$E$53,'Transactions (Dated)'!$D$2:$D$53,'Share Values'!$V298,'Transactions (Dated)'!$B$2:$B$53,'Share Values'!Y$11,'Transactions (Dated)'!$C$2:$C$53,"Buy")-SUMIFS('Transactions (Dated)'!$E$2:$E$53,'Transactions (Dated)'!$D$2:$D$53,'Share Values'!$V298,'Transactions (Dated)'!$B$2:$B$53,'Share Values'!Y$11,'Transactions (Dated)'!$C$2:$C$53,"Sell")</f>
        <v>0</v>
      </c>
      <c r="Z298" s="40">
        <f ca="1">Z297+SUMIFS('Transactions (Dated)'!$E$2:$E$53,'Transactions (Dated)'!$D$2:$D$53,'Share Values'!$V298,'Transactions (Dated)'!$B$2:$B$53,'Share Values'!Z$11,'Transactions (Dated)'!$C$2:$C$53,"Buy")-SUMIFS('Transactions (Dated)'!$E$2:$E$53,'Transactions (Dated)'!$D$2:$D$53,'Share Values'!$V298,'Transactions (Dated)'!$B$2:$B$53,'Share Values'!Z$11,'Transactions (Dated)'!$C$2:$C$53,"Sell")</f>
        <v>1892</v>
      </c>
      <c r="AA298" s="40">
        <f ca="1">AA297+SUMIFS('Transactions (Dated)'!$E$2:$E$53,'Transactions (Dated)'!$D$2:$D$53,'Share Values'!$V298,'Transactions (Dated)'!$B$2:$B$53,'Share Values'!AA$11,'Transactions (Dated)'!$C$2:$C$53,"Buy")-SUMIFS('Transactions (Dated)'!$E$2:$E$53,'Transactions (Dated)'!$D$2:$D$53,'Share Values'!$V298,'Transactions (Dated)'!$B$2:$B$53,'Share Values'!AA$11,'Transactions (Dated)'!$C$2:$C$53,"Sell")</f>
        <v>2348</v>
      </c>
      <c r="AB298" s="40">
        <f ca="1">AB297+SUMIFS('Transactions (Dated)'!$E$2:$E$53,'Transactions (Dated)'!$D$2:$D$53,'Share Values'!$V298,'Transactions (Dated)'!$B$2:$B$53,'Share Values'!AB$11,'Transactions (Dated)'!$C$2:$C$53,"Buy")-SUMIFS('Transactions (Dated)'!$E$2:$E$53,'Transactions (Dated)'!$D$2:$D$53,'Share Values'!$V298,'Transactions (Dated)'!$B$2:$B$53,'Share Values'!AB$11,'Transactions (Dated)'!$C$2:$C$53,"Sell")</f>
        <v>0</v>
      </c>
      <c r="AC298" s="40">
        <f ca="1">AC297+SUMIFS('Transactions (Dated)'!$E$2:$E$53,'Transactions (Dated)'!$D$2:$D$53,'Share Values'!$V298,'Transactions (Dated)'!$B$2:$B$53,'Share Values'!AC$11,'Transactions (Dated)'!$C$2:$C$53,"Buy")-SUMIFS('Transactions (Dated)'!$E$2:$E$53,'Transactions (Dated)'!$D$2:$D$53,'Share Values'!$V298,'Transactions (Dated)'!$B$2:$B$53,'Share Values'!AC$11,'Transactions (Dated)'!$C$2:$C$53,"Sell")</f>
        <v>0</v>
      </c>
      <c r="AD298" s="40">
        <f ca="1">AD297+SUMIFS('Transactions (Dated)'!$E$2:$E$53,'Transactions (Dated)'!$D$2:$D$53,'Share Values'!$V298,'Transactions (Dated)'!$B$2:$B$53,'Share Values'!AD$11,'Transactions (Dated)'!$C$2:$C$53,"Buy")-SUMIFS('Transactions (Dated)'!$E$2:$E$53,'Transactions (Dated)'!$D$2:$D$53,'Share Values'!$V298,'Transactions (Dated)'!$B$2:$B$53,'Share Values'!AD$11,'Transactions (Dated)'!$C$2:$C$53,"Sell")</f>
        <v>0</v>
      </c>
      <c r="AE298" s="40">
        <f ca="1">AE297+SUMIFS('Transactions (Dated)'!$E$2:$E$53,'Transactions (Dated)'!$D$2:$D$53,'Share Values'!$V298,'Transactions (Dated)'!$B$2:$B$53,'Share Values'!AE$11,'Transactions (Dated)'!$C$2:$C$53,"Buy")-SUMIFS('Transactions (Dated)'!$E$2:$E$53,'Transactions (Dated)'!$D$2:$D$53,'Share Values'!$V298,'Transactions (Dated)'!$B$2:$B$53,'Share Values'!AE$11,'Transactions (Dated)'!$C$2:$C$53,"Sell")</f>
        <v>0</v>
      </c>
      <c r="AF298" s="40">
        <f ca="1">AF297+SUMIFS('Transactions (Dated)'!$E$2:$E$53,'Transactions (Dated)'!$D$2:$D$53,'Share Values'!$V298,'Transactions (Dated)'!$B$2:$B$53,'Share Values'!AF$11,'Transactions (Dated)'!$C$2:$C$53,"Buy")-SUMIFS('Transactions (Dated)'!$E$2:$E$53,'Transactions (Dated)'!$D$2:$D$53,'Share Values'!$V298,'Transactions (Dated)'!$B$2:$B$53,'Share Values'!AF$11,'Transactions (Dated)'!$C$2:$C$53,"Sell")</f>
        <v>0</v>
      </c>
      <c r="AG298" s="40">
        <f ca="1">AG297+SUMIFS('Transactions (Dated)'!$E$2:$E$53,'Transactions (Dated)'!$D$2:$D$53,'Share Values'!$V298,'Transactions (Dated)'!$B$2:$B$53,'Share Values'!AG$11,'Transactions (Dated)'!$C$2:$C$53,"Buy")-SUMIFS('Transactions (Dated)'!$E$2:$E$53,'Transactions (Dated)'!$D$2:$D$53,'Share Values'!$V298,'Transactions (Dated)'!$B$2:$B$53,'Share Values'!AG$11,'Transactions (Dated)'!$C$2:$C$53,"Sell")</f>
        <v>0</v>
      </c>
      <c r="AH298" s="40">
        <f ca="1">AH297+SUMIFS('Transactions (Dated)'!$E$2:$E$53,'Transactions (Dated)'!$D$2:$D$53,'Share Values'!$V298,'Transactions (Dated)'!$B$2:$B$53,'Share Values'!AH$11,'Transactions (Dated)'!$C$2:$C$53,"Buy")-SUMIFS('Transactions (Dated)'!$E$2:$E$53,'Transactions (Dated)'!$D$2:$D$53,'Share Values'!$V298,'Transactions (Dated)'!$B$2:$B$53,'Share Values'!AH$11,'Transactions (Dated)'!$C$2:$C$53,"Sell")</f>
        <v>0</v>
      </c>
      <c r="AI298" s="40">
        <f ca="1">AI297+SUMIFS('Transactions (Dated)'!$E$2:$E$53,'Transactions (Dated)'!$D$2:$D$53,'Share Values'!$V298,'Transactions (Dated)'!$B$2:$B$53,'Share Values'!AI$11,'Transactions (Dated)'!$C$2:$C$53,"Buy")-SUMIFS('Transactions (Dated)'!$E$2:$E$53,'Transactions (Dated)'!$D$2:$D$53,'Share Values'!$V298,'Transactions (Dated)'!$B$2:$B$53,'Share Values'!AI$11,'Transactions (Dated)'!$C$2:$C$53,"Sell")</f>
        <v>0</v>
      </c>
      <c r="AJ298" s="40">
        <f ca="1">AJ297+SUMIFS('Transactions (Dated)'!$E$2:$E$53,'Transactions (Dated)'!$D$2:$D$53,'Share Values'!$V298,'Transactions (Dated)'!$B$2:$B$53,'Share Values'!AJ$11,'Transactions (Dated)'!$C$2:$C$53,"Buy")-SUMIFS('Transactions (Dated)'!$E$2:$E$53,'Transactions (Dated)'!$D$2:$D$53,'Share Values'!$V298,'Transactions (Dated)'!$B$2:$B$53,'Share Values'!AJ$11,'Transactions (Dated)'!$C$2:$C$53,"Sell")</f>
        <v>0</v>
      </c>
      <c r="AK298" s="40"/>
      <c r="AM298" s="3">
        <f t="shared" si="105"/>
        <v>42328</v>
      </c>
      <c r="AN298" s="6">
        <f t="shared" ca="1" si="106"/>
        <v>47915</v>
      </c>
      <c r="AO298" s="6">
        <f t="shared" ca="1" si="107"/>
        <v>24843.75</v>
      </c>
      <c r="AP298" s="6">
        <f t="shared" ca="1" si="108"/>
        <v>0</v>
      </c>
      <c r="AQ298" s="6">
        <f t="shared" ca="1" si="109"/>
        <v>62473.840000000004</v>
      </c>
      <c r="AR298" s="6">
        <f t="shared" ca="1" si="110"/>
        <v>31111</v>
      </c>
      <c r="AS298" s="6">
        <f t="shared" ca="1" si="111"/>
        <v>0</v>
      </c>
      <c r="AT298" s="6">
        <f t="shared" ca="1" si="112"/>
        <v>0</v>
      </c>
      <c r="AU298" s="6">
        <f t="shared" ca="1" si="113"/>
        <v>0</v>
      </c>
      <c r="AV298" s="6">
        <f t="shared" ca="1" si="114"/>
        <v>0</v>
      </c>
      <c r="AW298" s="6">
        <f t="shared" ca="1" si="115"/>
        <v>0</v>
      </c>
      <c r="AX298" s="6">
        <f t="shared" ca="1" si="116"/>
        <v>0</v>
      </c>
      <c r="AY298" s="6">
        <f t="shared" ca="1" si="117"/>
        <v>0</v>
      </c>
      <c r="AZ298" s="6">
        <f t="shared" ca="1" si="118"/>
        <v>0</v>
      </c>
      <c r="BA298" s="6">
        <f t="shared" ca="1" si="119"/>
        <v>0</v>
      </c>
      <c r="BB298" s="6"/>
      <c r="BD298" s="4">
        <f t="shared" ca="1" si="120"/>
        <v>166343.59</v>
      </c>
      <c r="BF298" s="3">
        <f t="shared" si="121"/>
        <v>42328</v>
      </c>
      <c r="BG298" s="6">
        <f>BG297+SUMIFS('Transactions (Dated)'!H:H,'Transactions (Dated)'!D:D,'Share Values'!AM298)</f>
        <v>806524.9</v>
      </c>
      <c r="BH298" s="6">
        <f ca="1">BH297+SUMIFS('Transactions (Dated)'!$F:$F,'Transactions (Dated)'!$D:$D,$BF298,'Transactions (Dated)'!$B:$B,BH$11,'Transactions (Dated)'!$C:$C,"Dividend (paid to cash)")*W298</f>
        <v>0</v>
      </c>
      <c r="BI298" s="6">
        <f ca="1">BI297+SUMIFS('Transactions (Dated)'!$F:$F,'Transactions (Dated)'!$D:$D,$BF298,'Transactions (Dated)'!$B:$B,BI$11,'Transactions (Dated)'!$C:$C,"Dividend (paid to cash)")*X298</f>
        <v>2187.5</v>
      </c>
      <c r="BJ298" s="6">
        <f ca="1">BJ297+SUMIFS('Transactions (Dated)'!$F:$F,'Transactions (Dated)'!$D:$D,$BF298,'Transactions (Dated)'!$B:$B,BJ$11,'Transactions (Dated)'!$C:$C,"Dividend (paid to cash)")*Y298</f>
        <v>0</v>
      </c>
      <c r="BK298" s="6">
        <f ca="1">BK297+SUMIFS('Transactions (Dated)'!$F:$F,'Transactions (Dated)'!$D:$D,$BF298,'Transactions (Dated)'!$B:$B,BK$11,'Transactions (Dated)'!$C:$C,"Dividend (paid to cash)")*Z298</f>
        <v>245.96000000000004</v>
      </c>
      <c r="BL298" s="6">
        <f ca="1">BL297+SUMIFS('Transactions (Dated)'!$F:$F,'Transactions (Dated)'!$D:$D,$BF298,'Transactions (Dated)'!$B:$B,BL$11,'Transactions (Dated)'!$C:$C,"Dividend (paid to cash)")*AA298</f>
        <v>0</v>
      </c>
      <c r="BM298" s="6">
        <f ca="1">BM297+SUMIFS('Transactions (Dated)'!$F:$F,'Transactions (Dated)'!$D:$D,$BF298,'Transactions (Dated)'!$B:$B,BM$11,'Transactions (Dated)'!$C:$C,"Dividend (paid to cash)")*AB298</f>
        <v>0</v>
      </c>
      <c r="BN298" s="6">
        <f ca="1">BN297+SUMIFS('Transactions (Dated)'!$F:$F,'Transactions (Dated)'!$D:$D,$BF298,'Transactions (Dated)'!$B:$B,BN$11,'Transactions (Dated)'!$C:$C,"Dividend (paid to cash)")*AC298</f>
        <v>0</v>
      </c>
      <c r="BO298" s="6">
        <f ca="1">BO297+SUMIFS('Transactions (Dated)'!$F:$F,'Transactions (Dated)'!$D:$D,$BF298,'Transactions (Dated)'!$B:$B,BO$11,'Transactions (Dated)'!$C:$C,"Dividend (paid to cash)")*AD298</f>
        <v>0</v>
      </c>
      <c r="BP298" s="6">
        <f ca="1">BP297+SUMIFS('Transactions (Dated)'!$F:$F,'Transactions (Dated)'!$D:$D,$BF298,'Transactions (Dated)'!$B:$B,BP$11,'Transactions (Dated)'!$C:$C,"Dividend (paid to cash)")*AE298</f>
        <v>0</v>
      </c>
      <c r="BQ298" s="6">
        <f ca="1">BQ297+SUMIFS('Transactions (Dated)'!$F:$F,'Transactions (Dated)'!$D:$D,$BF298,'Transactions (Dated)'!$B:$B,BQ$11,'Transactions (Dated)'!$C:$C,"Dividend (paid to cash)")*AF298</f>
        <v>0</v>
      </c>
      <c r="BR298" s="6">
        <f ca="1">BR297+SUMIFS('Transactions (Dated)'!$F:$F,'Transactions (Dated)'!$D:$D,$BF298,'Transactions (Dated)'!$B:$B,BR$11,'Transactions (Dated)'!$C:$C,"Dividend (paid to cash)")*AG298</f>
        <v>0</v>
      </c>
      <c r="BS298" s="6">
        <f ca="1">BS297+SUMIFS('Transactions (Dated)'!$F:$F,'Transactions (Dated)'!$D:$D,$BF298,'Transactions (Dated)'!$B:$B,BS$11,'Transactions (Dated)'!$C:$C,"Dividend (paid to cash)")*AH298</f>
        <v>0</v>
      </c>
      <c r="BT298" s="6">
        <f ca="1">BT297+SUMIFS('Transactions (Dated)'!$F:$F,'Transactions (Dated)'!$D:$D,$BF298,'Transactions (Dated)'!$B:$B,BT$11,'Transactions (Dated)'!$C:$C,"Dividend (paid to cash)")*AI298</f>
        <v>0</v>
      </c>
      <c r="BU298" s="6">
        <f ca="1">BU297+SUMIFS('Transactions (Dated)'!$F:$F,'Transactions (Dated)'!$D:$D,$BF298,'Transactions (Dated)'!$B:$B,BU$11,'Transactions (Dated)'!$C:$C,"Dividend (paid to cash)")*AJ298</f>
        <v>0</v>
      </c>
      <c r="BV298" s="6"/>
      <c r="BX298" s="6">
        <f t="shared" ca="1" si="126"/>
        <v>808958.36</v>
      </c>
      <c r="BZ298" s="3">
        <f t="shared" si="127"/>
        <v>42328</v>
      </c>
      <c r="CA298" s="4">
        <f t="shared" ca="1" si="122"/>
        <v>166343.59</v>
      </c>
      <c r="CB298" s="4">
        <f t="shared" ca="1" si="123"/>
        <v>808958.36</v>
      </c>
      <c r="CD298" s="4">
        <f t="shared" ca="1" si="124"/>
        <v>975301.95</v>
      </c>
    </row>
    <row r="299" spans="2:82" x14ac:dyDescent="0.15">
      <c r="B299" s="3">
        <f t="shared" si="125"/>
        <v>42331</v>
      </c>
      <c r="C299" s="2">
        <v>13382.4</v>
      </c>
      <c r="E299" s="70">
        <v>42331</v>
      </c>
      <c r="F299" s="69">
        <v>10.46</v>
      </c>
      <c r="G299" s="69">
        <v>2.72</v>
      </c>
      <c r="H299" s="69">
        <v>18.149999999999999</v>
      </c>
      <c r="I299" s="69">
        <v>32.869999999999997</v>
      </c>
      <c r="J299" s="69">
        <v>13.25</v>
      </c>
      <c r="K299" s="69">
        <v>10.32</v>
      </c>
      <c r="L299" s="69">
        <v>22.22</v>
      </c>
      <c r="M299" s="69">
        <v>2.75</v>
      </c>
      <c r="N299" s="69">
        <v>7.05</v>
      </c>
      <c r="O299" s="69">
        <v>6.15</v>
      </c>
      <c r="P299" s="69">
        <v>24.74</v>
      </c>
      <c r="Q299" s="69">
        <v>0.85</v>
      </c>
      <c r="R299" s="69">
        <v>5.53</v>
      </c>
      <c r="S299" s="69">
        <v>37.770000000000003</v>
      </c>
      <c r="T299" s="4"/>
      <c r="V299" s="3">
        <f t="shared" si="104"/>
        <v>42331</v>
      </c>
      <c r="W299" s="40">
        <f ca="1">W298+SUMIFS('Transactions (Dated)'!$E$2:$E$53,'Transactions (Dated)'!$D$2:$D$53,'Share Values'!$V299,'Transactions (Dated)'!$B$2:$B$53,'Share Values'!W$11,'Transactions (Dated)'!$C$2:$C$53,"Buy")-SUMIFS('Transactions (Dated)'!$E$2:$E$53,'Transactions (Dated)'!$D$2:$D$53,'Share Values'!$V299,'Transactions (Dated)'!$B$2:$B$53,'Share Values'!W$11,'Transactions (Dated)'!$C$2:$C$53,"Sell")</f>
        <v>4625</v>
      </c>
      <c r="X299" s="40">
        <f ca="1">X298+SUMIFS('Transactions (Dated)'!$E$2:$E$53,'Transactions (Dated)'!$D$2:$D$53,'Share Values'!$V299,'Transactions (Dated)'!$B$2:$B$53,'Share Values'!X$11,'Transactions (Dated)'!$C$2:$C$53,"Buy")-SUMIFS('Transactions (Dated)'!$E$2:$E$53,'Transactions (Dated)'!$D$2:$D$53,'Share Values'!$V299,'Transactions (Dated)'!$B$2:$B$53,'Share Values'!X$11,'Transactions (Dated)'!$C$2:$C$53,"Sell")</f>
        <v>9375</v>
      </c>
      <c r="Y299" s="40">
        <f ca="1">Y298+SUMIFS('Transactions (Dated)'!$E$2:$E$53,'Transactions (Dated)'!$D$2:$D$53,'Share Values'!$V299,'Transactions (Dated)'!$B$2:$B$53,'Share Values'!Y$11,'Transactions (Dated)'!$C$2:$C$53,"Buy")-SUMIFS('Transactions (Dated)'!$E$2:$E$53,'Transactions (Dated)'!$D$2:$D$53,'Share Values'!$V299,'Transactions (Dated)'!$B$2:$B$53,'Share Values'!Y$11,'Transactions (Dated)'!$C$2:$C$53,"Sell")</f>
        <v>0</v>
      </c>
      <c r="Z299" s="40">
        <f ca="1">Z298+SUMIFS('Transactions (Dated)'!$E$2:$E$53,'Transactions (Dated)'!$D$2:$D$53,'Share Values'!$V299,'Transactions (Dated)'!$B$2:$B$53,'Share Values'!Z$11,'Transactions (Dated)'!$C$2:$C$53,"Buy")-SUMIFS('Transactions (Dated)'!$E$2:$E$53,'Transactions (Dated)'!$D$2:$D$53,'Share Values'!$V299,'Transactions (Dated)'!$B$2:$B$53,'Share Values'!Z$11,'Transactions (Dated)'!$C$2:$C$53,"Sell")</f>
        <v>1892</v>
      </c>
      <c r="AA299" s="40">
        <f ca="1">AA298+SUMIFS('Transactions (Dated)'!$E$2:$E$53,'Transactions (Dated)'!$D$2:$D$53,'Share Values'!$V299,'Transactions (Dated)'!$B$2:$B$53,'Share Values'!AA$11,'Transactions (Dated)'!$C$2:$C$53,"Buy")-SUMIFS('Transactions (Dated)'!$E$2:$E$53,'Transactions (Dated)'!$D$2:$D$53,'Share Values'!$V299,'Transactions (Dated)'!$B$2:$B$53,'Share Values'!AA$11,'Transactions (Dated)'!$C$2:$C$53,"Sell")</f>
        <v>2348</v>
      </c>
      <c r="AB299" s="40">
        <f ca="1">AB298+SUMIFS('Transactions (Dated)'!$E$2:$E$53,'Transactions (Dated)'!$D$2:$D$53,'Share Values'!$V299,'Transactions (Dated)'!$B$2:$B$53,'Share Values'!AB$11,'Transactions (Dated)'!$C$2:$C$53,"Buy")-SUMIFS('Transactions (Dated)'!$E$2:$E$53,'Transactions (Dated)'!$D$2:$D$53,'Share Values'!$V299,'Transactions (Dated)'!$B$2:$B$53,'Share Values'!AB$11,'Transactions (Dated)'!$C$2:$C$53,"Sell")</f>
        <v>0</v>
      </c>
      <c r="AC299" s="40">
        <f ca="1">AC298+SUMIFS('Transactions (Dated)'!$E$2:$E$53,'Transactions (Dated)'!$D$2:$D$53,'Share Values'!$V299,'Transactions (Dated)'!$B$2:$B$53,'Share Values'!AC$11,'Transactions (Dated)'!$C$2:$C$53,"Buy")-SUMIFS('Transactions (Dated)'!$E$2:$E$53,'Transactions (Dated)'!$D$2:$D$53,'Share Values'!$V299,'Transactions (Dated)'!$B$2:$B$53,'Share Values'!AC$11,'Transactions (Dated)'!$C$2:$C$53,"Sell")</f>
        <v>0</v>
      </c>
      <c r="AD299" s="40">
        <f ca="1">AD298+SUMIFS('Transactions (Dated)'!$E$2:$E$53,'Transactions (Dated)'!$D$2:$D$53,'Share Values'!$V299,'Transactions (Dated)'!$B$2:$B$53,'Share Values'!AD$11,'Transactions (Dated)'!$C$2:$C$53,"Buy")-SUMIFS('Transactions (Dated)'!$E$2:$E$53,'Transactions (Dated)'!$D$2:$D$53,'Share Values'!$V299,'Transactions (Dated)'!$B$2:$B$53,'Share Values'!AD$11,'Transactions (Dated)'!$C$2:$C$53,"Sell")</f>
        <v>0</v>
      </c>
      <c r="AE299" s="40">
        <f ca="1">AE298+SUMIFS('Transactions (Dated)'!$E$2:$E$53,'Transactions (Dated)'!$D$2:$D$53,'Share Values'!$V299,'Transactions (Dated)'!$B$2:$B$53,'Share Values'!AE$11,'Transactions (Dated)'!$C$2:$C$53,"Buy")-SUMIFS('Transactions (Dated)'!$E$2:$E$53,'Transactions (Dated)'!$D$2:$D$53,'Share Values'!$V299,'Transactions (Dated)'!$B$2:$B$53,'Share Values'!AE$11,'Transactions (Dated)'!$C$2:$C$53,"Sell")</f>
        <v>0</v>
      </c>
      <c r="AF299" s="40">
        <f ca="1">AF298+SUMIFS('Transactions (Dated)'!$E$2:$E$53,'Transactions (Dated)'!$D$2:$D$53,'Share Values'!$V299,'Transactions (Dated)'!$B$2:$B$53,'Share Values'!AF$11,'Transactions (Dated)'!$C$2:$C$53,"Buy")-SUMIFS('Transactions (Dated)'!$E$2:$E$53,'Transactions (Dated)'!$D$2:$D$53,'Share Values'!$V299,'Transactions (Dated)'!$B$2:$B$53,'Share Values'!AF$11,'Transactions (Dated)'!$C$2:$C$53,"Sell")</f>
        <v>0</v>
      </c>
      <c r="AG299" s="40">
        <f ca="1">AG298+SUMIFS('Transactions (Dated)'!$E$2:$E$53,'Transactions (Dated)'!$D$2:$D$53,'Share Values'!$V299,'Transactions (Dated)'!$B$2:$B$53,'Share Values'!AG$11,'Transactions (Dated)'!$C$2:$C$53,"Buy")-SUMIFS('Transactions (Dated)'!$E$2:$E$53,'Transactions (Dated)'!$D$2:$D$53,'Share Values'!$V299,'Transactions (Dated)'!$B$2:$B$53,'Share Values'!AG$11,'Transactions (Dated)'!$C$2:$C$53,"Sell")</f>
        <v>0</v>
      </c>
      <c r="AH299" s="40">
        <f ca="1">AH298+SUMIFS('Transactions (Dated)'!$E$2:$E$53,'Transactions (Dated)'!$D$2:$D$53,'Share Values'!$V299,'Transactions (Dated)'!$B$2:$B$53,'Share Values'!AH$11,'Transactions (Dated)'!$C$2:$C$53,"Buy")-SUMIFS('Transactions (Dated)'!$E$2:$E$53,'Transactions (Dated)'!$D$2:$D$53,'Share Values'!$V299,'Transactions (Dated)'!$B$2:$B$53,'Share Values'!AH$11,'Transactions (Dated)'!$C$2:$C$53,"Sell")</f>
        <v>0</v>
      </c>
      <c r="AI299" s="40">
        <f ca="1">AI298+SUMIFS('Transactions (Dated)'!$E$2:$E$53,'Transactions (Dated)'!$D$2:$D$53,'Share Values'!$V299,'Transactions (Dated)'!$B$2:$B$53,'Share Values'!AI$11,'Transactions (Dated)'!$C$2:$C$53,"Buy")-SUMIFS('Transactions (Dated)'!$E$2:$E$53,'Transactions (Dated)'!$D$2:$D$53,'Share Values'!$V299,'Transactions (Dated)'!$B$2:$B$53,'Share Values'!AI$11,'Transactions (Dated)'!$C$2:$C$53,"Sell")</f>
        <v>0</v>
      </c>
      <c r="AJ299" s="40">
        <f ca="1">AJ298+SUMIFS('Transactions (Dated)'!$E$2:$E$53,'Transactions (Dated)'!$D$2:$D$53,'Share Values'!$V299,'Transactions (Dated)'!$B$2:$B$53,'Share Values'!AJ$11,'Transactions (Dated)'!$C$2:$C$53,"Buy")-SUMIFS('Transactions (Dated)'!$E$2:$E$53,'Transactions (Dated)'!$D$2:$D$53,'Share Values'!$V299,'Transactions (Dated)'!$B$2:$B$53,'Share Values'!AJ$11,'Transactions (Dated)'!$C$2:$C$53,"Sell")</f>
        <v>0</v>
      </c>
      <c r="AK299" s="40"/>
      <c r="AM299" s="3">
        <f t="shared" si="105"/>
        <v>42331</v>
      </c>
      <c r="AN299" s="6">
        <f t="shared" ca="1" si="106"/>
        <v>48377.500000000007</v>
      </c>
      <c r="AO299" s="6">
        <f t="shared" ca="1" si="107"/>
        <v>25500.000000000004</v>
      </c>
      <c r="AP299" s="6">
        <f t="shared" ca="1" si="108"/>
        <v>0</v>
      </c>
      <c r="AQ299" s="6">
        <f t="shared" ca="1" si="109"/>
        <v>62190.039999999994</v>
      </c>
      <c r="AR299" s="6">
        <f t="shared" ca="1" si="110"/>
        <v>31111</v>
      </c>
      <c r="AS299" s="6">
        <f t="shared" ca="1" si="111"/>
        <v>0</v>
      </c>
      <c r="AT299" s="6">
        <f t="shared" ca="1" si="112"/>
        <v>0</v>
      </c>
      <c r="AU299" s="6">
        <f t="shared" ca="1" si="113"/>
        <v>0</v>
      </c>
      <c r="AV299" s="6">
        <f t="shared" ca="1" si="114"/>
        <v>0</v>
      </c>
      <c r="AW299" s="6">
        <f t="shared" ca="1" si="115"/>
        <v>0</v>
      </c>
      <c r="AX299" s="6">
        <f t="shared" ca="1" si="116"/>
        <v>0</v>
      </c>
      <c r="AY299" s="6">
        <f t="shared" ca="1" si="117"/>
        <v>0</v>
      </c>
      <c r="AZ299" s="6">
        <f t="shared" ca="1" si="118"/>
        <v>0</v>
      </c>
      <c r="BA299" s="6">
        <f t="shared" ca="1" si="119"/>
        <v>0</v>
      </c>
      <c r="BB299" s="6"/>
      <c r="BD299" s="4">
        <f t="shared" ca="1" si="120"/>
        <v>167178.54</v>
      </c>
      <c r="BF299" s="3">
        <f t="shared" si="121"/>
        <v>42331</v>
      </c>
      <c r="BG299" s="6">
        <f>BG298+SUMIFS('Transactions (Dated)'!H:H,'Transactions (Dated)'!D:D,'Share Values'!AM299)</f>
        <v>806524.9</v>
      </c>
      <c r="BH299" s="6">
        <f ca="1">BH298+SUMIFS('Transactions (Dated)'!$F:$F,'Transactions (Dated)'!$D:$D,$BF299,'Transactions (Dated)'!$B:$B,BH$11,'Transactions (Dated)'!$C:$C,"Dividend (paid to cash)")*W299</f>
        <v>0</v>
      </c>
      <c r="BI299" s="6">
        <f ca="1">BI298+SUMIFS('Transactions (Dated)'!$F:$F,'Transactions (Dated)'!$D:$D,$BF299,'Transactions (Dated)'!$B:$B,BI$11,'Transactions (Dated)'!$C:$C,"Dividend (paid to cash)")*X299</f>
        <v>2187.5</v>
      </c>
      <c r="BJ299" s="6">
        <f ca="1">BJ298+SUMIFS('Transactions (Dated)'!$F:$F,'Transactions (Dated)'!$D:$D,$BF299,'Transactions (Dated)'!$B:$B,BJ$11,'Transactions (Dated)'!$C:$C,"Dividend (paid to cash)")*Y299</f>
        <v>0</v>
      </c>
      <c r="BK299" s="6">
        <f ca="1">BK298+SUMIFS('Transactions (Dated)'!$F:$F,'Transactions (Dated)'!$D:$D,$BF299,'Transactions (Dated)'!$B:$B,BK$11,'Transactions (Dated)'!$C:$C,"Dividend (paid to cash)")*Z299</f>
        <v>245.96000000000004</v>
      </c>
      <c r="BL299" s="6">
        <f ca="1">BL298+SUMIFS('Transactions (Dated)'!$F:$F,'Transactions (Dated)'!$D:$D,$BF299,'Transactions (Dated)'!$B:$B,BL$11,'Transactions (Dated)'!$C:$C,"Dividend (paid to cash)")*AA299</f>
        <v>0</v>
      </c>
      <c r="BM299" s="6">
        <f ca="1">BM298+SUMIFS('Transactions (Dated)'!$F:$F,'Transactions (Dated)'!$D:$D,$BF299,'Transactions (Dated)'!$B:$B,BM$11,'Transactions (Dated)'!$C:$C,"Dividend (paid to cash)")*AB299</f>
        <v>0</v>
      </c>
      <c r="BN299" s="6">
        <f ca="1">BN298+SUMIFS('Transactions (Dated)'!$F:$F,'Transactions (Dated)'!$D:$D,$BF299,'Transactions (Dated)'!$B:$B,BN$11,'Transactions (Dated)'!$C:$C,"Dividend (paid to cash)")*AC299</f>
        <v>0</v>
      </c>
      <c r="BO299" s="6">
        <f ca="1">BO298+SUMIFS('Transactions (Dated)'!$F:$F,'Transactions (Dated)'!$D:$D,$BF299,'Transactions (Dated)'!$B:$B,BO$11,'Transactions (Dated)'!$C:$C,"Dividend (paid to cash)")*AD299</f>
        <v>0</v>
      </c>
      <c r="BP299" s="6">
        <f ca="1">BP298+SUMIFS('Transactions (Dated)'!$F:$F,'Transactions (Dated)'!$D:$D,$BF299,'Transactions (Dated)'!$B:$B,BP$11,'Transactions (Dated)'!$C:$C,"Dividend (paid to cash)")*AE299</f>
        <v>0</v>
      </c>
      <c r="BQ299" s="6">
        <f ca="1">BQ298+SUMIFS('Transactions (Dated)'!$F:$F,'Transactions (Dated)'!$D:$D,$BF299,'Transactions (Dated)'!$B:$B,BQ$11,'Transactions (Dated)'!$C:$C,"Dividend (paid to cash)")*AF299</f>
        <v>0</v>
      </c>
      <c r="BR299" s="6">
        <f ca="1">BR298+SUMIFS('Transactions (Dated)'!$F:$F,'Transactions (Dated)'!$D:$D,$BF299,'Transactions (Dated)'!$B:$B,BR$11,'Transactions (Dated)'!$C:$C,"Dividend (paid to cash)")*AG299</f>
        <v>0</v>
      </c>
      <c r="BS299" s="6">
        <f ca="1">BS298+SUMIFS('Transactions (Dated)'!$F:$F,'Transactions (Dated)'!$D:$D,$BF299,'Transactions (Dated)'!$B:$B,BS$11,'Transactions (Dated)'!$C:$C,"Dividend (paid to cash)")*AH299</f>
        <v>0</v>
      </c>
      <c r="BT299" s="6">
        <f ca="1">BT298+SUMIFS('Transactions (Dated)'!$F:$F,'Transactions (Dated)'!$D:$D,$BF299,'Transactions (Dated)'!$B:$B,BT$11,'Transactions (Dated)'!$C:$C,"Dividend (paid to cash)")*AI299</f>
        <v>0</v>
      </c>
      <c r="BU299" s="6">
        <f ca="1">BU298+SUMIFS('Transactions (Dated)'!$F:$F,'Transactions (Dated)'!$D:$D,$BF299,'Transactions (Dated)'!$B:$B,BU$11,'Transactions (Dated)'!$C:$C,"Dividend (paid to cash)")*AJ299</f>
        <v>0</v>
      </c>
      <c r="BV299" s="6"/>
      <c r="BX299" s="6">
        <f t="shared" ca="1" si="126"/>
        <v>808958.36</v>
      </c>
      <c r="BZ299" s="3">
        <f t="shared" si="127"/>
        <v>42331</v>
      </c>
      <c r="CA299" s="4">
        <f t="shared" ca="1" si="122"/>
        <v>167178.54</v>
      </c>
      <c r="CB299" s="4">
        <f t="shared" ca="1" si="123"/>
        <v>808958.36</v>
      </c>
      <c r="CD299" s="4">
        <f t="shared" ca="1" si="124"/>
        <v>976136.9</v>
      </c>
    </row>
    <row r="300" spans="2:82" x14ac:dyDescent="0.15">
      <c r="B300" s="3">
        <f t="shared" si="125"/>
        <v>42332</v>
      </c>
      <c r="C300" s="2">
        <v>13407.8</v>
      </c>
      <c r="E300" s="70">
        <v>42332</v>
      </c>
      <c r="F300" s="69">
        <v>10.58</v>
      </c>
      <c r="G300" s="69">
        <v>2.78</v>
      </c>
      <c r="H300" s="69">
        <v>18.21</v>
      </c>
      <c r="I300" s="69">
        <v>33.03</v>
      </c>
      <c r="J300" s="69">
        <v>12.86</v>
      </c>
      <c r="K300" s="69">
        <v>9.92</v>
      </c>
      <c r="L300" s="69">
        <v>21.7</v>
      </c>
      <c r="M300" s="69">
        <v>2.77</v>
      </c>
      <c r="N300" s="69">
        <v>7.15</v>
      </c>
      <c r="O300" s="69">
        <v>6.1666999999999996</v>
      </c>
      <c r="P300" s="69">
        <v>24.6</v>
      </c>
      <c r="Q300" s="69">
        <v>0.85</v>
      </c>
      <c r="R300" s="69">
        <v>5.72</v>
      </c>
      <c r="S300" s="69">
        <v>36.840000000000003</v>
      </c>
      <c r="T300" s="4"/>
      <c r="V300" s="3">
        <f t="shared" si="104"/>
        <v>42332</v>
      </c>
      <c r="W300" s="40">
        <f ca="1">W299+SUMIFS('Transactions (Dated)'!$E$2:$E$53,'Transactions (Dated)'!$D$2:$D$53,'Share Values'!$V300,'Transactions (Dated)'!$B$2:$B$53,'Share Values'!W$11,'Transactions (Dated)'!$C$2:$C$53,"Buy")-SUMIFS('Transactions (Dated)'!$E$2:$E$53,'Transactions (Dated)'!$D$2:$D$53,'Share Values'!$V300,'Transactions (Dated)'!$B$2:$B$53,'Share Values'!W$11,'Transactions (Dated)'!$C$2:$C$53,"Sell")</f>
        <v>4625</v>
      </c>
      <c r="X300" s="40">
        <f ca="1">X299+SUMIFS('Transactions (Dated)'!$E$2:$E$53,'Transactions (Dated)'!$D$2:$D$53,'Share Values'!$V300,'Transactions (Dated)'!$B$2:$B$53,'Share Values'!X$11,'Transactions (Dated)'!$C$2:$C$53,"Buy")-SUMIFS('Transactions (Dated)'!$E$2:$E$53,'Transactions (Dated)'!$D$2:$D$53,'Share Values'!$V300,'Transactions (Dated)'!$B$2:$B$53,'Share Values'!X$11,'Transactions (Dated)'!$C$2:$C$53,"Sell")</f>
        <v>9375</v>
      </c>
      <c r="Y300" s="40">
        <f ca="1">Y299+SUMIFS('Transactions (Dated)'!$E$2:$E$53,'Transactions (Dated)'!$D$2:$D$53,'Share Values'!$V300,'Transactions (Dated)'!$B$2:$B$53,'Share Values'!Y$11,'Transactions (Dated)'!$C$2:$C$53,"Buy")-SUMIFS('Transactions (Dated)'!$E$2:$E$53,'Transactions (Dated)'!$D$2:$D$53,'Share Values'!$V300,'Transactions (Dated)'!$B$2:$B$53,'Share Values'!Y$11,'Transactions (Dated)'!$C$2:$C$53,"Sell")</f>
        <v>0</v>
      </c>
      <c r="Z300" s="40">
        <f ca="1">Z299+SUMIFS('Transactions (Dated)'!$E$2:$E$53,'Transactions (Dated)'!$D$2:$D$53,'Share Values'!$V300,'Transactions (Dated)'!$B$2:$B$53,'Share Values'!Z$11,'Transactions (Dated)'!$C$2:$C$53,"Buy")-SUMIFS('Transactions (Dated)'!$E$2:$E$53,'Transactions (Dated)'!$D$2:$D$53,'Share Values'!$V300,'Transactions (Dated)'!$B$2:$B$53,'Share Values'!Z$11,'Transactions (Dated)'!$C$2:$C$53,"Sell")</f>
        <v>1892</v>
      </c>
      <c r="AA300" s="40">
        <f ca="1">AA299+SUMIFS('Transactions (Dated)'!$E$2:$E$53,'Transactions (Dated)'!$D$2:$D$53,'Share Values'!$V300,'Transactions (Dated)'!$B$2:$B$53,'Share Values'!AA$11,'Transactions (Dated)'!$C$2:$C$53,"Buy")-SUMIFS('Transactions (Dated)'!$E$2:$E$53,'Transactions (Dated)'!$D$2:$D$53,'Share Values'!$V300,'Transactions (Dated)'!$B$2:$B$53,'Share Values'!AA$11,'Transactions (Dated)'!$C$2:$C$53,"Sell")</f>
        <v>2348</v>
      </c>
      <c r="AB300" s="40">
        <f ca="1">AB299+SUMIFS('Transactions (Dated)'!$E$2:$E$53,'Transactions (Dated)'!$D$2:$D$53,'Share Values'!$V300,'Transactions (Dated)'!$B$2:$B$53,'Share Values'!AB$11,'Transactions (Dated)'!$C$2:$C$53,"Buy")-SUMIFS('Transactions (Dated)'!$E$2:$E$53,'Transactions (Dated)'!$D$2:$D$53,'Share Values'!$V300,'Transactions (Dated)'!$B$2:$B$53,'Share Values'!AB$11,'Transactions (Dated)'!$C$2:$C$53,"Sell")</f>
        <v>0</v>
      </c>
      <c r="AC300" s="40">
        <f ca="1">AC299+SUMIFS('Transactions (Dated)'!$E$2:$E$53,'Transactions (Dated)'!$D$2:$D$53,'Share Values'!$V300,'Transactions (Dated)'!$B$2:$B$53,'Share Values'!AC$11,'Transactions (Dated)'!$C$2:$C$53,"Buy")-SUMIFS('Transactions (Dated)'!$E$2:$E$53,'Transactions (Dated)'!$D$2:$D$53,'Share Values'!$V300,'Transactions (Dated)'!$B$2:$B$53,'Share Values'!AC$11,'Transactions (Dated)'!$C$2:$C$53,"Sell")</f>
        <v>0</v>
      </c>
      <c r="AD300" s="40">
        <f ca="1">AD299+SUMIFS('Transactions (Dated)'!$E$2:$E$53,'Transactions (Dated)'!$D$2:$D$53,'Share Values'!$V300,'Transactions (Dated)'!$B$2:$B$53,'Share Values'!AD$11,'Transactions (Dated)'!$C$2:$C$53,"Buy")-SUMIFS('Transactions (Dated)'!$E$2:$E$53,'Transactions (Dated)'!$D$2:$D$53,'Share Values'!$V300,'Transactions (Dated)'!$B$2:$B$53,'Share Values'!AD$11,'Transactions (Dated)'!$C$2:$C$53,"Sell")</f>
        <v>0</v>
      </c>
      <c r="AE300" s="40">
        <f ca="1">AE299+SUMIFS('Transactions (Dated)'!$E$2:$E$53,'Transactions (Dated)'!$D$2:$D$53,'Share Values'!$V300,'Transactions (Dated)'!$B$2:$B$53,'Share Values'!AE$11,'Transactions (Dated)'!$C$2:$C$53,"Buy")-SUMIFS('Transactions (Dated)'!$E$2:$E$53,'Transactions (Dated)'!$D$2:$D$53,'Share Values'!$V300,'Transactions (Dated)'!$B$2:$B$53,'Share Values'!AE$11,'Transactions (Dated)'!$C$2:$C$53,"Sell")</f>
        <v>0</v>
      </c>
      <c r="AF300" s="40">
        <f ca="1">AF299+SUMIFS('Transactions (Dated)'!$E$2:$E$53,'Transactions (Dated)'!$D$2:$D$53,'Share Values'!$V300,'Transactions (Dated)'!$B$2:$B$53,'Share Values'!AF$11,'Transactions (Dated)'!$C$2:$C$53,"Buy")-SUMIFS('Transactions (Dated)'!$E$2:$E$53,'Transactions (Dated)'!$D$2:$D$53,'Share Values'!$V300,'Transactions (Dated)'!$B$2:$B$53,'Share Values'!AF$11,'Transactions (Dated)'!$C$2:$C$53,"Sell")</f>
        <v>0</v>
      </c>
      <c r="AG300" s="40">
        <f ca="1">AG299+SUMIFS('Transactions (Dated)'!$E$2:$E$53,'Transactions (Dated)'!$D$2:$D$53,'Share Values'!$V300,'Transactions (Dated)'!$B$2:$B$53,'Share Values'!AG$11,'Transactions (Dated)'!$C$2:$C$53,"Buy")-SUMIFS('Transactions (Dated)'!$E$2:$E$53,'Transactions (Dated)'!$D$2:$D$53,'Share Values'!$V300,'Transactions (Dated)'!$B$2:$B$53,'Share Values'!AG$11,'Transactions (Dated)'!$C$2:$C$53,"Sell")</f>
        <v>0</v>
      </c>
      <c r="AH300" s="40">
        <f ca="1">AH299+SUMIFS('Transactions (Dated)'!$E$2:$E$53,'Transactions (Dated)'!$D$2:$D$53,'Share Values'!$V300,'Transactions (Dated)'!$B$2:$B$53,'Share Values'!AH$11,'Transactions (Dated)'!$C$2:$C$53,"Buy")-SUMIFS('Transactions (Dated)'!$E$2:$E$53,'Transactions (Dated)'!$D$2:$D$53,'Share Values'!$V300,'Transactions (Dated)'!$B$2:$B$53,'Share Values'!AH$11,'Transactions (Dated)'!$C$2:$C$53,"Sell")</f>
        <v>0</v>
      </c>
      <c r="AI300" s="40">
        <f ca="1">AI299+SUMIFS('Transactions (Dated)'!$E$2:$E$53,'Transactions (Dated)'!$D$2:$D$53,'Share Values'!$V300,'Transactions (Dated)'!$B$2:$B$53,'Share Values'!AI$11,'Transactions (Dated)'!$C$2:$C$53,"Buy")-SUMIFS('Transactions (Dated)'!$E$2:$E$53,'Transactions (Dated)'!$D$2:$D$53,'Share Values'!$V300,'Transactions (Dated)'!$B$2:$B$53,'Share Values'!AI$11,'Transactions (Dated)'!$C$2:$C$53,"Sell")</f>
        <v>0</v>
      </c>
      <c r="AJ300" s="40">
        <f ca="1">AJ299+SUMIFS('Transactions (Dated)'!$E$2:$E$53,'Transactions (Dated)'!$D$2:$D$53,'Share Values'!$V300,'Transactions (Dated)'!$B$2:$B$53,'Share Values'!AJ$11,'Transactions (Dated)'!$C$2:$C$53,"Buy")-SUMIFS('Transactions (Dated)'!$E$2:$E$53,'Transactions (Dated)'!$D$2:$D$53,'Share Values'!$V300,'Transactions (Dated)'!$B$2:$B$53,'Share Values'!AJ$11,'Transactions (Dated)'!$C$2:$C$53,"Sell")</f>
        <v>0</v>
      </c>
      <c r="AK300" s="40"/>
      <c r="AM300" s="3">
        <f t="shared" si="105"/>
        <v>42332</v>
      </c>
      <c r="AN300" s="6">
        <f t="shared" ca="1" si="106"/>
        <v>48932.5</v>
      </c>
      <c r="AO300" s="6">
        <f t="shared" ca="1" si="107"/>
        <v>26062.499999999996</v>
      </c>
      <c r="AP300" s="6">
        <f t="shared" ca="1" si="108"/>
        <v>0</v>
      </c>
      <c r="AQ300" s="6">
        <f t="shared" ca="1" si="109"/>
        <v>62492.76</v>
      </c>
      <c r="AR300" s="6">
        <f t="shared" ca="1" si="110"/>
        <v>30195.279999999999</v>
      </c>
      <c r="AS300" s="6">
        <f t="shared" ca="1" si="111"/>
        <v>0</v>
      </c>
      <c r="AT300" s="6">
        <f t="shared" ca="1" si="112"/>
        <v>0</v>
      </c>
      <c r="AU300" s="6">
        <f t="shared" ca="1" si="113"/>
        <v>0</v>
      </c>
      <c r="AV300" s="6">
        <f t="shared" ca="1" si="114"/>
        <v>0</v>
      </c>
      <c r="AW300" s="6">
        <f t="shared" ca="1" si="115"/>
        <v>0</v>
      </c>
      <c r="AX300" s="6">
        <f t="shared" ca="1" si="116"/>
        <v>0</v>
      </c>
      <c r="AY300" s="6">
        <f t="shared" ca="1" si="117"/>
        <v>0</v>
      </c>
      <c r="AZ300" s="6">
        <f t="shared" ca="1" si="118"/>
        <v>0</v>
      </c>
      <c r="BA300" s="6">
        <f t="shared" ca="1" si="119"/>
        <v>0</v>
      </c>
      <c r="BB300" s="6"/>
      <c r="BD300" s="4">
        <f t="shared" ca="1" si="120"/>
        <v>167683.04</v>
      </c>
      <c r="BF300" s="3">
        <f t="shared" si="121"/>
        <v>42332</v>
      </c>
      <c r="BG300" s="6">
        <f>BG299+SUMIFS('Transactions (Dated)'!H:H,'Transactions (Dated)'!D:D,'Share Values'!AM300)</f>
        <v>806524.9</v>
      </c>
      <c r="BH300" s="6">
        <f ca="1">BH299+SUMIFS('Transactions (Dated)'!$F:$F,'Transactions (Dated)'!$D:$D,$BF300,'Transactions (Dated)'!$B:$B,BH$11,'Transactions (Dated)'!$C:$C,"Dividend (paid to cash)")*W300</f>
        <v>0</v>
      </c>
      <c r="BI300" s="6">
        <f ca="1">BI299+SUMIFS('Transactions (Dated)'!$F:$F,'Transactions (Dated)'!$D:$D,$BF300,'Transactions (Dated)'!$B:$B,BI$11,'Transactions (Dated)'!$C:$C,"Dividend (paid to cash)")*X300</f>
        <v>2187.5</v>
      </c>
      <c r="BJ300" s="6">
        <f ca="1">BJ299+SUMIFS('Transactions (Dated)'!$F:$F,'Transactions (Dated)'!$D:$D,$BF300,'Transactions (Dated)'!$B:$B,BJ$11,'Transactions (Dated)'!$C:$C,"Dividend (paid to cash)")*Y300</f>
        <v>0</v>
      </c>
      <c r="BK300" s="6">
        <f ca="1">BK299+SUMIFS('Transactions (Dated)'!$F:$F,'Transactions (Dated)'!$D:$D,$BF300,'Transactions (Dated)'!$B:$B,BK$11,'Transactions (Dated)'!$C:$C,"Dividend (paid to cash)")*Z300</f>
        <v>245.96000000000004</v>
      </c>
      <c r="BL300" s="6">
        <f ca="1">BL299+SUMIFS('Transactions (Dated)'!$F:$F,'Transactions (Dated)'!$D:$D,$BF300,'Transactions (Dated)'!$B:$B,BL$11,'Transactions (Dated)'!$C:$C,"Dividend (paid to cash)")*AA300</f>
        <v>0</v>
      </c>
      <c r="BM300" s="6">
        <f ca="1">BM299+SUMIFS('Transactions (Dated)'!$F:$F,'Transactions (Dated)'!$D:$D,$BF300,'Transactions (Dated)'!$B:$B,BM$11,'Transactions (Dated)'!$C:$C,"Dividend (paid to cash)")*AB300</f>
        <v>0</v>
      </c>
      <c r="BN300" s="6">
        <f ca="1">BN299+SUMIFS('Transactions (Dated)'!$F:$F,'Transactions (Dated)'!$D:$D,$BF300,'Transactions (Dated)'!$B:$B,BN$11,'Transactions (Dated)'!$C:$C,"Dividend (paid to cash)")*AC300</f>
        <v>0</v>
      </c>
      <c r="BO300" s="6">
        <f ca="1">BO299+SUMIFS('Transactions (Dated)'!$F:$F,'Transactions (Dated)'!$D:$D,$BF300,'Transactions (Dated)'!$B:$B,BO$11,'Transactions (Dated)'!$C:$C,"Dividend (paid to cash)")*AD300</f>
        <v>0</v>
      </c>
      <c r="BP300" s="6">
        <f ca="1">BP299+SUMIFS('Transactions (Dated)'!$F:$F,'Transactions (Dated)'!$D:$D,$BF300,'Transactions (Dated)'!$B:$B,BP$11,'Transactions (Dated)'!$C:$C,"Dividend (paid to cash)")*AE300</f>
        <v>0</v>
      </c>
      <c r="BQ300" s="6">
        <f ca="1">BQ299+SUMIFS('Transactions (Dated)'!$F:$F,'Transactions (Dated)'!$D:$D,$BF300,'Transactions (Dated)'!$B:$B,BQ$11,'Transactions (Dated)'!$C:$C,"Dividend (paid to cash)")*AF300</f>
        <v>0</v>
      </c>
      <c r="BR300" s="6">
        <f ca="1">BR299+SUMIFS('Transactions (Dated)'!$F:$F,'Transactions (Dated)'!$D:$D,$BF300,'Transactions (Dated)'!$B:$B,BR$11,'Transactions (Dated)'!$C:$C,"Dividend (paid to cash)")*AG300</f>
        <v>0</v>
      </c>
      <c r="BS300" s="6">
        <f ca="1">BS299+SUMIFS('Transactions (Dated)'!$F:$F,'Transactions (Dated)'!$D:$D,$BF300,'Transactions (Dated)'!$B:$B,BS$11,'Transactions (Dated)'!$C:$C,"Dividend (paid to cash)")*AH300</f>
        <v>0</v>
      </c>
      <c r="BT300" s="6">
        <f ca="1">BT299+SUMIFS('Transactions (Dated)'!$F:$F,'Transactions (Dated)'!$D:$D,$BF300,'Transactions (Dated)'!$B:$B,BT$11,'Transactions (Dated)'!$C:$C,"Dividend (paid to cash)")*AI300</f>
        <v>0</v>
      </c>
      <c r="BU300" s="6">
        <f ca="1">BU299+SUMIFS('Transactions (Dated)'!$F:$F,'Transactions (Dated)'!$D:$D,$BF300,'Transactions (Dated)'!$B:$B,BU$11,'Transactions (Dated)'!$C:$C,"Dividend (paid to cash)")*AJ300</f>
        <v>0</v>
      </c>
      <c r="BV300" s="6"/>
      <c r="BX300" s="6">
        <f t="shared" ca="1" si="126"/>
        <v>808958.36</v>
      </c>
      <c r="BZ300" s="3">
        <f t="shared" si="127"/>
        <v>42332</v>
      </c>
      <c r="CA300" s="4">
        <f t="shared" ca="1" si="122"/>
        <v>167683.04</v>
      </c>
      <c r="CB300" s="4">
        <f t="shared" ca="1" si="123"/>
        <v>808958.36</v>
      </c>
      <c r="CD300" s="4">
        <f t="shared" ca="1" si="124"/>
        <v>976641.4</v>
      </c>
    </row>
    <row r="301" spans="2:82" x14ac:dyDescent="0.15">
      <c r="B301" s="3">
        <f t="shared" si="125"/>
        <v>42333</v>
      </c>
      <c r="C301" s="2">
        <v>13403.4</v>
      </c>
      <c r="E301" s="70">
        <v>42333</v>
      </c>
      <c r="F301" s="69">
        <v>10.52</v>
      </c>
      <c r="G301" s="69">
        <v>2.81</v>
      </c>
      <c r="H301" s="69">
        <v>18.16</v>
      </c>
      <c r="I301" s="69">
        <v>33.46</v>
      </c>
      <c r="J301" s="69">
        <v>13.16</v>
      </c>
      <c r="K301" s="69">
        <v>9.93</v>
      </c>
      <c r="L301" s="69">
        <v>21.4</v>
      </c>
      <c r="M301" s="69">
        <v>2.75</v>
      </c>
      <c r="N301" s="69">
        <v>7.17</v>
      </c>
      <c r="O301" s="69">
        <v>6.2</v>
      </c>
      <c r="P301" s="69">
        <v>24.86</v>
      </c>
      <c r="Q301" s="69">
        <v>0.86</v>
      </c>
      <c r="R301" s="69">
        <v>5.7</v>
      </c>
      <c r="S301" s="69">
        <v>36.67</v>
      </c>
      <c r="T301" s="4"/>
      <c r="V301" s="3">
        <f t="shared" si="104"/>
        <v>42333</v>
      </c>
      <c r="W301" s="40">
        <f ca="1">W300+SUMIFS('Transactions (Dated)'!$E$2:$E$53,'Transactions (Dated)'!$D$2:$D$53,'Share Values'!$V301,'Transactions (Dated)'!$B$2:$B$53,'Share Values'!W$11,'Transactions (Dated)'!$C$2:$C$53,"Buy")-SUMIFS('Transactions (Dated)'!$E$2:$E$53,'Transactions (Dated)'!$D$2:$D$53,'Share Values'!$V301,'Transactions (Dated)'!$B$2:$B$53,'Share Values'!W$11,'Transactions (Dated)'!$C$2:$C$53,"Sell")</f>
        <v>4625</v>
      </c>
      <c r="X301" s="40">
        <f ca="1">X300+SUMIFS('Transactions (Dated)'!$E$2:$E$53,'Transactions (Dated)'!$D$2:$D$53,'Share Values'!$V301,'Transactions (Dated)'!$B$2:$B$53,'Share Values'!X$11,'Transactions (Dated)'!$C$2:$C$53,"Buy")-SUMIFS('Transactions (Dated)'!$E$2:$E$53,'Transactions (Dated)'!$D$2:$D$53,'Share Values'!$V301,'Transactions (Dated)'!$B$2:$B$53,'Share Values'!X$11,'Transactions (Dated)'!$C$2:$C$53,"Sell")</f>
        <v>9375</v>
      </c>
      <c r="Y301" s="40">
        <f ca="1">Y300+SUMIFS('Transactions (Dated)'!$E$2:$E$53,'Transactions (Dated)'!$D$2:$D$53,'Share Values'!$V301,'Transactions (Dated)'!$B$2:$B$53,'Share Values'!Y$11,'Transactions (Dated)'!$C$2:$C$53,"Buy")-SUMIFS('Transactions (Dated)'!$E$2:$E$53,'Transactions (Dated)'!$D$2:$D$53,'Share Values'!$V301,'Transactions (Dated)'!$B$2:$B$53,'Share Values'!Y$11,'Transactions (Dated)'!$C$2:$C$53,"Sell")</f>
        <v>0</v>
      </c>
      <c r="Z301" s="40">
        <f ca="1">Z300+SUMIFS('Transactions (Dated)'!$E$2:$E$53,'Transactions (Dated)'!$D$2:$D$53,'Share Values'!$V301,'Transactions (Dated)'!$B$2:$B$53,'Share Values'!Z$11,'Transactions (Dated)'!$C$2:$C$53,"Buy")-SUMIFS('Transactions (Dated)'!$E$2:$E$53,'Transactions (Dated)'!$D$2:$D$53,'Share Values'!$V301,'Transactions (Dated)'!$B$2:$B$53,'Share Values'!Z$11,'Transactions (Dated)'!$C$2:$C$53,"Sell")</f>
        <v>1892</v>
      </c>
      <c r="AA301" s="40">
        <f ca="1">AA300+SUMIFS('Transactions (Dated)'!$E$2:$E$53,'Transactions (Dated)'!$D$2:$D$53,'Share Values'!$V301,'Transactions (Dated)'!$B$2:$B$53,'Share Values'!AA$11,'Transactions (Dated)'!$C$2:$C$53,"Buy")-SUMIFS('Transactions (Dated)'!$E$2:$E$53,'Transactions (Dated)'!$D$2:$D$53,'Share Values'!$V301,'Transactions (Dated)'!$B$2:$B$53,'Share Values'!AA$11,'Transactions (Dated)'!$C$2:$C$53,"Sell")</f>
        <v>2348</v>
      </c>
      <c r="AB301" s="40">
        <f ca="1">AB300+SUMIFS('Transactions (Dated)'!$E$2:$E$53,'Transactions (Dated)'!$D$2:$D$53,'Share Values'!$V301,'Transactions (Dated)'!$B$2:$B$53,'Share Values'!AB$11,'Transactions (Dated)'!$C$2:$C$53,"Buy")-SUMIFS('Transactions (Dated)'!$E$2:$E$53,'Transactions (Dated)'!$D$2:$D$53,'Share Values'!$V301,'Transactions (Dated)'!$B$2:$B$53,'Share Values'!AB$11,'Transactions (Dated)'!$C$2:$C$53,"Sell")</f>
        <v>0</v>
      </c>
      <c r="AC301" s="40">
        <f ca="1">AC300+SUMIFS('Transactions (Dated)'!$E$2:$E$53,'Transactions (Dated)'!$D$2:$D$53,'Share Values'!$V301,'Transactions (Dated)'!$B$2:$B$53,'Share Values'!AC$11,'Transactions (Dated)'!$C$2:$C$53,"Buy")-SUMIFS('Transactions (Dated)'!$E$2:$E$53,'Transactions (Dated)'!$D$2:$D$53,'Share Values'!$V301,'Transactions (Dated)'!$B$2:$B$53,'Share Values'!AC$11,'Transactions (Dated)'!$C$2:$C$53,"Sell")</f>
        <v>0</v>
      </c>
      <c r="AD301" s="40">
        <f ca="1">AD300+SUMIFS('Transactions (Dated)'!$E$2:$E$53,'Transactions (Dated)'!$D$2:$D$53,'Share Values'!$V301,'Transactions (Dated)'!$B$2:$B$53,'Share Values'!AD$11,'Transactions (Dated)'!$C$2:$C$53,"Buy")-SUMIFS('Transactions (Dated)'!$E$2:$E$53,'Transactions (Dated)'!$D$2:$D$53,'Share Values'!$V301,'Transactions (Dated)'!$B$2:$B$53,'Share Values'!AD$11,'Transactions (Dated)'!$C$2:$C$53,"Sell")</f>
        <v>0</v>
      </c>
      <c r="AE301" s="40">
        <f ca="1">AE300+SUMIFS('Transactions (Dated)'!$E$2:$E$53,'Transactions (Dated)'!$D$2:$D$53,'Share Values'!$V301,'Transactions (Dated)'!$B$2:$B$53,'Share Values'!AE$11,'Transactions (Dated)'!$C$2:$C$53,"Buy")-SUMIFS('Transactions (Dated)'!$E$2:$E$53,'Transactions (Dated)'!$D$2:$D$53,'Share Values'!$V301,'Transactions (Dated)'!$B$2:$B$53,'Share Values'!AE$11,'Transactions (Dated)'!$C$2:$C$53,"Sell")</f>
        <v>0</v>
      </c>
      <c r="AF301" s="40">
        <f ca="1">AF300+SUMIFS('Transactions (Dated)'!$E$2:$E$53,'Transactions (Dated)'!$D$2:$D$53,'Share Values'!$V301,'Transactions (Dated)'!$B$2:$B$53,'Share Values'!AF$11,'Transactions (Dated)'!$C$2:$C$53,"Buy")-SUMIFS('Transactions (Dated)'!$E$2:$E$53,'Transactions (Dated)'!$D$2:$D$53,'Share Values'!$V301,'Transactions (Dated)'!$B$2:$B$53,'Share Values'!AF$11,'Transactions (Dated)'!$C$2:$C$53,"Sell")</f>
        <v>0</v>
      </c>
      <c r="AG301" s="40">
        <f ca="1">AG300+SUMIFS('Transactions (Dated)'!$E$2:$E$53,'Transactions (Dated)'!$D$2:$D$53,'Share Values'!$V301,'Transactions (Dated)'!$B$2:$B$53,'Share Values'!AG$11,'Transactions (Dated)'!$C$2:$C$53,"Buy")-SUMIFS('Transactions (Dated)'!$E$2:$E$53,'Transactions (Dated)'!$D$2:$D$53,'Share Values'!$V301,'Transactions (Dated)'!$B$2:$B$53,'Share Values'!AG$11,'Transactions (Dated)'!$C$2:$C$53,"Sell")</f>
        <v>0</v>
      </c>
      <c r="AH301" s="40">
        <f ca="1">AH300+SUMIFS('Transactions (Dated)'!$E$2:$E$53,'Transactions (Dated)'!$D$2:$D$53,'Share Values'!$V301,'Transactions (Dated)'!$B$2:$B$53,'Share Values'!AH$11,'Transactions (Dated)'!$C$2:$C$53,"Buy")-SUMIFS('Transactions (Dated)'!$E$2:$E$53,'Transactions (Dated)'!$D$2:$D$53,'Share Values'!$V301,'Transactions (Dated)'!$B$2:$B$53,'Share Values'!AH$11,'Transactions (Dated)'!$C$2:$C$53,"Sell")</f>
        <v>0</v>
      </c>
      <c r="AI301" s="40">
        <f ca="1">AI300+SUMIFS('Transactions (Dated)'!$E$2:$E$53,'Transactions (Dated)'!$D$2:$D$53,'Share Values'!$V301,'Transactions (Dated)'!$B$2:$B$53,'Share Values'!AI$11,'Transactions (Dated)'!$C$2:$C$53,"Buy")-SUMIFS('Transactions (Dated)'!$E$2:$E$53,'Transactions (Dated)'!$D$2:$D$53,'Share Values'!$V301,'Transactions (Dated)'!$B$2:$B$53,'Share Values'!AI$11,'Transactions (Dated)'!$C$2:$C$53,"Sell")</f>
        <v>0</v>
      </c>
      <c r="AJ301" s="40">
        <f ca="1">AJ300+SUMIFS('Transactions (Dated)'!$E$2:$E$53,'Transactions (Dated)'!$D$2:$D$53,'Share Values'!$V301,'Transactions (Dated)'!$B$2:$B$53,'Share Values'!AJ$11,'Transactions (Dated)'!$C$2:$C$53,"Buy")-SUMIFS('Transactions (Dated)'!$E$2:$E$53,'Transactions (Dated)'!$D$2:$D$53,'Share Values'!$V301,'Transactions (Dated)'!$B$2:$B$53,'Share Values'!AJ$11,'Transactions (Dated)'!$C$2:$C$53,"Sell")</f>
        <v>0</v>
      </c>
      <c r="AK301" s="40"/>
      <c r="AM301" s="3">
        <f t="shared" si="105"/>
        <v>42333</v>
      </c>
      <c r="AN301" s="6">
        <f t="shared" ca="1" si="106"/>
        <v>48655</v>
      </c>
      <c r="AO301" s="6">
        <f t="shared" ca="1" si="107"/>
        <v>26343.75</v>
      </c>
      <c r="AP301" s="6">
        <f t="shared" ca="1" si="108"/>
        <v>0</v>
      </c>
      <c r="AQ301" s="6">
        <f t="shared" ca="1" si="109"/>
        <v>63306.32</v>
      </c>
      <c r="AR301" s="6">
        <f t="shared" ca="1" si="110"/>
        <v>30899.68</v>
      </c>
      <c r="AS301" s="6">
        <f t="shared" ca="1" si="111"/>
        <v>0</v>
      </c>
      <c r="AT301" s="6">
        <f t="shared" ca="1" si="112"/>
        <v>0</v>
      </c>
      <c r="AU301" s="6">
        <f t="shared" ca="1" si="113"/>
        <v>0</v>
      </c>
      <c r="AV301" s="6">
        <f t="shared" ca="1" si="114"/>
        <v>0</v>
      </c>
      <c r="AW301" s="6">
        <f t="shared" ca="1" si="115"/>
        <v>0</v>
      </c>
      <c r="AX301" s="6">
        <f t="shared" ca="1" si="116"/>
        <v>0</v>
      </c>
      <c r="AY301" s="6">
        <f t="shared" ca="1" si="117"/>
        <v>0</v>
      </c>
      <c r="AZ301" s="6">
        <f t="shared" ca="1" si="118"/>
        <v>0</v>
      </c>
      <c r="BA301" s="6">
        <f t="shared" ca="1" si="119"/>
        <v>0</v>
      </c>
      <c r="BB301" s="6"/>
      <c r="BD301" s="4">
        <f t="shared" ca="1" si="120"/>
        <v>169204.75</v>
      </c>
      <c r="BF301" s="3">
        <f t="shared" si="121"/>
        <v>42333</v>
      </c>
      <c r="BG301" s="6">
        <f>BG300+SUMIFS('Transactions (Dated)'!H:H,'Transactions (Dated)'!D:D,'Share Values'!AM301)</f>
        <v>806524.9</v>
      </c>
      <c r="BH301" s="6">
        <f ca="1">BH300+SUMIFS('Transactions (Dated)'!$F:$F,'Transactions (Dated)'!$D:$D,$BF301,'Transactions (Dated)'!$B:$B,BH$11,'Transactions (Dated)'!$C:$C,"Dividend (paid to cash)")*W301</f>
        <v>0</v>
      </c>
      <c r="BI301" s="6">
        <f ca="1">BI300+SUMIFS('Transactions (Dated)'!$F:$F,'Transactions (Dated)'!$D:$D,$BF301,'Transactions (Dated)'!$B:$B,BI$11,'Transactions (Dated)'!$C:$C,"Dividend (paid to cash)")*X301</f>
        <v>2187.5</v>
      </c>
      <c r="BJ301" s="6">
        <f ca="1">BJ300+SUMIFS('Transactions (Dated)'!$F:$F,'Transactions (Dated)'!$D:$D,$BF301,'Transactions (Dated)'!$B:$B,BJ$11,'Transactions (Dated)'!$C:$C,"Dividend (paid to cash)")*Y301</f>
        <v>0</v>
      </c>
      <c r="BK301" s="6">
        <f ca="1">BK300+SUMIFS('Transactions (Dated)'!$F:$F,'Transactions (Dated)'!$D:$D,$BF301,'Transactions (Dated)'!$B:$B,BK$11,'Transactions (Dated)'!$C:$C,"Dividend (paid to cash)")*Z301</f>
        <v>245.96000000000004</v>
      </c>
      <c r="BL301" s="6">
        <f ca="1">BL300+SUMIFS('Transactions (Dated)'!$F:$F,'Transactions (Dated)'!$D:$D,$BF301,'Transactions (Dated)'!$B:$B,BL$11,'Transactions (Dated)'!$C:$C,"Dividend (paid to cash)")*AA301</f>
        <v>0</v>
      </c>
      <c r="BM301" s="6">
        <f ca="1">BM300+SUMIFS('Transactions (Dated)'!$F:$F,'Transactions (Dated)'!$D:$D,$BF301,'Transactions (Dated)'!$B:$B,BM$11,'Transactions (Dated)'!$C:$C,"Dividend (paid to cash)")*AB301</f>
        <v>0</v>
      </c>
      <c r="BN301" s="6">
        <f ca="1">BN300+SUMIFS('Transactions (Dated)'!$F:$F,'Transactions (Dated)'!$D:$D,$BF301,'Transactions (Dated)'!$B:$B,BN$11,'Transactions (Dated)'!$C:$C,"Dividend (paid to cash)")*AC301</f>
        <v>0</v>
      </c>
      <c r="BO301" s="6">
        <f ca="1">BO300+SUMIFS('Transactions (Dated)'!$F:$F,'Transactions (Dated)'!$D:$D,$BF301,'Transactions (Dated)'!$B:$B,BO$11,'Transactions (Dated)'!$C:$C,"Dividend (paid to cash)")*AD301</f>
        <v>0</v>
      </c>
      <c r="BP301" s="6">
        <f ca="1">BP300+SUMIFS('Transactions (Dated)'!$F:$F,'Transactions (Dated)'!$D:$D,$BF301,'Transactions (Dated)'!$B:$B,BP$11,'Transactions (Dated)'!$C:$C,"Dividend (paid to cash)")*AE301</f>
        <v>0</v>
      </c>
      <c r="BQ301" s="6">
        <f ca="1">BQ300+SUMIFS('Transactions (Dated)'!$F:$F,'Transactions (Dated)'!$D:$D,$BF301,'Transactions (Dated)'!$B:$B,BQ$11,'Transactions (Dated)'!$C:$C,"Dividend (paid to cash)")*AF301</f>
        <v>0</v>
      </c>
      <c r="BR301" s="6">
        <f ca="1">BR300+SUMIFS('Transactions (Dated)'!$F:$F,'Transactions (Dated)'!$D:$D,$BF301,'Transactions (Dated)'!$B:$B,BR$11,'Transactions (Dated)'!$C:$C,"Dividend (paid to cash)")*AG301</f>
        <v>0</v>
      </c>
      <c r="BS301" s="6">
        <f ca="1">BS300+SUMIFS('Transactions (Dated)'!$F:$F,'Transactions (Dated)'!$D:$D,$BF301,'Transactions (Dated)'!$B:$B,BS$11,'Transactions (Dated)'!$C:$C,"Dividend (paid to cash)")*AH301</f>
        <v>0</v>
      </c>
      <c r="BT301" s="6">
        <f ca="1">BT300+SUMIFS('Transactions (Dated)'!$F:$F,'Transactions (Dated)'!$D:$D,$BF301,'Transactions (Dated)'!$B:$B,BT$11,'Transactions (Dated)'!$C:$C,"Dividend (paid to cash)")*AI301</f>
        <v>0</v>
      </c>
      <c r="BU301" s="6">
        <f ca="1">BU300+SUMIFS('Transactions (Dated)'!$F:$F,'Transactions (Dated)'!$D:$D,$BF301,'Transactions (Dated)'!$B:$B,BU$11,'Transactions (Dated)'!$C:$C,"Dividend (paid to cash)")*AJ301</f>
        <v>0</v>
      </c>
      <c r="BV301" s="6"/>
      <c r="BX301" s="6">
        <f t="shared" ca="1" si="126"/>
        <v>808958.36</v>
      </c>
      <c r="BZ301" s="3">
        <f t="shared" si="127"/>
        <v>42333</v>
      </c>
      <c r="CA301" s="4">
        <f t="shared" ca="1" si="122"/>
        <v>169204.75</v>
      </c>
      <c r="CB301" s="4">
        <f t="shared" ca="1" si="123"/>
        <v>808958.36</v>
      </c>
      <c r="CD301" s="4">
        <f t="shared" ca="1" si="124"/>
        <v>978163.11</v>
      </c>
    </row>
    <row r="302" spans="2:82" x14ac:dyDescent="0.15">
      <c r="B302" s="3">
        <f t="shared" si="125"/>
        <v>42334</v>
      </c>
      <c r="C302" s="2">
        <v>13425.2</v>
      </c>
      <c r="E302" s="70">
        <v>42334</v>
      </c>
      <c r="F302" s="69">
        <v>10.55</v>
      </c>
      <c r="G302" s="69">
        <v>2.63</v>
      </c>
      <c r="H302" s="69">
        <v>18.21</v>
      </c>
      <c r="I302" s="69">
        <v>33.56</v>
      </c>
      <c r="J302" s="69">
        <v>13.09</v>
      </c>
      <c r="K302" s="69">
        <v>10.220000000000001</v>
      </c>
      <c r="L302" s="69">
        <v>21.39</v>
      </c>
      <c r="M302" s="69">
        <v>2.72</v>
      </c>
      <c r="N302" s="69">
        <v>7.38</v>
      </c>
      <c r="O302" s="69">
        <v>6.1966999999999999</v>
      </c>
      <c r="P302" s="69">
        <v>24.99</v>
      </c>
      <c r="Q302" s="69">
        <v>0.86</v>
      </c>
      <c r="R302" s="69">
        <v>5.89</v>
      </c>
      <c r="S302" s="69">
        <v>36.5</v>
      </c>
      <c r="T302" s="4"/>
      <c r="V302" s="3">
        <f t="shared" si="104"/>
        <v>42334</v>
      </c>
      <c r="W302" s="40">
        <f ca="1">W301+SUMIFS('Transactions (Dated)'!$E$2:$E$53,'Transactions (Dated)'!$D$2:$D$53,'Share Values'!$V302,'Transactions (Dated)'!$B$2:$B$53,'Share Values'!W$11,'Transactions (Dated)'!$C$2:$C$53,"Buy")-SUMIFS('Transactions (Dated)'!$E$2:$E$53,'Transactions (Dated)'!$D$2:$D$53,'Share Values'!$V302,'Transactions (Dated)'!$B$2:$B$53,'Share Values'!W$11,'Transactions (Dated)'!$C$2:$C$53,"Sell")</f>
        <v>4625</v>
      </c>
      <c r="X302" s="40">
        <f ca="1">X301+SUMIFS('Transactions (Dated)'!$E$2:$E$53,'Transactions (Dated)'!$D$2:$D$53,'Share Values'!$V302,'Transactions (Dated)'!$B$2:$B$53,'Share Values'!X$11,'Transactions (Dated)'!$C$2:$C$53,"Buy")-SUMIFS('Transactions (Dated)'!$E$2:$E$53,'Transactions (Dated)'!$D$2:$D$53,'Share Values'!$V302,'Transactions (Dated)'!$B$2:$B$53,'Share Values'!X$11,'Transactions (Dated)'!$C$2:$C$53,"Sell")</f>
        <v>9375</v>
      </c>
      <c r="Y302" s="40">
        <f ca="1">Y301+SUMIFS('Transactions (Dated)'!$E$2:$E$53,'Transactions (Dated)'!$D$2:$D$53,'Share Values'!$V302,'Transactions (Dated)'!$B$2:$B$53,'Share Values'!Y$11,'Transactions (Dated)'!$C$2:$C$53,"Buy")-SUMIFS('Transactions (Dated)'!$E$2:$E$53,'Transactions (Dated)'!$D$2:$D$53,'Share Values'!$V302,'Transactions (Dated)'!$B$2:$B$53,'Share Values'!Y$11,'Transactions (Dated)'!$C$2:$C$53,"Sell")</f>
        <v>0</v>
      </c>
      <c r="Z302" s="40">
        <f ca="1">Z301+SUMIFS('Transactions (Dated)'!$E$2:$E$53,'Transactions (Dated)'!$D$2:$D$53,'Share Values'!$V302,'Transactions (Dated)'!$B$2:$B$53,'Share Values'!Z$11,'Transactions (Dated)'!$C$2:$C$53,"Buy")-SUMIFS('Transactions (Dated)'!$E$2:$E$53,'Transactions (Dated)'!$D$2:$D$53,'Share Values'!$V302,'Transactions (Dated)'!$B$2:$B$53,'Share Values'!Z$11,'Transactions (Dated)'!$C$2:$C$53,"Sell")</f>
        <v>1892</v>
      </c>
      <c r="AA302" s="40">
        <f ca="1">AA301+SUMIFS('Transactions (Dated)'!$E$2:$E$53,'Transactions (Dated)'!$D$2:$D$53,'Share Values'!$V302,'Transactions (Dated)'!$B$2:$B$53,'Share Values'!AA$11,'Transactions (Dated)'!$C$2:$C$53,"Buy")-SUMIFS('Transactions (Dated)'!$E$2:$E$53,'Transactions (Dated)'!$D$2:$D$53,'Share Values'!$V302,'Transactions (Dated)'!$B$2:$B$53,'Share Values'!AA$11,'Transactions (Dated)'!$C$2:$C$53,"Sell")</f>
        <v>2348</v>
      </c>
      <c r="AB302" s="40">
        <f ca="1">AB301+SUMIFS('Transactions (Dated)'!$E$2:$E$53,'Transactions (Dated)'!$D$2:$D$53,'Share Values'!$V302,'Transactions (Dated)'!$B$2:$B$53,'Share Values'!AB$11,'Transactions (Dated)'!$C$2:$C$53,"Buy")-SUMIFS('Transactions (Dated)'!$E$2:$E$53,'Transactions (Dated)'!$D$2:$D$53,'Share Values'!$V302,'Transactions (Dated)'!$B$2:$B$53,'Share Values'!AB$11,'Transactions (Dated)'!$C$2:$C$53,"Sell")</f>
        <v>0</v>
      </c>
      <c r="AC302" s="40">
        <f ca="1">AC301+SUMIFS('Transactions (Dated)'!$E$2:$E$53,'Transactions (Dated)'!$D$2:$D$53,'Share Values'!$V302,'Transactions (Dated)'!$B$2:$B$53,'Share Values'!AC$11,'Transactions (Dated)'!$C$2:$C$53,"Buy")-SUMIFS('Transactions (Dated)'!$E$2:$E$53,'Transactions (Dated)'!$D$2:$D$53,'Share Values'!$V302,'Transactions (Dated)'!$B$2:$B$53,'Share Values'!AC$11,'Transactions (Dated)'!$C$2:$C$53,"Sell")</f>
        <v>0</v>
      </c>
      <c r="AD302" s="40">
        <f ca="1">AD301+SUMIFS('Transactions (Dated)'!$E$2:$E$53,'Transactions (Dated)'!$D$2:$D$53,'Share Values'!$V302,'Transactions (Dated)'!$B$2:$B$53,'Share Values'!AD$11,'Transactions (Dated)'!$C$2:$C$53,"Buy")-SUMIFS('Transactions (Dated)'!$E$2:$E$53,'Transactions (Dated)'!$D$2:$D$53,'Share Values'!$V302,'Transactions (Dated)'!$B$2:$B$53,'Share Values'!AD$11,'Transactions (Dated)'!$C$2:$C$53,"Sell")</f>
        <v>0</v>
      </c>
      <c r="AE302" s="40">
        <f ca="1">AE301+SUMIFS('Transactions (Dated)'!$E$2:$E$53,'Transactions (Dated)'!$D$2:$D$53,'Share Values'!$V302,'Transactions (Dated)'!$B$2:$B$53,'Share Values'!AE$11,'Transactions (Dated)'!$C$2:$C$53,"Buy")-SUMIFS('Transactions (Dated)'!$E$2:$E$53,'Transactions (Dated)'!$D$2:$D$53,'Share Values'!$V302,'Transactions (Dated)'!$B$2:$B$53,'Share Values'!AE$11,'Transactions (Dated)'!$C$2:$C$53,"Sell")</f>
        <v>0</v>
      </c>
      <c r="AF302" s="40">
        <f ca="1">AF301+SUMIFS('Transactions (Dated)'!$E$2:$E$53,'Transactions (Dated)'!$D$2:$D$53,'Share Values'!$V302,'Transactions (Dated)'!$B$2:$B$53,'Share Values'!AF$11,'Transactions (Dated)'!$C$2:$C$53,"Buy")-SUMIFS('Transactions (Dated)'!$E$2:$E$53,'Transactions (Dated)'!$D$2:$D$53,'Share Values'!$V302,'Transactions (Dated)'!$B$2:$B$53,'Share Values'!AF$11,'Transactions (Dated)'!$C$2:$C$53,"Sell")</f>
        <v>0</v>
      </c>
      <c r="AG302" s="40">
        <f ca="1">AG301+SUMIFS('Transactions (Dated)'!$E$2:$E$53,'Transactions (Dated)'!$D$2:$D$53,'Share Values'!$V302,'Transactions (Dated)'!$B$2:$B$53,'Share Values'!AG$11,'Transactions (Dated)'!$C$2:$C$53,"Buy")-SUMIFS('Transactions (Dated)'!$E$2:$E$53,'Transactions (Dated)'!$D$2:$D$53,'Share Values'!$V302,'Transactions (Dated)'!$B$2:$B$53,'Share Values'!AG$11,'Transactions (Dated)'!$C$2:$C$53,"Sell")</f>
        <v>0</v>
      </c>
      <c r="AH302" s="40">
        <f ca="1">AH301+SUMIFS('Transactions (Dated)'!$E$2:$E$53,'Transactions (Dated)'!$D$2:$D$53,'Share Values'!$V302,'Transactions (Dated)'!$B$2:$B$53,'Share Values'!AH$11,'Transactions (Dated)'!$C$2:$C$53,"Buy")-SUMIFS('Transactions (Dated)'!$E$2:$E$53,'Transactions (Dated)'!$D$2:$D$53,'Share Values'!$V302,'Transactions (Dated)'!$B$2:$B$53,'Share Values'!AH$11,'Transactions (Dated)'!$C$2:$C$53,"Sell")</f>
        <v>0</v>
      </c>
      <c r="AI302" s="40">
        <f ca="1">AI301+SUMIFS('Transactions (Dated)'!$E$2:$E$53,'Transactions (Dated)'!$D$2:$D$53,'Share Values'!$V302,'Transactions (Dated)'!$B$2:$B$53,'Share Values'!AI$11,'Transactions (Dated)'!$C$2:$C$53,"Buy")-SUMIFS('Transactions (Dated)'!$E$2:$E$53,'Transactions (Dated)'!$D$2:$D$53,'Share Values'!$V302,'Transactions (Dated)'!$B$2:$B$53,'Share Values'!AI$11,'Transactions (Dated)'!$C$2:$C$53,"Sell")</f>
        <v>0</v>
      </c>
      <c r="AJ302" s="40">
        <f ca="1">AJ301+SUMIFS('Transactions (Dated)'!$E$2:$E$53,'Transactions (Dated)'!$D$2:$D$53,'Share Values'!$V302,'Transactions (Dated)'!$B$2:$B$53,'Share Values'!AJ$11,'Transactions (Dated)'!$C$2:$C$53,"Buy")-SUMIFS('Transactions (Dated)'!$E$2:$E$53,'Transactions (Dated)'!$D$2:$D$53,'Share Values'!$V302,'Transactions (Dated)'!$B$2:$B$53,'Share Values'!AJ$11,'Transactions (Dated)'!$C$2:$C$53,"Sell")</f>
        <v>0</v>
      </c>
      <c r="AK302" s="40"/>
      <c r="AM302" s="3">
        <f t="shared" si="105"/>
        <v>42334</v>
      </c>
      <c r="AN302" s="6">
        <f t="shared" ca="1" si="106"/>
        <v>48793.75</v>
      </c>
      <c r="AO302" s="6">
        <f t="shared" ca="1" si="107"/>
        <v>24656.25</v>
      </c>
      <c r="AP302" s="6">
        <f t="shared" ca="1" si="108"/>
        <v>0</v>
      </c>
      <c r="AQ302" s="6">
        <f t="shared" ca="1" si="109"/>
        <v>63495.520000000004</v>
      </c>
      <c r="AR302" s="6">
        <f t="shared" ca="1" si="110"/>
        <v>30735.32</v>
      </c>
      <c r="AS302" s="6">
        <f t="shared" ca="1" si="111"/>
        <v>0</v>
      </c>
      <c r="AT302" s="6">
        <f t="shared" ca="1" si="112"/>
        <v>0</v>
      </c>
      <c r="AU302" s="6">
        <f t="shared" ca="1" si="113"/>
        <v>0</v>
      </c>
      <c r="AV302" s="6">
        <f t="shared" ca="1" si="114"/>
        <v>0</v>
      </c>
      <c r="AW302" s="6">
        <f t="shared" ca="1" si="115"/>
        <v>0</v>
      </c>
      <c r="AX302" s="6">
        <f t="shared" ca="1" si="116"/>
        <v>0</v>
      </c>
      <c r="AY302" s="6">
        <f t="shared" ca="1" si="117"/>
        <v>0</v>
      </c>
      <c r="AZ302" s="6">
        <f t="shared" ca="1" si="118"/>
        <v>0</v>
      </c>
      <c r="BA302" s="6">
        <f t="shared" ca="1" si="119"/>
        <v>0</v>
      </c>
      <c r="BB302" s="6"/>
      <c r="BD302" s="4">
        <f t="shared" ca="1" si="120"/>
        <v>167680.84000000003</v>
      </c>
      <c r="BF302" s="3">
        <f t="shared" si="121"/>
        <v>42334</v>
      </c>
      <c r="BG302" s="6">
        <f>BG301+SUMIFS('Transactions (Dated)'!H:H,'Transactions (Dated)'!D:D,'Share Values'!AM302)</f>
        <v>806524.9</v>
      </c>
      <c r="BH302" s="6">
        <f ca="1">BH301+SUMIFS('Transactions (Dated)'!$F:$F,'Transactions (Dated)'!$D:$D,$BF302,'Transactions (Dated)'!$B:$B,BH$11,'Transactions (Dated)'!$C:$C,"Dividend (paid to cash)")*W302</f>
        <v>0</v>
      </c>
      <c r="BI302" s="6">
        <f ca="1">BI301+SUMIFS('Transactions (Dated)'!$F:$F,'Transactions (Dated)'!$D:$D,$BF302,'Transactions (Dated)'!$B:$B,BI$11,'Transactions (Dated)'!$C:$C,"Dividend (paid to cash)")*X302</f>
        <v>2187.5</v>
      </c>
      <c r="BJ302" s="6">
        <f ca="1">BJ301+SUMIFS('Transactions (Dated)'!$F:$F,'Transactions (Dated)'!$D:$D,$BF302,'Transactions (Dated)'!$B:$B,BJ$11,'Transactions (Dated)'!$C:$C,"Dividend (paid to cash)")*Y302</f>
        <v>0</v>
      </c>
      <c r="BK302" s="6">
        <f ca="1">BK301+SUMIFS('Transactions (Dated)'!$F:$F,'Transactions (Dated)'!$D:$D,$BF302,'Transactions (Dated)'!$B:$B,BK$11,'Transactions (Dated)'!$C:$C,"Dividend (paid to cash)")*Z302</f>
        <v>245.96000000000004</v>
      </c>
      <c r="BL302" s="6">
        <f ca="1">BL301+SUMIFS('Transactions (Dated)'!$F:$F,'Transactions (Dated)'!$D:$D,$BF302,'Transactions (Dated)'!$B:$B,BL$11,'Transactions (Dated)'!$C:$C,"Dividend (paid to cash)")*AA302</f>
        <v>0</v>
      </c>
      <c r="BM302" s="6">
        <f ca="1">BM301+SUMIFS('Transactions (Dated)'!$F:$F,'Transactions (Dated)'!$D:$D,$BF302,'Transactions (Dated)'!$B:$B,BM$11,'Transactions (Dated)'!$C:$C,"Dividend (paid to cash)")*AB302</f>
        <v>0</v>
      </c>
      <c r="BN302" s="6">
        <f ca="1">BN301+SUMIFS('Transactions (Dated)'!$F:$F,'Transactions (Dated)'!$D:$D,$BF302,'Transactions (Dated)'!$B:$B,BN$11,'Transactions (Dated)'!$C:$C,"Dividend (paid to cash)")*AC302</f>
        <v>0</v>
      </c>
      <c r="BO302" s="6">
        <f ca="1">BO301+SUMIFS('Transactions (Dated)'!$F:$F,'Transactions (Dated)'!$D:$D,$BF302,'Transactions (Dated)'!$B:$B,BO$11,'Transactions (Dated)'!$C:$C,"Dividend (paid to cash)")*AD302</f>
        <v>0</v>
      </c>
      <c r="BP302" s="6">
        <f ca="1">BP301+SUMIFS('Transactions (Dated)'!$F:$F,'Transactions (Dated)'!$D:$D,$BF302,'Transactions (Dated)'!$B:$B,BP$11,'Transactions (Dated)'!$C:$C,"Dividend (paid to cash)")*AE302</f>
        <v>0</v>
      </c>
      <c r="BQ302" s="6">
        <f ca="1">BQ301+SUMIFS('Transactions (Dated)'!$F:$F,'Transactions (Dated)'!$D:$D,$BF302,'Transactions (Dated)'!$B:$B,BQ$11,'Transactions (Dated)'!$C:$C,"Dividend (paid to cash)")*AF302</f>
        <v>0</v>
      </c>
      <c r="BR302" s="6">
        <f ca="1">BR301+SUMIFS('Transactions (Dated)'!$F:$F,'Transactions (Dated)'!$D:$D,$BF302,'Transactions (Dated)'!$B:$B,BR$11,'Transactions (Dated)'!$C:$C,"Dividend (paid to cash)")*AG302</f>
        <v>0</v>
      </c>
      <c r="BS302" s="6">
        <f ca="1">BS301+SUMIFS('Transactions (Dated)'!$F:$F,'Transactions (Dated)'!$D:$D,$BF302,'Transactions (Dated)'!$B:$B,BS$11,'Transactions (Dated)'!$C:$C,"Dividend (paid to cash)")*AH302</f>
        <v>0</v>
      </c>
      <c r="BT302" s="6">
        <f ca="1">BT301+SUMIFS('Transactions (Dated)'!$F:$F,'Transactions (Dated)'!$D:$D,$BF302,'Transactions (Dated)'!$B:$B,BT$11,'Transactions (Dated)'!$C:$C,"Dividend (paid to cash)")*AI302</f>
        <v>0</v>
      </c>
      <c r="BU302" s="6">
        <f ca="1">BU301+SUMIFS('Transactions (Dated)'!$F:$F,'Transactions (Dated)'!$D:$D,$BF302,'Transactions (Dated)'!$B:$B,BU$11,'Transactions (Dated)'!$C:$C,"Dividend (paid to cash)")*AJ302</f>
        <v>0</v>
      </c>
      <c r="BV302" s="6"/>
      <c r="BX302" s="6">
        <f t="shared" ca="1" si="126"/>
        <v>808958.36</v>
      </c>
      <c r="BZ302" s="3">
        <f t="shared" si="127"/>
        <v>42334</v>
      </c>
      <c r="CA302" s="4">
        <f t="shared" ca="1" si="122"/>
        <v>167680.84000000003</v>
      </c>
      <c r="CB302" s="4">
        <f t="shared" ca="1" si="123"/>
        <v>808958.36</v>
      </c>
      <c r="CD302" s="4">
        <f t="shared" ca="1" si="124"/>
        <v>976639.2</v>
      </c>
    </row>
    <row r="303" spans="2:82" x14ac:dyDescent="0.15">
      <c r="B303" s="3">
        <f t="shared" si="125"/>
        <v>42335</v>
      </c>
      <c r="C303" s="2">
        <v>13368.2</v>
      </c>
      <c r="E303" s="70">
        <v>42335</v>
      </c>
      <c r="F303" s="69">
        <v>10.41</v>
      </c>
      <c r="G303" s="69">
        <v>2.62</v>
      </c>
      <c r="H303" s="69">
        <v>18.149999999999999</v>
      </c>
      <c r="I303" s="69">
        <v>33.75</v>
      </c>
      <c r="J303" s="69">
        <v>12.94</v>
      </c>
      <c r="K303" s="69">
        <v>10.09</v>
      </c>
      <c r="L303" s="69">
        <v>21.33</v>
      </c>
      <c r="M303" s="69">
        <v>2.59</v>
      </c>
      <c r="N303" s="69">
        <v>7.45</v>
      </c>
      <c r="O303" s="69">
        <v>6.2332999999999998</v>
      </c>
      <c r="P303" s="69">
        <v>24.73</v>
      </c>
      <c r="Q303" s="69">
        <v>0.85</v>
      </c>
      <c r="R303" s="69">
        <v>5.87</v>
      </c>
      <c r="S303" s="69">
        <v>36.840000000000003</v>
      </c>
      <c r="T303" s="4"/>
      <c r="V303" s="3">
        <f t="shared" si="104"/>
        <v>42335</v>
      </c>
      <c r="W303" s="40">
        <f ca="1">W302+SUMIFS('Transactions (Dated)'!$E$2:$E$53,'Transactions (Dated)'!$D$2:$D$53,'Share Values'!$V303,'Transactions (Dated)'!$B$2:$B$53,'Share Values'!W$11,'Transactions (Dated)'!$C$2:$C$53,"Buy")-SUMIFS('Transactions (Dated)'!$E$2:$E$53,'Transactions (Dated)'!$D$2:$D$53,'Share Values'!$V303,'Transactions (Dated)'!$B$2:$B$53,'Share Values'!W$11,'Transactions (Dated)'!$C$2:$C$53,"Sell")</f>
        <v>4625</v>
      </c>
      <c r="X303" s="40">
        <f ca="1">X302+SUMIFS('Transactions (Dated)'!$E$2:$E$53,'Transactions (Dated)'!$D$2:$D$53,'Share Values'!$V303,'Transactions (Dated)'!$B$2:$B$53,'Share Values'!X$11,'Transactions (Dated)'!$C$2:$C$53,"Buy")-SUMIFS('Transactions (Dated)'!$E$2:$E$53,'Transactions (Dated)'!$D$2:$D$53,'Share Values'!$V303,'Transactions (Dated)'!$B$2:$B$53,'Share Values'!X$11,'Transactions (Dated)'!$C$2:$C$53,"Sell")</f>
        <v>9375</v>
      </c>
      <c r="Y303" s="40">
        <f ca="1">Y302+SUMIFS('Transactions (Dated)'!$E$2:$E$53,'Transactions (Dated)'!$D$2:$D$53,'Share Values'!$V303,'Transactions (Dated)'!$B$2:$B$53,'Share Values'!Y$11,'Transactions (Dated)'!$C$2:$C$53,"Buy")-SUMIFS('Transactions (Dated)'!$E$2:$E$53,'Transactions (Dated)'!$D$2:$D$53,'Share Values'!$V303,'Transactions (Dated)'!$B$2:$B$53,'Share Values'!Y$11,'Transactions (Dated)'!$C$2:$C$53,"Sell")</f>
        <v>0</v>
      </c>
      <c r="Z303" s="40">
        <f ca="1">Z302+SUMIFS('Transactions (Dated)'!$E$2:$E$53,'Transactions (Dated)'!$D$2:$D$53,'Share Values'!$V303,'Transactions (Dated)'!$B$2:$B$53,'Share Values'!Z$11,'Transactions (Dated)'!$C$2:$C$53,"Buy")-SUMIFS('Transactions (Dated)'!$E$2:$E$53,'Transactions (Dated)'!$D$2:$D$53,'Share Values'!$V303,'Transactions (Dated)'!$B$2:$B$53,'Share Values'!Z$11,'Transactions (Dated)'!$C$2:$C$53,"Sell")</f>
        <v>1892</v>
      </c>
      <c r="AA303" s="40">
        <f ca="1">AA302+SUMIFS('Transactions (Dated)'!$E$2:$E$53,'Transactions (Dated)'!$D$2:$D$53,'Share Values'!$V303,'Transactions (Dated)'!$B$2:$B$53,'Share Values'!AA$11,'Transactions (Dated)'!$C$2:$C$53,"Buy")-SUMIFS('Transactions (Dated)'!$E$2:$E$53,'Transactions (Dated)'!$D$2:$D$53,'Share Values'!$V303,'Transactions (Dated)'!$B$2:$B$53,'Share Values'!AA$11,'Transactions (Dated)'!$C$2:$C$53,"Sell")</f>
        <v>2348</v>
      </c>
      <c r="AB303" s="40">
        <f ca="1">AB302+SUMIFS('Transactions (Dated)'!$E$2:$E$53,'Transactions (Dated)'!$D$2:$D$53,'Share Values'!$V303,'Transactions (Dated)'!$B$2:$B$53,'Share Values'!AB$11,'Transactions (Dated)'!$C$2:$C$53,"Buy")-SUMIFS('Transactions (Dated)'!$E$2:$E$53,'Transactions (Dated)'!$D$2:$D$53,'Share Values'!$V303,'Transactions (Dated)'!$B$2:$B$53,'Share Values'!AB$11,'Transactions (Dated)'!$C$2:$C$53,"Sell")</f>
        <v>0</v>
      </c>
      <c r="AC303" s="40">
        <f ca="1">AC302+SUMIFS('Transactions (Dated)'!$E$2:$E$53,'Transactions (Dated)'!$D$2:$D$53,'Share Values'!$V303,'Transactions (Dated)'!$B$2:$B$53,'Share Values'!AC$11,'Transactions (Dated)'!$C$2:$C$53,"Buy")-SUMIFS('Transactions (Dated)'!$E$2:$E$53,'Transactions (Dated)'!$D$2:$D$53,'Share Values'!$V303,'Transactions (Dated)'!$B$2:$B$53,'Share Values'!AC$11,'Transactions (Dated)'!$C$2:$C$53,"Sell")</f>
        <v>0</v>
      </c>
      <c r="AD303" s="40">
        <f ca="1">AD302+SUMIFS('Transactions (Dated)'!$E$2:$E$53,'Transactions (Dated)'!$D$2:$D$53,'Share Values'!$V303,'Transactions (Dated)'!$B$2:$B$53,'Share Values'!AD$11,'Transactions (Dated)'!$C$2:$C$53,"Buy")-SUMIFS('Transactions (Dated)'!$E$2:$E$53,'Transactions (Dated)'!$D$2:$D$53,'Share Values'!$V303,'Transactions (Dated)'!$B$2:$B$53,'Share Values'!AD$11,'Transactions (Dated)'!$C$2:$C$53,"Sell")</f>
        <v>0</v>
      </c>
      <c r="AE303" s="40">
        <f ca="1">AE302+SUMIFS('Transactions (Dated)'!$E$2:$E$53,'Transactions (Dated)'!$D$2:$D$53,'Share Values'!$V303,'Transactions (Dated)'!$B$2:$B$53,'Share Values'!AE$11,'Transactions (Dated)'!$C$2:$C$53,"Buy")-SUMIFS('Transactions (Dated)'!$E$2:$E$53,'Transactions (Dated)'!$D$2:$D$53,'Share Values'!$V303,'Transactions (Dated)'!$B$2:$B$53,'Share Values'!AE$11,'Transactions (Dated)'!$C$2:$C$53,"Sell")</f>
        <v>0</v>
      </c>
      <c r="AF303" s="40">
        <f ca="1">AF302+SUMIFS('Transactions (Dated)'!$E$2:$E$53,'Transactions (Dated)'!$D$2:$D$53,'Share Values'!$V303,'Transactions (Dated)'!$B$2:$B$53,'Share Values'!AF$11,'Transactions (Dated)'!$C$2:$C$53,"Buy")-SUMIFS('Transactions (Dated)'!$E$2:$E$53,'Transactions (Dated)'!$D$2:$D$53,'Share Values'!$V303,'Transactions (Dated)'!$B$2:$B$53,'Share Values'!AF$11,'Transactions (Dated)'!$C$2:$C$53,"Sell")</f>
        <v>0</v>
      </c>
      <c r="AG303" s="40">
        <f ca="1">AG302+SUMIFS('Transactions (Dated)'!$E$2:$E$53,'Transactions (Dated)'!$D$2:$D$53,'Share Values'!$V303,'Transactions (Dated)'!$B$2:$B$53,'Share Values'!AG$11,'Transactions (Dated)'!$C$2:$C$53,"Buy")-SUMIFS('Transactions (Dated)'!$E$2:$E$53,'Transactions (Dated)'!$D$2:$D$53,'Share Values'!$V303,'Transactions (Dated)'!$B$2:$B$53,'Share Values'!AG$11,'Transactions (Dated)'!$C$2:$C$53,"Sell")</f>
        <v>0</v>
      </c>
      <c r="AH303" s="40">
        <f ca="1">AH302+SUMIFS('Transactions (Dated)'!$E$2:$E$53,'Transactions (Dated)'!$D$2:$D$53,'Share Values'!$V303,'Transactions (Dated)'!$B$2:$B$53,'Share Values'!AH$11,'Transactions (Dated)'!$C$2:$C$53,"Buy")-SUMIFS('Transactions (Dated)'!$E$2:$E$53,'Transactions (Dated)'!$D$2:$D$53,'Share Values'!$V303,'Transactions (Dated)'!$B$2:$B$53,'Share Values'!AH$11,'Transactions (Dated)'!$C$2:$C$53,"Sell")</f>
        <v>0</v>
      </c>
      <c r="AI303" s="40">
        <f ca="1">AI302+SUMIFS('Transactions (Dated)'!$E$2:$E$53,'Transactions (Dated)'!$D$2:$D$53,'Share Values'!$V303,'Transactions (Dated)'!$B$2:$B$53,'Share Values'!AI$11,'Transactions (Dated)'!$C$2:$C$53,"Buy")-SUMIFS('Transactions (Dated)'!$E$2:$E$53,'Transactions (Dated)'!$D$2:$D$53,'Share Values'!$V303,'Transactions (Dated)'!$B$2:$B$53,'Share Values'!AI$11,'Transactions (Dated)'!$C$2:$C$53,"Sell")</f>
        <v>0</v>
      </c>
      <c r="AJ303" s="40">
        <f ca="1">AJ302+SUMIFS('Transactions (Dated)'!$E$2:$E$53,'Transactions (Dated)'!$D$2:$D$53,'Share Values'!$V303,'Transactions (Dated)'!$B$2:$B$53,'Share Values'!AJ$11,'Transactions (Dated)'!$C$2:$C$53,"Buy")-SUMIFS('Transactions (Dated)'!$E$2:$E$53,'Transactions (Dated)'!$D$2:$D$53,'Share Values'!$V303,'Transactions (Dated)'!$B$2:$B$53,'Share Values'!AJ$11,'Transactions (Dated)'!$C$2:$C$53,"Sell")</f>
        <v>0</v>
      </c>
      <c r="AK303" s="40"/>
      <c r="AM303" s="3">
        <f t="shared" si="105"/>
        <v>42335</v>
      </c>
      <c r="AN303" s="6">
        <f t="shared" ca="1" si="106"/>
        <v>48146.25</v>
      </c>
      <c r="AO303" s="6">
        <f t="shared" ca="1" si="107"/>
        <v>24562.5</v>
      </c>
      <c r="AP303" s="6">
        <f t="shared" ca="1" si="108"/>
        <v>0</v>
      </c>
      <c r="AQ303" s="6">
        <f t="shared" ca="1" si="109"/>
        <v>63855</v>
      </c>
      <c r="AR303" s="6">
        <f t="shared" ca="1" si="110"/>
        <v>30383.119999999999</v>
      </c>
      <c r="AS303" s="6">
        <f t="shared" ca="1" si="111"/>
        <v>0</v>
      </c>
      <c r="AT303" s="6">
        <f t="shared" ca="1" si="112"/>
        <v>0</v>
      </c>
      <c r="AU303" s="6">
        <f t="shared" ca="1" si="113"/>
        <v>0</v>
      </c>
      <c r="AV303" s="6">
        <f t="shared" ca="1" si="114"/>
        <v>0</v>
      </c>
      <c r="AW303" s="6">
        <f t="shared" ca="1" si="115"/>
        <v>0</v>
      </c>
      <c r="AX303" s="6">
        <f t="shared" ca="1" si="116"/>
        <v>0</v>
      </c>
      <c r="AY303" s="6">
        <f t="shared" ca="1" si="117"/>
        <v>0</v>
      </c>
      <c r="AZ303" s="6">
        <f t="shared" ca="1" si="118"/>
        <v>0</v>
      </c>
      <c r="BA303" s="6">
        <f t="shared" ca="1" si="119"/>
        <v>0</v>
      </c>
      <c r="BB303" s="6"/>
      <c r="BD303" s="4">
        <f t="shared" ca="1" si="120"/>
        <v>166946.87</v>
      </c>
      <c r="BF303" s="3">
        <f t="shared" si="121"/>
        <v>42335</v>
      </c>
      <c r="BG303" s="6">
        <f>BG302+SUMIFS('Transactions (Dated)'!H:H,'Transactions (Dated)'!D:D,'Share Values'!AM303)</f>
        <v>806524.9</v>
      </c>
      <c r="BH303" s="6">
        <f ca="1">BH302+SUMIFS('Transactions (Dated)'!$F:$F,'Transactions (Dated)'!$D:$D,$BF303,'Transactions (Dated)'!$B:$B,BH$11,'Transactions (Dated)'!$C:$C,"Dividend (paid to cash)")*W303</f>
        <v>0</v>
      </c>
      <c r="BI303" s="6">
        <f ca="1">BI302+SUMIFS('Transactions (Dated)'!$F:$F,'Transactions (Dated)'!$D:$D,$BF303,'Transactions (Dated)'!$B:$B,BI$11,'Transactions (Dated)'!$C:$C,"Dividend (paid to cash)")*X303</f>
        <v>2187.5</v>
      </c>
      <c r="BJ303" s="6">
        <f ca="1">BJ302+SUMIFS('Transactions (Dated)'!$F:$F,'Transactions (Dated)'!$D:$D,$BF303,'Transactions (Dated)'!$B:$B,BJ$11,'Transactions (Dated)'!$C:$C,"Dividend (paid to cash)")*Y303</f>
        <v>0</v>
      </c>
      <c r="BK303" s="6">
        <f ca="1">BK302+SUMIFS('Transactions (Dated)'!$F:$F,'Transactions (Dated)'!$D:$D,$BF303,'Transactions (Dated)'!$B:$B,BK$11,'Transactions (Dated)'!$C:$C,"Dividend (paid to cash)")*Z303</f>
        <v>245.96000000000004</v>
      </c>
      <c r="BL303" s="6">
        <f ca="1">BL302+SUMIFS('Transactions (Dated)'!$F:$F,'Transactions (Dated)'!$D:$D,$BF303,'Transactions (Dated)'!$B:$B,BL$11,'Transactions (Dated)'!$C:$C,"Dividend (paid to cash)")*AA303</f>
        <v>0</v>
      </c>
      <c r="BM303" s="6">
        <f ca="1">BM302+SUMIFS('Transactions (Dated)'!$F:$F,'Transactions (Dated)'!$D:$D,$BF303,'Transactions (Dated)'!$B:$B,BM$11,'Transactions (Dated)'!$C:$C,"Dividend (paid to cash)")*AB303</f>
        <v>0</v>
      </c>
      <c r="BN303" s="6">
        <f ca="1">BN302+SUMIFS('Transactions (Dated)'!$F:$F,'Transactions (Dated)'!$D:$D,$BF303,'Transactions (Dated)'!$B:$B,BN$11,'Transactions (Dated)'!$C:$C,"Dividend (paid to cash)")*AC303</f>
        <v>0</v>
      </c>
      <c r="BO303" s="6">
        <f ca="1">BO302+SUMIFS('Transactions (Dated)'!$F:$F,'Transactions (Dated)'!$D:$D,$BF303,'Transactions (Dated)'!$B:$B,BO$11,'Transactions (Dated)'!$C:$C,"Dividend (paid to cash)")*AD303</f>
        <v>0</v>
      </c>
      <c r="BP303" s="6">
        <f ca="1">BP302+SUMIFS('Transactions (Dated)'!$F:$F,'Transactions (Dated)'!$D:$D,$BF303,'Transactions (Dated)'!$B:$B,BP$11,'Transactions (Dated)'!$C:$C,"Dividend (paid to cash)")*AE303</f>
        <v>0</v>
      </c>
      <c r="BQ303" s="6">
        <f ca="1">BQ302+SUMIFS('Transactions (Dated)'!$F:$F,'Transactions (Dated)'!$D:$D,$BF303,'Transactions (Dated)'!$B:$B,BQ$11,'Transactions (Dated)'!$C:$C,"Dividend (paid to cash)")*AF303</f>
        <v>0</v>
      </c>
      <c r="BR303" s="6">
        <f ca="1">BR302+SUMIFS('Transactions (Dated)'!$F:$F,'Transactions (Dated)'!$D:$D,$BF303,'Transactions (Dated)'!$B:$B,BR$11,'Transactions (Dated)'!$C:$C,"Dividend (paid to cash)")*AG303</f>
        <v>0</v>
      </c>
      <c r="BS303" s="6">
        <f ca="1">BS302+SUMIFS('Transactions (Dated)'!$F:$F,'Transactions (Dated)'!$D:$D,$BF303,'Transactions (Dated)'!$B:$B,BS$11,'Transactions (Dated)'!$C:$C,"Dividend (paid to cash)")*AH303</f>
        <v>0</v>
      </c>
      <c r="BT303" s="6">
        <f ca="1">BT302+SUMIFS('Transactions (Dated)'!$F:$F,'Transactions (Dated)'!$D:$D,$BF303,'Transactions (Dated)'!$B:$B,BT$11,'Transactions (Dated)'!$C:$C,"Dividend (paid to cash)")*AI303</f>
        <v>0</v>
      </c>
      <c r="BU303" s="6">
        <f ca="1">BU302+SUMIFS('Transactions (Dated)'!$F:$F,'Transactions (Dated)'!$D:$D,$BF303,'Transactions (Dated)'!$B:$B,BU$11,'Transactions (Dated)'!$C:$C,"Dividend (paid to cash)")*AJ303</f>
        <v>0</v>
      </c>
      <c r="BV303" s="6"/>
      <c r="BX303" s="6">
        <f t="shared" ca="1" si="126"/>
        <v>808958.36</v>
      </c>
      <c r="BZ303" s="3">
        <f t="shared" si="127"/>
        <v>42335</v>
      </c>
      <c r="CA303" s="4">
        <f t="shared" ca="1" si="122"/>
        <v>166946.87</v>
      </c>
      <c r="CB303" s="4">
        <f t="shared" ca="1" si="123"/>
        <v>808958.36</v>
      </c>
      <c r="CD303" s="4">
        <f t="shared" ca="1" si="124"/>
        <v>975905.23</v>
      </c>
    </row>
    <row r="304" spans="2:82" x14ac:dyDescent="0.15">
      <c r="B304" s="3">
        <f t="shared" si="125"/>
        <v>42338</v>
      </c>
      <c r="C304" s="2">
        <v>13469.8</v>
      </c>
      <c r="E304" s="70">
        <v>42338</v>
      </c>
      <c r="F304" s="69">
        <v>10.62</v>
      </c>
      <c r="G304" s="69">
        <v>2.63</v>
      </c>
      <c r="H304" s="69">
        <v>18.28</v>
      </c>
      <c r="I304" s="69">
        <v>33.07</v>
      </c>
      <c r="J304" s="69">
        <v>13.48</v>
      </c>
      <c r="K304" s="69">
        <v>10.16</v>
      </c>
      <c r="L304" s="69">
        <v>21.45</v>
      </c>
      <c r="M304" s="69">
        <v>2.59</v>
      </c>
      <c r="N304" s="69">
        <v>7.47</v>
      </c>
      <c r="O304" s="69">
        <v>6.33</v>
      </c>
      <c r="P304" s="69">
        <v>24.35</v>
      </c>
      <c r="Q304" s="69">
        <v>0.82</v>
      </c>
      <c r="R304" s="69">
        <v>5.93</v>
      </c>
      <c r="S304" s="69">
        <v>36.880000000000003</v>
      </c>
      <c r="T304" s="4"/>
      <c r="V304" s="3">
        <f t="shared" si="104"/>
        <v>42338</v>
      </c>
      <c r="W304" s="40">
        <f ca="1">W303+SUMIFS('Transactions (Dated)'!$E$2:$E$53,'Transactions (Dated)'!$D$2:$D$53,'Share Values'!$V304,'Transactions (Dated)'!$B$2:$B$53,'Share Values'!W$11,'Transactions (Dated)'!$C$2:$C$53,"Buy")-SUMIFS('Transactions (Dated)'!$E$2:$E$53,'Transactions (Dated)'!$D$2:$D$53,'Share Values'!$V304,'Transactions (Dated)'!$B$2:$B$53,'Share Values'!W$11,'Transactions (Dated)'!$C$2:$C$53,"Sell")</f>
        <v>4625</v>
      </c>
      <c r="X304" s="40">
        <f ca="1">X303+SUMIFS('Transactions (Dated)'!$E$2:$E$53,'Transactions (Dated)'!$D$2:$D$53,'Share Values'!$V304,'Transactions (Dated)'!$B$2:$B$53,'Share Values'!X$11,'Transactions (Dated)'!$C$2:$C$53,"Buy")-SUMIFS('Transactions (Dated)'!$E$2:$E$53,'Transactions (Dated)'!$D$2:$D$53,'Share Values'!$V304,'Transactions (Dated)'!$B$2:$B$53,'Share Values'!X$11,'Transactions (Dated)'!$C$2:$C$53,"Sell")</f>
        <v>9375</v>
      </c>
      <c r="Y304" s="40">
        <f ca="1">Y303+SUMIFS('Transactions (Dated)'!$E$2:$E$53,'Transactions (Dated)'!$D$2:$D$53,'Share Values'!$V304,'Transactions (Dated)'!$B$2:$B$53,'Share Values'!Y$11,'Transactions (Dated)'!$C$2:$C$53,"Buy")-SUMIFS('Transactions (Dated)'!$E$2:$E$53,'Transactions (Dated)'!$D$2:$D$53,'Share Values'!$V304,'Transactions (Dated)'!$B$2:$B$53,'Share Values'!Y$11,'Transactions (Dated)'!$C$2:$C$53,"Sell")</f>
        <v>0</v>
      </c>
      <c r="Z304" s="40">
        <f ca="1">Z303+SUMIFS('Transactions (Dated)'!$E$2:$E$53,'Transactions (Dated)'!$D$2:$D$53,'Share Values'!$V304,'Transactions (Dated)'!$B$2:$B$53,'Share Values'!Z$11,'Transactions (Dated)'!$C$2:$C$53,"Buy")-SUMIFS('Transactions (Dated)'!$E$2:$E$53,'Transactions (Dated)'!$D$2:$D$53,'Share Values'!$V304,'Transactions (Dated)'!$B$2:$B$53,'Share Values'!Z$11,'Transactions (Dated)'!$C$2:$C$53,"Sell")</f>
        <v>1892</v>
      </c>
      <c r="AA304" s="40">
        <f ca="1">AA303+SUMIFS('Transactions (Dated)'!$E$2:$E$53,'Transactions (Dated)'!$D$2:$D$53,'Share Values'!$V304,'Transactions (Dated)'!$B$2:$B$53,'Share Values'!AA$11,'Transactions (Dated)'!$C$2:$C$53,"Buy")-SUMIFS('Transactions (Dated)'!$E$2:$E$53,'Transactions (Dated)'!$D$2:$D$53,'Share Values'!$V304,'Transactions (Dated)'!$B$2:$B$53,'Share Values'!AA$11,'Transactions (Dated)'!$C$2:$C$53,"Sell")</f>
        <v>2348</v>
      </c>
      <c r="AB304" s="40">
        <f ca="1">AB303+SUMIFS('Transactions (Dated)'!$E$2:$E$53,'Transactions (Dated)'!$D$2:$D$53,'Share Values'!$V304,'Transactions (Dated)'!$B$2:$B$53,'Share Values'!AB$11,'Transactions (Dated)'!$C$2:$C$53,"Buy")-SUMIFS('Transactions (Dated)'!$E$2:$E$53,'Transactions (Dated)'!$D$2:$D$53,'Share Values'!$V304,'Transactions (Dated)'!$B$2:$B$53,'Share Values'!AB$11,'Transactions (Dated)'!$C$2:$C$53,"Sell")</f>
        <v>0</v>
      </c>
      <c r="AC304" s="40">
        <f ca="1">AC303+SUMIFS('Transactions (Dated)'!$E$2:$E$53,'Transactions (Dated)'!$D$2:$D$53,'Share Values'!$V304,'Transactions (Dated)'!$B$2:$B$53,'Share Values'!AC$11,'Transactions (Dated)'!$C$2:$C$53,"Buy")-SUMIFS('Transactions (Dated)'!$E$2:$E$53,'Transactions (Dated)'!$D$2:$D$53,'Share Values'!$V304,'Transactions (Dated)'!$B$2:$B$53,'Share Values'!AC$11,'Transactions (Dated)'!$C$2:$C$53,"Sell")</f>
        <v>0</v>
      </c>
      <c r="AD304" s="40">
        <f ca="1">AD303+SUMIFS('Transactions (Dated)'!$E$2:$E$53,'Transactions (Dated)'!$D$2:$D$53,'Share Values'!$V304,'Transactions (Dated)'!$B$2:$B$53,'Share Values'!AD$11,'Transactions (Dated)'!$C$2:$C$53,"Buy")-SUMIFS('Transactions (Dated)'!$E$2:$E$53,'Transactions (Dated)'!$D$2:$D$53,'Share Values'!$V304,'Transactions (Dated)'!$B$2:$B$53,'Share Values'!AD$11,'Transactions (Dated)'!$C$2:$C$53,"Sell")</f>
        <v>0</v>
      </c>
      <c r="AE304" s="40">
        <f ca="1">AE303+SUMIFS('Transactions (Dated)'!$E$2:$E$53,'Transactions (Dated)'!$D$2:$D$53,'Share Values'!$V304,'Transactions (Dated)'!$B$2:$B$53,'Share Values'!AE$11,'Transactions (Dated)'!$C$2:$C$53,"Buy")-SUMIFS('Transactions (Dated)'!$E$2:$E$53,'Transactions (Dated)'!$D$2:$D$53,'Share Values'!$V304,'Transactions (Dated)'!$B$2:$B$53,'Share Values'!AE$11,'Transactions (Dated)'!$C$2:$C$53,"Sell")</f>
        <v>0</v>
      </c>
      <c r="AF304" s="40">
        <f ca="1">AF303+SUMIFS('Transactions (Dated)'!$E$2:$E$53,'Transactions (Dated)'!$D$2:$D$53,'Share Values'!$V304,'Transactions (Dated)'!$B$2:$B$53,'Share Values'!AF$11,'Transactions (Dated)'!$C$2:$C$53,"Buy")-SUMIFS('Transactions (Dated)'!$E$2:$E$53,'Transactions (Dated)'!$D$2:$D$53,'Share Values'!$V304,'Transactions (Dated)'!$B$2:$B$53,'Share Values'!AF$11,'Transactions (Dated)'!$C$2:$C$53,"Sell")</f>
        <v>0</v>
      </c>
      <c r="AG304" s="40">
        <f ca="1">AG303+SUMIFS('Transactions (Dated)'!$E$2:$E$53,'Transactions (Dated)'!$D$2:$D$53,'Share Values'!$V304,'Transactions (Dated)'!$B$2:$B$53,'Share Values'!AG$11,'Transactions (Dated)'!$C$2:$C$53,"Buy")-SUMIFS('Transactions (Dated)'!$E$2:$E$53,'Transactions (Dated)'!$D$2:$D$53,'Share Values'!$V304,'Transactions (Dated)'!$B$2:$B$53,'Share Values'!AG$11,'Transactions (Dated)'!$C$2:$C$53,"Sell")</f>
        <v>0</v>
      </c>
      <c r="AH304" s="40">
        <f ca="1">AH303+SUMIFS('Transactions (Dated)'!$E$2:$E$53,'Transactions (Dated)'!$D$2:$D$53,'Share Values'!$V304,'Transactions (Dated)'!$B$2:$B$53,'Share Values'!AH$11,'Transactions (Dated)'!$C$2:$C$53,"Buy")-SUMIFS('Transactions (Dated)'!$E$2:$E$53,'Transactions (Dated)'!$D$2:$D$53,'Share Values'!$V304,'Transactions (Dated)'!$B$2:$B$53,'Share Values'!AH$11,'Transactions (Dated)'!$C$2:$C$53,"Sell")</f>
        <v>0</v>
      </c>
      <c r="AI304" s="40">
        <f ca="1">AI303+SUMIFS('Transactions (Dated)'!$E$2:$E$53,'Transactions (Dated)'!$D$2:$D$53,'Share Values'!$V304,'Transactions (Dated)'!$B$2:$B$53,'Share Values'!AI$11,'Transactions (Dated)'!$C$2:$C$53,"Buy")-SUMIFS('Transactions (Dated)'!$E$2:$E$53,'Transactions (Dated)'!$D$2:$D$53,'Share Values'!$V304,'Transactions (Dated)'!$B$2:$B$53,'Share Values'!AI$11,'Transactions (Dated)'!$C$2:$C$53,"Sell")</f>
        <v>0</v>
      </c>
      <c r="AJ304" s="40">
        <f ca="1">AJ303+SUMIFS('Transactions (Dated)'!$E$2:$E$53,'Transactions (Dated)'!$D$2:$D$53,'Share Values'!$V304,'Transactions (Dated)'!$B$2:$B$53,'Share Values'!AJ$11,'Transactions (Dated)'!$C$2:$C$53,"Buy")-SUMIFS('Transactions (Dated)'!$E$2:$E$53,'Transactions (Dated)'!$D$2:$D$53,'Share Values'!$V304,'Transactions (Dated)'!$B$2:$B$53,'Share Values'!AJ$11,'Transactions (Dated)'!$C$2:$C$53,"Sell")</f>
        <v>0</v>
      </c>
      <c r="AK304" s="40"/>
      <c r="AM304" s="3">
        <f t="shared" si="105"/>
        <v>42338</v>
      </c>
      <c r="AN304" s="6">
        <f t="shared" ca="1" si="106"/>
        <v>49117.5</v>
      </c>
      <c r="AO304" s="6">
        <f t="shared" ca="1" si="107"/>
        <v>24656.25</v>
      </c>
      <c r="AP304" s="6">
        <f t="shared" ca="1" si="108"/>
        <v>0</v>
      </c>
      <c r="AQ304" s="6">
        <f t="shared" ca="1" si="109"/>
        <v>62568.44</v>
      </c>
      <c r="AR304" s="6">
        <f t="shared" ca="1" si="110"/>
        <v>31651.040000000001</v>
      </c>
      <c r="AS304" s="6">
        <f t="shared" ca="1" si="111"/>
        <v>0</v>
      </c>
      <c r="AT304" s="6">
        <f t="shared" ca="1" si="112"/>
        <v>0</v>
      </c>
      <c r="AU304" s="6">
        <f t="shared" ca="1" si="113"/>
        <v>0</v>
      </c>
      <c r="AV304" s="6">
        <f t="shared" ca="1" si="114"/>
        <v>0</v>
      </c>
      <c r="AW304" s="6">
        <f t="shared" ca="1" si="115"/>
        <v>0</v>
      </c>
      <c r="AX304" s="6">
        <f t="shared" ca="1" si="116"/>
        <v>0</v>
      </c>
      <c r="AY304" s="6">
        <f t="shared" ca="1" si="117"/>
        <v>0</v>
      </c>
      <c r="AZ304" s="6">
        <f t="shared" ca="1" si="118"/>
        <v>0</v>
      </c>
      <c r="BA304" s="6">
        <f t="shared" ca="1" si="119"/>
        <v>0</v>
      </c>
      <c r="BB304" s="6"/>
      <c r="BD304" s="4">
        <f t="shared" ca="1" si="120"/>
        <v>167993.23</v>
      </c>
      <c r="BF304" s="3">
        <f t="shared" si="121"/>
        <v>42338</v>
      </c>
      <c r="BG304" s="6">
        <f>BG303+SUMIFS('Transactions (Dated)'!H:H,'Transactions (Dated)'!D:D,'Share Values'!AM304)</f>
        <v>806524.9</v>
      </c>
      <c r="BH304" s="6">
        <f ca="1">BH303+SUMIFS('Transactions (Dated)'!$F:$F,'Transactions (Dated)'!$D:$D,$BF304,'Transactions (Dated)'!$B:$B,BH$11,'Transactions (Dated)'!$C:$C,"Dividend (paid to cash)")*W304</f>
        <v>0</v>
      </c>
      <c r="BI304" s="6">
        <f ca="1">BI303+SUMIFS('Transactions (Dated)'!$F:$F,'Transactions (Dated)'!$D:$D,$BF304,'Transactions (Dated)'!$B:$B,BI$11,'Transactions (Dated)'!$C:$C,"Dividend (paid to cash)")*X304</f>
        <v>2187.5</v>
      </c>
      <c r="BJ304" s="6">
        <f ca="1">BJ303+SUMIFS('Transactions (Dated)'!$F:$F,'Transactions (Dated)'!$D:$D,$BF304,'Transactions (Dated)'!$B:$B,BJ$11,'Transactions (Dated)'!$C:$C,"Dividend (paid to cash)")*Y304</f>
        <v>0</v>
      </c>
      <c r="BK304" s="6">
        <f ca="1">BK303+SUMIFS('Transactions (Dated)'!$F:$F,'Transactions (Dated)'!$D:$D,$BF304,'Transactions (Dated)'!$B:$B,BK$11,'Transactions (Dated)'!$C:$C,"Dividend (paid to cash)")*Z304</f>
        <v>245.96000000000004</v>
      </c>
      <c r="BL304" s="6">
        <f ca="1">BL303+SUMIFS('Transactions (Dated)'!$F:$F,'Transactions (Dated)'!$D:$D,$BF304,'Transactions (Dated)'!$B:$B,BL$11,'Transactions (Dated)'!$C:$C,"Dividend (paid to cash)")*AA304</f>
        <v>0</v>
      </c>
      <c r="BM304" s="6">
        <f ca="1">BM303+SUMIFS('Transactions (Dated)'!$F:$F,'Transactions (Dated)'!$D:$D,$BF304,'Transactions (Dated)'!$B:$B,BM$11,'Transactions (Dated)'!$C:$C,"Dividend (paid to cash)")*AB304</f>
        <v>0</v>
      </c>
      <c r="BN304" s="6">
        <f ca="1">BN303+SUMIFS('Transactions (Dated)'!$F:$F,'Transactions (Dated)'!$D:$D,$BF304,'Transactions (Dated)'!$B:$B,BN$11,'Transactions (Dated)'!$C:$C,"Dividend (paid to cash)")*AC304</f>
        <v>0</v>
      </c>
      <c r="BO304" s="6">
        <f ca="1">BO303+SUMIFS('Transactions (Dated)'!$F:$F,'Transactions (Dated)'!$D:$D,$BF304,'Transactions (Dated)'!$B:$B,BO$11,'Transactions (Dated)'!$C:$C,"Dividend (paid to cash)")*AD304</f>
        <v>0</v>
      </c>
      <c r="BP304" s="6">
        <f ca="1">BP303+SUMIFS('Transactions (Dated)'!$F:$F,'Transactions (Dated)'!$D:$D,$BF304,'Transactions (Dated)'!$B:$B,BP$11,'Transactions (Dated)'!$C:$C,"Dividend (paid to cash)")*AE304</f>
        <v>0</v>
      </c>
      <c r="BQ304" s="6">
        <f ca="1">BQ303+SUMIFS('Transactions (Dated)'!$F:$F,'Transactions (Dated)'!$D:$D,$BF304,'Transactions (Dated)'!$B:$B,BQ$11,'Transactions (Dated)'!$C:$C,"Dividend (paid to cash)")*AF304</f>
        <v>0</v>
      </c>
      <c r="BR304" s="6">
        <f ca="1">BR303+SUMIFS('Transactions (Dated)'!$F:$F,'Transactions (Dated)'!$D:$D,$BF304,'Transactions (Dated)'!$B:$B,BR$11,'Transactions (Dated)'!$C:$C,"Dividend (paid to cash)")*AG304</f>
        <v>0</v>
      </c>
      <c r="BS304" s="6">
        <f ca="1">BS303+SUMIFS('Transactions (Dated)'!$F:$F,'Transactions (Dated)'!$D:$D,$BF304,'Transactions (Dated)'!$B:$B,BS$11,'Transactions (Dated)'!$C:$C,"Dividend (paid to cash)")*AH304</f>
        <v>0</v>
      </c>
      <c r="BT304" s="6">
        <f ca="1">BT303+SUMIFS('Transactions (Dated)'!$F:$F,'Transactions (Dated)'!$D:$D,$BF304,'Transactions (Dated)'!$B:$B,BT$11,'Transactions (Dated)'!$C:$C,"Dividend (paid to cash)")*AI304</f>
        <v>0</v>
      </c>
      <c r="BU304" s="6">
        <f ca="1">BU303+SUMIFS('Transactions (Dated)'!$F:$F,'Transactions (Dated)'!$D:$D,$BF304,'Transactions (Dated)'!$B:$B,BU$11,'Transactions (Dated)'!$C:$C,"Dividend (paid to cash)")*AJ304</f>
        <v>0</v>
      </c>
      <c r="BV304" s="6"/>
      <c r="BX304" s="6">
        <f t="shared" ca="1" si="126"/>
        <v>808958.36</v>
      </c>
      <c r="BZ304" s="3">
        <f t="shared" si="127"/>
        <v>42338</v>
      </c>
      <c r="CA304" s="4">
        <f t="shared" ca="1" si="122"/>
        <v>167993.23</v>
      </c>
      <c r="CB304" s="4">
        <f t="shared" ca="1" si="123"/>
        <v>808958.36</v>
      </c>
      <c r="CD304" s="4">
        <f t="shared" ca="1" si="124"/>
        <v>976951.59</v>
      </c>
    </row>
    <row r="305" spans="2:82" x14ac:dyDescent="0.15">
      <c r="B305" s="3">
        <f t="shared" si="125"/>
        <v>42339</v>
      </c>
      <c r="C305" s="2">
        <v>13636.1</v>
      </c>
      <c r="E305" s="70">
        <v>42339</v>
      </c>
      <c r="F305" s="69">
        <v>10.52</v>
      </c>
      <c r="G305" s="69">
        <v>2.86</v>
      </c>
      <c r="H305" s="69">
        <v>18.5</v>
      </c>
      <c r="I305" s="69">
        <v>34.11</v>
      </c>
      <c r="J305" s="69">
        <v>13.07</v>
      </c>
      <c r="K305" s="69">
        <v>10.16</v>
      </c>
      <c r="L305" s="69">
        <v>21.19</v>
      </c>
      <c r="M305" s="69">
        <v>2.59</v>
      </c>
      <c r="N305" s="69">
        <v>7.46</v>
      </c>
      <c r="O305" s="69">
        <v>6.4866999999999999</v>
      </c>
      <c r="P305" s="69">
        <v>24.15</v>
      </c>
      <c r="Q305" s="69">
        <v>0.81</v>
      </c>
      <c r="R305" s="69">
        <v>6.1</v>
      </c>
      <c r="S305" s="69">
        <v>38.090000000000003</v>
      </c>
      <c r="T305" s="4"/>
      <c r="V305" s="3">
        <f t="shared" si="104"/>
        <v>42339</v>
      </c>
      <c r="W305" s="40">
        <f ca="1">W304+SUMIFS('Transactions (Dated)'!$E$2:$E$53,'Transactions (Dated)'!$D$2:$D$53,'Share Values'!$V305,'Transactions (Dated)'!$B$2:$B$53,'Share Values'!W$11,'Transactions (Dated)'!$C$2:$C$53,"Buy")-SUMIFS('Transactions (Dated)'!$E$2:$E$53,'Transactions (Dated)'!$D$2:$D$53,'Share Values'!$V305,'Transactions (Dated)'!$B$2:$B$53,'Share Values'!W$11,'Transactions (Dated)'!$C$2:$C$53,"Sell")</f>
        <v>4625</v>
      </c>
      <c r="X305" s="40">
        <f ca="1">X304+SUMIFS('Transactions (Dated)'!$E$2:$E$53,'Transactions (Dated)'!$D$2:$D$53,'Share Values'!$V305,'Transactions (Dated)'!$B$2:$B$53,'Share Values'!X$11,'Transactions (Dated)'!$C$2:$C$53,"Buy")-SUMIFS('Transactions (Dated)'!$E$2:$E$53,'Transactions (Dated)'!$D$2:$D$53,'Share Values'!$V305,'Transactions (Dated)'!$B$2:$B$53,'Share Values'!X$11,'Transactions (Dated)'!$C$2:$C$53,"Sell")</f>
        <v>9375</v>
      </c>
      <c r="Y305" s="40">
        <f ca="1">Y304+SUMIFS('Transactions (Dated)'!$E$2:$E$53,'Transactions (Dated)'!$D$2:$D$53,'Share Values'!$V305,'Transactions (Dated)'!$B$2:$B$53,'Share Values'!Y$11,'Transactions (Dated)'!$C$2:$C$53,"Buy")-SUMIFS('Transactions (Dated)'!$E$2:$E$53,'Transactions (Dated)'!$D$2:$D$53,'Share Values'!$V305,'Transactions (Dated)'!$B$2:$B$53,'Share Values'!Y$11,'Transactions (Dated)'!$C$2:$C$53,"Sell")</f>
        <v>0</v>
      </c>
      <c r="Z305" s="40">
        <f ca="1">Z304+SUMIFS('Transactions (Dated)'!$E$2:$E$53,'Transactions (Dated)'!$D$2:$D$53,'Share Values'!$V305,'Transactions (Dated)'!$B$2:$B$53,'Share Values'!Z$11,'Transactions (Dated)'!$C$2:$C$53,"Buy")-SUMIFS('Transactions (Dated)'!$E$2:$E$53,'Transactions (Dated)'!$D$2:$D$53,'Share Values'!$V305,'Transactions (Dated)'!$B$2:$B$53,'Share Values'!Z$11,'Transactions (Dated)'!$C$2:$C$53,"Sell")</f>
        <v>1892</v>
      </c>
      <c r="AA305" s="40">
        <f ca="1">AA304+SUMIFS('Transactions (Dated)'!$E$2:$E$53,'Transactions (Dated)'!$D$2:$D$53,'Share Values'!$V305,'Transactions (Dated)'!$B$2:$B$53,'Share Values'!AA$11,'Transactions (Dated)'!$C$2:$C$53,"Buy")-SUMIFS('Transactions (Dated)'!$E$2:$E$53,'Transactions (Dated)'!$D$2:$D$53,'Share Values'!$V305,'Transactions (Dated)'!$B$2:$B$53,'Share Values'!AA$11,'Transactions (Dated)'!$C$2:$C$53,"Sell")</f>
        <v>2348</v>
      </c>
      <c r="AB305" s="40">
        <f ca="1">AB304+SUMIFS('Transactions (Dated)'!$E$2:$E$53,'Transactions (Dated)'!$D$2:$D$53,'Share Values'!$V305,'Transactions (Dated)'!$B$2:$B$53,'Share Values'!AB$11,'Transactions (Dated)'!$C$2:$C$53,"Buy")-SUMIFS('Transactions (Dated)'!$E$2:$E$53,'Transactions (Dated)'!$D$2:$D$53,'Share Values'!$V305,'Transactions (Dated)'!$B$2:$B$53,'Share Values'!AB$11,'Transactions (Dated)'!$C$2:$C$53,"Sell")</f>
        <v>0</v>
      </c>
      <c r="AC305" s="40">
        <f ca="1">AC304+SUMIFS('Transactions (Dated)'!$E$2:$E$53,'Transactions (Dated)'!$D$2:$D$53,'Share Values'!$V305,'Transactions (Dated)'!$B$2:$B$53,'Share Values'!AC$11,'Transactions (Dated)'!$C$2:$C$53,"Buy")-SUMIFS('Transactions (Dated)'!$E$2:$E$53,'Transactions (Dated)'!$D$2:$D$53,'Share Values'!$V305,'Transactions (Dated)'!$B$2:$B$53,'Share Values'!AC$11,'Transactions (Dated)'!$C$2:$C$53,"Sell")</f>
        <v>0</v>
      </c>
      <c r="AD305" s="40">
        <f ca="1">AD304+SUMIFS('Transactions (Dated)'!$E$2:$E$53,'Transactions (Dated)'!$D$2:$D$53,'Share Values'!$V305,'Transactions (Dated)'!$B$2:$B$53,'Share Values'!AD$11,'Transactions (Dated)'!$C$2:$C$53,"Buy")-SUMIFS('Transactions (Dated)'!$E$2:$E$53,'Transactions (Dated)'!$D$2:$D$53,'Share Values'!$V305,'Transactions (Dated)'!$B$2:$B$53,'Share Values'!AD$11,'Transactions (Dated)'!$C$2:$C$53,"Sell")</f>
        <v>0</v>
      </c>
      <c r="AE305" s="40">
        <f ca="1">AE304+SUMIFS('Transactions (Dated)'!$E$2:$E$53,'Transactions (Dated)'!$D$2:$D$53,'Share Values'!$V305,'Transactions (Dated)'!$B$2:$B$53,'Share Values'!AE$11,'Transactions (Dated)'!$C$2:$C$53,"Buy")-SUMIFS('Transactions (Dated)'!$E$2:$E$53,'Transactions (Dated)'!$D$2:$D$53,'Share Values'!$V305,'Transactions (Dated)'!$B$2:$B$53,'Share Values'!AE$11,'Transactions (Dated)'!$C$2:$C$53,"Sell")</f>
        <v>0</v>
      </c>
      <c r="AF305" s="40">
        <f ca="1">AF304+SUMIFS('Transactions (Dated)'!$E$2:$E$53,'Transactions (Dated)'!$D$2:$D$53,'Share Values'!$V305,'Transactions (Dated)'!$B$2:$B$53,'Share Values'!AF$11,'Transactions (Dated)'!$C$2:$C$53,"Buy")-SUMIFS('Transactions (Dated)'!$E$2:$E$53,'Transactions (Dated)'!$D$2:$D$53,'Share Values'!$V305,'Transactions (Dated)'!$B$2:$B$53,'Share Values'!AF$11,'Transactions (Dated)'!$C$2:$C$53,"Sell")</f>
        <v>0</v>
      </c>
      <c r="AG305" s="40">
        <f ca="1">AG304+SUMIFS('Transactions (Dated)'!$E$2:$E$53,'Transactions (Dated)'!$D$2:$D$53,'Share Values'!$V305,'Transactions (Dated)'!$B$2:$B$53,'Share Values'!AG$11,'Transactions (Dated)'!$C$2:$C$53,"Buy")-SUMIFS('Transactions (Dated)'!$E$2:$E$53,'Transactions (Dated)'!$D$2:$D$53,'Share Values'!$V305,'Transactions (Dated)'!$B$2:$B$53,'Share Values'!AG$11,'Transactions (Dated)'!$C$2:$C$53,"Sell")</f>
        <v>0</v>
      </c>
      <c r="AH305" s="40">
        <f ca="1">AH304+SUMIFS('Transactions (Dated)'!$E$2:$E$53,'Transactions (Dated)'!$D$2:$D$53,'Share Values'!$V305,'Transactions (Dated)'!$B$2:$B$53,'Share Values'!AH$11,'Transactions (Dated)'!$C$2:$C$53,"Buy")-SUMIFS('Transactions (Dated)'!$E$2:$E$53,'Transactions (Dated)'!$D$2:$D$53,'Share Values'!$V305,'Transactions (Dated)'!$B$2:$B$53,'Share Values'!AH$11,'Transactions (Dated)'!$C$2:$C$53,"Sell")</f>
        <v>0</v>
      </c>
      <c r="AI305" s="40">
        <f ca="1">AI304+SUMIFS('Transactions (Dated)'!$E$2:$E$53,'Transactions (Dated)'!$D$2:$D$53,'Share Values'!$V305,'Transactions (Dated)'!$B$2:$B$53,'Share Values'!AI$11,'Transactions (Dated)'!$C$2:$C$53,"Buy")-SUMIFS('Transactions (Dated)'!$E$2:$E$53,'Transactions (Dated)'!$D$2:$D$53,'Share Values'!$V305,'Transactions (Dated)'!$B$2:$B$53,'Share Values'!AI$11,'Transactions (Dated)'!$C$2:$C$53,"Sell")</f>
        <v>0</v>
      </c>
      <c r="AJ305" s="40">
        <f ca="1">AJ304+SUMIFS('Transactions (Dated)'!$E$2:$E$53,'Transactions (Dated)'!$D$2:$D$53,'Share Values'!$V305,'Transactions (Dated)'!$B$2:$B$53,'Share Values'!AJ$11,'Transactions (Dated)'!$C$2:$C$53,"Buy")-SUMIFS('Transactions (Dated)'!$E$2:$E$53,'Transactions (Dated)'!$D$2:$D$53,'Share Values'!$V305,'Transactions (Dated)'!$B$2:$B$53,'Share Values'!AJ$11,'Transactions (Dated)'!$C$2:$C$53,"Sell")</f>
        <v>0</v>
      </c>
      <c r="AK305" s="40"/>
      <c r="AM305" s="3">
        <f t="shared" si="105"/>
        <v>42339</v>
      </c>
      <c r="AN305" s="6">
        <f t="shared" ca="1" si="106"/>
        <v>48655</v>
      </c>
      <c r="AO305" s="6">
        <f t="shared" ca="1" si="107"/>
        <v>26812.5</v>
      </c>
      <c r="AP305" s="6">
        <f t="shared" ca="1" si="108"/>
        <v>0</v>
      </c>
      <c r="AQ305" s="6">
        <f t="shared" ca="1" si="109"/>
        <v>64536.119999999995</v>
      </c>
      <c r="AR305" s="6">
        <f t="shared" ca="1" si="110"/>
        <v>30688.36</v>
      </c>
      <c r="AS305" s="6">
        <f t="shared" ca="1" si="111"/>
        <v>0</v>
      </c>
      <c r="AT305" s="6">
        <f t="shared" ca="1" si="112"/>
        <v>0</v>
      </c>
      <c r="AU305" s="6">
        <f t="shared" ca="1" si="113"/>
        <v>0</v>
      </c>
      <c r="AV305" s="6">
        <f t="shared" ca="1" si="114"/>
        <v>0</v>
      </c>
      <c r="AW305" s="6">
        <f t="shared" ca="1" si="115"/>
        <v>0</v>
      </c>
      <c r="AX305" s="6">
        <f t="shared" ca="1" si="116"/>
        <v>0</v>
      </c>
      <c r="AY305" s="6">
        <f t="shared" ca="1" si="117"/>
        <v>0</v>
      </c>
      <c r="AZ305" s="6">
        <f t="shared" ca="1" si="118"/>
        <v>0</v>
      </c>
      <c r="BA305" s="6">
        <f t="shared" ca="1" si="119"/>
        <v>0</v>
      </c>
      <c r="BB305" s="6"/>
      <c r="BD305" s="4">
        <f t="shared" ca="1" si="120"/>
        <v>170691.97999999998</v>
      </c>
      <c r="BF305" s="3">
        <f t="shared" si="121"/>
        <v>42339</v>
      </c>
      <c r="BG305" s="6">
        <f>BG304+SUMIFS('Transactions (Dated)'!H:H,'Transactions (Dated)'!D:D,'Share Values'!AM305)</f>
        <v>806524.9</v>
      </c>
      <c r="BH305" s="6">
        <f ca="1">BH304+SUMIFS('Transactions (Dated)'!$F:$F,'Transactions (Dated)'!$D:$D,$BF305,'Transactions (Dated)'!$B:$B,BH$11,'Transactions (Dated)'!$C:$C,"Dividend (paid to cash)")*W305</f>
        <v>0</v>
      </c>
      <c r="BI305" s="6">
        <f ca="1">BI304+SUMIFS('Transactions (Dated)'!$F:$F,'Transactions (Dated)'!$D:$D,$BF305,'Transactions (Dated)'!$B:$B,BI$11,'Transactions (Dated)'!$C:$C,"Dividend (paid to cash)")*X305</f>
        <v>2187.5</v>
      </c>
      <c r="BJ305" s="6">
        <f ca="1">BJ304+SUMIFS('Transactions (Dated)'!$F:$F,'Transactions (Dated)'!$D:$D,$BF305,'Transactions (Dated)'!$B:$B,BJ$11,'Transactions (Dated)'!$C:$C,"Dividend (paid to cash)")*Y305</f>
        <v>0</v>
      </c>
      <c r="BK305" s="6">
        <f ca="1">BK304+SUMIFS('Transactions (Dated)'!$F:$F,'Transactions (Dated)'!$D:$D,$BF305,'Transactions (Dated)'!$B:$B,BK$11,'Transactions (Dated)'!$C:$C,"Dividend (paid to cash)")*Z305</f>
        <v>245.96000000000004</v>
      </c>
      <c r="BL305" s="6">
        <f ca="1">BL304+SUMIFS('Transactions (Dated)'!$F:$F,'Transactions (Dated)'!$D:$D,$BF305,'Transactions (Dated)'!$B:$B,BL$11,'Transactions (Dated)'!$C:$C,"Dividend (paid to cash)")*AA305</f>
        <v>0</v>
      </c>
      <c r="BM305" s="6">
        <f ca="1">BM304+SUMIFS('Transactions (Dated)'!$F:$F,'Transactions (Dated)'!$D:$D,$BF305,'Transactions (Dated)'!$B:$B,BM$11,'Transactions (Dated)'!$C:$C,"Dividend (paid to cash)")*AB305</f>
        <v>0</v>
      </c>
      <c r="BN305" s="6">
        <f ca="1">BN304+SUMIFS('Transactions (Dated)'!$F:$F,'Transactions (Dated)'!$D:$D,$BF305,'Transactions (Dated)'!$B:$B,BN$11,'Transactions (Dated)'!$C:$C,"Dividend (paid to cash)")*AC305</f>
        <v>0</v>
      </c>
      <c r="BO305" s="6">
        <f ca="1">BO304+SUMIFS('Transactions (Dated)'!$F:$F,'Transactions (Dated)'!$D:$D,$BF305,'Transactions (Dated)'!$B:$B,BO$11,'Transactions (Dated)'!$C:$C,"Dividend (paid to cash)")*AD305</f>
        <v>0</v>
      </c>
      <c r="BP305" s="6">
        <f ca="1">BP304+SUMIFS('Transactions (Dated)'!$F:$F,'Transactions (Dated)'!$D:$D,$BF305,'Transactions (Dated)'!$B:$B,BP$11,'Transactions (Dated)'!$C:$C,"Dividend (paid to cash)")*AE305</f>
        <v>0</v>
      </c>
      <c r="BQ305" s="6">
        <f ca="1">BQ304+SUMIFS('Transactions (Dated)'!$F:$F,'Transactions (Dated)'!$D:$D,$BF305,'Transactions (Dated)'!$B:$B,BQ$11,'Transactions (Dated)'!$C:$C,"Dividend (paid to cash)")*AF305</f>
        <v>0</v>
      </c>
      <c r="BR305" s="6">
        <f ca="1">BR304+SUMIFS('Transactions (Dated)'!$F:$F,'Transactions (Dated)'!$D:$D,$BF305,'Transactions (Dated)'!$B:$B,BR$11,'Transactions (Dated)'!$C:$C,"Dividend (paid to cash)")*AG305</f>
        <v>0</v>
      </c>
      <c r="BS305" s="6">
        <f ca="1">BS304+SUMIFS('Transactions (Dated)'!$F:$F,'Transactions (Dated)'!$D:$D,$BF305,'Transactions (Dated)'!$B:$B,BS$11,'Transactions (Dated)'!$C:$C,"Dividend (paid to cash)")*AH305</f>
        <v>0</v>
      </c>
      <c r="BT305" s="6">
        <f ca="1">BT304+SUMIFS('Transactions (Dated)'!$F:$F,'Transactions (Dated)'!$D:$D,$BF305,'Transactions (Dated)'!$B:$B,BT$11,'Transactions (Dated)'!$C:$C,"Dividend (paid to cash)")*AI305</f>
        <v>0</v>
      </c>
      <c r="BU305" s="6">
        <f ca="1">BU304+SUMIFS('Transactions (Dated)'!$F:$F,'Transactions (Dated)'!$D:$D,$BF305,'Transactions (Dated)'!$B:$B,BU$11,'Transactions (Dated)'!$C:$C,"Dividend (paid to cash)")*AJ305</f>
        <v>0</v>
      </c>
      <c r="BV305" s="6"/>
      <c r="BX305" s="6">
        <f t="shared" ca="1" si="126"/>
        <v>808958.36</v>
      </c>
      <c r="BZ305" s="3">
        <f t="shared" si="127"/>
        <v>42339</v>
      </c>
      <c r="CA305" s="4">
        <f t="shared" ca="1" si="122"/>
        <v>170691.97999999998</v>
      </c>
      <c r="CB305" s="4">
        <f t="shared" ca="1" si="123"/>
        <v>808958.36</v>
      </c>
      <c r="CD305" s="4">
        <f t="shared" ca="1" si="124"/>
        <v>979650.34</v>
      </c>
    </row>
    <row r="306" spans="2:82" x14ac:dyDescent="0.15">
      <c r="B306" s="3">
        <f t="shared" si="125"/>
        <v>42340</v>
      </c>
      <c r="C306" s="2">
        <v>13463.8</v>
      </c>
      <c r="E306" s="70">
        <v>42340</v>
      </c>
      <c r="F306" s="69">
        <v>10.31</v>
      </c>
      <c r="G306" s="69">
        <v>2.8</v>
      </c>
      <c r="H306" s="69">
        <v>18.28</v>
      </c>
      <c r="I306" s="69">
        <v>34.28</v>
      </c>
      <c r="J306" s="69">
        <v>12.71</v>
      </c>
      <c r="K306" s="69">
        <v>10.029999999999999</v>
      </c>
      <c r="L306" s="69">
        <v>21.24</v>
      </c>
      <c r="M306" s="69">
        <v>2.66</v>
      </c>
      <c r="N306" s="69">
        <v>7.5</v>
      </c>
      <c r="O306" s="69">
        <v>6.51</v>
      </c>
      <c r="P306" s="69">
        <v>24.12</v>
      </c>
      <c r="Q306" s="69">
        <v>0.81</v>
      </c>
      <c r="R306" s="69">
        <v>5.91</v>
      </c>
      <c r="S306" s="69">
        <v>37.979999999999997</v>
      </c>
      <c r="T306" s="4"/>
      <c r="V306" s="3">
        <f t="shared" si="104"/>
        <v>42340</v>
      </c>
      <c r="W306" s="40">
        <f ca="1">W305+SUMIFS('Transactions (Dated)'!$E$2:$E$53,'Transactions (Dated)'!$D$2:$D$53,'Share Values'!$V306,'Transactions (Dated)'!$B$2:$B$53,'Share Values'!W$11,'Transactions (Dated)'!$C$2:$C$53,"Buy")-SUMIFS('Transactions (Dated)'!$E$2:$E$53,'Transactions (Dated)'!$D$2:$D$53,'Share Values'!$V306,'Transactions (Dated)'!$B$2:$B$53,'Share Values'!W$11,'Transactions (Dated)'!$C$2:$C$53,"Sell")</f>
        <v>4625</v>
      </c>
      <c r="X306" s="40">
        <f ca="1">X305+SUMIFS('Transactions (Dated)'!$E$2:$E$53,'Transactions (Dated)'!$D$2:$D$53,'Share Values'!$V306,'Transactions (Dated)'!$B$2:$B$53,'Share Values'!X$11,'Transactions (Dated)'!$C$2:$C$53,"Buy")-SUMIFS('Transactions (Dated)'!$E$2:$E$53,'Transactions (Dated)'!$D$2:$D$53,'Share Values'!$V306,'Transactions (Dated)'!$B$2:$B$53,'Share Values'!X$11,'Transactions (Dated)'!$C$2:$C$53,"Sell")</f>
        <v>9375</v>
      </c>
      <c r="Y306" s="40">
        <f ca="1">Y305+SUMIFS('Transactions (Dated)'!$E$2:$E$53,'Transactions (Dated)'!$D$2:$D$53,'Share Values'!$V306,'Transactions (Dated)'!$B$2:$B$53,'Share Values'!Y$11,'Transactions (Dated)'!$C$2:$C$53,"Buy")-SUMIFS('Transactions (Dated)'!$E$2:$E$53,'Transactions (Dated)'!$D$2:$D$53,'Share Values'!$V306,'Transactions (Dated)'!$B$2:$B$53,'Share Values'!Y$11,'Transactions (Dated)'!$C$2:$C$53,"Sell")</f>
        <v>0</v>
      </c>
      <c r="Z306" s="40">
        <f ca="1">Z305+SUMIFS('Transactions (Dated)'!$E$2:$E$53,'Transactions (Dated)'!$D$2:$D$53,'Share Values'!$V306,'Transactions (Dated)'!$B$2:$B$53,'Share Values'!Z$11,'Transactions (Dated)'!$C$2:$C$53,"Buy")-SUMIFS('Transactions (Dated)'!$E$2:$E$53,'Transactions (Dated)'!$D$2:$D$53,'Share Values'!$V306,'Transactions (Dated)'!$B$2:$B$53,'Share Values'!Z$11,'Transactions (Dated)'!$C$2:$C$53,"Sell")</f>
        <v>1892</v>
      </c>
      <c r="AA306" s="40">
        <f ca="1">AA305+SUMIFS('Transactions (Dated)'!$E$2:$E$53,'Transactions (Dated)'!$D$2:$D$53,'Share Values'!$V306,'Transactions (Dated)'!$B$2:$B$53,'Share Values'!AA$11,'Transactions (Dated)'!$C$2:$C$53,"Buy")-SUMIFS('Transactions (Dated)'!$E$2:$E$53,'Transactions (Dated)'!$D$2:$D$53,'Share Values'!$V306,'Transactions (Dated)'!$B$2:$B$53,'Share Values'!AA$11,'Transactions (Dated)'!$C$2:$C$53,"Sell")</f>
        <v>2348</v>
      </c>
      <c r="AB306" s="40">
        <f ca="1">AB305+SUMIFS('Transactions (Dated)'!$E$2:$E$53,'Transactions (Dated)'!$D$2:$D$53,'Share Values'!$V306,'Transactions (Dated)'!$B$2:$B$53,'Share Values'!AB$11,'Transactions (Dated)'!$C$2:$C$53,"Buy")-SUMIFS('Transactions (Dated)'!$E$2:$E$53,'Transactions (Dated)'!$D$2:$D$53,'Share Values'!$V306,'Transactions (Dated)'!$B$2:$B$53,'Share Values'!AB$11,'Transactions (Dated)'!$C$2:$C$53,"Sell")</f>
        <v>0</v>
      </c>
      <c r="AC306" s="40">
        <f ca="1">AC305+SUMIFS('Transactions (Dated)'!$E$2:$E$53,'Transactions (Dated)'!$D$2:$D$53,'Share Values'!$V306,'Transactions (Dated)'!$B$2:$B$53,'Share Values'!AC$11,'Transactions (Dated)'!$C$2:$C$53,"Buy")-SUMIFS('Transactions (Dated)'!$E$2:$E$53,'Transactions (Dated)'!$D$2:$D$53,'Share Values'!$V306,'Transactions (Dated)'!$B$2:$B$53,'Share Values'!AC$11,'Transactions (Dated)'!$C$2:$C$53,"Sell")</f>
        <v>0</v>
      </c>
      <c r="AD306" s="40">
        <f ca="1">AD305+SUMIFS('Transactions (Dated)'!$E$2:$E$53,'Transactions (Dated)'!$D$2:$D$53,'Share Values'!$V306,'Transactions (Dated)'!$B$2:$B$53,'Share Values'!AD$11,'Transactions (Dated)'!$C$2:$C$53,"Buy")-SUMIFS('Transactions (Dated)'!$E$2:$E$53,'Transactions (Dated)'!$D$2:$D$53,'Share Values'!$V306,'Transactions (Dated)'!$B$2:$B$53,'Share Values'!AD$11,'Transactions (Dated)'!$C$2:$C$53,"Sell")</f>
        <v>0</v>
      </c>
      <c r="AE306" s="40">
        <f ca="1">AE305+SUMIFS('Transactions (Dated)'!$E$2:$E$53,'Transactions (Dated)'!$D$2:$D$53,'Share Values'!$V306,'Transactions (Dated)'!$B$2:$B$53,'Share Values'!AE$11,'Transactions (Dated)'!$C$2:$C$53,"Buy")-SUMIFS('Transactions (Dated)'!$E$2:$E$53,'Transactions (Dated)'!$D$2:$D$53,'Share Values'!$V306,'Transactions (Dated)'!$B$2:$B$53,'Share Values'!AE$11,'Transactions (Dated)'!$C$2:$C$53,"Sell")</f>
        <v>0</v>
      </c>
      <c r="AF306" s="40">
        <f ca="1">AF305+SUMIFS('Transactions (Dated)'!$E$2:$E$53,'Transactions (Dated)'!$D$2:$D$53,'Share Values'!$V306,'Transactions (Dated)'!$B$2:$B$53,'Share Values'!AF$11,'Transactions (Dated)'!$C$2:$C$53,"Buy")-SUMIFS('Transactions (Dated)'!$E$2:$E$53,'Transactions (Dated)'!$D$2:$D$53,'Share Values'!$V306,'Transactions (Dated)'!$B$2:$B$53,'Share Values'!AF$11,'Transactions (Dated)'!$C$2:$C$53,"Sell")</f>
        <v>0</v>
      </c>
      <c r="AG306" s="40">
        <f ca="1">AG305+SUMIFS('Transactions (Dated)'!$E$2:$E$53,'Transactions (Dated)'!$D$2:$D$53,'Share Values'!$V306,'Transactions (Dated)'!$B$2:$B$53,'Share Values'!AG$11,'Transactions (Dated)'!$C$2:$C$53,"Buy")-SUMIFS('Transactions (Dated)'!$E$2:$E$53,'Transactions (Dated)'!$D$2:$D$53,'Share Values'!$V306,'Transactions (Dated)'!$B$2:$B$53,'Share Values'!AG$11,'Transactions (Dated)'!$C$2:$C$53,"Sell")</f>
        <v>0</v>
      </c>
      <c r="AH306" s="40">
        <f ca="1">AH305+SUMIFS('Transactions (Dated)'!$E$2:$E$53,'Transactions (Dated)'!$D$2:$D$53,'Share Values'!$V306,'Transactions (Dated)'!$B$2:$B$53,'Share Values'!AH$11,'Transactions (Dated)'!$C$2:$C$53,"Buy")-SUMIFS('Transactions (Dated)'!$E$2:$E$53,'Transactions (Dated)'!$D$2:$D$53,'Share Values'!$V306,'Transactions (Dated)'!$B$2:$B$53,'Share Values'!AH$11,'Transactions (Dated)'!$C$2:$C$53,"Sell")</f>
        <v>0</v>
      </c>
      <c r="AI306" s="40">
        <f ca="1">AI305+SUMIFS('Transactions (Dated)'!$E$2:$E$53,'Transactions (Dated)'!$D$2:$D$53,'Share Values'!$V306,'Transactions (Dated)'!$B$2:$B$53,'Share Values'!AI$11,'Transactions (Dated)'!$C$2:$C$53,"Buy")-SUMIFS('Transactions (Dated)'!$E$2:$E$53,'Transactions (Dated)'!$D$2:$D$53,'Share Values'!$V306,'Transactions (Dated)'!$B$2:$B$53,'Share Values'!AI$11,'Transactions (Dated)'!$C$2:$C$53,"Sell")</f>
        <v>0</v>
      </c>
      <c r="AJ306" s="40">
        <f ca="1">AJ305+SUMIFS('Transactions (Dated)'!$E$2:$E$53,'Transactions (Dated)'!$D$2:$D$53,'Share Values'!$V306,'Transactions (Dated)'!$B$2:$B$53,'Share Values'!AJ$11,'Transactions (Dated)'!$C$2:$C$53,"Buy")-SUMIFS('Transactions (Dated)'!$E$2:$E$53,'Transactions (Dated)'!$D$2:$D$53,'Share Values'!$V306,'Transactions (Dated)'!$B$2:$B$53,'Share Values'!AJ$11,'Transactions (Dated)'!$C$2:$C$53,"Sell")</f>
        <v>0</v>
      </c>
      <c r="AK306" s="40"/>
      <c r="AM306" s="3">
        <f t="shared" si="105"/>
        <v>42340</v>
      </c>
      <c r="AN306" s="6">
        <f t="shared" ca="1" si="106"/>
        <v>47683.75</v>
      </c>
      <c r="AO306" s="6">
        <f t="shared" ca="1" si="107"/>
        <v>26250</v>
      </c>
      <c r="AP306" s="6">
        <f t="shared" ca="1" si="108"/>
        <v>0</v>
      </c>
      <c r="AQ306" s="6">
        <f t="shared" ca="1" si="109"/>
        <v>64857.760000000002</v>
      </c>
      <c r="AR306" s="6">
        <f t="shared" ca="1" si="110"/>
        <v>29843.08</v>
      </c>
      <c r="AS306" s="6">
        <f t="shared" ca="1" si="111"/>
        <v>0</v>
      </c>
      <c r="AT306" s="6">
        <f t="shared" ca="1" si="112"/>
        <v>0</v>
      </c>
      <c r="AU306" s="6">
        <f t="shared" ca="1" si="113"/>
        <v>0</v>
      </c>
      <c r="AV306" s="6">
        <f t="shared" ca="1" si="114"/>
        <v>0</v>
      </c>
      <c r="AW306" s="6">
        <f t="shared" ca="1" si="115"/>
        <v>0</v>
      </c>
      <c r="AX306" s="6">
        <f t="shared" ca="1" si="116"/>
        <v>0</v>
      </c>
      <c r="AY306" s="6">
        <f t="shared" ca="1" si="117"/>
        <v>0</v>
      </c>
      <c r="AZ306" s="6">
        <f t="shared" ca="1" si="118"/>
        <v>0</v>
      </c>
      <c r="BA306" s="6">
        <f t="shared" ca="1" si="119"/>
        <v>0</v>
      </c>
      <c r="BB306" s="6"/>
      <c r="BD306" s="4">
        <f t="shared" ca="1" si="120"/>
        <v>168634.59000000003</v>
      </c>
      <c r="BF306" s="3">
        <f t="shared" si="121"/>
        <v>42340</v>
      </c>
      <c r="BG306" s="6">
        <f>BG305+SUMIFS('Transactions (Dated)'!H:H,'Transactions (Dated)'!D:D,'Share Values'!AM306)</f>
        <v>806524.9</v>
      </c>
      <c r="BH306" s="6">
        <f ca="1">BH305+SUMIFS('Transactions (Dated)'!$F:$F,'Transactions (Dated)'!$D:$D,$BF306,'Transactions (Dated)'!$B:$B,BH$11,'Transactions (Dated)'!$C:$C,"Dividend (paid to cash)")*W306</f>
        <v>0</v>
      </c>
      <c r="BI306" s="6">
        <f ca="1">BI305+SUMIFS('Transactions (Dated)'!$F:$F,'Transactions (Dated)'!$D:$D,$BF306,'Transactions (Dated)'!$B:$B,BI$11,'Transactions (Dated)'!$C:$C,"Dividend (paid to cash)")*X306</f>
        <v>2187.5</v>
      </c>
      <c r="BJ306" s="6">
        <f ca="1">BJ305+SUMIFS('Transactions (Dated)'!$F:$F,'Transactions (Dated)'!$D:$D,$BF306,'Transactions (Dated)'!$B:$B,BJ$11,'Transactions (Dated)'!$C:$C,"Dividend (paid to cash)")*Y306</f>
        <v>0</v>
      </c>
      <c r="BK306" s="6">
        <f ca="1">BK305+SUMIFS('Transactions (Dated)'!$F:$F,'Transactions (Dated)'!$D:$D,$BF306,'Transactions (Dated)'!$B:$B,BK$11,'Transactions (Dated)'!$C:$C,"Dividend (paid to cash)")*Z306</f>
        <v>245.96000000000004</v>
      </c>
      <c r="BL306" s="6">
        <f ca="1">BL305+SUMIFS('Transactions (Dated)'!$F:$F,'Transactions (Dated)'!$D:$D,$BF306,'Transactions (Dated)'!$B:$B,BL$11,'Transactions (Dated)'!$C:$C,"Dividend (paid to cash)")*AA306</f>
        <v>0</v>
      </c>
      <c r="BM306" s="6">
        <f ca="1">BM305+SUMIFS('Transactions (Dated)'!$F:$F,'Transactions (Dated)'!$D:$D,$BF306,'Transactions (Dated)'!$B:$B,BM$11,'Transactions (Dated)'!$C:$C,"Dividend (paid to cash)")*AB306</f>
        <v>0</v>
      </c>
      <c r="BN306" s="6">
        <f ca="1">BN305+SUMIFS('Transactions (Dated)'!$F:$F,'Transactions (Dated)'!$D:$D,$BF306,'Transactions (Dated)'!$B:$B,BN$11,'Transactions (Dated)'!$C:$C,"Dividend (paid to cash)")*AC306</f>
        <v>0</v>
      </c>
      <c r="BO306" s="6">
        <f ca="1">BO305+SUMIFS('Transactions (Dated)'!$F:$F,'Transactions (Dated)'!$D:$D,$BF306,'Transactions (Dated)'!$B:$B,BO$11,'Transactions (Dated)'!$C:$C,"Dividend (paid to cash)")*AD306</f>
        <v>0</v>
      </c>
      <c r="BP306" s="6">
        <f ca="1">BP305+SUMIFS('Transactions (Dated)'!$F:$F,'Transactions (Dated)'!$D:$D,$BF306,'Transactions (Dated)'!$B:$B,BP$11,'Transactions (Dated)'!$C:$C,"Dividend (paid to cash)")*AE306</f>
        <v>0</v>
      </c>
      <c r="BQ306" s="6">
        <f ca="1">BQ305+SUMIFS('Transactions (Dated)'!$F:$F,'Transactions (Dated)'!$D:$D,$BF306,'Transactions (Dated)'!$B:$B,BQ$11,'Transactions (Dated)'!$C:$C,"Dividend (paid to cash)")*AF306</f>
        <v>0</v>
      </c>
      <c r="BR306" s="6">
        <f ca="1">BR305+SUMIFS('Transactions (Dated)'!$F:$F,'Transactions (Dated)'!$D:$D,$BF306,'Transactions (Dated)'!$B:$B,BR$11,'Transactions (Dated)'!$C:$C,"Dividend (paid to cash)")*AG306</f>
        <v>0</v>
      </c>
      <c r="BS306" s="6">
        <f ca="1">BS305+SUMIFS('Transactions (Dated)'!$F:$F,'Transactions (Dated)'!$D:$D,$BF306,'Transactions (Dated)'!$B:$B,BS$11,'Transactions (Dated)'!$C:$C,"Dividend (paid to cash)")*AH306</f>
        <v>0</v>
      </c>
      <c r="BT306" s="6">
        <f ca="1">BT305+SUMIFS('Transactions (Dated)'!$F:$F,'Transactions (Dated)'!$D:$D,$BF306,'Transactions (Dated)'!$B:$B,BT$11,'Transactions (Dated)'!$C:$C,"Dividend (paid to cash)")*AI306</f>
        <v>0</v>
      </c>
      <c r="BU306" s="6">
        <f ca="1">BU305+SUMIFS('Transactions (Dated)'!$F:$F,'Transactions (Dated)'!$D:$D,$BF306,'Transactions (Dated)'!$B:$B,BU$11,'Transactions (Dated)'!$C:$C,"Dividend (paid to cash)")*AJ306</f>
        <v>0</v>
      </c>
      <c r="BV306" s="6"/>
      <c r="BX306" s="6">
        <f t="shared" ca="1" si="126"/>
        <v>808958.36</v>
      </c>
      <c r="BZ306" s="3">
        <f t="shared" si="127"/>
        <v>42340</v>
      </c>
      <c r="CA306" s="4">
        <f t="shared" ca="1" si="122"/>
        <v>168634.59000000003</v>
      </c>
      <c r="CB306" s="4">
        <f t="shared" ca="1" si="123"/>
        <v>808958.36</v>
      </c>
      <c r="CD306" s="4">
        <f t="shared" ca="1" si="124"/>
        <v>977592.95</v>
      </c>
    </row>
    <row r="307" spans="2:82" x14ac:dyDescent="0.15">
      <c r="B307" s="3">
        <f t="shared" si="125"/>
        <v>42341</v>
      </c>
      <c r="C307" s="2">
        <v>13324.7</v>
      </c>
      <c r="E307" s="70">
        <v>42341</v>
      </c>
      <c r="F307" s="69">
        <v>10.29</v>
      </c>
      <c r="G307" s="69">
        <v>2.88</v>
      </c>
      <c r="H307" s="69">
        <v>18.09</v>
      </c>
      <c r="I307" s="69">
        <v>33.35</v>
      </c>
      <c r="J307" s="69">
        <v>13.35</v>
      </c>
      <c r="K307" s="69">
        <v>10.130000000000001</v>
      </c>
      <c r="L307" s="69">
        <v>20.8</v>
      </c>
      <c r="M307" s="69">
        <v>2.78</v>
      </c>
      <c r="N307" s="69">
        <v>7.45</v>
      </c>
      <c r="O307" s="69">
        <v>6.3933</v>
      </c>
      <c r="P307" s="69">
        <v>24.04</v>
      </c>
      <c r="Q307" s="69">
        <v>0.81</v>
      </c>
      <c r="R307" s="69">
        <v>6.08</v>
      </c>
      <c r="S307" s="69">
        <v>37.590000000000003</v>
      </c>
      <c r="T307" s="4"/>
      <c r="V307" s="3">
        <f t="shared" si="104"/>
        <v>42341</v>
      </c>
      <c r="W307" s="40">
        <f ca="1">W306+SUMIFS('Transactions (Dated)'!$E$2:$E$53,'Transactions (Dated)'!$D$2:$D$53,'Share Values'!$V307,'Transactions (Dated)'!$B$2:$B$53,'Share Values'!W$11,'Transactions (Dated)'!$C$2:$C$53,"Buy")-SUMIFS('Transactions (Dated)'!$E$2:$E$53,'Transactions (Dated)'!$D$2:$D$53,'Share Values'!$V307,'Transactions (Dated)'!$B$2:$B$53,'Share Values'!W$11,'Transactions (Dated)'!$C$2:$C$53,"Sell")</f>
        <v>4625</v>
      </c>
      <c r="X307" s="40">
        <f ca="1">X306+SUMIFS('Transactions (Dated)'!$E$2:$E$53,'Transactions (Dated)'!$D$2:$D$53,'Share Values'!$V307,'Transactions (Dated)'!$B$2:$B$53,'Share Values'!X$11,'Transactions (Dated)'!$C$2:$C$53,"Buy")-SUMIFS('Transactions (Dated)'!$E$2:$E$53,'Transactions (Dated)'!$D$2:$D$53,'Share Values'!$V307,'Transactions (Dated)'!$B$2:$B$53,'Share Values'!X$11,'Transactions (Dated)'!$C$2:$C$53,"Sell")</f>
        <v>9375</v>
      </c>
      <c r="Y307" s="40">
        <f ca="1">Y306+SUMIFS('Transactions (Dated)'!$E$2:$E$53,'Transactions (Dated)'!$D$2:$D$53,'Share Values'!$V307,'Transactions (Dated)'!$B$2:$B$53,'Share Values'!Y$11,'Transactions (Dated)'!$C$2:$C$53,"Buy")-SUMIFS('Transactions (Dated)'!$E$2:$E$53,'Transactions (Dated)'!$D$2:$D$53,'Share Values'!$V307,'Transactions (Dated)'!$B$2:$B$53,'Share Values'!Y$11,'Transactions (Dated)'!$C$2:$C$53,"Sell")</f>
        <v>0</v>
      </c>
      <c r="Z307" s="40">
        <f ca="1">Z306+SUMIFS('Transactions (Dated)'!$E$2:$E$53,'Transactions (Dated)'!$D$2:$D$53,'Share Values'!$V307,'Transactions (Dated)'!$B$2:$B$53,'Share Values'!Z$11,'Transactions (Dated)'!$C$2:$C$53,"Buy")-SUMIFS('Transactions (Dated)'!$E$2:$E$53,'Transactions (Dated)'!$D$2:$D$53,'Share Values'!$V307,'Transactions (Dated)'!$B$2:$B$53,'Share Values'!Z$11,'Transactions (Dated)'!$C$2:$C$53,"Sell")</f>
        <v>1892</v>
      </c>
      <c r="AA307" s="40">
        <f ca="1">AA306+SUMIFS('Transactions (Dated)'!$E$2:$E$53,'Transactions (Dated)'!$D$2:$D$53,'Share Values'!$V307,'Transactions (Dated)'!$B$2:$B$53,'Share Values'!AA$11,'Transactions (Dated)'!$C$2:$C$53,"Buy")-SUMIFS('Transactions (Dated)'!$E$2:$E$53,'Transactions (Dated)'!$D$2:$D$53,'Share Values'!$V307,'Transactions (Dated)'!$B$2:$B$53,'Share Values'!AA$11,'Transactions (Dated)'!$C$2:$C$53,"Sell")</f>
        <v>2348</v>
      </c>
      <c r="AB307" s="40">
        <f ca="1">AB306+SUMIFS('Transactions (Dated)'!$E$2:$E$53,'Transactions (Dated)'!$D$2:$D$53,'Share Values'!$V307,'Transactions (Dated)'!$B$2:$B$53,'Share Values'!AB$11,'Transactions (Dated)'!$C$2:$C$53,"Buy")-SUMIFS('Transactions (Dated)'!$E$2:$E$53,'Transactions (Dated)'!$D$2:$D$53,'Share Values'!$V307,'Transactions (Dated)'!$B$2:$B$53,'Share Values'!AB$11,'Transactions (Dated)'!$C$2:$C$53,"Sell")</f>
        <v>0</v>
      </c>
      <c r="AC307" s="40">
        <f ca="1">AC306+SUMIFS('Transactions (Dated)'!$E$2:$E$53,'Transactions (Dated)'!$D$2:$D$53,'Share Values'!$V307,'Transactions (Dated)'!$B$2:$B$53,'Share Values'!AC$11,'Transactions (Dated)'!$C$2:$C$53,"Buy")-SUMIFS('Transactions (Dated)'!$E$2:$E$53,'Transactions (Dated)'!$D$2:$D$53,'Share Values'!$V307,'Transactions (Dated)'!$B$2:$B$53,'Share Values'!AC$11,'Transactions (Dated)'!$C$2:$C$53,"Sell")</f>
        <v>0</v>
      </c>
      <c r="AD307" s="40">
        <f ca="1">AD306+SUMIFS('Transactions (Dated)'!$E$2:$E$53,'Transactions (Dated)'!$D$2:$D$53,'Share Values'!$V307,'Transactions (Dated)'!$B$2:$B$53,'Share Values'!AD$11,'Transactions (Dated)'!$C$2:$C$53,"Buy")-SUMIFS('Transactions (Dated)'!$E$2:$E$53,'Transactions (Dated)'!$D$2:$D$53,'Share Values'!$V307,'Transactions (Dated)'!$B$2:$B$53,'Share Values'!AD$11,'Transactions (Dated)'!$C$2:$C$53,"Sell")</f>
        <v>0</v>
      </c>
      <c r="AE307" s="40">
        <f ca="1">AE306+SUMIFS('Transactions (Dated)'!$E$2:$E$53,'Transactions (Dated)'!$D$2:$D$53,'Share Values'!$V307,'Transactions (Dated)'!$B$2:$B$53,'Share Values'!AE$11,'Transactions (Dated)'!$C$2:$C$53,"Buy")-SUMIFS('Transactions (Dated)'!$E$2:$E$53,'Transactions (Dated)'!$D$2:$D$53,'Share Values'!$V307,'Transactions (Dated)'!$B$2:$B$53,'Share Values'!AE$11,'Transactions (Dated)'!$C$2:$C$53,"Sell")</f>
        <v>0</v>
      </c>
      <c r="AF307" s="40">
        <f ca="1">AF306+SUMIFS('Transactions (Dated)'!$E$2:$E$53,'Transactions (Dated)'!$D$2:$D$53,'Share Values'!$V307,'Transactions (Dated)'!$B$2:$B$53,'Share Values'!AF$11,'Transactions (Dated)'!$C$2:$C$53,"Buy")-SUMIFS('Transactions (Dated)'!$E$2:$E$53,'Transactions (Dated)'!$D$2:$D$53,'Share Values'!$V307,'Transactions (Dated)'!$B$2:$B$53,'Share Values'!AF$11,'Transactions (Dated)'!$C$2:$C$53,"Sell")</f>
        <v>0</v>
      </c>
      <c r="AG307" s="40">
        <f ca="1">AG306+SUMIFS('Transactions (Dated)'!$E$2:$E$53,'Transactions (Dated)'!$D$2:$D$53,'Share Values'!$V307,'Transactions (Dated)'!$B$2:$B$53,'Share Values'!AG$11,'Transactions (Dated)'!$C$2:$C$53,"Buy")-SUMIFS('Transactions (Dated)'!$E$2:$E$53,'Transactions (Dated)'!$D$2:$D$53,'Share Values'!$V307,'Transactions (Dated)'!$B$2:$B$53,'Share Values'!AG$11,'Transactions (Dated)'!$C$2:$C$53,"Sell")</f>
        <v>0</v>
      </c>
      <c r="AH307" s="40">
        <f ca="1">AH306+SUMIFS('Transactions (Dated)'!$E$2:$E$53,'Transactions (Dated)'!$D$2:$D$53,'Share Values'!$V307,'Transactions (Dated)'!$B$2:$B$53,'Share Values'!AH$11,'Transactions (Dated)'!$C$2:$C$53,"Buy")-SUMIFS('Transactions (Dated)'!$E$2:$E$53,'Transactions (Dated)'!$D$2:$D$53,'Share Values'!$V307,'Transactions (Dated)'!$B$2:$B$53,'Share Values'!AH$11,'Transactions (Dated)'!$C$2:$C$53,"Sell")</f>
        <v>0</v>
      </c>
      <c r="AI307" s="40">
        <f ca="1">AI306+SUMIFS('Transactions (Dated)'!$E$2:$E$53,'Transactions (Dated)'!$D$2:$D$53,'Share Values'!$V307,'Transactions (Dated)'!$B$2:$B$53,'Share Values'!AI$11,'Transactions (Dated)'!$C$2:$C$53,"Buy")-SUMIFS('Transactions (Dated)'!$E$2:$E$53,'Transactions (Dated)'!$D$2:$D$53,'Share Values'!$V307,'Transactions (Dated)'!$B$2:$B$53,'Share Values'!AI$11,'Transactions (Dated)'!$C$2:$C$53,"Sell")</f>
        <v>0</v>
      </c>
      <c r="AJ307" s="40">
        <f ca="1">AJ306+SUMIFS('Transactions (Dated)'!$E$2:$E$53,'Transactions (Dated)'!$D$2:$D$53,'Share Values'!$V307,'Transactions (Dated)'!$B$2:$B$53,'Share Values'!AJ$11,'Transactions (Dated)'!$C$2:$C$53,"Buy")-SUMIFS('Transactions (Dated)'!$E$2:$E$53,'Transactions (Dated)'!$D$2:$D$53,'Share Values'!$V307,'Transactions (Dated)'!$B$2:$B$53,'Share Values'!AJ$11,'Transactions (Dated)'!$C$2:$C$53,"Sell")</f>
        <v>0</v>
      </c>
      <c r="AK307" s="40"/>
      <c r="AM307" s="3">
        <f t="shared" si="105"/>
        <v>42341</v>
      </c>
      <c r="AN307" s="6">
        <f t="shared" ca="1" si="106"/>
        <v>47591.249999999993</v>
      </c>
      <c r="AO307" s="6">
        <f t="shared" ca="1" si="107"/>
        <v>27000</v>
      </c>
      <c r="AP307" s="6">
        <f t="shared" ca="1" si="108"/>
        <v>0</v>
      </c>
      <c r="AQ307" s="6">
        <f t="shared" ca="1" si="109"/>
        <v>63098.200000000004</v>
      </c>
      <c r="AR307" s="6">
        <f t="shared" ca="1" si="110"/>
        <v>31345.8</v>
      </c>
      <c r="AS307" s="6">
        <f t="shared" ca="1" si="111"/>
        <v>0</v>
      </c>
      <c r="AT307" s="6">
        <f t="shared" ca="1" si="112"/>
        <v>0</v>
      </c>
      <c r="AU307" s="6">
        <f t="shared" ca="1" si="113"/>
        <v>0</v>
      </c>
      <c r="AV307" s="6">
        <f t="shared" ca="1" si="114"/>
        <v>0</v>
      </c>
      <c r="AW307" s="6">
        <f t="shared" ca="1" si="115"/>
        <v>0</v>
      </c>
      <c r="AX307" s="6">
        <f t="shared" ca="1" si="116"/>
        <v>0</v>
      </c>
      <c r="AY307" s="6">
        <f t="shared" ca="1" si="117"/>
        <v>0</v>
      </c>
      <c r="AZ307" s="6">
        <f t="shared" ca="1" si="118"/>
        <v>0</v>
      </c>
      <c r="BA307" s="6">
        <f t="shared" ca="1" si="119"/>
        <v>0</v>
      </c>
      <c r="BB307" s="6"/>
      <c r="BD307" s="4">
        <f t="shared" ca="1" si="120"/>
        <v>169035.25</v>
      </c>
      <c r="BF307" s="3">
        <f t="shared" si="121"/>
        <v>42341</v>
      </c>
      <c r="BG307" s="6">
        <f>BG306+SUMIFS('Transactions (Dated)'!H:H,'Transactions (Dated)'!D:D,'Share Values'!AM307)</f>
        <v>806524.9</v>
      </c>
      <c r="BH307" s="6">
        <f ca="1">BH306+SUMIFS('Transactions (Dated)'!$F:$F,'Transactions (Dated)'!$D:$D,$BF307,'Transactions (Dated)'!$B:$B,BH$11,'Transactions (Dated)'!$C:$C,"Dividend (paid to cash)")*W307</f>
        <v>0</v>
      </c>
      <c r="BI307" s="6">
        <f ca="1">BI306+SUMIFS('Transactions (Dated)'!$F:$F,'Transactions (Dated)'!$D:$D,$BF307,'Transactions (Dated)'!$B:$B,BI$11,'Transactions (Dated)'!$C:$C,"Dividend (paid to cash)")*X307</f>
        <v>2187.5</v>
      </c>
      <c r="BJ307" s="6">
        <f ca="1">BJ306+SUMIFS('Transactions (Dated)'!$F:$F,'Transactions (Dated)'!$D:$D,$BF307,'Transactions (Dated)'!$B:$B,BJ$11,'Transactions (Dated)'!$C:$C,"Dividend (paid to cash)")*Y307</f>
        <v>0</v>
      </c>
      <c r="BK307" s="6">
        <f ca="1">BK306+SUMIFS('Transactions (Dated)'!$F:$F,'Transactions (Dated)'!$D:$D,$BF307,'Transactions (Dated)'!$B:$B,BK$11,'Transactions (Dated)'!$C:$C,"Dividend (paid to cash)")*Z307</f>
        <v>245.96000000000004</v>
      </c>
      <c r="BL307" s="6">
        <f ca="1">BL306+SUMIFS('Transactions (Dated)'!$F:$F,'Transactions (Dated)'!$D:$D,$BF307,'Transactions (Dated)'!$B:$B,BL$11,'Transactions (Dated)'!$C:$C,"Dividend (paid to cash)")*AA307</f>
        <v>0</v>
      </c>
      <c r="BM307" s="6">
        <f ca="1">BM306+SUMIFS('Transactions (Dated)'!$F:$F,'Transactions (Dated)'!$D:$D,$BF307,'Transactions (Dated)'!$B:$B,BM$11,'Transactions (Dated)'!$C:$C,"Dividend (paid to cash)")*AB307</f>
        <v>0</v>
      </c>
      <c r="BN307" s="6">
        <f ca="1">BN306+SUMIFS('Transactions (Dated)'!$F:$F,'Transactions (Dated)'!$D:$D,$BF307,'Transactions (Dated)'!$B:$B,BN$11,'Transactions (Dated)'!$C:$C,"Dividend (paid to cash)")*AC307</f>
        <v>0</v>
      </c>
      <c r="BO307" s="6">
        <f ca="1">BO306+SUMIFS('Transactions (Dated)'!$F:$F,'Transactions (Dated)'!$D:$D,$BF307,'Transactions (Dated)'!$B:$B,BO$11,'Transactions (Dated)'!$C:$C,"Dividend (paid to cash)")*AD307</f>
        <v>0</v>
      </c>
      <c r="BP307" s="6">
        <f ca="1">BP306+SUMIFS('Transactions (Dated)'!$F:$F,'Transactions (Dated)'!$D:$D,$BF307,'Transactions (Dated)'!$B:$B,BP$11,'Transactions (Dated)'!$C:$C,"Dividend (paid to cash)")*AE307</f>
        <v>0</v>
      </c>
      <c r="BQ307" s="6">
        <f ca="1">BQ306+SUMIFS('Transactions (Dated)'!$F:$F,'Transactions (Dated)'!$D:$D,$BF307,'Transactions (Dated)'!$B:$B,BQ$11,'Transactions (Dated)'!$C:$C,"Dividend (paid to cash)")*AF307</f>
        <v>0</v>
      </c>
      <c r="BR307" s="6">
        <f ca="1">BR306+SUMIFS('Transactions (Dated)'!$F:$F,'Transactions (Dated)'!$D:$D,$BF307,'Transactions (Dated)'!$B:$B,BR$11,'Transactions (Dated)'!$C:$C,"Dividend (paid to cash)")*AG307</f>
        <v>0</v>
      </c>
      <c r="BS307" s="6">
        <f ca="1">BS306+SUMIFS('Transactions (Dated)'!$F:$F,'Transactions (Dated)'!$D:$D,$BF307,'Transactions (Dated)'!$B:$B,BS$11,'Transactions (Dated)'!$C:$C,"Dividend (paid to cash)")*AH307</f>
        <v>0</v>
      </c>
      <c r="BT307" s="6">
        <f ca="1">BT306+SUMIFS('Transactions (Dated)'!$F:$F,'Transactions (Dated)'!$D:$D,$BF307,'Transactions (Dated)'!$B:$B,BT$11,'Transactions (Dated)'!$C:$C,"Dividend (paid to cash)")*AI307</f>
        <v>0</v>
      </c>
      <c r="BU307" s="6">
        <f ca="1">BU306+SUMIFS('Transactions (Dated)'!$F:$F,'Transactions (Dated)'!$D:$D,$BF307,'Transactions (Dated)'!$B:$B,BU$11,'Transactions (Dated)'!$C:$C,"Dividend (paid to cash)")*AJ307</f>
        <v>0</v>
      </c>
      <c r="BV307" s="6"/>
      <c r="BX307" s="6">
        <f t="shared" ca="1" si="126"/>
        <v>808958.36</v>
      </c>
      <c r="BZ307" s="3">
        <f t="shared" si="127"/>
        <v>42341</v>
      </c>
      <c r="CA307" s="4">
        <f t="shared" ca="1" si="122"/>
        <v>169035.25</v>
      </c>
      <c r="CB307" s="4">
        <f t="shared" ca="1" si="123"/>
        <v>808958.36</v>
      </c>
      <c r="CD307" s="4">
        <f t="shared" ca="1" si="124"/>
        <v>977993.61</v>
      </c>
    </row>
    <row r="308" spans="2:82" x14ac:dyDescent="0.15">
      <c r="B308" s="3">
        <f t="shared" si="125"/>
        <v>42342</v>
      </c>
      <c r="C308" s="2">
        <v>13358.8</v>
      </c>
      <c r="E308" s="70">
        <v>42342</v>
      </c>
      <c r="F308" s="69">
        <v>10.4</v>
      </c>
      <c r="G308" s="69">
        <v>2.7</v>
      </c>
      <c r="H308" s="69">
        <v>18.125</v>
      </c>
      <c r="I308" s="69">
        <v>33.46</v>
      </c>
      <c r="J308" s="69">
        <v>13.5</v>
      </c>
      <c r="K308" s="69">
        <v>10.1</v>
      </c>
      <c r="L308" s="69">
        <v>21.08</v>
      </c>
      <c r="M308" s="69">
        <v>2.92</v>
      </c>
      <c r="N308" s="69">
        <v>7.47</v>
      </c>
      <c r="O308" s="69">
        <v>6.4667000000000003</v>
      </c>
      <c r="P308" s="69">
        <v>24.07</v>
      </c>
      <c r="Q308" s="69">
        <v>0.82</v>
      </c>
      <c r="R308" s="69">
        <v>6.13</v>
      </c>
      <c r="S308" s="69">
        <v>37.68</v>
      </c>
      <c r="T308" s="4"/>
      <c r="V308" s="3">
        <f t="shared" si="104"/>
        <v>42342</v>
      </c>
      <c r="W308" s="40">
        <f ca="1">W307+SUMIFS('Transactions (Dated)'!$E$2:$E$53,'Transactions (Dated)'!$D$2:$D$53,'Share Values'!$V308,'Transactions (Dated)'!$B$2:$B$53,'Share Values'!W$11,'Transactions (Dated)'!$C$2:$C$53,"Buy")-SUMIFS('Transactions (Dated)'!$E$2:$E$53,'Transactions (Dated)'!$D$2:$D$53,'Share Values'!$V308,'Transactions (Dated)'!$B$2:$B$53,'Share Values'!W$11,'Transactions (Dated)'!$C$2:$C$53,"Sell")</f>
        <v>4625</v>
      </c>
      <c r="X308" s="40">
        <f ca="1">X307+SUMIFS('Transactions (Dated)'!$E$2:$E$53,'Transactions (Dated)'!$D$2:$D$53,'Share Values'!$V308,'Transactions (Dated)'!$B$2:$B$53,'Share Values'!X$11,'Transactions (Dated)'!$C$2:$C$53,"Buy")-SUMIFS('Transactions (Dated)'!$E$2:$E$53,'Transactions (Dated)'!$D$2:$D$53,'Share Values'!$V308,'Transactions (Dated)'!$B$2:$B$53,'Share Values'!X$11,'Transactions (Dated)'!$C$2:$C$53,"Sell")</f>
        <v>9375</v>
      </c>
      <c r="Y308" s="40">
        <f ca="1">Y307+SUMIFS('Transactions (Dated)'!$E$2:$E$53,'Transactions (Dated)'!$D$2:$D$53,'Share Values'!$V308,'Transactions (Dated)'!$B$2:$B$53,'Share Values'!Y$11,'Transactions (Dated)'!$C$2:$C$53,"Buy")-SUMIFS('Transactions (Dated)'!$E$2:$E$53,'Transactions (Dated)'!$D$2:$D$53,'Share Values'!$V308,'Transactions (Dated)'!$B$2:$B$53,'Share Values'!Y$11,'Transactions (Dated)'!$C$2:$C$53,"Sell")</f>
        <v>0</v>
      </c>
      <c r="Z308" s="40">
        <f ca="1">Z307+SUMIFS('Transactions (Dated)'!$E$2:$E$53,'Transactions (Dated)'!$D$2:$D$53,'Share Values'!$V308,'Transactions (Dated)'!$B$2:$B$53,'Share Values'!Z$11,'Transactions (Dated)'!$C$2:$C$53,"Buy")-SUMIFS('Transactions (Dated)'!$E$2:$E$53,'Transactions (Dated)'!$D$2:$D$53,'Share Values'!$V308,'Transactions (Dated)'!$B$2:$B$53,'Share Values'!Z$11,'Transactions (Dated)'!$C$2:$C$53,"Sell")</f>
        <v>1892</v>
      </c>
      <c r="AA308" s="40">
        <f ca="1">AA307+SUMIFS('Transactions (Dated)'!$E$2:$E$53,'Transactions (Dated)'!$D$2:$D$53,'Share Values'!$V308,'Transactions (Dated)'!$B$2:$B$53,'Share Values'!AA$11,'Transactions (Dated)'!$C$2:$C$53,"Buy")-SUMIFS('Transactions (Dated)'!$E$2:$E$53,'Transactions (Dated)'!$D$2:$D$53,'Share Values'!$V308,'Transactions (Dated)'!$B$2:$B$53,'Share Values'!AA$11,'Transactions (Dated)'!$C$2:$C$53,"Sell")</f>
        <v>2348</v>
      </c>
      <c r="AB308" s="40">
        <f ca="1">AB307+SUMIFS('Transactions (Dated)'!$E$2:$E$53,'Transactions (Dated)'!$D$2:$D$53,'Share Values'!$V308,'Transactions (Dated)'!$B$2:$B$53,'Share Values'!AB$11,'Transactions (Dated)'!$C$2:$C$53,"Buy")-SUMIFS('Transactions (Dated)'!$E$2:$E$53,'Transactions (Dated)'!$D$2:$D$53,'Share Values'!$V308,'Transactions (Dated)'!$B$2:$B$53,'Share Values'!AB$11,'Transactions (Dated)'!$C$2:$C$53,"Sell")</f>
        <v>0</v>
      </c>
      <c r="AC308" s="40">
        <f ca="1">AC307+SUMIFS('Transactions (Dated)'!$E$2:$E$53,'Transactions (Dated)'!$D$2:$D$53,'Share Values'!$V308,'Transactions (Dated)'!$B$2:$B$53,'Share Values'!AC$11,'Transactions (Dated)'!$C$2:$C$53,"Buy")-SUMIFS('Transactions (Dated)'!$E$2:$E$53,'Transactions (Dated)'!$D$2:$D$53,'Share Values'!$V308,'Transactions (Dated)'!$B$2:$B$53,'Share Values'!AC$11,'Transactions (Dated)'!$C$2:$C$53,"Sell")</f>
        <v>0</v>
      </c>
      <c r="AD308" s="40">
        <f ca="1">AD307+SUMIFS('Transactions (Dated)'!$E$2:$E$53,'Transactions (Dated)'!$D$2:$D$53,'Share Values'!$V308,'Transactions (Dated)'!$B$2:$B$53,'Share Values'!AD$11,'Transactions (Dated)'!$C$2:$C$53,"Buy")-SUMIFS('Transactions (Dated)'!$E$2:$E$53,'Transactions (Dated)'!$D$2:$D$53,'Share Values'!$V308,'Transactions (Dated)'!$B$2:$B$53,'Share Values'!AD$11,'Transactions (Dated)'!$C$2:$C$53,"Sell")</f>
        <v>0</v>
      </c>
      <c r="AE308" s="40">
        <f ca="1">AE307+SUMIFS('Transactions (Dated)'!$E$2:$E$53,'Transactions (Dated)'!$D$2:$D$53,'Share Values'!$V308,'Transactions (Dated)'!$B$2:$B$53,'Share Values'!AE$11,'Transactions (Dated)'!$C$2:$C$53,"Buy")-SUMIFS('Transactions (Dated)'!$E$2:$E$53,'Transactions (Dated)'!$D$2:$D$53,'Share Values'!$V308,'Transactions (Dated)'!$B$2:$B$53,'Share Values'!AE$11,'Transactions (Dated)'!$C$2:$C$53,"Sell")</f>
        <v>0</v>
      </c>
      <c r="AF308" s="40">
        <f ca="1">AF307+SUMIFS('Transactions (Dated)'!$E$2:$E$53,'Transactions (Dated)'!$D$2:$D$53,'Share Values'!$V308,'Transactions (Dated)'!$B$2:$B$53,'Share Values'!AF$11,'Transactions (Dated)'!$C$2:$C$53,"Buy")-SUMIFS('Transactions (Dated)'!$E$2:$E$53,'Transactions (Dated)'!$D$2:$D$53,'Share Values'!$V308,'Transactions (Dated)'!$B$2:$B$53,'Share Values'!AF$11,'Transactions (Dated)'!$C$2:$C$53,"Sell")</f>
        <v>0</v>
      </c>
      <c r="AG308" s="40">
        <f ca="1">AG307+SUMIFS('Transactions (Dated)'!$E$2:$E$53,'Transactions (Dated)'!$D$2:$D$53,'Share Values'!$V308,'Transactions (Dated)'!$B$2:$B$53,'Share Values'!AG$11,'Transactions (Dated)'!$C$2:$C$53,"Buy")-SUMIFS('Transactions (Dated)'!$E$2:$E$53,'Transactions (Dated)'!$D$2:$D$53,'Share Values'!$V308,'Transactions (Dated)'!$B$2:$B$53,'Share Values'!AG$11,'Transactions (Dated)'!$C$2:$C$53,"Sell")</f>
        <v>0</v>
      </c>
      <c r="AH308" s="40">
        <f ca="1">AH307+SUMIFS('Transactions (Dated)'!$E$2:$E$53,'Transactions (Dated)'!$D$2:$D$53,'Share Values'!$V308,'Transactions (Dated)'!$B$2:$B$53,'Share Values'!AH$11,'Transactions (Dated)'!$C$2:$C$53,"Buy")-SUMIFS('Transactions (Dated)'!$E$2:$E$53,'Transactions (Dated)'!$D$2:$D$53,'Share Values'!$V308,'Transactions (Dated)'!$B$2:$B$53,'Share Values'!AH$11,'Transactions (Dated)'!$C$2:$C$53,"Sell")</f>
        <v>0</v>
      </c>
      <c r="AI308" s="40">
        <f ca="1">AI307+SUMIFS('Transactions (Dated)'!$E$2:$E$53,'Transactions (Dated)'!$D$2:$D$53,'Share Values'!$V308,'Transactions (Dated)'!$B$2:$B$53,'Share Values'!AI$11,'Transactions (Dated)'!$C$2:$C$53,"Buy")-SUMIFS('Transactions (Dated)'!$E$2:$E$53,'Transactions (Dated)'!$D$2:$D$53,'Share Values'!$V308,'Transactions (Dated)'!$B$2:$B$53,'Share Values'!AI$11,'Transactions (Dated)'!$C$2:$C$53,"Sell")</f>
        <v>0</v>
      </c>
      <c r="AJ308" s="40">
        <f ca="1">AJ307+SUMIFS('Transactions (Dated)'!$E$2:$E$53,'Transactions (Dated)'!$D$2:$D$53,'Share Values'!$V308,'Transactions (Dated)'!$B$2:$B$53,'Share Values'!AJ$11,'Transactions (Dated)'!$C$2:$C$53,"Buy")-SUMIFS('Transactions (Dated)'!$E$2:$E$53,'Transactions (Dated)'!$D$2:$D$53,'Share Values'!$V308,'Transactions (Dated)'!$B$2:$B$53,'Share Values'!AJ$11,'Transactions (Dated)'!$C$2:$C$53,"Sell")</f>
        <v>0</v>
      </c>
      <c r="AK308" s="40"/>
      <c r="AM308" s="3">
        <f t="shared" si="105"/>
        <v>42342</v>
      </c>
      <c r="AN308" s="6">
        <f t="shared" ca="1" si="106"/>
        <v>48100</v>
      </c>
      <c r="AO308" s="6">
        <f t="shared" ca="1" si="107"/>
        <v>25312.5</v>
      </c>
      <c r="AP308" s="6">
        <f t="shared" ca="1" si="108"/>
        <v>0</v>
      </c>
      <c r="AQ308" s="6">
        <f t="shared" ca="1" si="109"/>
        <v>63306.32</v>
      </c>
      <c r="AR308" s="6">
        <f t="shared" ca="1" si="110"/>
        <v>31698</v>
      </c>
      <c r="AS308" s="6">
        <f t="shared" ca="1" si="111"/>
        <v>0</v>
      </c>
      <c r="AT308" s="6">
        <f t="shared" ca="1" si="112"/>
        <v>0</v>
      </c>
      <c r="AU308" s="6">
        <f t="shared" ca="1" si="113"/>
        <v>0</v>
      </c>
      <c r="AV308" s="6">
        <f t="shared" ca="1" si="114"/>
        <v>0</v>
      </c>
      <c r="AW308" s="6">
        <f t="shared" ca="1" si="115"/>
        <v>0</v>
      </c>
      <c r="AX308" s="6">
        <f t="shared" ca="1" si="116"/>
        <v>0</v>
      </c>
      <c r="AY308" s="6">
        <f t="shared" ca="1" si="117"/>
        <v>0</v>
      </c>
      <c r="AZ308" s="6">
        <f t="shared" ca="1" si="118"/>
        <v>0</v>
      </c>
      <c r="BA308" s="6">
        <f t="shared" ca="1" si="119"/>
        <v>0</v>
      </c>
      <c r="BB308" s="6"/>
      <c r="BD308" s="4">
        <f t="shared" ca="1" si="120"/>
        <v>168416.82</v>
      </c>
      <c r="BF308" s="3">
        <f t="shared" si="121"/>
        <v>42342</v>
      </c>
      <c r="BG308" s="6">
        <f>BG307+SUMIFS('Transactions (Dated)'!H:H,'Transactions (Dated)'!D:D,'Share Values'!AM308)</f>
        <v>806524.9</v>
      </c>
      <c r="BH308" s="6">
        <f ca="1">BH307+SUMIFS('Transactions (Dated)'!$F:$F,'Transactions (Dated)'!$D:$D,$BF308,'Transactions (Dated)'!$B:$B,BH$11,'Transactions (Dated)'!$C:$C,"Dividend (paid to cash)")*W308</f>
        <v>0</v>
      </c>
      <c r="BI308" s="6">
        <f ca="1">BI307+SUMIFS('Transactions (Dated)'!$F:$F,'Transactions (Dated)'!$D:$D,$BF308,'Transactions (Dated)'!$B:$B,BI$11,'Transactions (Dated)'!$C:$C,"Dividend (paid to cash)")*X308</f>
        <v>2187.5</v>
      </c>
      <c r="BJ308" s="6">
        <f ca="1">BJ307+SUMIFS('Transactions (Dated)'!$F:$F,'Transactions (Dated)'!$D:$D,$BF308,'Transactions (Dated)'!$B:$B,BJ$11,'Transactions (Dated)'!$C:$C,"Dividend (paid to cash)")*Y308</f>
        <v>0</v>
      </c>
      <c r="BK308" s="6">
        <f ca="1">BK307+SUMIFS('Transactions (Dated)'!$F:$F,'Transactions (Dated)'!$D:$D,$BF308,'Transactions (Dated)'!$B:$B,BK$11,'Transactions (Dated)'!$C:$C,"Dividend (paid to cash)")*Z308</f>
        <v>245.96000000000004</v>
      </c>
      <c r="BL308" s="6">
        <f ca="1">BL307+SUMIFS('Transactions (Dated)'!$F:$F,'Transactions (Dated)'!$D:$D,$BF308,'Transactions (Dated)'!$B:$B,BL$11,'Transactions (Dated)'!$C:$C,"Dividend (paid to cash)")*AA308</f>
        <v>0</v>
      </c>
      <c r="BM308" s="6">
        <f ca="1">BM307+SUMIFS('Transactions (Dated)'!$F:$F,'Transactions (Dated)'!$D:$D,$BF308,'Transactions (Dated)'!$B:$B,BM$11,'Transactions (Dated)'!$C:$C,"Dividend (paid to cash)")*AB308</f>
        <v>0</v>
      </c>
      <c r="BN308" s="6">
        <f ca="1">BN307+SUMIFS('Transactions (Dated)'!$F:$F,'Transactions (Dated)'!$D:$D,$BF308,'Transactions (Dated)'!$B:$B,BN$11,'Transactions (Dated)'!$C:$C,"Dividend (paid to cash)")*AC308</f>
        <v>0</v>
      </c>
      <c r="BO308" s="6">
        <f ca="1">BO307+SUMIFS('Transactions (Dated)'!$F:$F,'Transactions (Dated)'!$D:$D,$BF308,'Transactions (Dated)'!$B:$B,BO$11,'Transactions (Dated)'!$C:$C,"Dividend (paid to cash)")*AD308</f>
        <v>0</v>
      </c>
      <c r="BP308" s="6">
        <f ca="1">BP307+SUMIFS('Transactions (Dated)'!$F:$F,'Transactions (Dated)'!$D:$D,$BF308,'Transactions (Dated)'!$B:$B,BP$11,'Transactions (Dated)'!$C:$C,"Dividend (paid to cash)")*AE308</f>
        <v>0</v>
      </c>
      <c r="BQ308" s="6">
        <f ca="1">BQ307+SUMIFS('Transactions (Dated)'!$F:$F,'Transactions (Dated)'!$D:$D,$BF308,'Transactions (Dated)'!$B:$B,BQ$11,'Transactions (Dated)'!$C:$C,"Dividend (paid to cash)")*AF308</f>
        <v>0</v>
      </c>
      <c r="BR308" s="6">
        <f ca="1">BR307+SUMIFS('Transactions (Dated)'!$F:$F,'Transactions (Dated)'!$D:$D,$BF308,'Transactions (Dated)'!$B:$B,BR$11,'Transactions (Dated)'!$C:$C,"Dividend (paid to cash)")*AG308</f>
        <v>0</v>
      </c>
      <c r="BS308" s="6">
        <f ca="1">BS307+SUMIFS('Transactions (Dated)'!$F:$F,'Transactions (Dated)'!$D:$D,$BF308,'Transactions (Dated)'!$B:$B,BS$11,'Transactions (Dated)'!$C:$C,"Dividend (paid to cash)")*AH308</f>
        <v>0</v>
      </c>
      <c r="BT308" s="6">
        <f ca="1">BT307+SUMIFS('Transactions (Dated)'!$F:$F,'Transactions (Dated)'!$D:$D,$BF308,'Transactions (Dated)'!$B:$B,BT$11,'Transactions (Dated)'!$C:$C,"Dividend (paid to cash)")*AI308</f>
        <v>0</v>
      </c>
      <c r="BU308" s="6">
        <f ca="1">BU307+SUMIFS('Transactions (Dated)'!$F:$F,'Transactions (Dated)'!$D:$D,$BF308,'Transactions (Dated)'!$B:$B,BU$11,'Transactions (Dated)'!$C:$C,"Dividend (paid to cash)")*AJ308</f>
        <v>0</v>
      </c>
      <c r="BV308" s="6"/>
      <c r="BX308" s="6">
        <f t="shared" ca="1" si="126"/>
        <v>808958.36</v>
      </c>
      <c r="BZ308" s="3">
        <f t="shared" si="127"/>
        <v>42342</v>
      </c>
      <c r="CA308" s="4">
        <f t="shared" ca="1" si="122"/>
        <v>168416.82</v>
      </c>
      <c r="CB308" s="4">
        <f t="shared" ca="1" si="123"/>
        <v>808958.36</v>
      </c>
      <c r="CD308" s="4">
        <f t="shared" ca="1" si="124"/>
        <v>977375.17999999993</v>
      </c>
    </row>
    <row r="309" spans="2:82" x14ac:dyDescent="0.15">
      <c r="B309" s="3">
        <f t="shared" si="125"/>
        <v>42345</v>
      </c>
      <c r="C309" s="2">
        <v>13042.8</v>
      </c>
      <c r="E309" s="70">
        <v>42345</v>
      </c>
      <c r="F309" s="69">
        <v>10.23</v>
      </c>
      <c r="G309" s="69">
        <v>2.4300000000000002</v>
      </c>
      <c r="H309" s="69">
        <v>17.71</v>
      </c>
      <c r="I309" s="69">
        <v>32.979999999999997</v>
      </c>
      <c r="J309" s="69">
        <v>12.96</v>
      </c>
      <c r="K309" s="69">
        <v>9.8800000000000008</v>
      </c>
      <c r="L309" s="69">
        <v>20.72</v>
      </c>
      <c r="M309" s="69">
        <v>2.89</v>
      </c>
      <c r="N309" s="69">
        <v>7.5</v>
      </c>
      <c r="O309" s="69">
        <v>6.34</v>
      </c>
      <c r="P309" s="69">
        <v>23</v>
      </c>
      <c r="Q309" s="69">
        <v>0.81</v>
      </c>
      <c r="R309" s="69">
        <v>5.43</v>
      </c>
      <c r="S309" s="69">
        <v>36.9</v>
      </c>
      <c r="T309" s="4"/>
      <c r="V309" s="3">
        <f t="shared" si="104"/>
        <v>42345</v>
      </c>
      <c r="W309" s="40">
        <f ca="1">W308+SUMIFS('Transactions (Dated)'!$E$2:$E$53,'Transactions (Dated)'!$D$2:$D$53,'Share Values'!$V309,'Transactions (Dated)'!$B$2:$B$53,'Share Values'!W$11,'Transactions (Dated)'!$C$2:$C$53,"Buy")-SUMIFS('Transactions (Dated)'!$E$2:$E$53,'Transactions (Dated)'!$D$2:$D$53,'Share Values'!$V309,'Transactions (Dated)'!$B$2:$B$53,'Share Values'!W$11,'Transactions (Dated)'!$C$2:$C$53,"Sell")</f>
        <v>4625</v>
      </c>
      <c r="X309" s="40">
        <f ca="1">X308+SUMIFS('Transactions (Dated)'!$E$2:$E$53,'Transactions (Dated)'!$D$2:$D$53,'Share Values'!$V309,'Transactions (Dated)'!$B$2:$B$53,'Share Values'!X$11,'Transactions (Dated)'!$C$2:$C$53,"Buy")-SUMIFS('Transactions (Dated)'!$E$2:$E$53,'Transactions (Dated)'!$D$2:$D$53,'Share Values'!$V309,'Transactions (Dated)'!$B$2:$B$53,'Share Values'!X$11,'Transactions (Dated)'!$C$2:$C$53,"Sell")</f>
        <v>9375</v>
      </c>
      <c r="Y309" s="40">
        <f ca="1">Y308+SUMIFS('Transactions (Dated)'!$E$2:$E$53,'Transactions (Dated)'!$D$2:$D$53,'Share Values'!$V309,'Transactions (Dated)'!$B$2:$B$53,'Share Values'!Y$11,'Transactions (Dated)'!$C$2:$C$53,"Buy")-SUMIFS('Transactions (Dated)'!$E$2:$E$53,'Transactions (Dated)'!$D$2:$D$53,'Share Values'!$V309,'Transactions (Dated)'!$B$2:$B$53,'Share Values'!Y$11,'Transactions (Dated)'!$C$2:$C$53,"Sell")</f>
        <v>0</v>
      </c>
      <c r="Z309" s="40">
        <f ca="1">Z308+SUMIFS('Transactions (Dated)'!$E$2:$E$53,'Transactions (Dated)'!$D$2:$D$53,'Share Values'!$V309,'Transactions (Dated)'!$B$2:$B$53,'Share Values'!Z$11,'Transactions (Dated)'!$C$2:$C$53,"Buy")-SUMIFS('Transactions (Dated)'!$E$2:$E$53,'Transactions (Dated)'!$D$2:$D$53,'Share Values'!$V309,'Transactions (Dated)'!$B$2:$B$53,'Share Values'!Z$11,'Transactions (Dated)'!$C$2:$C$53,"Sell")</f>
        <v>1892</v>
      </c>
      <c r="AA309" s="40">
        <f ca="1">AA308+SUMIFS('Transactions (Dated)'!$E$2:$E$53,'Transactions (Dated)'!$D$2:$D$53,'Share Values'!$V309,'Transactions (Dated)'!$B$2:$B$53,'Share Values'!AA$11,'Transactions (Dated)'!$C$2:$C$53,"Buy")-SUMIFS('Transactions (Dated)'!$E$2:$E$53,'Transactions (Dated)'!$D$2:$D$53,'Share Values'!$V309,'Transactions (Dated)'!$B$2:$B$53,'Share Values'!AA$11,'Transactions (Dated)'!$C$2:$C$53,"Sell")</f>
        <v>2348</v>
      </c>
      <c r="AB309" s="40">
        <f ca="1">AB308+SUMIFS('Transactions (Dated)'!$E$2:$E$53,'Transactions (Dated)'!$D$2:$D$53,'Share Values'!$V309,'Transactions (Dated)'!$B$2:$B$53,'Share Values'!AB$11,'Transactions (Dated)'!$C$2:$C$53,"Buy")-SUMIFS('Transactions (Dated)'!$E$2:$E$53,'Transactions (Dated)'!$D$2:$D$53,'Share Values'!$V309,'Transactions (Dated)'!$B$2:$B$53,'Share Values'!AB$11,'Transactions (Dated)'!$C$2:$C$53,"Sell")</f>
        <v>0</v>
      </c>
      <c r="AC309" s="40">
        <f ca="1">AC308+SUMIFS('Transactions (Dated)'!$E$2:$E$53,'Transactions (Dated)'!$D$2:$D$53,'Share Values'!$V309,'Transactions (Dated)'!$B$2:$B$53,'Share Values'!AC$11,'Transactions (Dated)'!$C$2:$C$53,"Buy")-SUMIFS('Transactions (Dated)'!$E$2:$E$53,'Transactions (Dated)'!$D$2:$D$53,'Share Values'!$V309,'Transactions (Dated)'!$B$2:$B$53,'Share Values'!AC$11,'Transactions (Dated)'!$C$2:$C$53,"Sell")</f>
        <v>0</v>
      </c>
      <c r="AD309" s="40">
        <f ca="1">AD308+SUMIFS('Transactions (Dated)'!$E$2:$E$53,'Transactions (Dated)'!$D$2:$D$53,'Share Values'!$V309,'Transactions (Dated)'!$B$2:$B$53,'Share Values'!AD$11,'Transactions (Dated)'!$C$2:$C$53,"Buy")-SUMIFS('Transactions (Dated)'!$E$2:$E$53,'Transactions (Dated)'!$D$2:$D$53,'Share Values'!$V309,'Transactions (Dated)'!$B$2:$B$53,'Share Values'!AD$11,'Transactions (Dated)'!$C$2:$C$53,"Sell")</f>
        <v>0</v>
      </c>
      <c r="AE309" s="40">
        <f ca="1">AE308+SUMIFS('Transactions (Dated)'!$E$2:$E$53,'Transactions (Dated)'!$D$2:$D$53,'Share Values'!$V309,'Transactions (Dated)'!$B$2:$B$53,'Share Values'!AE$11,'Transactions (Dated)'!$C$2:$C$53,"Buy")-SUMIFS('Transactions (Dated)'!$E$2:$E$53,'Transactions (Dated)'!$D$2:$D$53,'Share Values'!$V309,'Transactions (Dated)'!$B$2:$B$53,'Share Values'!AE$11,'Transactions (Dated)'!$C$2:$C$53,"Sell")</f>
        <v>0</v>
      </c>
      <c r="AF309" s="40">
        <f ca="1">AF308+SUMIFS('Transactions (Dated)'!$E$2:$E$53,'Transactions (Dated)'!$D$2:$D$53,'Share Values'!$V309,'Transactions (Dated)'!$B$2:$B$53,'Share Values'!AF$11,'Transactions (Dated)'!$C$2:$C$53,"Buy")-SUMIFS('Transactions (Dated)'!$E$2:$E$53,'Transactions (Dated)'!$D$2:$D$53,'Share Values'!$V309,'Transactions (Dated)'!$B$2:$B$53,'Share Values'!AF$11,'Transactions (Dated)'!$C$2:$C$53,"Sell")</f>
        <v>0</v>
      </c>
      <c r="AG309" s="40">
        <f ca="1">AG308+SUMIFS('Transactions (Dated)'!$E$2:$E$53,'Transactions (Dated)'!$D$2:$D$53,'Share Values'!$V309,'Transactions (Dated)'!$B$2:$B$53,'Share Values'!AG$11,'Transactions (Dated)'!$C$2:$C$53,"Buy")-SUMIFS('Transactions (Dated)'!$E$2:$E$53,'Transactions (Dated)'!$D$2:$D$53,'Share Values'!$V309,'Transactions (Dated)'!$B$2:$B$53,'Share Values'!AG$11,'Transactions (Dated)'!$C$2:$C$53,"Sell")</f>
        <v>0</v>
      </c>
      <c r="AH309" s="40">
        <f ca="1">AH308+SUMIFS('Transactions (Dated)'!$E$2:$E$53,'Transactions (Dated)'!$D$2:$D$53,'Share Values'!$V309,'Transactions (Dated)'!$B$2:$B$53,'Share Values'!AH$11,'Transactions (Dated)'!$C$2:$C$53,"Buy")-SUMIFS('Transactions (Dated)'!$E$2:$E$53,'Transactions (Dated)'!$D$2:$D$53,'Share Values'!$V309,'Transactions (Dated)'!$B$2:$B$53,'Share Values'!AH$11,'Transactions (Dated)'!$C$2:$C$53,"Sell")</f>
        <v>0</v>
      </c>
      <c r="AI309" s="40">
        <f ca="1">AI308+SUMIFS('Transactions (Dated)'!$E$2:$E$53,'Transactions (Dated)'!$D$2:$D$53,'Share Values'!$V309,'Transactions (Dated)'!$B$2:$B$53,'Share Values'!AI$11,'Transactions (Dated)'!$C$2:$C$53,"Buy")-SUMIFS('Transactions (Dated)'!$E$2:$E$53,'Transactions (Dated)'!$D$2:$D$53,'Share Values'!$V309,'Transactions (Dated)'!$B$2:$B$53,'Share Values'!AI$11,'Transactions (Dated)'!$C$2:$C$53,"Sell")</f>
        <v>0</v>
      </c>
      <c r="AJ309" s="40">
        <f ca="1">AJ308+SUMIFS('Transactions (Dated)'!$E$2:$E$53,'Transactions (Dated)'!$D$2:$D$53,'Share Values'!$V309,'Transactions (Dated)'!$B$2:$B$53,'Share Values'!AJ$11,'Transactions (Dated)'!$C$2:$C$53,"Buy")-SUMIFS('Transactions (Dated)'!$E$2:$E$53,'Transactions (Dated)'!$D$2:$D$53,'Share Values'!$V309,'Transactions (Dated)'!$B$2:$B$53,'Share Values'!AJ$11,'Transactions (Dated)'!$C$2:$C$53,"Sell")</f>
        <v>0</v>
      </c>
      <c r="AK309" s="40"/>
      <c r="AM309" s="3">
        <f t="shared" si="105"/>
        <v>42345</v>
      </c>
      <c r="AN309" s="6">
        <f t="shared" ca="1" si="106"/>
        <v>47313.75</v>
      </c>
      <c r="AO309" s="6">
        <f t="shared" ca="1" si="107"/>
        <v>22781.25</v>
      </c>
      <c r="AP309" s="6">
        <f t="shared" ca="1" si="108"/>
        <v>0</v>
      </c>
      <c r="AQ309" s="6">
        <f t="shared" ca="1" si="109"/>
        <v>62398.159999999996</v>
      </c>
      <c r="AR309" s="6">
        <f t="shared" ca="1" si="110"/>
        <v>30430.080000000002</v>
      </c>
      <c r="AS309" s="6">
        <f t="shared" ca="1" si="111"/>
        <v>0</v>
      </c>
      <c r="AT309" s="6">
        <f t="shared" ca="1" si="112"/>
        <v>0</v>
      </c>
      <c r="AU309" s="6">
        <f t="shared" ca="1" si="113"/>
        <v>0</v>
      </c>
      <c r="AV309" s="6">
        <f t="shared" ca="1" si="114"/>
        <v>0</v>
      </c>
      <c r="AW309" s="6">
        <f t="shared" ca="1" si="115"/>
        <v>0</v>
      </c>
      <c r="AX309" s="6">
        <f t="shared" ca="1" si="116"/>
        <v>0</v>
      </c>
      <c r="AY309" s="6">
        <f t="shared" ca="1" si="117"/>
        <v>0</v>
      </c>
      <c r="AZ309" s="6">
        <f t="shared" ca="1" si="118"/>
        <v>0</v>
      </c>
      <c r="BA309" s="6">
        <f t="shared" ca="1" si="119"/>
        <v>0</v>
      </c>
      <c r="BB309" s="6"/>
      <c r="BD309" s="4">
        <f t="shared" ca="1" si="120"/>
        <v>162923.24</v>
      </c>
      <c r="BF309" s="3">
        <f t="shared" si="121"/>
        <v>42345</v>
      </c>
      <c r="BG309" s="6">
        <f>BG308+SUMIFS('Transactions (Dated)'!H:H,'Transactions (Dated)'!D:D,'Share Values'!AM309)</f>
        <v>806524.9</v>
      </c>
      <c r="BH309" s="6">
        <f ca="1">BH308+SUMIFS('Transactions (Dated)'!$F:$F,'Transactions (Dated)'!$D:$D,$BF309,'Transactions (Dated)'!$B:$B,BH$11,'Transactions (Dated)'!$C:$C,"Dividend (paid to cash)")*W309</f>
        <v>0</v>
      </c>
      <c r="BI309" s="6">
        <f ca="1">BI308+SUMIFS('Transactions (Dated)'!$F:$F,'Transactions (Dated)'!$D:$D,$BF309,'Transactions (Dated)'!$B:$B,BI$11,'Transactions (Dated)'!$C:$C,"Dividend (paid to cash)")*X309</f>
        <v>2187.5</v>
      </c>
      <c r="BJ309" s="6">
        <f ca="1">BJ308+SUMIFS('Transactions (Dated)'!$F:$F,'Transactions (Dated)'!$D:$D,$BF309,'Transactions (Dated)'!$B:$B,BJ$11,'Transactions (Dated)'!$C:$C,"Dividend (paid to cash)")*Y309</f>
        <v>0</v>
      </c>
      <c r="BK309" s="6">
        <f ca="1">BK308+SUMIFS('Transactions (Dated)'!$F:$F,'Transactions (Dated)'!$D:$D,$BF309,'Transactions (Dated)'!$B:$B,BK$11,'Transactions (Dated)'!$C:$C,"Dividend (paid to cash)")*Z309</f>
        <v>245.96000000000004</v>
      </c>
      <c r="BL309" s="6">
        <f ca="1">BL308+SUMIFS('Transactions (Dated)'!$F:$F,'Transactions (Dated)'!$D:$D,$BF309,'Transactions (Dated)'!$B:$B,BL$11,'Transactions (Dated)'!$C:$C,"Dividend (paid to cash)")*AA309</f>
        <v>0</v>
      </c>
      <c r="BM309" s="6">
        <f ca="1">BM308+SUMIFS('Transactions (Dated)'!$F:$F,'Transactions (Dated)'!$D:$D,$BF309,'Transactions (Dated)'!$B:$B,BM$11,'Transactions (Dated)'!$C:$C,"Dividend (paid to cash)")*AB309</f>
        <v>0</v>
      </c>
      <c r="BN309" s="6">
        <f ca="1">BN308+SUMIFS('Transactions (Dated)'!$F:$F,'Transactions (Dated)'!$D:$D,$BF309,'Transactions (Dated)'!$B:$B,BN$11,'Transactions (Dated)'!$C:$C,"Dividend (paid to cash)")*AC309</f>
        <v>0</v>
      </c>
      <c r="BO309" s="6">
        <f ca="1">BO308+SUMIFS('Transactions (Dated)'!$F:$F,'Transactions (Dated)'!$D:$D,$BF309,'Transactions (Dated)'!$B:$B,BO$11,'Transactions (Dated)'!$C:$C,"Dividend (paid to cash)")*AD309</f>
        <v>0</v>
      </c>
      <c r="BP309" s="6">
        <f ca="1">BP308+SUMIFS('Transactions (Dated)'!$F:$F,'Transactions (Dated)'!$D:$D,$BF309,'Transactions (Dated)'!$B:$B,BP$11,'Transactions (Dated)'!$C:$C,"Dividend (paid to cash)")*AE309</f>
        <v>0</v>
      </c>
      <c r="BQ309" s="6">
        <f ca="1">BQ308+SUMIFS('Transactions (Dated)'!$F:$F,'Transactions (Dated)'!$D:$D,$BF309,'Transactions (Dated)'!$B:$B,BQ$11,'Transactions (Dated)'!$C:$C,"Dividend (paid to cash)")*AF309</f>
        <v>0</v>
      </c>
      <c r="BR309" s="6">
        <f ca="1">BR308+SUMIFS('Transactions (Dated)'!$F:$F,'Transactions (Dated)'!$D:$D,$BF309,'Transactions (Dated)'!$B:$B,BR$11,'Transactions (Dated)'!$C:$C,"Dividend (paid to cash)")*AG309</f>
        <v>0</v>
      </c>
      <c r="BS309" s="6">
        <f ca="1">BS308+SUMIFS('Transactions (Dated)'!$F:$F,'Transactions (Dated)'!$D:$D,$BF309,'Transactions (Dated)'!$B:$B,BS$11,'Transactions (Dated)'!$C:$C,"Dividend (paid to cash)")*AH309</f>
        <v>0</v>
      </c>
      <c r="BT309" s="6">
        <f ca="1">BT308+SUMIFS('Transactions (Dated)'!$F:$F,'Transactions (Dated)'!$D:$D,$BF309,'Transactions (Dated)'!$B:$B,BT$11,'Transactions (Dated)'!$C:$C,"Dividend (paid to cash)")*AI309</f>
        <v>0</v>
      </c>
      <c r="BU309" s="6">
        <f ca="1">BU308+SUMIFS('Transactions (Dated)'!$F:$F,'Transactions (Dated)'!$D:$D,$BF309,'Transactions (Dated)'!$B:$B,BU$11,'Transactions (Dated)'!$C:$C,"Dividend (paid to cash)")*AJ309</f>
        <v>0</v>
      </c>
      <c r="BV309" s="6"/>
      <c r="BX309" s="6">
        <f t="shared" ca="1" si="126"/>
        <v>808958.36</v>
      </c>
      <c r="BZ309" s="3">
        <f t="shared" si="127"/>
        <v>42345</v>
      </c>
      <c r="CA309" s="4">
        <f t="shared" ca="1" si="122"/>
        <v>162923.24</v>
      </c>
      <c r="CB309" s="4">
        <f t="shared" ca="1" si="123"/>
        <v>808958.36</v>
      </c>
      <c r="CD309" s="4">
        <f t="shared" ca="1" si="124"/>
        <v>971881.6</v>
      </c>
    </row>
    <row r="310" spans="2:82" x14ac:dyDescent="0.15">
      <c r="B310" s="3">
        <f t="shared" si="125"/>
        <v>42346</v>
      </c>
      <c r="C310" s="2">
        <v>12922.5</v>
      </c>
      <c r="E310" s="70">
        <v>42346</v>
      </c>
      <c r="F310" s="69">
        <v>10.37</v>
      </c>
      <c r="G310" s="69">
        <v>2.37</v>
      </c>
      <c r="H310" s="69">
        <v>17.55</v>
      </c>
      <c r="I310" s="69">
        <v>32.74</v>
      </c>
      <c r="J310" s="69">
        <v>12.79</v>
      </c>
      <c r="K310" s="69">
        <v>9.89</v>
      </c>
      <c r="L310" s="69">
        <v>20.51</v>
      </c>
      <c r="M310" s="69">
        <v>2.89</v>
      </c>
      <c r="N310" s="69">
        <v>7.45</v>
      </c>
      <c r="O310" s="69">
        <v>6.4333</v>
      </c>
      <c r="P310" s="69">
        <v>22.74</v>
      </c>
      <c r="Q310" s="69">
        <v>0.81</v>
      </c>
      <c r="R310" s="69">
        <v>5.21</v>
      </c>
      <c r="S310" s="69">
        <v>35.93</v>
      </c>
      <c r="T310" s="4"/>
      <c r="V310" s="3">
        <f t="shared" si="104"/>
        <v>42346</v>
      </c>
      <c r="W310" s="40">
        <f ca="1">W309+SUMIFS('Transactions (Dated)'!$E$2:$E$53,'Transactions (Dated)'!$D$2:$D$53,'Share Values'!$V310,'Transactions (Dated)'!$B$2:$B$53,'Share Values'!W$11,'Transactions (Dated)'!$C$2:$C$53,"Buy")-SUMIFS('Transactions (Dated)'!$E$2:$E$53,'Transactions (Dated)'!$D$2:$D$53,'Share Values'!$V310,'Transactions (Dated)'!$B$2:$B$53,'Share Values'!W$11,'Transactions (Dated)'!$C$2:$C$53,"Sell")</f>
        <v>4625</v>
      </c>
      <c r="X310" s="40">
        <f ca="1">X309+SUMIFS('Transactions (Dated)'!$E$2:$E$53,'Transactions (Dated)'!$D$2:$D$53,'Share Values'!$V310,'Transactions (Dated)'!$B$2:$B$53,'Share Values'!X$11,'Transactions (Dated)'!$C$2:$C$53,"Buy")-SUMIFS('Transactions (Dated)'!$E$2:$E$53,'Transactions (Dated)'!$D$2:$D$53,'Share Values'!$V310,'Transactions (Dated)'!$B$2:$B$53,'Share Values'!X$11,'Transactions (Dated)'!$C$2:$C$53,"Sell")</f>
        <v>9375</v>
      </c>
      <c r="Y310" s="40">
        <f ca="1">Y309+SUMIFS('Transactions (Dated)'!$E$2:$E$53,'Transactions (Dated)'!$D$2:$D$53,'Share Values'!$V310,'Transactions (Dated)'!$B$2:$B$53,'Share Values'!Y$11,'Transactions (Dated)'!$C$2:$C$53,"Buy")-SUMIFS('Transactions (Dated)'!$E$2:$E$53,'Transactions (Dated)'!$D$2:$D$53,'Share Values'!$V310,'Transactions (Dated)'!$B$2:$B$53,'Share Values'!Y$11,'Transactions (Dated)'!$C$2:$C$53,"Sell")</f>
        <v>0</v>
      </c>
      <c r="Z310" s="40">
        <f ca="1">Z309+SUMIFS('Transactions (Dated)'!$E$2:$E$53,'Transactions (Dated)'!$D$2:$D$53,'Share Values'!$V310,'Transactions (Dated)'!$B$2:$B$53,'Share Values'!Z$11,'Transactions (Dated)'!$C$2:$C$53,"Buy")-SUMIFS('Transactions (Dated)'!$E$2:$E$53,'Transactions (Dated)'!$D$2:$D$53,'Share Values'!$V310,'Transactions (Dated)'!$B$2:$B$53,'Share Values'!Z$11,'Transactions (Dated)'!$C$2:$C$53,"Sell")</f>
        <v>1892</v>
      </c>
      <c r="AA310" s="40">
        <f ca="1">AA309+SUMIFS('Transactions (Dated)'!$E$2:$E$53,'Transactions (Dated)'!$D$2:$D$53,'Share Values'!$V310,'Transactions (Dated)'!$B$2:$B$53,'Share Values'!AA$11,'Transactions (Dated)'!$C$2:$C$53,"Buy")-SUMIFS('Transactions (Dated)'!$E$2:$E$53,'Transactions (Dated)'!$D$2:$D$53,'Share Values'!$V310,'Transactions (Dated)'!$B$2:$B$53,'Share Values'!AA$11,'Transactions (Dated)'!$C$2:$C$53,"Sell")</f>
        <v>2348</v>
      </c>
      <c r="AB310" s="40">
        <f ca="1">AB309+SUMIFS('Transactions (Dated)'!$E$2:$E$53,'Transactions (Dated)'!$D$2:$D$53,'Share Values'!$V310,'Transactions (Dated)'!$B$2:$B$53,'Share Values'!AB$11,'Transactions (Dated)'!$C$2:$C$53,"Buy")-SUMIFS('Transactions (Dated)'!$E$2:$E$53,'Transactions (Dated)'!$D$2:$D$53,'Share Values'!$V310,'Transactions (Dated)'!$B$2:$B$53,'Share Values'!AB$11,'Transactions (Dated)'!$C$2:$C$53,"Sell")</f>
        <v>0</v>
      </c>
      <c r="AC310" s="40">
        <f ca="1">AC309+SUMIFS('Transactions (Dated)'!$E$2:$E$53,'Transactions (Dated)'!$D$2:$D$53,'Share Values'!$V310,'Transactions (Dated)'!$B$2:$B$53,'Share Values'!AC$11,'Transactions (Dated)'!$C$2:$C$53,"Buy")-SUMIFS('Transactions (Dated)'!$E$2:$E$53,'Transactions (Dated)'!$D$2:$D$53,'Share Values'!$V310,'Transactions (Dated)'!$B$2:$B$53,'Share Values'!AC$11,'Transactions (Dated)'!$C$2:$C$53,"Sell")</f>
        <v>0</v>
      </c>
      <c r="AD310" s="40">
        <f ca="1">AD309+SUMIFS('Transactions (Dated)'!$E$2:$E$53,'Transactions (Dated)'!$D$2:$D$53,'Share Values'!$V310,'Transactions (Dated)'!$B$2:$B$53,'Share Values'!AD$11,'Transactions (Dated)'!$C$2:$C$53,"Buy")-SUMIFS('Transactions (Dated)'!$E$2:$E$53,'Transactions (Dated)'!$D$2:$D$53,'Share Values'!$V310,'Transactions (Dated)'!$B$2:$B$53,'Share Values'!AD$11,'Transactions (Dated)'!$C$2:$C$53,"Sell")</f>
        <v>0</v>
      </c>
      <c r="AE310" s="40">
        <f ca="1">AE309+SUMIFS('Transactions (Dated)'!$E$2:$E$53,'Transactions (Dated)'!$D$2:$D$53,'Share Values'!$V310,'Transactions (Dated)'!$B$2:$B$53,'Share Values'!AE$11,'Transactions (Dated)'!$C$2:$C$53,"Buy")-SUMIFS('Transactions (Dated)'!$E$2:$E$53,'Transactions (Dated)'!$D$2:$D$53,'Share Values'!$V310,'Transactions (Dated)'!$B$2:$B$53,'Share Values'!AE$11,'Transactions (Dated)'!$C$2:$C$53,"Sell")</f>
        <v>0</v>
      </c>
      <c r="AF310" s="40">
        <f ca="1">AF309+SUMIFS('Transactions (Dated)'!$E$2:$E$53,'Transactions (Dated)'!$D$2:$D$53,'Share Values'!$V310,'Transactions (Dated)'!$B$2:$B$53,'Share Values'!AF$11,'Transactions (Dated)'!$C$2:$C$53,"Buy")-SUMIFS('Transactions (Dated)'!$E$2:$E$53,'Transactions (Dated)'!$D$2:$D$53,'Share Values'!$V310,'Transactions (Dated)'!$B$2:$B$53,'Share Values'!AF$11,'Transactions (Dated)'!$C$2:$C$53,"Sell")</f>
        <v>0</v>
      </c>
      <c r="AG310" s="40">
        <f ca="1">AG309+SUMIFS('Transactions (Dated)'!$E$2:$E$53,'Transactions (Dated)'!$D$2:$D$53,'Share Values'!$V310,'Transactions (Dated)'!$B$2:$B$53,'Share Values'!AG$11,'Transactions (Dated)'!$C$2:$C$53,"Buy")-SUMIFS('Transactions (Dated)'!$E$2:$E$53,'Transactions (Dated)'!$D$2:$D$53,'Share Values'!$V310,'Transactions (Dated)'!$B$2:$B$53,'Share Values'!AG$11,'Transactions (Dated)'!$C$2:$C$53,"Sell")</f>
        <v>0</v>
      </c>
      <c r="AH310" s="40">
        <f ca="1">AH309+SUMIFS('Transactions (Dated)'!$E$2:$E$53,'Transactions (Dated)'!$D$2:$D$53,'Share Values'!$V310,'Transactions (Dated)'!$B$2:$B$53,'Share Values'!AH$11,'Transactions (Dated)'!$C$2:$C$53,"Buy")-SUMIFS('Transactions (Dated)'!$E$2:$E$53,'Transactions (Dated)'!$D$2:$D$53,'Share Values'!$V310,'Transactions (Dated)'!$B$2:$B$53,'Share Values'!AH$11,'Transactions (Dated)'!$C$2:$C$53,"Sell")</f>
        <v>0</v>
      </c>
      <c r="AI310" s="40">
        <f ca="1">AI309+SUMIFS('Transactions (Dated)'!$E$2:$E$53,'Transactions (Dated)'!$D$2:$D$53,'Share Values'!$V310,'Transactions (Dated)'!$B$2:$B$53,'Share Values'!AI$11,'Transactions (Dated)'!$C$2:$C$53,"Buy")-SUMIFS('Transactions (Dated)'!$E$2:$E$53,'Transactions (Dated)'!$D$2:$D$53,'Share Values'!$V310,'Transactions (Dated)'!$B$2:$B$53,'Share Values'!AI$11,'Transactions (Dated)'!$C$2:$C$53,"Sell")</f>
        <v>0</v>
      </c>
      <c r="AJ310" s="40">
        <f ca="1">AJ309+SUMIFS('Transactions (Dated)'!$E$2:$E$53,'Transactions (Dated)'!$D$2:$D$53,'Share Values'!$V310,'Transactions (Dated)'!$B$2:$B$53,'Share Values'!AJ$11,'Transactions (Dated)'!$C$2:$C$53,"Buy")-SUMIFS('Transactions (Dated)'!$E$2:$E$53,'Transactions (Dated)'!$D$2:$D$53,'Share Values'!$V310,'Transactions (Dated)'!$B$2:$B$53,'Share Values'!AJ$11,'Transactions (Dated)'!$C$2:$C$53,"Sell")</f>
        <v>0</v>
      </c>
      <c r="AK310" s="40"/>
      <c r="AM310" s="3">
        <f t="shared" si="105"/>
        <v>42346</v>
      </c>
      <c r="AN310" s="6">
        <f t="shared" ca="1" si="106"/>
        <v>47961.25</v>
      </c>
      <c r="AO310" s="6">
        <f t="shared" ca="1" si="107"/>
        <v>22218.75</v>
      </c>
      <c r="AP310" s="6">
        <f t="shared" ca="1" si="108"/>
        <v>0</v>
      </c>
      <c r="AQ310" s="6">
        <f t="shared" ca="1" si="109"/>
        <v>61944.08</v>
      </c>
      <c r="AR310" s="6">
        <f t="shared" ca="1" si="110"/>
        <v>30030.92</v>
      </c>
      <c r="AS310" s="6">
        <f t="shared" ca="1" si="111"/>
        <v>0</v>
      </c>
      <c r="AT310" s="6">
        <f t="shared" ca="1" si="112"/>
        <v>0</v>
      </c>
      <c r="AU310" s="6">
        <f t="shared" ca="1" si="113"/>
        <v>0</v>
      </c>
      <c r="AV310" s="6">
        <f t="shared" ca="1" si="114"/>
        <v>0</v>
      </c>
      <c r="AW310" s="6">
        <f t="shared" ca="1" si="115"/>
        <v>0</v>
      </c>
      <c r="AX310" s="6">
        <f t="shared" ca="1" si="116"/>
        <v>0</v>
      </c>
      <c r="AY310" s="6">
        <f t="shared" ca="1" si="117"/>
        <v>0</v>
      </c>
      <c r="AZ310" s="6">
        <f t="shared" ca="1" si="118"/>
        <v>0</v>
      </c>
      <c r="BA310" s="6">
        <f t="shared" ca="1" si="119"/>
        <v>0</v>
      </c>
      <c r="BB310" s="6"/>
      <c r="BD310" s="4">
        <f t="shared" ca="1" si="120"/>
        <v>162155</v>
      </c>
      <c r="BF310" s="3">
        <f t="shared" si="121"/>
        <v>42346</v>
      </c>
      <c r="BG310" s="6">
        <f>BG309+SUMIFS('Transactions (Dated)'!H:H,'Transactions (Dated)'!D:D,'Share Values'!AM310)</f>
        <v>806524.9</v>
      </c>
      <c r="BH310" s="6">
        <f ca="1">BH309+SUMIFS('Transactions (Dated)'!$F:$F,'Transactions (Dated)'!$D:$D,$BF310,'Transactions (Dated)'!$B:$B,BH$11,'Transactions (Dated)'!$C:$C,"Dividend (paid to cash)")*W310</f>
        <v>0</v>
      </c>
      <c r="BI310" s="6">
        <f ca="1">BI309+SUMIFS('Transactions (Dated)'!$F:$F,'Transactions (Dated)'!$D:$D,$BF310,'Transactions (Dated)'!$B:$B,BI$11,'Transactions (Dated)'!$C:$C,"Dividend (paid to cash)")*X310</f>
        <v>2187.5</v>
      </c>
      <c r="BJ310" s="6">
        <f ca="1">BJ309+SUMIFS('Transactions (Dated)'!$F:$F,'Transactions (Dated)'!$D:$D,$BF310,'Transactions (Dated)'!$B:$B,BJ$11,'Transactions (Dated)'!$C:$C,"Dividend (paid to cash)")*Y310</f>
        <v>0</v>
      </c>
      <c r="BK310" s="6">
        <f ca="1">BK309+SUMIFS('Transactions (Dated)'!$F:$F,'Transactions (Dated)'!$D:$D,$BF310,'Transactions (Dated)'!$B:$B,BK$11,'Transactions (Dated)'!$C:$C,"Dividend (paid to cash)")*Z310</f>
        <v>245.96000000000004</v>
      </c>
      <c r="BL310" s="6">
        <f ca="1">BL309+SUMIFS('Transactions (Dated)'!$F:$F,'Transactions (Dated)'!$D:$D,$BF310,'Transactions (Dated)'!$B:$B,BL$11,'Transactions (Dated)'!$C:$C,"Dividend (paid to cash)")*AA310</f>
        <v>0</v>
      </c>
      <c r="BM310" s="6">
        <f ca="1">BM309+SUMIFS('Transactions (Dated)'!$F:$F,'Transactions (Dated)'!$D:$D,$BF310,'Transactions (Dated)'!$B:$B,BM$11,'Transactions (Dated)'!$C:$C,"Dividend (paid to cash)")*AB310</f>
        <v>0</v>
      </c>
      <c r="BN310" s="6">
        <f ca="1">BN309+SUMIFS('Transactions (Dated)'!$F:$F,'Transactions (Dated)'!$D:$D,$BF310,'Transactions (Dated)'!$B:$B,BN$11,'Transactions (Dated)'!$C:$C,"Dividend (paid to cash)")*AC310</f>
        <v>0</v>
      </c>
      <c r="BO310" s="6">
        <f ca="1">BO309+SUMIFS('Transactions (Dated)'!$F:$F,'Transactions (Dated)'!$D:$D,$BF310,'Transactions (Dated)'!$B:$B,BO$11,'Transactions (Dated)'!$C:$C,"Dividend (paid to cash)")*AD310</f>
        <v>0</v>
      </c>
      <c r="BP310" s="6">
        <f ca="1">BP309+SUMIFS('Transactions (Dated)'!$F:$F,'Transactions (Dated)'!$D:$D,$BF310,'Transactions (Dated)'!$B:$B,BP$11,'Transactions (Dated)'!$C:$C,"Dividend (paid to cash)")*AE310</f>
        <v>0</v>
      </c>
      <c r="BQ310" s="6">
        <f ca="1">BQ309+SUMIFS('Transactions (Dated)'!$F:$F,'Transactions (Dated)'!$D:$D,$BF310,'Transactions (Dated)'!$B:$B,BQ$11,'Transactions (Dated)'!$C:$C,"Dividend (paid to cash)")*AF310</f>
        <v>0</v>
      </c>
      <c r="BR310" s="6">
        <f ca="1">BR309+SUMIFS('Transactions (Dated)'!$F:$F,'Transactions (Dated)'!$D:$D,$BF310,'Transactions (Dated)'!$B:$B,BR$11,'Transactions (Dated)'!$C:$C,"Dividend (paid to cash)")*AG310</f>
        <v>0</v>
      </c>
      <c r="BS310" s="6">
        <f ca="1">BS309+SUMIFS('Transactions (Dated)'!$F:$F,'Transactions (Dated)'!$D:$D,$BF310,'Transactions (Dated)'!$B:$B,BS$11,'Transactions (Dated)'!$C:$C,"Dividend (paid to cash)")*AH310</f>
        <v>0</v>
      </c>
      <c r="BT310" s="6">
        <f ca="1">BT309+SUMIFS('Transactions (Dated)'!$F:$F,'Transactions (Dated)'!$D:$D,$BF310,'Transactions (Dated)'!$B:$B,BT$11,'Transactions (Dated)'!$C:$C,"Dividend (paid to cash)")*AI310</f>
        <v>0</v>
      </c>
      <c r="BU310" s="6">
        <f ca="1">BU309+SUMIFS('Transactions (Dated)'!$F:$F,'Transactions (Dated)'!$D:$D,$BF310,'Transactions (Dated)'!$B:$B,BU$11,'Transactions (Dated)'!$C:$C,"Dividend (paid to cash)")*AJ310</f>
        <v>0</v>
      </c>
      <c r="BV310" s="6"/>
      <c r="BX310" s="6">
        <f t="shared" ca="1" si="126"/>
        <v>808958.36</v>
      </c>
      <c r="BZ310" s="3">
        <f t="shared" si="127"/>
        <v>42346</v>
      </c>
      <c r="CA310" s="4">
        <f t="shared" ca="1" si="122"/>
        <v>162155</v>
      </c>
      <c r="CB310" s="4">
        <f t="shared" ca="1" si="123"/>
        <v>808958.36</v>
      </c>
      <c r="CD310" s="4">
        <f t="shared" ca="1" si="124"/>
        <v>971113.36</v>
      </c>
    </row>
    <row r="311" spans="2:82" x14ac:dyDescent="0.15">
      <c r="B311" s="3">
        <f t="shared" si="125"/>
        <v>42347</v>
      </c>
      <c r="C311" s="2">
        <v>12937.6</v>
      </c>
      <c r="E311" s="70">
        <v>42347</v>
      </c>
      <c r="F311" s="69">
        <v>9.99</v>
      </c>
      <c r="G311" s="69">
        <v>2.33</v>
      </c>
      <c r="H311" s="69">
        <v>17.559999999999999</v>
      </c>
      <c r="I311" s="69">
        <v>33.08</v>
      </c>
      <c r="J311" s="69">
        <v>12.5</v>
      </c>
      <c r="K311" s="69">
        <v>10.029999999999999</v>
      </c>
      <c r="L311" s="69">
        <v>19.899999999999999</v>
      </c>
      <c r="M311" s="69">
        <v>2.87</v>
      </c>
      <c r="N311" s="69">
        <v>7.47</v>
      </c>
      <c r="O311" s="69">
        <v>6.49</v>
      </c>
      <c r="P311" s="69">
        <v>22.42</v>
      </c>
      <c r="Q311" s="69">
        <v>0.81</v>
      </c>
      <c r="R311" s="69">
        <v>5.42</v>
      </c>
      <c r="S311" s="69">
        <v>36.270000000000003</v>
      </c>
      <c r="T311" s="4"/>
      <c r="V311" s="3">
        <f t="shared" si="104"/>
        <v>42347</v>
      </c>
      <c r="W311" s="40">
        <f ca="1">W310+SUMIFS('Transactions (Dated)'!$E$2:$E$53,'Transactions (Dated)'!$D$2:$D$53,'Share Values'!$V311,'Transactions (Dated)'!$B$2:$B$53,'Share Values'!W$11,'Transactions (Dated)'!$C$2:$C$53,"Buy")-SUMIFS('Transactions (Dated)'!$E$2:$E$53,'Transactions (Dated)'!$D$2:$D$53,'Share Values'!$V311,'Transactions (Dated)'!$B$2:$B$53,'Share Values'!W$11,'Transactions (Dated)'!$C$2:$C$53,"Sell")</f>
        <v>4625</v>
      </c>
      <c r="X311" s="40">
        <f ca="1">X310+SUMIFS('Transactions (Dated)'!$E$2:$E$53,'Transactions (Dated)'!$D$2:$D$53,'Share Values'!$V311,'Transactions (Dated)'!$B$2:$B$53,'Share Values'!X$11,'Transactions (Dated)'!$C$2:$C$53,"Buy")-SUMIFS('Transactions (Dated)'!$E$2:$E$53,'Transactions (Dated)'!$D$2:$D$53,'Share Values'!$V311,'Transactions (Dated)'!$B$2:$B$53,'Share Values'!X$11,'Transactions (Dated)'!$C$2:$C$53,"Sell")</f>
        <v>9375</v>
      </c>
      <c r="Y311" s="40">
        <f ca="1">Y310+SUMIFS('Transactions (Dated)'!$E$2:$E$53,'Transactions (Dated)'!$D$2:$D$53,'Share Values'!$V311,'Transactions (Dated)'!$B$2:$B$53,'Share Values'!Y$11,'Transactions (Dated)'!$C$2:$C$53,"Buy")-SUMIFS('Transactions (Dated)'!$E$2:$E$53,'Transactions (Dated)'!$D$2:$D$53,'Share Values'!$V311,'Transactions (Dated)'!$B$2:$B$53,'Share Values'!Y$11,'Transactions (Dated)'!$C$2:$C$53,"Sell")</f>
        <v>0</v>
      </c>
      <c r="Z311" s="40">
        <f ca="1">Z310+SUMIFS('Transactions (Dated)'!$E$2:$E$53,'Transactions (Dated)'!$D$2:$D$53,'Share Values'!$V311,'Transactions (Dated)'!$B$2:$B$53,'Share Values'!Z$11,'Transactions (Dated)'!$C$2:$C$53,"Buy")-SUMIFS('Transactions (Dated)'!$E$2:$E$53,'Transactions (Dated)'!$D$2:$D$53,'Share Values'!$V311,'Transactions (Dated)'!$B$2:$B$53,'Share Values'!Z$11,'Transactions (Dated)'!$C$2:$C$53,"Sell")</f>
        <v>1892</v>
      </c>
      <c r="AA311" s="40">
        <f ca="1">AA310+SUMIFS('Transactions (Dated)'!$E$2:$E$53,'Transactions (Dated)'!$D$2:$D$53,'Share Values'!$V311,'Transactions (Dated)'!$B$2:$B$53,'Share Values'!AA$11,'Transactions (Dated)'!$C$2:$C$53,"Buy")-SUMIFS('Transactions (Dated)'!$E$2:$E$53,'Transactions (Dated)'!$D$2:$D$53,'Share Values'!$V311,'Transactions (Dated)'!$B$2:$B$53,'Share Values'!AA$11,'Transactions (Dated)'!$C$2:$C$53,"Sell")</f>
        <v>2348</v>
      </c>
      <c r="AB311" s="40">
        <f ca="1">AB310+SUMIFS('Transactions (Dated)'!$E$2:$E$53,'Transactions (Dated)'!$D$2:$D$53,'Share Values'!$V311,'Transactions (Dated)'!$B$2:$B$53,'Share Values'!AB$11,'Transactions (Dated)'!$C$2:$C$53,"Buy")-SUMIFS('Transactions (Dated)'!$E$2:$E$53,'Transactions (Dated)'!$D$2:$D$53,'Share Values'!$V311,'Transactions (Dated)'!$B$2:$B$53,'Share Values'!AB$11,'Transactions (Dated)'!$C$2:$C$53,"Sell")</f>
        <v>0</v>
      </c>
      <c r="AC311" s="40">
        <f ca="1">AC310+SUMIFS('Transactions (Dated)'!$E$2:$E$53,'Transactions (Dated)'!$D$2:$D$53,'Share Values'!$V311,'Transactions (Dated)'!$B$2:$B$53,'Share Values'!AC$11,'Transactions (Dated)'!$C$2:$C$53,"Buy")-SUMIFS('Transactions (Dated)'!$E$2:$E$53,'Transactions (Dated)'!$D$2:$D$53,'Share Values'!$V311,'Transactions (Dated)'!$B$2:$B$53,'Share Values'!AC$11,'Transactions (Dated)'!$C$2:$C$53,"Sell")</f>
        <v>0</v>
      </c>
      <c r="AD311" s="40">
        <f ca="1">AD310+SUMIFS('Transactions (Dated)'!$E$2:$E$53,'Transactions (Dated)'!$D$2:$D$53,'Share Values'!$V311,'Transactions (Dated)'!$B$2:$B$53,'Share Values'!AD$11,'Transactions (Dated)'!$C$2:$C$53,"Buy")-SUMIFS('Transactions (Dated)'!$E$2:$E$53,'Transactions (Dated)'!$D$2:$D$53,'Share Values'!$V311,'Transactions (Dated)'!$B$2:$B$53,'Share Values'!AD$11,'Transactions (Dated)'!$C$2:$C$53,"Sell")</f>
        <v>0</v>
      </c>
      <c r="AE311" s="40">
        <f ca="1">AE310+SUMIFS('Transactions (Dated)'!$E$2:$E$53,'Transactions (Dated)'!$D$2:$D$53,'Share Values'!$V311,'Transactions (Dated)'!$B$2:$B$53,'Share Values'!AE$11,'Transactions (Dated)'!$C$2:$C$53,"Buy")-SUMIFS('Transactions (Dated)'!$E$2:$E$53,'Transactions (Dated)'!$D$2:$D$53,'Share Values'!$V311,'Transactions (Dated)'!$B$2:$B$53,'Share Values'!AE$11,'Transactions (Dated)'!$C$2:$C$53,"Sell")</f>
        <v>0</v>
      </c>
      <c r="AF311" s="40">
        <f ca="1">AF310+SUMIFS('Transactions (Dated)'!$E$2:$E$53,'Transactions (Dated)'!$D$2:$D$53,'Share Values'!$V311,'Transactions (Dated)'!$B$2:$B$53,'Share Values'!AF$11,'Transactions (Dated)'!$C$2:$C$53,"Buy")-SUMIFS('Transactions (Dated)'!$E$2:$E$53,'Transactions (Dated)'!$D$2:$D$53,'Share Values'!$V311,'Transactions (Dated)'!$B$2:$B$53,'Share Values'!AF$11,'Transactions (Dated)'!$C$2:$C$53,"Sell")</f>
        <v>0</v>
      </c>
      <c r="AG311" s="40">
        <f ca="1">AG310+SUMIFS('Transactions (Dated)'!$E$2:$E$53,'Transactions (Dated)'!$D$2:$D$53,'Share Values'!$V311,'Transactions (Dated)'!$B$2:$B$53,'Share Values'!AG$11,'Transactions (Dated)'!$C$2:$C$53,"Buy")-SUMIFS('Transactions (Dated)'!$E$2:$E$53,'Transactions (Dated)'!$D$2:$D$53,'Share Values'!$V311,'Transactions (Dated)'!$B$2:$B$53,'Share Values'!AG$11,'Transactions (Dated)'!$C$2:$C$53,"Sell")</f>
        <v>0</v>
      </c>
      <c r="AH311" s="40">
        <f ca="1">AH310+SUMIFS('Transactions (Dated)'!$E$2:$E$53,'Transactions (Dated)'!$D$2:$D$53,'Share Values'!$V311,'Transactions (Dated)'!$B$2:$B$53,'Share Values'!AH$11,'Transactions (Dated)'!$C$2:$C$53,"Buy")-SUMIFS('Transactions (Dated)'!$E$2:$E$53,'Transactions (Dated)'!$D$2:$D$53,'Share Values'!$V311,'Transactions (Dated)'!$B$2:$B$53,'Share Values'!AH$11,'Transactions (Dated)'!$C$2:$C$53,"Sell")</f>
        <v>0</v>
      </c>
      <c r="AI311" s="40">
        <f ca="1">AI310+SUMIFS('Transactions (Dated)'!$E$2:$E$53,'Transactions (Dated)'!$D$2:$D$53,'Share Values'!$V311,'Transactions (Dated)'!$B$2:$B$53,'Share Values'!AI$11,'Transactions (Dated)'!$C$2:$C$53,"Buy")-SUMIFS('Transactions (Dated)'!$E$2:$E$53,'Transactions (Dated)'!$D$2:$D$53,'Share Values'!$V311,'Transactions (Dated)'!$B$2:$B$53,'Share Values'!AI$11,'Transactions (Dated)'!$C$2:$C$53,"Sell")</f>
        <v>0</v>
      </c>
      <c r="AJ311" s="40">
        <f ca="1">AJ310+SUMIFS('Transactions (Dated)'!$E$2:$E$53,'Transactions (Dated)'!$D$2:$D$53,'Share Values'!$V311,'Transactions (Dated)'!$B$2:$B$53,'Share Values'!AJ$11,'Transactions (Dated)'!$C$2:$C$53,"Buy")-SUMIFS('Transactions (Dated)'!$E$2:$E$53,'Transactions (Dated)'!$D$2:$D$53,'Share Values'!$V311,'Transactions (Dated)'!$B$2:$B$53,'Share Values'!AJ$11,'Transactions (Dated)'!$C$2:$C$53,"Sell")</f>
        <v>0</v>
      </c>
      <c r="AK311" s="40"/>
      <c r="AM311" s="3">
        <f t="shared" si="105"/>
        <v>42347</v>
      </c>
      <c r="AN311" s="6">
        <f t="shared" ca="1" si="106"/>
        <v>46203.75</v>
      </c>
      <c r="AO311" s="6">
        <f t="shared" ca="1" si="107"/>
        <v>21843.75</v>
      </c>
      <c r="AP311" s="6">
        <f t="shared" ca="1" si="108"/>
        <v>0</v>
      </c>
      <c r="AQ311" s="6">
        <f t="shared" ca="1" si="109"/>
        <v>62587.359999999993</v>
      </c>
      <c r="AR311" s="6">
        <f t="shared" ca="1" si="110"/>
        <v>29350</v>
      </c>
      <c r="AS311" s="6">
        <f t="shared" ca="1" si="111"/>
        <v>0</v>
      </c>
      <c r="AT311" s="6">
        <f t="shared" ca="1" si="112"/>
        <v>0</v>
      </c>
      <c r="AU311" s="6">
        <f t="shared" ca="1" si="113"/>
        <v>0</v>
      </c>
      <c r="AV311" s="6">
        <f t="shared" ca="1" si="114"/>
        <v>0</v>
      </c>
      <c r="AW311" s="6">
        <f t="shared" ca="1" si="115"/>
        <v>0</v>
      </c>
      <c r="AX311" s="6">
        <f t="shared" ca="1" si="116"/>
        <v>0</v>
      </c>
      <c r="AY311" s="6">
        <f t="shared" ca="1" si="117"/>
        <v>0</v>
      </c>
      <c r="AZ311" s="6">
        <f t="shared" ca="1" si="118"/>
        <v>0</v>
      </c>
      <c r="BA311" s="6">
        <f t="shared" ca="1" si="119"/>
        <v>0</v>
      </c>
      <c r="BB311" s="6"/>
      <c r="BD311" s="4">
        <f t="shared" ca="1" si="120"/>
        <v>159984.85999999999</v>
      </c>
      <c r="BF311" s="3">
        <f t="shared" si="121"/>
        <v>42347</v>
      </c>
      <c r="BG311" s="6">
        <f>BG310+SUMIFS('Transactions (Dated)'!H:H,'Transactions (Dated)'!D:D,'Share Values'!AM311)</f>
        <v>806524.9</v>
      </c>
      <c r="BH311" s="6">
        <f ca="1">BH310+SUMIFS('Transactions (Dated)'!$F:$F,'Transactions (Dated)'!$D:$D,$BF311,'Transactions (Dated)'!$B:$B,BH$11,'Transactions (Dated)'!$C:$C,"Dividend (paid to cash)")*W311</f>
        <v>0</v>
      </c>
      <c r="BI311" s="6">
        <f ca="1">BI310+SUMIFS('Transactions (Dated)'!$F:$F,'Transactions (Dated)'!$D:$D,$BF311,'Transactions (Dated)'!$B:$B,BI$11,'Transactions (Dated)'!$C:$C,"Dividend (paid to cash)")*X311</f>
        <v>2187.5</v>
      </c>
      <c r="BJ311" s="6">
        <f ca="1">BJ310+SUMIFS('Transactions (Dated)'!$F:$F,'Transactions (Dated)'!$D:$D,$BF311,'Transactions (Dated)'!$B:$B,BJ$11,'Transactions (Dated)'!$C:$C,"Dividend (paid to cash)")*Y311</f>
        <v>0</v>
      </c>
      <c r="BK311" s="6">
        <f ca="1">BK310+SUMIFS('Transactions (Dated)'!$F:$F,'Transactions (Dated)'!$D:$D,$BF311,'Transactions (Dated)'!$B:$B,BK$11,'Transactions (Dated)'!$C:$C,"Dividend (paid to cash)")*Z311</f>
        <v>245.96000000000004</v>
      </c>
      <c r="BL311" s="6">
        <f ca="1">BL310+SUMIFS('Transactions (Dated)'!$F:$F,'Transactions (Dated)'!$D:$D,$BF311,'Transactions (Dated)'!$B:$B,BL$11,'Transactions (Dated)'!$C:$C,"Dividend (paid to cash)")*AA311</f>
        <v>0</v>
      </c>
      <c r="BM311" s="6">
        <f ca="1">BM310+SUMIFS('Transactions (Dated)'!$F:$F,'Transactions (Dated)'!$D:$D,$BF311,'Transactions (Dated)'!$B:$B,BM$11,'Transactions (Dated)'!$C:$C,"Dividend (paid to cash)")*AB311</f>
        <v>0</v>
      </c>
      <c r="BN311" s="6">
        <f ca="1">BN310+SUMIFS('Transactions (Dated)'!$F:$F,'Transactions (Dated)'!$D:$D,$BF311,'Transactions (Dated)'!$B:$B,BN$11,'Transactions (Dated)'!$C:$C,"Dividend (paid to cash)")*AC311</f>
        <v>0</v>
      </c>
      <c r="BO311" s="6">
        <f ca="1">BO310+SUMIFS('Transactions (Dated)'!$F:$F,'Transactions (Dated)'!$D:$D,$BF311,'Transactions (Dated)'!$B:$B,BO$11,'Transactions (Dated)'!$C:$C,"Dividend (paid to cash)")*AD311</f>
        <v>0</v>
      </c>
      <c r="BP311" s="6">
        <f ca="1">BP310+SUMIFS('Transactions (Dated)'!$F:$F,'Transactions (Dated)'!$D:$D,$BF311,'Transactions (Dated)'!$B:$B,BP$11,'Transactions (Dated)'!$C:$C,"Dividend (paid to cash)")*AE311</f>
        <v>0</v>
      </c>
      <c r="BQ311" s="6">
        <f ca="1">BQ310+SUMIFS('Transactions (Dated)'!$F:$F,'Transactions (Dated)'!$D:$D,$BF311,'Transactions (Dated)'!$B:$B,BQ$11,'Transactions (Dated)'!$C:$C,"Dividend (paid to cash)")*AF311</f>
        <v>0</v>
      </c>
      <c r="BR311" s="6">
        <f ca="1">BR310+SUMIFS('Transactions (Dated)'!$F:$F,'Transactions (Dated)'!$D:$D,$BF311,'Transactions (Dated)'!$B:$B,BR$11,'Transactions (Dated)'!$C:$C,"Dividend (paid to cash)")*AG311</f>
        <v>0</v>
      </c>
      <c r="BS311" s="6">
        <f ca="1">BS310+SUMIFS('Transactions (Dated)'!$F:$F,'Transactions (Dated)'!$D:$D,$BF311,'Transactions (Dated)'!$B:$B,BS$11,'Transactions (Dated)'!$C:$C,"Dividend (paid to cash)")*AH311</f>
        <v>0</v>
      </c>
      <c r="BT311" s="6">
        <f ca="1">BT310+SUMIFS('Transactions (Dated)'!$F:$F,'Transactions (Dated)'!$D:$D,$BF311,'Transactions (Dated)'!$B:$B,BT$11,'Transactions (Dated)'!$C:$C,"Dividend (paid to cash)")*AI311</f>
        <v>0</v>
      </c>
      <c r="BU311" s="6">
        <f ca="1">BU310+SUMIFS('Transactions (Dated)'!$F:$F,'Transactions (Dated)'!$D:$D,$BF311,'Transactions (Dated)'!$B:$B,BU$11,'Transactions (Dated)'!$C:$C,"Dividend (paid to cash)")*AJ311</f>
        <v>0</v>
      </c>
      <c r="BV311" s="6"/>
      <c r="BX311" s="6">
        <f t="shared" ca="1" si="126"/>
        <v>808958.36</v>
      </c>
      <c r="BZ311" s="3">
        <f t="shared" si="127"/>
        <v>42347</v>
      </c>
      <c r="CA311" s="4">
        <f t="shared" ca="1" si="122"/>
        <v>159984.85999999999</v>
      </c>
      <c r="CB311" s="4">
        <f t="shared" ca="1" si="123"/>
        <v>808958.36</v>
      </c>
      <c r="CD311" s="4">
        <f t="shared" ca="1" si="124"/>
        <v>968943.22</v>
      </c>
    </row>
    <row r="312" spans="2:82" x14ac:dyDescent="0.15">
      <c r="B312" s="3">
        <f t="shared" si="125"/>
        <v>42348</v>
      </c>
      <c r="C312" s="2">
        <v>13016.6</v>
      </c>
      <c r="E312" s="70">
        <v>42348</v>
      </c>
      <c r="F312" s="69">
        <v>10.76</v>
      </c>
      <c r="G312" s="69">
        <v>2.2999999999999998</v>
      </c>
      <c r="H312" s="69">
        <v>17.690000000000001</v>
      </c>
      <c r="I312" s="69">
        <v>33.28</v>
      </c>
      <c r="J312" s="69">
        <v>12.76</v>
      </c>
      <c r="K312" s="69">
        <v>10.01</v>
      </c>
      <c r="L312" s="69">
        <v>19.98</v>
      </c>
      <c r="M312" s="69">
        <v>2.89</v>
      </c>
      <c r="N312" s="69">
        <v>7.48</v>
      </c>
      <c r="O312" s="69">
        <v>6.49</v>
      </c>
      <c r="P312" s="69">
        <v>22.73</v>
      </c>
      <c r="Q312" s="69">
        <v>0.81</v>
      </c>
      <c r="R312" s="69">
        <v>5.38</v>
      </c>
      <c r="S312" s="69">
        <v>36.700000000000003</v>
      </c>
      <c r="T312" s="4"/>
      <c r="V312" s="3">
        <f t="shared" si="104"/>
        <v>42348</v>
      </c>
      <c r="W312" s="40">
        <f ca="1">W311+SUMIFS('Transactions (Dated)'!$E$2:$E$53,'Transactions (Dated)'!$D$2:$D$53,'Share Values'!$V312,'Transactions (Dated)'!$B$2:$B$53,'Share Values'!W$11,'Transactions (Dated)'!$C$2:$C$53,"Buy")-SUMIFS('Transactions (Dated)'!$E$2:$E$53,'Transactions (Dated)'!$D$2:$D$53,'Share Values'!$V312,'Transactions (Dated)'!$B$2:$B$53,'Share Values'!W$11,'Transactions (Dated)'!$C$2:$C$53,"Sell")</f>
        <v>4625</v>
      </c>
      <c r="X312" s="40">
        <f ca="1">X311+SUMIFS('Transactions (Dated)'!$E$2:$E$53,'Transactions (Dated)'!$D$2:$D$53,'Share Values'!$V312,'Transactions (Dated)'!$B$2:$B$53,'Share Values'!X$11,'Transactions (Dated)'!$C$2:$C$53,"Buy")-SUMIFS('Transactions (Dated)'!$E$2:$E$53,'Transactions (Dated)'!$D$2:$D$53,'Share Values'!$V312,'Transactions (Dated)'!$B$2:$B$53,'Share Values'!X$11,'Transactions (Dated)'!$C$2:$C$53,"Sell")</f>
        <v>9375</v>
      </c>
      <c r="Y312" s="40">
        <f ca="1">Y311+SUMIFS('Transactions (Dated)'!$E$2:$E$53,'Transactions (Dated)'!$D$2:$D$53,'Share Values'!$V312,'Transactions (Dated)'!$B$2:$B$53,'Share Values'!Y$11,'Transactions (Dated)'!$C$2:$C$53,"Buy")-SUMIFS('Transactions (Dated)'!$E$2:$E$53,'Transactions (Dated)'!$D$2:$D$53,'Share Values'!$V312,'Transactions (Dated)'!$B$2:$B$53,'Share Values'!Y$11,'Transactions (Dated)'!$C$2:$C$53,"Sell")</f>
        <v>0</v>
      </c>
      <c r="Z312" s="40">
        <f ca="1">Z311+SUMIFS('Transactions (Dated)'!$E$2:$E$53,'Transactions (Dated)'!$D$2:$D$53,'Share Values'!$V312,'Transactions (Dated)'!$B$2:$B$53,'Share Values'!Z$11,'Transactions (Dated)'!$C$2:$C$53,"Buy")-SUMIFS('Transactions (Dated)'!$E$2:$E$53,'Transactions (Dated)'!$D$2:$D$53,'Share Values'!$V312,'Transactions (Dated)'!$B$2:$B$53,'Share Values'!Z$11,'Transactions (Dated)'!$C$2:$C$53,"Sell")</f>
        <v>1892</v>
      </c>
      <c r="AA312" s="40">
        <f ca="1">AA311+SUMIFS('Transactions (Dated)'!$E$2:$E$53,'Transactions (Dated)'!$D$2:$D$53,'Share Values'!$V312,'Transactions (Dated)'!$B$2:$B$53,'Share Values'!AA$11,'Transactions (Dated)'!$C$2:$C$53,"Buy")-SUMIFS('Transactions (Dated)'!$E$2:$E$53,'Transactions (Dated)'!$D$2:$D$53,'Share Values'!$V312,'Transactions (Dated)'!$B$2:$B$53,'Share Values'!AA$11,'Transactions (Dated)'!$C$2:$C$53,"Sell")</f>
        <v>2348</v>
      </c>
      <c r="AB312" s="40">
        <f ca="1">AB311+SUMIFS('Transactions (Dated)'!$E$2:$E$53,'Transactions (Dated)'!$D$2:$D$53,'Share Values'!$V312,'Transactions (Dated)'!$B$2:$B$53,'Share Values'!AB$11,'Transactions (Dated)'!$C$2:$C$53,"Buy")-SUMIFS('Transactions (Dated)'!$E$2:$E$53,'Transactions (Dated)'!$D$2:$D$53,'Share Values'!$V312,'Transactions (Dated)'!$B$2:$B$53,'Share Values'!AB$11,'Transactions (Dated)'!$C$2:$C$53,"Sell")</f>
        <v>0</v>
      </c>
      <c r="AC312" s="40">
        <f ca="1">AC311+SUMIFS('Transactions (Dated)'!$E$2:$E$53,'Transactions (Dated)'!$D$2:$D$53,'Share Values'!$V312,'Transactions (Dated)'!$B$2:$B$53,'Share Values'!AC$11,'Transactions (Dated)'!$C$2:$C$53,"Buy")-SUMIFS('Transactions (Dated)'!$E$2:$E$53,'Transactions (Dated)'!$D$2:$D$53,'Share Values'!$V312,'Transactions (Dated)'!$B$2:$B$53,'Share Values'!AC$11,'Transactions (Dated)'!$C$2:$C$53,"Sell")</f>
        <v>0</v>
      </c>
      <c r="AD312" s="40">
        <f ca="1">AD311+SUMIFS('Transactions (Dated)'!$E$2:$E$53,'Transactions (Dated)'!$D$2:$D$53,'Share Values'!$V312,'Transactions (Dated)'!$B$2:$B$53,'Share Values'!AD$11,'Transactions (Dated)'!$C$2:$C$53,"Buy")-SUMIFS('Transactions (Dated)'!$E$2:$E$53,'Transactions (Dated)'!$D$2:$D$53,'Share Values'!$V312,'Transactions (Dated)'!$B$2:$B$53,'Share Values'!AD$11,'Transactions (Dated)'!$C$2:$C$53,"Sell")</f>
        <v>0</v>
      </c>
      <c r="AE312" s="40">
        <f ca="1">AE311+SUMIFS('Transactions (Dated)'!$E$2:$E$53,'Transactions (Dated)'!$D$2:$D$53,'Share Values'!$V312,'Transactions (Dated)'!$B$2:$B$53,'Share Values'!AE$11,'Transactions (Dated)'!$C$2:$C$53,"Buy")-SUMIFS('Transactions (Dated)'!$E$2:$E$53,'Transactions (Dated)'!$D$2:$D$53,'Share Values'!$V312,'Transactions (Dated)'!$B$2:$B$53,'Share Values'!AE$11,'Transactions (Dated)'!$C$2:$C$53,"Sell")</f>
        <v>0</v>
      </c>
      <c r="AF312" s="40">
        <f ca="1">AF311+SUMIFS('Transactions (Dated)'!$E$2:$E$53,'Transactions (Dated)'!$D$2:$D$53,'Share Values'!$V312,'Transactions (Dated)'!$B$2:$B$53,'Share Values'!AF$11,'Transactions (Dated)'!$C$2:$C$53,"Buy")-SUMIFS('Transactions (Dated)'!$E$2:$E$53,'Transactions (Dated)'!$D$2:$D$53,'Share Values'!$V312,'Transactions (Dated)'!$B$2:$B$53,'Share Values'!AF$11,'Transactions (Dated)'!$C$2:$C$53,"Sell")</f>
        <v>0</v>
      </c>
      <c r="AG312" s="40">
        <f ca="1">AG311+SUMIFS('Transactions (Dated)'!$E$2:$E$53,'Transactions (Dated)'!$D$2:$D$53,'Share Values'!$V312,'Transactions (Dated)'!$B$2:$B$53,'Share Values'!AG$11,'Transactions (Dated)'!$C$2:$C$53,"Buy")-SUMIFS('Transactions (Dated)'!$E$2:$E$53,'Transactions (Dated)'!$D$2:$D$53,'Share Values'!$V312,'Transactions (Dated)'!$B$2:$B$53,'Share Values'!AG$11,'Transactions (Dated)'!$C$2:$C$53,"Sell")</f>
        <v>0</v>
      </c>
      <c r="AH312" s="40">
        <f ca="1">AH311+SUMIFS('Transactions (Dated)'!$E$2:$E$53,'Transactions (Dated)'!$D$2:$D$53,'Share Values'!$V312,'Transactions (Dated)'!$B$2:$B$53,'Share Values'!AH$11,'Transactions (Dated)'!$C$2:$C$53,"Buy")-SUMIFS('Transactions (Dated)'!$E$2:$E$53,'Transactions (Dated)'!$D$2:$D$53,'Share Values'!$V312,'Transactions (Dated)'!$B$2:$B$53,'Share Values'!AH$11,'Transactions (Dated)'!$C$2:$C$53,"Sell")</f>
        <v>0</v>
      </c>
      <c r="AI312" s="40">
        <f ca="1">AI311+SUMIFS('Transactions (Dated)'!$E$2:$E$53,'Transactions (Dated)'!$D$2:$D$53,'Share Values'!$V312,'Transactions (Dated)'!$B$2:$B$53,'Share Values'!AI$11,'Transactions (Dated)'!$C$2:$C$53,"Buy")-SUMIFS('Transactions (Dated)'!$E$2:$E$53,'Transactions (Dated)'!$D$2:$D$53,'Share Values'!$V312,'Transactions (Dated)'!$B$2:$B$53,'Share Values'!AI$11,'Transactions (Dated)'!$C$2:$C$53,"Sell")</f>
        <v>0</v>
      </c>
      <c r="AJ312" s="40">
        <f ca="1">AJ311+SUMIFS('Transactions (Dated)'!$E$2:$E$53,'Transactions (Dated)'!$D$2:$D$53,'Share Values'!$V312,'Transactions (Dated)'!$B$2:$B$53,'Share Values'!AJ$11,'Transactions (Dated)'!$C$2:$C$53,"Buy")-SUMIFS('Transactions (Dated)'!$E$2:$E$53,'Transactions (Dated)'!$D$2:$D$53,'Share Values'!$V312,'Transactions (Dated)'!$B$2:$B$53,'Share Values'!AJ$11,'Transactions (Dated)'!$C$2:$C$53,"Sell")</f>
        <v>0</v>
      </c>
      <c r="AK312" s="40"/>
      <c r="AM312" s="3">
        <f t="shared" si="105"/>
        <v>42348</v>
      </c>
      <c r="AN312" s="6">
        <f t="shared" ca="1" si="106"/>
        <v>49765</v>
      </c>
      <c r="AO312" s="6">
        <f t="shared" ca="1" si="107"/>
        <v>21562.5</v>
      </c>
      <c r="AP312" s="6">
        <f t="shared" ca="1" si="108"/>
        <v>0</v>
      </c>
      <c r="AQ312" s="6">
        <f t="shared" ca="1" si="109"/>
        <v>62965.760000000002</v>
      </c>
      <c r="AR312" s="6">
        <f t="shared" ca="1" si="110"/>
        <v>29960.48</v>
      </c>
      <c r="AS312" s="6">
        <f t="shared" ca="1" si="111"/>
        <v>0</v>
      </c>
      <c r="AT312" s="6">
        <f t="shared" ca="1" si="112"/>
        <v>0</v>
      </c>
      <c r="AU312" s="6">
        <f t="shared" ca="1" si="113"/>
        <v>0</v>
      </c>
      <c r="AV312" s="6">
        <f t="shared" ca="1" si="114"/>
        <v>0</v>
      </c>
      <c r="AW312" s="6">
        <f t="shared" ca="1" si="115"/>
        <v>0</v>
      </c>
      <c r="AX312" s="6">
        <f t="shared" ca="1" si="116"/>
        <v>0</v>
      </c>
      <c r="AY312" s="6">
        <f t="shared" ca="1" si="117"/>
        <v>0</v>
      </c>
      <c r="AZ312" s="6">
        <f t="shared" ca="1" si="118"/>
        <v>0</v>
      </c>
      <c r="BA312" s="6">
        <f t="shared" ca="1" si="119"/>
        <v>0</v>
      </c>
      <c r="BB312" s="6"/>
      <c r="BD312" s="4">
        <f t="shared" ca="1" si="120"/>
        <v>164253.74000000002</v>
      </c>
      <c r="BF312" s="3">
        <f t="shared" si="121"/>
        <v>42348</v>
      </c>
      <c r="BG312" s="6">
        <f>BG311+SUMIFS('Transactions (Dated)'!H:H,'Transactions (Dated)'!D:D,'Share Values'!AM312)</f>
        <v>806524.9</v>
      </c>
      <c r="BH312" s="6">
        <f ca="1">BH311+SUMIFS('Transactions (Dated)'!$F:$F,'Transactions (Dated)'!$D:$D,$BF312,'Transactions (Dated)'!$B:$B,BH$11,'Transactions (Dated)'!$C:$C,"Dividend (paid to cash)")*W312</f>
        <v>0</v>
      </c>
      <c r="BI312" s="6">
        <f ca="1">BI311+SUMIFS('Transactions (Dated)'!$F:$F,'Transactions (Dated)'!$D:$D,$BF312,'Transactions (Dated)'!$B:$B,BI$11,'Transactions (Dated)'!$C:$C,"Dividend (paid to cash)")*X312</f>
        <v>2187.5</v>
      </c>
      <c r="BJ312" s="6">
        <f ca="1">BJ311+SUMIFS('Transactions (Dated)'!$F:$F,'Transactions (Dated)'!$D:$D,$BF312,'Transactions (Dated)'!$B:$B,BJ$11,'Transactions (Dated)'!$C:$C,"Dividend (paid to cash)")*Y312</f>
        <v>0</v>
      </c>
      <c r="BK312" s="6">
        <f ca="1">BK311+SUMIFS('Transactions (Dated)'!$F:$F,'Transactions (Dated)'!$D:$D,$BF312,'Transactions (Dated)'!$B:$B,BK$11,'Transactions (Dated)'!$C:$C,"Dividend (paid to cash)")*Z312</f>
        <v>245.96000000000004</v>
      </c>
      <c r="BL312" s="6">
        <f ca="1">BL311+SUMIFS('Transactions (Dated)'!$F:$F,'Transactions (Dated)'!$D:$D,$BF312,'Transactions (Dated)'!$B:$B,BL$11,'Transactions (Dated)'!$C:$C,"Dividend (paid to cash)")*AA312</f>
        <v>0</v>
      </c>
      <c r="BM312" s="6">
        <f ca="1">BM311+SUMIFS('Transactions (Dated)'!$F:$F,'Transactions (Dated)'!$D:$D,$BF312,'Transactions (Dated)'!$B:$B,BM$11,'Transactions (Dated)'!$C:$C,"Dividend (paid to cash)")*AB312</f>
        <v>0</v>
      </c>
      <c r="BN312" s="6">
        <f ca="1">BN311+SUMIFS('Transactions (Dated)'!$F:$F,'Transactions (Dated)'!$D:$D,$BF312,'Transactions (Dated)'!$B:$B,BN$11,'Transactions (Dated)'!$C:$C,"Dividend (paid to cash)")*AC312</f>
        <v>0</v>
      </c>
      <c r="BO312" s="6">
        <f ca="1">BO311+SUMIFS('Transactions (Dated)'!$F:$F,'Transactions (Dated)'!$D:$D,$BF312,'Transactions (Dated)'!$B:$B,BO$11,'Transactions (Dated)'!$C:$C,"Dividend (paid to cash)")*AD312</f>
        <v>0</v>
      </c>
      <c r="BP312" s="6">
        <f ca="1">BP311+SUMIFS('Transactions (Dated)'!$F:$F,'Transactions (Dated)'!$D:$D,$BF312,'Transactions (Dated)'!$B:$B,BP$11,'Transactions (Dated)'!$C:$C,"Dividend (paid to cash)")*AE312</f>
        <v>0</v>
      </c>
      <c r="BQ312" s="6">
        <f ca="1">BQ311+SUMIFS('Transactions (Dated)'!$F:$F,'Transactions (Dated)'!$D:$D,$BF312,'Transactions (Dated)'!$B:$B,BQ$11,'Transactions (Dated)'!$C:$C,"Dividend (paid to cash)")*AF312</f>
        <v>0</v>
      </c>
      <c r="BR312" s="6">
        <f ca="1">BR311+SUMIFS('Transactions (Dated)'!$F:$F,'Transactions (Dated)'!$D:$D,$BF312,'Transactions (Dated)'!$B:$B,BR$11,'Transactions (Dated)'!$C:$C,"Dividend (paid to cash)")*AG312</f>
        <v>0</v>
      </c>
      <c r="BS312" s="6">
        <f ca="1">BS311+SUMIFS('Transactions (Dated)'!$F:$F,'Transactions (Dated)'!$D:$D,$BF312,'Transactions (Dated)'!$B:$B,BS$11,'Transactions (Dated)'!$C:$C,"Dividend (paid to cash)")*AH312</f>
        <v>0</v>
      </c>
      <c r="BT312" s="6">
        <f ca="1">BT311+SUMIFS('Transactions (Dated)'!$F:$F,'Transactions (Dated)'!$D:$D,$BF312,'Transactions (Dated)'!$B:$B,BT$11,'Transactions (Dated)'!$C:$C,"Dividend (paid to cash)")*AI312</f>
        <v>0</v>
      </c>
      <c r="BU312" s="6">
        <f ca="1">BU311+SUMIFS('Transactions (Dated)'!$F:$F,'Transactions (Dated)'!$D:$D,$BF312,'Transactions (Dated)'!$B:$B,BU$11,'Transactions (Dated)'!$C:$C,"Dividend (paid to cash)")*AJ312</f>
        <v>0</v>
      </c>
      <c r="BV312" s="6"/>
      <c r="BX312" s="6">
        <f t="shared" ca="1" si="126"/>
        <v>808958.36</v>
      </c>
      <c r="BZ312" s="3">
        <f t="shared" si="127"/>
        <v>42348</v>
      </c>
      <c r="CA312" s="4">
        <f t="shared" ca="1" si="122"/>
        <v>164253.74000000002</v>
      </c>
      <c r="CB312" s="4">
        <f t="shared" ca="1" si="123"/>
        <v>808958.36</v>
      </c>
      <c r="CD312" s="4">
        <f t="shared" ca="1" si="124"/>
        <v>973212.1</v>
      </c>
    </row>
    <row r="313" spans="2:82" x14ac:dyDescent="0.15">
      <c r="B313" s="3">
        <f t="shared" si="125"/>
        <v>42349</v>
      </c>
      <c r="C313" s="2">
        <v>12790</v>
      </c>
      <c r="E313" s="70">
        <v>42349</v>
      </c>
      <c r="F313" s="69">
        <v>10.54</v>
      </c>
      <c r="G313" s="69">
        <v>2.27</v>
      </c>
      <c r="H313" s="69">
        <v>17.39</v>
      </c>
      <c r="I313" s="69">
        <v>33.22</v>
      </c>
      <c r="J313" s="69">
        <v>12.72</v>
      </c>
      <c r="K313" s="69">
        <v>9.9499999999999993</v>
      </c>
      <c r="L313" s="69">
        <v>19.61</v>
      </c>
      <c r="M313" s="69">
        <v>2.84</v>
      </c>
      <c r="N313" s="69">
        <v>7.39</v>
      </c>
      <c r="O313" s="69">
        <v>6.4</v>
      </c>
      <c r="P313" s="69">
        <v>22.04</v>
      </c>
      <c r="Q313" s="69">
        <v>0.79</v>
      </c>
      <c r="R313" s="69">
        <v>5.24</v>
      </c>
      <c r="S313" s="69">
        <v>36.369999999999997</v>
      </c>
      <c r="T313" s="4"/>
      <c r="V313" s="3">
        <f t="shared" si="104"/>
        <v>42349</v>
      </c>
      <c r="W313" s="40">
        <f ca="1">W312+SUMIFS('Transactions (Dated)'!$E$2:$E$53,'Transactions (Dated)'!$D$2:$D$53,'Share Values'!$V313,'Transactions (Dated)'!$B$2:$B$53,'Share Values'!W$11,'Transactions (Dated)'!$C$2:$C$53,"Buy")-SUMIFS('Transactions (Dated)'!$E$2:$E$53,'Transactions (Dated)'!$D$2:$D$53,'Share Values'!$V313,'Transactions (Dated)'!$B$2:$B$53,'Share Values'!W$11,'Transactions (Dated)'!$C$2:$C$53,"Sell")</f>
        <v>4625</v>
      </c>
      <c r="X313" s="40">
        <f ca="1">X312+SUMIFS('Transactions (Dated)'!$E$2:$E$53,'Transactions (Dated)'!$D$2:$D$53,'Share Values'!$V313,'Transactions (Dated)'!$B$2:$B$53,'Share Values'!X$11,'Transactions (Dated)'!$C$2:$C$53,"Buy")-SUMIFS('Transactions (Dated)'!$E$2:$E$53,'Transactions (Dated)'!$D$2:$D$53,'Share Values'!$V313,'Transactions (Dated)'!$B$2:$B$53,'Share Values'!X$11,'Transactions (Dated)'!$C$2:$C$53,"Sell")</f>
        <v>9375</v>
      </c>
      <c r="Y313" s="40">
        <f ca="1">Y312+SUMIFS('Transactions (Dated)'!$E$2:$E$53,'Transactions (Dated)'!$D$2:$D$53,'Share Values'!$V313,'Transactions (Dated)'!$B$2:$B$53,'Share Values'!Y$11,'Transactions (Dated)'!$C$2:$C$53,"Buy")-SUMIFS('Transactions (Dated)'!$E$2:$E$53,'Transactions (Dated)'!$D$2:$D$53,'Share Values'!$V313,'Transactions (Dated)'!$B$2:$B$53,'Share Values'!Y$11,'Transactions (Dated)'!$C$2:$C$53,"Sell")</f>
        <v>0</v>
      </c>
      <c r="Z313" s="40">
        <f ca="1">Z312+SUMIFS('Transactions (Dated)'!$E$2:$E$53,'Transactions (Dated)'!$D$2:$D$53,'Share Values'!$V313,'Transactions (Dated)'!$B$2:$B$53,'Share Values'!Z$11,'Transactions (Dated)'!$C$2:$C$53,"Buy")-SUMIFS('Transactions (Dated)'!$E$2:$E$53,'Transactions (Dated)'!$D$2:$D$53,'Share Values'!$V313,'Transactions (Dated)'!$B$2:$B$53,'Share Values'!Z$11,'Transactions (Dated)'!$C$2:$C$53,"Sell")</f>
        <v>1892</v>
      </c>
      <c r="AA313" s="40">
        <f ca="1">AA312+SUMIFS('Transactions (Dated)'!$E$2:$E$53,'Transactions (Dated)'!$D$2:$D$53,'Share Values'!$V313,'Transactions (Dated)'!$B$2:$B$53,'Share Values'!AA$11,'Transactions (Dated)'!$C$2:$C$53,"Buy")-SUMIFS('Transactions (Dated)'!$E$2:$E$53,'Transactions (Dated)'!$D$2:$D$53,'Share Values'!$V313,'Transactions (Dated)'!$B$2:$B$53,'Share Values'!AA$11,'Transactions (Dated)'!$C$2:$C$53,"Sell")</f>
        <v>2348</v>
      </c>
      <c r="AB313" s="40">
        <f ca="1">AB312+SUMIFS('Transactions (Dated)'!$E$2:$E$53,'Transactions (Dated)'!$D$2:$D$53,'Share Values'!$V313,'Transactions (Dated)'!$B$2:$B$53,'Share Values'!AB$11,'Transactions (Dated)'!$C$2:$C$53,"Buy")-SUMIFS('Transactions (Dated)'!$E$2:$E$53,'Transactions (Dated)'!$D$2:$D$53,'Share Values'!$V313,'Transactions (Dated)'!$B$2:$B$53,'Share Values'!AB$11,'Transactions (Dated)'!$C$2:$C$53,"Sell")</f>
        <v>0</v>
      </c>
      <c r="AC313" s="40">
        <f ca="1">AC312+SUMIFS('Transactions (Dated)'!$E$2:$E$53,'Transactions (Dated)'!$D$2:$D$53,'Share Values'!$V313,'Transactions (Dated)'!$B$2:$B$53,'Share Values'!AC$11,'Transactions (Dated)'!$C$2:$C$53,"Buy")-SUMIFS('Transactions (Dated)'!$E$2:$E$53,'Transactions (Dated)'!$D$2:$D$53,'Share Values'!$V313,'Transactions (Dated)'!$B$2:$B$53,'Share Values'!AC$11,'Transactions (Dated)'!$C$2:$C$53,"Sell")</f>
        <v>0</v>
      </c>
      <c r="AD313" s="40">
        <f ca="1">AD312+SUMIFS('Transactions (Dated)'!$E$2:$E$53,'Transactions (Dated)'!$D$2:$D$53,'Share Values'!$V313,'Transactions (Dated)'!$B$2:$B$53,'Share Values'!AD$11,'Transactions (Dated)'!$C$2:$C$53,"Buy")-SUMIFS('Transactions (Dated)'!$E$2:$E$53,'Transactions (Dated)'!$D$2:$D$53,'Share Values'!$V313,'Transactions (Dated)'!$B$2:$B$53,'Share Values'!AD$11,'Transactions (Dated)'!$C$2:$C$53,"Sell")</f>
        <v>0</v>
      </c>
      <c r="AE313" s="40">
        <f ca="1">AE312+SUMIFS('Transactions (Dated)'!$E$2:$E$53,'Transactions (Dated)'!$D$2:$D$53,'Share Values'!$V313,'Transactions (Dated)'!$B$2:$B$53,'Share Values'!AE$11,'Transactions (Dated)'!$C$2:$C$53,"Buy")-SUMIFS('Transactions (Dated)'!$E$2:$E$53,'Transactions (Dated)'!$D$2:$D$53,'Share Values'!$V313,'Transactions (Dated)'!$B$2:$B$53,'Share Values'!AE$11,'Transactions (Dated)'!$C$2:$C$53,"Sell")</f>
        <v>0</v>
      </c>
      <c r="AF313" s="40">
        <f ca="1">AF312+SUMIFS('Transactions (Dated)'!$E$2:$E$53,'Transactions (Dated)'!$D$2:$D$53,'Share Values'!$V313,'Transactions (Dated)'!$B$2:$B$53,'Share Values'!AF$11,'Transactions (Dated)'!$C$2:$C$53,"Buy")-SUMIFS('Transactions (Dated)'!$E$2:$E$53,'Transactions (Dated)'!$D$2:$D$53,'Share Values'!$V313,'Transactions (Dated)'!$B$2:$B$53,'Share Values'!AF$11,'Transactions (Dated)'!$C$2:$C$53,"Sell")</f>
        <v>0</v>
      </c>
      <c r="AG313" s="40">
        <f ca="1">AG312+SUMIFS('Transactions (Dated)'!$E$2:$E$53,'Transactions (Dated)'!$D$2:$D$53,'Share Values'!$V313,'Transactions (Dated)'!$B$2:$B$53,'Share Values'!AG$11,'Transactions (Dated)'!$C$2:$C$53,"Buy")-SUMIFS('Transactions (Dated)'!$E$2:$E$53,'Transactions (Dated)'!$D$2:$D$53,'Share Values'!$V313,'Transactions (Dated)'!$B$2:$B$53,'Share Values'!AG$11,'Transactions (Dated)'!$C$2:$C$53,"Sell")</f>
        <v>0</v>
      </c>
      <c r="AH313" s="40">
        <f ca="1">AH312+SUMIFS('Transactions (Dated)'!$E$2:$E$53,'Transactions (Dated)'!$D$2:$D$53,'Share Values'!$V313,'Transactions (Dated)'!$B$2:$B$53,'Share Values'!AH$11,'Transactions (Dated)'!$C$2:$C$53,"Buy")-SUMIFS('Transactions (Dated)'!$E$2:$E$53,'Transactions (Dated)'!$D$2:$D$53,'Share Values'!$V313,'Transactions (Dated)'!$B$2:$B$53,'Share Values'!AH$11,'Transactions (Dated)'!$C$2:$C$53,"Sell")</f>
        <v>0</v>
      </c>
      <c r="AI313" s="40">
        <f ca="1">AI312+SUMIFS('Transactions (Dated)'!$E$2:$E$53,'Transactions (Dated)'!$D$2:$D$53,'Share Values'!$V313,'Transactions (Dated)'!$B$2:$B$53,'Share Values'!AI$11,'Transactions (Dated)'!$C$2:$C$53,"Buy")-SUMIFS('Transactions (Dated)'!$E$2:$E$53,'Transactions (Dated)'!$D$2:$D$53,'Share Values'!$V313,'Transactions (Dated)'!$B$2:$B$53,'Share Values'!AI$11,'Transactions (Dated)'!$C$2:$C$53,"Sell")</f>
        <v>0</v>
      </c>
      <c r="AJ313" s="40">
        <f ca="1">AJ312+SUMIFS('Transactions (Dated)'!$E$2:$E$53,'Transactions (Dated)'!$D$2:$D$53,'Share Values'!$V313,'Transactions (Dated)'!$B$2:$B$53,'Share Values'!AJ$11,'Transactions (Dated)'!$C$2:$C$53,"Buy")-SUMIFS('Transactions (Dated)'!$E$2:$E$53,'Transactions (Dated)'!$D$2:$D$53,'Share Values'!$V313,'Transactions (Dated)'!$B$2:$B$53,'Share Values'!AJ$11,'Transactions (Dated)'!$C$2:$C$53,"Sell")</f>
        <v>0</v>
      </c>
      <c r="AK313" s="40"/>
      <c r="AM313" s="3">
        <f t="shared" si="105"/>
        <v>42349</v>
      </c>
      <c r="AN313" s="6">
        <f t="shared" ca="1" si="106"/>
        <v>48747.499999999993</v>
      </c>
      <c r="AO313" s="6">
        <f t="shared" ca="1" si="107"/>
        <v>21281.25</v>
      </c>
      <c r="AP313" s="6">
        <f t="shared" ca="1" si="108"/>
        <v>0</v>
      </c>
      <c r="AQ313" s="6">
        <f t="shared" ca="1" si="109"/>
        <v>62852.24</v>
      </c>
      <c r="AR313" s="6">
        <f t="shared" ca="1" si="110"/>
        <v>29866.560000000001</v>
      </c>
      <c r="AS313" s="6">
        <f t="shared" ca="1" si="111"/>
        <v>0</v>
      </c>
      <c r="AT313" s="6">
        <f t="shared" ca="1" si="112"/>
        <v>0</v>
      </c>
      <c r="AU313" s="6">
        <f t="shared" ca="1" si="113"/>
        <v>0</v>
      </c>
      <c r="AV313" s="6">
        <f t="shared" ca="1" si="114"/>
        <v>0</v>
      </c>
      <c r="AW313" s="6">
        <f t="shared" ca="1" si="115"/>
        <v>0</v>
      </c>
      <c r="AX313" s="6">
        <f t="shared" ca="1" si="116"/>
        <v>0</v>
      </c>
      <c r="AY313" s="6">
        <f t="shared" ca="1" si="117"/>
        <v>0</v>
      </c>
      <c r="AZ313" s="6">
        <f t="shared" ca="1" si="118"/>
        <v>0</v>
      </c>
      <c r="BA313" s="6">
        <f t="shared" ca="1" si="119"/>
        <v>0</v>
      </c>
      <c r="BB313" s="6"/>
      <c r="BD313" s="4">
        <f t="shared" ca="1" si="120"/>
        <v>162747.54999999999</v>
      </c>
      <c r="BF313" s="3">
        <f t="shared" si="121"/>
        <v>42349</v>
      </c>
      <c r="BG313" s="6">
        <f>BG312+SUMIFS('Transactions (Dated)'!H:H,'Transactions (Dated)'!D:D,'Share Values'!AM313)</f>
        <v>806524.9</v>
      </c>
      <c r="BH313" s="6">
        <f ca="1">BH312+SUMIFS('Transactions (Dated)'!$F:$F,'Transactions (Dated)'!$D:$D,$BF313,'Transactions (Dated)'!$B:$B,BH$11,'Transactions (Dated)'!$C:$C,"Dividend (paid to cash)")*W313</f>
        <v>0</v>
      </c>
      <c r="BI313" s="6">
        <f ca="1">BI312+SUMIFS('Transactions (Dated)'!$F:$F,'Transactions (Dated)'!$D:$D,$BF313,'Transactions (Dated)'!$B:$B,BI$11,'Transactions (Dated)'!$C:$C,"Dividend (paid to cash)")*X313</f>
        <v>2421.875</v>
      </c>
      <c r="BJ313" s="6">
        <f ca="1">BJ312+SUMIFS('Transactions (Dated)'!$F:$F,'Transactions (Dated)'!$D:$D,$BF313,'Transactions (Dated)'!$B:$B,BJ$11,'Transactions (Dated)'!$C:$C,"Dividend (paid to cash)")*Y313</f>
        <v>0</v>
      </c>
      <c r="BK313" s="6">
        <f ca="1">BK312+SUMIFS('Transactions (Dated)'!$F:$F,'Transactions (Dated)'!$D:$D,$BF313,'Transactions (Dated)'!$B:$B,BK$11,'Transactions (Dated)'!$C:$C,"Dividend (paid to cash)")*Z313</f>
        <v>245.96000000000004</v>
      </c>
      <c r="BL313" s="6">
        <f ca="1">BL312+SUMIFS('Transactions (Dated)'!$F:$F,'Transactions (Dated)'!$D:$D,$BF313,'Transactions (Dated)'!$B:$B,BL$11,'Transactions (Dated)'!$C:$C,"Dividend (paid to cash)")*AA313</f>
        <v>0</v>
      </c>
      <c r="BM313" s="6">
        <f ca="1">BM312+SUMIFS('Transactions (Dated)'!$F:$F,'Transactions (Dated)'!$D:$D,$BF313,'Transactions (Dated)'!$B:$B,BM$11,'Transactions (Dated)'!$C:$C,"Dividend (paid to cash)")*AB313</f>
        <v>0</v>
      </c>
      <c r="BN313" s="6">
        <f ca="1">BN312+SUMIFS('Transactions (Dated)'!$F:$F,'Transactions (Dated)'!$D:$D,$BF313,'Transactions (Dated)'!$B:$B,BN$11,'Transactions (Dated)'!$C:$C,"Dividend (paid to cash)")*AC313</f>
        <v>0</v>
      </c>
      <c r="BO313" s="6">
        <f ca="1">BO312+SUMIFS('Transactions (Dated)'!$F:$F,'Transactions (Dated)'!$D:$D,$BF313,'Transactions (Dated)'!$B:$B,BO$11,'Transactions (Dated)'!$C:$C,"Dividend (paid to cash)")*AD313</f>
        <v>0</v>
      </c>
      <c r="BP313" s="6">
        <f ca="1">BP312+SUMIFS('Transactions (Dated)'!$F:$F,'Transactions (Dated)'!$D:$D,$BF313,'Transactions (Dated)'!$B:$B,BP$11,'Transactions (Dated)'!$C:$C,"Dividend (paid to cash)")*AE313</f>
        <v>0</v>
      </c>
      <c r="BQ313" s="6">
        <f ca="1">BQ312+SUMIFS('Transactions (Dated)'!$F:$F,'Transactions (Dated)'!$D:$D,$BF313,'Transactions (Dated)'!$B:$B,BQ$11,'Transactions (Dated)'!$C:$C,"Dividend (paid to cash)")*AF313</f>
        <v>0</v>
      </c>
      <c r="BR313" s="6">
        <f ca="1">BR312+SUMIFS('Transactions (Dated)'!$F:$F,'Transactions (Dated)'!$D:$D,$BF313,'Transactions (Dated)'!$B:$B,BR$11,'Transactions (Dated)'!$C:$C,"Dividend (paid to cash)")*AG313</f>
        <v>0</v>
      </c>
      <c r="BS313" s="6">
        <f ca="1">BS312+SUMIFS('Transactions (Dated)'!$F:$F,'Transactions (Dated)'!$D:$D,$BF313,'Transactions (Dated)'!$B:$B,BS$11,'Transactions (Dated)'!$C:$C,"Dividend (paid to cash)")*AH313</f>
        <v>0</v>
      </c>
      <c r="BT313" s="6">
        <f ca="1">BT312+SUMIFS('Transactions (Dated)'!$F:$F,'Transactions (Dated)'!$D:$D,$BF313,'Transactions (Dated)'!$B:$B,BT$11,'Transactions (Dated)'!$C:$C,"Dividend (paid to cash)")*AI313</f>
        <v>0</v>
      </c>
      <c r="BU313" s="6">
        <f ca="1">BU312+SUMIFS('Transactions (Dated)'!$F:$F,'Transactions (Dated)'!$D:$D,$BF313,'Transactions (Dated)'!$B:$B,BU$11,'Transactions (Dated)'!$C:$C,"Dividend (paid to cash)")*AJ313</f>
        <v>0</v>
      </c>
      <c r="BV313" s="6"/>
      <c r="BX313" s="6">
        <f t="shared" ca="1" si="126"/>
        <v>809192.73499999999</v>
      </c>
      <c r="BZ313" s="3">
        <f t="shared" si="127"/>
        <v>42349</v>
      </c>
      <c r="CA313" s="4">
        <f t="shared" ca="1" si="122"/>
        <v>162747.54999999999</v>
      </c>
      <c r="CB313" s="4">
        <f t="shared" ca="1" si="123"/>
        <v>809192.73499999999</v>
      </c>
      <c r="CD313" s="4">
        <f t="shared" ca="1" si="124"/>
        <v>971940.28499999992</v>
      </c>
    </row>
    <row r="314" spans="2:82" x14ac:dyDescent="0.15">
      <c r="B314" s="3">
        <f t="shared" si="125"/>
        <v>42352</v>
      </c>
      <c r="C314" s="2">
        <v>12695.5</v>
      </c>
      <c r="E314" s="70">
        <v>42352</v>
      </c>
      <c r="F314" s="69">
        <v>10.39</v>
      </c>
      <c r="G314" s="69">
        <v>2.29</v>
      </c>
      <c r="H314" s="69">
        <v>17.25</v>
      </c>
      <c r="I314" s="69">
        <v>32.700000000000003</v>
      </c>
      <c r="J314" s="69">
        <v>12.15</v>
      </c>
      <c r="K314" s="69">
        <v>9.8332999999999995</v>
      </c>
      <c r="L314" s="69">
        <v>19.22</v>
      </c>
      <c r="M314" s="69">
        <v>2.71</v>
      </c>
      <c r="N314" s="69">
        <v>7.39</v>
      </c>
      <c r="O314" s="69">
        <v>6.4767000000000001</v>
      </c>
      <c r="P314" s="69">
        <v>21.92</v>
      </c>
      <c r="Q314" s="69">
        <v>0.81</v>
      </c>
      <c r="R314" s="69">
        <v>4.66</v>
      </c>
      <c r="S314" s="69">
        <v>36.17</v>
      </c>
      <c r="T314" s="4"/>
      <c r="V314" s="3">
        <f t="shared" si="104"/>
        <v>42352</v>
      </c>
      <c r="W314" s="40">
        <f ca="1">W313+SUMIFS('Transactions (Dated)'!$E$2:$E$53,'Transactions (Dated)'!$D$2:$D$53,'Share Values'!$V314,'Transactions (Dated)'!$B$2:$B$53,'Share Values'!W$11,'Transactions (Dated)'!$C$2:$C$53,"Buy")-SUMIFS('Transactions (Dated)'!$E$2:$E$53,'Transactions (Dated)'!$D$2:$D$53,'Share Values'!$V314,'Transactions (Dated)'!$B$2:$B$53,'Share Values'!W$11,'Transactions (Dated)'!$C$2:$C$53,"Sell")</f>
        <v>4625</v>
      </c>
      <c r="X314" s="40">
        <f ca="1">X313+SUMIFS('Transactions (Dated)'!$E$2:$E$53,'Transactions (Dated)'!$D$2:$D$53,'Share Values'!$V314,'Transactions (Dated)'!$B$2:$B$53,'Share Values'!X$11,'Transactions (Dated)'!$C$2:$C$53,"Buy")-SUMIFS('Transactions (Dated)'!$E$2:$E$53,'Transactions (Dated)'!$D$2:$D$53,'Share Values'!$V314,'Transactions (Dated)'!$B$2:$B$53,'Share Values'!X$11,'Transactions (Dated)'!$C$2:$C$53,"Sell")</f>
        <v>9375</v>
      </c>
      <c r="Y314" s="40">
        <f ca="1">Y313+SUMIFS('Transactions (Dated)'!$E$2:$E$53,'Transactions (Dated)'!$D$2:$D$53,'Share Values'!$V314,'Transactions (Dated)'!$B$2:$B$53,'Share Values'!Y$11,'Transactions (Dated)'!$C$2:$C$53,"Buy")-SUMIFS('Transactions (Dated)'!$E$2:$E$53,'Transactions (Dated)'!$D$2:$D$53,'Share Values'!$V314,'Transactions (Dated)'!$B$2:$B$53,'Share Values'!Y$11,'Transactions (Dated)'!$C$2:$C$53,"Sell")</f>
        <v>0</v>
      </c>
      <c r="Z314" s="40">
        <f ca="1">Z313+SUMIFS('Transactions (Dated)'!$E$2:$E$53,'Transactions (Dated)'!$D$2:$D$53,'Share Values'!$V314,'Transactions (Dated)'!$B$2:$B$53,'Share Values'!Z$11,'Transactions (Dated)'!$C$2:$C$53,"Buy")-SUMIFS('Transactions (Dated)'!$E$2:$E$53,'Transactions (Dated)'!$D$2:$D$53,'Share Values'!$V314,'Transactions (Dated)'!$B$2:$B$53,'Share Values'!Z$11,'Transactions (Dated)'!$C$2:$C$53,"Sell")</f>
        <v>1892</v>
      </c>
      <c r="AA314" s="40">
        <f ca="1">AA313+SUMIFS('Transactions (Dated)'!$E$2:$E$53,'Transactions (Dated)'!$D$2:$D$53,'Share Values'!$V314,'Transactions (Dated)'!$B$2:$B$53,'Share Values'!AA$11,'Transactions (Dated)'!$C$2:$C$53,"Buy")-SUMIFS('Transactions (Dated)'!$E$2:$E$53,'Transactions (Dated)'!$D$2:$D$53,'Share Values'!$V314,'Transactions (Dated)'!$B$2:$B$53,'Share Values'!AA$11,'Transactions (Dated)'!$C$2:$C$53,"Sell")</f>
        <v>2348</v>
      </c>
      <c r="AB314" s="40">
        <f ca="1">AB313+SUMIFS('Transactions (Dated)'!$E$2:$E$53,'Transactions (Dated)'!$D$2:$D$53,'Share Values'!$V314,'Transactions (Dated)'!$B$2:$B$53,'Share Values'!AB$11,'Transactions (Dated)'!$C$2:$C$53,"Buy")-SUMIFS('Transactions (Dated)'!$E$2:$E$53,'Transactions (Dated)'!$D$2:$D$53,'Share Values'!$V314,'Transactions (Dated)'!$B$2:$B$53,'Share Values'!AB$11,'Transactions (Dated)'!$C$2:$C$53,"Sell")</f>
        <v>0</v>
      </c>
      <c r="AC314" s="40">
        <f ca="1">AC313+SUMIFS('Transactions (Dated)'!$E$2:$E$53,'Transactions (Dated)'!$D$2:$D$53,'Share Values'!$V314,'Transactions (Dated)'!$B$2:$B$53,'Share Values'!AC$11,'Transactions (Dated)'!$C$2:$C$53,"Buy")-SUMIFS('Transactions (Dated)'!$E$2:$E$53,'Transactions (Dated)'!$D$2:$D$53,'Share Values'!$V314,'Transactions (Dated)'!$B$2:$B$53,'Share Values'!AC$11,'Transactions (Dated)'!$C$2:$C$53,"Sell")</f>
        <v>0</v>
      </c>
      <c r="AD314" s="40">
        <f ca="1">AD313+SUMIFS('Transactions (Dated)'!$E$2:$E$53,'Transactions (Dated)'!$D$2:$D$53,'Share Values'!$V314,'Transactions (Dated)'!$B$2:$B$53,'Share Values'!AD$11,'Transactions (Dated)'!$C$2:$C$53,"Buy")-SUMIFS('Transactions (Dated)'!$E$2:$E$53,'Transactions (Dated)'!$D$2:$D$53,'Share Values'!$V314,'Transactions (Dated)'!$B$2:$B$53,'Share Values'!AD$11,'Transactions (Dated)'!$C$2:$C$53,"Sell")</f>
        <v>0</v>
      </c>
      <c r="AE314" s="40">
        <f ca="1">AE313+SUMIFS('Transactions (Dated)'!$E$2:$E$53,'Transactions (Dated)'!$D$2:$D$53,'Share Values'!$V314,'Transactions (Dated)'!$B$2:$B$53,'Share Values'!AE$11,'Transactions (Dated)'!$C$2:$C$53,"Buy")-SUMIFS('Transactions (Dated)'!$E$2:$E$53,'Transactions (Dated)'!$D$2:$D$53,'Share Values'!$V314,'Transactions (Dated)'!$B$2:$B$53,'Share Values'!AE$11,'Transactions (Dated)'!$C$2:$C$53,"Sell")</f>
        <v>0</v>
      </c>
      <c r="AF314" s="40">
        <f ca="1">AF313+SUMIFS('Transactions (Dated)'!$E$2:$E$53,'Transactions (Dated)'!$D$2:$D$53,'Share Values'!$V314,'Transactions (Dated)'!$B$2:$B$53,'Share Values'!AF$11,'Transactions (Dated)'!$C$2:$C$53,"Buy")-SUMIFS('Transactions (Dated)'!$E$2:$E$53,'Transactions (Dated)'!$D$2:$D$53,'Share Values'!$V314,'Transactions (Dated)'!$B$2:$B$53,'Share Values'!AF$11,'Transactions (Dated)'!$C$2:$C$53,"Sell")</f>
        <v>0</v>
      </c>
      <c r="AG314" s="40">
        <f ca="1">AG313+SUMIFS('Transactions (Dated)'!$E$2:$E$53,'Transactions (Dated)'!$D$2:$D$53,'Share Values'!$V314,'Transactions (Dated)'!$B$2:$B$53,'Share Values'!AG$11,'Transactions (Dated)'!$C$2:$C$53,"Buy")-SUMIFS('Transactions (Dated)'!$E$2:$E$53,'Transactions (Dated)'!$D$2:$D$53,'Share Values'!$V314,'Transactions (Dated)'!$B$2:$B$53,'Share Values'!AG$11,'Transactions (Dated)'!$C$2:$C$53,"Sell")</f>
        <v>0</v>
      </c>
      <c r="AH314" s="40">
        <f ca="1">AH313+SUMIFS('Transactions (Dated)'!$E$2:$E$53,'Transactions (Dated)'!$D$2:$D$53,'Share Values'!$V314,'Transactions (Dated)'!$B$2:$B$53,'Share Values'!AH$11,'Transactions (Dated)'!$C$2:$C$53,"Buy")-SUMIFS('Transactions (Dated)'!$E$2:$E$53,'Transactions (Dated)'!$D$2:$D$53,'Share Values'!$V314,'Transactions (Dated)'!$B$2:$B$53,'Share Values'!AH$11,'Transactions (Dated)'!$C$2:$C$53,"Sell")</f>
        <v>0</v>
      </c>
      <c r="AI314" s="40">
        <f ca="1">AI313+SUMIFS('Transactions (Dated)'!$E$2:$E$53,'Transactions (Dated)'!$D$2:$D$53,'Share Values'!$V314,'Transactions (Dated)'!$B$2:$B$53,'Share Values'!AI$11,'Transactions (Dated)'!$C$2:$C$53,"Buy")-SUMIFS('Transactions (Dated)'!$E$2:$E$53,'Transactions (Dated)'!$D$2:$D$53,'Share Values'!$V314,'Transactions (Dated)'!$B$2:$B$53,'Share Values'!AI$11,'Transactions (Dated)'!$C$2:$C$53,"Sell")</f>
        <v>0</v>
      </c>
      <c r="AJ314" s="40">
        <f ca="1">AJ313+SUMIFS('Transactions (Dated)'!$E$2:$E$53,'Transactions (Dated)'!$D$2:$D$53,'Share Values'!$V314,'Transactions (Dated)'!$B$2:$B$53,'Share Values'!AJ$11,'Transactions (Dated)'!$C$2:$C$53,"Buy")-SUMIFS('Transactions (Dated)'!$E$2:$E$53,'Transactions (Dated)'!$D$2:$D$53,'Share Values'!$V314,'Transactions (Dated)'!$B$2:$B$53,'Share Values'!AJ$11,'Transactions (Dated)'!$C$2:$C$53,"Sell")</f>
        <v>0</v>
      </c>
      <c r="AK314" s="40"/>
      <c r="AM314" s="3">
        <f t="shared" si="105"/>
        <v>42352</v>
      </c>
      <c r="AN314" s="6">
        <f t="shared" ca="1" si="106"/>
        <v>48053.75</v>
      </c>
      <c r="AO314" s="6">
        <f t="shared" ca="1" si="107"/>
        <v>21468.75</v>
      </c>
      <c r="AP314" s="6">
        <f t="shared" ca="1" si="108"/>
        <v>0</v>
      </c>
      <c r="AQ314" s="6">
        <f t="shared" ca="1" si="109"/>
        <v>61868.400000000009</v>
      </c>
      <c r="AR314" s="6">
        <f t="shared" ca="1" si="110"/>
        <v>28528.2</v>
      </c>
      <c r="AS314" s="6">
        <f t="shared" ca="1" si="111"/>
        <v>0</v>
      </c>
      <c r="AT314" s="6">
        <f t="shared" ca="1" si="112"/>
        <v>0</v>
      </c>
      <c r="AU314" s="6">
        <f t="shared" ca="1" si="113"/>
        <v>0</v>
      </c>
      <c r="AV314" s="6">
        <f t="shared" ca="1" si="114"/>
        <v>0</v>
      </c>
      <c r="AW314" s="6">
        <f t="shared" ca="1" si="115"/>
        <v>0</v>
      </c>
      <c r="AX314" s="6">
        <f t="shared" ca="1" si="116"/>
        <v>0</v>
      </c>
      <c r="AY314" s="6">
        <f t="shared" ca="1" si="117"/>
        <v>0</v>
      </c>
      <c r="AZ314" s="6">
        <f t="shared" ca="1" si="118"/>
        <v>0</v>
      </c>
      <c r="BA314" s="6">
        <f t="shared" ca="1" si="119"/>
        <v>0</v>
      </c>
      <c r="BB314" s="6"/>
      <c r="BD314" s="4">
        <f t="shared" ca="1" si="120"/>
        <v>159919.10000000003</v>
      </c>
      <c r="BF314" s="3">
        <f t="shared" si="121"/>
        <v>42352</v>
      </c>
      <c r="BG314" s="6">
        <f>BG313+SUMIFS('Transactions (Dated)'!H:H,'Transactions (Dated)'!D:D,'Share Values'!AM314)</f>
        <v>806524.9</v>
      </c>
      <c r="BH314" s="6">
        <f ca="1">BH313+SUMIFS('Transactions (Dated)'!$F:$F,'Transactions (Dated)'!$D:$D,$BF314,'Transactions (Dated)'!$B:$B,BH$11,'Transactions (Dated)'!$C:$C,"Dividend (paid to cash)")*W314</f>
        <v>0</v>
      </c>
      <c r="BI314" s="6">
        <f ca="1">BI313+SUMIFS('Transactions (Dated)'!$F:$F,'Transactions (Dated)'!$D:$D,$BF314,'Transactions (Dated)'!$B:$B,BI$11,'Transactions (Dated)'!$C:$C,"Dividend (paid to cash)")*X314</f>
        <v>2421.875</v>
      </c>
      <c r="BJ314" s="6">
        <f ca="1">BJ313+SUMIFS('Transactions (Dated)'!$F:$F,'Transactions (Dated)'!$D:$D,$BF314,'Transactions (Dated)'!$B:$B,BJ$11,'Transactions (Dated)'!$C:$C,"Dividend (paid to cash)")*Y314</f>
        <v>0</v>
      </c>
      <c r="BK314" s="6">
        <f ca="1">BK313+SUMIFS('Transactions (Dated)'!$F:$F,'Transactions (Dated)'!$D:$D,$BF314,'Transactions (Dated)'!$B:$B,BK$11,'Transactions (Dated)'!$C:$C,"Dividend (paid to cash)")*Z314</f>
        <v>245.96000000000004</v>
      </c>
      <c r="BL314" s="6">
        <f ca="1">BL313+SUMIFS('Transactions (Dated)'!$F:$F,'Transactions (Dated)'!$D:$D,$BF314,'Transactions (Dated)'!$B:$B,BL$11,'Transactions (Dated)'!$C:$C,"Dividend (paid to cash)")*AA314</f>
        <v>0</v>
      </c>
      <c r="BM314" s="6">
        <f ca="1">BM313+SUMIFS('Transactions (Dated)'!$F:$F,'Transactions (Dated)'!$D:$D,$BF314,'Transactions (Dated)'!$B:$B,BM$11,'Transactions (Dated)'!$C:$C,"Dividend (paid to cash)")*AB314</f>
        <v>0</v>
      </c>
      <c r="BN314" s="6">
        <f ca="1">BN313+SUMIFS('Transactions (Dated)'!$F:$F,'Transactions (Dated)'!$D:$D,$BF314,'Transactions (Dated)'!$B:$B,BN$11,'Transactions (Dated)'!$C:$C,"Dividend (paid to cash)")*AC314</f>
        <v>0</v>
      </c>
      <c r="BO314" s="6">
        <f ca="1">BO313+SUMIFS('Transactions (Dated)'!$F:$F,'Transactions (Dated)'!$D:$D,$BF314,'Transactions (Dated)'!$B:$B,BO$11,'Transactions (Dated)'!$C:$C,"Dividend (paid to cash)")*AD314</f>
        <v>0</v>
      </c>
      <c r="BP314" s="6">
        <f ca="1">BP313+SUMIFS('Transactions (Dated)'!$F:$F,'Transactions (Dated)'!$D:$D,$BF314,'Transactions (Dated)'!$B:$B,BP$11,'Transactions (Dated)'!$C:$C,"Dividend (paid to cash)")*AE314</f>
        <v>0</v>
      </c>
      <c r="BQ314" s="6">
        <f ca="1">BQ313+SUMIFS('Transactions (Dated)'!$F:$F,'Transactions (Dated)'!$D:$D,$BF314,'Transactions (Dated)'!$B:$B,BQ$11,'Transactions (Dated)'!$C:$C,"Dividend (paid to cash)")*AF314</f>
        <v>0</v>
      </c>
      <c r="BR314" s="6">
        <f ca="1">BR313+SUMIFS('Transactions (Dated)'!$F:$F,'Transactions (Dated)'!$D:$D,$BF314,'Transactions (Dated)'!$B:$B,BR$11,'Transactions (Dated)'!$C:$C,"Dividend (paid to cash)")*AG314</f>
        <v>0</v>
      </c>
      <c r="BS314" s="6">
        <f ca="1">BS313+SUMIFS('Transactions (Dated)'!$F:$F,'Transactions (Dated)'!$D:$D,$BF314,'Transactions (Dated)'!$B:$B,BS$11,'Transactions (Dated)'!$C:$C,"Dividend (paid to cash)")*AH314</f>
        <v>0</v>
      </c>
      <c r="BT314" s="6">
        <f ca="1">BT313+SUMIFS('Transactions (Dated)'!$F:$F,'Transactions (Dated)'!$D:$D,$BF314,'Transactions (Dated)'!$B:$B,BT$11,'Transactions (Dated)'!$C:$C,"Dividend (paid to cash)")*AI314</f>
        <v>0</v>
      </c>
      <c r="BU314" s="6">
        <f ca="1">BU313+SUMIFS('Transactions (Dated)'!$F:$F,'Transactions (Dated)'!$D:$D,$BF314,'Transactions (Dated)'!$B:$B,BU$11,'Transactions (Dated)'!$C:$C,"Dividend (paid to cash)")*AJ314</f>
        <v>0</v>
      </c>
      <c r="BV314" s="6"/>
      <c r="BX314" s="6">
        <f t="shared" ca="1" si="126"/>
        <v>809192.73499999999</v>
      </c>
      <c r="BZ314" s="3">
        <f t="shared" si="127"/>
        <v>42352</v>
      </c>
      <c r="CA314" s="4">
        <f t="shared" ca="1" si="122"/>
        <v>159919.10000000003</v>
      </c>
      <c r="CB314" s="4">
        <f t="shared" ca="1" si="123"/>
        <v>809192.73499999999</v>
      </c>
      <c r="CD314" s="4">
        <f t="shared" ca="1" si="124"/>
        <v>969111.83499999996</v>
      </c>
    </row>
    <row r="315" spans="2:82" x14ac:dyDescent="0.15">
      <c r="B315" s="3">
        <f t="shared" si="125"/>
        <v>42353</v>
      </c>
      <c r="C315" s="2">
        <v>12919.6</v>
      </c>
      <c r="E315" s="70">
        <v>42353</v>
      </c>
      <c r="F315" s="69">
        <v>10.78</v>
      </c>
      <c r="G315" s="69">
        <v>2.25</v>
      </c>
      <c r="H315" s="69">
        <v>17.57</v>
      </c>
      <c r="I315" s="69">
        <v>33.770000000000003</v>
      </c>
      <c r="J315" s="69">
        <v>12.36</v>
      </c>
      <c r="K315" s="69">
        <v>9.85</v>
      </c>
      <c r="L315" s="69">
        <v>19.66</v>
      </c>
      <c r="M315" s="69">
        <v>2.67</v>
      </c>
      <c r="N315" s="69">
        <v>7.38</v>
      </c>
      <c r="O315" s="69">
        <v>6.46</v>
      </c>
      <c r="P315" s="69">
        <v>22.05</v>
      </c>
      <c r="Q315" s="69">
        <v>0.81</v>
      </c>
      <c r="R315" s="69">
        <v>4.5199999999999996</v>
      </c>
      <c r="S315" s="69">
        <v>36.799999999999997</v>
      </c>
      <c r="T315" s="4"/>
      <c r="V315" s="3">
        <f t="shared" si="104"/>
        <v>42353</v>
      </c>
      <c r="W315" s="40">
        <f ca="1">W314+SUMIFS('Transactions (Dated)'!$E$2:$E$53,'Transactions (Dated)'!$D$2:$D$53,'Share Values'!$V315,'Transactions (Dated)'!$B$2:$B$53,'Share Values'!W$11,'Transactions (Dated)'!$C$2:$C$53,"Buy")-SUMIFS('Transactions (Dated)'!$E$2:$E$53,'Transactions (Dated)'!$D$2:$D$53,'Share Values'!$V315,'Transactions (Dated)'!$B$2:$B$53,'Share Values'!W$11,'Transactions (Dated)'!$C$2:$C$53,"Sell")</f>
        <v>4625</v>
      </c>
      <c r="X315" s="40">
        <f ca="1">X314+SUMIFS('Transactions (Dated)'!$E$2:$E$53,'Transactions (Dated)'!$D$2:$D$53,'Share Values'!$V315,'Transactions (Dated)'!$B$2:$B$53,'Share Values'!X$11,'Transactions (Dated)'!$C$2:$C$53,"Buy")-SUMIFS('Transactions (Dated)'!$E$2:$E$53,'Transactions (Dated)'!$D$2:$D$53,'Share Values'!$V315,'Transactions (Dated)'!$B$2:$B$53,'Share Values'!X$11,'Transactions (Dated)'!$C$2:$C$53,"Sell")</f>
        <v>9375</v>
      </c>
      <c r="Y315" s="40">
        <f ca="1">Y314+SUMIFS('Transactions (Dated)'!$E$2:$E$53,'Transactions (Dated)'!$D$2:$D$53,'Share Values'!$V315,'Transactions (Dated)'!$B$2:$B$53,'Share Values'!Y$11,'Transactions (Dated)'!$C$2:$C$53,"Buy")-SUMIFS('Transactions (Dated)'!$E$2:$E$53,'Transactions (Dated)'!$D$2:$D$53,'Share Values'!$V315,'Transactions (Dated)'!$B$2:$B$53,'Share Values'!Y$11,'Transactions (Dated)'!$C$2:$C$53,"Sell")</f>
        <v>0</v>
      </c>
      <c r="Z315" s="40">
        <f ca="1">Z314+SUMIFS('Transactions (Dated)'!$E$2:$E$53,'Transactions (Dated)'!$D$2:$D$53,'Share Values'!$V315,'Transactions (Dated)'!$B$2:$B$53,'Share Values'!Z$11,'Transactions (Dated)'!$C$2:$C$53,"Buy")-SUMIFS('Transactions (Dated)'!$E$2:$E$53,'Transactions (Dated)'!$D$2:$D$53,'Share Values'!$V315,'Transactions (Dated)'!$B$2:$B$53,'Share Values'!Z$11,'Transactions (Dated)'!$C$2:$C$53,"Sell")</f>
        <v>1892</v>
      </c>
      <c r="AA315" s="40">
        <f ca="1">AA314+SUMIFS('Transactions (Dated)'!$E$2:$E$53,'Transactions (Dated)'!$D$2:$D$53,'Share Values'!$V315,'Transactions (Dated)'!$B$2:$B$53,'Share Values'!AA$11,'Transactions (Dated)'!$C$2:$C$53,"Buy")-SUMIFS('Transactions (Dated)'!$E$2:$E$53,'Transactions (Dated)'!$D$2:$D$53,'Share Values'!$V315,'Transactions (Dated)'!$B$2:$B$53,'Share Values'!AA$11,'Transactions (Dated)'!$C$2:$C$53,"Sell")</f>
        <v>2348</v>
      </c>
      <c r="AB315" s="40">
        <f ca="1">AB314+SUMIFS('Transactions (Dated)'!$E$2:$E$53,'Transactions (Dated)'!$D$2:$D$53,'Share Values'!$V315,'Transactions (Dated)'!$B$2:$B$53,'Share Values'!AB$11,'Transactions (Dated)'!$C$2:$C$53,"Buy")-SUMIFS('Transactions (Dated)'!$E$2:$E$53,'Transactions (Dated)'!$D$2:$D$53,'Share Values'!$V315,'Transactions (Dated)'!$B$2:$B$53,'Share Values'!AB$11,'Transactions (Dated)'!$C$2:$C$53,"Sell")</f>
        <v>0</v>
      </c>
      <c r="AC315" s="40">
        <f ca="1">AC314+SUMIFS('Transactions (Dated)'!$E$2:$E$53,'Transactions (Dated)'!$D$2:$D$53,'Share Values'!$V315,'Transactions (Dated)'!$B$2:$B$53,'Share Values'!AC$11,'Transactions (Dated)'!$C$2:$C$53,"Buy")-SUMIFS('Transactions (Dated)'!$E$2:$E$53,'Transactions (Dated)'!$D$2:$D$53,'Share Values'!$V315,'Transactions (Dated)'!$B$2:$B$53,'Share Values'!AC$11,'Transactions (Dated)'!$C$2:$C$53,"Sell")</f>
        <v>0</v>
      </c>
      <c r="AD315" s="40">
        <f ca="1">AD314+SUMIFS('Transactions (Dated)'!$E$2:$E$53,'Transactions (Dated)'!$D$2:$D$53,'Share Values'!$V315,'Transactions (Dated)'!$B$2:$B$53,'Share Values'!AD$11,'Transactions (Dated)'!$C$2:$C$53,"Buy")-SUMIFS('Transactions (Dated)'!$E$2:$E$53,'Transactions (Dated)'!$D$2:$D$53,'Share Values'!$V315,'Transactions (Dated)'!$B$2:$B$53,'Share Values'!AD$11,'Transactions (Dated)'!$C$2:$C$53,"Sell")</f>
        <v>0</v>
      </c>
      <c r="AE315" s="40">
        <f ca="1">AE314+SUMIFS('Transactions (Dated)'!$E$2:$E$53,'Transactions (Dated)'!$D$2:$D$53,'Share Values'!$V315,'Transactions (Dated)'!$B$2:$B$53,'Share Values'!AE$11,'Transactions (Dated)'!$C$2:$C$53,"Buy")-SUMIFS('Transactions (Dated)'!$E$2:$E$53,'Transactions (Dated)'!$D$2:$D$53,'Share Values'!$V315,'Transactions (Dated)'!$B$2:$B$53,'Share Values'!AE$11,'Transactions (Dated)'!$C$2:$C$53,"Sell")</f>
        <v>0</v>
      </c>
      <c r="AF315" s="40">
        <f ca="1">AF314+SUMIFS('Transactions (Dated)'!$E$2:$E$53,'Transactions (Dated)'!$D$2:$D$53,'Share Values'!$V315,'Transactions (Dated)'!$B$2:$B$53,'Share Values'!AF$11,'Transactions (Dated)'!$C$2:$C$53,"Buy")-SUMIFS('Transactions (Dated)'!$E$2:$E$53,'Transactions (Dated)'!$D$2:$D$53,'Share Values'!$V315,'Transactions (Dated)'!$B$2:$B$53,'Share Values'!AF$11,'Transactions (Dated)'!$C$2:$C$53,"Sell")</f>
        <v>0</v>
      </c>
      <c r="AG315" s="40">
        <f ca="1">AG314+SUMIFS('Transactions (Dated)'!$E$2:$E$53,'Transactions (Dated)'!$D$2:$D$53,'Share Values'!$V315,'Transactions (Dated)'!$B$2:$B$53,'Share Values'!AG$11,'Transactions (Dated)'!$C$2:$C$53,"Buy")-SUMIFS('Transactions (Dated)'!$E$2:$E$53,'Transactions (Dated)'!$D$2:$D$53,'Share Values'!$V315,'Transactions (Dated)'!$B$2:$B$53,'Share Values'!AG$11,'Transactions (Dated)'!$C$2:$C$53,"Sell")</f>
        <v>0</v>
      </c>
      <c r="AH315" s="40">
        <f ca="1">AH314+SUMIFS('Transactions (Dated)'!$E$2:$E$53,'Transactions (Dated)'!$D$2:$D$53,'Share Values'!$V315,'Transactions (Dated)'!$B$2:$B$53,'Share Values'!AH$11,'Transactions (Dated)'!$C$2:$C$53,"Buy")-SUMIFS('Transactions (Dated)'!$E$2:$E$53,'Transactions (Dated)'!$D$2:$D$53,'Share Values'!$V315,'Transactions (Dated)'!$B$2:$B$53,'Share Values'!AH$11,'Transactions (Dated)'!$C$2:$C$53,"Sell")</f>
        <v>0</v>
      </c>
      <c r="AI315" s="40">
        <f ca="1">AI314+SUMIFS('Transactions (Dated)'!$E$2:$E$53,'Transactions (Dated)'!$D$2:$D$53,'Share Values'!$V315,'Transactions (Dated)'!$B$2:$B$53,'Share Values'!AI$11,'Transactions (Dated)'!$C$2:$C$53,"Buy")-SUMIFS('Transactions (Dated)'!$E$2:$E$53,'Transactions (Dated)'!$D$2:$D$53,'Share Values'!$V315,'Transactions (Dated)'!$B$2:$B$53,'Share Values'!AI$11,'Transactions (Dated)'!$C$2:$C$53,"Sell")</f>
        <v>0</v>
      </c>
      <c r="AJ315" s="40">
        <f ca="1">AJ314+SUMIFS('Transactions (Dated)'!$E$2:$E$53,'Transactions (Dated)'!$D$2:$D$53,'Share Values'!$V315,'Transactions (Dated)'!$B$2:$B$53,'Share Values'!AJ$11,'Transactions (Dated)'!$C$2:$C$53,"Buy")-SUMIFS('Transactions (Dated)'!$E$2:$E$53,'Transactions (Dated)'!$D$2:$D$53,'Share Values'!$V315,'Transactions (Dated)'!$B$2:$B$53,'Share Values'!AJ$11,'Transactions (Dated)'!$C$2:$C$53,"Sell")</f>
        <v>0</v>
      </c>
      <c r="AK315" s="40"/>
      <c r="AM315" s="3">
        <f t="shared" si="105"/>
        <v>42353</v>
      </c>
      <c r="AN315" s="6">
        <f t="shared" ca="1" si="106"/>
        <v>49857.5</v>
      </c>
      <c r="AO315" s="6">
        <f t="shared" ca="1" si="107"/>
        <v>21093.75</v>
      </c>
      <c r="AP315" s="6">
        <f t="shared" ca="1" si="108"/>
        <v>0</v>
      </c>
      <c r="AQ315" s="6">
        <f t="shared" ca="1" si="109"/>
        <v>63892.840000000004</v>
      </c>
      <c r="AR315" s="6">
        <f t="shared" ca="1" si="110"/>
        <v>29021.279999999999</v>
      </c>
      <c r="AS315" s="6">
        <f t="shared" ca="1" si="111"/>
        <v>0</v>
      </c>
      <c r="AT315" s="6">
        <f t="shared" ca="1" si="112"/>
        <v>0</v>
      </c>
      <c r="AU315" s="6">
        <f t="shared" ca="1" si="113"/>
        <v>0</v>
      </c>
      <c r="AV315" s="6">
        <f t="shared" ca="1" si="114"/>
        <v>0</v>
      </c>
      <c r="AW315" s="6">
        <f t="shared" ca="1" si="115"/>
        <v>0</v>
      </c>
      <c r="AX315" s="6">
        <f t="shared" ca="1" si="116"/>
        <v>0</v>
      </c>
      <c r="AY315" s="6">
        <f t="shared" ca="1" si="117"/>
        <v>0</v>
      </c>
      <c r="AZ315" s="6">
        <f t="shared" ca="1" si="118"/>
        <v>0</v>
      </c>
      <c r="BA315" s="6">
        <f t="shared" ca="1" si="119"/>
        <v>0</v>
      </c>
      <c r="BB315" s="6"/>
      <c r="BD315" s="4">
        <f t="shared" ca="1" si="120"/>
        <v>163865.37</v>
      </c>
      <c r="BF315" s="3">
        <f t="shared" si="121"/>
        <v>42353</v>
      </c>
      <c r="BG315" s="6">
        <f>BG314+SUMIFS('Transactions (Dated)'!H:H,'Transactions (Dated)'!D:D,'Share Values'!AM315)</f>
        <v>806524.9</v>
      </c>
      <c r="BH315" s="6">
        <f ca="1">BH314+SUMIFS('Transactions (Dated)'!$F:$F,'Transactions (Dated)'!$D:$D,$BF315,'Transactions (Dated)'!$B:$B,BH$11,'Transactions (Dated)'!$C:$C,"Dividend (paid to cash)")*W315</f>
        <v>0</v>
      </c>
      <c r="BI315" s="6">
        <f ca="1">BI314+SUMIFS('Transactions (Dated)'!$F:$F,'Transactions (Dated)'!$D:$D,$BF315,'Transactions (Dated)'!$B:$B,BI$11,'Transactions (Dated)'!$C:$C,"Dividend (paid to cash)")*X315</f>
        <v>2421.875</v>
      </c>
      <c r="BJ315" s="6">
        <f ca="1">BJ314+SUMIFS('Transactions (Dated)'!$F:$F,'Transactions (Dated)'!$D:$D,$BF315,'Transactions (Dated)'!$B:$B,BJ$11,'Transactions (Dated)'!$C:$C,"Dividend (paid to cash)")*Y315</f>
        <v>0</v>
      </c>
      <c r="BK315" s="6">
        <f ca="1">BK314+SUMIFS('Transactions (Dated)'!$F:$F,'Transactions (Dated)'!$D:$D,$BF315,'Transactions (Dated)'!$B:$B,BK$11,'Transactions (Dated)'!$C:$C,"Dividend (paid to cash)")*Z315</f>
        <v>245.96000000000004</v>
      </c>
      <c r="BL315" s="6">
        <f ca="1">BL314+SUMIFS('Transactions (Dated)'!$F:$F,'Transactions (Dated)'!$D:$D,$BF315,'Transactions (Dated)'!$B:$B,BL$11,'Transactions (Dated)'!$C:$C,"Dividend (paid to cash)")*AA315</f>
        <v>0</v>
      </c>
      <c r="BM315" s="6">
        <f ca="1">BM314+SUMIFS('Transactions (Dated)'!$F:$F,'Transactions (Dated)'!$D:$D,$BF315,'Transactions (Dated)'!$B:$B,BM$11,'Transactions (Dated)'!$C:$C,"Dividend (paid to cash)")*AB315</f>
        <v>0</v>
      </c>
      <c r="BN315" s="6">
        <f ca="1">BN314+SUMIFS('Transactions (Dated)'!$F:$F,'Transactions (Dated)'!$D:$D,$BF315,'Transactions (Dated)'!$B:$B,BN$11,'Transactions (Dated)'!$C:$C,"Dividend (paid to cash)")*AC315</f>
        <v>0</v>
      </c>
      <c r="BO315" s="6">
        <f ca="1">BO314+SUMIFS('Transactions (Dated)'!$F:$F,'Transactions (Dated)'!$D:$D,$BF315,'Transactions (Dated)'!$B:$B,BO$11,'Transactions (Dated)'!$C:$C,"Dividend (paid to cash)")*AD315</f>
        <v>0</v>
      </c>
      <c r="BP315" s="6">
        <f ca="1">BP314+SUMIFS('Transactions (Dated)'!$F:$F,'Transactions (Dated)'!$D:$D,$BF315,'Transactions (Dated)'!$B:$B,BP$11,'Transactions (Dated)'!$C:$C,"Dividend (paid to cash)")*AE315</f>
        <v>0</v>
      </c>
      <c r="BQ315" s="6">
        <f ca="1">BQ314+SUMIFS('Transactions (Dated)'!$F:$F,'Transactions (Dated)'!$D:$D,$BF315,'Transactions (Dated)'!$B:$B,BQ$11,'Transactions (Dated)'!$C:$C,"Dividend (paid to cash)")*AF315</f>
        <v>0</v>
      </c>
      <c r="BR315" s="6">
        <f ca="1">BR314+SUMIFS('Transactions (Dated)'!$F:$F,'Transactions (Dated)'!$D:$D,$BF315,'Transactions (Dated)'!$B:$B,BR$11,'Transactions (Dated)'!$C:$C,"Dividend (paid to cash)")*AG315</f>
        <v>0</v>
      </c>
      <c r="BS315" s="6">
        <f ca="1">BS314+SUMIFS('Transactions (Dated)'!$F:$F,'Transactions (Dated)'!$D:$D,$BF315,'Transactions (Dated)'!$B:$B,BS$11,'Transactions (Dated)'!$C:$C,"Dividend (paid to cash)")*AH315</f>
        <v>0</v>
      </c>
      <c r="BT315" s="6">
        <f ca="1">BT314+SUMIFS('Transactions (Dated)'!$F:$F,'Transactions (Dated)'!$D:$D,$BF315,'Transactions (Dated)'!$B:$B,BT$11,'Transactions (Dated)'!$C:$C,"Dividend (paid to cash)")*AI315</f>
        <v>0</v>
      </c>
      <c r="BU315" s="6">
        <f ca="1">BU314+SUMIFS('Transactions (Dated)'!$F:$F,'Transactions (Dated)'!$D:$D,$BF315,'Transactions (Dated)'!$B:$B,BU$11,'Transactions (Dated)'!$C:$C,"Dividend (paid to cash)")*AJ315</f>
        <v>0</v>
      </c>
      <c r="BV315" s="6"/>
      <c r="BX315" s="6">
        <f t="shared" ca="1" si="126"/>
        <v>809192.73499999999</v>
      </c>
      <c r="BZ315" s="3">
        <f t="shared" si="127"/>
        <v>42353</v>
      </c>
      <c r="CA315" s="4">
        <f t="shared" ca="1" si="122"/>
        <v>163865.37</v>
      </c>
      <c r="CB315" s="4">
        <f t="shared" ca="1" si="123"/>
        <v>809192.73499999999</v>
      </c>
      <c r="CD315" s="4">
        <f t="shared" ca="1" si="124"/>
        <v>973058.10499999998</v>
      </c>
    </row>
    <row r="316" spans="2:82" x14ac:dyDescent="0.15">
      <c r="B316" s="3">
        <f t="shared" si="125"/>
        <v>42354</v>
      </c>
      <c r="C316" s="2">
        <v>13166.1</v>
      </c>
      <c r="E316" s="70">
        <v>42354</v>
      </c>
      <c r="F316" s="69">
        <v>11.29</v>
      </c>
      <c r="G316" s="69">
        <v>2.15</v>
      </c>
      <c r="H316" s="69">
        <v>17.89</v>
      </c>
      <c r="I316" s="69">
        <v>33.68</v>
      </c>
      <c r="J316" s="69">
        <v>12.99</v>
      </c>
      <c r="K316" s="69">
        <v>10.19</v>
      </c>
      <c r="L316" s="69">
        <v>19.57</v>
      </c>
      <c r="M316" s="69">
        <v>2.9</v>
      </c>
      <c r="N316" s="69">
        <v>7.37</v>
      </c>
      <c r="O316" s="69">
        <v>6.5</v>
      </c>
      <c r="P316" s="69">
        <v>22.05</v>
      </c>
      <c r="Q316" s="69">
        <v>0.81</v>
      </c>
      <c r="R316" s="69">
        <v>4.8899999999999997</v>
      </c>
      <c r="S316" s="69">
        <v>37.96</v>
      </c>
      <c r="T316" s="4"/>
      <c r="V316" s="3">
        <f t="shared" si="104"/>
        <v>42354</v>
      </c>
      <c r="W316" s="40">
        <f ca="1">W315+SUMIFS('Transactions (Dated)'!$E$2:$E$53,'Transactions (Dated)'!$D$2:$D$53,'Share Values'!$V316,'Transactions (Dated)'!$B$2:$B$53,'Share Values'!W$11,'Transactions (Dated)'!$C$2:$C$53,"Buy")-SUMIFS('Transactions (Dated)'!$E$2:$E$53,'Transactions (Dated)'!$D$2:$D$53,'Share Values'!$V316,'Transactions (Dated)'!$B$2:$B$53,'Share Values'!W$11,'Transactions (Dated)'!$C$2:$C$53,"Sell")</f>
        <v>4625</v>
      </c>
      <c r="X316" s="40">
        <f ca="1">X315+SUMIFS('Transactions (Dated)'!$E$2:$E$53,'Transactions (Dated)'!$D$2:$D$53,'Share Values'!$V316,'Transactions (Dated)'!$B$2:$B$53,'Share Values'!X$11,'Transactions (Dated)'!$C$2:$C$53,"Buy")-SUMIFS('Transactions (Dated)'!$E$2:$E$53,'Transactions (Dated)'!$D$2:$D$53,'Share Values'!$V316,'Transactions (Dated)'!$B$2:$B$53,'Share Values'!X$11,'Transactions (Dated)'!$C$2:$C$53,"Sell")</f>
        <v>9375</v>
      </c>
      <c r="Y316" s="40">
        <f ca="1">Y315+SUMIFS('Transactions (Dated)'!$E$2:$E$53,'Transactions (Dated)'!$D$2:$D$53,'Share Values'!$V316,'Transactions (Dated)'!$B$2:$B$53,'Share Values'!Y$11,'Transactions (Dated)'!$C$2:$C$53,"Buy")-SUMIFS('Transactions (Dated)'!$E$2:$E$53,'Transactions (Dated)'!$D$2:$D$53,'Share Values'!$V316,'Transactions (Dated)'!$B$2:$B$53,'Share Values'!Y$11,'Transactions (Dated)'!$C$2:$C$53,"Sell")</f>
        <v>0</v>
      </c>
      <c r="Z316" s="40">
        <f ca="1">Z315+SUMIFS('Transactions (Dated)'!$E$2:$E$53,'Transactions (Dated)'!$D$2:$D$53,'Share Values'!$V316,'Transactions (Dated)'!$B$2:$B$53,'Share Values'!Z$11,'Transactions (Dated)'!$C$2:$C$53,"Buy")-SUMIFS('Transactions (Dated)'!$E$2:$E$53,'Transactions (Dated)'!$D$2:$D$53,'Share Values'!$V316,'Transactions (Dated)'!$B$2:$B$53,'Share Values'!Z$11,'Transactions (Dated)'!$C$2:$C$53,"Sell")</f>
        <v>1892</v>
      </c>
      <c r="AA316" s="40">
        <f ca="1">AA315+SUMIFS('Transactions (Dated)'!$E$2:$E$53,'Transactions (Dated)'!$D$2:$D$53,'Share Values'!$V316,'Transactions (Dated)'!$B$2:$B$53,'Share Values'!AA$11,'Transactions (Dated)'!$C$2:$C$53,"Buy")-SUMIFS('Transactions (Dated)'!$E$2:$E$53,'Transactions (Dated)'!$D$2:$D$53,'Share Values'!$V316,'Transactions (Dated)'!$B$2:$B$53,'Share Values'!AA$11,'Transactions (Dated)'!$C$2:$C$53,"Sell")</f>
        <v>2348</v>
      </c>
      <c r="AB316" s="40">
        <f ca="1">AB315+SUMIFS('Transactions (Dated)'!$E$2:$E$53,'Transactions (Dated)'!$D$2:$D$53,'Share Values'!$V316,'Transactions (Dated)'!$B$2:$B$53,'Share Values'!AB$11,'Transactions (Dated)'!$C$2:$C$53,"Buy")-SUMIFS('Transactions (Dated)'!$E$2:$E$53,'Transactions (Dated)'!$D$2:$D$53,'Share Values'!$V316,'Transactions (Dated)'!$B$2:$B$53,'Share Values'!AB$11,'Transactions (Dated)'!$C$2:$C$53,"Sell")</f>
        <v>0</v>
      </c>
      <c r="AC316" s="40">
        <f ca="1">AC315+SUMIFS('Transactions (Dated)'!$E$2:$E$53,'Transactions (Dated)'!$D$2:$D$53,'Share Values'!$V316,'Transactions (Dated)'!$B$2:$B$53,'Share Values'!AC$11,'Transactions (Dated)'!$C$2:$C$53,"Buy")-SUMIFS('Transactions (Dated)'!$E$2:$E$53,'Transactions (Dated)'!$D$2:$D$53,'Share Values'!$V316,'Transactions (Dated)'!$B$2:$B$53,'Share Values'!AC$11,'Transactions (Dated)'!$C$2:$C$53,"Sell")</f>
        <v>0</v>
      </c>
      <c r="AD316" s="40">
        <f ca="1">AD315+SUMIFS('Transactions (Dated)'!$E$2:$E$53,'Transactions (Dated)'!$D$2:$D$53,'Share Values'!$V316,'Transactions (Dated)'!$B$2:$B$53,'Share Values'!AD$11,'Transactions (Dated)'!$C$2:$C$53,"Buy")-SUMIFS('Transactions (Dated)'!$E$2:$E$53,'Transactions (Dated)'!$D$2:$D$53,'Share Values'!$V316,'Transactions (Dated)'!$B$2:$B$53,'Share Values'!AD$11,'Transactions (Dated)'!$C$2:$C$53,"Sell")</f>
        <v>0</v>
      </c>
      <c r="AE316" s="40">
        <f ca="1">AE315+SUMIFS('Transactions (Dated)'!$E$2:$E$53,'Transactions (Dated)'!$D$2:$D$53,'Share Values'!$V316,'Transactions (Dated)'!$B$2:$B$53,'Share Values'!AE$11,'Transactions (Dated)'!$C$2:$C$53,"Buy")-SUMIFS('Transactions (Dated)'!$E$2:$E$53,'Transactions (Dated)'!$D$2:$D$53,'Share Values'!$V316,'Transactions (Dated)'!$B$2:$B$53,'Share Values'!AE$11,'Transactions (Dated)'!$C$2:$C$53,"Sell")</f>
        <v>0</v>
      </c>
      <c r="AF316" s="40">
        <f ca="1">AF315+SUMIFS('Transactions (Dated)'!$E$2:$E$53,'Transactions (Dated)'!$D$2:$D$53,'Share Values'!$V316,'Transactions (Dated)'!$B$2:$B$53,'Share Values'!AF$11,'Transactions (Dated)'!$C$2:$C$53,"Buy")-SUMIFS('Transactions (Dated)'!$E$2:$E$53,'Transactions (Dated)'!$D$2:$D$53,'Share Values'!$V316,'Transactions (Dated)'!$B$2:$B$53,'Share Values'!AF$11,'Transactions (Dated)'!$C$2:$C$53,"Sell")</f>
        <v>0</v>
      </c>
      <c r="AG316" s="40">
        <f ca="1">AG315+SUMIFS('Transactions (Dated)'!$E$2:$E$53,'Transactions (Dated)'!$D$2:$D$53,'Share Values'!$V316,'Transactions (Dated)'!$B$2:$B$53,'Share Values'!AG$11,'Transactions (Dated)'!$C$2:$C$53,"Buy")-SUMIFS('Transactions (Dated)'!$E$2:$E$53,'Transactions (Dated)'!$D$2:$D$53,'Share Values'!$V316,'Transactions (Dated)'!$B$2:$B$53,'Share Values'!AG$11,'Transactions (Dated)'!$C$2:$C$53,"Sell")</f>
        <v>0</v>
      </c>
      <c r="AH316" s="40">
        <f ca="1">AH315+SUMIFS('Transactions (Dated)'!$E$2:$E$53,'Transactions (Dated)'!$D$2:$D$53,'Share Values'!$V316,'Transactions (Dated)'!$B$2:$B$53,'Share Values'!AH$11,'Transactions (Dated)'!$C$2:$C$53,"Buy")-SUMIFS('Transactions (Dated)'!$E$2:$E$53,'Transactions (Dated)'!$D$2:$D$53,'Share Values'!$V316,'Transactions (Dated)'!$B$2:$B$53,'Share Values'!AH$11,'Transactions (Dated)'!$C$2:$C$53,"Sell")</f>
        <v>0</v>
      </c>
      <c r="AI316" s="40">
        <f ca="1">AI315+SUMIFS('Transactions (Dated)'!$E$2:$E$53,'Transactions (Dated)'!$D$2:$D$53,'Share Values'!$V316,'Transactions (Dated)'!$B$2:$B$53,'Share Values'!AI$11,'Transactions (Dated)'!$C$2:$C$53,"Buy")-SUMIFS('Transactions (Dated)'!$E$2:$E$53,'Transactions (Dated)'!$D$2:$D$53,'Share Values'!$V316,'Transactions (Dated)'!$B$2:$B$53,'Share Values'!AI$11,'Transactions (Dated)'!$C$2:$C$53,"Sell")</f>
        <v>0</v>
      </c>
      <c r="AJ316" s="40">
        <f ca="1">AJ315+SUMIFS('Transactions (Dated)'!$E$2:$E$53,'Transactions (Dated)'!$D$2:$D$53,'Share Values'!$V316,'Transactions (Dated)'!$B$2:$B$53,'Share Values'!AJ$11,'Transactions (Dated)'!$C$2:$C$53,"Buy")-SUMIFS('Transactions (Dated)'!$E$2:$E$53,'Transactions (Dated)'!$D$2:$D$53,'Share Values'!$V316,'Transactions (Dated)'!$B$2:$B$53,'Share Values'!AJ$11,'Transactions (Dated)'!$C$2:$C$53,"Sell")</f>
        <v>0</v>
      </c>
      <c r="AK316" s="40"/>
      <c r="AM316" s="3">
        <f t="shared" si="105"/>
        <v>42354</v>
      </c>
      <c r="AN316" s="6">
        <f t="shared" ca="1" si="106"/>
        <v>52216.249999999993</v>
      </c>
      <c r="AO316" s="6">
        <f t="shared" ca="1" si="107"/>
        <v>20156.25</v>
      </c>
      <c r="AP316" s="6">
        <f t="shared" ca="1" si="108"/>
        <v>0</v>
      </c>
      <c r="AQ316" s="6">
        <f t="shared" ca="1" si="109"/>
        <v>63722.559999999998</v>
      </c>
      <c r="AR316" s="6">
        <f t="shared" ca="1" si="110"/>
        <v>30500.52</v>
      </c>
      <c r="AS316" s="6">
        <f t="shared" ca="1" si="111"/>
        <v>0</v>
      </c>
      <c r="AT316" s="6">
        <f t="shared" ca="1" si="112"/>
        <v>0</v>
      </c>
      <c r="AU316" s="6">
        <f t="shared" ca="1" si="113"/>
        <v>0</v>
      </c>
      <c r="AV316" s="6">
        <f t="shared" ca="1" si="114"/>
        <v>0</v>
      </c>
      <c r="AW316" s="6">
        <f t="shared" ca="1" si="115"/>
        <v>0</v>
      </c>
      <c r="AX316" s="6">
        <f t="shared" ca="1" si="116"/>
        <v>0</v>
      </c>
      <c r="AY316" s="6">
        <f t="shared" ca="1" si="117"/>
        <v>0</v>
      </c>
      <c r="AZ316" s="6">
        <f t="shared" ca="1" si="118"/>
        <v>0</v>
      </c>
      <c r="BA316" s="6">
        <f t="shared" ca="1" si="119"/>
        <v>0</v>
      </c>
      <c r="BB316" s="6"/>
      <c r="BD316" s="4">
        <f t="shared" ca="1" si="120"/>
        <v>166595.57999999999</v>
      </c>
      <c r="BF316" s="3">
        <f t="shared" si="121"/>
        <v>42354</v>
      </c>
      <c r="BG316" s="6">
        <f>BG315+SUMIFS('Transactions (Dated)'!H:H,'Transactions (Dated)'!D:D,'Share Values'!AM316)</f>
        <v>806524.9</v>
      </c>
      <c r="BH316" s="6">
        <f ca="1">BH315+SUMIFS('Transactions (Dated)'!$F:$F,'Transactions (Dated)'!$D:$D,$BF316,'Transactions (Dated)'!$B:$B,BH$11,'Transactions (Dated)'!$C:$C,"Dividend (paid to cash)")*W316</f>
        <v>0</v>
      </c>
      <c r="BI316" s="6">
        <f ca="1">BI315+SUMIFS('Transactions (Dated)'!$F:$F,'Transactions (Dated)'!$D:$D,$BF316,'Transactions (Dated)'!$B:$B,BI$11,'Transactions (Dated)'!$C:$C,"Dividend (paid to cash)")*X316</f>
        <v>2421.875</v>
      </c>
      <c r="BJ316" s="6">
        <f ca="1">BJ315+SUMIFS('Transactions (Dated)'!$F:$F,'Transactions (Dated)'!$D:$D,$BF316,'Transactions (Dated)'!$B:$B,BJ$11,'Transactions (Dated)'!$C:$C,"Dividend (paid to cash)")*Y316</f>
        <v>0</v>
      </c>
      <c r="BK316" s="6">
        <f ca="1">BK315+SUMIFS('Transactions (Dated)'!$F:$F,'Transactions (Dated)'!$D:$D,$BF316,'Transactions (Dated)'!$B:$B,BK$11,'Transactions (Dated)'!$C:$C,"Dividend (paid to cash)")*Z316</f>
        <v>245.96000000000004</v>
      </c>
      <c r="BL316" s="6">
        <f ca="1">BL315+SUMIFS('Transactions (Dated)'!$F:$F,'Transactions (Dated)'!$D:$D,$BF316,'Transactions (Dated)'!$B:$B,BL$11,'Transactions (Dated)'!$C:$C,"Dividend (paid to cash)")*AA316</f>
        <v>0</v>
      </c>
      <c r="BM316" s="6">
        <f ca="1">BM315+SUMIFS('Transactions (Dated)'!$F:$F,'Transactions (Dated)'!$D:$D,$BF316,'Transactions (Dated)'!$B:$B,BM$11,'Transactions (Dated)'!$C:$C,"Dividend (paid to cash)")*AB316</f>
        <v>0</v>
      </c>
      <c r="BN316" s="6">
        <f ca="1">BN315+SUMIFS('Transactions (Dated)'!$F:$F,'Transactions (Dated)'!$D:$D,$BF316,'Transactions (Dated)'!$B:$B,BN$11,'Transactions (Dated)'!$C:$C,"Dividend (paid to cash)")*AC316</f>
        <v>0</v>
      </c>
      <c r="BO316" s="6">
        <f ca="1">BO315+SUMIFS('Transactions (Dated)'!$F:$F,'Transactions (Dated)'!$D:$D,$BF316,'Transactions (Dated)'!$B:$B,BO$11,'Transactions (Dated)'!$C:$C,"Dividend (paid to cash)")*AD316</f>
        <v>0</v>
      </c>
      <c r="BP316" s="6">
        <f ca="1">BP315+SUMIFS('Transactions (Dated)'!$F:$F,'Transactions (Dated)'!$D:$D,$BF316,'Transactions (Dated)'!$B:$B,BP$11,'Transactions (Dated)'!$C:$C,"Dividend (paid to cash)")*AE316</f>
        <v>0</v>
      </c>
      <c r="BQ316" s="6">
        <f ca="1">BQ315+SUMIFS('Transactions (Dated)'!$F:$F,'Transactions (Dated)'!$D:$D,$BF316,'Transactions (Dated)'!$B:$B,BQ$11,'Transactions (Dated)'!$C:$C,"Dividend (paid to cash)")*AF316</f>
        <v>0</v>
      </c>
      <c r="BR316" s="6">
        <f ca="1">BR315+SUMIFS('Transactions (Dated)'!$F:$F,'Transactions (Dated)'!$D:$D,$BF316,'Transactions (Dated)'!$B:$B,BR$11,'Transactions (Dated)'!$C:$C,"Dividend (paid to cash)")*AG316</f>
        <v>0</v>
      </c>
      <c r="BS316" s="6">
        <f ca="1">BS315+SUMIFS('Transactions (Dated)'!$F:$F,'Transactions (Dated)'!$D:$D,$BF316,'Transactions (Dated)'!$B:$B,BS$11,'Transactions (Dated)'!$C:$C,"Dividend (paid to cash)")*AH316</f>
        <v>0</v>
      </c>
      <c r="BT316" s="6">
        <f ca="1">BT315+SUMIFS('Transactions (Dated)'!$F:$F,'Transactions (Dated)'!$D:$D,$BF316,'Transactions (Dated)'!$B:$B,BT$11,'Transactions (Dated)'!$C:$C,"Dividend (paid to cash)")*AI316</f>
        <v>0</v>
      </c>
      <c r="BU316" s="6">
        <f ca="1">BU315+SUMIFS('Transactions (Dated)'!$F:$F,'Transactions (Dated)'!$D:$D,$BF316,'Transactions (Dated)'!$B:$B,BU$11,'Transactions (Dated)'!$C:$C,"Dividend (paid to cash)")*AJ316</f>
        <v>0</v>
      </c>
      <c r="BV316" s="6"/>
      <c r="BX316" s="6">
        <f t="shared" ca="1" si="126"/>
        <v>809192.73499999999</v>
      </c>
      <c r="BZ316" s="3">
        <f t="shared" si="127"/>
        <v>42354</v>
      </c>
      <c r="CA316" s="4">
        <f t="shared" ca="1" si="122"/>
        <v>166595.57999999999</v>
      </c>
      <c r="CB316" s="4">
        <f t="shared" ca="1" si="123"/>
        <v>809192.73499999999</v>
      </c>
      <c r="CD316" s="4">
        <f t="shared" ca="1" si="124"/>
        <v>975788.31499999994</v>
      </c>
    </row>
    <row r="317" spans="2:82" x14ac:dyDescent="0.15">
      <c r="B317" s="3">
        <f t="shared" si="125"/>
        <v>42355</v>
      </c>
      <c r="C317" s="2">
        <v>13009.9</v>
      </c>
      <c r="E317" s="70">
        <v>42355</v>
      </c>
      <c r="F317" s="69">
        <v>10.89</v>
      </c>
      <c r="G317" s="69">
        <v>2.29</v>
      </c>
      <c r="H317" s="69">
        <v>17.690000000000001</v>
      </c>
      <c r="I317" s="69">
        <v>33.89</v>
      </c>
      <c r="J317" s="69">
        <v>13.03</v>
      </c>
      <c r="K317" s="69">
        <v>10.27</v>
      </c>
      <c r="L317" s="69">
        <v>19.399999999999999</v>
      </c>
      <c r="M317" s="69">
        <v>2.72</v>
      </c>
      <c r="N317" s="69">
        <v>7.27</v>
      </c>
      <c r="O317" s="69">
        <v>6.6333000000000002</v>
      </c>
      <c r="P317" s="69">
        <v>23.86</v>
      </c>
      <c r="Q317" s="69">
        <v>0.82</v>
      </c>
      <c r="R317" s="69">
        <v>4.7</v>
      </c>
      <c r="S317" s="69">
        <v>37.840000000000003</v>
      </c>
      <c r="T317" s="4"/>
      <c r="V317" s="3">
        <f t="shared" si="104"/>
        <v>42355</v>
      </c>
      <c r="W317" s="40">
        <f ca="1">W316+SUMIFS('Transactions (Dated)'!$E$2:$E$53,'Transactions (Dated)'!$D$2:$D$53,'Share Values'!$V317,'Transactions (Dated)'!$B$2:$B$53,'Share Values'!W$11,'Transactions (Dated)'!$C$2:$C$53,"Buy")-SUMIFS('Transactions (Dated)'!$E$2:$E$53,'Transactions (Dated)'!$D$2:$D$53,'Share Values'!$V317,'Transactions (Dated)'!$B$2:$B$53,'Share Values'!W$11,'Transactions (Dated)'!$C$2:$C$53,"Sell")</f>
        <v>4625</v>
      </c>
      <c r="X317" s="40">
        <f ca="1">X316+SUMIFS('Transactions (Dated)'!$E$2:$E$53,'Transactions (Dated)'!$D$2:$D$53,'Share Values'!$V317,'Transactions (Dated)'!$B$2:$B$53,'Share Values'!X$11,'Transactions (Dated)'!$C$2:$C$53,"Buy")-SUMIFS('Transactions (Dated)'!$E$2:$E$53,'Transactions (Dated)'!$D$2:$D$53,'Share Values'!$V317,'Transactions (Dated)'!$B$2:$B$53,'Share Values'!X$11,'Transactions (Dated)'!$C$2:$C$53,"Sell")</f>
        <v>9375</v>
      </c>
      <c r="Y317" s="40">
        <f ca="1">Y316+SUMIFS('Transactions (Dated)'!$E$2:$E$53,'Transactions (Dated)'!$D$2:$D$53,'Share Values'!$V317,'Transactions (Dated)'!$B$2:$B$53,'Share Values'!Y$11,'Transactions (Dated)'!$C$2:$C$53,"Buy")-SUMIFS('Transactions (Dated)'!$E$2:$E$53,'Transactions (Dated)'!$D$2:$D$53,'Share Values'!$V317,'Transactions (Dated)'!$B$2:$B$53,'Share Values'!Y$11,'Transactions (Dated)'!$C$2:$C$53,"Sell")</f>
        <v>0</v>
      </c>
      <c r="Z317" s="40">
        <f ca="1">Z316+SUMIFS('Transactions (Dated)'!$E$2:$E$53,'Transactions (Dated)'!$D$2:$D$53,'Share Values'!$V317,'Transactions (Dated)'!$B$2:$B$53,'Share Values'!Z$11,'Transactions (Dated)'!$C$2:$C$53,"Buy")-SUMIFS('Transactions (Dated)'!$E$2:$E$53,'Transactions (Dated)'!$D$2:$D$53,'Share Values'!$V317,'Transactions (Dated)'!$B$2:$B$53,'Share Values'!Z$11,'Transactions (Dated)'!$C$2:$C$53,"Sell")</f>
        <v>1892</v>
      </c>
      <c r="AA317" s="40">
        <f ca="1">AA316+SUMIFS('Transactions (Dated)'!$E$2:$E$53,'Transactions (Dated)'!$D$2:$D$53,'Share Values'!$V317,'Transactions (Dated)'!$B$2:$B$53,'Share Values'!AA$11,'Transactions (Dated)'!$C$2:$C$53,"Buy")-SUMIFS('Transactions (Dated)'!$E$2:$E$53,'Transactions (Dated)'!$D$2:$D$53,'Share Values'!$V317,'Transactions (Dated)'!$B$2:$B$53,'Share Values'!AA$11,'Transactions (Dated)'!$C$2:$C$53,"Sell")</f>
        <v>2348</v>
      </c>
      <c r="AB317" s="40">
        <f ca="1">AB316+SUMIFS('Transactions (Dated)'!$E$2:$E$53,'Transactions (Dated)'!$D$2:$D$53,'Share Values'!$V317,'Transactions (Dated)'!$B$2:$B$53,'Share Values'!AB$11,'Transactions (Dated)'!$C$2:$C$53,"Buy")-SUMIFS('Transactions (Dated)'!$E$2:$E$53,'Transactions (Dated)'!$D$2:$D$53,'Share Values'!$V317,'Transactions (Dated)'!$B$2:$B$53,'Share Values'!AB$11,'Transactions (Dated)'!$C$2:$C$53,"Sell")</f>
        <v>0</v>
      </c>
      <c r="AC317" s="40">
        <f ca="1">AC316+SUMIFS('Transactions (Dated)'!$E$2:$E$53,'Transactions (Dated)'!$D$2:$D$53,'Share Values'!$V317,'Transactions (Dated)'!$B$2:$B$53,'Share Values'!AC$11,'Transactions (Dated)'!$C$2:$C$53,"Buy")-SUMIFS('Transactions (Dated)'!$E$2:$E$53,'Transactions (Dated)'!$D$2:$D$53,'Share Values'!$V317,'Transactions (Dated)'!$B$2:$B$53,'Share Values'!AC$11,'Transactions (Dated)'!$C$2:$C$53,"Sell")</f>
        <v>0</v>
      </c>
      <c r="AD317" s="40">
        <f ca="1">AD316+SUMIFS('Transactions (Dated)'!$E$2:$E$53,'Transactions (Dated)'!$D$2:$D$53,'Share Values'!$V317,'Transactions (Dated)'!$B$2:$B$53,'Share Values'!AD$11,'Transactions (Dated)'!$C$2:$C$53,"Buy")-SUMIFS('Transactions (Dated)'!$E$2:$E$53,'Transactions (Dated)'!$D$2:$D$53,'Share Values'!$V317,'Transactions (Dated)'!$B$2:$B$53,'Share Values'!AD$11,'Transactions (Dated)'!$C$2:$C$53,"Sell")</f>
        <v>0</v>
      </c>
      <c r="AE317" s="40">
        <f ca="1">AE316+SUMIFS('Transactions (Dated)'!$E$2:$E$53,'Transactions (Dated)'!$D$2:$D$53,'Share Values'!$V317,'Transactions (Dated)'!$B$2:$B$53,'Share Values'!AE$11,'Transactions (Dated)'!$C$2:$C$53,"Buy")-SUMIFS('Transactions (Dated)'!$E$2:$E$53,'Transactions (Dated)'!$D$2:$D$53,'Share Values'!$V317,'Transactions (Dated)'!$B$2:$B$53,'Share Values'!AE$11,'Transactions (Dated)'!$C$2:$C$53,"Sell")</f>
        <v>0</v>
      </c>
      <c r="AF317" s="40">
        <f ca="1">AF316+SUMIFS('Transactions (Dated)'!$E$2:$E$53,'Transactions (Dated)'!$D$2:$D$53,'Share Values'!$V317,'Transactions (Dated)'!$B$2:$B$53,'Share Values'!AF$11,'Transactions (Dated)'!$C$2:$C$53,"Buy")-SUMIFS('Transactions (Dated)'!$E$2:$E$53,'Transactions (Dated)'!$D$2:$D$53,'Share Values'!$V317,'Transactions (Dated)'!$B$2:$B$53,'Share Values'!AF$11,'Transactions (Dated)'!$C$2:$C$53,"Sell")</f>
        <v>0</v>
      </c>
      <c r="AG317" s="40">
        <f ca="1">AG316+SUMIFS('Transactions (Dated)'!$E$2:$E$53,'Transactions (Dated)'!$D$2:$D$53,'Share Values'!$V317,'Transactions (Dated)'!$B$2:$B$53,'Share Values'!AG$11,'Transactions (Dated)'!$C$2:$C$53,"Buy")-SUMIFS('Transactions (Dated)'!$E$2:$E$53,'Transactions (Dated)'!$D$2:$D$53,'Share Values'!$V317,'Transactions (Dated)'!$B$2:$B$53,'Share Values'!AG$11,'Transactions (Dated)'!$C$2:$C$53,"Sell")</f>
        <v>0</v>
      </c>
      <c r="AH317" s="40">
        <f ca="1">AH316+SUMIFS('Transactions (Dated)'!$E$2:$E$53,'Transactions (Dated)'!$D$2:$D$53,'Share Values'!$V317,'Transactions (Dated)'!$B$2:$B$53,'Share Values'!AH$11,'Transactions (Dated)'!$C$2:$C$53,"Buy")-SUMIFS('Transactions (Dated)'!$E$2:$E$53,'Transactions (Dated)'!$D$2:$D$53,'Share Values'!$V317,'Transactions (Dated)'!$B$2:$B$53,'Share Values'!AH$11,'Transactions (Dated)'!$C$2:$C$53,"Sell")</f>
        <v>0</v>
      </c>
      <c r="AI317" s="40">
        <f ca="1">AI316+SUMIFS('Transactions (Dated)'!$E$2:$E$53,'Transactions (Dated)'!$D$2:$D$53,'Share Values'!$V317,'Transactions (Dated)'!$B$2:$B$53,'Share Values'!AI$11,'Transactions (Dated)'!$C$2:$C$53,"Buy")-SUMIFS('Transactions (Dated)'!$E$2:$E$53,'Transactions (Dated)'!$D$2:$D$53,'Share Values'!$V317,'Transactions (Dated)'!$B$2:$B$53,'Share Values'!AI$11,'Transactions (Dated)'!$C$2:$C$53,"Sell")</f>
        <v>0</v>
      </c>
      <c r="AJ317" s="40">
        <f ca="1">AJ316+SUMIFS('Transactions (Dated)'!$E$2:$E$53,'Transactions (Dated)'!$D$2:$D$53,'Share Values'!$V317,'Transactions (Dated)'!$B$2:$B$53,'Share Values'!AJ$11,'Transactions (Dated)'!$C$2:$C$53,"Buy")-SUMIFS('Transactions (Dated)'!$E$2:$E$53,'Transactions (Dated)'!$D$2:$D$53,'Share Values'!$V317,'Transactions (Dated)'!$B$2:$B$53,'Share Values'!AJ$11,'Transactions (Dated)'!$C$2:$C$53,"Sell")</f>
        <v>0</v>
      </c>
      <c r="AK317" s="40"/>
      <c r="AM317" s="3">
        <f t="shared" si="105"/>
        <v>42355</v>
      </c>
      <c r="AN317" s="6">
        <f t="shared" ca="1" si="106"/>
        <v>50366.25</v>
      </c>
      <c r="AO317" s="6">
        <f t="shared" ca="1" si="107"/>
        <v>21468.75</v>
      </c>
      <c r="AP317" s="6">
        <f t="shared" ca="1" si="108"/>
        <v>0</v>
      </c>
      <c r="AQ317" s="6">
        <f t="shared" ca="1" si="109"/>
        <v>64119.880000000005</v>
      </c>
      <c r="AR317" s="6">
        <f t="shared" ca="1" si="110"/>
        <v>30594.44</v>
      </c>
      <c r="AS317" s="6">
        <f t="shared" ca="1" si="111"/>
        <v>0</v>
      </c>
      <c r="AT317" s="6">
        <f t="shared" ca="1" si="112"/>
        <v>0</v>
      </c>
      <c r="AU317" s="6">
        <f t="shared" ca="1" si="113"/>
        <v>0</v>
      </c>
      <c r="AV317" s="6">
        <f t="shared" ca="1" si="114"/>
        <v>0</v>
      </c>
      <c r="AW317" s="6">
        <f t="shared" ca="1" si="115"/>
        <v>0</v>
      </c>
      <c r="AX317" s="6">
        <f t="shared" ca="1" si="116"/>
        <v>0</v>
      </c>
      <c r="AY317" s="6">
        <f t="shared" ca="1" si="117"/>
        <v>0</v>
      </c>
      <c r="AZ317" s="6">
        <f t="shared" ca="1" si="118"/>
        <v>0</v>
      </c>
      <c r="BA317" s="6">
        <f t="shared" ca="1" si="119"/>
        <v>0</v>
      </c>
      <c r="BB317" s="6"/>
      <c r="BD317" s="4">
        <f t="shared" ca="1" si="120"/>
        <v>166549.32</v>
      </c>
      <c r="BF317" s="3">
        <f t="shared" si="121"/>
        <v>42355</v>
      </c>
      <c r="BG317" s="6">
        <f>BG316+SUMIFS('Transactions (Dated)'!H:H,'Transactions (Dated)'!D:D,'Share Values'!AM317)</f>
        <v>806524.9</v>
      </c>
      <c r="BH317" s="6">
        <f ca="1">BH316+SUMIFS('Transactions (Dated)'!$F:$F,'Transactions (Dated)'!$D:$D,$BF317,'Transactions (Dated)'!$B:$B,BH$11,'Transactions (Dated)'!$C:$C,"Dividend (paid to cash)")*W317</f>
        <v>0</v>
      </c>
      <c r="BI317" s="6">
        <f ca="1">BI316+SUMIFS('Transactions (Dated)'!$F:$F,'Transactions (Dated)'!$D:$D,$BF317,'Transactions (Dated)'!$B:$B,BI$11,'Transactions (Dated)'!$C:$C,"Dividend (paid to cash)")*X317</f>
        <v>2421.875</v>
      </c>
      <c r="BJ317" s="6">
        <f ca="1">BJ316+SUMIFS('Transactions (Dated)'!$F:$F,'Transactions (Dated)'!$D:$D,$BF317,'Transactions (Dated)'!$B:$B,BJ$11,'Transactions (Dated)'!$C:$C,"Dividend (paid to cash)")*Y317</f>
        <v>0</v>
      </c>
      <c r="BK317" s="6">
        <f ca="1">BK316+SUMIFS('Transactions (Dated)'!$F:$F,'Transactions (Dated)'!$D:$D,$BF317,'Transactions (Dated)'!$B:$B,BK$11,'Transactions (Dated)'!$C:$C,"Dividend (paid to cash)")*Z317</f>
        <v>245.96000000000004</v>
      </c>
      <c r="BL317" s="6">
        <f ca="1">BL316+SUMIFS('Transactions (Dated)'!$F:$F,'Transactions (Dated)'!$D:$D,$BF317,'Transactions (Dated)'!$B:$B,BL$11,'Transactions (Dated)'!$C:$C,"Dividend (paid to cash)")*AA317</f>
        <v>0</v>
      </c>
      <c r="BM317" s="6">
        <f ca="1">BM316+SUMIFS('Transactions (Dated)'!$F:$F,'Transactions (Dated)'!$D:$D,$BF317,'Transactions (Dated)'!$B:$B,BM$11,'Transactions (Dated)'!$C:$C,"Dividend (paid to cash)")*AB317</f>
        <v>0</v>
      </c>
      <c r="BN317" s="6">
        <f ca="1">BN316+SUMIFS('Transactions (Dated)'!$F:$F,'Transactions (Dated)'!$D:$D,$BF317,'Transactions (Dated)'!$B:$B,BN$11,'Transactions (Dated)'!$C:$C,"Dividend (paid to cash)")*AC317</f>
        <v>0</v>
      </c>
      <c r="BO317" s="6">
        <f ca="1">BO316+SUMIFS('Transactions (Dated)'!$F:$F,'Transactions (Dated)'!$D:$D,$BF317,'Transactions (Dated)'!$B:$B,BO$11,'Transactions (Dated)'!$C:$C,"Dividend (paid to cash)")*AD317</f>
        <v>0</v>
      </c>
      <c r="BP317" s="6">
        <f ca="1">BP316+SUMIFS('Transactions (Dated)'!$F:$F,'Transactions (Dated)'!$D:$D,$BF317,'Transactions (Dated)'!$B:$B,BP$11,'Transactions (Dated)'!$C:$C,"Dividend (paid to cash)")*AE317</f>
        <v>0</v>
      </c>
      <c r="BQ317" s="6">
        <f ca="1">BQ316+SUMIFS('Transactions (Dated)'!$F:$F,'Transactions (Dated)'!$D:$D,$BF317,'Transactions (Dated)'!$B:$B,BQ$11,'Transactions (Dated)'!$C:$C,"Dividend (paid to cash)")*AF317</f>
        <v>0</v>
      </c>
      <c r="BR317" s="6">
        <f ca="1">BR316+SUMIFS('Transactions (Dated)'!$F:$F,'Transactions (Dated)'!$D:$D,$BF317,'Transactions (Dated)'!$B:$B,BR$11,'Transactions (Dated)'!$C:$C,"Dividend (paid to cash)")*AG317</f>
        <v>0</v>
      </c>
      <c r="BS317" s="6">
        <f ca="1">BS316+SUMIFS('Transactions (Dated)'!$F:$F,'Transactions (Dated)'!$D:$D,$BF317,'Transactions (Dated)'!$B:$B,BS$11,'Transactions (Dated)'!$C:$C,"Dividend (paid to cash)")*AH317</f>
        <v>0</v>
      </c>
      <c r="BT317" s="6">
        <f ca="1">BT316+SUMIFS('Transactions (Dated)'!$F:$F,'Transactions (Dated)'!$D:$D,$BF317,'Transactions (Dated)'!$B:$B,BT$11,'Transactions (Dated)'!$C:$C,"Dividend (paid to cash)")*AI317</f>
        <v>0</v>
      </c>
      <c r="BU317" s="6">
        <f ca="1">BU316+SUMIFS('Transactions (Dated)'!$F:$F,'Transactions (Dated)'!$D:$D,$BF317,'Transactions (Dated)'!$B:$B,BU$11,'Transactions (Dated)'!$C:$C,"Dividend (paid to cash)")*AJ317</f>
        <v>0</v>
      </c>
      <c r="BV317" s="6"/>
      <c r="BX317" s="6">
        <f t="shared" ca="1" si="126"/>
        <v>809192.73499999999</v>
      </c>
      <c r="BZ317" s="3">
        <f t="shared" si="127"/>
        <v>42355</v>
      </c>
      <c r="CA317" s="4">
        <f t="shared" ca="1" si="122"/>
        <v>166549.32</v>
      </c>
      <c r="CB317" s="4">
        <f t="shared" ca="1" si="123"/>
        <v>809192.73499999999</v>
      </c>
      <c r="CD317" s="4">
        <f t="shared" ca="1" si="124"/>
        <v>975742.05499999993</v>
      </c>
    </row>
    <row r="318" spans="2:82" x14ac:dyDescent="0.15">
      <c r="B318" s="3">
        <f t="shared" si="125"/>
        <v>42356</v>
      </c>
      <c r="C318" s="2">
        <v>13024.3</v>
      </c>
      <c r="E318" s="70">
        <v>42356</v>
      </c>
      <c r="F318" s="69">
        <v>12.03</v>
      </c>
      <c r="G318" s="69">
        <v>2.35</v>
      </c>
      <c r="H318" s="69">
        <v>17.72</v>
      </c>
      <c r="I318" s="69">
        <v>34.270000000000003</v>
      </c>
      <c r="J318" s="69">
        <v>13.52</v>
      </c>
      <c r="K318" s="69">
        <v>10.37</v>
      </c>
      <c r="L318" s="69">
        <v>19.059999999999999</v>
      </c>
      <c r="M318" s="69">
        <v>2.75</v>
      </c>
      <c r="N318" s="69">
        <v>7.17</v>
      </c>
      <c r="O318" s="69">
        <v>6.6166999999999998</v>
      </c>
      <c r="P318" s="69">
        <v>23.18</v>
      </c>
      <c r="Q318" s="69">
        <v>0.85</v>
      </c>
      <c r="R318" s="69">
        <v>4.8</v>
      </c>
      <c r="S318" s="69">
        <v>37.79</v>
      </c>
      <c r="T318" s="4"/>
      <c r="V318" s="3">
        <f t="shared" si="104"/>
        <v>42356</v>
      </c>
      <c r="W318" s="40">
        <f ca="1">W317+SUMIFS('Transactions (Dated)'!$E$2:$E$53,'Transactions (Dated)'!$D$2:$D$53,'Share Values'!$V318,'Transactions (Dated)'!$B$2:$B$53,'Share Values'!W$11,'Transactions (Dated)'!$C$2:$C$53,"Buy")-SUMIFS('Transactions (Dated)'!$E$2:$E$53,'Transactions (Dated)'!$D$2:$D$53,'Share Values'!$V318,'Transactions (Dated)'!$B$2:$B$53,'Share Values'!W$11,'Transactions (Dated)'!$C$2:$C$53,"Sell")</f>
        <v>4625</v>
      </c>
      <c r="X318" s="40">
        <f ca="1">X317+SUMIFS('Transactions (Dated)'!$E$2:$E$53,'Transactions (Dated)'!$D$2:$D$53,'Share Values'!$V318,'Transactions (Dated)'!$B$2:$B$53,'Share Values'!X$11,'Transactions (Dated)'!$C$2:$C$53,"Buy")-SUMIFS('Transactions (Dated)'!$E$2:$E$53,'Transactions (Dated)'!$D$2:$D$53,'Share Values'!$V318,'Transactions (Dated)'!$B$2:$B$53,'Share Values'!X$11,'Transactions (Dated)'!$C$2:$C$53,"Sell")</f>
        <v>9375</v>
      </c>
      <c r="Y318" s="40">
        <f ca="1">Y317+SUMIFS('Transactions (Dated)'!$E$2:$E$53,'Transactions (Dated)'!$D$2:$D$53,'Share Values'!$V318,'Transactions (Dated)'!$B$2:$B$53,'Share Values'!Y$11,'Transactions (Dated)'!$C$2:$C$53,"Buy")-SUMIFS('Transactions (Dated)'!$E$2:$E$53,'Transactions (Dated)'!$D$2:$D$53,'Share Values'!$V318,'Transactions (Dated)'!$B$2:$B$53,'Share Values'!Y$11,'Transactions (Dated)'!$C$2:$C$53,"Sell")</f>
        <v>0</v>
      </c>
      <c r="Z318" s="40">
        <f ca="1">Z317+SUMIFS('Transactions (Dated)'!$E$2:$E$53,'Transactions (Dated)'!$D$2:$D$53,'Share Values'!$V318,'Transactions (Dated)'!$B$2:$B$53,'Share Values'!Z$11,'Transactions (Dated)'!$C$2:$C$53,"Buy")-SUMIFS('Transactions (Dated)'!$E$2:$E$53,'Transactions (Dated)'!$D$2:$D$53,'Share Values'!$V318,'Transactions (Dated)'!$B$2:$B$53,'Share Values'!Z$11,'Transactions (Dated)'!$C$2:$C$53,"Sell")</f>
        <v>1892</v>
      </c>
      <c r="AA318" s="40">
        <f ca="1">AA317+SUMIFS('Transactions (Dated)'!$E$2:$E$53,'Transactions (Dated)'!$D$2:$D$53,'Share Values'!$V318,'Transactions (Dated)'!$B$2:$B$53,'Share Values'!AA$11,'Transactions (Dated)'!$C$2:$C$53,"Buy")-SUMIFS('Transactions (Dated)'!$E$2:$E$53,'Transactions (Dated)'!$D$2:$D$53,'Share Values'!$V318,'Transactions (Dated)'!$B$2:$B$53,'Share Values'!AA$11,'Transactions (Dated)'!$C$2:$C$53,"Sell")</f>
        <v>2348</v>
      </c>
      <c r="AB318" s="40">
        <f ca="1">AB317+SUMIFS('Transactions (Dated)'!$E$2:$E$53,'Transactions (Dated)'!$D$2:$D$53,'Share Values'!$V318,'Transactions (Dated)'!$B$2:$B$53,'Share Values'!AB$11,'Transactions (Dated)'!$C$2:$C$53,"Buy")-SUMIFS('Transactions (Dated)'!$E$2:$E$53,'Transactions (Dated)'!$D$2:$D$53,'Share Values'!$V318,'Transactions (Dated)'!$B$2:$B$53,'Share Values'!AB$11,'Transactions (Dated)'!$C$2:$C$53,"Sell")</f>
        <v>0</v>
      </c>
      <c r="AC318" s="40">
        <f ca="1">AC317+SUMIFS('Transactions (Dated)'!$E$2:$E$53,'Transactions (Dated)'!$D$2:$D$53,'Share Values'!$V318,'Transactions (Dated)'!$B$2:$B$53,'Share Values'!AC$11,'Transactions (Dated)'!$C$2:$C$53,"Buy")-SUMIFS('Transactions (Dated)'!$E$2:$E$53,'Transactions (Dated)'!$D$2:$D$53,'Share Values'!$V318,'Transactions (Dated)'!$B$2:$B$53,'Share Values'!AC$11,'Transactions (Dated)'!$C$2:$C$53,"Sell")</f>
        <v>0</v>
      </c>
      <c r="AD318" s="40">
        <f ca="1">AD317+SUMIFS('Transactions (Dated)'!$E$2:$E$53,'Transactions (Dated)'!$D$2:$D$53,'Share Values'!$V318,'Transactions (Dated)'!$B$2:$B$53,'Share Values'!AD$11,'Transactions (Dated)'!$C$2:$C$53,"Buy")-SUMIFS('Transactions (Dated)'!$E$2:$E$53,'Transactions (Dated)'!$D$2:$D$53,'Share Values'!$V318,'Transactions (Dated)'!$B$2:$B$53,'Share Values'!AD$11,'Transactions (Dated)'!$C$2:$C$53,"Sell")</f>
        <v>0</v>
      </c>
      <c r="AE318" s="40">
        <f ca="1">AE317+SUMIFS('Transactions (Dated)'!$E$2:$E$53,'Transactions (Dated)'!$D$2:$D$53,'Share Values'!$V318,'Transactions (Dated)'!$B$2:$B$53,'Share Values'!AE$11,'Transactions (Dated)'!$C$2:$C$53,"Buy")-SUMIFS('Transactions (Dated)'!$E$2:$E$53,'Transactions (Dated)'!$D$2:$D$53,'Share Values'!$V318,'Transactions (Dated)'!$B$2:$B$53,'Share Values'!AE$11,'Transactions (Dated)'!$C$2:$C$53,"Sell")</f>
        <v>0</v>
      </c>
      <c r="AF318" s="40">
        <f ca="1">AF317+SUMIFS('Transactions (Dated)'!$E$2:$E$53,'Transactions (Dated)'!$D$2:$D$53,'Share Values'!$V318,'Transactions (Dated)'!$B$2:$B$53,'Share Values'!AF$11,'Transactions (Dated)'!$C$2:$C$53,"Buy")-SUMIFS('Transactions (Dated)'!$E$2:$E$53,'Transactions (Dated)'!$D$2:$D$53,'Share Values'!$V318,'Transactions (Dated)'!$B$2:$B$53,'Share Values'!AF$11,'Transactions (Dated)'!$C$2:$C$53,"Sell")</f>
        <v>0</v>
      </c>
      <c r="AG318" s="40">
        <f ca="1">AG317+SUMIFS('Transactions (Dated)'!$E$2:$E$53,'Transactions (Dated)'!$D$2:$D$53,'Share Values'!$V318,'Transactions (Dated)'!$B$2:$B$53,'Share Values'!AG$11,'Transactions (Dated)'!$C$2:$C$53,"Buy")-SUMIFS('Transactions (Dated)'!$E$2:$E$53,'Transactions (Dated)'!$D$2:$D$53,'Share Values'!$V318,'Transactions (Dated)'!$B$2:$B$53,'Share Values'!AG$11,'Transactions (Dated)'!$C$2:$C$53,"Sell")</f>
        <v>0</v>
      </c>
      <c r="AH318" s="40">
        <f ca="1">AH317+SUMIFS('Transactions (Dated)'!$E$2:$E$53,'Transactions (Dated)'!$D$2:$D$53,'Share Values'!$V318,'Transactions (Dated)'!$B$2:$B$53,'Share Values'!AH$11,'Transactions (Dated)'!$C$2:$C$53,"Buy")-SUMIFS('Transactions (Dated)'!$E$2:$E$53,'Transactions (Dated)'!$D$2:$D$53,'Share Values'!$V318,'Transactions (Dated)'!$B$2:$B$53,'Share Values'!AH$11,'Transactions (Dated)'!$C$2:$C$53,"Sell")</f>
        <v>0</v>
      </c>
      <c r="AI318" s="40">
        <f ca="1">AI317+SUMIFS('Transactions (Dated)'!$E$2:$E$53,'Transactions (Dated)'!$D$2:$D$53,'Share Values'!$V318,'Transactions (Dated)'!$B$2:$B$53,'Share Values'!AI$11,'Transactions (Dated)'!$C$2:$C$53,"Buy")-SUMIFS('Transactions (Dated)'!$E$2:$E$53,'Transactions (Dated)'!$D$2:$D$53,'Share Values'!$V318,'Transactions (Dated)'!$B$2:$B$53,'Share Values'!AI$11,'Transactions (Dated)'!$C$2:$C$53,"Sell")</f>
        <v>0</v>
      </c>
      <c r="AJ318" s="40">
        <f ca="1">AJ317+SUMIFS('Transactions (Dated)'!$E$2:$E$53,'Transactions (Dated)'!$D$2:$D$53,'Share Values'!$V318,'Transactions (Dated)'!$B$2:$B$53,'Share Values'!AJ$11,'Transactions (Dated)'!$C$2:$C$53,"Buy")-SUMIFS('Transactions (Dated)'!$E$2:$E$53,'Transactions (Dated)'!$D$2:$D$53,'Share Values'!$V318,'Transactions (Dated)'!$B$2:$B$53,'Share Values'!AJ$11,'Transactions (Dated)'!$C$2:$C$53,"Sell")</f>
        <v>0</v>
      </c>
      <c r="AK318" s="40"/>
      <c r="AM318" s="3">
        <f t="shared" si="105"/>
        <v>42356</v>
      </c>
      <c r="AN318" s="6">
        <f t="shared" ca="1" si="106"/>
        <v>55638.75</v>
      </c>
      <c r="AO318" s="6">
        <f t="shared" ca="1" si="107"/>
        <v>22031.25</v>
      </c>
      <c r="AP318" s="6">
        <f t="shared" ca="1" si="108"/>
        <v>0</v>
      </c>
      <c r="AQ318" s="6">
        <f t="shared" ca="1" si="109"/>
        <v>64838.840000000004</v>
      </c>
      <c r="AR318" s="6">
        <f t="shared" ca="1" si="110"/>
        <v>31744.959999999999</v>
      </c>
      <c r="AS318" s="6">
        <f t="shared" ca="1" si="111"/>
        <v>0</v>
      </c>
      <c r="AT318" s="6">
        <f t="shared" ca="1" si="112"/>
        <v>0</v>
      </c>
      <c r="AU318" s="6">
        <f t="shared" ca="1" si="113"/>
        <v>0</v>
      </c>
      <c r="AV318" s="6">
        <f t="shared" ca="1" si="114"/>
        <v>0</v>
      </c>
      <c r="AW318" s="6">
        <f t="shared" ca="1" si="115"/>
        <v>0</v>
      </c>
      <c r="AX318" s="6">
        <f t="shared" ca="1" si="116"/>
        <v>0</v>
      </c>
      <c r="AY318" s="6">
        <f t="shared" ca="1" si="117"/>
        <v>0</v>
      </c>
      <c r="AZ318" s="6">
        <f t="shared" ca="1" si="118"/>
        <v>0</v>
      </c>
      <c r="BA318" s="6">
        <f t="shared" ca="1" si="119"/>
        <v>0</v>
      </c>
      <c r="BB318" s="6"/>
      <c r="BD318" s="4">
        <f t="shared" ca="1" si="120"/>
        <v>174253.8</v>
      </c>
      <c r="BF318" s="3">
        <f t="shared" si="121"/>
        <v>42356</v>
      </c>
      <c r="BG318" s="6">
        <f>BG317+SUMIFS('Transactions (Dated)'!H:H,'Transactions (Dated)'!D:D,'Share Values'!AM318)</f>
        <v>806524.9</v>
      </c>
      <c r="BH318" s="6">
        <f ca="1">BH317+SUMIFS('Transactions (Dated)'!$F:$F,'Transactions (Dated)'!$D:$D,$BF318,'Transactions (Dated)'!$B:$B,BH$11,'Transactions (Dated)'!$C:$C,"Dividend (paid to cash)")*W318</f>
        <v>0</v>
      </c>
      <c r="BI318" s="6">
        <f ca="1">BI317+SUMIFS('Transactions (Dated)'!$F:$F,'Transactions (Dated)'!$D:$D,$BF318,'Transactions (Dated)'!$B:$B,BI$11,'Transactions (Dated)'!$C:$C,"Dividend (paid to cash)")*X318</f>
        <v>2421.875</v>
      </c>
      <c r="BJ318" s="6">
        <f ca="1">BJ317+SUMIFS('Transactions (Dated)'!$F:$F,'Transactions (Dated)'!$D:$D,$BF318,'Transactions (Dated)'!$B:$B,BJ$11,'Transactions (Dated)'!$C:$C,"Dividend (paid to cash)")*Y318</f>
        <v>0</v>
      </c>
      <c r="BK318" s="6">
        <f ca="1">BK317+SUMIFS('Transactions (Dated)'!$F:$F,'Transactions (Dated)'!$D:$D,$BF318,'Transactions (Dated)'!$B:$B,BK$11,'Transactions (Dated)'!$C:$C,"Dividend (paid to cash)")*Z318</f>
        <v>245.96000000000004</v>
      </c>
      <c r="BL318" s="6">
        <f ca="1">BL317+SUMIFS('Transactions (Dated)'!$F:$F,'Transactions (Dated)'!$D:$D,$BF318,'Transactions (Dated)'!$B:$B,BL$11,'Transactions (Dated)'!$C:$C,"Dividend (paid to cash)")*AA318</f>
        <v>0</v>
      </c>
      <c r="BM318" s="6">
        <f ca="1">BM317+SUMIFS('Transactions (Dated)'!$F:$F,'Transactions (Dated)'!$D:$D,$BF318,'Transactions (Dated)'!$B:$B,BM$11,'Transactions (Dated)'!$C:$C,"Dividend (paid to cash)")*AB318</f>
        <v>0</v>
      </c>
      <c r="BN318" s="6">
        <f ca="1">BN317+SUMIFS('Transactions (Dated)'!$F:$F,'Transactions (Dated)'!$D:$D,$BF318,'Transactions (Dated)'!$B:$B,BN$11,'Transactions (Dated)'!$C:$C,"Dividend (paid to cash)")*AC318</f>
        <v>0</v>
      </c>
      <c r="BO318" s="6">
        <f ca="1">BO317+SUMIFS('Transactions (Dated)'!$F:$F,'Transactions (Dated)'!$D:$D,$BF318,'Transactions (Dated)'!$B:$B,BO$11,'Transactions (Dated)'!$C:$C,"Dividend (paid to cash)")*AD318</f>
        <v>0</v>
      </c>
      <c r="BP318" s="6">
        <f ca="1">BP317+SUMIFS('Transactions (Dated)'!$F:$F,'Transactions (Dated)'!$D:$D,$BF318,'Transactions (Dated)'!$B:$B,BP$11,'Transactions (Dated)'!$C:$C,"Dividend (paid to cash)")*AE318</f>
        <v>0</v>
      </c>
      <c r="BQ318" s="6">
        <f ca="1">BQ317+SUMIFS('Transactions (Dated)'!$F:$F,'Transactions (Dated)'!$D:$D,$BF318,'Transactions (Dated)'!$B:$B,BQ$11,'Transactions (Dated)'!$C:$C,"Dividend (paid to cash)")*AF318</f>
        <v>0</v>
      </c>
      <c r="BR318" s="6">
        <f ca="1">BR317+SUMIFS('Transactions (Dated)'!$F:$F,'Transactions (Dated)'!$D:$D,$BF318,'Transactions (Dated)'!$B:$B,BR$11,'Transactions (Dated)'!$C:$C,"Dividend (paid to cash)")*AG318</f>
        <v>0</v>
      </c>
      <c r="BS318" s="6">
        <f ca="1">BS317+SUMIFS('Transactions (Dated)'!$F:$F,'Transactions (Dated)'!$D:$D,$BF318,'Transactions (Dated)'!$B:$B,BS$11,'Transactions (Dated)'!$C:$C,"Dividend (paid to cash)")*AH318</f>
        <v>0</v>
      </c>
      <c r="BT318" s="6">
        <f ca="1">BT317+SUMIFS('Transactions (Dated)'!$F:$F,'Transactions (Dated)'!$D:$D,$BF318,'Transactions (Dated)'!$B:$B,BT$11,'Transactions (Dated)'!$C:$C,"Dividend (paid to cash)")*AI318</f>
        <v>0</v>
      </c>
      <c r="BU318" s="6">
        <f ca="1">BU317+SUMIFS('Transactions (Dated)'!$F:$F,'Transactions (Dated)'!$D:$D,$BF318,'Transactions (Dated)'!$B:$B,BU$11,'Transactions (Dated)'!$C:$C,"Dividend (paid to cash)")*AJ318</f>
        <v>0</v>
      </c>
      <c r="BV318" s="6"/>
      <c r="BX318" s="6">
        <f t="shared" ca="1" si="126"/>
        <v>809192.73499999999</v>
      </c>
      <c r="BZ318" s="3">
        <f t="shared" si="127"/>
        <v>42356</v>
      </c>
      <c r="CA318" s="4">
        <f t="shared" ca="1" si="122"/>
        <v>174253.8</v>
      </c>
      <c r="CB318" s="4">
        <f t="shared" ca="1" si="123"/>
        <v>809192.73499999999</v>
      </c>
      <c r="CD318" s="4">
        <f t="shared" ca="1" si="124"/>
        <v>983446.53499999992</v>
      </c>
    </row>
    <row r="319" spans="2:82" x14ac:dyDescent="0.15">
      <c r="B319" s="3">
        <f t="shared" si="125"/>
        <v>42359</v>
      </c>
      <c r="C319" s="2">
        <v>13034.4</v>
      </c>
      <c r="E319" s="70">
        <v>42359</v>
      </c>
      <c r="F319" s="69">
        <v>12.2</v>
      </c>
      <c r="G319" s="69">
        <v>2.36</v>
      </c>
      <c r="H319" s="69">
        <v>17.7</v>
      </c>
      <c r="I319" s="69">
        <v>33.6</v>
      </c>
      <c r="J319" s="69">
        <v>13.92</v>
      </c>
      <c r="K319" s="69">
        <v>10.54</v>
      </c>
      <c r="L319" s="69">
        <v>19.670000000000002</v>
      </c>
      <c r="M319" s="69">
        <v>2.85</v>
      </c>
      <c r="N319" s="69">
        <v>7.27</v>
      </c>
      <c r="O319" s="69">
        <v>6.6333000000000002</v>
      </c>
      <c r="P319" s="69">
        <v>23.19</v>
      </c>
      <c r="Q319" s="69">
        <v>0.87</v>
      </c>
      <c r="R319" s="69">
        <v>5.03</v>
      </c>
      <c r="S319" s="69">
        <v>37.590000000000003</v>
      </c>
      <c r="T319" s="4"/>
      <c r="V319" s="3">
        <f t="shared" si="104"/>
        <v>42359</v>
      </c>
      <c r="W319" s="40">
        <f ca="1">W318+SUMIFS('Transactions (Dated)'!$E$2:$E$53,'Transactions (Dated)'!$D$2:$D$53,'Share Values'!$V319,'Transactions (Dated)'!$B$2:$B$53,'Share Values'!W$11,'Transactions (Dated)'!$C$2:$C$53,"Buy")-SUMIFS('Transactions (Dated)'!$E$2:$E$53,'Transactions (Dated)'!$D$2:$D$53,'Share Values'!$V319,'Transactions (Dated)'!$B$2:$B$53,'Share Values'!W$11,'Transactions (Dated)'!$C$2:$C$53,"Sell")</f>
        <v>4625</v>
      </c>
      <c r="X319" s="40">
        <f ca="1">X318+SUMIFS('Transactions (Dated)'!$E$2:$E$53,'Transactions (Dated)'!$D$2:$D$53,'Share Values'!$V319,'Transactions (Dated)'!$B$2:$B$53,'Share Values'!X$11,'Transactions (Dated)'!$C$2:$C$53,"Buy")-SUMIFS('Transactions (Dated)'!$E$2:$E$53,'Transactions (Dated)'!$D$2:$D$53,'Share Values'!$V319,'Transactions (Dated)'!$B$2:$B$53,'Share Values'!X$11,'Transactions (Dated)'!$C$2:$C$53,"Sell")</f>
        <v>9375</v>
      </c>
      <c r="Y319" s="40">
        <f ca="1">Y318+SUMIFS('Transactions (Dated)'!$E$2:$E$53,'Transactions (Dated)'!$D$2:$D$53,'Share Values'!$V319,'Transactions (Dated)'!$B$2:$B$53,'Share Values'!Y$11,'Transactions (Dated)'!$C$2:$C$53,"Buy")-SUMIFS('Transactions (Dated)'!$E$2:$E$53,'Transactions (Dated)'!$D$2:$D$53,'Share Values'!$V319,'Transactions (Dated)'!$B$2:$B$53,'Share Values'!Y$11,'Transactions (Dated)'!$C$2:$C$53,"Sell")</f>
        <v>0</v>
      </c>
      <c r="Z319" s="40">
        <f ca="1">Z318+SUMIFS('Transactions (Dated)'!$E$2:$E$53,'Transactions (Dated)'!$D$2:$D$53,'Share Values'!$V319,'Transactions (Dated)'!$B$2:$B$53,'Share Values'!Z$11,'Transactions (Dated)'!$C$2:$C$53,"Buy")-SUMIFS('Transactions (Dated)'!$E$2:$E$53,'Transactions (Dated)'!$D$2:$D$53,'Share Values'!$V319,'Transactions (Dated)'!$B$2:$B$53,'Share Values'!Z$11,'Transactions (Dated)'!$C$2:$C$53,"Sell")</f>
        <v>1892</v>
      </c>
      <c r="AA319" s="40">
        <f ca="1">AA318+SUMIFS('Transactions (Dated)'!$E$2:$E$53,'Transactions (Dated)'!$D$2:$D$53,'Share Values'!$V319,'Transactions (Dated)'!$B$2:$B$53,'Share Values'!AA$11,'Transactions (Dated)'!$C$2:$C$53,"Buy")-SUMIFS('Transactions (Dated)'!$E$2:$E$53,'Transactions (Dated)'!$D$2:$D$53,'Share Values'!$V319,'Transactions (Dated)'!$B$2:$B$53,'Share Values'!AA$11,'Transactions (Dated)'!$C$2:$C$53,"Sell")</f>
        <v>2348</v>
      </c>
      <c r="AB319" s="40">
        <f ca="1">AB318+SUMIFS('Transactions (Dated)'!$E$2:$E$53,'Transactions (Dated)'!$D$2:$D$53,'Share Values'!$V319,'Transactions (Dated)'!$B$2:$B$53,'Share Values'!AB$11,'Transactions (Dated)'!$C$2:$C$53,"Buy")-SUMIFS('Transactions (Dated)'!$E$2:$E$53,'Transactions (Dated)'!$D$2:$D$53,'Share Values'!$V319,'Transactions (Dated)'!$B$2:$B$53,'Share Values'!AB$11,'Transactions (Dated)'!$C$2:$C$53,"Sell")</f>
        <v>0</v>
      </c>
      <c r="AC319" s="40">
        <f ca="1">AC318+SUMIFS('Transactions (Dated)'!$E$2:$E$53,'Transactions (Dated)'!$D$2:$D$53,'Share Values'!$V319,'Transactions (Dated)'!$B$2:$B$53,'Share Values'!AC$11,'Transactions (Dated)'!$C$2:$C$53,"Buy")-SUMIFS('Transactions (Dated)'!$E$2:$E$53,'Transactions (Dated)'!$D$2:$D$53,'Share Values'!$V319,'Transactions (Dated)'!$B$2:$B$53,'Share Values'!AC$11,'Transactions (Dated)'!$C$2:$C$53,"Sell")</f>
        <v>0</v>
      </c>
      <c r="AD319" s="40">
        <f ca="1">AD318+SUMIFS('Transactions (Dated)'!$E$2:$E$53,'Transactions (Dated)'!$D$2:$D$53,'Share Values'!$V319,'Transactions (Dated)'!$B$2:$B$53,'Share Values'!AD$11,'Transactions (Dated)'!$C$2:$C$53,"Buy")-SUMIFS('Transactions (Dated)'!$E$2:$E$53,'Transactions (Dated)'!$D$2:$D$53,'Share Values'!$V319,'Transactions (Dated)'!$B$2:$B$53,'Share Values'!AD$11,'Transactions (Dated)'!$C$2:$C$53,"Sell")</f>
        <v>0</v>
      </c>
      <c r="AE319" s="40">
        <f ca="1">AE318+SUMIFS('Transactions (Dated)'!$E$2:$E$53,'Transactions (Dated)'!$D$2:$D$53,'Share Values'!$V319,'Transactions (Dated)'!$B$2:$B$53,'Share Values'!AE$11,'Transactions (Dated)'!$C$2:$C$53,"Buy")-SUMIFS('Transactions (Dated)'!$E$2:$E$53,'Transactions (Dated)'!$D$2:$D$53,'Share Values'!$V319,'Transactions (Dated)'!$B$2:$B$53,'Share Values'!AE$11,'Transactions (Dated)'!$C$2:$C$53,"Sell")</f>
        <v>0</v>
      </c>
      <c r="AF319" s="40">
        <f ca="1">AF318+SUMIFS('Transactions (Dated)'!$E$2:$E$53,'Transactions (Dated)'!$D$2:$D$53,'Share Values'!$V319,'Transactions (Dated)'!$B$2:$B$53,'Share Values'!AF$11,'Transactions (Dated)'!$C$2:$C$53,"Buy")-SUMIFS('Transactions (Dated)'!$E$2:$E$53,'Transactions (Dated)'!$D$2:$D$53,'Share Values'!$V319,'Transactions (Dated)'!$B$2:$B$53,'Share Values'!AF$11,'Transactions (Dated)'!$C$2:$C$53,"Sell")</f>
        <v>0</v>
      </c>
      <c r="AG319" s="40">
        <f ca="1">AG318+SUMIFS('Transactions (Dated)'!$E$2:$E$53,'Transactions (Dated)'!$D$2:$D$53,'Share Values'!$V319,'Transactions (Dated)'!$B$2:$B$53,'Share Values'!AG$11,'Transactions (Dated)'!$C$2:$C$53,"Buy")-SUMIFS('Transactions (Dated)'!$E$2:$E$53,'Transactions (Dated)'!$D$2:$D$53,'Share Values'!$V319,'Transactions (Dated)'!$B$2:$B$53,'Share Values'!AG$11,'Transactions (Dated)'!$C$2:$C$53,"Sell")</f>
        <v>0</v>
      </c>
      <c r="AH319" s="40">
        <f ca="1">AH318+SUMIFS('Transactions (Dated)'!$E$2:$E$53,'Transactions (Dated)'!$D$2:$D$53,'Share Values'!$V319,'Transactions (Dated)'!$B$2:$B$53,'Share Values'!AH$11,'Transactions (Dated)'!$C$2:$C$53,"Buy")-SUMIFS('Transactions (Dated)'!$E$2:$E$53,'Transactions (Dated)'!$D$2:$D$53,'Share Values'!$V319,'Transactions (Dated)'!$B$2:$B$53,'Share Values'!AH$11,'Transactions (Dated)'!$C$2:$C$53,"Sell")</f>
        <v>0</v>
      </c>
      <c r="AI319" s="40">
        <f ca="1">AI318+SUMIFS('Transactions (Dated)'!$E$2:$E$53,'Transactions (Dated)'!$D$2:$D$53,'Share Values'!$V319,'Transactions (Dated)'!$B$2:$B$53,'Share Values'!AI$11,'Transactions (Dated)'!$C$2:$C$53,"Buy")-SUMIFS('Transactions (Dated)'!$E$2:$E$53,'Transactions (Dated)'!$D$2:$D$53,'Share Values'!$V319,'Transactions (Dated)'!$B$2:$B$53,'Share Values'!AI$11,'Transactions (Dated)'!$C$2:$C$53,"Sell")</f>
        <v>0</v>
      </c>
      <c r="AJ319" s="40">
        <f ca="1">AJ318+SUMIFS('Transactions (Dated)'!$E$2:$E$53,'Transactions (Dated)'!$D$2:$D$53,'Share Values'!$V319,'Transactions (Dated)'!$B$2:$B$53,'Share Values'!AJ$11,'Transactions (Dated)'!$C$2:$C$53,"Buy")-SUMIFS('Transactions (Dated)'!$E$2:$E$53,'Transactions (Dated)'!$D$2:$D$53,'Share Values'!$V319,'Transactions (Dated)'!$B$2:$B$53,'Share Values'!AJ$11,'Transactions (Dated)'!$C$2:$C$53,"Sell")</f>
        <v>0</v>
      </c>
      <c r="AK319" s="40"/>
      <c r="AM319" s="3">
        <f t="shared" si="105"/>
        <v>42359</v>
      </c>
      <c r="AN319" s="6">
        <f t="shared" ca="1" si="106"/>
        <v>56425</v>
      </c>
      <c r="AO319" s="6">
        <f t="shared" ca="1" si="107"/>
        <v>22125</v>
      </c>
      <c r="AP319" s="6">
        <f t="shared" ca="1" si="108"/>
        <v>0</v>
      </c>
      <c r="AQ319" s="6">
        <f t="shared" ca="1" si="109"/>
        <v>63571.200000000004</v>
      </c>
      <c r="AR319" s="6">
        <f t="shared" ca="1" si="110"/>
        <v>32684.16</v>
      </c>
      <c r="AS319" s="6">
        <f t="shared" ca="1" si="111"/>
        <v>0</v>
      </c>
      <c r="AT319" s="6">
        <f t="shared" ca="1" si="112"/>
        <v>0</v>
      </c>
      <c r="AU319" s="6">
        <f t="shared" ca="1" si="113"/>
        <v>0</v>
      </c>
      <c r="AV319" s="6">
        <f t="shared" ca="1" si="114"/>
        <v>0</v>
      </c>
      <c r="AW319" s="6">
        <f t="shared" ca="1" si="115"/>
        <v>0</v>
      </c>
      <c r="AX319" s="6">
        <f t="shared" ca="1" si="116"/>
        <v>0</v>
      </c>
      <c r="AY319" s="6">
        <f t="shared" ca="1" si="117"/>
        <v>0</v>
      </c>
      <c r="AZ319" s="6">
        <f t="shared" ca="1" si="118"/>
        <v>0</v>
      </c>
      <c r="BA319" s="6">
        <f t="shared" ca="1" si="119"/>
        <v>0</v>
      </c>
      <c r="BB319" s="6"/>
      <c r="BD319" s="4">
        <f t="shared" ca="1" si="120"/>
        <v>174805.36000000002</v>
      </c>
      <c r="BF319" s="3">
        <f t="shared" si="121"/>
        <v>42359</v>
      </c>
      <c r="BG319" s="6">
        <f>BG318+SUMIFS('Transactions (Dated)'!H:H,'Transactions (Dated)'!D:D,'Share Values'!AM319)</f>
        <v>806524.9</v>
      </c>
      <c r="BH319" s="6">
        <f ca="1">BH318+SUMIFS('Transactions (Dated)'!$F:$F,'Transactions (Dated)'!$D:$D,$BF319,'Transactions (Dated)'!$B:$B,BH$11,'Transactions (Dated)'!$C:$C,"Dividend (paid to cash)")*W319</f>
        <v>0</v>
      </c>
      <c r="BI319" s="6">
        <f ca="1">BI318+SUMIFS('Transactions (Dated)'!$F:$F,'Transactions (Dated)'!$D:$D,$BF319,'Transactions (Dated)'!$B:$B,BI$11,'Transactions (Dated)'!$C:$C,"Dividend (paid to cash)")*X319</f>
        <v>2421.875</v>
      </c>
      <c r="BJ319" s="6">
        <f ca="1">BJ318+SUMIFS('Transactions (Dated)'!$F:$F,'Transactions (Dated)'!$D:$D,$BF319,'Transactions (Dated)'!$B:$B,BJ$11,'Transactions (Dated)'!$C:$C,"Dividend (paid to cash)")*Y319</f>
        <v>0</v>
      </c>
      <c r="BK319" s="6">
        <f ca="1">BK318+SUMIFS('Transactions (Dated)'!$F:$F,'Transactions (Dated)'!$D:$D,$BF319,'Transactions (Dated)'!$B:$B,BK$11,'Transactions (Dated)'!$C:$C,"Dividend (paid to cash)")*Z319</f>
        <v>245.96000000000004</v>
      </c>
      <c r="BL319" s="6">
        <f ca="1">BL318+SUMIFS('Transactions (Dated)'!$F:$F,'Transactions (Dated)'!$D:$D,$BF319,'Transactions (Dated)'!$B:$B,BL$11,'Transactions (Dated)'!$C:$C,"Dividend (paid to cash)")*AA319</f>
        <v>0</v>
      </c>
      <c r="BM319" s="6">
        <f ca="1">BM318+SUMIFS('Transactions (Dated)'!$F:$F,'Transactions (Dated)'!$D:$D,$BF319,'Transactions (Dated)'!$B:$B,BM$11,'Transactions (Dated)'!$C:$C,"Dividend (paid to cash)")*AB319</f>
        <v>0</v>
      </c>
      <c r="BN319" s="6">
        <f ca="1">BN318+SUMIFS('Transactions (Dated)'!$F:$F,'Transactions (Dated)'!$D:$D,$BF319,'Transactions (Dated)'!$B:$B,BN$11,'Transactions (Dated)'!$C:$C,"Dividend (paid to cash)")*AC319</f>
        <v>0</v>
      </c>
      <c r="BO319" s="6">
        <f ca="1">BO318+SUMIFS('Transactions (Dated)'!$F:$F,'Transactions (Dated)'!$D:$D,$BF319,'Transactions (Dated)'!$B:$B,BO$11,'Transactions (Dated)'!$C:$C,"Dividend (paid to cash)")*AD319</f>
        <v>0</v>
      </c>
      <c r="BP319" s="6">
        <f ca="1">BP318+SUMIFS('Transactions (Dated)'!$F:$F,'Transactions (Dated)'!$D:$D,$BF319,'Transactions (Dated)'!$B:$B,BP$11,'Transactions (Dated)'!$C:$C,"Dividend (paid to cash)")*AE319</f>
        <v>0</v>
      </c>
      <c r="BQ319" s="6">
        <f ca="1">BQ318+SUMIFS('Transactions (Dated)'!$F:$F,'Transactions (Dated)'!$D:$D,$BF319,'Transactions (Dated)'!$B:$B,BQ$11,'Transactions (Dated)'!$C:$C,"Dividend (paid to cash)")*AF319</f>
        <v>0</v>
      </c>
      <c r="BR319" s="6">
        <f ca="1">BR318+SUMIFS('Transactions (Dated)'!$F:$F,'Transactions (Dated)'!$D:$D,$BF319,'Transactions (Dated)'!$B:$B,BR$11,'Transactions (Dated)'!$C:$C,"Dividend (paid to cash)")*AG319</f>
        <v>0</v>
      </c>
      <c r="BS319" s="6">
        <f ca="1">BS318+SUMIFS('Transactions (Dated)'!$F:$F,'Transactions (Dated)'!$D:$D,$BF319,'Transactions (Dated)'!$B:$B,BS$11,'Transactions (Dated)'!$C:$C,"Dividend (paid to cash)")*AH319</f>
        <v>0</v>
      </c>
      <c r="BT319" s="6">
        <f ca="1">BT318+SUMIFS('Transactions (Dated)'!$F:$F,'Transactions (Dated)'!$D:$D,$BF319,'Transactions (Dated)'!$B:$B,BT$11,'Transactions (Dated)'!$C:$C,"Dividend (paid to cash)")*AI319</f>
        <v>0</v>
      </c>
      <c r="BU319" s="6">
        <f ca="1">BU318+SUMIFS('Transactions (Dated)'!$F:$F,'Transactions (Dated)'!$D:$D,$BF319,'Transactions (Dated)'!$B:$B,BU$11,'Transactions (Dated)'!$C:$C,"Dividend (paid to cash)")*AJ319</f>
        <v>0</v>
      </c>
      <c r="BV319" s="6"/>
      <c r="BX319" s="6">
        <f t="shared" ca="1" si="126"/>
        <v>809192.73499999999</v>
      </c>
      <c r="BZ319" s="3">
        <f t="shared" si="127"/>
        <v>42359</v>
      </c>
      <c r="CA319" s="4">
        <f t="shared" ca="1" si="122"/>
        <v>174805.36000000002</v>
      </c>
      <c r="CB319" s="4">
        <f t="shared" ca="1" si="123"/>
        <v>809192.73499999999</v>
      </c>
      <c r="CD319" s="4">
        <f t="shared" ca="1" si="124"/>
        <v>983998.09499999997</v>
      </c>
    </row>
    <row r="320" spans="2:82" x14ac:dyDescent="0.15">
      <c r="B320" s="3">
        <f t="shared" si="125"/>
        <v>42360</v>
      </c>
      <c r="C320" s="2">
        <v>13082.9</v>
      </c>
      <c r="E320" s="70">
        <v>42360</v>
      </c>
      <c r="F320" s="69">
        <v>12.49</v>
      </c>
      <c r="G320" s="69">
        <v>2.44</v>
      </c>
      <c r="H320" s="69">
        <v>17.78</v>
      </c>
      <c r="I320" s="69">
        <v>33.630000000000003</v>
      </c>
      <c r="J320" s="69">
        <v>14.04</v>
      </c>
      <c r="K320" s="69">
        <v>10.34</v>
      </c>
      <c r="L320" s="69">
        <v>19.95</v>
      </c>
      <c r="M320" s="69">
        <v>2.84</v>
      </c>
      <c r="N320" s="69">
        <v>7.12</v>
      </c>
      <c r="O320" s="69">
        <v>6.6233000000000004</v>
      </c>
      <c r="P320" s="69">
        <v>23.75</v>
      </c>
      <c r="Q320" s="69">
        <v>0.86</v>
      </c>
      <c r="R320" s="69">
        <v>5.19</v>
      </c>
      <c r="S320" s="69">
        <v>37.57</v>
      </c>
      <c r="T320" s="4"/>
      <c r="V320" s="3">
        <f t="shared" si="104"/>
        <v>42360</v>
      </c>
      <c r="W320" s="40">
        <f ca="1">W319+SUMIFS('Transactions (Dated)'!$E$2:$E$53,'Transactions (Dated)'!$D$2:$D$53,'Share Values'!$V320,'Transactions (Dated)'!$B$2:$B$53,'Share Values'!W$11,'Transactions (Dated)'!$C$2:$C$53,"Buy")-SUMIFS('Transactions (Dated)'!$E$2:$E$53,'Transactions (Dated)'!$D$2:$D$53,'Share Values'!$V320,'Transactions (Dated)'!$B$2:$B$53,'Share Values'!W$11,'Transactions (Dated)'!$C$2:$C$53,"Sell")</f>
        <v>4625</v>
      </c>
      <c r="X320" s="40">
        <f ca="1">X319+SUMIFS('Transactions (Dated)'!$E$2:$E$53,'Transactions (Dated)'!$D$2:$D$53,'Share Values'!$V320,'Transactions (Dated)'!$B$2:$B$53,'Share Values'!X$11,'Transactions (Dated)'!$C$2:$C$53,"Buy")-SUMIFS('Transactions (Dated)'!$E$2:$E$53,'Transactions (Dated)'!$D$2:$D$53,'Share Values'!$V320,'Transactions (Dated)'!$B$2:$B$53,'Share Values'!X$11,'Transactions (Dated)'!$C$2:$C$53,"Sell")</f>
        <v>9375</v>
      </c>
      <c r="Y320" s="40">
        <f ca="1">Y319+SUMIFS('Transactions (Dated)'!$E$2:$E$53,'Transactions (Dated)'!$D$2:$D$53,'Share Values'!$V320,'Transactions (Dated)'!$B$2:$B$53,'Share Values'!Y$11,'Transactions (Dated)'!$C$2:$C$53,"Buy")-SUMIFS('Transactions (Dated)'!$E$2:$E$53,'Transactions (Dated)'!$D$2:$D$53,'Share Values'!$V320,'Transactions (Dated)'!$B$2:$B$53,'Share Values'!Y$11,'Transactions (Dated)'!$C$2:$C$53,"Sell")</f>
        <v>0</v>
      </c>
      <c r="Z320" s="40">
        <f ca="1">Z319+SUMIFS('Transactions (Dated)'!$E$2:$E$53,'Transactions (Dated)'!$D$2:$D$53,'Share Values'!$V320,'Transactions (Dated)'!$B$2:$B$53,'Share Values'!Z$11,'Transactions (Dated)'!$C$2:$C$53,"Buy")-SUMIFS('Transactions (Dated)'!$E$2:$E$53,'Transactions (Dated)'!$D$2:$D$53,'Share Values'!$V320,'Transactions (Dated)'!$B$2:$B$53,'Share Values'!Z$11,'Transactions (Dated)'!$C$2:$C$53,"Sell")</f>
        <v>1892</v>
      </c>
      <c r="AA320" s="40">
        <f ca="1">AA319+SUMIFS('Transactions (Dated)'!$E$2:$E$53,'Transactions (Dated)'!$D$2:$D$53,'Share Values'!$V320,'Transactions (Dated)'!$B$2:$B$53,'Share Values'!AA$11,'Transactions (Dated)'!$C$2:$C$53,"Buy")-SUMIFS('Transactions (Dated)'!$E$2:$E$53,'Transactions (Dated)'!$D$2:$D$53,'Share Values'!$V320,'Transactions (Dated)'!$B$2:$B$53,'Share Values'!AA$11,'Transactions (Dated)'!$C$2:$C$53,"Sell")</f>
        <v>2348</v>
      </c>
      <c r="AB320" s="40">
        <f ca="1">AB319+SUMIFS('Transactions (Dated)'!$E$2:$E$53,'Transactions (Dated)'!$D$2:$D$53,'Share Values'!$V320,'Transactions (Dated)'!$B$2:$B$53,'Share Values'!AB$11,'Transactions (Dated)'!$C$2:$C$53,"Buy")-SUMIFS('Transactions (Dated)'!$E$2:$E$53,'Transactions (Dated)'!$D$2:$D$53,'Share Values'!$V320,'Transactions (Dated)'!$B$2:$B$53,'Share Values'!AB$11,'Transactions (Dated)'!$C$2:$C$53,"Sell")</f>
        <v>0</v>
      </c>
      <c r="AC320" s="40">
        <f ca="1">AC319+SUMIFS('Transactions (Dated)'!$E$2:$E$53,'Transactions (Dated)'!$D$2:$D$53,'Share Values'!$V320,'Transactions (Dated)'!$B$2:$B$53,'Share Values'!AC$11,'Transactions (Dated)'!$C$2:$C$53,"Buy")-SUMIFS('Transactions (Dated)'!$E$2:$E$53,'Transactions (Dated)'!$D$2:$D$53,'Share Values'!$V320,'Transactions (Dated)'!$B$2:$B$53,'Share Values'!AC$11,'Transactions (Dated)'!$C$2:$C$53,"Sell")</f>
        <v>0</v>
      </c>
      <c r="AD320" s="40">
        <f ca="1">AD319+SUMIFS('Transactions (Dated)'!$E$2:$E$53,'Transactions (Dated)'!$D$2:$D$53,'Share Values'!$V320,'Transactions (Dated)'!$B$2:$B$53,'Share Values'!AD$11,'Transactions (Dated)'!$C$2:$C$53,"Buy")-SUMIFS('Transactions (Dated)'!$E$2:$E$53,'Transactions (Dated)'!$D$2:$D$53,'Share Values'!$V320,'Transactions (Dated)'!$B$2:$B$53,'Share Values'!AD$11,'Transactions (Dated)'!$C$2:$C$53,"Sell")</f>
        <v>0</v>
      </c>
      <c r="AE320" s="40">
        <f ca="1">AE319+SUMIFS('Transactions (Dated)'!$E$2:$E$53,'Transactions (Dated)'!$D$2:$D$53,'Share Values'!$V320,'Transactions (Dated)'!$B$2:$B$53,'Share Values'!AE$11,'Transactions (Dated)'!$C$2:$C$53,"Buy")-SUMIFS('Transactions (Dated)'!$E$2:$E$53,'Transactions (Dated)'!$D$2:$D$53,'Share Values'!$V320,'Transactions (Dated)'!$B$2:$B$53,'Share Values'!AE$11,'Transactions (Dated)'!$C$2:$C$53,"Sell")</f>
        <v>0</v>
      </c>
      <c r="AF320" s="40">
        <f ca="1">AF319+SUMIFS('Transactions (Dated)'!$E$2:$E$53,'Transactions (Dated)'!$D$2:$D$53,'Share Values'!$V320,'Transactions (Dated)'!$B$2:$B$53,'Share Values'!AF$11,'Transactions (Dated)'!$C$2:$C$53,"Buy")-SUMIFS('Transactions (Dated)'!$E$2:$E$53,'Transactions (Dated)'!$D$2:$D$53,'Share Values'!$V320,'Transactions (Dated)'!$B$2:$B$53,'Share Values'!AF$11,'Transactions (Dated)'!$C$2:$C$53,"Sell")</f>
        <v>0</v>
      </c>
      <c r="AG320" s="40">
        <f ca="1">AG319+SUMIFS('Transactions (Dated)'!$E$2:$E$53,'Transactions (Dated)'!$D$2:$D$53,'Share Values'!$V320,'Transactions (Dated)'!$B$2:$B$53,'Share Values'!AG$11,'Transactions (Dated)'!$C$2:$C$53,"Buy")-SUMIFS('Transactions (Dated)'!$E$2:$E$53,'Transactions (Dated)'!$D$2:$D$53,'Share Values'!$V320,'Transactions (Dated)'!$B$2:$B$53,'Share Values'!AG$11,'Transactions (Dated)'!$C$2:$C$53,"Sell")</f>
        <v>0</v>
      </c>
      <c r="AH320" s="40">
        <f ca="1">AH319+SUMIFS('Transactions (Dated)'!$E$2:$E$53,'Transactions (Dated)'!$D$2:$D$53,'Share Values'!$V320,'Transactions (Dated)'!$B$2:$B$53,'Share Values'!AH$11,'Transactions (Dated)'!$C$2:$C$53,"Buy")-SUMIFS('Transactions (Dated)'!$E$2:$E$53,'Transactions (Dated)'!$D$2:$D$53,'Share Values'!$V320,'Transactions (Dated)'!$B$2:$B$53,'Share Values'!AH$11,'Transactions (Dated)'!$C$2:$C$53,"Sell")</f>
        <v>0</v>
      </c>
      <c r="AI320" s="40">
        <f ca="1">AI319+SUMIFS('Transactions (Dated)'!$E$2:$E$53,'Transactions (Dated)'!$D$2:$D$53,'Share Values'!$V320,'Transactions (Dated)'!$B$2:$B$53,'Share Values'!AI$11,'Transactions (Dated)'!$C$2:$C$53,"Buy")-SUMIFS('Transactions (Dated)'!$E$2:$E$53,'Transactions (Dated)'!$D$2:$D$53,'Share Values'!$V320,'Transactions (Dated)'!$B$2:$B$53,'Share Values'!AI$11,'Transactions (Dated)'!$C$2:$C$53,"Sell")</f>
        <v>0</v>
      </c>
      <c r="AJ320" s="40">
        <f ca="1">AJ319+SUMIFS('Transactions (Dated)'!$E$2:$E$53,'Transactions (Dated)'!$D$2:$D$53,'Share Values'!$V320,'Transactions (Dated)'!$B$2:$B$53,'Share Values'!AJ$11,'Transactions (Dated)'!$C$2:$C$53,"Buy")-SUMIFS('Transactions (Dated)'!$E$2:$E$53,'Transactions (Dated)'!$D$2:$D$53,'Share Values'!$V320,'Transactions (Dated)'!$B$2:$B$53,'Share Values'!AJ$11,'Transactions (Dated)'!$C$2:$C$53,"Sell")</f>
        <v>0</v>
      </c>
      <c r="AK320" s="40"/>
      <c r="AM320" s="3">
        <f t="shared" si="105"/>
        <v>42360</v>
      </c>
      <c r="AN320" s="6">
        <f t="shared" ca="1" si="106"/>
        <v>57766.25</v>
      </c>
      <c r="AO320" s="6">
        <f t="shared" ca="1" si="107"/>
        <v>22875</v>
      </c>
      <c r="AP320" s="6">
        <f t="shared" ca="1" si="108"/>
        <v>0</v>
      </c>
      <c r="AQ320" s="6">
        <f t="shared" ca="1" si="109"/>
        <v>63627.960000000006</v>
      </c>
      <c r="AR320" s="6">
        <f t="shared" ca="1" si="110"/>
        <v>32965.919999999998</v>
      </c>
      <c r="AS320" s="6">
        <f t="shared" ca="1" si="111"/>
        <v>0</v>
      </c>
      <c r="AT320" s="6">
        <f t="shared" ca="1" si="112"/>
        <v>0</v>
      </c>
      <c r="AU320" s="6">
        <f t="shared" ca="1" si="113"/>
        <v>0</v>
      </c>
      <c r="AV320" s="6">
        <f t="shared" ca="1" si="114"/>
        <v>0</v>
      </c>
      <c r="AW320" s="6">
        <f t="shared" ca="1" si="115"/>
        <v>0</v>
      </c>
      <c r="AX320" s="6">
        <f t="shared" ca="1" si="116"/>
        <v>0</v>
      </c>
      <c r="AY320" s="6">
        <f t="shared" ca="1" si="117"/>
        <v>0</v>
      </c>
      <c r="AZ320" s="6">
        <f t="shared" ca="1" si="118"/>
        <v>0</v>
      </c>
      <c r="BA320" s="6">
        <f t="shared" ca="1" si="119"/>
        <v>0</v>
      </c>
      <c r="BB320" s="6"/>
      <c r="BD320" s="4">
        <f t="shared" ca="1" si="120"/>
        <v>177235.13</v>
      </c>
      <c r="BF320" s="3">
        <f t="shared" si="121"/>
        <v>42360</v>
      </c>
      <c r="BG320" s="6">
        <f>BG319+SUMIFS('Transactions (Dated)'!H:H,'Transactions (Dated)'!D:D,'Share Values'!AM320)</f>
        <v>806524.9</v>
      </c>
      <c r="BH320" s="6">
        <f ca="1">BH319+SUMIFS('Transactions (Dated)'!$F:$F,'Transactions (Dated)'!$D:$D,$BF320,'Transactions (Dated)'!$B:$B,BH$11,'Transactions (Dated)'!$C:$C,"Dividend (paid to cash)")*W320</f>
        <v>0</v>
      </c>
      <c r="BI320" s="6">
        <f ca="1">BI319+SUMIFS('Transactions (Dated)'!$F:$F,'Transactions (Dated)'!$D:$D,$BF320,'Transactions (Dated)'!$B:$B,BI$11,'Transactions (Dated)'!$C:$C,"Dividend (paid to cash)")*X320</f>
        <v>2421.875</v>
      </c>
      <c r="BJ320" s="6">
        <f ca="1">BJ319+SUMIFS('Transactions (Dated)'!$F:$F,'Transactions (Dated)'!$D:$D,$BF320,'Transactions (Dated)'!$B:$B,BJ$11,'Transactions (Dated)'!$C:$C,"Dividend (paid to cash)")*Y320</f>
        <v>0</v>
      </c>
      <c r="BK320" s="6">
        <f ca="1">BK319+SUMIFS('Transactions (Dated)'!$F:$F,'Transactions (Dated)'!$D:$D,$BF320,'Transactions (Dated)'!$B:$B,BK$11,'Transactions (Dated)'!$C:$C,"Dividend (paid to cash)")*Z320</f>
        <v>245.96000000000004</v>
      </c>
      <c r="BL320" s="6">
        <f ca="1">BL319+SUMIFS('Transactions (Dated)'!$F:$F,'Transactions (Dated)'!$D:$D,$BF320,'Transactions (Dated)'!$B:$B,BL$11,'Transactions (Dated)'!$C:$C,"Dividend (paid to cash)")*AA320</f>
        <v>0</v>
      </c>
      <c r="BM320" s="6">
        <f ca="1">BM319+SUMIFS('Transactions (Dated)'!$F:$F,'Transactions (Dated)'!$D:$D,$BF320,'Transactions (Dated)'!$B:$B,BM$11,'Transactions (Dated)'!$C:$C,"Dividend (paid to cash)")*AB320</f>
        <v>0</v>
      </c>
      <c r="BN320" s="6">
        <f ca="1">BN319+SUMIFS('Transactions (Dated)'!$F:$F,'Transactions (Dated)'!$D:$D,$BF320,'Transactions (Dated)'!$B:$B,BN$11,'Transactions (Dated)'!$C:$C,"Dividend (paid to cash)")*AC320</f>
        <v>0</v>
      </c>
      <c r="BO320" s="6">
        <f ca="1">BO319+SUMIFS('Transactions (Dated)'!$F:$F,'Transactions (Dated)'!$D:$D,$BF320,'Transactions (Dated)'!$B:$B,BO$11,'Transactions (Dated)'!$C:$C,"Dividend (paid to cash)")*AD320</f>
        <v>0</v>
      </c>
      <c r="BP320" s="6">
        <f ca="1">BP319+SUMIFS('Transactions (Dated)'!$F:$F,'Transactions (Dated)'!$D:$D,$BF320,'Transactions (Dated)'!$B:$B,BP$11,'Transactions (Dated)'!$C:$C,"Dividend (paid to cash)")*AE320</f>
        <v>0</v>
      </c>
      <c r="BQ320" s="6">
        <f ca="1">BQ319+SUMIFS('Transactions (Dated)'!$F:$F,'Transactions (Dated)'!$D:$D,$BF320,'Transactions (Dated)'!$B:$B,BQ$11,'Transactions (Dated)'!$C:$C,"Dividend (paid to cash)")*AF320</f>
        <v>0</v>
      </c>
      <c r="BR320" s="6">
        <f ca="1">BR319+SUMIFS('Transactions (Dated)'!$F:$F,'Transactions (Dated)'!$D:$D,$BF320,'Transactions (Dated)'!$B:$B,BR$11,'Transactions (Dated)'!$C:$C,"Dividend (paid to cash)")*AG320</f>
        <v>0</v>
      </c>
      <c r="BS320" s="6">
        <f ca="1">BS319+SUMIFS('Transactions (Dated)'!$F:$F,'Transactions (Dated)'!$D:$D,$BF320,'Transactions (Dated)'!$B:$B,BS$11,'Transactions (Dated)'!$C:$C,"Dividend (paid to cash)")*AH320</f>
        <v>0</v>
      </c>
      <c r="BT320" s="6">
        <f ca="1">BT319+SUMIFS('Transactions (Dated)'!$F:$F,'Transactions (Dated)'!$D:$D,$BF320,'Transactions (Dated)'!$B:$B,BT$11,'Transactions (Dated)'!$C:$C,"Dividend (paid to cash)")*AI320</f>
        <v>0</v>
      </c>
      <c r="BU320" s="6">
        <f ca="1">BU319+SUMIFS('Transactions (Dated)'!$F:$F,'Transactions (Dated)'!$D:$D,$BF320,'Transactions (Dated)'!$B:$B,BU$11,'Transactions (Dated)'!$C:$C,"Dividend (paid to cash)")*AJ320</f>
        <v>0</v>
      </c>
      <c r="BV320" s="6"/>
      <c r="BX320" s="6">
        <f t="shared" ca="1" si="126"/>
        <v>809192.73499999999</v>
      </c>
      <c r="BZ320" s="3">
        <f t="shared" si="127"/>
        <v>42360</v>
      </c>
      <c r="CA320" s="4">
        <f t="shared" ca="1" si="122"/>
        <v>177235.13</v>
      </c>
      <c r="CB320" s="4">
        <f t="shared" ca="1" si="123"/>
        <v>809192.73499999999</v>
      </c>
      <c r="CD320" s="4">
        <f t="shared" ca="1" si="124"/>
        <v>986427.86499999999</v>
      </c>
    </row>
    <row r="321" spans="2:82" x14ac:dyDescent="0.15">
      <c r="B321" s="3">
        <f t="shared" si="125"/>
        <v>42361</v>
      </c>
      <c r="C321" s="2">
        <v>13284.9</v>
      </c>
      <c r="E321" s="70">
        <v>42361</v>
      </c>
      <c r="F321" s="69">
        <v>12.64</v>
      </c>
      <c r="G321" s="69">
        <v>2.57</v>
      </c>
      <c r="H321" s="69">
        <v>18.07</v>
      </c>
      <c r="I321" s="69">
        <v>33.32</v>
      </c>
      <c r="J321" s="69">
        <v>14.02</v>
      </c>
      <c r="K321" s="69">
        <v>10.49</v>
      </c>
      <c r="L321" s="69">
        <v>20.309999999999999</v>
      </c>
      <c r="M321" s="69">
        <v>2.86</v>
      </c>
      <c r="N321" s="69">
        <v>7.05</v>
      </c>
      <c r="O321" s="69">
        <v>6.53</v>
      </c>
      <c r="P321" s="69">
        <v>24.18</v>
      </c>
      <c r="Q321" s="69">
        <v>0.87</v>
      </c>
      <c r="R321" s="69">
        <v>5.7</v>
      </c>
      <c r="S321" s="69">
        <v>37.86</v>
      </c>
      <c r="T321" s="4"/>
      <c r="V321" s="3">
        <f t="shared" si="104"/>
        <v>42361</v>
      </c>
      <c r="W321" s="40">
        <f ca="1">W320+SUMIFS('Transactions (Dated)'!$E$2:$E$53,'Transactions (Dated)'!$D$2:$D$53,'Share Values'!$V321,'Transactions (Dated)'!$B$2:$B$53,'Share Values'!W$11,'Transactions (Dated)'!$C$2:$C$53,"Buy")-SUMIFS('Transactions (Dated)'!$E$2:$E$53,'Transactions (Dated)'!$D$2:$D$53,'Share Values'!$V321,'Transactions (Dated)'!$B$2:$B$53,'Share Values'!W$11,'Transactions (Dated)'!$C$2:$C$53,"Sell")</f>
        <v>4625</v>
      </c>
      <c r="X321" s="40">
        <f ca="1">X320+SUMIFS('Transactions (Dated)'!$E$2:$E$53,'Transactions (Dated)'!$D$2:$D$53,'Share Values'!$V321,'Transactions (Dated)'!$B$2:$B$53,'Share Values'!X$11,'Transactions (Dated)'!$C$2:$C$53,"Buy")-SUMIFS('Transactions (Dated)'!$E$2:$E$53,'Transactions (Dated)'!$D$2:$D$53,'Share Values'!$V321,'Transactions (Dated)'!$B$2:$B$53,'Share Values'!X$11,'Transactions (Dated)'!$C$2:$C$53,"Sell")</f>
        <v>9375</v>
      </c>
      <c r="Y321" s="40">
        <f ca="1">Y320+SUMIFS('Transactions (Dated)'!$E$2:$E$53,'Transactions (Dated)'!$D$2:$D$53,'Share Values'!$V321,'Transactions (Dated)'!$B$2:$B$53,'Share Values'!Y$11,'Transactions (Dated)'!$C$2:$C$53,"Buy")-SUMIFS('Transactions (Dated)'!$E$2:$E$53,'Transactions (Dated)'!$D$2:$D$53,'Share Values'!$V321,'Transactions (Dated)'!$B$2:$B$53,'Share Values'!Y$11,'Transactions (Dated)'!$C$2:$C$53,"Sell")</f>
        <v>0</v>
      </c>
      <c r="Z321" s="40">
        <f ca="1">Z320+SUMIFS('Transactions (Dated)'!$E$2:$E$53,'Transactions (Dated)'!$D$2:$D$53,'Share Values'!$V321,'Transactions (Dated)'!$B$2:$B$53,'Share Values'!Z$11,'Transactions (Dated)'!$C$2:$C$53,"Buy")-SUMIFS('Transactions (Dated)'!$E$2:$E$53,'Transactions (Dated)'!$D$2:$D$53,'Share Values'!$V321,'Transactions (Dated)'!$B$2:$B$53,'Share Values'!Z$11,'Transactions (Dated)'!$C$2:$C$53,"Sell")</f>
        <v>1892</v>
      </c>
      <c r="AA321" s="40">
        <f ca="1">AA320+SUMIFS('Transactions (Dated)'!$E$2:$E$53,'Transactions (Dated)'!$D$2:$D$53,'Share Values'!$V321,'Transactions (Dated)'!$B$2:$B$53,'Share Values'!AA$11,'Transactions (Dated)'!$C$2:$C$53,"Buy")-SUMIFS('Transactions (Dated)'!$E$2:$E$53,'Transactions (Dated)'!$D$2:$D$53,'Share Values'!$V321,'Transactions (Dated)'!$B$2:$B$53,'Share Values'!AA$11,'Transactions (Dated)'!$C$2:$C$53,"Sell")</f>
        <v>2348</v>
      </c>
      <c r="AB321" s="40">
        <f ca="1">AB320+SUMIFS('Transactions (Dated)'!$E$2:$E$53,'Transactions (Dated)'!$D$2:$D$53,'Share Values'!$V321,'Transactions (Dated)'!$B$2:$B$53,'Share Values'!AB$11,'Transactions (Dated)'!$C$2:$C$53,"Buy")-SUMIFS('Transactions (Dated)'!$E$2:$E$53,'Transactions (Dated)'!$D$2:$D$53,'Share Values'!$V321,'Transactions (Dated)'!$B$2:$B$53,'Share Values'!AB$11,'Transactions (Dated)'!$C$2:$C$53,"Sell")</f>
        <v>0</v>
      </c>
      <c r="AC321" s="40">
        <f ca="1">AC320+SUMIFS('Transactions (Dated)'!$E$2:$E$53,'Transactions (Dated)'!$D$2:$D$53,'Share Values'!$V321,'Transactions (Dated)'!$B$2:$B$53,'Share Values'!AC$11,'Transactions (Dated)'!$C$2:$C$53,"Buy")-SUMIFS('Transactions (Dated)'!$E$2:$E$53,'Transactions (Dated)'!$D$2:$D$53,'Share Values'!$V321,'Transactions (Dated)'!$B$2:$B$53,'Share Values'!AC$11,'Transactions (Dated)'!$C$2:$C$53,"Sell")</f>
        <v>0</v>
      </c>
      <c r="AD321" s="40">
        <f ca="1">AD320+SUMIFS('Transactions (Dated)'!$E$2:$E$53,'Transactions (Dated)'!$D$2:$D$53,'Share Values'!$V321,'Transactions (Dated)'!$B$2:$B$53,'Share Values'!AD$11,'Transactions (Dated)'!$C$2:$C$53,"Buy")-SUMIFS('Transactions (Dated)'!$E$2:$E$53,'Transactions (Dated)'!$D$2:$D$53,'Share Values'!$V321,'Transactions (Dated)'!$B$2:$B$53,'Share Values'!AD$11,'Transactions (Dated)'!$C$2:$C$53,"Sell")</f>
        <v>0</v>
      </c>
      <c r="AE321" s="40">
        <f ca="1">AE320+SUMIFS('Transactions (Dated)'!$E$2:$E$53,'Transactions (Dated)'!$D$2:$D$53,'Share Values'!$V321,'Transactions (Dated)'!$B$2:$B$53,'Share Values'!AE$11,'Transactions (Dated)'!$C$2:$C$53,"Buy")-SUMIFS('Transactions (Dated)'!$E$2:$E$53,'Transactions (Dated)'!$D$2:$D$53,'Share Values'!$V321,'Transactions (Dated)'!$B$2:$B$53,'Share Values'!AE$11,'Transactions (Dated)'!$C$2:$C$53,"Sell")</f>
        <v>0</v>
      </c>
      <c r="AF321" s="40">
        <f ca="1">AF320+SUMIFS('Transactions (Dated)'!$E$2:$E$53,'Transactions (Dated)'!$D$2:$D$53,'Share Values'!$V321,'Transactions (Dated)'!$B$2:$B$53,'Share Values'!AF$11,'Transactions (Dated)'!$C$2:$C$53,"Buy")-SUMIFS('Transactions (Dated)'!$E$2:$E$53,'Transactions (Dated)'!$D$2:$D$53,'Share Values'!$V321,'Transactions (Dated)'!$B$2:$B$53,'Share Values'!AF$11,'Transactions (Dated)'!$C$2:$C$53,"Sell")</f>
        <v>0</v>
      </c>
      <c r="AG321" s="40">
        <f ca="1">AG320+SUMIFS('Transactions (Dated)'!$E$2:$E$53,'Transactions (Dated)'!$D$2:$D$53,'Share Values'!$V321,'Transactions (Dated)'!$B$2:$B$53,'Share Values'!AG$11,'Transactions (Dated)'!$C$2:$C$53,"Buy")-SUMIFS('Transactions (Dated)'!$E$2:$E$53,'Transactions (Dated)'!$D$2:$D$53,'Share Values'!$V321,'Transactions (Dated)'!$B$2:$B$53,'Share Values'!AG$11,'Transactions (Dated)'!$C$2:$C$53,"Sell")</f>
        <v>0</v>
      </c>
      <c r="AH321" s="40">
        <f ca="1">AH320+SUMIFS('Transactions (Dated)'!$E$2:$E$53,'Transactions (Dated)'!$D$2:$D$53,'Share Values'!$V321,'Transactions (Dated)'!$B$2:$B$53,'Share Values'!AH$11,'Transactions (Dated)'!$C$2:$C$53,"Buy")-SUMIFS('Transactions (Dated)'!$E$2:$E$53,'Transactions (Dated)'!$D$2:$D$53,'Share Values'!$V321,'Transactions (Dated)'!$B$2:$B$53,'Share Values'!AH$11,'Transactions (Dated)'!$C$2:$C$53,"Sell")</f>
        <v>0</v>
      </c>
      <c r="AI321" s="40">
        <f ca="1">AI320+SUMIFS('Transactions (Dated)'!$E$2:$E$53,'Transactions (Dated)'!$D$2:$D$53,'Share Values'!$V321,'Transactions (Dated)'!$B$2:$B$53,'Share Values'!AI$11,'Transactions (Dated)'!$C$2:$C$53,"Buy")-SUMIFS('Transactions (Dated)'!$E$2:$E$53,'Transactions (Dated)'!$D$2:$D$53,'Share Values'!$V321,'Transactions (Dated)'!$B$2:$B$53,'Share Values'!AI$11,'Transactions (Dated)'!$C$2:$C$53,"Sell")</f>
        <v>0</v>
      </c>
      <c r="AJ321" s="40">
        <f ca="1">AJ320+SUMIFS('Transactions (Dated)'!$E$2:$E$53,'Transactions (Dated)'!$D$2:$D$53,'Share Values'!$V321,'Transactions (Dated)'!$B$2:$B$53,'Share Values'!AJ$11,'Transactions (Dated)'!$C$2:$C$53,"Buy")-SUMIFS('Transactions (Dated)'!$E$2:$E$53,'Transactions (Dated)'!$D$2:$D$53,'Share Values'!$V321,'Transactions (Dated)'!$B$2:$B$53,'Share Values'!AJ$11,'Transactions (Dated)'!$C$2:$C$53,"Sell")</f>
        <v>0</v>
      </c>
      <c r="AK321" s="40"/>
      <c r="AM321" s="3">
        <f t="shared" si="105"/>
        <v>42361</v>
      </c>
      <c r="AN321" s="6">
        <f t="shared" ca="1" si="106"/>
        <v>58460</v>
      </c>
      <c r="AO321" s="6">
        <f t="shared" ca="1" si="107"/>
        <v>24093.75</v>
      </c>
      <c r="AP321" s="6">
        <f t="shared" ca="1" si="108"/>
        <v>0</v>
      </c>
      <c r="AQ321" s="6">
        <f t="shared" ca="1" si="109"/>
        <v>63041.440000000002</v>
      </c>
      <c r="AR321" s="6">
        <f t="shared" ca="1" si="110"/>
        <v>32918.959999999999</v>
      </c>
      <c r="AS321" s="6">
        <f t="shared" ca="1" si="111"/>
        <v>0</v>
      </c>
      <c r="AT321" s="6">
        <f t="shared" ca="1" si="112"/>
        <v>0</v>
      </c>
      <c r="AU321" s="6">
        <f t="shared" ca="1" si="113"/>
        <v>0</v>
      </c>
      <c r="AV321" s="6">
        <f t="shared" ca="1" si="114"/>
        <v>0</v>
      </c>
      <c r="AW321" s="6">
        <f t="shared" ca="1" si="115"/>
        <v>0</v>
      </c>
      <c r="AX321" s="6">
        <f t="shared" ca="1" si="116"/>
        <v>0</v>
      </c>
      <c r="AY321" s="6">
        <f t="shared" ca="1" si="117"/>
        <v>0</v>
      </c>
      <c r="AZ321" s="6">
        <f t="shared" ca="1" si="118"/>
        <v>0</v>
      </c>
      <c r="BA321" s="6">
        <f t="shared" ca="1" si="119"/>
        <v>0</v>
      </c>
      <c r="BB321" s="6"/>
      <c r="BD321" s="4">
        <f t="shared" ca="1" si="120"/>
        <v>178514.15</v>
      </c>
      <c r="BF321" s="3">
        <f t="shared" si="121"/>
        <v>42361</v>
      </c>
      <c r="BG321" s="6">
        <f>BG320+SUMIFS('Transactions (Dated)'!H:H,'Transactions (Dated)'!D:D,'Share Values'!AM321)</f>
        <v>806524.9</v>
      </c>
      <c r="BH321" s="6">
        <f ca="1">BH320+SUMIFS('Transactions (Dated)'!$F:$F,'Transactions (Dated)'!$D:$D,$BF321,'Transactions (Dated)'!$B:$B,BH$11,'Transactions (Dated)'!$C:$C,"Dividend (paid to cash)")*W321</f>
        <v>0</v>
      </c>
      <c r="BI321" s="6">
        <f ca="1">BI320+SUMIFS('Transactions (Dated)'!$F:$F,'Transactions (Dated)'!$D:$D,$BF321,'Transactions (Dated)'!$B:$B,BI$11,'Transactions (Dated)'!$C:$C,"Dividend (paid to cash)")*X321</f>
        <v>2421.875</v>
      </c>
      <c r="BJ321" s="6">
        <f ca="1">BJ320+SUMIFS('Transactions (Dated)'!$F:$F,'Transactions (Dated)'!$D:$D,$BF321,'Transactions (Dated)'!$B:$B,BJ$11,'Transactions (Dated)'!$C:$C,"Dividend (paid to cash)")*Y321</f>
        <v>0</v>
      </c>
      <c r="BK321" s="6">
        <f ca="1">BK320+SUMIFS('Transactions (Dated)'!$F:$F,'Transactions (Dated)'!$D:$D,$BF321,'Transactions (Dated)'!$B:$B,BK$11,'Transactions (Dated)'!$C:$C,"Dividend (paid to cash)")*Z321</f>
        <v>245.96000000000004</v>
      </c>
      <c r="BL321" s="6">
        <f ca="1">BL320+SUMIFS('Transactions (Dated)'!$F:$F,'Transactions (Dated)'!$D:$D,$BF321,'Transactions (Dated)'!$B:$B,BL$11,'Transactions (Dated)'!$C:$C,"Dividend (paid to cash)")*AA321</f>
        <v>0</v>
      </c>
      <c r="BM321" s="6">
        <f ca="1">BM320+SUMIFS('Transactions (Dated)'!$F:$F,'Transactions (Dated)'!$D:$D,$BF321,'Transactions (Dated)'!$B:$B,BM$11,'Transactions (Dated)'!$C:$C,"Dividend (paid to cash)")*AB321</f>
        <v>0</v>
      </c>
      <c r="BN321" s="6">
        <f ca="1">BN320+SUMIFS('Transactions (Dated)'!$F:$F,'Transactions (Dated)'!$D:$D,$BF321,'Transactions (Dated)'!$B:$B,BN$11,'Transactions (Dated)'!$C:$C,"Dividend (paid to cash)")*AC321</f>
        <v>0</v>
      </c>
      <c r="BO321" s="6">
        <f ca="1">BO320+SUMIFS('Transactions (Dated)'!$F:$F,'Transactions (Dated)'!$D:$D,$BF321,'Transactions (Dated)'!$B:$B,BO$11,'Transactions (Dated)'!$C:$C,"Dividend (paid to cash)")*AD321</f>
        <v>0</v>
      </c>
      <c r="BP321" s="6">
        <f ca="1">BP320+SUMIFS('Transactions (Dated)'!$F:$F,'Transactions (Dated)'!$D:$D,$BF321,'Transactions (Dated)'!$B:$B,BP$11,'Transactions (Dated)'!$C:$C,"Dividend (paid to cash)")*AE321</f>
        <v>0</v>
      </c>
      <c r="BQ321" s="6">
        <f ca="1">BQ320+SUMIFS('Transactions (Dated)'!$F:$F,'Transactions (Dated)'!$D:$D,$BF321,'Transactions (Dated)'!$B:$B,BQ$11,'Transactions (Dated)'!$C:$C,"Dividend (paid to cash)")*AF321</f>
        <v>0</v>
      </c>
      <c r="BR321" s="6">
        <f ca="1">BR320+SUMIFS('Transactions (Dated)'!$F:$F,'Transactions (Dated)'!$D:$D,$BF321,'Transactions (Dated)'!$B:$B,BR$11,'Transactions (Dated)'!$C:$C,"Dividend (paid to cash)")*AG321</f>
        <v>0</v>
      </c>
      <c r="BS321" s="6">
        <f ca="1">BS320+SUMIFS('Transactions (Dated)'!$F:$F,'Transactions (Dated)'!$D:$D,$BF321,'Transactions (Dated)'!$B:$B,BS$11,'Transactions (Dated)'!$C:$C,"Dividend (paid to cash)")*AH321</f>
        <v>0</v>
      </c>
      <c r="BT321" s="6">
        <f ca="1">BT320+SUMIFS('Transactions (Dated)'!$F:$F,'Transactions (Dated)'!$D:$D,$BF321,'Transactions (Dated)'!$B:$B,BT$11,'Transactions (Dated)'!$C:$C,"Dividend (paid to cash)")*AI321</f>
        <v>0</v>
      </c>
      <c r="BU321" s="6">
        <f ca="1">BU320+SUMIFS('Transactions (Dated)'!$F:$F,'Transactions (Dated)'!$D:$D,$BF321,'Transactions (Dated)'!$B:$B,BU$11,'Transactions (Dated)'!$C:$C,"Dividend (paid to cash)")*AJ321</f>
        <v>0</v>
      </c>
      <c r="BV321" s="6"/>
      <c r="BX321" s="6">
        <f t="shared" ca="1" si="126"/>
        <v>809192.73499999999</v>
      </c>
      <c r="BZ321" s="3">
        <f t="shared" si="127"/>
        <v>42361</v>
      </c>
      <c r="CA321" s="4">
        <f t="shared" ca="1" si="122"/>
        <v>178514.15</v>
      </c>
      <c r="CB321" s="4">
        <f t="shared" ca="1" si="123"/>
        <v>809192.73499999999</v>
      </c>
      <c r="CD321" s="4">
        <f t="shared" ca="1" si="124"/>
        <v>987706.88500000001</v>
      </c>
    </row>
    <row r="322" spans="2:82" x14ac:dyDescent="0.15">
      <c r="B322" s="3">
        <f t="shared" si="125"/>
        <v>42362</v>
      </c>
      <c r="C322" s="2">
        <v>13309.8</v>
      </c>
      <c r="E322" s="70">
        <v>42362</v>
      </c>
      <c r="F322" s="69">
        <v>12.61</v>
      </c>
      <c r="G322" s="69">
        <v>2.4900000000000002</v>
      </c>
      <c r="H322" s="69">
        <v>17.93</v>
      </c>
      <c r="I322" s="69">
        <v>33.380000000000003</v>
      </c>
      <c r="J322" s="69">
        <v>13.99</v>
      </c>
      <c r="K322" s="69">
        <v>10.54</v>
      </c>
      <c r="L322" s="69">
        <v>20.399999999999999</v>
      </c>
      <c r="M322" s="69">
        <v>2.88</v>
      </c>
      <c r="N322" s="69">
        <v>7.15</v>
      </c>
      <c r="O322" s="69">
        <v>6.6367000000000003</v>
      </c>
      <c r="P322" s="69">
        <v>24.32</v>
      </c>
      <c r="Q322" s="69">
        <v>0.89</v>
      </c>
      <c r="R322" s="69">
        <v>5.72</v>
      </c>
      <c r="S322" s="69">
        <v>38</v>
      </c>
      <c r="T322" s="4"/>
      <c r="V322" s="3">
        <f t="shared" si="104"/>
        <v>42362</v>
      </c>
      <c r="W322" s="40">
        <f ca="1">W321+SUMIFS('Transactions (Dated)'!$E$2:$E$53,'Transactions (Dated)'!$D$2:$D$53,'Share Values'!$V322,'Transactions (Dated)'!$B$2:$B$53,'Share Values'!W$11,'Transactions (Dated)'!$C$2:$C$53,"Buy")-SUMIFS('Transactions (Dated)'!$E$2:$E$53,'Transactions (Dated)'!$D$2:$D$53,'Share Values'!$V322,'Transactions (Dated)'!$B$2:$B$53,'Share Values'!W$11,'Transactions (Dated)'!$C$2:$C$53,"Sell")</f>
        <v>4625</v>
      </c>
      <c r="X322" s="40">
        <f ca="1">X321+SUMIFS('Transactions (Dated)'!$E$2:$E$53,'Transactions (Dated)'!$D$2:$D$53,'Share Values'!$V322,'Transactions (Dated)'!$B$2:$B$53,'Share Values'!X$11,'Transactions (Dated)'!$C$2:$C$53,"Buy")-SUMIFS('Transactions (Dated)'!$E$2:$E$53,'Transactions (Dated)'!$D$2:$D$53,'Share Values'!$V322,'Transactions (Dated)'!$B$2:$B$53,'Share Values'!X$11,'Transactions (Dated)'!$C$2:$C$53,"Sell")</f>
        <v>9375</v>
      </c>
      <c r="Y322" s="40">
        <f ca="1">Y321+SUMIFS('Transactions (Dated)'!$E$2:$E$53,'Transactions (Dated)'!$D$2:$D$53,'Share Values'!$V322,'Transactions (Dated)'!$B$2:$B$53,'Share Values'!Y$11,'Transactions (Dated)'!$C$2:$C$53,"Buy")-SUMIFS('Transactions (Dated)'!$E$2:$E$53,'Transactions (Dated)'!$D$2:$D$53,'Share Values'!$V322,'Transactions (Dated)'!$B$2:$B$53,'Share Values'!Y$11,'Transactions (Dated)'!$C$2:$C$53,"Sell")</f>
        <v>0</v>
      </c>
      <c r="Z322" s="40">
        <f ca="1">Z321+SUMIFS('Transactions (Dated)'!$E$2:$E$53,'Transactions (Dated)'!$D$2:$D$53,'Share Values'!$V322,'Transactions (Dated)'!$B$2:$B$53,'Share Values'!Z$11,'Transactions (Dated)'!$C$2:$C$53,"Buy")-SUMIFS('Transactions (Dated)'!$E$2:$E$53,'Transactions (Dated)'!$D$2:$D$53,'Share Values'!$V322,'Transactions (Dated)'!$B$2:$B$53,'Share Values'!Z$11,'Transactions (Dated)'!$C$2:$C$53,"Sell")</f>
        <v>1892</v>
      </c>
      <c r="AA322" s="40">
        <f ca="1">AA321+SUMIFS('Transactions (Dated)'!$E$2:$E$53,'Transactions (Dated)'!$D$2:$D$53,'Share Values'!$V322,'Transactions (Dated)'!$B$2:$B$53,'Share Values'!AA$11,'Transactions (Dated)'!$C$2:$C$53,"Buy")-SUMIFS('Transactions (Dated)'!$E$2:$E$53,'Transactions (Dated)'!$D$2:$D$53,'Share Values'!$V322,'Transactions (Dated)'!$B$2:$B$53,'Share Values'!AA$11,'Transactions (Dated)'!$C$2:$C$53,"Sell")</f>
        <v>2348</v>
      </c>
      <c r="AB322" s="40">
        <f ca="1">AB321+SUMIFS('Transactions (Dated)'!$E$2:$E$53,'Transactions (Dated)'!$D$2:$D$53,'Share Values'!$V322,'Transactions (Dated)'!$B$2:$B$53,'Share Values'!AB$11,'Transactions (Dated)'!$C$2:$C$53,"Buy")-SUMIFS('Transactions (Dated)'!$E$2:$E$53,'Transactions (Dated)'!$D$2:$D$53,'Share Values'!$V322,'Transactions (Dated)'!$B$2:$B$53,'Share Values'!AB$11,'Transactions (Dated)'!$C$2:$C$53,"Sell")</f>
        <v>0</v>
      </c>
      <c r="AC322" s="40">
        <f ca="1">AC321+SUMIFS('Transactions (Dated)'!$E$2:$E$53,'Transactions (Dated)'!$D$2:$D$53,'Share Values'!$V322,'Transactions (Dated)'!$B$2:$B$53,'Share Values'!AC$11,'Transactions (Dated)'!$C$2:$C$53,"Buy")-SUMIFS('Transactions (Dated)'!$E$2:$E$53,'Transactions (Dated)'!$D$2:$D$53,'Share Values'!$V322,'Transactions (Dated)'!$B$2:$B$53,'Share Values'!AC$11,'Transactions (Dated)'!$C$2:$C$53,"Sell")</f>
        <v>0</v>
      </c>
      <c r="AD322" s="40">
        <f ca="1">AD321+SUMIFS('Transactions (Dated)'!$E$2:$E$53,'Transactions (Dated)'!$D$2:$D$53,'Share Values'!$V322,'Transactions (Dated)'!$B$2:$B$53,'Share Values'!AD$11,'Transactions (Dated)'!$C$2:$C$53,"Buy")-SUMIFS('Transactions (Dated)'!$E$2:$E$53,'Transactions (Dated)'!$D$2:$D$53,'Share Values'!$V322,'Transactions (Dated)'!$B$2:$B$53,'Share Values'!AD$11,'Transactions (Dated)'!$C$2:$C$53,"Sell")</f>
        <v>0</v>
      </c>
      <c r="AE322" s="40">
        <f ca="1">AE321+SUMIFS('Transactions (Dated)'!$E$2:$E$53,'Transactions (Dated)'!$D$2:$D$53,'Share Values'!$V322,'Transactions (Dated)'!$B$2:$B$53,'Share Values'!AE$11,'Transactions (Dated)'!$C$2:$C$53,"Buy")-SUMIFS('Transactions (Dated)'!$E$2:$E$53,'Transactions (Dated)'!$D$2:$D$53,'Share Values'!$V322,'Transactions (Dated)'!$B$2:$B$53,'Share Values'!AE$11,'Transactions (Dated)'!$C$2:$C$53,"Sell")</f>
        <v>0</v>
      </c>
      <c r="AF322" s="40">
        <f ca="1">AF321+SUMIFS('Transactions (Dated)'!$E$2:$E$53,'Transactions (Dated)'!$D$2:$D$53,'Share Values'!$V322,'Transactions (Dated)'!$B$2:$B$53,'Share Values'!AF$11,'Transactions (Dated)'!$C$2:$C$53,"Buy")-SUMIFS('Transactions (Dated)'!$E$2:$E$53,'Transactions (Dated)'!$D$2:$D$53,'Share Values'!$V322,'Transactions (Dated)'!$B$2:$B$53,'Share Values'!AF$11,'Transactions (Dated)'!$C$2:$C$53,"Sell")</f>
        <v>0</v>
      </c>
      <c r="AG322" s="40">
        <f ca="1">AG321+SUMIFS('Transactions (Dated)'!$E$2:$E$53,'Transactions (Dated)'!$D$2:$D$53,'Share Values'!$V322,'Transactions (Dated)'!$B$2:$B$53,'Share Values'!AG$11,'Transactions (Dated)'!$C$2:$C$53,"Buy")-SUMIFS('Transactions (Dated)'!$E$2:$E$53,'Transactions (Dated)'!$D$2:$D$53,'Share Values'!$V322,'Transactions (Dated)'!$B$2:$B$53,'Share Values'!AG$11,'Transactions (Dated)'!$C$2:$C$53,"Sell")</f>
        <v>0</v>
      </c>
      <c r="AH322" s="40">
        <f ca="1">AH321+SUMIFS('Transactions (Dated)'!$E$2:$E$53,'Transactions (Dated)'!$D$2:$D$53,'Share Values'!$V322,'Transactions (Dated)'!$B$2:$B$53,'Share Values'!AH$11,'Transactions (Dated)'!$C$2:$C$53,"Buy")-SUMIFS('Transactions (Dated)'!$E$2:$E$53,'Transactions (Dated)'!$D$2:$D$53,'Share Values'!$V322,'Transactions (Dated)'!$B$2:$B$53,'Share Values'!AH$11,'Transactions (Dated)'!$C$2:$C$53,"Sell")</f>
        <v>0</v>
      </c>
      <c r="AI322" s="40">
        <f ca="1">AI321+SUMIFS('Transactions (Dated)'!$E$2:$E$53,'Transactions (Dated)'!$D$2:$D$53,'Share Values'!$V322,'Transactions (Dated)'!$B$2:$B$53,'Share Values'!AI$11,'Transactions (Dated)'!$C$2:$C$53,"Buy")-SUMIFS('Transactions (Dated)'!$E$2:$E$53,'Transactions (Dated)'!$D$2:$D$53,'Share Values'!$V322,'Transactions (Dated)'!$B$2:$B$53,'Share Values'!AI$11,'Transactions (Dated)'!$C$2:$C$53,"Sell")</f>
        <v>0</v>
      </c>
      <c r="AJ322" s="40">
        <f ca="1">AJ321+SUMIFS('Transactions (Dated)'!$E$2:$E$53,'Transactions (Dated)'!$D$2:$D$53,'Share Values'!$V322,'Transactions (Dated)'!$B$2:$B$53,'Share Values'!AJ$11,'Transactions (Dated)'!$C$2:$C$53,"Buy")-SUMIFS('Transactions (Dated)'!$E$2:$E$53,'Transactions (Dated)'!$D$2:$D$53,'Share Values'!$V322,'Transactions (Dated)'!$B$2:$B$53,'Share Values'!AJ$11,'Transactions (Dated)'!$C$2:$C$53,"Sell")</f>
        <v>0</v>
      </c>
      <c r="AK322" s="40"/>
      <c r="AM322" s="3">
        <f t="shared" si="105"/>
        <v>42362</v>
      </c>
      <c r="AN322" s="6">
        <f t="shared" ca="1" si="106"/>
        <v>58321.25</v>
      </c>
      <c r="AO322" s="6">
        <f t="shared" ca="1" si="107"/>
        <v>23343.750000000004</v>
      </c>
      <c r="AP322" s="6">
        <f t="shared" ca="1" si="108"/>
        <v>0</v>
      </c>
      <c r="AQ322" s="6">
        <f t="shared" ca="1" si="109"/>
        <v>63154.960000000006</v>
      </c>
      <c r="AR322" s="6">
        <f t="shared" ca="1" si="110"/>
        <v>32848.520000000004</v>
      </c>
      <c r="AS322" s="6">
        <f t="shared" ca="1" si="111"/>
        <v>0</v>
      </c>
      <c r="AT322" s="6">
        <f t="shared" ca="1" si="112"/>
        <v>0</v>
      </c>
      <c r="AU322" s="6">
        <f t="shared" ca="1" si="113"/>
        <v>0</v>
      </c>
      <c r="AV322" s="6">
        <f t="shared" ca="1" si="114"/>
        <v>0</v>
      </c>
      <c r="AW322" s="6">
        <f t="shared" ca="1" si="115"/>
        <v>0</v>
      </c>
      <c r="AX322" s="6">
        <f t="shared" ca="1" si="116"/>
        <v>0</v>
      </c>
      <c r="AY322" s="6">
        <f t="shared" ca="1" si="117"/>
        <v>0</v>
      </c>
      <c r="AZ322" s="6">
        <f t="shared" ca="1" si="118"/>
        <v>0</v>
      </c>
      <c r="BA322" s="6">
        <f t="shared" ca="1" si="119"/>
        <v>0</v>
      </c>
      <c r="BB322" s="6"/>
      <c r="BD322" s="4">
        <f t="shared" ca="1" si="120"/>
        <v>177668.48000000004</v>
      </c>
      <c r="BF322" s="3">
        <f t="shared" si="121"/>
        <v>42362</v>
      </c>
      <c r="BG322" s="6">
        <f>BG321+SUMIFS('Transactions (Dated)'!H:H,'Transactions (Dated)'!D:D,'Share Values'!AM322)</f>
        <v>806524.9</v>
      </c>
      <c r="BH322" s="6">
        <f ca="1">BH321+SUMIFS('Transactions (Dated)'!$F:$F,'Transactions (Dated)'!$D:$D,$BF322,'Transactions (Dated)'!$B:$B,BH$11,'Transactions (Dated)'!$C:$C,"Dividend (paid to cash)")*W322</f>
        <v>0</v>
      </c>
      <c r="BI322" s="6">
        <f ca="1">BI321+SUMIFS('Transactions (Dated)'!$F:$F,'Transactions (Dated)'!$D:$D,$BF322,'Transactions (Dated)'!$B:$B,BI$11,'Transactions (Dated)'!$C:$C,"Dividend (paid to cash)")*X322</f>
        <v>2421.875</v>
      </c>
      <c r="BJ322" s="6">
        <f ca="1">BJ321+SUMIFS('Transactions (Dated)'!$F:$F,'Transactions (Dated)'!$D:$D,$BF322,'Transactions (Dated)'!$B:$B,BJ$11,'Transactions (Dated)'!$C:$C,"Dividend (paid to cash)")*Y322</f>
        <v>0</v>
      </c>
      <c r="BK322" s="6">
        <f ca="1">BK321+SUMIFS('Transactions (Dated)'!$F:$F,'Transactions (Dated)'!$D:$D,$BF322,'Transactions (Dated)'!$B:$B,BK$11,'Transactions (Dated)'!$C:$C,"Dividend (paid to cash)")*Z322</f>
        <v>245.96000000000004</v>
      </c>
      <c r="BL322" s="6">
        <f ca="1">BL321+SUMIFS('Transactions (Dated)'!$F:$F,'Transactions (Dated)'!$D:$D,$BF322,'Transactions (Dated)'!$B:$B,BL$11,'Transactions (Dated)'!$C:$C,"Dividend (paid to cash)")*AA322</f>
        <v>0</v>
      </c>
      <c r="BM322" s="6">
        <f ca="1">BM321+SUMIFS('Transactions (Dated)'!$F:$F,'Transactions (Dated)'!$D:$D,$BF322,'Transactions (Dated)'!$B:$B,BM$11,'Transactions (Dated)'!$C:$C,"Dividend (paid to cash)")*AB322</f>
        <v>0</v>
      </c>
      <c r="BN322" s="6">
        <f ca="1">BN321+SUMIFS('Transactions (Dated)'!$F:$F,'Transactions (Dated)'!$D:$D,$BF322,'Transactions (Dated)'!$B:$B,BN$11,'Transactions (Dated)'!$C:$C,"Dividend (paid to cash)")*AC322</f>
        <v>0</v>
      </c>
      <c r="BO322" s="6">
        <f ca="1">BO321+SUMIFS('Transactions (Dated)'!$F:$F,'Transactions (Dated)'!$D:$D,$BF322,'Transactions (Dated)'!$B:$B,BO$11,'Transactions (Dated)'!$C:$C,"Dividend (paid to cash)")*AD322</f>
        <v>0</v>
      </c>
      <c r="BP322" s="6">
        <f ca="1">BP321+SUMIFS('Transactions (Dated)'!$F:$F,'Transactions (Dated)'!$D:$D,$BF322,'Transactions (Dated)'!$B:$B,BP$11,'Transactions (Dated)'!$C:$C,"Dividend (paid to cash)")*AE322</f>
        <v>0</v>
      </c>
      <c r="BQ322" s="6">
        <f ca="1">BQ321+SUMIFS('Transactions (Dated)'!$F:$F,'Transactions (Dated)'!$D:$D,$BF322,'Transactions (Dated)'!$B:$B,BQ$11,'Transactions (Dated)'!$C:$C,"Dividend (paid to cash)")*AF322</f>
        <v>0</v>
      </c>
      <c r="BR322" s="6">
        <f ca="1">BR321+SUMIFS('Transactions (Dated)'!$F:$F,'Transactions (Dated)'!$D:$D,$BF322,'Transactions (Dated)'!$B:$B,BR$11,'Transactions (Dated)'!$C:$C,"Dividend (paid to cash)")*AG322</f>
        <v>0</v>
      </c>
      <c r="BS322" s="6">
        <f ca="1">BS321+SUMIFS('Transactions (Dated)'!$F:$F,'Transactions (Dated)'!$D:$D,$BF322,'Transactions (Dated)'!$B:$B,BS$11,'Transactions (Dated)'!$C:$C,"Dividend (paid to cash)")*AH322</f>
        <v>0</v>
      </c>
      <c r="BT322" s="6">
        <f ca="1">BT321+SUMIFS('Transactions (Dated)'!$F:$F,'Transactions (Dated)'!$D:$D,$BF322,'Transactions (Dated)'!$B:$B,BT$11,'Transactions (Dated)'!$C:$C,"Dividend (paid to cash)")*AI322</f>
        <v>0</v>
      </c>
      <c r="BU322" s="6">
        <f ca="1">BU321+SUMIFS('Transactions (Dated)'!$F:$F,'Transactions (Dated)'!$D:$D,$BF322,'Transactions (Dated)'!$B:$B,BU$11,'Transactions (Dated)'!$C:$C,"Dividend (paid to cash)")*AJ322</f>
        <v>0</v>
      </c>
      <c r="BV322" s="6"/>
      <c r="BX322" s="6">
        <f t="shared" ca="1" si="126"/>
        <v>809192.73499999999</v>
      </c>
      <c r="BZ322" s="3">
        <f t="shared" si="127"/>
        <v>42362</v>
      </c>
      <c r="CA322" s="4">
        <f t="shared" ca="1" si="122"/>
        <v>177668.48000000004</v>
      </c>
      <c r="CB322" s="4">
        <f t="shared" ca="1" si="123"/>
        <v>809192.73499999999</v>
      </c>
      <c r="CD322" s="4">
        <f t="shared" ca="1" si="124"/>
        <v>986861.21500000008</v>
      </c>
    </row>
    <row r="323" spans="2:82" x14ac:dyDescent="0.15">
      <c r="B323" s="3">
        <f t="shared" si="125"/>
        <v>42367</v>
      </c>
      <c r="C323" s="2">
        <v>13245.8</v>
      </c>
      <c r="E323" s="70">
        <v>42367</v>
      </c>
      <c r="F323" s="69">
        <v>12.91</v>
      </c>
      <c r="G323" s="69">
        <v>2.4</v>
      </c>
      <c r="H323" s="69">
        <v>17.88</v>
      </c>
      <c r="I323" s="69">
        <v>33.68</v>
      </c>
      <c r="J323" s="69">
        <v>13.7</v>
      </c>
      <c r="K323" s="69">
        <v>10.57</v>
      </c>
      <c r="L323" s="69">
        <v>20.77</v>
      </c>
      <c r="M323" s="69">
        <v>2.83</v>
      </c>
      <c r="N323" s="69">
        <v>7.18</v>
      </c>
      <c r="O323" s="69">
        <v>6.73</v>
      </c>
      <c r="P323" s="69">
        <v>23.8</v>
      </c>
      <c r="Q323" s="69">
        <v>0.86</v>
      </c>
      <c r="R323" s="69">
        <v>5.47</v>
      </c>
      <c r="S323" s="69">
        <v>37.909999999999997</v>
      </c>
      <c r="T323" s="4"/>
      <c r="V323" s="3">
        <f t="shared" si="104"/>
        <v>42367</v>
      </c>
      <c r="W323" s="40">
        <f ca="1">W322+SUMIFS('Transactions (Dated)'!$E$2:$E$53,'Transactions (Dated)'!$D$2:$D$53,'Share Values'!$V323,'Transactions (Dated)'!$B$2:$B$53,'Share Values'!W$11,'Transactions (Dated)'!$C$2:$C$53,"Buy")-SUMIFS('Transactions (Dated)'!$E$2:$E$53,'Transactions (Dated)'!$D$2:$D$53,'Share Values'!$V323,'Transactions (Dated)'!$B$2:$B$53,'Share Values'!W$11,'Transactions (Dated)'!$C$2:$C$53,"Sell")</f>
        <v>4625</v>
      </c>
      <c r="X323" s="40">
        <f ca="1">X322+SUMIFS('Transactions (Dated)'!$E$2:$E$53,'Transactions (Dated)'!$D$2:$D$53,'Share Values'!$V323,'Transactions (Dated)'!$B$2:$B$53,'Share Values'!X$11,'Transactions (Dated)'!$C$2:$C$53,"Buy")-SUMIFS('Transactions (Dated)'!$E$2:$E$53,'Transactions (Dated)'!$D$2:$D$53,'Share Values'!$V323,'Transactions (Dated)'!$B$2:$B$53,'Share Values'!X$11,'Transactions (Dated)'!$C$2:$C$53,"Sell")</f>
        <v>9375</v>
      </c>
      <c r="Y323" s="40">
        <f ca="1">Y322+SUMIFS('Transactions (Dated)'!$E$2:$E$53,'Transactions (Dated)'!$D$2:$D$53,'Share Values'!$V323,'Transactions (Dated)'!$B$2:$B$53,'Share Values'!Y$11,'Transactions (Dated)'!$C$2:$C$53,"Buy")-SUMIFS('Transactions (Dated)'!$E$2:$E$53,'Transactions (Dated)'!$D$2:$D$53,'Share Values'!$V323,'Transactions (Dated)'!$B$2:$B$53,'Share Values'!Y$11,'Transactions (Dated)'!$C$2:$C$53,"Sell")</f>
        <v>0</v>
      </c>
      <c r="Z323" s="40">
        <f ca="1">Z322+SUMIFS('Transactions (Dated)'!$E$2:$E$53,'Transactions (Dated)'!$D$2:$D$53,'Share Values'!$V323,'Transactions (Dated)'!$B$2:$B$53,'Share Values'!Z$11,'Transactions (Dated)'!$C$2:$C$53,"Buy")-SUMIFS('Transactions (Dated)'!$E$2:$E$53,'Transactions (Dated)'!$D$2:$D$53,'Share Values'!$V323,'Transactions (Dated)'!$B$2:$B$53,'Share Values'!Z$11,'Transactions (Dated)'!$C$2:$C$53,"Sell")</f>
        <v>1892</v>
      </c>
      <c r="AA323" s="40">
        <f ca="1">AA322+SUMIFS('Transactions (Dated)'!$E$2:$E$53,'Transactions (Dated)'!$D$2:$D$53,'Share Values'!$V323,'Transactions (Dated)'!$B$2:$B$53,'Share Values'!AA$11,'Transactions (Dated)'!$C$2:$C$53,"Buy")-SUMIFS('Transactions (Dated)'!$E$2:$E$53,'Transactions (Dated)'!$D$2:$D$53,'Share Values'!$V323,'Transactions (Dated)'!$B$2:$B$53,'Share Values'!AA$11,'Transactions (Dated)'!$C$2:$C$53,"Sell")</f>
        <v>2348</v>
      </c>
      <c r="AB323" s="40">
        <f ca="1">AB322+SUMIFS('Transactions (Dated)'!$E$2:$E$53,'Transactions (Dated)'!$D$2:$D$53,'Share Values'!$V323,'Transactions (Dated)'!$B$2:$B$53,'Share Values'!AB$11,'Transactions (Dated)'!$C$2:$C$53,"Buy")-SUMIFS('Transactions (Dated)'!$E$2:$E$53,'Transactions (Dated)'!$D$2:$D$53,'Share Values'!$V323,'Transactions (Dated)'!$B$2:$B$53,'Share Values'!AB$11,'Transactions (Dated)'!$C$2:$C$53,"Sell")</f>
        <v>0</v>
      </c>
      <c r="AC323" s="40">
        <f ca="1">AC322+SUMIFS('Transactions (Dated)'!$E$2:$E$53,'Transactions (Dated)'!$D$2:$D$53,'Share Values'!$V323,'Transactions (Dated)'!$B$2:$B$53,'Share Values'!AC$11,'Transactions (Dated)'!$C$2:$C$53,"Buy")-SUMIFS('Transactions (Dated)'!$E$2:$E$53,'Transactions (Dated)'!$D$2:$D$53,'Share Values'!$V323,'Transactions (Dated)'!$B$2:$B$53,'Share Values'!AC$11,'Transactions (Dated)'!$C$2:$C$53,"Sell")</f>
        <v>0</v>
      </c>
      <c r="AD323" s="40">
        <f ca="1">AD322+SUMIFS('Transactions (Dated)'!$E$2:$E$53,'Transactions (Dated)'!$D$2:$D$53,'Share Values'!$V323,'Transactions (Dated)'!$B$2:$B$53,'Share Values'!AD$11,'Transactions (Dated)'!$C$2:$C$53,"Buy")-SUMIFS('Transactions (Dated)'!$E$2:$E$53,'Transactions (Dated)'!$D$2:$D$53,'Share Values'!$V323,'Transactions (Dated)'!$B$2:$B$53,'Share Values'!AD$11,'Transactions (Dated)'!$C$2:$C$53,"Sell")</f>
        <v>0</v>
      </c>
      <c r="AE323" s="40">
        <f ca="1">AE322+SUMIFS('Transactions (Dated)'!$E$2:$E$53,'Transactions (Dated)'!$D$2:$D$53,'Share Values'!$V323,'Transactions (Dated)'!$B$2:$B$53,'Share Values'!AE$11,'Transactions (Dated)'!$C$2:$C$53,"Buy")-SUMIFS('Transactions (Dated)'!$E$2:$E$53,'Transactions (Dated)'!$D$2:$D$53,'Share Values'!$V323,'Transactions (Dated)'!$B$2:$B$53,'Share Values'!AE$11,'Transactions (Dated)'!$C$2:$C$53,"Sell")</f>
        <v>0</v>
      </c>
      <c r="AF323" s="40">
        <f ca="1">AF322+SUMIFS('Transactions (Dated)'!$E$2:$E$53,'Transactions (Dated)'!$D$2:$D$53,'Share Values'!$V323,'Transactions (Dated)'!$B$2:$B$53,'Share Values'!AF$11,'Transactions (Dated)'!$C$2:$C$53,"Buy")-SUMIFS('Transactions (Dated)'!$E$2:$E$53,'Transactions (Dated)'!$D$2:$D$53,'Share Values'!$V323,'Transactions (Dated)'!$B$2:$B$53,'Share Values'!AF$11,'Transactions (Dated)'!$C$2:$C$53,"Sell")</f>
        <v>0</v>
      </c>
      <c r="AG323" s="40">
        <f ca="1">AG322+SUMIFS('Transactions (Dated)'!$E$2:$E$53,'Transactions (Dated)'!$D$2:$D$53,'Share Values'!$V323,'Transactions (Dated)'!$B$2:$B$53,'Share Values'!AG$11,'Transactions (Dated)'!$C$2:$C$53,"Buy")-SUMIFS('Transactions (Dated)'!$E$2:$E$53,'Transactions (Dated)'!$D$2:$D$53,'Share Values'!$V323,'Transactions (Dated)'!$B$2:$B$53,'Share Values'!AG$11,'Transactions (Dated)'!$C$2:$C$53,"Sell")</f>
        <v>0</v>
      </c>
      <c r="AH323" s="40">
        <f ca="1">AH322+SUMIFS('Transactions (Dated)'!$E$2:$E$53,'Transactions (Dated)'!$D$2:$D$53,'Share Values'!$V323,'Transactions (Dated)'!$B$2:$B$53,'Share Values'!AH$11,'Transactions (Dated)'!$C$2:$C$53,"Buy")-SUMIFS('Transactions (Dated)'!$E$2:$E$53,'Transactions (Dated)'!$D$2:$D$53,'Share Values'!$V323,'Transactions (Dated)'!$B$2:$B$53,'Share Values'!AH$11,'Transactions (Dated)'!$C$2:$C$53,"Sell")</f>
        <v>0</v>
      </c>
      <c r="AI323" s="40">
        <f ca="1">AI322+SUMIFS('Transactions (Dated)'!$E$2:$E$53,'Transactions (Dated)'!$D$2:$D$53,'Share Values'!$V323,'Transactions (Dated)'!$B$2:$B$53,'Share Values'!AI$11,'Transactions (Dated)'!$C$2:$C$53,"Buy")-SUMIFS('Transactions (Dated)'!$E$2:$E$53,'Transactions (Dated)'!$D$2:$D$53,'Share Values'!$V323,'Transactions (Dated)'!$B$2:$B$53,'Share Values'!AI$11,'Transactions (Dated)'!$C$2:$C$53,"Sell")</f>
        <v>0</v>
      </c>
      <c r="AJ323" s="40">
        <f ca="1">AJ322+SUMIFS('Transactions (Dated)'!$E$2:$E$53,'Transactions (Dated)'!$D$2:$D$53,'Share Values'!$V323,'Transactions (Dated)'!$B$2:$B$53,'Share Values'!AJ$11,'Transactions (Dated)'!$C$2:$C$53,"Buy")-SUMIFS('Transactions (Dated)'!$E$2:$E$53,'Transactions (Dated)'!$D$2:$D$53,'Share Values'!$V323,'Transactions (Dated)'!$B$2:$B$53,'Share Values'!AJ$11,'Transactions (Dated)'!$C$2:$C$53,"Sell")</f>
        <v>0</v>
      </c>
      <c r="AK323" s="40"/>
      <c r="AM323" s="3">
        <f t="shared" si="105"/>
        <v>42367</v>
      </c>
      <c r="AN323" s="6">
        <f t="shared" ca="1" si="106"/>
        <v>59708.75</v>
      </c>
      <c r="AO323" s="6">
        <f t="shared" ca="1" si="107"/>
        <v>22500</v>
      </c>
      <c r="AP323" s="6">
        <f t="shared" ca="1" si="108"/>
        <v>0</v>
      </c>
      <c r="AQ323" s="6">
        <f t="shared" ca="1" si="109"/>
        <v>63722.559999999998</v>
      </c>
      <c r="AR323" s="6">
        <f t="shared" ca="1" si="110"/>
        <v>32167.599999999999</v>
      </c>
      <c r="AS323" s="6">
        <f t="shared" ca="1" si="111"/>
        <v>0</v>
      </c>
      <c r="AT323" s="6">
        <f t="shared" ca="1" si="112"/>
        <v>0</v>
      </c>
      <c r="AU323" s="6">
        <f t="shared" ca="1" si="113"/>
        <v>0</v>
      </c>
      <c r="AV323" s="6">
        <f t="shared" ca="1" si="114"/>
        <v>0</v>
      </c>
      <c r="AW323" s="6">
        <f t="shared" ca="1" si="115"/>
        <v>0</v>
      </c>
      <c r="AX323" s="6">
        <f t="shared" ca="1" si="116"/>
        <v>0</v>
      </c>
      <c r="AY323" s="6">
        <f t="shared" ca="1" si="117"/>
        <v>0</v>
      </c>
      <c r="AZ323" s="6">
        <f t="shared" ca="1" si="118"/>
        <v>0</v>
      </c>
      <c r="BA323" s="6">
        <f t="shared" ca="1" si="119"/>
        <v>0</v>
      </c>
      <c r="BB323" s="6"/>
      <c r="BD323" s="4">
        <f t="shared" ca="1" si="120"/>
        <v>178098.91</v>
      </c>
      <c r="BF323" s="3">
        <f t="shared" si="121"/>
        <v>42367</v>
      </c>
      <c r="BG323" s="6">
        <f>BG322+SUMIFS('Transactions (Dated)'!H:H,'Transactions (Dated)'!D:D,'Share Values'!AM323)</f>
        <v>806524.9</v>
      </c>
      <c r="BH323" s="6">
        <f ca="1">BH322+SUMIFS('Transactions (Dated)'!$F:$F,'Transactions (Dated)'!$D:$D,$BF323,'Transactions (Dated)'!$B:$B,BH$11,'Transactions (Dated)'!$C:$C,"Dividend (paid to cash)")*W323</f>
        <v>0</v>
      </c>
      <c r="BI323" s="6">
        <f ca="1">BI322+SUMIFS('Transactions (Dated)'!$F:$F,'Transactions (Dated)'!$D:$D,$BF323,'Transactions (Dated)'!$B:$B,BI$11,'Transactions (Dated)'!$C:$C,"Dividend (paid to cash)")*X323</f>
        <v>2421.875</v>
      </c>
      <c r="BJ323" s="6">
        <f ca="1">BJ322+SUMIFS('Transactions (Dated)'!$F:$F,'Transactions (Dated)'!$D:$D,$BF323,'Transactions (Dated)'!$B:$B,BJ$11,'Transactions (Dated)'!$C:$C,"Dividend (paid to cash)")*Y323</f>
        <v>0</v>
      </c>
      <c r="BK323" s="6">
        <f ca="1">BK322+SUMIFS('Transactions (Dated)'!$F:$F,'Transactions (Dated)'!$D:$D,$BF323,'Transactions (Dated)'!$B:$B,BK$11,'Transactions (Dated)'!$C:$C,"Dividend (paid to cash)")*Z323</f>
        <v>245.96000000000004</v>
      </c>
      <c r="BL323" s="6">
        <f ca="1">BL322+SUMIFS('Transactions (Dated)'!$F:$F,'Transactions (Dated)'!$D:$D,$BF323,'Transactions (Dated)'!$B:$B,BL$11,'Transactions (Dated)'!$C:$C,"Dividend (paid to cash)")*AA323</f>
        <v>0</v>
      </c>
      <c r="BM323" s="6">
        <f ca="1">BM322+SUMIFS('Transactions (Dated)'!$F:$F,'Transactions (Dated)'!$D:$D,$BF323,'Transactions (Dated)'!$B:$B,BM$11,'Transactions (Dated)'!$C:$C,"Dividend (paid to cash)")*AB323</f>
        <v>0</v>
      </c>
      <c r="BN323" s="6">
        <f ca="1">BN322+SUMIFS('Transactions (Dated)'!$F:$F,'Transactions (Dated)'!$D:$D,$BF323,'Transactions (Dated)'!$B:$B,BN$11,'Transactions (Dated)'!$C:$C,"Dividend (paid to cash)")*AC323</f>
        <v>0</v>
      </c>
      <c r="BO323" s="6">
        <f ca="1">BO322+SUMIFS('Transactions (Dated)'!$F:$F,'Transactions (Dated)'!$D:$D,$BF323,'Transactions (Dated)'!$B:$B,BO$11,'Transactions (Dated)'!$C:$C,"Dividend (paid to cash)")*AD323</f>
        <v>0</v>
      </c>
      <c r="BP323" s="6">
        <f ca="1">BP322+SUMIFS('Transactions (Dated)'!$F:$F,'Transactions (Dated)'!$D:$D,$BF323,'Transactions (Dated)'!$B:$B,BP$11,'Transactions (Dated)'!$C:$C,"Dividend (paid to cash)")*AE323</f>
        <v>0</v>
      </c>
      <c r="BQ323" s="6">
        <f ca="1">BQ322+SUMIFS('Transactions (Dated)'!$F:$F,'Transactions (Dated)'!$D:$D,$BF323,'Transactions (Dated)'!$B:$B,BQ$11,'Transactions (Dated)'!$C:$C,"Dividend (paid to cash)")*AF323</f>
        <v>0</v>
      </c>
      <c r="BR323" s="6">
        <f ca="1">BR322+SUMIFS('Transactions (Dated)'!$F:$F,'Transactions (Dated)'!$D:$D,$BF323,'Transactions (Dated)'!$B:$B,BR$11,'Transactions (Dated)'!$C:$C,"Dividend (paid to cash)")*AG323</f>
        <v>0</v>
      </c>
      <c r="BS323" s="6">
        <f ca="1">BS322+SUMIFS('Transactions (Dated)'!$F:$F,'Transactions (Dated)'!$D:$D,$BF323,'Transactions (Dated)'!$B:$B,BS$11,'Transactions (Dated)'!$C:$C,"Dividend (paid to cash)")*AH323</f>
        <v>0</v>
      </c>
      <c r="BT323" s="6">
        <f ca="1">BT322+SUMIFS('Transactions (Dated)'!$F:$F,'Transactions (Dated)'!$D:$D,$BF323,'Transactions (Dated)'!$B:$B,BT$11,'Transactions (Dated)'!$C:$C,"Dividend (paid to cash)")*AI323</f>
        <v>0</v>
      </c>
      <c r="BU323" s="6">
        <f ca="1">BU322+SUMIFS('Transactions (Dated)'!$F:$F,'Transactions (Dated)'!$D:$D,$BF323,'Transactions (Dated)'!$B:$B,BU$11,'Transactions (Dated)'!$C:$C,"Dividend (paid to cash)")*AJ323</f>
        <v>0</v>
      </c>
      <c r="BV323" s="6"/>
      <c r="BX323" s="6">
        <f t="shared" ca="1" si="126"/>
        <v>809192.73499999999</v>
      </c>
      <c r="BZ323" s="3">
        <f t="shared" si="127"/>
        <v>42367</v>
      </c>
      <c r="CA323" s="4">
        <f t="shared" ca="1" si="122"/>
        <v>178098.91</v>
      </c>
      <c r="CB323" s="4">
        <f t="shared" ca="1" si="123"/>
        <v>809192.73499999999</v>
      </c>
      <c r="CD323" s="4">
        <f t="shared" ca="1" si="124"/>
        <v>987291.64500000002</v>
      </c>
    </row>
    <row r="324" spans="2:82" x14ac:dyDescent="0.15">
      <c r="B324" s="3">
        <f t="shared" si="125"/>
        <v>42368</v>
      </c>
      <c r="C324" s="2">
        <v>13142.3</v>
      </c>
      <c r="E324" s="70">
        <v>42368</v>
      </c>
      <c r="F324" s="69">
        <v>12.97</v>
      </c>
      <c r="G324" s="69">
        <v>2.4500000000000002</v>
      </c>
      <c r="H324" s="69">
        <v>17.73</v>
      </c>
      <c r="I324" s="69">
        <v>34.06</v>
      </c>
      <c r="J324" s="69">
        <v>13.86</v>
      </c>
      <c r="K324" s="69">
        <v>10.48</v>
      </c>
      <c r="L324" s="69">
        <v>20.81</v>
      </c>
      <c r="M324" s="69">
        <v>2.82</v>
      </c>
      <c r="N324" s="69">
        <v>7.2</v>
      </c>
      <c r="O324" s="69">
        <v>6.8</v>
      </c>
      <c r="P324" s="69">
        <v>23.98</v>
      </c>
      <c r="Q324" s="69">
        <v>0.86</v>
      </c>
      <c r="R324" s="69">
        <v>5.39</v>
      </c>
      <c r="S324" s="69">
        <v>37.82</v>
      </c>
      <c r="T324" s="4"/>
      <c r="V324" s="3">
        <f t="shared" si="104"/>
        <v>42368</v>
      </c>
      <c r="W324" s="40">
        <f ca="1">W323+SUMIFS('Transactions (Dated)'!$E$2:$E$53,'Transactions (Dated)'!$D$2:$D$53,'Share Values'!$V324,'Transactions (Dated)'!$B$2:$B$53,'Share Values'!W$11,'Transactions (Dated)'!$C$2:$C$53,"Buy")-SUMIFS('Transactions (Dated)'!$E$2:$E$53,'Transactions (Dated)'!$D$2:$D$53,'Share Values'!$V324,'Transactions (Dated)'!$B$2:$B$53,'Share Values'!W$11,'Transactions (Dated)'!$C$2:$C$53,"Sell")</f>
        <v>4625</v>
      </c>
      <c r="X324" s="40">
        <f ca="1">X323+SUMIFS('Transactions (Dated)'!$E$2:$E$53,'Transactions (Dated)'!$D$2:$D$53,'Share Values'!$V324,'Transactions (Dated)'!$B$2:$B$53,'Share Values'!X$11,'Transactions (Dated)'!$C$2:$C$53,"Buy")-SUMIFS('Transactions (Dated)'!$E$2:$E$53,'Transactions (Dated)'!$D$2:$D$53,'Share Values'!$V324,'Transactions (Dated)'!$B$2:$B$53,'Share Values'!X$11,'Transactions (Dated)'!$C$2:$C$53,"Sell")</f>
        <v>9375</v>
      </c>
      <c r="Y324" s="40">
        <f ca="1">Y323+SUMIFS('Transactions (Dated)'!$E$2:$E$53,'Transactions (Dated)'!$D$2:$D$53,'Share Values'!$V324,'Transactions (Dated)'!$B$2:$B$53,'Share Values'!Y$11,'Transactions (Dated)'!$C$2:$C$53,"Buy")-SUMIFS('Transactions (Dated)'!$E$2:$E$53,'Transactions (Dated)'!$D$2:$D$53,'Share Values'!$V324,'Transactions (Dated)'!$B$2:$B$53,'Share Values'!Y$11,'Transactions (Dated)'!$C$2:$C$53,"Sell")</f>
        <v>0</v>
      </c>
      <c r="Z324" s="40">
        <f ca="1">Z323+SUMIFS('Transactions (Dated)'!$E$2:$E$53,'Transactions (Dated)'!$D$2:$D$53,'Share Values'!$V324,'Transactions (Dated)'!$B$2:$B$53,'Share Values'!Z$11,'Transactions (Dated)'!$C$2:$C$53,"Buy")-SUMIFS('Transactions (Dated)'!$E$2:$E$53,'Transactions (Dated)'!$D$2:$D$53,'Share Values'!$V324,'Transactions (Dated)'!$B$2:$B$53,'Share Values'!Z$11,'Transactions (Dated)'!$C$2:$C$53,"Sell")</f>
        <v>1892</v>
      </c>
      <c r="AA324" s="40">
        <f ca="1">AA323+SUMIFS('Transactions (Dated)'!$E$2:$E$53,'Transactions (Dated)'!$D$2:$D$53,'Share Values'!$V324,'Transactions (Dated)'!$B$2:$B$53,'Share Values'!AA$11,'Transactions (Dated)'!$C$2:$C$53,"Buy")-SUMIFS('Transactions (Dated)'!$E$2:$E$53,'Transactions (Dated)'!$D$2:$D$53,'Share Values'!$V324,'Transactions (Dated)'!$B$2:$B$53,'Share Values'!AA$11,'Transactions (Dated)'!$C$2:$C$53,"Sell")</f>
        <v>2348</v>
      </c>
      <c r="AB324" s="40">
        <f ca="1">AB323+SUMIFS('Transactions (Dated)'!$E$2:$E$53,'Transactions (Dated)'!$D$2:$D$53,'Share Values'!$V324,'Transactions (Dated)'!$B$2:$B$53,'Share Values'!AB$11,'Transactions (Dated)'!$C$2:$C$53,"Buy")-SUMIFS('Transactions (Dated)'!$E$2:$E$53,'Transactions (Dated)'!$D$2:$D$53,'Share Values'!$V324,'Transactions (Dated)'!$B$2:$B$53,'Share Values'!AB$11,'Transactions (Dated)'!$C$2:$C$53,"Sell")</f>
        <v>0</v>
      </c>
      <c r="AC324" s="40">
        <f ca="1">AC323+SUMIFS('Transactions (Dated)'!$E$2:$E$53,'Transactions (Dated)'!$D$2:$D$53,'Share Values'!$V324,'Transactions (Dated)'!$B$2:$B$53,'Share Values'!AC$11,'Transactions (Dated)'!$C$2:$C$53,"Buy")-SUMIFS('Transactions (Dated)'!$E$2:$E$53,'Transactions (Dated)'!$D$2:$D$53,'Share Values'!$V324,'Transactions (Dated)'!$B$2:$B$53,'Share Values'!AC$11,'Transactions (Dated)'!$C$2:$C$53,"Sell")</f>
        <v>0</v>
      </c>
      <c r="AD324" s="40">
        <f ca="1">AD323+SUMIFS('Transactions (Dated)'!$E$2:$E$53,'Transactions (Dated)'!$D$2:$D$53,'Share Values'!$V324,'Transactions (Dated)'!$B$2:$B$53,'Share Values'!AD$11,'Transactions (Dated)'!$C$2:$C$53,"Buy")-SUMIFS('Transactions (Dated)'!$E$2:$E$53,'Transactions (Dated)'!$D$2:$D$53,'Share Values'!$V324,'Transactions (Dated)'!$B$2:$B$53,'Share Values'!AD$11,'Transactions (Dated)'!$C$2:$C$53,"Sell")</f>
        <v>0</v>
      </c>
      <c r="AE324" s="40">
        <f ca="1">AE323+SUMIFS('Transactions (Dated)'!$E$2:$E$53,'Transactions (Dated)'!$D$2:$D$53,'Share Values'!$V324,'Transactions (Dated)'!$B$2:$B$53,'Share Values'!AE$11,'Transactions (Dated)'!$C$2:$C$53,"Buy")-SUMIFS('Transactions (Dated)'!$E$2:$E$53,'Transactions (Dated)'!$D$2:$D$53,'Share Values'!$V324,'Transactions (Dated)'!$B$2:$B$53,'Share Values'!AE$11,'Transactions (Dated)'!$C$2:$C$53,"Sell")</f>
        <v>0</v>
      </c>
      <c r="AF324" s="40">
        <f ca="1">AF323+SUMIFS('Transactions (Dated)'!$E$2:$E$53,'Transactions (Dated)'!$D$2:$D$53,'Share Values'!$V324,'Transactions (Dated)'!$B$2:$B$53,'Share Values'!AF$11,'Transactions (Dated)'!$C$2:$C$53,"Buy")-SUMIFS('Transactions (Dated)'!$E$2:$E$53,'Transactions (Dated)'!$D$2:$D$53,'Share Values'!$V324,'Transactions (Dated)'!$B$2:$B$53,'Share Values'!AF$11,'Transactions (Dated)'!$C$2:$C$53,"Sell")</f>
        <v>0</v>
      </c>
      <c r="AG324" s="40">
        <f ca="1">AG323+SUMIFS('Transactions (Dated)'!$E$2:$E$53,'Transactions (Dated)'!$D$2:$D$53,'Share Values'!$V324,'Transactions (Dated)'!$B$2:$B$53,'Share Values'!AG$11,'Transactions (Dated)'!$C$2:$C$53,"Buy")-SUMIFS('Transactions (Dated)'!$E$2:$E$53,'Transactions (Dated)'!$D$2:$D$53,'Share Values'!$V324,'Transactions (Dated)'!$B$2:$B$53,'Share Values'!AG$11,'Transactions (Dated)'!$C$2:$C$53,"Sell")</f>
        <v>0</v>
      </c>
      <c r="AH324" s="40">
        <f ca="1">AH323+SUMIFS('Transactions (Dated)'!$E$2:$E$53,'Transactions (Dated)'!$D$2:$D$53,'Share Values'!$V324,'Transactions (Dated)'!$B$2:$B$53,'Share Values'!AH$11,'Transactions (Dated)'!$C$2:$C$53,"Buy")-SUMIFS('Transactions (Dated)'!$E$2:$E$53,'Transactions (Dated)'!$D$2:$D$53,'Share Values'!$V324,'Transactions (Dated)'!$B$2:$B$53,'Share Values'!AH$11,'Transactions (Dated)'!$C$2:$C$53,"Sell")</f>
        <v>0</v>
      </c>
      <c r="AI324" s="40">
        <f ca="1">AI323+SUMIFS('Transactions (Dated)'!$E$2:$E$53,'Transactions (Dated)'!$D$2:$D$53,'Share Values'!$V324,'Transactions (Dated)'!$B$2:$B$53,'Share Values'!AI$11,'Transactions (Dated)'!$C$2:$C$53,"Buy")-SUMIFS('Transactions (Dated)'!$E$2:$E$53,'Transactions (Dated)'!$D$2:$D$53,'Share Values'!$V324,'Transactions (Dated)'!$B$2:$B$53,'Share Values'!AI$11,'Transactions (Dated)'!$C$2:$C$53,"Sell")</f>
        <v>0</v>
      </c>
      <c r="AJ324" s="40">
        <f ca="1">AJ323+SUMIFS('Transactions (Dated)'!$E$2:$E$53,'Transactions (Dated)'!$D$2:$D$53,'Share Values'!$V324,'Transactions (Dated)'!$B$2:$B$53,'Share Values'!AJ$11,'Transactions (Dated)'!$C$2:$C$53,"Buy")-SUMIFS('Transactions (Dated)'!$E$2:$E$53,'Transactions (Dated)'!$D$2:$D$53,'Share Values'!$V324,'Transactions (Dated)'!$B$2:$B$53,'Share Values'!AJ$11,'Transactions (Dated)'!$C$2:$C$53,"Sell")</f>
        <v>0</v>
      </c>
      <c r="AK324" s="40"/>
      <c r="AM324" s="3">
        <f t="shared" si="105"/>
        <v>42368</v>
      </c>
      <c r="AN324" s="6">
        <f t="shared" ca="1" si="106"/>
        <v>59986.25</v>
      </c>
      <c r="AO324" s="6">
        <f t="shared" ca="1" si="107"/>
        <v>22968.75</v>
      </c>
      <c r="AP324" s="6">
        <f t="shared" ca="1" si="108"/>
        <v>0</v>
      </c>
      <c r="AQ324" s="6">
        <f t="shared" ca="1" si="109"/>
        <v>64441.520000000004</v>
      </c>
      <c r="AR324" s="6">
        <f t="shared" ca="1" si="110"/>
        <v>32543.279999999999</v>
      </c>
      <c r="AS324" s="6">
        <f t="shared" ca="1" si="111"/>
        <v>0</v>
      </c>
      <c r="AT324" s="6">
        <f t="shared" ca="1" si="112"/>
        <v>0</v>
      </c>
      <c r="AU324" s="6">
        <f t="shared" ca="1" si="113"/>
        <v>0</v>
      </c>
      <c r="AV324" s="6">
        <f t="shared" ca="1" si="114"/>
        <v>0</v>
      </c>
      <c r="AW324" s="6">
        <f t="shared" ca="1" si="115"/>
        <v>0</v>
      </c>
      <c r="AX324" s="6">
        <f t="shared" ca="1" si="116"/>
        <v>0</v>
      </c>
      <c r="AY324" s="6">
        <f t="shared" ca="1" si="117"/>
        <v>0</v>
      </c>
      <c r="AZ324" s="6">
        <f t="shared" ca="1" si="118"/>
        <v>0</v>
      </c>
      <c r="BA324" s="6">
        <f t="shared" ca="1" si="119"/>
        <v>0</v>
      </c>
      <c r="BB324" s="6"/>
      <c r="BD324" s="4">
        <f t="shared" ca="1" si="120"/>
        <v>179939.80000000002</v>
      </c>
      <c r="BF324" s="3">
        <f t="shared" si="121"/>
        <v>42368</v>
      </c>
      <c r="BG324" s="6">
        <f>BG323+SUMIFS('Transactions (Dated)'!H:H,'Transactions (Dated)'!D:D,'Share Values'!AM324)</f>
        <v>806524.9</v>
      </c>
      <c r="BH324" s="6">
        <f ca="1">BH323+SUMIFS('Transactions (Dated)'!$F:$F,'Transactions (Dated)'!$D:$D,$BF324,'Transactions (Dated)'!$B:$B,BH$11,'Transactions (Dated)'!$C:$C,"Dividend (paid to cash)")*W324</f>
        <v>0</v>
      </c>
      <c r="BI324" s="6">
        <f ca="1">BI323+SUMIFS('Transactions (Dated)'!$F:$F,'Transactions (Dated)'!$D:$D,$BF324,'Transactions (Dated)'!$B:$B,BI$11,'Transactions (Dated)'!$C:$C,"Dividend (paid to cash)")*X324</f>
        <v>2421.875</v>
      </c>
      <c r="BJ324" s="6">
        <f ca="1">BJ323+SUMIFS('Transactions (Dated)'!$F:$F,'Transactions (Dated)'!$D:$D,$BF324,'Transactions (Dated)'!$B:$B,BJ$11,'Transactions (Dated)'!$C:$C,"Dividend (paid to cash)")*Y324</f>
        <v>0</v>
      </c>
      <c r="BK324" s="6">
        <f ca="1">BK323+SUMIFS('Transactions (Dated)'!$F:$F,'Transactions (Dated)'!$D:$D,$BF324,'Transactions (Dated)'!$B:$B,BK$11,'Transactions (Dated)'!$C:$C,"Dividend (paid to cash)")*Z324</f>
        <v>245.96000000000004</v>
      </c>
      <c r="BL324" s="6">
        <f ca="1">BL323+SUMIFS('Transactions (Dated)'!$F:$F,'Transactions (Dated)'!$D:$D,$BF324,'Transactions (Dated)'!$B:$B,BL$11,'Transactions (Dated)'!$C:$C,"Dividend (paid to cash)")*AA324</f>
        <v>0</v>
      </c>
      <c r="BM324" s="6">
        <f ca="1">BM323+SUMIFS('Transactions (Dated)'!$F:$F,'Transactions (Dated)'!$D:$D,$BF324,'Transactions (Dated)'!$B:$B,BM$11,'Transactions (Dated)'!$C:$C,"Dividend (paid to cash)")*AB324</f>
        <v>0</v>
      </c>
      <c r="BN324" s="6">
        <f ca="1">BN323+SUMIFS('Transactions (Dated)'!$F:$F,'Transactions (Dated)'!$D:$D,$BF324,'Transactions (Dated)'!$B:$B,BN$11,'Transactions (Dated)'!$C:$C,"Dividend (paid to cash)")*AC324</f>
        <v>0</v>
      </c>
      <c r="BO324" s="6">
        <f ca="1">BO323+SUMIFS('Transactions (Dated)'!$F:$F,'Transactions (Dated)'!$D:$D,$BF324,'Transactions (Dated)'!$B:$B,BO$11,'Transactions (Dated)'!$C:$C,"Dividend (paid to cash)")*AD324</f>
        <v>0</v>
      </c>
      <c r="BP324" s="6">
        <f ca="1">BP323+SUMIFS('Transactions (Dated)'!$F:$F,'Transactions (Dated)'!$D:$D,$BF324,'Transactions (Dated)'!$B:$B,BP$11,'Transactions (Dated)'!$C:$C,"Dividend (paid to cash)")*AE324</f>
        <v>0</v>
      </c>
      <c r="BQ324" s="6">
        <f ca="1">BQ323+SUMIFS('Transactions (Dated)'!$F:$F,'Transactions (Dated)'!$D:$D,$BF324,'Transactions (Dated)'!$B:$B,BQ$11,'Transactions (Dated)'!$C:$C,"Dividend (paid to cash)")*AF324</f>
        <v>0</v>
      </c>
      <c r="BR324" s="6">
        <f ca="1">BR323+SUMIFS('Transactions (Dated)'!$F:$F,'Transactions (Dated)'!$D:$D,$BF324,'Transactions (Dated)'!$B:$B,BR$11,'Transactions (Dated)'!$C:$C,"Dividend (paid to cash)")*AG324</f>
        <v>0</v>
      </c>
      <c r="BS324" s="6">
        <f ca="1">BS323+SUMIFS('Transactions (Dated)'!$F:$F,'Transactions (Dated)'!$D:$D,$BF324,'Transactions (Dated)'!$B:$B,BS$11,'Transactions (Dated)'!$C:$C,"Dividend (paid to cash)")*AH324</f>
        <v>0</v>
      </c>
      <c r="BT324" s="6">
        <f ca="1">BT323+SUMIFS('Transactions (Dated)'!$F:$F,'Transactions (Dated)'!$D:$D,$BF324,'Transactions (Dated)'!$B:$B,BT$11,'Transactions (Dated)'!$C:$C,"Dividend (paid to cash)")*AI324</f>
        <v>0</v>
      </c>
      <c r="BU324" s="6">
        <f ca="1">BU323+SUMIFS('Transactions (Dated)'!$F:$F,'Transactions (Dated)'!$D:$D,$BF324,'Transactions (Dated)'!$B:$B,BU$11,'Transactions (Dated)'!$C:$C,"Dividend (paid to cash)")*AJ324</f>
        <v>0</v>
      </c>
      <c r="BV324" s="6"/>
      <c r="BX324" s="6">
        <f t="shared" ca="1" si="126"/>
        <v>809192.73499999999</v>
      </c>
      <c r="BZ324" s="3">
        <f t="shared" si="127"/>
        <v>42368</v>
      </c>
      <c r="CA324" s="4">
        <f t="shared" ca="1" si="122"/>
        <v>179939.80000000002</v>
      </c>
      <c r="CB324" s="4">
        <f t="shared" ca="1" si="123"/>
        <v>809192.73499999999</v>
      </c>
      <c r="CD324" s="4">
        <f t="shared" ca="1" si="124"/>
        <v>989132.53500000003</v>
      </c>
    </row>
    <row r="325" spans="2:82" x14ac:dyDescent="0.15">
      <c r="B325" s="3">
        <f t="shared" si="125"/>
        <v>42369</v>
      </c>
      <c r="C325" s="2">
        <v>13010</v>
      </c>
      <c r="E325" s="70">
        <v>42369</v>
      </c>
      <c r="F325" s="69">
        <v>12.84</v>
      </c>
      <c r="G325" s="69">
        <v>2.5099999999999998</v>
      </c>
      <c r="H325" s="69">
        <v>17.57</v>
      </c>
      <c r="I325" s="69">
        <v>33.880000000000003</v>
      </c>
      <c r="J325" s="69">
        <v>13.7</v>
      </c>
      <c r="K325" s="69">
        <v>10.37</v>
      </c>
      <c r="L325" s="69">
        <v>20.83</v>
      </c>
      <c r="M325" s="69">
        <v>2.83</v>
      </c>
      <c r="N325" s="69">
        <v>7.15</v>
      </c>
      <c r="O325" s="69">
        <v>6.83</v>
      </c>
      <c r="P325" s="69">
        <v>23.5</v>
      </c>
      <c r="Q325" s="69">
        <v>0.86</v>
      </c>
      <c r="R325" s="69">
        <v>5.31</v>
      </c>
      <c r="S325" s="69">
        <v>37.409999999999997</v>
      </c>
      <c r="T325" s="4"/>
      <c r="V325" s="3">
        <f t="shared" si="104"/>
        <v>42369</v>
      </c>
      <c r="W325" s="40">
        <f ca="1">W324+SUMIFS('Transactions (Dated)'!$E$2:$E$53,'Transactions (Dated)'!$D$2:$D$53,'Share Values'!$V325,'Transactions (Dated)'!$B$2:$B$53,'Share Values'!W$11,'Transactions (Dated)'!$C$2:$C$53,"Buy")-SUMIFS('Transactions (Dated)'!$E$2:$E$53,'Transactions (Dated)'!$D$2:$D$53,'Share Values'!$V325,'Transactions (Dated)'!$B$2:$B$53,'Share Values'!W$11,'Transactions (Dated)'!$C$2:$C$53,"Sell")</f>
        <v>4625</v>
      </c>
      <c r="X325" s="40">
        <f ca="1">X324+SUMIFS('Transactions (Dated)'!$E$2:$E$53,'Transactions (Dated)'!$D$2:$D$53,'Share Values'!$V325,'Transactions (Dated)'!$B$2:$B$53,'Share Values'!X$11,'Transactions (Dated)'!$C$2:$C$53,"Buy")-SUMIFS('Transactions (Dated)'!$E$2:$E$53,'Transactions (Dated)'!$D$2:$D$53,'Share Values'!$V325,'Transactions (Dated)'!$B$2:$B$53,'Share Values'!X$11,'Transactions (Dated)'!$C$2:$C$53,"Sell")</f>
        <v>9375</v>
      </c>
      <c r="Y325" s="40">
        <f ca="1">Y324+SUMIFS('Transactions (Dated)'!$E$2:$E$53,'Transactions (Dated)'!$D$2:$D$53,'Share Values'!$V325,'Transactions (Dated)'!$B$2:$B$53,'Share Values'!Y$11,'Transactions (Dated)'!$C$2:$C$53,"Buy")-SUMIFS('Transactions (Dated)'!$E$2:$E$53,'Transactions (Dated)'!$D$2:$D$53,'Share Values'!$V325,'Transactions (Dated)'!$B$2:$B$53,'Share Values'!Y$11,'Transactions (Dated)'!$C$2:$C$53,"Sell")</f>
        <v>0</v>
      </c>
      <c r="Z325" s="40">
        <f ca="1">Z324+SUMIFS('Transactions (Dated)'!$E$2:$E$53,'Transactions (Dated)'!$D$2:$D$53,'Share Values'!$V325,'Transactions (Dated)'!$B$2:$B$53,'Share Values'!Z$11,'Transactions (Dated)'!$C$2:$C$53,"Buy")-SUMIFS('Transactions (Dated)'!$E$2:$E$53,'Transactions (Dated)'!$D$2:$D$53,'Share Values'!$V325,'Transactions (Dated)'!$B$2:$B$53,'Share Values'!Z$11,'Transactions (Dated)'!$C$2:$C$53,"Sell")</f>
        <v>1892</v>
      </c>
      <c r="AA325" s="40">
        <f ca="1">AA324+SUMIFS('Transactions (Dated)'!$E$2:$E$53,'Transactions (Dated)'!$D$2:$D$53,'Share Values'!$V325,'Transactions (Dated)'!$B$2:$B$53,'Share Values'!AA$11,'Transactions (Dated)'!$C$2:$C$53,"Buy")-SUMIFS('Transactions (Dated)'!$E$2:$E$53,'Transactions (Dated)'!$D$2:$D$53,'Share Values'!$V325,'Transactions (Dated)'!$B$2:$B$53,'Share Values'!AA$11,'Transactions (Dated)'!$C$2:$C$53,"Sell")</f>
        <v>2348</v>
      </c>
      <c r="AB325" s="40">
        <f ca="1">AB324+SUMIFS('Transactions (Dated)'!$E$2:$E$53,'Transactions (Dated)'!$D$2:$D$53,'Share Values'!$V325,'Transactions (Dated)'!$B$2:$B$53,'Share Values'!AB$11,'Transactions (Dated)'!$C$2:$C$53,"Buy")-SUMIFS('Transactions (Dated)'!$E$2:$E$53,'Transactions (Dated)'!$D$2:$D$53,'Share Values'!$V325,'Transactions (Dated)'!$B$2:$B$53,'Share Values'!AB$11,'Transactions (Dated)'!$C$2:$C$53,"Sell")</f>
        <v>0</v>
      </c>
      <c r="AC325" s="40">
        <f ca="1">AC324+SUMIFS('Transactions (Dated)'!$E$2:$E$53,'Transactions (Dated)'!$D$2:$D$53,'Share Values'!$V325,'Transactions (Dated)'!$B$2:$B$53,'Share Values'!AC$11,'Transactions (Dated)'!$C$2:$C$53,"Buy")-SUMIFS('Transactions (Dated)'!$E$2:$E$53,'Transactions (Dated)'!$D$2:$D$53,'Share Values'!$V325,'Transactions (Dated)'!$B$2:$B$53,'Share Values'!AC$11,'Transactions (Dated)'!$C$2:$C$53,"Sell")</f>
        <v>0</v>
      </c>
      <c r="AD325" s="40">
        <f ca="1">AD324+SUMIFS('Transactions (Dated)'!$E$2:$E$53,'Transactions (Dated)'!$D$2:$D$53,'Share Values'!$V325,'Transactions (Dated)'!$B$2:$B$53,'Share Values'!AD$11,'Transactions (Dated)'!$C$2:$C$53,"Buy")-SUMIFS('Transactions (Dated)'!$E$2:$E$53,'Transactions (Dated)'!$D$2:$D$53,'Share Values'!$V325,'Transactions (Dated)'!$B$2:$B$53,'Share Values'!AD$11,'Transactions (Dated)'!$C$2:$C$53,"Sell")</f>
        <v>0</v>
      </c>
      <c r="AE325" s="40">
        <f ca="1">AE324+SUMIFS('Transactions (Dated)'!$E$2:$E$53,'Transactions (Dated)'!$D$2:$D$53,'Share Values'!$V325,'Transactions (Dated)'!$B$2:$B$53,'Share Values'!AE$11,'Transactions (Dated)'!$C$2:$C$53,"Buy")-SUMIFS('Transactions (Dated)'!$E$2:$E$53,'Transactions (Dated)'!$D$2:$D$53,'Share Values'!$V325,'Transactions (Dated)'!$B$2:$B$53,'Share Values'!AE$11,'Transactions (Dated)'!$C$2:$C$53,"Sell")</f>
        <v>0</v>
      </c>
      <c r="AF325" s="40">
        <f ca="1">AF324+SUMIFS('Transactions (Dated)'!$E$2:$E$53,'Transactions (Dated)'!$D$2:$D$53,'Share Values'!$V325,'Transactions (Dated)'!$B$2:$B$53,'Share Values'!AF$11,'Transactions (Dated)'!$C$2:$C$53,"Buy")-SUMIFS('Transactions (Dated)'!$E$2:$E$53,'Transactions (Dated)'!$D$2:$D$53,'Share Values'!$V325,'Transactions (Dated)'!$B$2:$B$53,'Share Values'!AF$11,'Transactions (Dated)'!$C$2:$C$53,"Sell")</f>
        <v>0</v>
      </c>
      <c r="AG325" s="40">
        <f ca="1">AG324+SUMIFS('Transactions (Dated)'!$E$2:$E$53,'Transactions (Dated)'!$D$2:$D$53,'Share Values'!$V325,'Transactions (Dated)'!$B$2:$B$53,'Share Values'!AG$11,'Transactions (Dated)'!$C$2:$C$53,"Buy")-SUMIFS('Transactions (Dated)'!$E$2:$E$53,'Transactions (Dated)'!$D$2:$D$53,'Share Values'!$V325,'Transactions (Dated)'!$B$2:$B$53,'Share Values'!AG$11,'Transactions (Dated)'!$C$2:$C$53,"Sell")</f>
        <v>0</v>
      </c>
      <c r="AH325" s="40">
        <f ca="1">AH324+SUMIFS('Transactions (Dated)'!$E$2:$E$53,'Transactions (Dated)'!$D$2:$D$53,'Share Values'!$V325,'Transactions (Dated)'!$B$2:$B$53,'Share Values'!AH$11,'Transactions (Dated)'!$C$2:$C$53,"Buy")-SUMIFS('Transactions (Dated)'!$E$2:$E$53,'Transactions (Dated)'!$D$2:$D$53,'Share Values'!$V325,'Transactions (Dated)'!$B$2:$B$53,'Share Values'!AH$11,'Transactions (Dated)'!$C$2:$C$53,"Sell")</f>
        <v>0</v>
      </c>
      <c r="AI325" s="40">
        <f ca="1">AI324+SUMIFS('Transactions (Dated)'!$E$2:$E$53,'Transactions (Dated)'!$D$2:$D$53,'Share Values'!$V325,'Transactions (Dated)'!$B$2:$B$53,'Share Values'!AI$11,'Transactions (Dated)'!$C$2:$C$53,"Buy")-SUMIFS('Transactions (Dated)'!$E$2:$E$53,'Transactions (Dated)'!$D$2:$D$53,'Share Values'!$V325,'Transactions (Dated)'!$B$2:$B$53,'Share Values'!AI$11,'Transactions (Dated)'!$C$2:$C$53,"Sell")</f>
        <v>0</v>
      </c>
      <c r="AJ325" s="40">
        <f ca="1">AJ324+SUMIFS('Transactions (Dated)'!$E$2:$E$53,'Transactions (Dated)'!$D$2:$D$53,'Share Values'!$V325,'Transactions (Dated)'!$B$2:$B$53,'Share Values'!AJ$11,'Transactions (Dated)'!$C$2:$C$53,"Buy")-SUMIFS('Transactions (Dated)'!$E$2:$E$53,'Transactions (Dated)'!$D$2:$D$53,'Share Values'!$V325,'Transactions (Dated)'!$B$2:$B$53,'Share Values'!AJ$11,'Transactions (Dated)'!$C$2:$C$53,"Sell")</f>
        <v>0</v>
      </c>
      <c r="AK325" s="40"/>
      <c r="AM325" s="3">
        <f t="shared" si="105"/>
        <v>42369</v>
      </c>
      <c r="AN325" s="6">
        <f t="shared" ca="1" si="106"/>
        <v>59385</v>
      </c>
      <c r="AO325" s="6">
        <f t="shared" ca="1" si="107"/>
        <v>23531.249999999996</v>
      </c>
      <c r="AP325" s="6">
        <f t="shared" ca="1" si="108"/>
        <v>0</v>
      </c>
      <c r="AQ325" s="6">
        <f t="shared" ca="1" si="109"/>
        <v>64100.960000000006</v>
      </c>
      <c r="AR325" s="6">
        <f t="shared" ca="1" si="110"/>
        <v>32167.599999999999</v>
      </c>
      <c r="AS325" s="6">
        <f t="shared" ca="1" si="111"/>
        <v>0</v>
      </c>
      <c r="AT325" s="6">
        <f t="shared" ca="1" si="112"/>
        <v>0</v>
      </c>
      <c r="AU325" s="6">
        <f t="shared" ca="1" si="113"/>
        <v>0</v>
      </c>
      <c r="AV325" s="6">
        <f t="shared" ca="1" si="114"/>
        <v>0</v>
      </c>
      <c r="AW325" s="6">
        <f t="shared" ca="1" si="115"/>
        <v>0</v>
      </c>
      <c r="AX325" s="6">
        <f t="shared" ca="1" si="116"/>
        <v>0</v>
      </c>
      <c r="AY325" s="6">
        <f t="shared" ca="1" si="117"/>
        <v>0</v>
      </c>
      <c r="AZ325" s="6">
        <f t="shared" ca="1" si="118"/>
        <v>0</v>
      </c>
      <c r="BA325" s="6">
        <f t="shared" ca="1" si="119"/>
        <v>0</v>
      </c>
      <c r="BB325" s="6"/>
      <c r="BD325" s="4">
        <f t="shared" ca="1" si="120"/>
        <v>179184.81000000003</v>
      </c>
      <c r="BF325" s="3">
        <f t="shared" si="121"/>
        <v>42369</v>
      </c>
      <c r="BG325" s="6">
        <f>BG324+SUMIFS('Transactions (Dated)'!H:H,'Transactions (Dated)'!D:D,'Share Values'!AM325)</f>
        <v>806524.9</v>
      </c>
      <c r="BH325" s="6">
        <f ca="1">BH324+SUMIFS('Transactions (Dated)'!$F:$F,'Transactions (Dated)'!$D:$D,$BF325,'Transactions (Dated)'!$B:$B,BH$11,'Transactions (Dated)'!$C:$C,"Dividend (paid to cash)")*W325</f>
        <v>0</v>
      </c>
      <c r="BI325" s="6">
        <f ca="1">BI324+SUMIFS('Transactions (Dated)'!$F:$F,'Transactions (Dated)'!$D:$D,$BF325,'Transactions (Dated)'!$B:$B,BI$11,'Transactions (Dated)'!$C:$C,"Dividend (paid to cash)")*X325</f>
        <v>2421.875</v>
      </c>
      <c r="BJ325" s="6">
        <f ca="1">BJ324+SUMIFS('Transactions (Dated)'!$F:$F,'Transactions (Dated)'!$D:$D,$BF325,'Transactions (Dated)'!$B:$B,BJ$11,'Transactions (Dated)'!$C:$C,"Dividend (paid to cash)")*Y325</f>
        <v>0</v>
      </c>
      <c r="BK325" s="6">
        <f ca="1">BK324+SUMIFS('Transactions (Dated)'!$F:$F,'Transactions (Dated)'!$D:$D,$BF325,'Transactions (Dated)'!$B:$B,BK$11,'Transactions (Dated)'!$C:$C,"Dividend (paid to cash)")*Z325</f>
        <v>245.96000000000004</v>
      </c>
      <c r="BL325" s="6">
        <f ca="1">BL324+SUMIFS('Transactions (Dated)'!$F:$F,'Transactions (Dated)'!$D:$D,$BF325,'Transactions (Dated)'!$B:$B,BL$11,'Transactions (Dated)'!$C:$C,"Dividend (paid to cash)")*AA325</f>
        <v>0</v>
      </c>
      <c r="BM325" s="6">
        <f ca="1">BM324+SUMIFS('Transactions (Dated)'!$F:$F,'Transactions (Dated)'!$D:$D,$BF325,'Transactions (Dated)'!$B:$B,BM$11,'Transactions (Dated)'!$C:$C,"Dividend (paid to cash)")*AB325</f>
        <v>0</v>
      </c>
      <c r="BN325" s="6">
        <f ca="1">BN324+SUMIFS('Transactions (Dated)'!$F:$F,'Transactions (Dated)'!$D:$D,$BF325,'Transactions (Dated)'!$B:$B,BN$11,'Transactions (Dated)'!$C:$C,"Dividend (paid to cash)")*AC325</f>
        <v>0</v>
      </c>
      <c r="BO325" s="6">
        <f ca="1">BO324+SUMIFS('Transactions (Dated)'!$F:$F,'Transactions (Dated)'!$D:$D,$BF325,'Transactions (Dated)'!$B:$B,BO$11,'Transactions (Dated)'!$C:$C,"Dividend (paid to cash)")*AD325</f>
        <v>0</v>
      </c>
      <c r="BP325" s="6">
        <f ca="1">BP324+SUMIFS('Transactions (Dated)'!$F:$F,'Transactions (Dated)'!$D:$D,$BF325,'Transactions (Dated)'!$B:$B,BP$11,'Transactions (Dated)'!$C:$C,"Dividend (paid to cash)")*AE325</f>
        <v>0</v>
      </c>
      <c r="BQ325" s="6">
        <f ca="1">BQ324+SUMIFS('Transactions (Dated)'!$F:$F,'Transactions (Dated)'!$D:$D,$BF325,'Transactions (Dated)'!$B:$B,BQ$11,'Transactions (Dated)'!$C:$C,"Dividend (paid to cash)")*AF325</f>
        <v>0</v>
      </c>
      <c r="BR325" s="6">
        <f ca="1">BR324+SUMIFS('Transactions (Dated)'!$F:$F,'Transactions (Dated)'!$D:$D,$BF325,'Transactions (Dated)'!$B:$B,BR$11,'Transactions (Dated)'!$C:$C,"Dividend (paid to cash)")*AG325</f>
        <v>0</v>
      </c>
      <c r="BS325" s="6">
        <f ca="1">BS324+SUMIFS('Transactions (Dated)'!$F:$F,'Transactions (Dated)'!$D:$D,$BF325,'Transactions (Dated)'!$B:$B,BS$11,'Transactions (Dated)'!$C:$C,"Dividend (paid to cash)")*AH325</f>
        <v>0</v>
      </c>
      <c r="BT325" s="6">
        <f ca="1">BT324+SUMIFS('Transactions (Dated)'!$F:$F,'Transactions (Dated)'!$D:$D,$BF325,'Transactions (Dated)'!$B:$B,BT$11,'Transactions (Dated)'!$C:$C,"Dividend (paid to cash)")*AI325</f>
        <v>0</v>
      </c>
      <c r="BU325" s="6">
        <f ca="1">BU324+SUMIFS('Transactions (Dated)'!$F:$F,'Transactions (Dated)'!$D:$D,$BF325,'Transactions (Dated)'!$B:$B,BU$11,'Transactions (Dated)'!$C:$C,"Dividend (paid to cash)")*AJ325</f>
        <v>0</v>
      </c>
      <c r="BV325" s="6"/>
      <c r="BX325" s="6">
        <f t="shared" ca="1" si="126"/>
        <v>809192.73499999999</v>
      </c>
      <c r="BZ325" s="3">
        <f t="shared" si="127"/>
        <v>42369</v>
      </c>
      <c r="CA325" s="4">
        <f t="shared" ca="1" si="122"/>
        <v>179184.81000000003</v>
      </c>
      <c r="CB325" s="4">
        <f t="shared" ca="1" si="123"/>
        <v>809192.73499999999</v>
      </c>
      <c r="CD325" s="4">
        <f t="shared" ca="1" si="124"/>
        <v>988377.54500000004</v>
      </c>
    </row>
    <row r="326" spans="2:82" x14ac:dyDescent="0.15">
      <c r="B326" s="3">
        <f t="shared" si="125"/>
        <v>42373</v>
      </c>
      <c r="C326" s="2">
        <v>12927.2</v>
      </c>
      <c r="E326" s="70">
        <v>42373</v>
      </c>
      <c r="F326" s="69">
        <v>12.75</v>
      </c>
      <c r="G326" s="69">
        <v>2.46</v>
      </c>
      <c r="H326" s="69">
        <v>17.45</v>
      </c>
      <c r="I326" s="69">
        <v>33.770000000000003</v>
      </c>
      <c r="J326" s="69">
        <v>13.99</v>
      </c>
      <c r="K326" s="69">
        <v>10.32</v>
      </c>
      <c r="L326" s="69">
        <v>20.420000000000002</v>
      </c>
      <c r="M326" s="69">
        <v>2.74</v>
      </c>
      <c r="N326" s="69">
        <v>7.19</v>
      </c>
      <c r="O326" s="69">
        <v>6.72</v>
      </c>
      <c r="P326" s="69">
        <v>23.65</v>
      </c>
      <c r="Q326" s="69">
        <v>0.89</v>
      </c>
      <c r="R326" s="69">
        <v>5.45</v>
      </c>
      <c r="S326" s="69">
        <v>37.130000000000003</v>
      </c>
      <c r="T326" s="4"/>
      <c r="V326" s="3">
        <f t="shared" si="104"/>
        <v>42373</v>
      </c>
      <c r="W326" s="40">
        <f ca="1">W325+SUMIFS('Transactions (Dated)'!$E$2:$E$53,'Transactions (Dated)'!$D$2:$D$53,'Share Values'!$V326,'Transactions (Dated)'!$B$2:$B$53,'Share Values'!W$11,'Transactions (Dated)'!$C$2:$C$53,"Buy")-SUMIFS('Transactions (Dated)'!$E$2:$E$53,'Transactions (Dated)'!$D$2:$D$53,'Share Values'!$V326,'Transactions (Dated)'!$B$2:$B$53,'Share Values'!W$11,'Transactions (Dated)'!$C$2:$C$53,"Sell")</f>
        <v>4625</v>
      </c>
      <c r="X326" s="40">
        <f ca="1">X325+SUMIFS('Transactions (Dated)'!$E$2:$E$53,'Transactions (Dated)'!$D$2:$D$53,'Share Values'!$V326,'Transactions (Dated)'!$B$2:$B$53,'Share Values'!X$11,'Transactions (Dated)'!$C$2:$C$53,"Buy")-SUMIFS('Transactions (Dated)'!$E$2:$E$53,'Transactions (Dated)'!$D$2:$D$53,'Share Values'!$V326,'Transactions (Dated)'!$B$2:$B$53,'Share Values'!X$11,'Transactions (Dated)'!$C$2:$C$53,"Sell")</f>
        <v>9375</v>
      </c>
      <c r="Y326" s="40">
        <f ca="1">Y325+SUMIFS('Transactions (Dated)'!$E$2:$E$53,'Transactions (Dated)'!$D$2:$D$53,'Share Values'!$V326,'Transactions (Dated)'!$B$2:$B$53,'Share Values'!Y$11,'Transactions (Dated)'!$C$2:$C$53,"Buy")-SUMIFS('Transactions (Dated)'!$E$2:$E$53,'Transactions (Dated)'!$D$2:$D$53,'Share Values'!$V326,'Transactions (Dated)'!$B$2:$B$53,'Share Values'!Y$11,'Transactions (Dated)'!$C$2:$C$53,"Sell")</f>
        <v>0</v>
      </c>
      <c r="Z326" s="40">
        <f ca="1">Z325+SUMIFS('Transactions (Dated)'!$E$2:$E$53,'Transactions (Dated)'!$D$2:$D$53,'Share Values'!$V326,'Transactions (Dated)'!$B$2:$B$53,'Share Values'!Z$11,'Transactions (Dated)'!$C$2:$C$53,"Buy")-SUMIFS('Transactions (Dated)'!$E$2:$E$53,'Transactions (Dated)'!$D$2:$D$53,'Share Values'!$V326,'Transactions (Dated)'!$B$2:$B$53,'Share Values'!Z$11,'Transactions (Dated)'!$C$2:$C$53,"Sell")</f>
        <v>1892</v>
      </c>
      <c r="AA326" s="40">
        <f ca="1">AA325+SUMIFS('Transactions (Dated)'!$E$2:$E$53,'Transactions (Dated)'!$D$2:$D$53,'Share Values'!$V326,'Transactions (Dated)'!$B$2:$B$53,'Share Values'!AA$11,'Transactions (Dated)'!$C$2:$C$53,"Buy")-SUMIFS('Transactions (Dated)'!$E$2:$E$53,'Transactions (Dated)'!$D$2:$D$53,'Share Values'!$V326,'Transactions (Dated)'!$B$2:$B$53,'Share Values'!AA$11,'Transactions (Dated)'!$C$2:$C$53,"Sell")</f>
        <v>2348</v>
      </c>
      <c r="AB326" s="40">
        <f ca="1">AB325+SUMIFS('Transactions (Dated)'!$E$2:$E$53,'Transactions (Dated)'!$D$2:$D$53,'Share Values'!$V326,'Transactions (Dated)'!$B$2:$B$53,'Share Values'!AB$11,'Transactions (Dated)'!$C$2:$C$53,"Buy")-SUMIFS('Transactions (Dated)'!$E$2:$E$53,'Transactions (Dated)'!$D$2:$D$53,'Share Values'!$V326,'Transactions (Dated)'!$B$2:$B$53,'Share Values'!AB$11,'Transactions (Dated)'!$C$2:$C$53,"Sell")</f>
        <v>0</v>
      </c>
      <c r="AC326" s="40">
        <f ca="1">AC325+SUMIFS('Transactions (Dated)'!$E$2:$E$53,'Transactions (Dated)'!$D$2:$D$53,'Share Values'!$V326,'Transactions (Dated)'!$B$2:$B$53,'Share Values'!AC$11,'Transactions (Dated)'!$C$2:$C$53,"Buy")-SUMIFS('Transactions (Dated)'!$E$2:$E$53,'Transactions (Dated)'!$D$2:$D$53,'Share Values'!$V326,'Transactions (Dated)'!$B$2:$B$53,'Share Values'!AC$11,'Transactions (Dated)'!$C$2:$C$53,"Sell")</f>
        <v>0</v>
      </c>
      <c r="AD326" s="40">
        <f ca="1">AD325+SUMIFS('Transactions (Dated)'!$E$2:$E$53,'Transactions (Dated)'!$D$2:$D$53,'Share Values'!$V326,'Transactions (Dated)'!$B$2:$B$53,'Share Values'!AD$11,'Transactions (Dated)'!$C$2:$C$53,"Buy")-SUMIFS('Transactions (Dated)'!$E$2:$E$53,'Transactions (Dated)'!$D$2:$D$53,'Share Values'!$V326,'Transactions (Dated)'!$B$2:$B$53,'Share Values'!AD$11,'Transactions (Dated)'!$C$2:$C$53,"Sell")</f>
        <v>0</v>
      </c>
      <c r="AE326" s="40">
        <f ca="1">AE325+SUMIFS('Transactions (Dated)'!$E$2:$E$53,'Transactions (Dated)'!$D$2:$D$53,'Share Values'!$V326,'Transactions (Dated)'!$B$2:$B$53,'Share Values'!AE$11,'Transactions (Dated)'!$C$2:$C$53,"Buy")-SUMIFS('Transactions (Dated)'!$E$2:$E$53,'Transactions (Dated)'!$D$2:$D$53,'Share Values'!$V326,'Transactions (Dated)'!$B$2:$B$53,'Share Values'!AE$11,'Transactions (Dated)'!$C$2:$C$53,"Sell")</f>
        <v>0</v>
      </c>
      <c r="AF326" s="40">
        <f ca="1">AF325+SUMIFS('Transactions (Dated)'!$E$2:$E$53,'Transactions (Dated)'!$D$2:$D$53,'Share Values'!$V326,'Transactions (Dated)'!$B$2:$B$53,'Share Values'!AF$11,'Transactions (Dated)'!$C$2:$C$53,"Buy")-SUMIFS('Transactions (Dated)'!$E$2:$E$53,'Transactions (Dated)'!$D$2:$D$53,'Share Values'!$V326,'Transactions (Dated)'!$B$2:$B$53,'Share Values'!AF$11,'Transactions (Dated)'!$C$2:$C$53,"Sell")</f>
        <v>0</v>
      </c>
      <c r="AG326" s="40">
        <f ca="1">AG325+SUMIFS('Transactions (Dated)'!$E$2:$E$53,'Transactions (Dated)'!$D$2:$D$53,'Share Values'!$V326,'Transactions (Dated)'!$B$2:$B$53,'Share Values'!AG$11,'Transactions (Dated)'!$C$2:$C$53,"Buy")-SUMIFS('Transactions (Dated)'!$E$2:$E$53,'Transactions (Dated)'!$D$2:$D$53,'Share Values'!$V326,'Transactions (Dated)'!$B$2:$B$53,'Share Values'!AG$11,'Transactions (Dated)'!$C$2:$C$53,"Sell")</f>
        <v>0</v>
      </c>
      <c r="AH326" s="40">
        <f ca="1">AH325+SUMIFS('Transactions (Dated)'!$E$2:$E$53,'Transactions (Dated)'!$D$2:$D$53,'Share Values'!$V326,'Transactions (Dated)'!$B$2:$B$53,'Share Values'!AH$11,'Transactions (Dated)'!$C$2:$C$53,"Buy")-SUMIFS('Transactions (Dated)'!$E$2:$E$53,'Transactions (Dated)'!$D$2:$D$53,'Share Values'!$V326,'Transactions (Dated)'!$B$2:$B$53,'Share Values'!AH$11,'Transactions (Dated)'!$C$2:$C$53,"Sell")</f>
        <v>0</v>
      </c>
      <c r="AI326" s="40">
        <f ca="1">AI325+SUMIFS('Transactions (Dated)'!$E$2:$E$53,'Transactions (Dated)'!$D$2:$D$53,'Share Values'!$V326,'Transactions (Dated)'!$B$2:$B$53,'Share Values'!AI$11,'Transactions (Dated)'!$C$2:$C$53,"Buy")-SUMIFS('Transactions (Dated)'!$E$2:$E$53,'Transactions (Dated)'!$D$2:$D$53,'Share Values'!$V326,'Transactions (Dated)'!$B$2:$B$53,'Share Values'!AI$11,'Transactions (Dated)'!$C$2:$C$53,"Sell")</f>
        <v>0</v>
      </c>
      <c r="AJ326" s="40">
        <f ca="1">AJ325+SUMIFS('Transactions (Dated)'!$E$2:$E$53,'Transactions (Dated)'!$D$2:$D$53,'Share Values'!$V326,'Transactions (Dated)'!$B$2:$B$53,'Share Values'!AJ$11,'Transactions (Dated)'!$C$2:$C$53,"Buy")-SUMIFS('Transactions (Dated)'!$E$2:$E$53,'Transactions (Dated)'!$D$2:$D$53,'Share Values'!$V326,'Transactions (Dated)'!$B$2:$B$53,'Share Values'!AJ$11,'Transactions (Dated)'!$C$2:$C$53,"Sell")</f>
        <v>0</v>
      </c>
      <c r="AK326" s="40"/>
      <c r="AM326" s="3">
        <f t="shared" si="105"/>
        <v>42373</v>
      </c>
      <c r="AN326" s="6">
        <f t="shared" ca="1" si="106"/>
        <v>58968.75</v>
      </c>
      <c r="AO326" s="6">
        <f t="shared" ca="1" si="107"/>
        <v>23062.5</v>
      </c>
      <c r="AP326" s="6">
        <f t="shared" ca="1" si="108"/>
        <v>0</v>
      </c>
      <c r="AQ326" s="6">
        <f t="shared" ca="1" si="109"/>
        <v>63892.840000000004</v>
      </c>
      <c r="AR326" s="6">
        <f t="shared" ca="1" si="110"/>
        <v>32848.520000000004</v>
      </c>
      <c r="AS326" s="6">
        <f t="shared" ca="1" si="111"/>
        <v>0</v>
      </c>
      <c r="AT326" s="6">
        <f t="shared" ca="1" si="112"/>
        <v>0</v>
      </c>
      <c r="AU326" s="6">
        <f t="shared" ca="1" si="113"/>
        <v>0</v>
      </c>
      <c r="AV326" s="6">
        <f t="shared" ca="1" si="114"/>
        <v>0</v>
      </c>
      <c r="AW326" s="6">
        <f t="shared" ca="1" si="115"/>
        <v>0</v>
      </c>
      <c r="AX326" s="6">
        <f t="shared" ca="1" si="116"/>
        <v>0</v>
      </c>
      <c r="AY326" s="6">
        <f t="shared" ca="1" si="117"/>
        <v>0</v>
      </c>
      <c r="AZ326" s="6">
        <f t="shared" ca="1" si="118"/>
        <v>0</v>
      </c>
      <c r="BA326" s="6">
        <f t="shared" ca="1" si="119"/>
        <v>0</v>
      </c>
      <c r="BB326" s="6"/>
      <c r="BD326" s="4">
        <f t="shared" ca="1" si="120"/>
        <v>178772.61</v>
      </c>
      <c r="BF326" s="3">
        <f t="shared" si="121"/>
        <v>42373</v>
      </c>
      <c r="BG326" s="6">
        <f>BG325+SUMIFS('Transactions (Dated)'!H:H,'Transactions (Dated)'!D:D,'Share Values'!AM326)</f>
        <v>806524.9</v>
      </c>
      <c r="BH326" s="6">
        <f ca="1">BH325+SUMIFS('Transactions (Dated)'!$F:$F,'Transactions (Dated)'!$D:$D,$BF326,'Transactions (Dated)'!$B:$B,BH$11,'Transactions (Dated)'!$C:$C,"Dividend (paid to cash)")*W326</f>
        <v>0</v>
      </c>
      <c r="BI326" s="6">
        <f ca="1">BI325+SUMIFS('Transactions (Dated)'!$F:$F,'Transactions (Dated)'!$D:$D,$BF326,'Transactions (Dated)'!$B:$B,BI$11,'Transactions (Dated)'!$C:$C,"Dividend (paid to cash)")*X326</f>
        <v>2421.875</v>
      </c>
      <c r="BJ326" s="6">
        <f ca="1">BJ325+SUMIFS('Transactions (Dated)'!$F:$F,'Transactions (Dated)'!$D:$D,$BF326,'Transactions (Dated)'!$B:$B,BJ$11,'Transactions (Dated)'!$C:$C,"Dividend (paid to cash)")*Y326</f>
        <v>0</v>
      </c>
      <c r="BK326" s="6">
        <f ca="1">BK325+SUMIFS('Transactions (Dated)'!$F:$F,'Transactions (Dated)'!$D:$D,$BF326,'Transactions (Dated)'!$B:$B,BK$11,'Transactions (Dated)'!$C:$C,"Dividend (paid to cash)")*Z326</f>
        <v>245.96000000000004</v>
      </c>
      <c r="BL326" s="6">
        <f ca="1">BL325+SUMIFS('Transactions (Dated)'!$F:$F,'Transactions (Dated)'!$D:$D,$BF326,'Transactions (Dated)'!$B:$B,BL$11,'Transactions (Dated)'!$C:$C,"Dividend (paid to cash)")*AA326</f>
        <v>0</v>
      </c>
      <c r="BM326" s="6">
        <f ca="1">BM325+SUMIFS('Transactions (Dated)'!$F:$F,'Transactions (Dated)'!$D:$D,$BF326,'Transactions (Dated)'!$B:$B,BM$11,'Transactions (Dated)'!$C:$C,"Dividend (paid to cash)")*AB326</f>
        <v>0</v>
      </c>
      <c r="BN326" s="6">
        <f ca="1">BN325+SUMIFS('Transactions (Dated)'!$F:$F,'Transactions (Dated)'!$D:$D,$BF326,'Transactions (Dated)'!$B:$B,BN$11,'Transactions (Dated)'!$C:$C,"Dividend (paid to cash)")*AC326</f>
        <v>0</v>
      </c>
      <c r="BO326" s="6">
        <f ca="1">BO325+SUMIFS('Transactions (Dated)'!$F:$F,'Transactions (Dated)'!$D:$D,$BF326,'Transactions (Dated)'!$B:$B,BO$11,'Transactions (Dated)'!$C:$C,"Dividend (paid to cash)")*AD326</f>
        <v>0</v>
      </c>
      <c r="BP326" s="6">
        <f ca="1">BP325+SUMIFS('Transactions (Dated)'!$F:$F,'Transactions (Dated)'!$D:$D,$BF326,'Transactions (Dated)'!$B:$B,BP$11,'Transactions (Dated)'!$C:$C,"Dividend (paid to cash)")*AE326</f>
        <v>0</v>
      </c>
      <c r="BQ326" s="6">
        <f ca="1">BQ325+SUMIFS('Transactions (Dated)'!$F:$F,'Transactions (Dated)'!$D:$D,$BF326,'Transactions (Dated)'!$B:$B,BQ$11,'Transactions (Dated)'!$C:$C,"Dividend (paid to cash)")*AF326</f>
        <v>0</v>
      </c>
      <c r="BR326" s="6">
        <f ca="1">BR325+SUMIFS('Transactions (Dated)'!$F:$F,'Transactions (Dated)'!$D:$D,$BF326,'Transactions (Dated)'!$B:$B,BR$11,'Transactions (Dated)'!$C:$C,"Dividend (paid to cash)")*AG326</f>
        <v>0</v>
      </c>
      <c r="BS326" s="6">
        <f ca="1">BS325+SUMIFS('Transactions (Dated)'!$F:$F,'Transactions (Dated)'!$D:$D,$BF326,'Transactions (Dated)'!$B:$B,BS$11,'Transactions (Dated)'!$C:$C,"Dividend (paid to cash)")*AH326</f>
        <v>0</v>
      </c>
      <c r="BT326" s="6">
        <f ca="1">BT325+SUMIFS('Transactions (Dated)'!$F:$F,'Transactions (Dated)'!$D:$D,$BF326,'Transactions (Dated)'!$B:$B,BT$11,'Transactions (Dated)'!$C:$C,"Dividend (paid to cash)")*AI326</f>
        <v>0</v>
      </c>
      <c r="BU326" s="6">
        <f ca="1">BU325+SUMIFS('Transactions (Dated)'!$F:$F,'Transactions (Dated)'!$D:$D,$BF326,'Transactions (Dated)'!$B:$B,BU$11,'Transactions (Dated)'!$C:$C,"Dividend (paid to cash)")*AJ326</f>
        <v>0</v>
      </c>
      <c r="BV326" s="6"/>
      <c r="BX326" s="6">
        <f t="shared" ca="1" si="126"/>
        <v>809192.73499999999</v>
      </c>
      <c r="BZ326" s="3">
        <f t="shared" si="127"/>
        <v>42373</v>
      </c>
      <c r="CA326" s="4">
        <f t="shared" ca="1" si="122"/>
        <v>178772.61</v>
      </c>
      <c r="CB326" s="4">
        <f t="shared" ca="1" si="123"/>
        <v>809192.73499999999</v>
      </c>
      <c r="CD326" s="4">
        <f t="shared" ca="1" si="124"/>
        <v>987965.34499999997</v>
      </c>
    </row>
    <row r="327" spans="2:82" x14ac:dyDescent="0.15">
      <c r="B327" s="3">
        <f t="shared" si="125"/>
        <v>42374</v>
      </c>
      <c r="C327" s="2">
        <v>12920.1</v>
      </c>
      <c r="E327" s="70">
        <v>42374</v>
      </c>
      <c r="F327" s="69">
        <v>12.31</v>
      </c>
      <c r="G327" s="69">
        <v>2.46</v>
      </c>
      <c r="H327" s="69">
        <v>17.45</v>
      </c>
      <c r="I327" s="69">
        <v>33.549999999999997</v>
      </c>
      <c r="J327" s="69">
        <v>13.79</v>
      </c>
      <c r="K327" s="69">
        <v>10.17</v>
      </c>
      <c r="L327" s="69">
        <v>20.48</v>
      </c>
      <c r="M327" s="69">
        <v>2.7</v>
      </c>
      <c r="N327" s="69">
        <v>7.23</v>
      </c>
      <c r="O327" s="69">
        <v>6.7832999999999997</v>
      </c>
      <c r="P327" s="69">
        <v>23.77</v>
      </c>
      <c r="Q327" s="69">
        <v>0.86</v>
      </c>
      <c r="R327" s="69">
        <v>5.57</v>
      </c>
      <c r="S327" s="69">
        <v>37.44</v>
      </c>
      <c r="T327" s="4"/>
      <c r="V327" s="3">
        <f t="shared" si="104"/>
        <v>42374</v>
      </c>
      <c r="W327" s="40">
        <f ca="1">W326+SUMIFS('Transactions (Dated)'!$E$2:$E$53,'Transactions (Dated)'!$D$2:$D$53,'Share Values'!$V327,'Transactions (Dated)'!$B$2:$B$53,'Share Values'!W$11,'Transactions (Dated)'!$C$2:$C$53,"Buy")-SUMIFS('Transactions (Dated)'!$E$2:$E$53,'Transactions (Dated)'!$D$2:$D$53,'Share Values'!$V327,'Transactions (Dated)'!$B$2:$B$53,'Share Values'!W$11,'Transactions (Dated)'!$C$2:$C$53,"Sell")</f>
        <v>4625</v>
      </c>
      <c r="X327" s="40">
        <f ca="1">X326+SUMIFS('Transactions (Dated)'!$E$2:$E$53,'Transactions (Dated)'!$D$2:$D$53,'Share Values'!$V327,'Transactions (Dated)'!$B$2:$B$53,'Share Values'!X$11,'Transactions (Dated)'!$C$2:$C$53,"Buy")-SUMIFS('Transactions (Dated)'!$E$2:$E$53,'Transactions (Dated)'!$D$2:$D$53,'Share Values'!$V327,'Transactions (Dated)'!$B$2:$B$53,'Share Values'!X$11,'Transactions (Dated)'!$C$2:$C$53,"Sell")</f>
        <v>9375</v>
      </c>
      <c r="Y327" s="40">
        <f ca="1">Y326+SUMIFS('Transactions (Dated)'!$E$2:$E$53,'Transactions (Dated)'!$D$2:$D$53,'Share Values'!$V327,'Transactions (Dated)'!$B$2:$B$53,'Share Values'!Y$11,'Transactions (Dated)'!$C$2:$C$53,"Buy")-SUMIFS('Transactions (Dated)'!$E$2:$E$53,'Transactions (Dated)'!$D$2:$D$53,'Share Values'!$V327,'Transactions (Dated)'!$B$2:$B$53,'Share Values'!Y$11,'Transactions (Dated)'!$C$2:$C$53,"Sell")</f>
        <v>0</v>
      </c>
      <c r="Z327" s="40">
        <f ca="1">Z326+SUMIFS('Transactions (Dated)'!$E$2:$E$53,'Transactions (Dated)'!$D$2:$D$53,'Share Values'!$V327,'Transactions (Dated)'!$B$2:$B$53,'Share Values'!Z$11,'Transactions (Dated)'!$C$2:$C$53,"Buy")-SUMIFS('Transactions (Dated)'!$E$2:$E$53,'Transactions (Dated)'!$D$2:$D$53,'Share Values'!$V327,'Transactions (Dated)'!$B$2:$B$53,'Share Values'!Z$11,'Transactions (Dated)'!$C$2:$C$53,"Sell")</f>
        <v>1892</v>
      </c>
      <c r="AA327" s="40">
        <f ca="1">AA326+SUMIFS('Transactions (Dated)'!$E$2:$E$53,'Transactions (Dated)'!$D$2:$D$53,'Share Values'!$V327,'Transactions (Dated)'!$B$2:$B$53,'Share Values'!AA$11,'Transactions (Dated)'!$C$2:$C$53,"Buy")-SUMIFS('Transactions (Dated)'!$E$2:$E$53,'Transactions (Dated)'!$D$2:$D$53,'Share Values'!$V327,'Transactions (Dated)'!$B$2:$B$53,'Share Values'!AA$11,'Transactions (Dated)'!$C$2:$C$53,"Sell")</f>
        <v>2348</v>
      </c>
      <c r="AB327" s="40">
        <f ca="1">AB326+SUMIFS('Transactions (Dated)'!$E$2:$E$53,'Transactions (Dated)'!$D$2:$D$53,'Share Values'!$V327,'Transactions (Dated)'!$B$2:$B$53,'Share Values'!AB$11,'Transactions (Dated)'!$C$2:$C$53,"Buy")-SUMIFS('Transactions (Dated)'!$E$2:$E$53,'Transactions (Dated)'!$D$2:$D$53,'Share Values'!$V327,'Transactions (Dated)'!$B$2:$B$53,'Share Values'!AB$11,'Transactions (Dated)'!$C$2:$C$53,"Sell")</f>
        <v>0</v>
      </c>
      <c r="AC327" s="40">
        <f ca="1">AC326+SUMIFS('Transactions (Dated)'!$E$2:$E$53,'Transactions (Dated)'!$D$2:$D$53,'Share Values'!$V327,'Transactions (Dated)'!$B$2:$B$53,'Share Values'!AC$11,'Transactions (Dated)'!$C$2:$C$53,"Buy")-SUMIFS('Transactions (Dated)'!$E$2:$E$53,'Transactions (Dated)'!$D$2:$D$53,'Share Values'!$V327,'Transactions (Dated)'!$B$2:$B$53,'Share Values'!AC$11,'Transactions (Dated)'!$C$2:$C$53,"Sell")</f>
        <v>0</v>
      </c>
      <c r="AD327" s="40">
        <f ca="1">AD326+SUMIFS('Transactions (Dated)'!$E$2:$E$53,'Transactions (Dated)'!$D$2:$D$53,'Share Values'!$V327,'Transactions (Dated)'!$B$2:$B$53,'Share Values'!AD$11,'Transactions (Dated)'!$C$2:$C$53,"Buy")-SUMIFS('Transactions (Dated)'!$E$2:$E$53,'Transactions (Dated)'!$D$2:$D$53,'Share Values'!$V327,'Transactions (Dated)'!$B$2:$B$53,'Share Values'!AD$11,'Transactions (Dated)'!$C$2:$C$53,"Sell")</f>
        <v>0</v>
      </c>
      <c r="AE327" s="40">
        <f ca="1">AE326+SUMIFS('Transactions (Dated)'!$E$2:$E$53,'Transactions (Dated)'!$D$2:$D$53,'Share Values'!$V327,'Transactions (Dated)'!$B$2:$B$53,'Share Values'!AE$11,'Transactions (Dated)'!$C$2:$C$53,"Buy")-SUMIFS('Transactions (Dated)'!$E$2:$E$53,'Transactions (Dated)'!$D$2:$D$53,'Share Values'!$V327,'Transactions (Dated)'!$B$2:$B$53,'Share Values'!AE$11,'Transactions (Dated)'!$C$2:$C$53,"Sell")</f>
        <v>0</v>
      </c>
      <c r="AF327" s="40">
        <f ca="1">AF326+SUMIFS('Transactions (Dated)'!$E$2:$E$53,'Transactions (Dated)'!$D$2:$D$53,'Share Values'!$V327,'Transactions (Dated)'!$B$2:$B$53,'Share Values'!AF$11,'Transactions (Dated)'!$C$2:$C$53,"Buy")-SUMIFS('Transactions (Dated)'!$E$2:$E$53,'Transactions (Dated)'!$D$2:$D$53,'Share Values'!$V327,'Transactions (Dated)'!$B$2:$B$53,'Share Values'!AF$11,'Transactions (Dated)'!$C$2:$C$53,"Sell")</f>
        <v>0</v>
      </c>
      <c r="AG327" s="40">
        <f ca="1">AG326+SUMIFS('Transactions (Dated)'!$E$2:$E$53,'Transactions (Dated)'!$D$2:$D$53,'Share Values'!$V327,'Transactions (Dated)'!$B$2:$B$53,'Share Values'!AG$11,'Transactions (Dated)'!$C$2:$C$53,"Buy")-SUMIFS('Transactions (Dated)'!$E$2:$E$53,'Transactions (Dated)'!$D$2:$D$53,'Share Values'!$V327,'Transactions (Dated)'!$B$2:$B$53,'Share Values'!AG$11,'Transactions (Dated)'!$C$2:$C$53,"Sell")</f>
        <v>0</v>
      </c>
      <c r="AH327" s="40">
        <f ca="1">AH326+SUMIFS('Transactions (Dated)'!$E$2:$E$53,'Transactions (Dated)'!$D$2:$D$53,'Share Values'!$V327,'Transactions (Dated)'!$B$2:$B$53,'Share Values'!AH$11,'Transactions (Dated)'!$C$2:$C$53,"Buy")-SUMIFS('Transactions (Dated)'!$E$2:$E$53,'Transactions (Dated)'!$D$2:$D$53,'Share Values'!$V327,'Transactions (Dated)'!$B$2:$B$53,'Share Values'!AH$11,'Transactions (Dated)'!$C$2:$C$53,"Sell")</f>
        <v>0</v>
      </c>
      <c r="AI327" s="40">
        <f ca="1">AI326+SUMIFS('Transactions (Dated)'!$E$2:$E$53,'Transactions (Dated)'!$D$2:$D$53,'Share Values'!$V327,'Transactions (Dated)'!$B$2:$B$53,'Share Values'!AI$11,'Transactions (Dated)'!$C$2:$C$53,"Buy")-SUMIFS('Transactions (Dated)'!$E$2:$E$53,'Transactions (Dated)'!$D$2:$D$53,'Share Values'!$V327,'Transactions (Dated)'!$B$2:$B$53,'Share Values'!AI$11,'Transactions (Dated)'!$C$2:$C$53,"Sell")</f>
        <v>0</v>
      </c>
      <c r="AJ327" s="40">
        <f ca="1">AJ326+SUMIFS('Transactions (Dated)'!$E$2:$E$53,'Transactions (Dated)'!$D$2:$D$53,'Share Values'!$V327,'Transactions (Dated)'!$B$2:$B$53,'Share Values'!AJ$11,'Transactions (Dated)'!$C$2:$C$53,"Buy")-SUMIFS('Transactions (Dated)'!$E$2:$E$53,'Transactions (Dated)'!$D$2:$D$53,'Share Values'!$V327,'Transactions (Dated)'!$B$2:$B$53,'Share Values'!AJ$11,'Transactions (Dated)'!$C$2:$C$53,"Sell")</f>
        <v>0</v>
      </c>
      <c r="AK327" s="40"/>
      <c r="AM327" s="3">
        <f t="shared" si="105"/>
        <v>42374</v>
      </c>
      <c r="AN327" s="6">
        <f t="shared" ca="1" si="106"/>
        <v>56933.75</v>
      </c>
      <c r="AO327" s="6">
        <f t="shared" ca="1" si="107"/>
        <v>23062.5</v>
      </c>
      <c r="AP327" s="6">
        <f t="shared" ca="1" si="108"/>
        <v>0</v>
      </c>
      <c r="AQ327" s="6">
        <f t="shared" ca="1" si="109"/>
        <v>63476.599999999991</v>
      </c>
      <c r="AR327" s="6">
        <f t="shared" ca="1" si="110"/>
        <v>32378.92</v>
      </c>
      <c r="AS327" s="6">
        <f t="shared" ca="1" si="111"/>
        <v>0</v>
      </c>
      <c r="AT327" s="6">
        <f t="shared" ca="1" si="112"/>
        <v>0</v>
      </c>
      <c r="AU327" s="6">
        <f t="shared" ca="1" si="113"/>
        <v>0</v>
      </c>
      <c r="AV327" s="6">
        <f t="shared" ca="1" si="114"/>
        <v>0</v>
      </c>
      <c r="AW327" s="6">
        <f t="shared" ca="1" si="115"/>
        <v>0</v>
      </c>
      <c r="AX327" s="6">
        <f t="shared" ca="1" si="116"/>
        <v>0</v>
      </c>
      <c r="AY327" s="6">
        <f t="shared" ca="1" si="117"/>
        <v>0</v>
      </c>
      <c r="AZ327" s="6">
        <f t="shared" ca="1" si="118"/>
        <v>0</v>
      </c>
      <c r="BA327" s="6">
        <f t="shared" ca="1" si="119"/>
        <v>0</v>
      </c>
      <c r="BB327" s="6"/>
      <c r="BD327" s="4">
        <f t="shared" ca="1" si="120"/>
        <v>175851.76999999996</v>
      </c>
      <c r="BF327" s="3">
        <f t="shared" si="121"/>
        <v>42374</v>
      </c>
      <c r="BG327" s="6">
        <f>BG326+SUMIFS('Transactions (Dated)'!H:H,'Transactions (Dated)'!D:D,'Share Values'!AM327)</f>
        <v>806524.9</v>
      </c>
      <c r="BH327" s="6">
        <f ca="1">BH326+SUMIFS('Transactions (Dated)'!$F:$F,'Transactions (Dated)'!$D:$D,$BF327,'Transactions (Dated)'!$B:$B,BH$11,'Transactions (Dated)'!$C:$C,"Dividend (paid to cash)")*W327</f>
        <v>0</v>
      </c>
      <c r="BI327" s="6">
        <f ca="1">BI326+SUMIFS('Transactions (Dated)'!$F:$F,'Transactions (Dated)'!$D:$D,$BF327,'Transactions (Dated)'!$B:$B,BI$11,'Transactions (Dated)'!$C:$C,"Dividend (paid to cash)")*X327</f>
        <v>2421.875</v>
      </c>
      <c r="BJ327" s="6">
        <f ca="1">BJ326+SUMIFS('Transactions (Dated)'!$F:$F,'Transactions (Dated)'!$D:$D,$BF327,'Transactions (Dated)'!$B:$B,BJ$11,'Transactions (Dated)'!$C:$C,"Dividend (paid to cash)")*Y327</f>
        <v>0</v>
      </c>
      <c r="BK327" s="6">
        <f ca="1">BK326+SUMIFS('Transactions (Dated)'!$F:$F,'Transactions (Dated)'!$D:$D,$BF327,'Transactions (Dated)'!$B:$B,BK$11,'Transactions (Dated)'!$C:$C,"Dividend (paid to cash)")*Z327</f>
        <v>245.96000000000004</v>
      </c>
      <c r="BL327" s="6">
        <f ca="1">BL326+SUMIFS('Transactions (Dated)'!$F:$F,'Transactions (Dated)'!$D:$D,$BF327,'Transactions (Dated)'!$B:$B,BL$11,'Transactions (Dated)'!$C:$C,"Dividend (paid to cash)")*AA327</f>
        <v>0</v>
      </c>
      <c r="BM327" s="6">
        <f ca="1">BM326+SUMIFS('Transactions (Dated)'!$F:$F,'Transactions (Dated)'!$D:$D,$BF327,'Transactions (Dated)'!$B:$B,BM$11,'Transactions (Dated)'!$C:$C,"Dividend (paid to cash)")*AB327</f>
        <v>0</v>
      </c>
      <c r="BN327" s="6">
        <f ca="1">BN326+SUMIFS('Transactions (Dated)'!$F:$F,'Transactions (Dated)'!$D:$D,$BF327,'Transactions (Dated)'!$B:$B,BN$11,'Transactions (Dated)'!$C:$C,"Dividend (paid to cash)")*AC327</f>
        <v>0</v>
      </c>
      <c r="BO327" s="6">
        <f ca="1">BO326+SUMIFS('Transactions (Dated)'!$F:$F,'Transactions (Dated)'!$D:$D,$BF327,'Transactions (Dated)'!$B:$B,BO$11,'Transactions (Dated)'!$C:$C,"Dividend (paid to cash)")*AD327</f>
        <v>0</v>
      </c>
      <c r="BP327" s="6">
        <f ca="1">BP326+SUMIFS('Transactions (Dated)'!$F:$F,'Transactions (Dated)'!$D:$D,$BF327,'Transactions (Dated)'!$B:$B,BP$11,'Transactions (Dated)'!$C:$C,"Dividend (paid to cash)")*AE327</f>
        <v>0</v>
      </c>
      <c r="BQ327" s="6">
        <f ca="1">BQ326+SUMIFS('Transactions (Dated)'!$F:$F,'Transactions (Dated)'!$D:$D,$BF327,'Transactions (Dated)'!$B:$B,BQ$11,'Transactions (Dated)'!$C:$C,"Dividend (paid to cash)")*AF327</f>
        <v>0</v>
      </c>
      <c r="BR327" s="6">
        <f ca="1">BR326+SUMIFS('Transactions (Dated)'!$F:$F,'Transactions (Dated)'!$D:$D,$BF327,'Transactions (Dated)'!$B:$B,BR$11,'Transactions (Dated)'!$C:$C,"Dividend (paid to cash)")*AG327</f>
        <v>0</v>
      </c>
      <c r="BS327" s="6">
        <f ca="1">BS326+SUMIFS('Transactions (Dated)'!$F:$F,'Transactions (Dated)'!$D:$D,$BF327,'Transactions (Dated)'!$B:$B,BS$11,'Transactions (Dated)'!$C:$C,"Dividend (paid to cash)")*AH327</f>
        <v>0</v>
      </c>
      <c r="BT327" s="6">
        <f ca="1">BT326+SUMIFS('Transactions (Dated)'!$F:$F,'Transactions (Dated)'!$D:$D,$BF327,'Transactions (Dated)'!$B:$B,BT$11,'Transactions (Dated)'!$C:$C,"Dividend (paid to cash)")*AI327</f>
        <v>0</v>
      </c>
      <c r="BU327" s="6">
        <f ca="1">BU326+SUMIFS('Transactions (Dated)'!$F:$F,'Transactions (Dated)'!$D:$D,$BF327,'Transactions (Dated)'!$B:$B,BU$11,'Transactions (Dated)'!$C:$C,"Dividend (paid to cash)")*AJ327</f>
        <v>0</v>
      </c>
      <c r="BV327" s="6"/>
      <c r="BX327" s="6">
        <f t="shared" ca="1" si="126"/>
        <v>809192.73499999999</v>
      </c>
      <c r="BZ327" s="3">
        <f t="shared" si="127"/>
        <v>42374</v>
      </c>
      <c r="CA327" s="4">
        <f t="shared" ca="1" si="122"/>
        <v>175851.76999999996</v>
      </c>
      <c r="CB327" s="4">
        <f t="shared" ca="1" si="123"/>
        <v>809192.73499999999</v>
      </c>
      <c r="CD327" s="4">
        <f t="shared" ca="1" si="124"/>
        <v>985044.50499999989</v>
      </c>
    </row>
    <row r="328" spans="2:82" x14ac:dyDescent="0.15">
      <c r="B328" s="3">
        <f t="shared" si="125"/>
        <v>42375</v>
      </c>
      <c r="C328" s="2">
        <v>12726.8</v>
      </c>
      <c r="E328" s="70">
        <v>42375</v>
      </c>
      <c r="F328" s="69">
        <v>12.34</v>
      </c>
      <c r="G328" s="69">
        <v>2.39</v>
      </c>
      <c r="H328" s="69">
        <v>17.190000000000001</v>
      </c>
      <c r="I328" s="69">
        <v>33.74</v>
      </c>
      <c r="J328" s="69">
        <v>13.56</v>
      </c>
      <c r="K328" s="69">
        <v>9.9600000000000009</v>
      </c>
      <c r="L328" s="69">
        <v>19.899999999999999</v>
      </c>
      <c r="M328" s="69">
        <v>2.75</v>
      </c>
      <c r="N328" s="69">
        <v>7.1</v>
      </c>
      <c r="O328" s="69">
        <v>6.8833000000000002</v>
      </c>
      <c r="P328" s="69">
        <v>23.1</v>
      </c>
      <c r="Q328" s="69">
        <v>0.88</v>
      </c>
      <c r="R328" s="69">
        <v>5.34</v>
      </c>
      <c r="S328" s="69">
        <v>37.44</v>
      </c>
      <c r="T328" s="4"/>
      <c r="V328" s="3">
        <f t="shared" si="104"/>
        <v>42375</v>
      </c>
      <c r="W328" s="40">
        <f ca="1">W327+SUMIFS('Transactions (Dated)'!$E$2:$E$53,'Transactions (Dated)'!$D$2:$D$53,'Share Values'!$V328,'Transactions (Dated)'!$B$2:$B$53,'Share Values'!W$11,'Transactions (Dated)'!$C$2:$C$53,"Buy")-SUMIFS('Transactions (Dated)'!$E$2:$E$53,'Transactions (Dated)'!$D$2:$D$53,'Share Values'!$V328,'Transactions (Dated)'!$B$2:$B$53,'Share Values'!W$11,'Transactions (Dated)'!$C$2:$C$53,"Sell")</f>
        <v>4625</v>
      </c>
      <c r="X328" s="40">
        <f ca="1">X327+SUMIFS('Transactions (Dated)'!$E$2:$E$53,'Transactions (Dated)'!$D$2:$D$53,'Share Values'!$V328,'Transactions (Dated)'!$B$2:$B$53,'Share Values'!X$11,'Transactions (Dated)'!$C$2:$C$53,"Buy")-SUMIFS('Transactions (Dated)'!$E$2:$E$53,'Transactions (Dated)'!$D$2:$D$53,'Share Values'!$V328,'Transactions (Dated)'!$B$2:$B$53,'Share Values'!X$11,'Transactions (Dated)'!$C$2:$C$53,"Sell")</f>
        <v>9375</v>
      </c>
      <c r="Y328" s="40">
        <f ca="1">Y327+SUMIFS('Transactions (Dated)'!$E$2:$E$53,'Transactions (Dated)'!$D$2:$D$53,'Share Values'!$V328,'Transactions (Dated)'!$B$2:$B$53,'Share Values'!Y$11,'Transactions (Dated)'!$C$2:$C$53,"Buy")-SUMIFS('Transactions (Dated)'!$E$2:$E$53,'Transactions (Dated)'!$D$2:$D$53,'Share Values'!$V328,'Transactions (Dated)'!$B$2:$B$53,'Share Values'!Y$11,'Transactions (Dated)'!$C$2:$C$53,"Sell")</f>
        <v>0</v>
      </c>
      <c r="Z328" s="40">
        <f ca="1">Z327+SUMIFS('Transactions (Dated)'!$E$2:$E$53,'Transactions (Dated)'!$D$2:$D$53,'Share Values'!$V328,'Transactions (Dated)'!$B$2:$B$53,'Share Values'!Z$11,'Transactions (Dated)'!$C$2:$C$53,"Buy")-SUMIFS('Transactions (Dated)'!$E$2:$E$53,'Transactions (Dated)'!$D$2:$D$53,'Share Values'!$V328,'Transactions (Dated)'!$B$2:$B$53,'Share Values'!Z$11,'Transactions (Dated)'!$C$2:$C$53,"Sell")</f>
        <v>1892</v>
      </c>
      <c r="AA328" s="40">
        <f ca="1">AA327+SUMIFS('Transactions (Dated)'!$E$2:$E$53,'Transactions (Dated)'!$D$2:$D$53,'Share Values'!$V328,'Transactions (Dated)'!$B$2:$B$53,'Share Values'!AA$11,'Transactions (Dated)'!$C$2:$C$53,"Buy")-SUMIFS('Transactions (Dated)'!$E$2:$E$53,'Transactions (Dated)'!$D$2:$D$53,'Share Values'!$V328,'Transactions (Dated)'!$B$2:$B$53,'Share Values'!AA$11,'Transactions (Dated)'!$C$2:$C$53,"Sell")</f>
        <v>2348</v>
      </c>
      <c r="AB328" s="40">
        <f ca="1">AB327+SUMIFS('Transactions (Dated)'!$E$2:$E$53,'Transactions (Dated)'!$D$2:$D$53,'Share Values'!$V328,'Transactions (Dated)'!$B$2:$B$53,'Share Values'!AB$11,'Transactions (Dated)'!$C$2:$C$53,"Buy")-SUMIFS('Transactions (Dated)'!$E$2:$E$53,'Transactions (Dated)'!$D$2:$D$53,'Share Values'!$V328,'Transactions (Dated)'!$B$2:$B$53,'Share Values'!AB$11,'Transactions (Dated)'!$C$2:$C$53,"Sell")</f>
        <v>0</v>
      </c>
      <c r="AC328" s="40">
        <f ca="1">AC327+SUMIFS('Transactions (Dated)'!$E$2:$E$53,'Transactions (Dated)'!$D$2:$D$53,'Share Values'!$V328,'Transactions (Dated)'!$B$2:$B$53,'Share Values'!AC$11,'Transactions (Dated)'!$C$2:$C$53,"Buy")-SUMIFS('Transactions (Dated)'!$E$2:$E$53,'Transactions (Dated)'!$D$2:$D$53,'Share Values'!$V328,'Transactions (Dated)'!$B$2:$B$53,'Share Values'!AC$11,'Transactions (Dated)'!$C$2:$C$53,"Sell")</f>
        <v>0</v>
      </c>
      <c r="AD328" s="40">
        <f ca="1">AD327+SUMIFS('Transactions (Dated)'!$E$2:$E$53,'Transactions (Dated)'!$D$2:$D$53,'Share Values'!$V328,'Transactions (Dated)'!$B$2:$B$53,'Share Values'!AD$11,'Transactions (Dated)'!$C$2:$C$53,"Buy")-SUMIFS('Transactions (Dated)'!$E$2:$E$53,'Transactions (Dated)'!$D$2:$D$53,'Share Values'!$V328,'Transactions (Dated)'!$B$2:$B$53,'Share Values'!AD$11,'Transactions (Dated)'!$C$2:$C$53,"Sell")</f>
        <v>0</v>
      </c>
      <c r="AE328" s="40">
        <f ca="1">AE327+SUMIFS('Transactions (Dated)'!$E$2:$E$53,'Transactions (Dated)'!$D$2:$D$53,'Share Values'!$V328,'Transactions (Dated)'!$B$2:$B$53,'Share Values'!AE$11,'Transactions (Dated)'!$C$2:$C$53,"Buy")-SUMIFS('Transactions (Dated)'!$E$2:$E$53,'Transactions (Dated)'!$D$2:$D$53,'Share Values'!$V328,'Transactions (Dated)'!$B$2:$B$53,'Share Values'!AE$11,'Transactions (Dated)'!$C$2:$C$53,"Sell")</f>
        <v>0</v>
      </c>
      <c r="AF328" s="40">
        <f ca="1">AF327+SUMIFS('Transactions (Dated)'!$E$2:$E$53,'Transactions (Dated)'!$D$2:$D$53,'Share Values'!$V328,'Transactions (Dated)'!$B$2:$B$53,'Share Values'!AF$11,'Transactions (Dated)'!$C$2:$C$53,"Buy")-SUMIFS('Transactions (Dated)'!$E$2:$E$53,'Transactions (Dated)'!$D$2:$D$53,'Share Values'!$V328,'Transactions (Dated)'!$B$2:$B$53,'Share Values'!AF$11,'Transactions (Dated)'!$C$2:$C$53,"Sell")</f>
        <v>0</v>
      </c>
      <c r="AG328" s="40">
        <f ca="1">AG327+SUMIFS('Transactions (Dated)'!$E$2:$E$53,'Transactions (Dated)'!$D$2:$D$53,'Share Values'!$V328,'Transactions (Dated)'!$B$2:$B$53,'Share Values'!AG$11,'Transactions (Dated)'!$C$2:$C$53,"Buy")-SUMIFS('Transactions (Dated)'!$E$2:$E$53,'Transactions (Dated)'!$D$2:$D$53,'Share Values'!$V328,'Transactions (Dated)'!$B$2:$B$53,'Share Values'!AG$11,'Transactions (Dated)'!$C$2:$C$53,"Sell")</f>
        <v>0</v>
      </c>
      <c r="AH328" s="40">
        <f ca="1">AH327+SUMIFS('Transactions (Dated)'!$E$2:$E$53,'Transactions (Dated)'!$D$2:$D$53,'Share Values'!$V328,'Transactions (Dated)'!$B$2:$B$53,'Share Values'!AH$11,'Transactions (Dated)'!$C$2:$C$53,"Buy")-SUMIFS('Transactions (Dated)'!$E$2:$E$53,'Transactions (Dated)'!$D$2:$D$53,'Share Values'!$V328,'Transactions (Dated)'!$B$2:$B$53,'Share Values'!AH$11,'Transactions (Dated)'!$C$2:$C$53,"Sell")</f>
        <v>0</v>
      </c>
      <c r="AI328" s="40">
        <f ca="1">AI327+SUMIFS('Transactions (Dated)'!$E$2:$E$53,'Transactions (Dated)'!$D$2:$D$53,'Share Values'!$V328,'Transactions (Dated)'!$B$2:$B$53,'Share Values'!AI$11,'Transactions (Dated)'!$C$2:$C$53,"Buy")-SUMIFS('Transactions (Dated)'!$E$2:$E$53,'Transactions (Dated)'!$D$2:$D$53,'Share Values'!$V328,'Transactions (Dated)'!$B$2:$B$53,'Share Values'!AI$11,'Transactions (Dated)'!$C$2:$C$53,"Sell")</f>
        <v>0</v>
      </c>
      <c r="AJ328" s="40">
        <f ca="1">AJ327+SUMIFS('Transactions (Dated)'!$E$2:$E$53,'Transactions (Dated)'!$D$2:$D$53,'Share Values'!$V328,'Transactions (Dated)'!$B$2:$B$53,'Share Values'!AJ$11,'Transactions (Dated)'!$C$2:$C$53,"Buy")-SUMIFS('Transactions (Dated)'!$E$2:$E$53,'Transactions (Dated)'!$D$2:$D$53,'Share Values'!$V328,'Transactions (Dated)'!$B$2:$B$53,'Share Values'!AJ$11,'Transactions (Dated)'!$C$2:$C$53,"Sell")</f>
        <v>0</v>
      </c>
      <c r="AK328" s="40"/>
      <c r="AM328" s="3">
        <f t="shared" si="105"/>
        <v>42375</v>
      </c>
      <c r="AN328" s="6">
        <f t="shared" ca="1" si="106"/>
        <v>57072.5</v>
      </c>
      <c r="AO328" s="6">
        <f t="shared" ca="1" si="107"/>
        <v>22406.25</v>
      </c>
      <c r="AP328" s="6">
        <f t="shared" ca="1" si="108"/>
        <v>0</v>
      </c>
      <c r="AQ328" s="6">
        <f t="shared" ca="1" si="109"/>
        <v>63836.08</v>
      </c>
      <c r="AR328" s="6">
        <f t="shared" ca="1" si="110"/>
        <v>31838.880000000001</v>
      </c>
      <c r="AS328" s="6">
        <f t="shared" ca="1" si="111"/>
        <v>0</v>
      </c>
      <c r="AT328" s="6">
        <f t="shared" ca="1" si="112"/>
        <v>0</v>
      </c>
      <c r="AU328" s="6">
        <f t="shared" ca="1" si="113"/>
        <v>0</v>
      </c>
      <c r="AV328" s="6">
        <f t="shared" ca="1" si="114"/>
        <v>0</v>
      </c>
      <c r="AW328" s="6">
        <f t="shared" ca="1" si="115"/>
        <v>0</v>
      </c>
      <c r="AX328" s="6">
        <f t="shared" ca="1" si="116"/>
        <v>0</v>
      </c>
      <c r="AY328" s="6">
        <f t="shared" ca="1" si="117"/>
        <v>0</v>
      </c>
      <c r="AZ328" s="6">
        <f t="shared" ca="1" si="118"/>
        <v>0</v>
      </c>
      <c r="BA328" s="6">
        <f t="shared" ca="1" si="119"/>
        <v>0</v>
      </c>
      <c r="BB328" s="6"/>
      <c r="BD328" s="4">
        <f t="shared" ca="1" si="120"/>
        <v>175153.71000000002</v>
      </c>
      <c r="BF328" s="3">
        <f t="shared" si="121"/>
        <v>42375</v>
      </c>
      <c r="BG328" s="6">
        <f>BG327+SUMIFS('Transactions (Dated)'!H:H,'Transactions (Dated)'!D:D,'Share Values'!AM328)</f>
        <v>806524.9</v>
      </c>
      <c r="BH328" s="6">
        <f ca="1">BH327+SUMIFS('Transactions (Dated)'!$F:$F,'Transactions (Dated)'!$D:$D,$BF328,'Transactions (Dated)'!$B:$B,BH$11,'Transactions (Dated)'!$C:$C,"Dividend (paid to cash)")*W328</f>
        <v>0</v>
      </c>
      <c r="BI328" s="6">
        <f ca="1">BI327+SUMIFS('Transactions (Dated)'!$F:$F,'Transactions (Dated)'!$D:$D,$BF328,'Transactions (Dated)'!$B:$B,BI$11,'Transactions (Dated)'!$C:$C,"Dividend (paid to cash)")*X328</f>
        <v>2421.875</v>
      </c>
      <c r="BJ328" s="6">
        <f ca="1">BJ327+SUMIFS('Transactions (Dated)'!$F:$F,'Transactions (Dated)'!$D:$D,$BF328,'Transactions (Dated)'!$B:$B,BJ$11,'Transactions (Dated)'!$C:$C,"Dividend (paid to cash)")*Y328</f>
        <v>0</v>
      </c>
      <c r="BK328" s="6">
        <f ca="1">BK327+SUMIFS('Transactions (Dated)'!$F:$F,'Transactions (Dated)'!$D:$D,$BF328,'Transactions (Dated)'!$B:$B,BK$11,'Transactions (Dated)'!$C:$C,"Dividend (paid to cash)")*Z328</f>
        <v>245.96000000000004</v>
      </c>
      <c r="BL328" s="6">
        <f ca="1">BL327+SUMIFS('Transactions (Dated)'!$F:$F,'Transactions (Dated)'!$D:$D,$BF328,'Transactions (Dated)'!$B:$B,BL$11,'Transactions (Dated)'!$C:$C,"Dividend (paid to cash)")*AA328</f>
        <v>0</v>
      </c>
      <c r="BM328" s="6">
        <f ca="1">BM327+SUMIFS('Transactions (Dated)'!$F:$F,'Transactions (Dated)'!$D:$D,$BF328,'Transactions (Dated)'!$B:$B,BM$11,'Transactions (Dated)'!$C:$C,"Dividend (paid to cash)")*AB328</f>
        <v>0</v>
      </c>
      <c r="BN328" s="6">
        <f ca="1">BN327+SUMIFS('Transactions (Dated)'!$F:$F,'Transactions (Dated)'!$D:$D,$BF328,'Transactions (Dated)'!$B:$B,BN$11,'Transactions (Dated)'!$C:$C,"Dividend (paid to cash)")*AC328</f>
        <v>0</v>
      </c>
      <c r="BO328" s="6">
        <f ca="1">BO327+SUMIFS('Transactions (Dated)'!$F:$F,'Transactions (Dated)'!$D:$D,$BF328,'Transactions (Dated)'!$B:$B,BO$11,'Transactions (Dated)'!$C:$C,"Dividend (paid to cash)")*AD328</f>
        <v>0</v>
      </c>
      <c r="BP328" s="6">
        <f ca="1">BP327+SUMIFS('Transactions (Dated)'!$F:$F,'Transactions (Dated)'!$D:$D,$BF328,'Transactions (Dated)'!$B:$B,BP$11,'Transactions (Dated)'!$C:$C,"Dividend (paid to cash)")*AE328</f>
        <v>0</v>
      </c>
      <c r="BQ328" s="6">
        <f ca="1">BQ327+SUMIFS('Transactions (Dated)'!$F:$F,'Transactions (Dated)'!$D:$D,$BF328,'Transactions (Dated)'!$B:$B,BQ$11,'Transactions (Dated)'!$C:$C,"Dividend (paid to cash)")*AF328</f>
        <v>0</v>
      </c>
      <c r="BR328" s="6">
        <f ca="1">BR327+SUMIFS('Transactions (Dated)'!$F:$F,'Transactions (Dated)'!$D:$D,$BF328,'Transactions (Dated)'!$B:$B,BR$11,'Transactions (Dated)'!$C:$C,"Dividend (paid to cash)")*AG328</f>
        <v>0</v>
      </c>
      <c r="BS328" s="6">
        <f ca="1">BS327+SUMIFS('Transactions (Dated)'!$F:$F,'Transactions (Dated)'!$D:$D,$BF328,'Transactions (Dated)'!$B:$B,BS$11,'Transactions (Dated)'!$C:$C,"Dividend (paid to cash)")*AH328</f>
        <v>0</v>
      </c>
      <c r="BT328" s="6">
        <f ca="1">BT327+SUMIFS('Transactions (Dated)'!$F:$F,'Transactions (Dated)'!$D:$D,$BF328,'Transactions (Dated)'!$B:$B,BT$11,'Transactions (Dated)'!$C:$C,"Dividend (paid to cash)")*AI328</f>
        <v>0</v>
      </c>
      <c r="BU328" s="6">
        <f ca="1">BU327+SUMIFS('Transactions (Dated)'!$F:$F,'Transactions (Dated)'!$D:$D,$BF328,'Transactions (Dated)'!$B:$B,BU$11,'Transactions (Dated)'!$C:$C,"Dividend (paid to cash)")*AJ328</f>
        <v>0</v>
      </c>
      <c r="BV328" s="6"/>
      <c r="BX328" s="6">
        <f t="shared" ca="1" si="126"/>
        <v>809192.73499999999</v>
      </c>
      <c r="BZ328" s="3">
        <f t="shared" si="127"/>
        <v>42375</v>
      </c>
      <c r="CA328" s="4">
        <f t="shared" ca="1" si="122"/>
        <v>175153.71000000002</v>
      </c>
      <c r="CB328" s="4">
        <f t="shared" ca="1" si="123"/>
        <v>809192.73499999999</v>
      </c>
      <c r="CD328" s="4">
        <f t="shared" ca="1" si="124"/>
        <v>984346.44500000007</v>
      </c>
    </row>
    <row r="329" spans="2:82" x14ac:dyDescent="0.15">
      <c r="B329" s="3">
        <f t="shared" si="125"/>
        <v>42376</v>
      </c>
      <c r="C329" s="2">
        <v>12448.2</v>
      </c>
      <c r="E329" s="70">
        <v>42376</v>
      </c>
      <c r="F329" s="69">
        <v>11.24</v>
      </c>
      <c r="G329" s="69">
        <v>2.27</v>
      </c>
      <c r="H329" s="69">
        <v>16.8</v>
      </c>
      <c r="I329" s="69">
        <v>32.53</v>
      </c>
      <c r="J329" s="69">
        <v>12.89</v>
      </c>
      <c r="K329" s="69">
        <v>9.8699999999999992</v>
      </c>
      <c r="L329" s="69">
        <v>19.16</v>
      </c>
      <c r="M329" s="69">
        <v>3.05</v>
      </c>
      <c r="N329" s="69">
        <v>7</v>
      </c>
      <c r="O329" s="69">
        <v>6.75</v>
      </c>
      <c r="P329" s="69">
        <v>22.56</v>
      </c>
      <c r="Q329" s="69">
        <v>0.87</v>
      </c>
      <c r="R329" s="69">
        <v>4.6900000000000004</v>
      </c>
      <c r="S329" s="69">
        <v>36.72</v>
      </c>
      <c r="T329" s="4"/>
      <c r="V329" s="3">
        <f t="shared" si="104"/>
        <v>42376</v>
      </c>
      <c r="W329" s="40">
        <f ca="1">W328+SUMIFS('Transactions (Dated)'!$E$2:$E$53,'Transactions (Dated)'!$D$2:$D$53,'Share Values'!$V329,'Transactions (Dated)'!$B$2:$B$53,'Share Values'!W$11,'Transactions (Dated)'!$C$2:$C$53,"Buy")-SUMIFS('Transactions (Dated)'!$E$2:$E$53,'Transactions (Dated)'!$D$2:$D$53,'Share Values'!$V329,'Transactions (Dated)'!$B$2:$B$53,'Share Values'!W$11,'Transactions (Dated)'!$C$2:$C$53,"Sell")</f>
        <v>4625</v>
      </c>
      <c r="X329" s="40">
        <f ca="1">X328+SUMIFS('Transactions (Dated)'!$E$2:$E$53,'Transactions (Dated)'!$D$2:$D$53,'Share Values'!$V329,'Transactions (Dated)'!$B$2:$B$53,'Share Values'!X$11,'Transactions (Dated)'!$C$2:$C$53,"Buy")-SUMIFS('Transactions (Dated)'!$E$2:$E$53,'Transactions (Dated)'!$D$2:$D$53,'Share Values'!$V329,'Transactions (Dated)'!$B$2:$B$53,'Share Values'!X$11,'Transactions (Dated)'!$C$2:$C$53,"Sell")</f>
        <v>9375</v>
      </c>
      <c r="Y329" s="40">
        <f ca="1">Y328+SUMIFS('Transactions (Dated)'!$E$2:$E$53,'Transactions (Dated)'!$D$2:$D$53,'Share Values'!$V329,'Transactions (Dated)'!$B$2:$B$53,'Share Values'!Y$11,'Transactions (Dated)'!$C$2:$C$53,"Buy")-SUMIFS('Transactions (Dated)'!$E$2:$E$53,'Transactions (Dated)'!$D$2:$D$53,'Share Values'!$V329,'Transactions (Dated)'!$B$2:$B$53,'Share Values'!Y$11,'Transactions (Dated)'!$C$2:$C$53,"Sell")</f>
        <v>0</v>
      </c>
      <c r="Z329" s="40">
        <f ca="1">Z328+SUMIFS('Transactions (Dated)'!$E$2:$E$53,'Transactions (Dated)'!$D$2:$D$53,'Share Values'!$V329,'Transactions (Dated)'!$B$2:$B$53,'Share Values'!Z$11,'Transactions (Dated)'!$C$2:$C$53,"Buy")-SUMIFS('Transactions (Dated)'!$E$2:$E$53,'Transactions (Dated)'!$D$2:$D$53,'Share Values'!$V329,'Transactions (Dated)'!$B$2:$B$53,'Share Values'!Z$11,'Transactions (Dated)'!$C$2:$C$53,"Sell")</f>
        <v>1892</v>
      </c>
      <c r="AA329" s="40">
        <f ca="1">AA328+SUMIFS('Transactions (Dated)'!$E$2:$E$53,'Transactions (Dated)'!$D$2:$D$53,'Share Values'!$V329,'Transactions (Dated)'!$B$2:$B$53,'Share Values'!AA$11,'Transactions (Dated)'!$C$2:$C$53,"Buy")-SUMIFS('Transactions (Dated)'!$E$2:$E$53,'Transactions (Dated)'!$D$2:$D$53,'Share Values'!$V329,'Transactions (Dated)'!$B$2:$B$53,'Share Values'!AA$11,'Transactions (Dated)'!$C$2:$C$53,"Sell")</f>
        <v>2348</v>
      </c>
      <c r="AB329" s="40">
        <f ca="1">AB328+SUMIFS('Transactions (Dated)'!$E$2:$E$53,'Transactions (Dated)'!$D$2:$D$53,'Share Values'!$V329,'Transactions (Dated)'!$B$2:$B$53,'Share Values'!AB$11,'Transactions (Dated)'!$C$2:$C$53,"Buy")-SUMIFS('Transactions (Dated)'!$E$2:$E$53,'Transactions (Dated)'!$D$2:$D$53,'Share Values'!$V329,'Transactions (Dated)'!$B$2:$B$53,'Share Values'!AB$11,'Transactions (Dated)'!$C$2:$C$53,"Sell")</f>
        <v>0</v>
      </c>
      <c r="AC329" s="40">
        <f ca="1">AC328+SUMIFS('Transactions (Dated)'!$E$2:$E$53,'Transactions (Dated)'!$D$2:$D$53,'Share Values'!$V329,'Transactions (Dated)'!$B$2:$B$53,'Share Values'!AC$11,'Transactions (Dated)'!$C$2:$C$53,"Buy")-SUMIFS('Transactions (Dated)'!$E$2:$E$53,'Transactions (Dated)'!$D$2:$D$53,'Share Values'!$V329,'Transactions (Dated)'!$B$2:$B$53,'Share Values'!AC$11,'Transactions (Dated)'!$C$2:$C$53,"Sell")</f>
        <v>0</v>
      </c>
      <c r="AD329" s="40">
        <f ca="1">AD328+SUMIFS('Transactions (Dated)'!$E$2:$E$53,'Transactions (Dated)'!$D$2:$D$53,'Share Values'!$V329,'Transactions (Dated)'!$B$2:$B$53,'Share Values'!AD$11,'Transactions (Dated)'!$C$2:$C$53,"Buy")-SUMIFS('Transactions (Dated)'!$E$2:$E$53,'Transactions (Dated)'!$D$2:$D$53,'Share Values'!$V329,'Transactions (Dated)'!$B$2:$B$53,'Share Values'!AD$11,'Transactions (Dated)'!$C$2:$C$53,"Sell")</f>
        <v>0</v>
      </c>
      <c r="AE329" s="40">
        <f ca="1">AE328+SUMIFS('Transactions (Dated)'!$E$2:$E$53,'Transactions (Dated)'!$D$2:$D$53,'Share Values'!$V329,'Transactions (Dated)'!$B$2:$B$53,'Share Values'!AE$11,'Transactions (Dated)'!$C$2:$C$53,"Buy")-SUMIFS('Transactions (Dated)'!$E$2:$E$53,'Transactions (Dated)'!$D$2:$D$53,'Share Values'!$V329,'Transactions (Dated)'!$B$2:$B$53,'Share Values'!AE$11,'Transactions (Dated)'!$C$2:$C$53,"Sell")</f>
        <v>0</v>
      </c>
      <c r="AF329" s="40">
        <f ca="1">AF328+SUMIFS('Transactions (Dated)'!$E$2:$E$53,'Transactions (Dated)'!$D$2:$D$53,'Share Values'!$V329,'Transactions (Dated)'!$B$2:$B$53,'Share Values'!AF$11,'Transactions (Dated)'!$C$2:$C$53,"Buy")-SUMIFS('Transactions (Dated)'!$E$2:$E$53,'Transactions (Dated)'!$D$2:$D$53,'Share Values'!$V329,'Transactions (Dated)'!$B$2:$B$53,'Share Values'!AF$11,'Transactions (Dated)'!$C$2:$C$53,"Sell")</f>
        <v>0</v>
      </c>
      <c r="AG329" s="40">
        <f ca="1">AG328+SUMIFS('Transactions (Dated)'!$E$2:$E$53,'Transactions (Dated)'!$D$2:$D$53,'Share Values'!$V329,'Transactions (Dated)'!$B$2:$B$53,'Share Values'!AG$11,'Transactions (Dated)'!$C$2:$C$53,"Buy")-SUMIFS('Transactions (Dated)'!$E$2:$E$53,'Transactions (Dated)'!$D$2:$D$53,'Share Values'!$V329,'Transactions (Dated)'!$B$2:$B$53,'Share Values'!AG$11,'Transactions (Dated)'!$C$2:$C$53,"Sell")</f>
        <v>0</v>
      </c>
      <c r="AH329" s="40">
        <f ca="1">AH328+SUMIFS('Transactions (Dated)'!$E$2:$E$53,'Transactions (Dated)'!$D$2:$D$53,'Share Values'!$V329,'Transactions (Dated)'!$B$2:$B$53,'Share Values'!AH$11,'Transactions (Dated)'!$C$2:$C$53,"Buy")-SUMIFS('Transactions (Dated)'!$E$2:$E$53,'Transactions (Dated)'!$D$2:$D$53,'Share Values'!$V329,'Transactions (Dated)'!$B$2:$B$53,'Share Values'!AH$11,'Transactions (Dated)'!$C$2:$C$53,"Sell")</f>
        <v>0</v>
      </c>
      <c r="AI329" s="40">
        <f ca="1">AI328+SUMIFS('Transactions (Dated)'!$E$2:$E$53,'Transactions (Dated)'!$D$2:$D$53,'Share Values'!$V329,'Transactions (Dated)'!$B$2:$B$53,'Share Values'!AI$11,'Transactions (Dated)'!$C$2:$C$53,"Buy")-SUMIFS('Transactions (Dated)'!$E$2:$E$53,'Transactions (Dated)'!$D$2:$D$53,'Share Values'!$V329,'Transactions (Dated)'!$B$2:$B$53,'Share Values'!AI$11,'Transactions (Dated)'!$C$2:$C$53,"Sell")</f>
        <v>0</v>
      </c>
      <c r="AJ329" s="40">
        <f ca="1">AJ328+SUMIFS('Transactions (Dated)'!$E$2:$E$53,'Transactions (Dated)'!$D$2:$D$53,'Share Values'!$V329,'Transactions (Dated)'!$B$2:$B$53,'Share Values'!AJ$11,'Transactions (Dated)'!$C$2:$C$53,"Buy")-SUMIFS('Transactions (Dated)'!$E$2:$E$53,'Transactions (Dated)'!$D$2:$D$53,'Share Values'!$V329,'Transactions (Dated)'!$B$2:$B$53,'Share Values'!AJ$11,'Transactions (Dated)'!$C$2:$C$53,"Sell")</f>
        <v>0</v>
      </c>
      <c r="AK329" s="40"/>
      <c r="AM329" s="3">
        <f t="shared" si="105"/>
        <v>42376</v>
      </c>
      <c r="AN329" s="6">
        <f t="shared" ca="1" si="106"/>
        <v>51985</v>
      </c>
      <c r="AO329" s="6">
        <f t="shared" ca="1" si="107"/>
        <v>21281.25</v>
      </c>
      <c r="AP329" s="6">
        <f t="shared" ca="1" si="108"/>
        <v>0</v>
      </c>
      <c r="AQ329" s="6">
        <f t="shared" ca="1" si="109"/>
        <v>61546.76</v>
      </c>
      <c r="AR329" s="6">
        <f t="shared" ca="1" si="110"/>
        <v>30265.72</v>
      </c>
      <c r="AS329" s="6">
        <f t="shared" ca="1" si="111"/>
        <v>0</v>
      </c>
      <c r="AT329" s="6">
        <f t="shared" ca="1" si="112"/>
        <v>0</v>
      </c>
      <c r="AU329" s="6">
        <f t="shared" ca="1" si="113"/>
        <v>0</v>
      </c>
      <c r="AV329" s="6">
        <f t="shared" ca="1" si="114"/>
        <v>0</v>
      </c>
      <c r="AW329" s="6">
        <f t="shared" ca="1" si="115"/>
        <v>0</v>
      </c>
      <c r="AX329" s="6">
        <f t="shared" ca="1" si="116"/>
        <v>0</v>
      </c>
      <c r="AY329" s="6">
        <f t="shared" ca="1" si="117"/>
        <v>0</v>
      </c>
      <c r="AZ329" s="6">
        <f t="shared" ca="1" si="118"/>
        <v>0</v>
      </c>
      <c r="BA329" s="6">
        <f t="shared" ca="1" si="119"/>
        <v>0</v>
      </c>
      <c r="BB329" s="6"/>
      <c r="BD329" s="4">
        <f t="shared" ca="1" si="120"/>
        <v>165078.73000000001</v>
      </c>
      <c r="BF329" s="3">
        <f t="shared" si="121"/>
        <v>42376</v>
      </c>
      <c r="BG329" s="6">
        <f>BG328+SUMIFS('Transactions (Dated)'!H:H,'Transactions (Dated)'!D:D,'Share Values'!AM329)</f>
        <v>806524.9</v>
      </c>
      <c r="BH329" s="6">
        <f ca="1">BH328+SUMIFS('Transactions (Dated)'!$F:$F,'Transactions (Dated)'!$D:$D,$BF329,'Transactions (Dated)'!$B:$B,BH$11,'Transactions (Dated)'!$C:$C,"Dividend (paid to cash)")*W329</f>
        <v>0</v>
      </c>
      <c r="BI329" s="6">
        <f ca="1">BI328+SUMIFS('Transactions (Dated)'!$F:$F,'Transactions (Dated)'!$D:$D,$BF329,'Transactions (Dated)'!$B:$B,BI$11,'Transactions (Dated)'!$C:$C,"Dividend (paid to cash)")*X329</f>
        <v>2421.875</v>
      </c>
      <c r="BJ329" s="6">
        <f ca="1">BJ328+SUMIFS('Transactions (Dated)'!$F:$F,'Transactions (Dated)'!$D:$D,$BF329,'Transactions (Dated)'!$B:$B,BJ$11,'Transactions (Dated)'!$C:$C,"Dividend (paid to cash)")*Y329</f>
        <v>0</v>
      </c>
      <c r="BK329" s="6">
        <f ca="1">BK328+SUMIFS('Transactions (Dated)'!$F:$F,'Transactions (Dated)'!$D:$D,$BF329,'Transactions (Dated)'!$B:$B,BK$11,'Transactions (Dated)'!$C:$C,"Dividend (paid to cash)")*Z329</f>
        <v>245.96000000000004</v>
      </c>
      <c r="BL329" s="6">
        <f ca="1">BL328+SUMIFS('Transactions (Dated)'!$F:$F,'Transactions (Dated)'!$D:$D,$BF329,'Transactions (Dated)'!$B:$B,BL$11,'Transactions (Dated)'!$C:$C,"Dividend (paid to cash)")*AA329</f>
        <v>0</v>
      </c>
      <c r="BM329" s="6">
        <f ca="1">BM328+SUMIFS('Transactions (Dated)'!$F:$F,'Transactions (Dated)'!$D:$D,$BF329,'Transactions (Dated)'!$B:$B,BM$11,'Transactions (Dated)'!$C:$C,"Dividend (paid to cash)")*AB329</f>
        <v>0</v>
      </c>
      <c r="BN329" s="6">
        <f ca="1">BN328+SUMIFS('Transactions (Dated)'!$F:$F,'Transactions (Dated)'!$D:$D,$BF329,'Transactions (Dated)'!$B:$B,BN$11,'Transactions (Dated)'!$C:$C,"Dividend (paid to cash)")*AC329</f>
        <v>0</v>
      </c>
      <c r="BO329" s="6">
        <f ca="1">BO328+SUMIFS('Transactions (Dated)'!$F:$F,'Transactions (Dated)'!$D:$D,$BF329,'Transactions (Dated)'!$B:$B,BO$11,'Transactions (Dated)'!$C:$C,"Dividend (paid to cash)")*AD329</f>
        <v>0</v>
      </c>
      <c r="BP329" s="6">
        <f ca="1">BP328+SUMIFS('Transactions (Dated)'!$F:$F,'Transactions (Dated)'!$D:$D,$BF329,'Transactions (Dated)'!$B:$B,BP$11,'Transactions (Dated)'!$C:$C,"Dividend (paid to cash)")*AE329</f>
        <v>0</v>
      </c>
      <c r="BQ329" s="6">
        <f ca="1">BQ328+SUMIFS('Transactions (Dated)'!$F:$F,'Transactions (Dated)'!$D:$D,$BF329,'Transactions (Dated)'!$B:$B,BQ$11,'Transactions (Dated)'!$C:$C,"Dividend (paid to cash)")*AF329</f>
        <v>0</v>
      </c>
      <c r="BR329" s="6">
        <f ca="1">BR328+SUMIFS('Transactions (Dated)'!$F:$F,'Transactions (Dated)'!$D:$D,$BF329,'Transactions (Dated)'!$B:$B,BR$11,'Transactions (Dated)'!$C:$C,"Dividend (paid to cash)")*AG329</f>
        <v>0</v>
      </c>
      <c r="BS329" s="6">
        <f ca="1">BS328+SUMIFS('Transactions (Dated)'!$F:$F,'Transactions (Dated)'!$D:$D,$BF329,'Transactions (Dated)'!$B:$B,BS$11,'Transactions (Dated)'!$C:$C,"Dividend (paid to cash)")*AH329</f>
        <v>0</v>
      </c>
      <c r="BT329" s="6">
        <f ca="1">BT328+SUMIFS('Transactions (Dated)'!$F:$F,'Transactions (Dated)'!$D:$D,$BF329,'Transactions (Dated)'!$B:$B,BT$11,'Transactions (Dated)'!$C:$C,"Dividend (paid to cash)")*AI329</f>
        <v>0</v>
      </c>
      <c r="BU329" s="6">
        <f ca="1">BU328+SUMIFS('Transactions (Dated)'!$F:$F,'Transactions (Dated)'!$D:$D,$BF329,'Transactions (Dated)'!$B:$B,BU$11,'Transactions (Dated)'!$C:$C,"Dividend (paid to cash)")*AJ329</f>
        <v>0</v>
      </c>
      <c r="BV329" s="6"/>
      <c r="BX329" s="6">
        <f t="shared" ca="1" si="126"/>
        <v>809192.73499999999</v>
      </c>
      <c r="BZ329" s="3">
        <f t="shared" si="127"/>
        <v>42376</v>
      </c>
      <c r="CA329" s="4">
        <f t="shared" ca="1" si="122"/>
        <v>165078.73000000001</v>
      </c>
      <c r="CB329" s="4">
        <f t="shared" ca="1" si="123"/>
        <v>809192.73499999999</v>
      </c>
      <c r="CD329" s="4">
        <f t="shared" ca="1" si="124"/>
        <v>974271.46499999997</v>
      </c>
    </row>
    <row r="330" spans="2:82" x14ac:dyDescent="0.15">
      <c r="B330" s="3">
        <f t="shared" si="125"/>
        <v>42377</v>
      </c>
      <c r="C330" s="2">
        <v>12445.5</v>
      </c>
      <c r="E330" s="70">
        <v>42377</v>
      </c>
      <c r="F330" s="69">
        <v>10.93</v>
      </c>
      <c r="G330" s="69">
        <v>2.3199999999999998</v>
      </c>
      <c r="H330" s="69">
        <v>16.809999999999999</v>
      </c>
      <c r="I330" s="69">
        <v>32.83</v>
      </c>
      <c r="J330" s="69">
        <v>12.91</v>
      </c>
      <c r="K330" s="69">
        <v>9.82</v>
      </c>
      <c r="L330" s="69">
        <v>19.28</v>
      </c>
      <c r="M330" s="69">
        <v>2.99</v>
      </c>
      <c r="N330" s="69">
        <v>7</v>
      </c>
      <c r="O330" s="69">
        <v>6.8333000000000004</v>
      </c>
      <c r="P330" s="69">
        <v>23.28</v>
      </c>
      <c r="Q330" s="69">
        <v>0.87</v>
      </c>
      <c r="R330" s="69">
        <v>4.62</v>
      </c>
      <c r="S330" s="69">
        <v>37.229999999999997</v>
      </c>
      <c r="T330" s="4"/>
      <c r="V330" s="3">
        <f t="shared" si="104"/>
        <v>42377</v>
      </c>
      <c r="W330" s="40">
        <f ca="1">W329+SUMIFS('Transactions (Dated)'!$E$2:$E$53,'Transactions (Dated)'!$D$2:$D$53,'Share Values'!$V330,'Transactions (Dated)'!$B$2:$B$53,'Share Values'!W$11,'Transactions (Dated)'!$C$2:$C$53,"Buy")-SUMIFS('Transactions (Dated)'!$E$2:$E$53,'Transactions (Dated)'!$D$2:$D$53,'Share Values'!$V330,'Transactions (Dated)'!$B$2:$B$53,'Share Values'!W$11,'Transactions (Dated)'!$C$2:$C$53,"Sell")</f>
        <v>4625</v>
      </c>
      <c r="X330" s="40">
        <f ca="1">X329+SUMIFS('Transactions (Dated)'!$E$2:$E$53,'Transactions (Dated)'!$D$2:$D$53,'Share Values'!$V330,'Transactions (Dated)'!$B$2:$B$53,'Share Values'!X$11,'Transactions (Dated)'!$C$2:$C$53,"Buy")-SUMIFS('Transactions (Dated)'!$E$2:$E$53,'Transactions (Dated)'!$D$2:$D$53,'Share Values'!$V330,'Transactions (Dated)'!$B$2:$B$53,'Share Values'!X$11,'Transactions (Dated)'!$C$2:$C$53,"Sell")</f>
        <v>9375</v>
      </c>
      <c r="Y330" s="40">
        <f ca="1">Y329+SUMIFS('Transactions (Dated)'!$E$2:$E$53,'Transactions (Dated)'!$D$2:$D$53,'Share Values'!$V330,'Transactions (Dated)'!$B$2:$B$53,'Share Values'!Y$11,'Transactions (Dated)'!$C$2:$C$53,"Buy")-SUMIFS('Transactions (Dated)'!$E$2:$E$53,'Transactions (Dated)'!$D$2:$D$53,'Share Values'!$V330,'Transactions (Dated)'!$B$2:$B$53,'Share Values'!Y$11,'Transactions (Dated)'!$C$2:$C$53,"Sell")</f>
        <v>0</v>
      </c>
      <c r="Z330" s="40">
        <f ca="1">Z329+SUMIFS('Transactions (Dated)'!$E$2:$E$53,'Transactions (Dated)'!$D$2:$D$53,'Share Values'!$V330,'Transactions (Dated)'!$B$2:$B$53,'Share Values'!Z$11,'Transactions (Dated)'!$C$2:$C$53,"Buy")-SUMIFS('Transactions (Dated)'!$E$2:$E$53,'Transactions (Dated)'!$D$2:$D$53,'Share Values'!$V330,'Transactions (Dated)'!$B$2:$B$53,'Share Values'!Z$11,'Transactions (Dated)'!$C$2:$C$53,"Sell")</f>
        <v>1892</v>
      </c>
      <c r="AA330" s="40">
        <f ca="1">AA329+SUMIFS('Transactions (Dated)'!$E$2:$E$53,'Transactions (Dated)'!$D$2:$D$53,'Share Values'!$V330,'Transactions (Dated)'!$B$2:$B$53,'Share Values'!AA$11,'Transactions (Dated)'!$C$2:$C$53,"Buy")-SUMIFS('Transactions (Dated)'!$E$2:$E$53,'Transactions (Dated)'!$D$2:$D$53,'Share Values'!$V330,'Transactions (Dated)'!$B$2:$B$53,'Share Values'!AA$11,'Transactions (Dated)'!$C$2:$C$53,"Sell")</f>
        <v>2348</v>
      </c>
      <c r="AB330" s="40">
        <f ca="1">AB329+SUMIFS('Transactions (Dated)'!$E$2:$E$53,'Transactions (Dated)'!$D$2:$D$53,'Share Values'!$V330,'Transactions (Dated)'!$B$2:$B$53,'Share Values'!AB$11,'Transactions (Dated)'!$C$2:$C$53,"Buy")-SUMIFS('Transactions (Dated)'!$E$2:$E$53,'Transactions (Dated)'!$D$2:$D$53,'Share Values'!$V330,'Transactions (Dated)'!$B$2:$B$53,'Share Values'!AB$11,'Transactions (Dated)'!$C$2:$C$53,"Sell")</f>
        <v>0</v>
      </c>
      <c r="AC330" s="40">
        <f ca="1">AC329+SUMIFS('Transactions (Dated)'!$E$2:$E$53,'Transactions (Dated)'!$D$2:$D$53,'Share Values'!$V330,'Transactions (Dated)'!$B$2:$B$53,'Share Values'!AC$11,'Transactions (Dated)'!$C$2:$C$53,"Buy")-SUMIFS('Transactions (Dated)'!$E$2:$E$53,'Transactions (Dated)'!$D$2:$D$53,'Share Values'!$V330,'Transactions (Dated)'!$B$2:$B$53,'Share Values'!AC$11,'Transactions (Dated)'!$C$2:$C$53,"Sell")</f>
        <v>0</v>
      </c>
      <c r="AD330" s="40">
        <f ca="1">AD329+SUMIFS('Transactions (Dated)'!$E$2:$E$53,'Transactions (Dated)'!$D$2:$D$53,'Share Values'!$V330,'Transactions (Dated)'!$B$2:$B$53,'Share Values'!AD$11,'Transactions (Dated)'!$C$2:$C$53,"Buy")-SUMIFS('Transactions (Dated)'!$E$2:$E$53,'Transactions (Dated)'!$D$2:$D$53,'Share Values'!$V330,'Transactions (Dated)'!$B$2:$B$53,'Share Values'!AD$11,'Transactions (Dated)'!$C$2:$C$53,"Sell")</f>
        <v>0</v>
      </c>
      <c r="AE330" s="40">
        <f ca="1">AE329+SUMIFS('Transactions (Dated)'!$E$2:$E$53,'Transactions (Dated)'!$D$2:$D$53,'Share Values'!$V330,'Transactions (Dated)'!$B$2:$B$53,'Share Values'!AE$11,'Transactions (Dated)'!$C$2:$C$53,"Buy")-SUMIFS('Transactions (Dated)'!$E$2:$E$53,'Transactions (Dated)'!$D$2:$D$53,'Share Values'!$V330,'Transactions (Dated)'!$B$2:$B$53,'Share Values'!AE$11,'Transactions (Dated)'!$C$2:$C$53,"Sell")</f>
        <v>0</v>
      </c>
      <c r="AF330" s="40">
        <f ca="1">AF329+SUMIFS('Transactions (Dated)'!$E$2:$E$53,'Transactions (Dated)'!$D$2:$D$53,'Share Values'!$V330,'Transactions (Dated)'!$B$2:$B$53,'Share Values'!AF$11,'Transactions (Dated)'!$C$2:$C$53,"Buy")-SUMIFS('Transactions (Dated)'!$E$2:$E$53,'Transactions (Dated)'!$D$2:$D$53,'Share Values'!$V330,'Transactions (Dated)'!$B$2:$B$53,'Share Values'!AF$11,'Transactions (Dated)'!$C$2:$C$53,"Sell")</f>
        <v>0</v>
      </c>
      <c r="AG330" s="40">
        <f ca="1">AG329+SUMIFS('Transactions (Dated)'!$E$2:$E$53,'Transactions (Dated)'!$D$2:$D$53,'Share Values'!$V330,'Transactions (Dated)'!$B$2:$B$53,'Share Values'!AG$11,'Transactions (Dated)'!$C$2:$C$53,"Buy")-SUMIFS('Transactions (Dated)'!$E$2:$E$53,'Transactions (Dated)'!$D$2:$D$53,'Share Values'!$V330,'Transactions (Dated)'!$B$2:$B$53,'Share Values'!AG$11,'Transactions (Dated)'!$C$2:$C$53,"Sell")</f>
        <v>0</v>
      </c>
      <c r="AH330" s="40">
        <f ca="1">AH329+SUMIFS('Transactions (Dated)'!$E$2:$E$53,'Transactions (Dated)'!$D$2:$D$53,'Share Values'!$V330,'Transactions (Dated)'!$B$2:$B$53,'Share Values'!AH$11,'Transactions (Dated)'!$C$2:$C$53,"Buy")-SUMIFS('Transactions (Dated)'!$E$2:$E$53,'Transactions (Dated)'!$D$2:$D$53,'Share Values'!$V330,'Transactions (Dated)'!$B$2:$B$53,'Share Values'!AH$11,'Transactions (Dated)'!$C$2:$C$53,"Sell")</f>
        <v>0</v>
      </c>
      <c r="AI330" s="40">
        <f ca="1">AI329+SUMIFS('Transactions (Dated)'!$E$2:$E$53,'Transactions (Dated)'!$D$2:$D$53,'Share Values'!$V330,'Transactions (Dated)'!$B$2:$B$53,'Share Values'!AI$11,'Transactions (Dated)'!$C$2:$C$53,"Buy")-SUMIFS('Transactions (Dated)'!$E$2:$E$53,'Transactions (Dated)'!$D$2:$D$53,'Share Values'!$V330,'Transactions (Dated)'!$B$2:$B$53,'Share Values'!AI$11,'Transactions (Dated)'!$C$2:$C$53,"Sell")</f>
        <v>0</v>
      </c>
      <c r="AJ330" s="40">
        <f ca="1">AJ329+SUMIFS('Transactions (Dated)'!$E$2:$E$53,'Transactions (Dated)'!$D$2:$D$53,'Share Values'!$V330,'Transactions (Dated)'!$B$2:$B$53,'Share Values'!AJ$11,'Transactions (Dated)'!$C$2:$C$53,"Buy")-SUMIFS('Transactions (Dated)'!$E$2:$E$53,'Transactions (Dated)'!$D$2:$D$53,'Share Values'!$V330,'Transactions (Dated)'!$B$2:$B$53,'Share Values'!AJ$11,'Transactions (Dated)'!$C$2:$C$53,"Sell")</f>
        <v>0</v>
      </c>
      <c r="AK330" s="40"/>
      <c r="AM330" s="3">
        <f t="shared" si="105"/>
        <v>42377</v>
      </c>
      <c r="AN330" s="6">
        <f t="shared" ca="1" si="106"/>
        <v>50551.25</v>
      </c>
      <c r="AO330" s="6">
        <f t="shared" ca="1" si="107"/>
        <v>21750</v>
      </c>
      <c r="AP330" s="6">
        <f t="shared" ca="1" si="108"/>
        <v>0</v>
      </c>
      <c r="AQ330" s="6">
        <f t="shared" ca="1" si="109"/>
        <v>62114.359999999993</v>
      </c>
      <c r="AR330" s="6">
        <f t="shared" ca="1" si="110"/>
        <v>30312.68</v>
      </c>
      <c r="AS330" s="6">
        <f t="shared" ca="1" si="111"/>
        <v>0</v>
      </c>
      <c r="AT330" s="6">
        <f t="shared" ca="1" si="112"/>
        <v>0</v>
      </c>
      <c r="AU330" s="6">
        <f t="shared" ca="1" si="113"/>
        <v>0</v>
      </c>
      <c r="AV330" s="6">
        <f t="shared" ca="1" si="114"/>
        <v>0</v>
      </c>
      <c r="AW330" s="6">
        <f t="shared" ca="1" si="115"/>
        <v>0</v>
      </c>
      <c r="AX330" s="6">
        <f t="shared" ca="1" si="116"/>
        <v>0</v>
      </c>
      <c r="AY330" s="6">
        <f t="shared" ca="1" si="117"/>
        <v>0</v>
      </c>
      <c r="AZ330" s="6">
        <f t="shared" ca="1" si="118"/>
        <v>0</v>
      </c>
      <c r="BA330" s="6">
        <f t="shared" ca="1" si="119"/>
        <v>0</v>
      </c>
      <c r="BB330" s="6"/>
      <c r="BD330" s="4">
        <f t="shared" ca="1" si="120"/>
        <v>164728.28999999998</v>
      </c>
      <c r="BF330" s="3">
        <f t="shared" si="121"/>
        <v>42377</v>
      </c>
      <c r="BG330" s="6">
        <f>BG329+SUMIFS('Transactions (Dated)'!H:H,'Transactions (Dated)'!D:D,'Share Values'!AM330)</f>
        <v>806524.9</v>
      </c>
      <c r="BH330" s="6">
        <f ca="1">BH329+SUMIFS('Transactions (Dated)'!$F:$F,'Transactions (Dated)'!$D:$D,$BF330,'Transactions (Dated)'!$B:$B,BH$11,'Transactions (Dated)'!$C:$C,"Dividend (paid to cash)")*W330</f>
        <v>0</v>
      </c>
      <c r="BI330" s="6">
        <f ca="1">BI329+SUMIFS('Transactions (Dated)'!$F:$F,'Transactions (Dated)'!$D:$D,$BF330,'Transactions (Dated)'!$B:$B,BI$11,'Transactions (Dated)'!$C:$C,"Dividend (paid to cash)")*X330</f>
        <v>2421.875</v>
      </c>
      <c r="BJ330" s="6">
        <f ca="1">BJ329+SUMIFS('Transactions (Dated)'!$F:$F,'Transactions (Dated)'!$D:$D,$BF330,'Transactions (Dated)'!$B:$B,BJ$11,'Transactions (Dated)'!$C:$C,"Dividend (paid to cash)")*Y330</f>
        <v>0</v>
      </c>
      <c r="BK330" s="6">
        <f ca="1">BK329+SUMIFS('Transactions (Dated)'!$F:$F,'Transactions (Dated)'!$D:$D,$BF330,'Transactions (Dated)'!$B:$B,BK$11,'Transactions (Dated)'!$C:$C,"Dividend (paid to cash)")*Z330</f>
        <v>245.96000000000004</v>
      </c>
      <c r="BL330" s="6">
        <f ca="1">BL329+SUMIFS('Transactions (Dated)'!$F:$F,'Transactions (Dated)'!$D:$D,$BF330,'Transactions (Dated)'!$B:$B,BL$11,'Transactions (Dated)'!$C:$C,"Dividend (paid to cash)")*AA330</f>
        <v>0</v>
      </c>
      <c r="BM330" s="6">
        <f ca="1">BM329+SUMIFS('Transactions (Dated)'!$F:$F,'Transactions (Dated)'!$D:$D,$BF330,'Transactions (Dated)'!$B:$B,BM$11,'Transactions (Dated)'!$C:$C,"Dividend (paid to cash)")*AB330</f>
        <v>0</v>
      </c>
      <c r="BN330" s="6">
        <f ca="1">BN329+SUMIFS('Transactions (Dated)'!$F:$F,'Transactions (Dated)'!$D:$D,$BF330,'Transactions (Dated)'!$B:$B,BN$11,'Transactions (Dated)'!$C:$C,"Dividend (paid to cash)")*AC330</f>
        <v>0</v>
      </c>
      <c r="BO330" s="6">
        <f ca="1">BO329+SUMIFS('Transactions (Dated)'!$F:$F,'Transactions (Dated)'!$D:$D,$BF330,'Transactions (Dated)'!$B:$B,BO$11,'Transactions (Dated)'!$C:$C,"Dividend (paid to cash)")*AD330</f>
        <v>0</v>
      </c>
      <c r="BP330" s="6">
        <f ca="1">BP329+SUMIFS('Transactions (Dated)'!$F:$F,'Transactions (Dated)'!$D:$D,$BF330,'Transactions (Dated)'!$B:$B,BP$11,'Transactions (Dated)'!$C:$C,"Dividend (paid to cash)")*AE330</f>
        <v>0</v>
      </c>
      <c r="BQ330" s="6">
        <f ca="1">BQ329+SUMIFS('Transactions (Dated)'!$F:$F,'Transactions (Dated)'!$D:$D,$BF330,'Transactions (Dated)'!$B:$B,BQ$11,'Transactions (Dated)'!$C:$C,"Dividend (paid to cash)")*AF330</f>
        <v>0</v>
      </c>
      <c r="BR330" s="6">
        <f ca="1">BR329+SUMIFS('Transactions (Dated)'!$F:$F,'Transactions (Dated)'!$D:$D,$BF330,'Transactions (Dated)'!$B:$B,BR$11,'Transactions (Dated)'!$C:$C,"Dividend (paid to cash)")*AG330</f>
        <v>0</v>
      </c>
      <c r="BS330" s="6">
        <f ca="1">BS329+SUMIFS('Transactions (Dated)'!$F:$F,'Transactions (Dated)'!$D:$D,$BF330,'Transactions (Dated)'!$B:$B,BS$11,'Transactions (Dated)'!$C:$C,"Dividend (paid to cash)")*AH330</f>
        <v>0</v>
      </c>
      <c r="BT330" s="6">
        <f ca="1">BT329+SUMIFS('Transactions (Dated)'!$F:$F,'Transactions (Dated)'!$D:$D,$BF330,'Transactions (Dated)'!$B:$B,BT$11,'Transactions (Dated)'!$C:$C,"Dividend (paid to cash)")*AI330</f>
        <v>0</v>
      </c>
      <c r="BU330" s="6">
        <f ca="1">BU329+SUMIFS('Transactions (Dated)'!$F:$F,'Transactions (Dated)'!$D:$D,$BF330,'Transactions (Dated)'!$B:$B,BU$11,'Transactions (Dated)'!$C:$C,"Dividend (paid to cash)")*AJ330</f>
        <v>0</v>
      </c>
      <c r="BV330" s="6"/>
      <c r="BX330" s="6">
        <f t="shared" ca="1" si="126"/>
        <v>809192.73499999999</v>
      </c>
      <c r="BZ330" s="3">
        <f t="shared" si="127"/>
        <v>42377</v>
      </c>
      <c r="CA330" s="4">
        <f t="shared" ca="1" si="122"/>
        <v>164728.28999999998</v>
      </c>
      <c r="CB330" s="4">
        <f t="shared" ca="1" si="123"/>
        <v>809192.73499999999</v>
      </c>
      <c r="CD330" s="4">
        <f t="shared" ca="1" si="124"/>
        <v>973921.02499999991</v>
      </c>
    </row>
    <row r="331" spans="2:82" x14ac:dyDescent="0.15">
      <c r="B331" s="3">
        <f t="shared" si="125"/>
        <v>42380</v>
      </c>
      <c r="C331" s="2">
        <v>12319.3</v>
      </c>
      <c r="E331" s="70">
        <v>42380</v>
      </c>
      <c r="F331" s="69">
        <v>10.67</v>
      </c>
      <c r="G331" s="69">
        <v>2.0299999999999998</v>
      </c>
      <c r="H331" s="69">
        <v>16.64</v>
      </c>
      <c r="I331" s="69">
        <v>33.299999999999997</v>
      </c>
      <c r="J331" s="69">
        <v>12.66</v>
      </c>
      <c r="K331" s="69">
        <v>9.82</v>
      </c>
      <c r="L331" s="69">
        <v>18.920000000000002</v>
      </c>
      <c r="M331" s="69">
        <v>2.91</v>
      </c>
      <c r="N331" s="69">
        <v>6.98</v>
      </c>
      <c r="O331" s="69">
        <v>6.8632999999999997</v>
      </c>
      <c r="P331" s="69">
        <v>22.86</v>
      </c>
      <c r="Q331" s="69">
        <v>0.85</v>
      </c>
      <c r="R331" s="69">
        <v>4.09</v>
      </c>
      <c r="S331" s="69">
        <v>37.39</v>
      </c>
      <c r="T331" s="4"/>
      <c r="V331" s="3">
        <f t="shared" si="104"/>
        <v>42380</v>
      </c>
      <c r="W331" s="40">
        <f ca="1">W330+SUMIFS('Transactions (Dated)'!$E$2:$E$53,'Transactions (Dated)'!$D$2:$D$53,'Share Values'!$V331,'Transactions (Dated)'!$B$2:$B$53,'Share Values'!W$11,'Transactions (Dated)'!$C$2:$C$53,"Buy")-SUMIFS('Transactions (Dated)'!$E$2:$E$53,'Transactions (Dated)'!$D$2:$D$53,'Share Values'!$V331,'Transactions (Dated)'!$B$2:$B$53,'Share Values'!W$11,'Transactions (Dated)'!$C$2:$C$53,"Sell")</f>
        <v>4625</v>
      </c>
      <c r="X331" s="40">
        <f ca="1">X330+SUMIFS('Transactions (Dated)'!$E$2:$E$53,'Transactions (Dated)'!$D$2:$D$53,'Share Values'!$V331,'Transactions (Dated)'!$B$2:$B$53,'Share Values'!X$11,'Transactions (Dated)'!$C$2:$C$53,"Buy")-SUMIFS('Transactions (Dated)'!$E$2:$E$53,'Transactions (Dated)'!$D$2:$D$53,'Share Values'!$V331,'Transactions (Dated)'!$B$2:$B$53,'Share Values'!X$11,'Transactions (Dated)'!$C$2:$C$53,"Sell")</f>
        <v>9375</v>
      </c>
      <c r="Y331" s="40">
        <f ca="1">Y330+SUMIFS('Transactions (Dated)'!$E$2:$E$53,'Transactions (Dated)'!$D$2:$D$53,'Share Values'!$V331,'Transactions (Dated)'!$B$2:$B$53,'Share Values'!Y$11,'Transactions (Dated)'!$C$2:$C$53,"Buy")-SUMIFS('Transactions (Dated)'!$E$2:$E$53,'Transactions (Dated)'!$D$2:$D$53,'Share Values'!$V331,'Transactions (Dated)'!$B$2:$B$53,'Share Values'!Y$11,'Transactions (Dated)'!$C$2:$C$53,"Sell")</f>
        <v>0</v>
      </c>
      <c r="Z331" s="40">
        <f ca="1">Z330+SUMIFS('Transactions (Dated)'!$E$2:$E$53,'Transactions (Dated)'!$D$2:$D$53,'Share Values'!$V331,'Transactions (Dated)'!$B$2:$B$53,'Share Values'!Z$11,'Transactions (Dated)'!$C$2:$C$53,"Buy")-SUMIFS('Transactions (Dated)'!$E$2:$E$53,'Transactions (Dated)'!$D$2:$D$53,'Share Values'!$V331,'Transactions (Dated)'!$B$2:$B$53,'Share Values'!Z$11,'Transactions (Dated)'!$C$2:$C$53,"Sell")</f>
        <v>1892</v>
      </c>
      <c r="AA331" s="40">
        <f ca="1">AA330+SUMIFS('Transactions (Dated)'!$E$2:$E$53,'Transactions (Dated)'!$D$2:$D$53,'Share Values'!$V331,'Transactions (Dated)'!$B$2:$B$53,'Share Values'!AA$11,'Transactions (Dated)'!$C$2:$C$53,"Buy")-SUMIFS('Transactions (Dated)'!$E$2:$E$53,'Transactions (Dated)'!$D$2:$D$53,'Share Values'!$V331,'Transactions (Dated)'!$B$2:$B$53,'Share Values'!AA$11,'Transactions (Dated)'!$C$2:$C$53,"Sell")</f>
        <v>2348</v>
      </c>
      <c r="AB331" s="40">
        <f ca="1">AB330+SUMIFS('Transactions (Dated)'!$E$2:$E$53,'Transactions (Dated)'!$D$2:$D$53,'Share Values'!$V331,'Transactions (Dated)'!$B$2:$B$53,'Share Values'!AB$11,'Transactions (Dated)'!$C$2:$C$53,"Buy")-SUMIFS('Transactions (Dated)'!$E$2:$E$53,'Transactions (Dated)'!$D$2:$D$53,'Share Values'!$V331,'Transactions (Dated)'!$B$2:$B$53,'Share Values'!AB$11,'Transactions (Dated)'!$C$2:$C$53,"Sell")</f>
        <v>4900</v>
      </c>
      <c r="AC331" s="40">
        <f ca="1">AC330+SUMIFS('Transactions (Dated)'!$E$2:$E$53,'Transactions (Dated)'!$D$2:$D$53,'Share Values'!$V331,'Transactions (Dated)'!$B$2:$B$53,'Share Values'!AC$11,'Transactions (Dated)'!$C$2:$C$53,"Buy")-SUMIFS('Transactions (Dated)'!$E$2:$E$53,'Transactions (Dated)'!$D$2:$D$53,'Share Values'!$V331,'Transactions (Dated)'!$B$2:$B$53,'Share Values'!AC$11,'Transactions (Dated)'!$C$2:$C$53,"Sell")</f>
        <v>0</v>
      </c>
      <c r="AD331" s="40">
        <f ca="1">AD330+SUMIFS('Transactions (Dated)'!$E$2:$E$53,'Transactions (Dated)'!$D$2:$D$53,'Share Values'!$V331,'Transactions (Dated)'!$B$2:$B$53,'Share Values'!AD$11,'Transactions (Dated)'!$C$2:$C$53,"Buy")-SUMIFS('Transactions (Dated)'!$E$2:$E$53,'Transactions (Dated)'!$D$2:$D$53,'Share Values'!$V331,'Transactions (Dated)'!$B$2:$B$53,'Share Values'!AD$11,'Transactions (Dated)'!$C$2:$C$53,"Sell")</f>
        <v>0</v>
      </c>
      <c r="AE331" s="40">
        <f ca="1">AE330+SUMIFS('Transactions (Dated)'!$E$2:$E$53,'Transactions (Dated)'!$D$2:$D$53,'Share Values'!$V331,'Transactions (Dated)'!$B$2:$B$53,'Share Values'!AE$11,'Transactions (Dated)'!$C$2:$C$53,"Buy")-SUMIFS('Transactions (Dated)'!$E$2:$E$53,'Transactions (Dated)'!$D$2:$D$53,'Share Values'!$V331,'Transactions (Dated)'!$B$2:$B$53,'Share Values'!AE$11,'Transactions (Dated)'!$C$2:$C$53,"Sell")</f>
        <v>0</v>
      </c>
      <c r="AF331" s="40">
        <f ca="1">AF330+SUMIFS('Transactions (Dated)'!$E$2:$E$53,'Transactions (Dated)'!$D$2:$D$53,'Share Values'!$V331,'Transactions (Dated)'!$B$2:$B$53,'Share Values'!AF$11,'Transactions (Dated)'!$C$2:$C$53,"Buy")-SUMIFS('Transactions (Dated)'!$E$2:$E$53,'Transactions (Dated)'!$D$2:$D$53,'Share Values'!$V331,'Transactions (Dated)'!$B$2:$B$53,'Share Values'!AF$11,'Transactions (Dated)'!$C$2:$C$53,"Sell")</f>
        <v>0</v>
      </c>
      <c r="AG331" s="40">
        <f ca="1">AG330+SUMIFS('Transactions (Dated)'!$E$2:$E$53,'Transactions (Dated)'!$D$2:$D$53,'Share Values'!$V331,'Transactions (Dated)'!$B$2:$B$53,'Share Values'!AG$11,'Transactions (Dated)'!$C$2:$C$53,"Buy")-SUMIFS('Transactions (Dated)'!$E$2:$E$53,'Transactions (Dated)'!$D$2:$D$53,'Share Values'!$V331,'Transactions (Dated)'!$B$2:$B$53,'Share Values'!AG$11,'Transactions (Dated)'!$C$2:$C$53,"Sell")</f>
        <v>0</v>
      </c>
      <c r="AH331" s="40">
        <f ca="1">AH330+SUMIFS('Transactions (Dated)'!$E$2:$E$53,'Transactions (Dated)'!$D$2:$D$53,'Share Values'!$V331,'Transactions (Dated)'!$B$2:$B$53,'Share Values'!AH$11,'Transactions (Dated)'!$C$2:$C$53,"Buy")-SUMIFS('Transactions (Dated)'!$E$2:$E$53,'Transactions (Dated)'!$D$2:$D$53,'Share Values'!$V331,'Transactions (Dated)'!$B$2:$B$53,'Share Values'!AH$11,'Transactions (Dated)'!$C$2:$C$53,"Sell")</f>
        <v>0</v>
      </c>
      <c r="AI331" s="40">
        <f ca="1">AI330+SUMIFS('Transactions (Dated)'!$E$2:$E$53,'Transactions (Dated)'!$D$2:$D$53,'Share Values'!$V331,'Transactions (Dated)'!$B$2:$B$53,'Share Values'!AI$11,'Transactions (Dated)'!$C$2:$C$53,"Buy")-SUMIFS('Transactions (Dated)'!$E$2:$E$53,'Transactions (Dated)'!$D$2:$D$53,'Share Values'!$V331,'Transactions (Dated)'!$B$2:$B$53,'Share Values'!AI$11,'Transactions (Dated)'!$C$2:$C$53,"Sell")</f>
        <v>0</v>
      </c>
      <c r="AJ331" s="40">
        <f ca="1">AJ330+SUMIFS('Transactions (Dated)'!$E$2:$E$53,'Transactions (Dated)'!$D$2:$D$53,'Share Values'!$V331,'Transactions (Dated)'!$B$2:$B$53,'Share Values'!AJ$11,'Transactions (Dated)'!$C$2:$C$53,"Buy")-SUMIFS('Transactions (Dated)'!$E$2:$E$53,'Transactions (Dated)'!$D$2:$D$53,'Share Values'!$V331,'Transactions (Dated)'!$B$2:$B$53,'Share Values'!AJ$11,'Transactions (Dated)'!$C$2:$C$53,"Sell")</f>
        <v>0</v>
      </c>
      <c r="AK331" s="40"/>
      <c r="AM331" s="3">
        <f t="shared" si="105"/>
        <v>42380</v>
      </c>
      <c r="AN331" s="6">
        <f t="shared" ca="1" si="106"/>
        <v>49348.75</v>
      </c>
      <c r="AO331" s="6">
        <f t="shared" ca="1" si="107"/>
        <v>19031.249999999996</v>
      </c>
      <c r="AP331" s="6">
        <f t="shared" ca="1" si="108"/>
        <v>0</v>
      </c>
      <c r="AQ331" s="6">
        <f t="shared" ca="1" si="109"/>
        <v>63003.599999999991</v>
      </c>
      <c r="AR331" s="6">
        <f t="shared" ca="1" si="110"/>
        <v>29725.68</v>
      </c>
      <c r="AS331" s="6">
        <f t="shared" ca="1" si="111"/>
        <v>48118</v>
      </c>
      <c r="AT331" s="6">
        <f t="shared" ca="1" si="112"/>
        <v>0</v>
      </c>
      <c r="AU331" s="6">
        <f t="shared" ca="1" si="113"/>
        <v>0</v>
      </c>
      <c r="AV331" s="6">
        <f t="shared" ca="1" si="114"/>
        <v>0</v>
      </c>
      <c r="AW331" s="6">
        <f t="shared" ca="1" si="115"/>
        <v>0</v>
      </c>
      <c r="AX331" s="6">
        <f t="shared" ca="1" si="116"/>
        <v>0</v>
      </c>
      <c r="AY331" s="6">
        <f t="shared" ca="1" si="117"/>
        <v>0</v>
      </c>
      <c r="AZ331" s="6">
        <f t="shared" ca="1" si="118"/>
        <v>0</v>
      </c>
      <c r="BA331" s="6">
        <f t="shared" ca="1" si="119"/>
        <v>0</v>
      </c>
      <c r="BB331" s="6"/>
      <c r="BD331" s="4">
        <f t="shared" ca="1" si="120"/>
        <v>209227.27999999997</v>
      </c>
      <c r="BF331" s="3">
        <f t="shared" si="121"/>
        <v>42380</v>
      </c>
      <c r="BG331" s="6">
        <f>BG330+SUMIFS('Transactions (Dated)'!H:H,'Transactions (Dated)'!D:D,'Share Values'!AM331)</f>
        <v>758396.9</v>
      </c>
      <c r="BH331" s="6">
        <f ca="1">BH330+SUMIFS('Transactions (Dated)'!$F:$F,'Transactions (Dated)'!$D:$D,$BF331,'Transactions (Dated)'!$B:$B,BH$11,'Transactions (Dated)'!$C:$C,"Dividend (paid to cash)")*W331</f>
        <v>0</v>
      </c>
      <c r="BI331" s="6">
        <f ca="1">BI330+SUMIFS('Transactions (Dated)'!$F:$F,'Transactions (Dated)'!$D:$D,$BF331,'Transactions (Dated)'!$B:$B,BI$11,'Transactions (Dated)'!$C:$C,"Dividend (paid to cash)")*X331</f>
        <v>2421.875</v>
      </c>
      <c r="BJ331" s="6">
        <f ca="1">BJ330+SUMIFS('Transactions (Dated)'!$F:$F,'Transactions (Dated)'!$D:$D,$BF331,'Transactions (Dated)'!$B:$B,BJ$11,'Transactions (Dated)'!$C:$C,"Dividend (paid to cash)")*Y331</f>
        <v>0</v>
      </c>
      <c r="BK331" s="6">
        <f ca="1">BK330+SUMIFS('Transactions (Dated)'!$F:$F,'Transactions (Dated)'!$D:$D,$BF331,'Transactions (Dated)'!$B:$B,BK$11,'Transactions (Dated)'!$C:$C,"Dividend (paid to cash)")*Z331</f>
        <v>245.96000000000004</v>
      </c>
      <c r="BL331" s="6">
        <f ca="1">BL330+SUMIFS('Transactions (Dated)'!$F:$F,'Transactions (Dated)'!$D:$D,$BF331,'Transactions (Dated)'!$B:$B,BL$11,'Transactions (Dated)'!$C:$C,"Dividend (paid to cash)")*AA331</f>
        <v>0</v>
      </c>
      <c r="BM331" s="6">
        <f ca="1">BM330+SUMIFS('Transactions (Dated)'!$F:$F,'Transactions (Dated)'!$D:$D,$BF331,'Transactions (Dated)'!$B:$B,BM$11,'Transactions (Dated)'!$C:$C,"Dividend (paid to cash)")*AB331</f>
        <v>0</v>
      </c>
      <c r="BN331" s="6">
        <f ca="1">BN330+SUMIFS('Transactions (Dated)'!$F:$F,'Transactions (Dated)'!$D:$D,$BF331,'Transactions (Dated)'!$B:$B,BN$11,'Transactions (Dated)'!$C:$C,"Dividend (paid to cash)")*AC331</f>
        <v>0</v>
      </c>
      <c r="BO331" s="6">
        <f ca="1">BO330+SUMIFS('Transactions (Dated)'!$F:$F,'Transactions (Dated)'!$D:$D,$BF331,'Transactions (Dated)'!$B:$B,BO$11,'Transactions (Dated)'!$C:$C,"Dividend (paid to cash)")*AD331</f>
        <v>0</v>
      </c>
      <c r="BP331" s="6">
        <f ca="1">BP330+SUMIFS('Transactions (Dated)'!$F:$F,'Transactions (Dated)'!$D:$D,$BF331,'Transactions (Dated)'!$B:$B,BP$11,'Transactions (Dated)'!$C:$C,"Dividend (paid to cash)")*AE331</f>
        <v>0</v>
      </c>
      <c r="BQ331" s="6">
        <f ca="1">BQ330+SUMIFS('Transactions (Dated)'!$F:$F,'Transactions (Dated)'!$D:$D,$BF331,'Transactions (Dated)'!$B:$B,BQ$11,'Transactions (Dated)'!$C:$C,"Dividend (paid to cash)")*AF331</f>
        <v>0</v>
      </c>
      <c r="BR331" s="6">
        <f ca="1">BR330+SUMIFS('Transactions (Dated)'!$F:$F,'Transactions (Dated)'!$D:$D,$BF331,'Transactions (Dated)'!$B:$B,BR$11,'Transactions (Dated)'!$C:$C,"Dividend (paid to cash)")*AG331</f>
        <v>0</v>
      </c>
      <c r="BS331" s="6">
        <f ca="1">BS330+SUMIFS('Transactions (Dated)'!$F:$F,'Transactions (Dated)'!$D:$D,$BF331,'Transactions (Dated)'!$B:$B,BS$11,'Transactions (Dated)'!$C:$C,"Dividend (paid to cash)")*AH331</f>
        <v>0</v>
      </c>
      <c r="BT331" s="6">
        <f ca="1">BT330+SUMIFS('Transactions (Dated)'!$F:$F,'Transactions (Dated)'!$D:$D,$BF331,'Transactions (Dated)'!$B:$B,BT$11,'Transactions (Dated)'!$C:$C,"Dividend (paid to cash)")*AI331</f>
        <v>0</v>
      </c>
      <c r="BU331" s="6">
        <f ca="1">BU330+SUMIFS('Transactions (Dated)'!$F:$F,'Transactions (Dated)'!$D:$D,$BF331,'Transactions (Dated)'!$B:$B,BU$11,'Transactions (Dated)'!$C:$C,"Dividend (paid to cash)")*AJ331</f>
        <v>0</v>
      </c>
      <c r="BV331" s="6"/>
      <c r="BX331" s="6">
        <f t="shared" ca="1" si="126"/>
        <v>761064.73499999999</v>
      </c>
      <c r="BZ331" s="3">
        <f t="shared" si="127"/>
        <v>42380</v>
      </c>
      <c r="CA331" s="4">
        <f t="shared" ca="1" si="122"/>
        <v>209227.27999999997</v>
      </c>
      <c r="CB331" s="4">
        <f t="shared" ca="1" si="123"/>
        <v>761064.73499999999</v>
      </c>
      <c r="CD331" s="4">
        <f t="shared" ca="1" si="124"/>
        <v>970292.0149999999</v>
      </c>
    </row>
    <row r="332" spans="2:82" x14ac:dyDescent="0.15">
      <c r="B332" s="3">
        <f t="shared" si="125"/>
        <v>42381</v>
      </c>
      <c r="C332" s="2">
        <v>12373.9</v>
      </c>
      <c r="E332" s="70">
        <v>42381</v>
      </c>
      <c r="F332" s="69">
        <v>10.51</v>
      </c>
      <c r="G332" s="69">
        <v>1.9</v>
      </c>
      <c r="H332" s="69">
        <v>16.7</v>
      </c>
      <c r="I332" s="69">
        <v>34.33</v>
      </c>
      <c r="J332" s="69">
        <v>12.9</v>
      </c>
      <c r="K332" s="69">
        <v>9.59</v>
      </c>
      <c r="L332" s="69">
        <v>18.87</v>
      </c>
      <c r="M332" s="69">
        <v>2.84</v>
      </c>
      <c r="N332" s="69">
        <v>6.98</v>
      </c>
      <c r="O332" s="69">
        <v>6.86</v>
      </c>
      <c r="P332" s="69">
        <v>22.9</v>
      </c>
      <c r="Q332" s="69">
        <v>0.85</v>
      </c>
      <c r="R332" s="69">
        <v>3.73</v>
      </c>
      <c r="S332" s="69">
        <v>37.72</v>
      </c>
      <c r="T332" s="4"/>
      <c r="V332" s="3">
        <f t="shared" ref="V332:V395" si="128">E332</f>
        <v>42381</v>
      </c>
      <c r="W332" s="40">
        <f ca="1">W331+SUMIFS('Transactions (Dated)'!$E$2:$E$53,'Transactions (Dated)'!$D$2:$D$53,'Share Values'!$V332,'Transactions (Dated)'!$B$2:$B$53,'Share Values'!W$11,'Transactions (Dated)'!$C$2:$C$53,"Buy")-SUMIFS('Transactions (Dated)'!$E$2:$E$53,'Transactions (Dated)'!$D$2:$D$53,'Share Values'!$V332,'Transactions (Dated)'!$B$2:$B$53,'Share Values'!W$11,'Transactions (Dated)'!$C$2:$C$53,"Sell")</f>
        <v>4625</v>
      </c>
      <c r="X332" s="40">
        <f ca="1">X331+SUMIFS('Transactions (Dated)'!$E$2:$E$53,'Transactions (Dated)'!$D$2:$D$53,'Share Values'!$V332,'Transactions (Dated)'!$B$2:$B$53,'Share Values'!X$11,'Transactions (Dated)'!$C$2:$C$53,"Buy")-SUMIFS('Transactions (Dated)'!$E$2:$E$53,'Transactions (Dated)'!$D$2:$D$53,'Share Values'!$V332,'Transactions (Dated)'!$B$2:$B$53,'Share Values'!X$11,'Transactions (Dated)'!$C$2:$C$53,"Sell")</f>
        <v>9375</v>
      </c>
      <c r="Y332" s="40">
        <f ca="1">Y331+SUMIFS('Transactions (Dated)'!$E$2:$E$53,'Transactions (Dated)'!$D$2:$D$53,'Share Values'!$V332,'Transactions (Dated)'!$B$2:$B$53,'Share Values'!Y$11,'Transactions (Dated)'!$C$2:$C$53,"Buy")-SUMIFS('Transactions (Dated)'!$E$2:$E$53,'Transactions (Dated)'!$D$2:$D$53,'Share Values'!$V332,'Transactions (Dated)'!$B$2:$B$53,'Share Values'!Y$11,'Transactions (Dated)'!$C$2:$C$53,"Sell")</f>
        <v>0</v>
      </c>
      <c r="Z332" s="40">
        <f ca="1">Z331+SUMIFS('Transactions (Dated)'!$E$2:$E$53,'Transactions (Dated)'!$D$2:$D$53,'Share Values'!$V332,'Transactions (Dated)'!$B$2:$B$53,'Share Values'!Z$11,'Transactions (Dated)'!$C$2:$C$53,"Buy")-SUMIFS('Transactions (Dated)'!$E$2:$E$53,'Transactions (Dated)'!$D$2:$D$53,'Share Values'!$V332,'Transactions (Dated)'!$B$2:$B$53,'Share Values'!Z$11,'Transactions (Dated)'!$C$2:$C$53,"Sell")</f>
        <v>1892</v>
      </c>
      <c r="AA332" s="40">
        <f ca="1">AA331+SUMIFS('Transactions (Dated)'!$E$2:$E$53,'Transactions (Dated)'!$D$2:$D$53,'Share Values'!$V332,'Transactions (Dated)'!$B$2:$B$53,'Share Values'!AA$11,'Transactions (Dated)'!$C$2:$C$53,"Buy")-SUMIFS('Transactions (Dated)'!$E$2:$E$53,'Transactions (Dated)'!$D$2:$D$53,'Share Values'!$V332,'Transactions (Dated)'!$B$2:$B$53,'Share Values'!AA$11,'Transactions (Dated)'!$C$2:$C$53,"Sell")</f>
        <v>2348</v>
      </c>
      <c r="AB332" s="40">
        <f ca="1">AB331+SUMIFS('Transactions (Dated)'!$E$2:$E$53,'Transactions (Dated)'!$D$2:$D$53,'Share Values'!$V332,'Transactions (Dated)'!$B$2:$B$53,'Share Values'!AB$11,'Transactions (Dated)'!$C$2:$C$53,"Buy")-SUMIFS('Transactions (Dated)'!$E$2:$E$53,'Transactions (Dated)'!$D$2:$D$53,'Share Values'!$V332,'Transactions (Dated)'!$B$2:$B$53,'Share Values'!AB$11,'Transactions (Dated)'!$C$2:$C$53,"Sell")</f>
        <v>4900</v>
      </c>
      <c r="AC332" s="40">
        <f ca="1">AC331+SUMIFS('Transactions (Dated)'!$E$2:$E$53,'Transactions (Dated)'!$D$2:$D$53,'Share Values'!$V332,'Transactions (Dated)'!$B$2:$B$53,'Share Values'!AC$11,'Transactions (Dated)'!$C$2:$C$53,"Buy")-SUMIFS('Transactions (Dated)'!$E$2:$E$53,'Transactions (Dated)'!$D$2:$D$53,'Share Values'!$V332,'Transactions (Dated)'!$B$2:$B$53,'Share Values'!AC$11,'Transactions (Dated)'!$C$2:$C$53,"Sell")</f>
        <v>0</v>
      </c>
      <c r="AD332" s="40">
        <f ca="1">AD331+SUMIFS('Transactions (Dated)'!$E$2:$E$53,'Transactions (Dated)'!$D$2:$D$53,'Share Values'!$V332,'Transactions (Dated)'!$B$2:$B$53,'Share Values'!AD$11,'Transactions (Dated)'!$C$2:$C$53,"Buy")-SUMIFS('Transactions (Dated)'!$E$2:$E$53,'Transactions (Dated)'!$D$2:$D$53,'Share Values'!$V332,'Transactions (Dated)'!$B$2:$B$53,'Share Values'!AD$11,'Transactions (Dated)'!$C$2:$C$53,"Sell")</f>
        <v>0</v>
      </c>
      <c r="AE332" s="40">
        <f ca="1">AE331+SUMIFS('Transactions (Dated)'!$E$2:$E$53,'Transactions (Dated)'!$D$2:$D$53,'Share Values'!$V332,'Transactions (Dated)'!$B$2:$B$53,'Share Values'!AE$11,'Transactions (Dated)'!$C$2:$C$53,"Buy")-SUMIFS('Transactions (Dated)'!$E$2:$E$53,'Transactions (Dated)'!$D$2:$D$53,'Share Values'!$V332,'Transactions (Dated)'!$B$2:$B$53,'Share Values'!AE$11,'Transactions (Dated)'!$C$2:$C$53,"Sell")</f>
        <v>0</v>
      </c>
      <c r="AF332" s="40">
        <f ca="1">AF331+SUMIFS('Transactions (Dated)'!$E$2:$E$53,'Transactions (Dated)'!$D$2:$D$53,'Share Values'!$V332,'Transactions (Dated)'!$B$2:$B$53,'Share Values'!AF$11,'Transactions (Dated)'!$C$2:$C$53,"Buy")-SUMIFS('Transactions (Dated)'!$E$2:$E$53,'Transactions (Dated)'!$D$2:$D$53,'Share Values'!$V332,'Transactions (Dated)'!$B$2:$B$53,'Share Values'!AF$11,'Transactions (Dated)'!$C$2:$C$53,"Sell")</f>
        <v>0</v>
      </c>
      <c r="AG332" s="40">
        <f ca="1">AG331+SUMIFS('Transactions (Dated)'!$E$2:$E$53,'Transactions (Dated)'!$D$2:$D$53,'Share Values'!$V332,'Transactions (Dated)'!$B$2:$B$53,'Share Values'!AG$11,'Transactions (Dated)'!$C$2:$C$53,"Buy")-SUMIFS('Transactions (Dated)'!$E$2:$E$53,'Transactions (Dated)'!$D$2:$D$53,'Share Values'!$V332,'Transactions (Dated)'!$B$2:$B$53,'Share Values'!AG$11,'Transactions (Dated)'!$C$2:$C$53,"Sell")</f>
        <v>0</v>
      </c>
      <c r="AH332" s="40">
        <f ca="1">AH331+SUMIFS('Transactions (Dated)'!$E$2:$E$53,'Transactions (Dated)'!$D$2:$D$53,'Share Values'!$V332,'Transactions (Dated)'!$B$2:$B$53,'Share Values'!AH$11,'Transactions (Dated)'!$C$2:$C$53,"Buy")-SUMIFS('Transactions (Dated)'!$E$2:$E$53,'Transactions (Dated)'!$D$2:$D$53,'Share Values'!$V332,'Transactions (Dated)'!$B$2:$B$53,'Share Values'!AH$11,'Transactions (Dated)'!$C$2:$C$53,"Sell")</f>
        <v>0</v>
      </c>
      <c r="AI332" s="40">
        <f ca="1">AI331+SUMIFS('Transactions (Dated)'!$E$2:$E$53,'Transactions (Dated)'!$D$2:$D$53,'Share Values'!$V332,'Transactions (Dated)'!$B$2:$B$53,'Share Values'!AI$11,'Transactions (Dated)'!$C$2:$C$53,"Buy")-SUMIFS('Transactions (Dated)'!$E$2:$E$53,'Transactions (Dated)'!$D$2:$D$53,'Share Values'!$V332,'Transactions (Dated)'!$B$2:$B$53,'Share Values'!AI$11,'Transactions (Dated)'!$C$2:$C$53,"Sell")</f>
        <v>0</v>
      </c>
      <c r="AJ332" s="40">
        <f ca="1">AJ331+SUMIFS('Transactions (Dated)'!$E$2:$E$53,'Transactions (Dated)'!$D$2:$D$53,'Share Values'!$V332,'Transactions (Dated)'!$B$2:$B$53,'Share Values'!AJ$11,'Transactions (Dated)'!$C$2:$C$53,"Buy")-SUMIFS('Transactions (Dated)'!$E$2:$E$53,'Transactions (Dated)'!$D$2:$D$53,'Share Values'!$V332,'Transactions (Dated)'!$B$2:$B$53,'Share Values'!AJ$11,'Transactions (Dated)'!$C$2:$C$53,"Sell")</f>
        <v>0</v>
      </c>
      <c r="AK332" s="40"/>
      <c r="AM332" s="3">
        <f t="shared" ref="AM332:AM395" si="129">+V332</f>
        <v>42381</v>
      </c>
      <c r="AN332" s="6">
        <f t="shared" ref="AN332:AN395" ca="1" si="130">+W332*F332</f>
        <v>48608.75</v>
      </c>
      <c r="AO332" s="6">
        <f t="shared" ref="AO332:AO395" ca="1" si="131">+X332*G332</f>
        <v>17812.5</v>
      </c>
      <c r="AP332" s="6">
        <f t="shared" ref="AP332:AP395" ca="1" si="132">+Y332*H332</f>
        <v>0</v>
      </c>
      <c r="AQ332" s="6">
        <f t="shared" ref="AQ332:AQ395" ca="1" si="133">+Z332*I332</f>
        <v>64952.359999999993</v>
      </c>
      <c r="AR332" s="6">
        <f t="shared" ref="AR332:AR395" ca="1" si="134">+AA332*J332</f>
        <v>30289.200000000001</v>
      </c>
      <c r="AS332" s="6">
        <f t="shared" ref="AS332:AS395" ca="1" si="135">+AB332*K332</f>
        <v>46991</v>
      </c>
      <c r="AT332" s="6">
        <f t="shared" ref="AT332:AT395" ca="1" si="136">+AC332*L332</f>
        <v>0</v>
      </c>
      <c r="AU332" s="6">
        <f t="shared" ref="AU332:AU395" ca="1" si="137">+AD332*M332</f>
        <v>0</v>
      </c>
      <c r="AV332" s="6">
        <f t="shared" ref="AV332:AV395" ca="1" si="138">+AE332*N332</f>
        <v>0</v>
      </c>
      <c r="AW332" s="6">
        <f t="shared" ref="AW332:AW395" ca="1" si="139">+AF332*O332</f>
        <v>0</v>
      </c>
      <c r="AX332" s="6">
        <f t="shared" ref="AX332:AX395" ca="1" si="140">+AG332*P332</f>
        <v>0</v>
      </c>
      <c r="AY332" s="6">
        <f t="shared" ref="AY332:AY395" ca="1" si="141">+AH332*Q332</f>
        <v>0</v>
      </c>
      <c r="AZ332" s="6">
        <f t="shared" ref="AZ332:AZ395" ca="1" si="142">+AI332*R332</f>
        <v>0</v>
      </c>
      <c r="BA332" s="6">
        <f t="shared" ref="BA332:BA395" ca="1" si="143">+AJ332*S332</f>
        <v>0</v>
      </c>
      <c r="BB332" s="6"/>
      <c r="BD332" s="4">
        <f t="shared" ref="BD332:BD395" ca="1" si="144">SUM(AN332:BC332)</f>
        <v>208653.81</v>
      </c>
      <c r="BF332" s="3">
        <f t="shared" ref="BF332:BF395" si="145">+V332</f>
        <v>42381</v>
      </c>
      <c r="BG332" s="6">
        <f>BG331+SUMIFS('Transactions (Dated)'!H:H,'Transactions (Dated)'!D:D,'Share Values'!AM332)</f>
        <v>758396.9</v>
      </c>
      <c r="BH332" s="6">
        <f ca="1">BH331+SUMIFS('Transactions (Dated)'!$F:$F,'Transactions (Dated)'!$D:$D,$BF332,'Transactions (Dated)'!$B:$B,BH$11,'Transactions (Dated)'!$C:$C,"Dividend (paid to cash)")*W332</f>
        <v>0</v>
      </c>
      <c r="BI332" s="6">
        <f ca="1">BI331+SUMIFS('Transactions (Dated)'!$F:$F,'Transactions (Dated)'!$D:$D,$BF332,'Transactions (Dated)'!$B:$B,BI$11,'Transactions (Dated)'!$C:$C,"Dividend (paid to cash)")*X332</f>
        <v>2421.875</v>
      </c>
      <c r="BJ332" s="6">
        <f ca="1">BJ331+SUMIFS('Transactions (Dated)'!$F:$F,'Transactions (Dated)'!$D:$D,$BF332,'Transactions (Dated)'!$B:$B,BJ$11,'Transactions (Dated)'!$C:$C,"Dividend (paid to cash)")*Y332</f>
        <v>0</v>
      </c>
      <c r="BK332" s="6">
        <f ca="1">BK331+SUMIFS('Transactions (Dated)'!$F:$F,'Transactions (Dated)'!$D:$D,$BF332,'Transactions (Dated)'!$B:$B,BK$11,'Transactions (Dated)'!$C:$C,"Dividend (paid to cash)")*Z332</f>
        <v>245.96000000000004</v>
      </c>
      <c r="BL332" s="6">
        <f ca="1">BL331+SUMIFS('Transactions (Dated)'!$F:$F,'Transactions (Dated)'!$D:$D,$BF332,'Transactions (Dated)'!$B:$B,BL$11,'Transactions (Dated)'!$C:$C,"Dividend (paid to cash)")*AA332</f>
        <v>0</v>
      </c>
      <c r="BM332" s="6">
        <f ca="1">BM331+SUMIFS('Transactions (Dated)'!$F:$F,'Transactions (Dated)'!$D:$D,$BF332,'Transactions (Dated)'!$B:$B,BM$11,'Transactions (Dated)'!$C:$C,"Dividend (paid to cash)")*AB332</f>
        <v>0</v>
      </c>
      <c r="BN332" s="6">
        <f ca="1">BN331+SUMIFS('Transactions (Dated)'!$F:$F,'Transactions (Dated)'!$D:$D,$BF332,'Transactions (Dated)'!$B:$B,BN$11,'Transactions (Dated)'!$C:$C,"Dividend (paid to cash)")*AC332</f>
        <v>0</v>
      </c>
      <c r="BO332" s="6">
        <f ca="1">BO331+SUMIFS('Transactions (Dated)'!$F:$F,'Transactions (Dated)'!$D:$D,$BF332,'Transactions (Dated)'!$B:$B,BO$11,'Transactions (Dated)'!$C:$C,"Dividend (paid to cash)")*AD332</f>
        <v>0</v>
      </c>
      <c r="BP332" s="6">
        <f ca="1">BP331+SUMIFS('Transactions (Dated)'!$F:$F,'Transactions (Dated)'!$D:$D,$BF332,'Transactions (Dated)'!$B:$B,BP$11,'Transactions (Dated)'!$C:$C,"Dividend (paid to cash)")*AE332</f>
        <v>0</v>
      </c>
      <c r="BQ332" s="6">
        <f ca="1">BQ331+SUMIFS('Transactions (Dated)'!$F:$F,'Transactions (Dated)'!$D:$D,$BF332,'Transactions (Dated)'!$B:$B,BQ$11,'Transactions (Dated)'!$C:$C,"Dividend (paid to cash)")*AF332</f>
        <v>0</v>
      </c>
      <c r="BR332" s="6">
        <f ca="1">BR331+SUMIFS('Transactions (Dated)'!$F:$F,'Transactions (Dated)'!$D:$D,$BF332,'Transactions (Dated)'!$B:$B,BR$11,'Transactions (Dated)'!$C:$C,"Dividend (paid to cash)")*AG332</f>
        <v>0</v>
      </c>
      <c r="BS332" s="6">
        <f ca="1">BS331+SUMIFS('Transactions (Dated)'!$F:$F,'Transactions (Dated)'!$D:$D,$BF332,'Transactions (Dated)'!$B:$B,BS$11,'Transactions (Dated)'!$C:$C,"Dividend (paid to cash)")*AH332</f>
        <v>0</v>
      </c>
      <c r="BT332" s="6">
        <f ca="1">BT331+SUMIFS('Transactions (Dated)'!$F:$F,'Transactions (Dated)'!$D:$D,$BF332,'Transactions (Dated)'!$B:$B,BT$11,'Transactions (Dated)'!$C:$C,"Dividend (paid to cash)")*AI332</f>
        <v>0</v>
      </c>
      <c r="BU332" s="6">
        <f ca="1">BU331+SUMIFS('Transactions (Dated)'!$F:$F,'Transactions (Dated)'!$D:$D,$BF332,'Transactions (Dated)'!$B:$B,BU$11,'Transactions (Dated)'!$C:$C,"Dividend (paid to cash)")*AJ332</f>
        <v>0</v>
      </c>
      <c r="BV332" s="6"/>
      <c r="BX332" s="6">
        <f t="shared" ca="1" si="126"/>
        <v>761064.73499999999</v>
      </c>
      <c r="BZ332" s="3">
        <f t="shared" si="127"/>
        <v>42381</v>
      </c>
      <c r="CA332" s="4">
        <f t="shared" ref="CA332:CA395" ca="1" si="146">SUM(AN332:BC332)</f>
        <v>208653.81</v>
      </c>
      <c r="CB332" s="4">
        <f t="shared" ref="CB332:CB395" ca="1" si="147">+BX332</f>
        <v>761064.73499999999</v>
      </c>
      <c r="CD332" s="4">
        <f t="shared" ref="CD332:CD395" ca="1" si="148">CA332+CB332</f>
        <v>969718.54499999993</v>
      </c>
    </row>
    <row r="333" spans="2:82" x14ac:dyDescent="0.15">
      <c r="B333" s="3">
        <f t="shared" ref="B333:B396" si="149">+E333</f>
        <v>42382</v>
      </c>
      <c r="C333" s="2">
        <v>12170.4</v>
      </c>
      <c r="E333" s="70">
        <v>42382</v>
      </c>
      <c r="F333" s="69">
        <v>10.16</v>
      </c>
      <c r="G333" s="69">
        <v>1.77</v>
      </c>
      <c r="H333" s="69">
        <v>16.45</v>
      </c>
      <c r="I333" s="69">
        <v>34.74</v>
      </c>
      <c r="J333" s="69">
        <v>12.46</v>
      </c>
      <c r="K333" s="69">
        <v>9.2899999999999991</v>
      </c>
      <c r="L333" s="69">
        <v>18.47</v>
      </c>
      <c r="M333" s="69">
        <v>2.91</v>
      </c>
      <c r="N333" s="69">
        <v>7.01</v>
      </c>
      <c r="O333" s="69">
        <v>6.7832999999999997</v>
      </c>
      <c r="P333" s="69">
        <v>22.56</v>
      </c>
      <c r="Q333" s="69">
        <v>0.84</v>
      </c>
      <c r="R333" s="69">
        <v>3.55</v>
      </c>
      <c r="S333" s="69">
        <v>37.229999999999997</v>
      </c>
      <c r="T333" s="4"/>
      <c r="V333" s="3">
        <f t="shared" si="128"/>
        <v>42382</v>
      </c>
      <c r="W333" s="40">
        <f ca="1">W332+SUMIFS('Transactions (Dated)'!$E$2:$E$53,'Transactions (Dated)'!$D$2:$D$53,'Share Values'!$V333,'Transactions (Dated)'!$B$2:$B$53,'Share Values'!W$11,'Transactions (Dated)'!$C$2:$C$53,"Buy")-SUMIFS('Transactions (Dated)'!$E$2:$E$53,'Transactions (Dated)'!$D$2:$D$53,'Share Values'!$V333,'Transactions (Dated)'!$B$2:$B$53,'Share Values'!W$11,'Transactions (Dated)'!$C$2:$C$53,"Sell")</f>
        <v>4625</v>
      </c>
      <c r="X333" s="40">
        <f ca="1">X332+SUMIFS('Transactions (Dated)'!$E$2:$E$53,'Transactions (Dated)'!$D$2:$D$53,'Share Values'!$V333,'Transactions (Dated)'!$B$2:$B$53,'Share Values'!X$11,'Transactions (Dated)'!$C$2:$C$53,"Buy")-SUMIFS('Transactions (Dated)'!$E$2:$E$53,'Transactions (Dated)'!$D$2:$D$53,'Share Values'!$V333,'Transactions (Dated)'!$B$2:$B$53,'Share Values'!X$11,'Transactions (Dated)'!$C$2:$C$53,"Sell")</f>
        <v>9375</v>
      </c>
      <c r="Y333" s="40">
        <f ca="1">Y332+SUMIFS('Transactions (Dated)'!$E$2:$E$53,'Transactions (Dated)'!$D$2:$D$53,'Share Values'!$V333,'Transactions (Dated)'!$B$2:$B$53,'Share Values'!Y$11,'Transactions (Dated)'!$C$2:$C$53,"Buy")-SUMIFS('Transactions (Dated)'!$E$2:$E$53,'Transactions (Dated)'!$D$2:$D$53,'Share Values'!$V333,'Transactions (Dated)'!$B$2:$B$53,'Share Values'!Y$11,'Transactions (Dated)'!$C$2:$C$53,"Sell")</f>
        <v>0</v>
      </c>
      <c r="Z333" s="40">
        <f ca="1">Z332+SUMIFS('Transactions (Dated)'!$E$2:$E$53,'Transactions (Dated)'!$D$2:$D$53,'Share Values'!$V333,'Transactions (Dated)'!$B$2:$B$53,'Share Values'!Z$11,'Transactions (Dated)'!$C$2:$C$53,"Buy")-SUMIFS('Transactions (Dated)'!$E$2:$E$53,'Transactions (Dated)'!$D$2:$D$53,'Share Values'!$V333,'Transactions (Dated)'!$B$2:$B$53,'Share Values'!Z$11,'Transactions (Dated)'!$C$2:$C$53,"Sell")</f>
        <v>1892</v>
      </c>
      <c r="AA333" s="40">
        <f ca="1">AA332+SUMIFS('Transactions (Dated)'!$E$2:$E$53,'Transactions (Dated)'!$D$2:$D$53,'Share Values'!$V333,'Transactions (Dated)'!$B$2:$B$53,'Share Values'!AA$11,'Transactions (Dated)'!$C$2:$C$53,"Buy")-SUMIFS('Transactions (Dated)'!$E$2:$E$53,'Transactions (Dated)'!$D$2:$D$53,'Share Values'!$V333,'Transactions (Dated)'!$B$2:$B$53,'Share Values'!AA$11,'Transactions (Dated)'!$C$2:$C$53,"Sell")</f>
        <v>2348</v>
      </c>
      <c r="AB333" s="40">
        <f ca="1">AB332+SUMIFS('Transactions (Dated)'!$E$2:$E$53,'Transactions (Dated)'!$D$2:$D$53,'Share Values'!$V333,'Transactions (Dated)'!$B$2:$B$53,'Share Values'!AB$11,'Transactions (Dated)'!$C$2:$C$53,"Buy")-SUMIFS('Transactions (Dated)'!$E$2:$E$53,'Transactions (Dated)'!$D$2:$D$53,'Share Values'!$V333,'Transactions (Dated)'!$B$2:$B$53,'Share Values'!AB$11,'Transactions (Dated)'!$C$2:$C$53,"Sell")</f>
        <v>4900</v>
      </c>
      <c r="AC333" s="40">
        <f ca="1">AC332+SUMIFS('Transactions (Dated)'!$E$2:$E$53,'Transactions (Dated)'!$D$2:$D$53,'Share Values'!$V333,'Transactions (Dated)'!$B$2:$B$53,'Share Values'!AC$11,'Transactions (Dated)'!$C$2:$C$53,"Buy")-SUMIFS('Transactions (Dated)'!$E$2:$E$53,'Transactions (Dated)'!$D$2:$D$53,'Share Values'!$V333,'Transactions (Dated)'!$B$2:$B$53,'Share Values'!AC$11,'Transactions (Dated)'!$C$2:$C$53,"Sell")</f>
        <v>0</v>
      </c>
      <c r="AD333" s="40">
        <f ca="1">AD332+SUMIFS('Transactions (Dated)'!$E$2:$E$53,'Transactions (Dated)'!$D$2:$D$53,'Share Values'!$V333,'Transactions (Dated)'!$B$2:$B$53,'Share Values'!AD$11,'Transactions (Dated)'!$C$2:$C$53,"Buy")-SUMIFS('Transactions (Dated)'!$E$2:$E$53,'Transactions (Dated)'!$D$2:$D$53,'Share Values'!$V333,'Transactions (Dated)'!$B$2:$B$53,'Share Values'!AD$11,'Transactions (Dated)'!$C$2:$C$53,"Sell")</f>
        <v>0</v>
      </c>
      <c r="AE333" s="40">
        <f ca="1">AE332+SUMIFS('Transactions (Dated)'!$E$2:$E$53,'Transactions (Dated)'!$D$2:$D$53,'Share Values'!$V333,'Transactions (Dated)'!$B$2:$B$53,'Share Values'!AE$11,'Transactions (Dated)'!$C$2:$C$53,"Buy")-SUMIFS('Transactions (Dated)'!$E$2:$E$53,'Transactions (Dated)'!$D$2:$D$53,'Share Values'!$V333,'Transactions (Dated)'!$B$2:$B$53,'Share Values'!AE$11,'Transactions (Dated)'!$C$2:$C$53,"Sell")</f>
        <v>0</v>
      </c>
      <c r="AF333" s="40">
        <f ca="1">AF332+SUMIFS('Transactions (Dated)'!$E$2:$E$53,'Transactions (Dated)'!$D$2:$D$53,'Share Values'!$V333,'Transactions (Dated)'!$B$2:$B$53,'Share Values'!AF$11,'Transactions (Dated)'!$C$2:$C$53,"Buy")-SUMIFS('Transactions (Dated)'!$E$2:$E$53,'Transactions (Dated)'!$D$2:$D$53,'Share Values'!$V333,'Transactions (Dated)'!$B$2:$B$53,'Share Values'!AF$11,'Transactions (Dated)'!$C$2:$C$53,"Sell")</f>
        <v>0</v>
      </c>
      <c r="AG333" s="40">
        <f ca="1">AG332+SUMIFS('Transactions (Dated)'!$E$2:$E$53,'Transactions (Dated)'!$D$2:$D$53,'Share Values'!$V333,'Transactions (Dated)'!$B$2:$B$53,'Share Values'!AG$11,'Transactions (Dated)'!$C$2:$C$53,"Buy")-SUMIFS('Transactions (Dated)'!$E$2:$E$53,'Transactions (Dated)'!$D$2:$D$53,'Share Values'!$V333,'Transactions (Dated)'!$B$2:$B$53,'Share Values'!AG$11,'Transactions (Dated)'!$C$2:$C$53,"Sell")</f>
        <v>0</v>
      </c>
      <c r="AH333" s="40">
        <f ca="1">AH332+SUMIFS('Transactions (Dated)'!$E$2:$E$53,'Transactions (Dated)'!$D$2:$D$53,'Share Values'!$V333,'Transactions (Dated)'!$B$2:$B$53,'Share Values'!AH$11,'Transactions (Dated)'!$C$2:$C$53,"Buy")-SUMIFS('Transactions (Dated)'!$E$2:$E$53,'Transactions (Dated)'!$D$2:$D$53,'Share Values'!$V333,'Transactions (Dated)'!$B$2:$B$53,'Share Values'!AH$11,'Transactions (Dated)'!$C$2:$C$53,"Sell")</f>
        <v>0</v>
      </c>
      <c r="AI333" s="40">
        <f ca="1">AI332+SUMIFS('Transactions (Dated)'!$E$2:$E$53,'Transactions (Dated)'!$D$2:$D$53,'Share Values'!$V333,'Transactions (Dated)'!$B$2:$B$53,'Share Values'!AI$11,'Transactions (Dated)'!$C$2:$C$53,"Buy")-SUMIFS('Transactions (Dated)'!$E$2:$E$53,'Transactions (Dated)'!$D$2:$D$53,'Share Values'!$V333,'Transactions (Dated)'!$B$2:$B$53,'Share Values'!AI$11,'Transactions (Dated)'!$C$2:$C$53,"Sell")</f>
        <v>0</v>
      </c>
      <c r="AJ333" s="40">
        <f ca="1">AJ332+SUMIFS('Transactions (Dated)'!$E$2:$E$53,'Transactions (Dated)'!$D$2:$D$53,'Share Values'!$V333,'Transactions (Dated)'!$B$2:$B$53,'Share Values'!AJ$11,'Transactions (Dated)'!$C$2:$C$53,"Buy")-SUMIFS('Transactions (Dated)'!$E$2:$E$53,'Transactions (Dated)'!$D$2:$D$53,'Share Values'!$V333,'Transactions (Dated)'!$B$2:$B$53,'Share Values'!AJ$11,'Transactions (Dated)'!$C$2:$C$53,"Sell")</f>
        <v>0</v>
      </c>
      <c r="AK333" s="40"/>
      <c r="AM333" s="3">
        <f t="shared" si="129"/>
        <v>42382</v>
      </c>
      <c r="AN333" s="6">
        <f t="shared" ca="1" si="130"/>
        <v>46990</v>
      </c>
      <c r="AO333" s="6">
        <f t="shared" ca="1" si="131"/>
        <v>16593.75</v>
      </c>
      <c r="AP333" s="6">
        <f t="shared" ca="1" si="132"/>
        <v>0</v>
      </c>
      <c r="AQ333" s="6">
        <f t="shared" ca="1" si="133"/>
        <v>65728.08</v>
      </c>
      <c r="AR333" s="6">
        <f t="shared" ca="1" si="134"/>
        <v>29256.080000000002</v>
      </c>
      <c r="AS333" s="6">
        <f t="shared" ca="1" si="135"/>
        <v>45520.999999999993</v>
      </c>
      <c r="AT333" s="6">
        <f t="shared" ca="1" si="136"/>
        <v>0</v>
      </c>
      <c r="AU333" s="6">
        <f t="shared" ca="1" si="137"/>
        <v>0</v>
      </c>
      <c r="AV333" s="6">
        <f t="shared" ca="1" si="138"/>
        <v>0</v>
      </c>
      <c r="AW333" s="6">
        <f t="shared" ca="1" si="139"/>
        <v>0</v>
      </c>
      <c r="AX333" s="6">
        <f t="shared" ca="1" si="140"/>
        <v>0</v>
      </c>
      <c r="AY333" s="6">
        <f t="shared" ca="1" si="141"/>
        <v>0</v>
      </c>
      <c r="AZ333" s="6">
        <f t="shared" ca="1" si="142"/>
        <v>0</v>
      </c>
      <c r="BA333" s="6">
        <f t="shared" ca="1" si="143"/>
        <v>0</v>
      </c>
      <c r="BB333" s="6"/>
      <c r="BD333" s="4">
        <f t="shared" ca="1" si="144"/>
        <v>204088.91</v>
      </c>
      <c r="BF333" s="3">
        <f t="shared" si="145"/>
        <v>42382</v>
      </c>
      <c r="BG333" s="6">
        <f>BG332+SUMIFS('Transactions (Dated)'!H:H,'Transactions (Dated)'!D:D,'Share Values'!AM333)</f>
        <v>758396.9</v>
      </c>
      <c r="BH333" s="6">
        <f ca="1">BH332+SUMIFS('Transactions (Dated)'!$F:$F,'Transactions (Dated)'!$D:$D,$BF333,'Transactions (Dated)'!$B:$B,BH$11,'Transactions (Dated)'!$C:$C,"Dividend (paid to cash)")*W333</f>
        <v>0</v>
      </c>
      <c r="BI333" s="6">
        <f ca="1">BI332+SUMIFS('Transactions (Dated)'!$F:$F,'Transactions (Dated)'!$D:$D,$BF333,'Transactions (Dated)'!$B:$B,BI$11,'Transactions (Dated)'!$C:$C,"Dividend (paid to cash)")*X333</f>
        <v>2421.875</v>
      </c>
      <c r="BJ333" s="6">
        <f ca="1">BJ332+SUMIFS('Transactions (Dated)'!$F:$F,'Transactions (Dated)'!$D:$D,$BF333,'Transactions (Dated)'!$B:$B,BJ$11,'Transactions (Dated)'!$C:$C,"Dividend (paid to cash)")*Y333</f>
        <v>0</v>
      </c>
      <c r="BK333" s="6">
        <f ca="1">BK332+SUMIFS('Transactions (Dated)'!$F:$F,'Transactions (Dated)'!$D:$D,$BF333,'Transactions (Dated)'!$B:$B,BK$11,'Transactions (Dated)'!$C:$C,"Dividend (paid to cash)")*Z333</f>
        <v>245.96000000000004</v>
      </c>
      <c r="BL333" s="6">
        <f ca="1">BL332+SUMIFS('Transactions (Dated)'!$F:$F,'Transactions (Dated)'!$D:$D,$BF333,'Transactions (Dated)'!$B:$B,BL$11,'Transactions (Dated)'!$C:$C,"Dividend (paid to cash)")*AA333</f>
        <v>0</v>
      </c>
      <c r="BM333" s="6">
        <f ca="1">BM332+SUMIFS('Transactions (Dated)'!$F:$F,'Transactions (Dated)'!$D:$D,$BF333,'Transactions (Dated)'!$B:$B,BM$11,'Transactions (Dated)'!$C:$C,"Dividend (paid to cash)")*AB333</f>
        <v>0</v>
      </c>
      <c r="BN333" s="6">
        <f ca="1">BN332+SUMIFS('Transactions (Dated)'!$F:$F,'Transactions (Dated)'!$D:$D,$BF333,'Transactions (Dated)'!$B:$B,BN$11,'Transactions (Dated)'!$C:$C,"Dividend (paid to cash)")*AC333</f>
        <v>0</v>
      </c>
      <c r="BO333" s="6">
        <f ca="1">BO332+SUMIFS('Transactions (Dated)'!$F:$F,'Transactions (Dated)'!$D:$D,$BF333,'Transactions (Dated)'!$B:$B,BO$11,'Transactions (Dated)'!$C:$C,"Dividend (paid to cash)")*AD333</f>
        <v>0</v>
      </c>
      <c r="BP333" s="6">
        <f ca="1">BP332+SUMIFS('Transactions (Dated)'!$F:$F,'Transactions (Dated)'!$D:$D,$BF333,'Transactions (Dated)'!$B:$B,BP$11,'Transactions (Dated)'!$C:$C,"Dividend (paid to cash)")*AE333</f>
        <v>0</v>
      </c>
      <c r="BQ333" s="6">
        <f ca="1">BQ332+SUMIFS('Transactions (Dated)'!$F:$F,'Transactions (Dated)'!$D:$D,$BF333,'Transactions (Dated)'!$B:$B,BQ$11,'Transactions (Dated)'!$C:$C,"Dividend (paid to cash)")*AF333</f>
        <v>0</v>
      </c>
      <c r="BR333" s="6">
        <f ca="1">BR332+SUMIFS('Transactions (Dated)'!$F:$F,'Transactions (Dated)'!$D:$D,$BF333,'Transactions (Dated)'!$B:$B,BR$11,'Transactions (Dated)'!$C:$C,"Dividend (paid to cash)")*AG333</f>
        <v>0</v>
      </c>
      <c r="BS333" s="6">
        <f ca="1">BS332+SUMIFS('Transactions (Dated)'!$F:$F,'Transactions (Dated)'!$D:$D,$BF333,'Transactions (Dated)'!$B:$B,BS$11,'Transactions (Dated)'!$C:$C,"Dividend (paid to cash)")*AH333</f>
        <v>0</v>
      </c>
      <c r="BT333" s="6">
        <f ca="1">BT332+SUMIFS('Transactions (Dated)'!$F:$F,'Transactions (Dated)'!$D:$D,$BF333,'Transactions (Dated)'!$B:$B,BT$11,'Transactions (Dated)'!$C:$C,"Dividend (paid to cash)")*AI333</f>
        <v>0</v>
      </c>
      <c r="BU333" s="6">
        <f ca="1">BU332+SUMIFS('Transactions (Dated)'!$F:$F,'Transactions (Dated)'!$D:$D,$BF333,'Transactions (Dated)'!$B:$B,BU$11,'Transactions (Dated)'!$C:$C,"Dividend (paid to cash)")*AJ333</f>
        <v>0</v>
      </c>
      <c r="BV333" s="6"/>
      <c r="BX333" s="6">
        <f t="shared" ref="BX333:BX396" ca="1" si="150">SUM(BG333:BW333)</f>
        <v>761064.73499999999</v>
      </c>
      <c r="BZ333" s="3">
        <f t="shared" ref="BZ333:BZ396" si="151">BF333</f>
        <v>42382</v>
      </c>
      <c r="CA333" s="4">
        <f t="shared" ca="1" si="146"/>
        <v>204088.91</v>
      </c>
      <c r="CB333" s="4">
        <f t="shared" ca="1" si="147"/>
        <v>761064.73499999999</v>
      </c>
      <c r="CD333" s="4">
        <f t="shared" ca="1" si="148"/>
        <v>965153.64500000002</v>
      </c>
    </row>
    <row r="334" spans="2:82" x14ac:dyDescent="0.15">
      <c r="B334" s="3">
        <f t="shared" si="149"/>
        <v>42383</v>
      </c>
      <c r="C334" s="2">
        <v>12336</v>
      </c>
      <c r="E334" s="70">
        <v>42383</v>
      </c>
      <c r="F334" s="69">
        <v>10.53</v>
      </c>
      <c r="G334" s="69">
        <v>1.9</v>
      </c>
      <c r="H334" s="69">
        <v>16.649999999999999</v>
      </c>
      <c r="I334" s="69">
        <v>34.44</v>
      </c>
      <c r="J334" s="69">
        <v>12.67</v>
      </c>
      <c r="K334" s="69">
        <v>9.43</v>
      </c>
      <c r="L334" s="69">
        <v>18.78</v>
      </c>
      <c r="M334" s="69">
        <v>2.79</v>
      </c>
      <c r="N334" s="69">
        <v>7</v>
      </c>
      <c r="O334" s="69">
        <v>6.8967000000000001</v>
      </c>
      <c r="P334" s="69">
        <v>22.67</v>
      </c>
      <c r="Q334" s="69">
        <v>0.84</v>
      </c>
      <c r="R334" s="69">
        <v>3.03</v>
      </c>
      <c r="S334" s="69">
        <v>37.68</v>
      </c>
      <c r="T334" s="4"/>
      <c r="V334" s="3">
        <f t="shared" si="128"/>
        <v>42383</v>
      </c>
      <c r="W334" s="40">
        <f ca="1">W333+SUMIFS('Transactions (Dated)'!$E$2:$E$53,'Transactions (Dated)'!$D$2:$D$53,'Share Values'!$V334,'Transactions (Dated)'!$B$2:$B$53,'Share Values'!W$11,'Transactions (Dated)'!$C$2:$C$53,"Buy")-SUMIFS('Transactions (Dated)'!$E$2:$E$53,'Transactions (Dated)'!$D$2:$D$53,'Share Values'!$V334,'Transactions (Dated)'!$B$2:$B$53,'Share Values'!W$11,'Transactions (Dated)'!$C$2:$C$53,"Sell")</f>
        <v>4625</v>
      </c>
      <c r="X334" s="40">
        <f ca="1">X333+SUMIFS('Transactions (Dated)'!$E$2:$E$53,'Transactions (Dated)'!$D$2:$D$53,'Share Values'!$V334,'Transactions (Dated)'!$B$2:$B$53,'Share Values'!X$11,'Transactions (Dated)'!$C$2:$C$53,"Buy")-SUMIFS('Transactions (Dated)'!$E$2:$E$53,'Transactions (Dated)'!$D$2:$D$53,'Share Values'!$V334,'Transactions (Dated)'!$B$2:$B$53,'Share Values'!X$11,'Transactions (Dated)'!$C$2:$C$53,"Sell")</f>
        <v>9375</v>
      </c>
      <c r="Y334" s="40">
        <f ca="1">Y333+SUMIFS('Transactions (Dated)'!$E$2:$E$53,'Transactions (Dated)'!$D$2:$D$53,'Share Values'!$V334,'Transactions (Dated)'!$B$2:$B$53,'Share Values'!Y$11,'Transactions (Dated)'!$C$2:$C$53,"Buy")-SUMIFS('Transactions (Dated)'!$E$2:$E$53,'Transactions (Dated)'!$D$2:$D$53,'Share Values'!$V334,'Transactions (Dated)'!$B$2:$B$53,'Share Values'!Y$11,'Transactions (Dated)'!$C$2:$C$53,"Sell")</f>
        <v>0</v>
      </c>
      <c r="Z334" s="40">
        <f ca="1">Z333+SUMIFS('Transactions (Dated)'!$E$2:$E$53,'Transactions (Dated)'!$D$2:$D$53,'Share Values'!$V334,'Transactions (Dated)'!$B$2:$B$53,'Share Values'!Z$11,'Transactions (Dated)'!$C$2:$C$53,"Buy")-SUMIFS('Transactions (Dated)'!$E$2:$E$53,'Transactions (Dated)'!$D$2:$D$53,'Share Values'!$V334,'Transactions (Dated)'!$B$2:$B$53,'Share Values'!Z$11,'Transactions (Dated)'!$C$2:$C$53,"Sell")</f>
        <v>1892</v>
      </c>
      <c r="AA334" s="40">
        <f ca="1">AA333+SUMIFS('Transactions (Dated)'!$E$2:$E$53,'Transactions (Dated)'!$D$2:$D$53,'Share Values'!$V334,'Transactions (Dated)'!$B$2:$B$53,'Share Values'!AA$11,'Transactions (Dated)'!$C$2:$C$53,"Buy")-SUMIFS('Transactions (Dated)'!$E$2:$E$53,'Transactions (Dated)'!$D$2:$D$53,'Share Values'!$V334,'Transactions (Dated)'!$B$2:$B$53,'Share Values'!AA$11,'Transactions (Dated)'!$C$2:$C$53,"Sell")</f>
        <v>2348</v>
      </c>
      <c r="AB334" s="40">
        <f ca="1">AB333+SUMIFS('Transactions (Dated)'!$E$2:$E$53,'Transactions (Dated)'!$D$2:$D$53,'Share Values'!$V334,'Transactions (Dated)'!$B$2:$B$53,'Share Values'!AB$11,'Transactions (Dated)'!$C$2:$C$53,"Buy")-SUMIFS('Transactions (Dated)'!$E$2:$E$53,'Transactions (Dated)'!$D$2:$D$53,'Share Values'!$V334,'Transactions (Dated)'!$B$2:$B$53,'Share Values'!AB$11,'Transactions (Dated)'!$C$2:$C$53,"Sell")</f>
        <v>4900</v>
      </c>
      <c r="AC334" s="40">
        <f ca="1">AC333+SUMIFS('Transactions (Dated)'!$E$2:$E$53,'Transactions (Dated)'!$D$2:$D$53,'Share Values'!$V334,'Transactions (Dated)'!$B$2:$B$53,'Share Values'!AC$11,'Transactions (Dated)'!$C$2:$C$53,"Buy")-SUMIFS('Transactions (Dated)'!$E$2:$E$53,'Transactions (Dated)'!$D$2:$D$53,'Share Values'!$V334,'Transactions (Dated)'!$B$2:$B$53,'Share Values'!AC$11,'Transactions (Dated)'!$C$2:$C$53,"Sell")</f>
        <v>0</v>
      </c>
      <c r="AD334" s="40">
        <f ca="1">AD333+SUMIFS('Transactions (Dated)'!$E$2:$E$53,'Transactions (Dated)'!$D$2:$D$53,'Share Values'!$V334,'Transactions (Dated)'!$B$2:$B$53,'Share Values'!AD$11,'Transactions (Dated)'!$C$2:$C$53,"Buy")-SUMIFS('Transactions (Dated)'!$E$2:$E$53,'Transactions (Dated)'!$D$2:$D$53,'Share Values'!$V334,'Transactions (Dated)'!$B$2:$B$53,'Share Values'!AD$11,'Transactions (Dated)'!$C$2:$C$53,"Sell")</f>
        <v>0</v>
      </c>
      <c r="AE334" s="40">
        <f ca="1">AE333+SUMIFS('Transactions (Dated)'!$E$2:$E$53,'Transactions (Dated)'!$D$2:$D$53,'Share Values'!$V334,'Transactions (Dated)'!$B$2:$B$53,'Share Values'!AE$11,'Transactions (Dated)'!$C$2:$C$53,"Buy")-SUMIFS('Transactions (Dated)'!$E$2:$E$53,'Transactions (Dated)'!$D$2:$D$53,'Share Values'!$V334,'Transactions (Dated)'!$B$2:$B$53,'Share Values'!AE$11,'Transactions (Dated)'!$C$2:$C$53,"Sell")</f>
        <v>0</v>
      </c>
      <c r="AF334" s="40">
        <f ca="1">AF333+SUMIFS('Transactions (Dated)'!$E$2:$E$53,'Transactions (Dated)'!$D$2:$D$53,'Share Values'!$V334,'Transactions (Dated)'!$B$2:$B$53,'Share Values'!AF$11,'Transactions (Dated)'!$C$2:$C$53,"Buy")-SUMIFS('Transactions (Dated)'!$E$2:$E$53,'Transactions (Dated)'!$D$2:$D$53,'Share Values'!$V334,'Transactions (Dated)'!$B$2:$B$53,'Share Values'!AF$11,'Transactions (Dated)'!$C$2:$C$53,"Sell")</f>
        <v>0</v>
      </c>
      <c r="AG334" s="40">
        <f ca="1">AG333+SUMIFS('Transactions (Dated)'!$E$2:$E$53,'Transactions (Dated)'!$D$2:$D$53,'Share Values'!$V334,'Transactions (Dated)'!$B$2:$B$53,'Share Values'!AG$11,'Transactions (Dated)'!$C$2:$C$53,"Buy")-SUMIFS('Transactions (Dated)'!$E$2:$E$53,'Transactions (Dated)'!$D$2:$D$53,'Share Values'!$V334,'Transactions (Dated)'!$B$2:$B$53,'Share Values'!AG$11,'Transactions (Dated)'!$C$2:$C$53,"Sell")</f>
        <v>0</v>
      </c>
      <c r="AH334" s="40">
        <f ca="1">AH333+SUMIFS('Transactions (Dated)'!$E$2:$E$53,'Transactions (Dated)'!$D$2:$D$53,'Share Values'!$V334,'Transactions (Dated)'!$B$2:$B$53,'Share Values'!AH$11,'Transactions (Dated)'!$C$2:$C$53,"Buy")-SUMIFS('Transactions (Dated)'!$E$2:$E$53,'Transactions (Dated)'!$D$2:$D$53,'Share Values'!$V334,'Transactions (Dated)'!$B$2:$B$53,'Share Values'!AH$11,'Transactions (Dated)'!$C$2:$C$53,"Sell")</f>
        <v>0</v>
      </c>
      <c r="AI334" s="40">
        <f ca="1">AI333+SUMIFS('Transactions (Dated)'!$E$2:$E$53,'Transactions (Dated)'!$D$2:$D$53,'Share Values'!$V334,'Transactions (Dated)'!$B$2:$B$53,'Share Values'!AI$11,'Transactions (Dated)'!$C$2:$C$53,"Buy")-SUMIFS('Transactions (Dated)'!$E$2:$E$53,'Transactions (Dated)'!$D$2:$D$53,'Share Values'!$V334,'Transactions (Dated)'!$B$2:$B$53,'Share Values'!AI$11,'Transactions (Dated)'!$C$2:$C$53,"Sell")</f>
        <v>0</v>
      </c>
      <c r="AJ334" s="40">
        <f ca="1">AJ333+SUMIFS('Transactions (Dated)'!$E$2:$E$53,'Transactions (Dated)'!$D$2:$D$53,'Share Values'!$V334,'Transactions (Dated)'!$B$2:$B$53,'Share Values'!AJ$11,'Transactions (Dated)'!$C$2:$C$53,"Buy")-SUMIFS('Transactions (Dated)'!$E$2:$E$53,'Transactions (Dated)'!$D$2:$D$53,'Share Values'!$V334,'Transactions (Dated)'!$B$2:$B$53,'Share Values'!AJ$11,'Transactions (Dated)'!$C$2:$C$53,"Sell")</f>
        <v>0</v>
      </c>
      <c r="AK334" s="40"/>
      <c r="AM334" s="3">
        <f t="shared" si="129"/>
        <v>42383</v>
      </c>
      <c r="AN334" s="6">
        <f t="shared" ca="1" si="130"/>
        <v>48701.25</v>
      </c>
      <c r="AO334" s="6">
        <f t="shared" ca="1" si="131"/>
        <v>17812.5</v>
      </c>
      <c r="AP334" s="6">
        <f t="shared" ca="1" si="132"/>
        <v>0</v>
      </c>
      <c r="AQ334" s="6">
        <f t="shared" ca="1" si="133"/>
        <v>65160.479999999996</v>
      </c>
      <c r="AR334" s="6">
        <f t="shared" ca="1" si="134"/>
        <v>29749.16</v>
      </c>
      <c r="AS334" s="6">
        <f t="shared" ca="1" si="135"/>
        <v>46207</v>
      </c>
      <c r="AT334" s="6">
        <f t="shared" ca="1" si="136"/>
        <v>0</v>
      </c>
      <c r="AU334" s="6">
        <f t="shared" ca="1" si="137"/>
        <v>0</v>
      </c>
      <c r="AV334" s="6">
        <f t="shared" ca="1" si="138"/>
        <v>0</v>
      </c>
      <c r="AW334" s="6">
        <f t="shared" ca="1" si="139"/>
        <v>0</v>
      </c>
      <c r="AX334" s="6">
        <f t="shared" ca="1" si="140"/>
        <v>0</v>
      </c>
      <c r="AY334" s="6">
        <f t="shared" ca="1" si="141"/>
        <v>0</v>
      </c>
      <c r="AZ334" s="6">
        <f t="shared" ca="1" si="142"/>
        <v>0</v>
      </c>
      <c r="BA334" s="6">
        <f t="shared" ca="1" si="143"/>
        <v>0</v>
      </c>
      <c r="BB334" s="6"/>
      <c r="BD334" s="4">
        <f t="shared" ca="1" si="144"/>
        <v>207630.38999999998</v>
      </c>
      <c r="BF334" s="3">
        <f t="shared" si="145"/>
        <v>42383</v>
      </c>
      <c r="BG334" s="6">
        <f>BG333+SUMIFS('Transactions (Dated)'!H:H,'Transactions (Dated)'!D:D,'Share Values'!AM334)</f>
        <v>758396.9</v>
      </c>
      <c r="BH334" s="6">
        <f ca="1">BH333+SUMIFS('Transactions (Dated)'!$F:$F,'Transactions (Dated)'!$D:$D,$BF334,'Transactions (Dated)'!$B:$B,BH$11,'Transactions (Dated)'!$C:$C,"Dividend (paid to cash)")*W334</f>
        <v>0</v>
      </c>
      <c r="BI334" s="6">
        <f ca="1">BI333+SUMIFS('Transactions (Dated)'!$F:$F,'Transactions (Dated)'!$D:$D,$BF334,'Transactions (Dated)'!$B:$B,BI$11,'Transactions (Dated)'!$C:$C,"Dividend (paid to cash)")*X334</f>
        <v>2421.875</v>
      </c>
      <c r="BJ334" s="6">
        <f ca="1">BJ333+SUMIFS('Transactions (Dated)'!$F:$F,'Transactions (Dated)'!$D:$D,$BF334,'Transactions (Dated)'!$B:$B,BJ$11,'Transactions (Dated)'!$C:$C,"Dividend (paid to cash)")*Y334</f>
        <v>0</v>
      </c>
      <c r="BK334" s="6">
        <f ca="1">BK333+SUMIFS('Transactions (Dated)'!$F:$F,'Transactions (Dated)'!$D:$D,$BF334,'Transactions (Dated)'!$B:$B,BK$11,'Transactions (Dated)'!$C:$C,"Dividend (paid to cash)")*Z334</f>
        <v>245.96000000000004</v>
      </c>
      <c r="BL334" s="6">
        <f ca="1">BL333+SUMIFS('Transactions (Dated)'!$F:$F,'Transactions (Dated)'!$D:$D,$BF334,'Transactions (Dated)'!$B:$B,BL$11,'Transactions (Dated)'!$C:$C,"Dividend (paid to cash)")*AA334</f>
        <v>0</v>
      </c>
      <c r="BM334" s="6">
        <f ca="1">BM333+SUMIFS('Transactions (Dated)'!$F:$F,'Transactions (Dated)'!$D:$D,$BF334,'Transactions (Dated)'!$B:$B,BM$11,'Transactions (Dated)'!$C:$C,"Dividend (paid to cash)")*AB334</f>
        <v>0</v>
      </c>
      <c r="BN334" s="6">
        <f ca="1">BN333+SUMIFS('Transactions (Dated)'!$F:$F,'Transactions (Dated)'!$D:$D,$BF334,'Transactions (Dated)'!$B:$B,BN$11,'Transactions (Dated)'!$C:$C,"Dividend (paid to cash)")*AC334</f>
        <v>0</v>
      </c>
      <c r="BO334" s="6">
        <f ca="1">BO333+SUMIFS('Transactions (Dated)'!$F:$F,'Transactions (Dated)'!$D:$D,$BF334,'Transactions (Dated)'!$B:$B,BO$11,'Transactions (Dated)'!$C:$C,"Dividend (paid to cash)")*AD334</f>
        <v>0</v>
      </c>
      <c r="BP334" s="6">
        <f ca="1">BP333+SUMIFS('Transactions (Dated)'!$F:$F,'Transactions (Dated)'!$D:$D,$BF334,'Transactions (Dated)'!$B:$B,BP$11,'Transactions (Dated)'!$C:$C,"Dividend (paid to cash)")*AE334</f>
        <v>0</v>
      </c>
      <c r="BQ334" s="6">
        <f ca="1">BQ333+SUMIFS('Transactions (Dated)'!$F:$F,'Transactions (Dated)'!$D:$D,$BF334,'Transactions (Dated)'!$B:$B,BQ$11,'Transactions (Dated)'!$C:$C,"Dividend (paid to cash)")*AF334</f>
        <v>0</v>
      </c>
      <c r="BR334" s="6">
        <f ca="1">BR333+SUMIFS('Transactions (Dated)'!$F:$F,'Transactions (Dated)'!$D:$D,$BF334,'Transactions (Dated)'!$B:$B,BR$11,'Transactions (Dated)'!$C:$C,"Dividend (paid to cash)")*AG334</f>
        <v>0</v>
      </c>
      <c r="BS334" s="6">
        <f ca="1">BS333+SUMIFS('Transactions (Dated)'!$F:$F,'Transactions (Dated)'!$D:$D,$BF334,'Transactions (Dated)'!$B:$B,BS$11,'Transactions (Dated)'!$C:$C,"Dividend (paid to cash)")*AH334</f>
        <v>0</v>
      </c>
      <c r="BT334" s="6">
        <f ca="1">BT333+SUMIFS('Transactions (Dated)'!$F:$F,'Transactions (Dated)'!$D:$D,$BF334,'Transactions (Dated)'!$B:$B,BT$11,'Transactions (Dated)'!$C:$C,"Dividend (paid to cash)")*AI334</f>
        <v>0</v>
      </c>
      <c r="BU334" s="6">
        <f ca="1">BU333+SUMIFS('Transactions (Dated)'!$F:$F,'Transactions (Dated)'!$D:$D,$BF334,'Transactions (Dated)'!$B:$B,BU$11,'Transactions (Dated)'!$C:$C,"Dividend (paid to cash)")*AJ334</f>
        <v>0</v>
      </c>
      <c r="BV334" s="6"/>
      <c r="BX334" s="6">
        <f t="shared" ca="1" si="150"/>
        <v>761064.73499999999</v>
      </c>
      <c r="BZ334" s="3">
        <f t="shared" si="151"/>
        <v>42383</v>
      </c>
      <c r="CA334" s="4">
        <f t="shared" ca="1" si="146"/>
        <v>207630.38999999998</v>
      </c>
      <c r="CB334" s="4">
        <f t="shared" ca="1" si="147"/>
        <v>761064.73499999999</v>
      </c>
      <c r="CD334" s="4">
        <f t="shared" ca="1" si="148"/>
        <v>968695.125</v>
      </c>
    </row>
    <row r="335" spans="2:82" x14ac:dyDescent="0.15">
      <c r="B335" s="3">
        <f t="shared" si="149"/>
        <v>42384</v>
      </c>
      <c r="C335" s="2">
        <v>12073.5</v>
      </c>
      <c r="E335" s="70">
        <v>42384</v>
      </c>
      <c r="F335" s="69">
        <v>10.130000000000001</v>
      </c>
      <c r="G335" s="69">
        <v>1.83</v>
      </c>
      <c r="H335" s="69">
        <v>16.3</v>
      </c>
      <c r="I335" s="69">
        <v>34.299999999999997</v>
      </c>
      <c r="J335" s="69">
        <v>12.68</v>
      </c>
      <c r="K335" s="69">
        <v>9.1999999999999993</v>
      </c>
      <c r="L335" s="69">
        <v>18.190000000000001</v>
      </c>
      <c r="M335" s="69">
        <v>2.72</v>
      </c>
      <c r="N335" s="69">
        <v>7</v>
      </c>
      <c r="O335" s="69">
        <v>6.88</v>
      </c>
      <c r="P335" s="69">
        <v>21.95</v>
      </c>
      <c r="Q335" s="69">
        <v>0.84</v>
      </c>
      <c r="R335" s="69">
        <v>2.94</v>
      </c>
      <c r="S335" s="69">
        <v>36.520000000000003</v>
      </c>
      <c r="T335" s="4"/>
      <c r="V335" s="3">
        <f t="shared" si="128"/>
        <v>42384</v>
      </c>
      <c r="W335" s="40">
        <f ca="1">W334+SUMIFS('Transactions (Dated)'!$E$2:$E$53,'Transactions (Dated)'!$D$2:$D$53,'Share Values'!$V335,'Transactions (Dated)'!$B$2:$B$53,'Share Values'!W$11,'Transactions (Dated)'!$C$2:$C$53,"Buy")-SUMIFS('Transactions (Dated)'!$E$2:$E$53,'Transactions (Dated)'!$D$2:$D$53,'Share Values'!$V335,'Transactions (Dated)'!$B$2:$B$53,'Share Values'!W$11,'Transactions (Dated)'!$C$2:$C$53,"Sell")</f>
        <v>4625</v>
      </c>
      <c r="X335" s="40">
        <f ca="1">X334+SUMIFS('Transactions (Dated)'!$E$2:$E$53,'Transactions (Dated)'!$D$2:$D$53,'Share Values'!$V335,'Transactions (Dated)'!$B$2:$B$53,'Share Values'!X$11,'Transactions (Dated)'!$C$2:$C$53,"Buy")-SUMIFS('Transactions (Dated)'!$E$2:$E$53,'Transactions (Dated)'!$D$2:$D$53,'Share Values'!$V335,'Transactions (Dated)'!$B$2:$B$53,'Share Values'!X$11,'Transactions (Dated)'!$C$2:$C$53,"Sell")</f>
        <v>9375</v>
      </c>
      <c r="Y335" s="40">
        <f ca="1">Y334+SUMIFS('Transactions (Dated)'!$E$2:$E$53,'Transactions (Dated)'!$D$2:$D$53,'Share Values'!$V335,'Transactions (Dated)'!$B$2:$B$53,'Share Values'!Y$11,'Transactions (Dated)'!$C$2:$C$53,"Buy")-SUMIFS('Transactions (Dated)'!$E$2:$E$53,'Transactions (Dated)'!$D$2:$D$53,'Share Values'!$V335,'Transactions (Dated)'!$B$2:$B$53,'Share Values'!Y$11,'Transactions (Dated)'!$C$2:$C$53,"Sell")</f>
        <v>0</v>
      </c>
      <c r="Z335" s="40">
        <f ca="1">Z334+SUMIFS('Transactions (Dated)'!$E$2:$E$53,'Transactions (Dated)'!$D$2:$D$53,'Share Values'!$V335,'Transactions (Dated)'!$B$2:$B$53,'Share Values'!Z$11,'Transactions (Dated)'!$C$2:$C$53,"Buy")-SUMIFS('Transactions (Dated)'!$E$2:$E$53,'Transactions (Dated)'!$D$2:$D$53,'Share Values'!$V335,'Transactions (Dated)'!$B$2:$B$53,'Share Values'!Z$11,'Transactions (Dated)'!$C$2:$C$53,"Sell")</f>
        <v>1892</v>
      </c>
      <c r="AA335" s="40">
        <f ca="1">AA334+SUMIFS('Transactions (Dated)'!$E$2:$E$53,'Transactions (Dated)'!$D$2:$D$53,'Share Values'!$V335,'Transactions (Dated)'!$B$2:$B$53,'Share Values'!AA$11,'Transactions (Dated)'!$C$2:$C$53,"Buy")-SUMIFS('Transactions (Dated)'!$E$2:$E$53,'Transactions (Dated)'!$D$2:$D$53,'Share Values'!$V335,'Transactions (Dated)'!$B$2:$B$53,'Share Values'!AA$11,'Transactions (Dated)'!$C$2:$C$53,"Sell")</f>
        <v>2348</v>
      </c>
      <c r="AB335" s="40">
        <f ca="1">AB334+SUMIFS('Transactions (Dated)'!$E$2:$E$53,'Transactions (Dated)'!$D$2:$D$53,'Share Values'!$V335,'Transactions (Dated)'!$B$2:$B$53,'Share Values'!AB$11,'Transactions (Dated)'!$C$2:$C$53,"Buy")-SUMIFS('Transactions (Dated)'!$E$2:$E$53,'Transactions (Dated)'!$D$2:$D$53,'Share Values'!$V335,'Transactions (Dated)'!$B$2:$B$53,'Share Values'!AB$11,'Transactions (Dated)'!$C$2:$C$53,"Sell")</f>
        <v>4900</v>
      </c>
      <c r="AC335" s="40">
        <f ca="1">AC334+SUMIFS('Transactions (Dated)'!$E$2:$E$53,'Transactions (Dated)'!$D$2:$D$53,'Share Values'!$V335,'Transactions (Dated)'!$B$2:$B$53,'Share Values'!AC$11,'Transactions (Dated)'!$C$2:$C$53,"Buy")-SUMIFS('Transactions (Dated)'!$E$2:$E$53,'Transactions (Dated)'!$D$2:$D$53,'Share Values'!$V335,'Transactions (Dated)'!$B$2:$B$53,'Share Values'!AC$11,'Transactions (Dated)'!$C$2:$C$53,"Sell")</f>
        <v>0</v>
      </c>
      <c r="AD335" s="40">
        <f ca="1">AD334+SUMIFS('Transactions (Dated)'!$E$2:$E$53,'Transactions (Dated)'!$D$2:$D$53,'Share Values'!$V335,'Transactions (Dated)'!$B$2:$B$53,'Share Values'!AD$11,'Transactions (Dated)'!$C$2:$C$53,"Buy")-SUMIFS('Transactions (Dated)'!$E$2:$E$53,'Transactions (Dated)'!$D$2:$D$53,'Share Values'!$V335,'Transactions (Dated)'!$B$2:$B$53,'Share Values'!AD$11,'Transactions (Dated)'!$C$2:$C$53,"Sell")</f>
        <v>0</v>
      </c>
      <c r="AE335" s="40">
        <f ca="1">AE334+SUMIFS('Transactions (Dated)'!$E$2:$E$53,'Transactions (Dated)'!$D$2:$D$53,'Share Values'!$V335,'Transactions (Dated)'!$B$2:$B$53,'Share Values'!AE$11,'Transactions (Dated)'!$C$2:$C$53,"Buy")-SUMIFS('Transactions (Dated)'!$E$2:$E$53,'Transactions (Dated)'!$D$2:$D$53,'Share Values'!$V335,'Transactions (Dated)'!$B$2:$B$53,'Share Values'!AE$11,'Transactions (Dated)'!$C$2:$C$53,"Sell")</f>
        <v>0</v>
      </c>
      <c r="AF335" s="40">
        <f ca="1">AF334+SUMIFS('Transactions (Dated)'!$E$2:$E$53,'Transactions (Dated)'!$D$2:$D$53,'Share Values'!$V335,'Transactions (Dated)'!$B$2:$B$53,'Share Values'!AF$11,'Transactions (Dated)'!$C$2:$C$53,"Buy")-SUMIFS('Transactions (Dated)'!$E$2:$E$53,'Transactions (Dated)'!$D$2:$D$53,'Share Values'!$V335,'Transactions (Dated)'!$B$2:$B$53,'Share Values'!AF$11,'Transactions (Dated)'!$C$2:$C$53,"Sell")</f>
        <v>0</v>
      </c>
      <c r="AG335" s="40">
        <f ca="1">AG334+SUMIFS('Transactions (Dated)'!$E$2:$E$53,'Transactions (Dated)'!$D$2:$D$53,'Share Values'!$V335,'Transactions (Dated)'!$B$2:$B$53,'Share Values'!AG$11,'Transactions (Dated)'!$C$2:$C$53,"Buy")-SUMIFS('Transactions (Dated)'!$E$2:$E$53,'Transactions (Dated)'!$D$2:$D$53,'Share Values'!$V335,'Transactions (Dated)'!$B$2:$B$53,'Share Values'!AG$11,'Transactions (Dated)'!$C$2:$C$53,"Sell")</f>
        <v>0</v>
      </c>
      <c r="AH335" s="40">
        <f ca="1">AH334+SUMIFS('Transactions (Dated)'!$E$2:$E$53,'Transactions (Dated)'!$D$2:$D$53,'Share Values'!$V335,'Transactions (Dated)'!$B$2:$B$53,'Share Values'!AH$11,'Transactions (Dated)'!$C$2:$C$53,"Buy")-SUMIFS('Transactions (Dated)'!$E$2:$E$53,'Transactions (Dated)'!$D$2:$D$53,'Share Values'!$V335,'Transactions (Dated)'!$B$2:$B$53,'Share Values'!AH$11,'Transactions (Dated)'!$C$2:$C$53,"Sell")</f>
        <v>0</v>
      </c>
      <c r="AI335" s="40">
        <f ca="1">AI334+SUMIFS('Transactions (Dated)'!$E$2:$E$53,'Transactions (Dated)'!$D$2:$D$53,'Share Values'!$V335,'Transactions (Dated)'!$B$2:$B$53,'Share Values'!AI$11,'Transactions (Dated)'!$C$2:$C$53,"Buy")-SUMIFS('Transactions (Dated)'!$E$2:$E$53,'Transactions (Dated)'!$D$2:$D$53,'Share Values'!$V335,'Transactions (Dated)'!$B$2:$B$53,'Share Values'!AI$11,'Transactions (Dated)'!$C$2:$C$53,"Sell")</f>
        <v>0</v>
      </c>
      <c r="AJ335" s="40">
        <f ca="1">AJ334+SUMIFS('Transactions (Dated)'!$E$2:$E$53,'Transactions (Dated)'!$D$2:$D$53,'Share Values'!$V335,'Transactions (Dated)'!$B$2:$B$53,'Share Values'!AJ$11,'Transactions (Dated)'!$C$2:$C$53,"Buy")-SUMIFS('Transactions (Dated)'!$E$2:$E$53,'Transactions (Dated)'!$D$2:$D$53,'Share Values'!$V335,'Transactions (Dated)'!$B$2:$B$53,'Share Values'!AJ$11,'Transactions (Dated)'!$C$2:$C$53,"Sell")</f>
        <v>0</v>
      </c>
      <c r="AK335" s="40"/>
      <c r="AM335" s="3">
        <f t="shared" si="129"/>
        <v>42384</v>
      </c>
      <c r="AN335" s="6">
        <f t="shared" ca="1" si="130"/>
        <v>46851.25</v>
      </c>
      <c r="AO335" s="6">
        <f t="shared" ca="1" si="131"/>
        <v>17156.25</v>
      </c>
      <c r="AP335" s="6">
        <f t="shared" ca="1" si="132"/>
        <v>0</v>
      </c>
      <c r="AQ335" s="6">
        <f t="shared" ca="1" si="133"/>
        <v>64895.599999999991</v>
      </c>
      <c r="AR335" s="6">
        <f t="shared" ca="1" si="134"/>
        <v>29772.639999999999</v>
      </c>
      <c r="AS335" s="6">
        <f t="shared" ca="1" si="135"/>
        <v>45080</v>
      </c>
      <c r="AT335" s="6">
        <f t="shared" ca="1" si="136"/>
        <v>0</v>
      </c>
      <c r="AU335" s="6">
        <f t="shared" ca="1" si="137"/>
        <v>0</v>
      </c>
      <c r="AV335" s="6">
        <f t="shared" ca="1" si="138"/>
        <v>0</v>
      </c>
      <c r="AW335" s="6">
        <f t="shared" ca="1" si="139"/>
        <v>0</v>
      </c>
      <c r="AX335" s="6">
        <f t="shared" ca="1" si="140"/>
        <v>0</v>
      </c>
      <c r="AY335" s="6">
        <f t="shared" ca="1" si="141"/>
        <v>0</v>
      </c>
      <c r="AZ335" s="6">
        <f t="shared" ca="1" si="142"/>
        <v>0</v>
      </c>
      <c r="BA335" s="6">
        <f t="shared" ca="1" si="143"/>
        <v>0</v>
      </c>
      <c r="BB335" s="6"/>
      <c r="BD335" s="4">
        <f t="shared" ca="1" si="144"/>
        <v>203755.74</v>
      </c>
      <c r="BF335" s="3">
        <f t="shared" si="145"/>
        <v>42384</v>
      </c>
      <c r="BG335" s="6">
        <f>BG334+SUMIFS('Transactions (Dated)'!H:H,'Transactions (Dated)'!D:D,'Share Values'!AM335)</f>
        <v>758396.9</v>
      </c>
      <c r="BH335" s="6">
        <f ca="1">BH334+SUMIFS('Transactions (Dated)'!$F:$F,'Transactions (Dated)'!$D:$D,$BF335,'Transactions (Dated)'!$B:$B,BH$11,'Transactions (Dated)'!$C:$C,"Dividend (paid to cash)")*W335</f>
        <v>0</v>
      </c>
      <c r="BI335" s="6">
        <f ca="1">BI334+SUMIFS('Transactions (Dated)'!$F:$F,'Transactions (Dated)'!$D:$D,$BF335,'Transactions (Dated)'!$B:$B,BI$11,'Transactions (Dated)'!$C:$C,"Dividend (paid to cash)")*X335</f>
        <v>2421.875</v>
      </c>
      <c r="BJ335" s="6">
        <f ca="1">BJ334+SUMIFS('Transactions (Dated)'!$F:$F,'Transactions (Dated)'!$D:$D,$BF335,'Transactions (Dated)'!$B:$B,BJ$11,'Transactions (Dated)'!$C:$C,"Dividend (paid to cash)")*Y335</f>
        <v>0</v>
      </c>
      <c r="BK335" s="6">
        <f ca="1">BK334+SUMIFS('Transactions (Dated)'!$F:$F,'Transactions (Dated)'!$D:$D,$BF335,'Transactions (Dated)'!$B:$B,BK$11,'Transactions (Dated)'!$C:$C,"Dividend (paid to cash)")*Z335</f>
        <v>245.96000000000004</v>
      </c>
      <c r="BL335" s="6">
        <f ca="1">BL334+SUMIFS('Transactions (Dated)'!$F:$F,'Transactions (Dated)'!$D:$D,$BF335,'Transactions (Dated)'!$B:$B,BL$11,'Transactions (Dated)'!$C:$C,"Dividend (paid to cash)")*AA335</f>
        <v>0</v>
      </c>
      <c r="BM335" s="6">
        <f ca="1">BM334+SUMIFS('Transactions (Dated)'!$F:$F,'Transactions (Dated)'!$D:$D,$BF335,'Transactions (Dated)'!$B:$B,BM$11,'Transactions (Dated)'!$C:$C,"Dividend (paid to cash)")*AB335</f>
        <v>0</v>
      </c>
      <c r="BN335" s="6">
        <f ca="1">BN334+SUMIFS('Transactions (Dated)'!$F:$F,'Transactions (Dated)'!$D:$D,$BF335,'Transactions (Dated)'!$B:$B,BN$11,'Transactions (Dated)'!$C:$C,"Dividend (paid to cash)")*AC335</f>
        <v>0</v>
      </c>
      <c r="BO335" s="6">
        <f ca="1">BO334+SUMIFS('Transactions (Dated)'!$F:$F,'Transactions (Dated)'!$D:$D,$BF335,'Transactions (Dated)'!$B:$B,BO$11,'Transactions (Dated)'!$C:$C,"Dividend (paid to cash)")*AD335</f>
        <v>0</v>
      </c>
      <c r="BP335" s="6">
        <f ca="1">BP334+SUMIFS('Transactions (Dated)'!$F:$F,'Transactions (Dated)'!$D:$D,$BF335,'Transactions (Dated)'!$B:$B,BP$11,'Transactions (Dated)'!$C:$C,"Dividend (paid to cash)")*AE335</f>
        <v>0</v>
      </c>
      <c r="BQ335" s="6">
        <f ca="1">BQ334+SUMIFS('Transactions (Dated)'!$F:$F,'Transactions (Dated)'!$D:$D,$BF335,'Transactions (Dated)'!$B:$B,BQ$11,'Transactions (Dated)'!$C:$C,"Dividend (paid to cash)")*AF335</f>
        <v>0</v>
      </c>
      <c r="BR335" s="6">
        <f ca="1">BR334+SUMIFS('Transactions (Dated)'!$F:$F,'Transactions (Dated)'!$D:$D,$BF335,'Transactions (Dated)'!$B:$B,BR$11,'Transactions (Dated)'!$C:$C,"Dividend (paid to cash)")*AG335</f>
        <v>0</v>
      </c>
      <c r="BS335" s="6">
        <f ca="1">BS334+SUMIFS('Transactions (Dated)'!$F:$F,'Transactions (Dated)'!$D:$D,$BF335,'Transactions (Dated)'!$B:$B,BS$11,'Transactions (Dated)'!$C:$C,"Dividend (paid to cash)")*AH335</f>
        <v>0</v>
      </c>
      <c r="BT335" s="6">
        <f ca="1">BT334+SUMIFS('Transactions (Dated)'!$F:$F,'Transactions (Dated)'!$D:$D,$BF335,'Transactions (Dated)'!$B:$B,BT$11,'Transactions (Dated)'!$C:$C,"Dividend (paid to cash)")*AI335</f>
        <v>0</v>
      </c>
      <c r="BU335" s="6">
        <f ca="1">BU334+SUMIFS('Transactions (Dated)'!$F:$F,'Transactions (Dated)'!$D:$D,$BF335,'Transactions (Dated)'!$B:$B,BU$11,'Transactions (Dated)'!$C:$C,"Dividend (paid to cash)")*AJ335</f>
        <v>0</v>
      </c>
      <c r="BV335" s="6"/>
      <c r="BX335" s="6">
        <f t="shared" ca="1" si="150"/>
        <v>761064.73499999999</v>
      </c>
      <c r="BZ335" s="3">
        <f t="shared" si="151"/>
        <v>42384</v>
      </c>
      <c r="CA335" s="4">
        <f t="shared" ca="1" si="146"/>
        <v>203755.74</v>
      </c>
      <c r="CB335" s="4">
        <f t="shared" ca="1" si="147"/>
        <v>761064.73499999999</v>
      </c>
      <c r="CD335" s="4">
        <f t="shared" ca="1" si="148"/>
        <v>964820.47499999998</v>
      </c>
    </row>
    <row r="336" spans="2:82" x14ac:dyDescent="0.15">
      <c r="B336" s="3">
        <f t="shared" si="149"/>
        <v>42387</v>
      </c>
      <c r="C336" s="2">
        <v>11942.2</v>
      </c>
      <c r="E336" s="70">
        <v>42387</v>
      </c>
      <c r="F336" s="69">
        <v>10.02</v>
      </c>
      <c r="G336" s="69">
        <v>1.66</v>
      </c>
      <c r="H336" s="69">
        <v>16.13</v>
      </c>
      <c r="I336" s="69">
        <v>33.83</v>
      </c>
      <c r="J336" s="69">
        <v>12.27</v>
      </c>
      <c r="K336" s="69">
        <v>9.1</v>
      </c>
      <c r="L336" s="69">
        <v>16.420000000000002</v>
      </c>
      <c r="M336" s="69">
        <v>2.72</v>
      </c>
      <c r="N336" s="69">
        <v>6.97</v>
      </c>
      <c r="O336" s="69">
        <v>6.8333000000000004</v>
      </c>
      <c r="P336" s="69">
        <v>21.7</v>
      </c>
      <c r="Q336" s="69">
        <v>0.83</v>
      </c>
      <c r="R336" s="69">
        <v>2.97</v>
      </c>
      <c r="S336" s="69">
        <v>36.299999999999997</v>
      </c>
      <c r="T336" s="4"/>
      <c r="V336" s="3">
        <f t="shared" si="128"/>
        <v>42387</v>
      </c>
      <c r="W336" s="40">
        <f ca="1">W335+SUMIFS('Transactions (Dated)'!$E$2:$E$53,'Transactions (Dated)'!$D$2:$D$53,'Share Values'!$V336,'Transactions (Dated)'!$B$2:$B$53,'Share Values'!W$11,'Transactions (Dated)'!$C$2:$C$53,"Buy")-SUMIFS('Transactions (Dated)'!$E$2:$E$53,'Transactions (Dated)'!$D$2:$D$53,'Share Values'!$V336,'Transactions (Dated)'!$B$2:$B$53,'Share Values'!W$11,'Transactions (Dated)'!$C$2:$C$53,"Sell")</f>
        <v>4625</v>
      </c>
      <c r="X336" s="40">
        <f ca="1">X335+SUMIFS('Transactions (Dated)'!$E$2:$E$53,'Transactions (Dated)'!$D$2:$D$53,'Share Values'!$V336,'Transactions (Dated)'!$B$2:$B$53,'Share Values'!X$11,'Transactions (Dated)'!$C$2:$C$53,"Buy")-SUMIFS('Transactions (Dated)'!$E$2:$E$53,'Transactions (Dated)'!$D$2:$D$53,'Share Values'!$V336,'Transactions (Dated)'!$B$2:$B$53,'Share Values'!X$11,'Transactions (Dated)'!$C$2:$C$53,"Sell")</f>
        <v>9375</v>
      </c>
      <c r="Y336" s="40">
        <f ca="1">Y335+SUMIFS('Transactions (Dated)'!$E$2:$E$53,'Transactions (Dated)'!$D$2:$D$53,'Share Values'!$V336,'Transactions (Dated)'!$B$2:$B$53,'Share Values'!Y$11,'Transactions (Dated)'!$C$2:$C$53,"Buy")-SUMIFS('Transactions (Dated)'!$E$2:$E$53,'Transactions (Dated)'!$D$2:$D$53,'Share Values'!$V336,'Transactions (Dated)'!$B$2:$B$53,'Share Values'!Y$11,'Transactions (Dated)'!$C$2:$C$53,"Sell")</f>
        <v>0</v>
      </c>
      <c r="Z336" s="40">
        <f ca="1">Z335+SUMIFS('Transactions (Dated)'!$E$2:$E$53,'Transactions (Dated)'!$D$2:$D$53,'Share Values'!$V336,'Transactions (Dated)'!$B$2:$B$53,'Share Values'!Z$11,'Transactions (Dated)'!$C$2:$C$53,"Buy")-SUMIFS('Transactions (Dated)'!$E$2:$E$53,'Transactions (Dated)'!$D$2:$D$53,'Share Values'!$V336,'Transactions (Dated)'!$B$2:$B$53,'Share Values'!Z$11,'Transactions (Dated)'!$C$2:$C$53,"Sell")</f>
        <v>1892</v>
      </c>
      <c r="AA336" s="40">
        <f ca="1">AA335+SUMIFS('Transactions (Dated)'!$E$2:$E$53,'Transactions (Dated)'!$D$2:$D$53,'Share Values'!$V336,'Transactions (Dated)'!$B$2:$B$53,'Share Values'!AA$11,'Transactions (Dated)'!$C$2:$C$53,"Buy")-SUMIFS('Transactions (Dated)'!$E$2:$E$53,'Transactions (Dated)'!$D$2:$D$53,'Share Values'!$V336,'Transactions (Dated)'!$B$2:$B$53,'Share Values'!AA$11,'Transactions (Dated)'!$C$2:$C$53,"Sell")</f>
        <v>2348</v>
      </c>
      <c r="AB336" s="40">
        <f ca="1">AB335+SUMIFS('Transactions (Dated)'!$E$2:$E$53,'Transactions (Dated)'!$D$2:$D$53,'Share Values'!$V336,'Transactions (Dated)'!$B$2:$B$53,'Share Values'!AB$11,'Transactions (Dated)'!$C$2:$C$53,"Buy")-SUMIFS('Transactions (Dated)'!$E$2:$E$53,'Transactions (Dated)'!$D$2:$D$53,'Share Values'!$V336,'Transactions (Dated)'!$B$2:$B$53,'Share Values'!AB$11,'Transactions (Dated)'!$C$2:$C$53,"Sell")</f>
        <v>4900</v>
      </c>
      <c r="AC336" s="40">
        <f ca="1">AC335+SUMIFS('Transactions (Dated)'!$E$2:$E$53,'Transactions (Dated)'!$D$2:$D$53,'Share Values'!$V336,'Transactions (Dated)'!$B$2:$B$53,'Share Values'!AC$11,'Transactions (Dated)'!$C$2:$C$53,"Buy")-SUMIFS('Transactions (Dated)'!$E$2:$E$53,'Transactions (Dated)'!$D$2:$D$53,'Share Values'!$V336,'Transactions (Dated)'!$B$2:$B$53,'Share Values'!AC$11,'Transactions (Dated)'!$C$2:$C$53,"Sell")</f>
        <v>0</v>
      </c>
      <c r="AD336" s="40">
        <f ca="1">AD335+SUMIFS('Transactions (Dated)'!$E$2:$E$53,'Transactions (Dated)'!$D$2:$D$53,'Share Values'!$V336,'Transactions (Dated)'!$B$2:$B$53,'Share Values'!AD$11,'Transactions (Dated)'!$C$2:$C$53,"Buy")-SUMIFS('Transactions (Dated)'!$E$2:$E$53,'Transactions (Dated)'!$D$2:$D$53,'Share Values'!$V336,'Transactions (Dated)'!$B$2:$B$53,'Share Values'!AD$11,'Transactions (Dated)'!$C$2:$C$53,"Sell")</f>
        <v>0</v>
      </c>
      <c r="AE336" s="40">
        <f ca="1">AE335+SUMIFS('Transactions (Dated)'!$E$2:$E$53,'Transactions (Dated)'!$D$2:$D$53,'Share Values'!$V336,'Transactions (Dated)'!$B$2:$B$53,'Share Values'!AE$11,'Transactions (Dated)'!$C$2:$C$53,"Buy")-SUMIFS('Transactions (Dated)'!$E$2:$E$53,'Transactions (Dated)'!$D$2:$D$53,'Share Values'!$V336,'Transactions (Dated)'!$B$2:$B$53,'Share Values'!AE$11,'Transactions (Dated)'!$C$2:$C$53,"Sell")</f>
        <v>0</v>
      </c>
      <c r="AF336" s="40">
        <f ca="1">AF335+SUMIFS('Transactions (Dated)'!$E$2:$E$53,'Transactions (Dated)'!$D$2:$D$53,'Share Values'!$V336,'Transactions (Dated)'!$B$2:$B$53,'Share Values'!AF$11,'Transactions (Dated)'!$C$2:$C$53,"Buy")-SUMIFS('Transactions (Dated)'!$E$2:$E$53,'Transactions (Dated)'!$D$2:$D$53,'Share Values'!$V336,'Transactions (Dated)'!$B$2:$B$53,'Share Values'!AF$11,'Transactions (Dated)'!$C$2:$C$53,"Sell")</f>
        <v>0</v>
      </c>
      <c r="AG336" s="40">
        <f ca="1">AG335+SUMIFS('Transactions (Dated)'!$E$2:$E$53,'Transactions (Dated)'!$D$2:$D$53,'Share Values'!$V336,'Transactions (Dated)'!$B$2:$B$53,'Share Values'!AG$11,'Transactions (Dated)'!$C$2:$C$53,"Buy")-SUMIFS('Transactions (Dated)'!$E$2:$E$53,'Transactions (Dated)'!$D$2:$D$53,'Share Values'!$V336,'Transactions (Dated)'!$B$2:$B$53,'Share Values'!AG$11,'Transactions (Dated)'!$C$2:$C$53,"Sell")</f>
        <v>0</v>
      </c>
      <c r="AH336" s="40">
        <f ca="1">AH335+SUMIFS('Transactions (Dated)'!$E$2:$E$53,'Transactions (Dated)'!$D$2:$D$53,'Share Values'!$V336,'Transactions (Dated)'!$B$2:$B$53,'Share Values'!AH$11,'Transactions (Dated)'!$C$2:$C$53,"Buy")-SUMIFS('Transactions (Dated)'!$E$2:$E$53,'Transactions (Dated)'!$D$2:$D$53,'Share Values'!$V336,'Transactions (Dated)'!$B$2:$B$53,'Share Values'!AH$11,'Transactions (Dated)'!$C$2:$C$53,"Sell")</f>
        <v>0</v>
      </c>
      <c r="AI336" s="40">
        <f ca="1">AI335+SUMIFS('Transactions (Dated)'!$E$2:$E$53,'Transactions (Dated)'!$D$2:$D$53,'Share Values'!$V336,'Transactions (Dated)'!$B$2:$B$53,'Share Values'!AI$11,'Transactions (Dated)'!$C$2:$C$53,"Buy")-SUMIFS('Transactions (Dated)'!$E$2:$E$53,'Transactions (Dated)'!$D$2:$D$53,'Share Values'!$V336,'Transactions (Dated)'!$B$2:$B$53,'Share Values'!AI$11,'Transactions (Dated)'!$C$2:$C$53,"Sell")</f>
        <v>0</v>
      </c>
      <c r="AJ336" s="40">
        <f ca="1">AJ335+SUMIFS('Transactions (Dated)'!$E$2:$E$53,'Transactions (Dated)'!$D$2:$D$53,'Share Values'!$V336,'Transactions (Dated)'!$B$2:$B$53,'Share Values'!AJ$11,'Transactions (Dated)'!$C$2:$C$53,"Buy")-SUMIFS('Transactions (Dated)'!$E$2:$E$53,'Transactions (Dated)'!$D$2:$D$53,'Share Values'!$V336,'Transactions (Dated)'!$B$2:$B$53,'Share Values'!AJ$11,'Transactions (Dated)'!$C$2:$C$53,"Sell")</f>
        <v>0</v>
      </c>
      <c r="AK336" s="40"/>
      <c r="AM336" s="3">
        <f t="shared" si="129"/>
        <v>42387</v>
      </c>
      <c r="AN336" s="6">
        <f t="shared" ca="1" si="130"/>
        <v>46342.5</v>
      </c>
      <c r="AO336" s="6">
        <f t="shared" ca="1" si="131"/>
        <v>15562.5</v>
      </c>
      <c r="AP336" s="6">
        <f t="shared" ca="1" si="132"/>
        <v>0</v>
      </c>
      <c r="AQ336" s="6">
        <f t="shared" ca="1" si="133"/>
        <v>64006.359999999993</v>
      </c>
      <c r="AR336" s="6">
        <f t="shared" ca="1" si="134"/>
        <v>28809.96</v>
      </c>
      <c r="AS336" s="6">
        <f t="shared" ca="1" si="135"/>
        <v>44590</v>
      </c>
      <c r="AT336" s="6">
        <f t="shared" ca="1" si="136"/>
        <v>0</v>
      </c>
      <c r="AU336" s="6">
        <f t="shared" ca="1" si="137"/>
        <v>0</v>
      </c>
      <c r="AV336" s="6">
        <f t="shared" ca="1" si="138"/>
        <v>0</v>
      </c>
      <c r="AW336" s="6">
        <f t="shared" ca="1" si="139"/>
        <v>0</v>
      </c>
      <c r="AX336" s="6">
        <f t="shared" ca="1" si="140"/>
        <v>0</v>
      </c>
      <c r="AY336" s="6">
        <f t="shared" ca="1" si="141"/>
        <v>0</v>
      </c>
      <c r="AZ336" s="6">
        <f t="shared" ca="1" si="142"/>
        <v>0</v>
      </c>
      <c r="BA336" s="6">
        <f t="shared" ca="1" si="143"/>
        <v>0</v>
      </c>
      <c r="BB336" s="6"/>
      <c r="BD336" s="4">
        <f t="shared" ca="1" si="144"/>
        <v>199311.31999999998</v>
      </c>
      <c r="BF336" s="3">
        <f t="shared" si="145"/>
        <v>42387</v>
      </c>
      <c r="BG336" s="6">
        <f>BG335+SUMIFS('Transactions (Dated)'!H:H,'Transactions (Dated)'!D:D,'Share Values'!AM336)</f>
        <v>758396.9</v>
      </c>
      <c r="BH336" s="6">
        <f ca="1">BH335+SUMIFS('Transactions (Dated)'!$F:$F,'Transactions (Dated)'!$D:$D,$BF336,'Transactions (Dated)'!$B:$B,BH$11,'Transactions (Dated)'!$C:$C,"Dividend (paid to cash)")*W336</f>
        <v>0</v>
      </c>
      <c r="BI336" s="6">
        <f ca="1">BI335+SUMIFS('Transactions (Dated)'!$F:$F,'Transactions (Dated)'!$D:$D,$BF336,'Transactions (Dated)'!$B:$B,BI$11,'Transactions (Dated)'!$C:$C,"Dividend (paid to cash)")*X336</f>
        <v>2421.875</v>
      </c>
      <c r="BJ336" s="6">
        <f ca="1">BJ335+SUMIFS('Transactions (Dated)'!$F:$F,'Transactions (Dated)'!$D:$D,$BF336,'Transactions (Dated)'!$B:$B,BJ$11,'Transactions (Dated)'!$C:$C,"Dividend (paid to cash)")*Y336</f>
        <v>0</v>
      </c>
      <c r="BK336" s="6">
        <f ca="1">BK335+SUMIFS('Transactions (Dated)'!$F:$F,'Transactions (Dated)'!$D:$D,$BF336,'Transactions (Dated)'!$B:$B,BK$11,'Transactions (Dated)'!$C:$C,"Dividend (paid to cash)")*Z336</f>
        <v>245.96000000000004</v>
      </c>
      <c r="BL336" s="6">
        <f ca="1">BL335+SUMIFS('Transactions (Dated)'!$F:$F,'Transactions (Dated)'!$D:$D,$BF336,'Transactions (Dated)'!$B:$B,BL$11,'Transactions (Dated)'!$C:$C,"Dividend (paid to cash)")*AA336</f>
        <v>0</v>
      </c>
      <c r="BM336" s="6">
        <f ca="1">BM335+SUMIFS('Transactions (Dated)'!$F:$F,'Transactions (Dated)'!$D:$D,$BF336,'Transactions (Dated)'!$B:$B,BM$11,'Transactions (Dated)'!$C:$C,"Dividend (paid to cash)")*AB336</f>
        <v>0</v>
      </c>
      <c r="BN336" s="6">
        <f ca="1">BN335+SUMIFS('Transactions (Dated)'!$F:$F,'Transactions (Dated)'!$D:$D,$BF336,'Transactions (Dated)'!$B:$B,BN$11,'Transactions (Dated)'!$C:$C,"Dividend (paid to cash)")*AC336</f>
        <v>0</v>
      </c>
      <c r="BO336" s="6">
        <f ca="1">BO335+SUMIFS('Transactions (Dated)'!$F:$F,'Transactions (Dated)'!$D:$D,$BF336,'Transactions (Dated)'!$B:$B,BO$11,'Transactions (Dated)'!$C:$C,"Dividend (paid to cash)")*AD336</f>
        <v>0</v>
      </c>
      <c r="BP336" s="6">
        <f ca="1">BP335+SUMIFS('Transactions (Dated)'!$F:$F,'Transactions (Dated)'!$D:$D,$BF336,'Transactions (Dated)'!$B:$B,BP$11,'Transactions (Dated)'!$C:$C,"Dividend (paid to cash)")*AE336</f>
        <v>0</v>
      </c>
      <c r="BQ336" s="6">
        <f ca="1">BQ335+SUMIFS('Transactions (Dated)'!$F:$F,'Transactions (Dated)'!$D:$D,$BF336,'Transactions (Dated)'!$B:$B,BQ$11,'Transactions (Dated)'!$C:$C,"Dividend (paid to cash)")*AF336</f>
        <v>0</v>
      </c>
      <c r="BR336" s="6">
        <f ca="1">BR335+SUMIFS('Transactions (Dated)'!$F:$F,'Transactions (Dated)'!$D:$D,$BF336,'Transactions (Dated)'!$B:$B,BR$11,'Transactions (Dated)'!$C:$C,"Dividend (paid to cash)")*AG336</f>
        <v>0</v>
      </c>
      <c r="BS336" s="6">
        <f ca="1">BS335+SUMIFS('Transactions (Dated)'!$F:$F,'Transactions (Dated)'!$D:$D,$BF336,'Transactions (Dated)'!$B:$B,BS$11,'Transactions (Dated)'!$C:$C,"Dividend (paid to cash)")*AH336</f>
        <v>0</v>
      </c>
      <c r="BT336" s="6">
        <f ca="1">BT335+SUMIFS('Transactions (Dated)'!$F:$F,'Transactions (Dated)'!$D:$D,$BF336,'Transactions (Dated)'!$B:$B,BT$11,'Transactions (Dated)'!$C:$C,"Dividend (paid to cash)")*AI336</f>
        <v>0</v>
      </c>
      <c r="BU336" s="6">
        <f ca="1">BU335+SUMIFS('Transactions (Dated)'!$F:$F,'Transactions (Dated)'!$D:$D,$BF336,'Transactions (Dated)'!$B:$B,BU$11,'Transactions (Dated)'!$C:$C,"Dividend (paid to cash)")*AJ336</f>
        <v>0</v>
      </c>
      <c r="BV336" s="6"/>
      <c r="BX336" s="6">
        <f t="shared" ca="1" si="150"/>
        <v>761064.73499999999</v>
      </c>
      <c r="BZ336" s="3">
        <f t="shared" si="151"/>
        <v>42387</v>
      </c>
      <c r="CA336" s="4">
        <f t="shared" ca="1" si="146"/>
        <v>199311.31999999998</v>
      </c>
      <c r="CB336" s="4">
        <f t="shared" ca="1" si="147"/>
        <v>761064.73499999999</v>
      </c>
      <c r="CD336" s="4">
        <f t="shared" ca="1" si="148"/>
        <v>960376.05499999993</v>
      </c>
    </row>
    <row r="337" spans="2:82" x14ac:dyDescent="0.15">
      <c r="B337" s="3">
        <f t="shared" si="149"/>
        <v>42388</v>
      </c>
      <c r="C337" s="2">
        <v>12002.2</v>
      </c>
      <c r="E337" s="70">
        <v>42388</v>
      </c>
      <c r="F337" s="69">
        <v>9.83</v>
      </c>
      <c r="G337" s="69">
        <v>1.59</v>
      </c>
      <c r="H337" s="69">
        <v>16.23</v>
      </c>
      <c r="I337" s="69">
        <v>34.11</v>
      </c>
      <c r="J337" s="69">
        <v>12.04</v>
      </c>
      <c r="K337" s="69">
        <v>9.3000000000000007</v>
      </c>
      <c r="L337" s="69">
        <v>15.85</v>
      </c>
      <c r="M337" s="69">
        <v>2.71</v>
      </c>
      <c r="N337" s="69">
        <v>6.98</v>
      </c>
      <c r="O337" s="69">
        <v>6.8666999999999998</v>
      </c>
      <c r="P337" s="69">
        <v>21.48</v>
      </c>
      <c r="Q337" s="69">
        <v>0.83</v>
      </c>
      <c r="R337" s="69">
        <v>2.87</v>
      </c>
      <c r="S337" s="69">
        <v>36.78</v>
      </c>
      <c r="T337" s="4"/>
      <c r="V337" s="3">
        <f t="shared" si="128"/>
        <v>42388</v>
      </c>
      <c r="W337" s="40">
        <f ca="1">W336+SUMIFS('Transactions (Dated)'!$E$2:$E$53,'Transactions (Dated)'!$D$2:$D$53,'Share Values'!$V337,'Transactions (Dated)'!$B$2:$B$53,'Share Values'!W$11,'Transactions (Dated)'!$C$2:$C$53,"Buy")-SUMIFS('Transactions (Dated)'!$E$2:$E$53,'Transactions (Dated)'!$D$2:$D$53,'Share Values'!$V337,'Transactions (Dated)'!$B$2:$B$53,'Share Values'!W$11,'Transactions (Dated)'!$C$2:$C$53,"Sell")</f>
        <v>4625</v>
      </c>
      <c r="X337" s="40">
        <f ca="1">X336+SUMIFS('Transactions (Dated)'!$E$2:$E$53,'Transactions (Dated)'!$D$2:$D$53,'Share Values'!$V337,'Transactions (Dated)'!$B$2:$B$53,'Share Values'!X$11,'Transactions (Dated)'!$C$2:$C$53,"Buy")-SUMIFS('Transactions (Dated)'!$E$2:$E$53,'Transactions (Dated)'!$D$2:$D$53,'Share Values'!$V337,'Transactions (Dated)'!$B$2:$B$53,'Share Values'!X$11,'Transactions (Dated)'!$C$2:$C$53,"Sell")</f>
        <v>9375</v>
      </c>
      <c r="Y337" s="40">
        <f ca="1">Y336+SUMIFS('Transactions (Dated)'!$E$2:$E$53,'Transactions (Dated)'!$D$2:$D$53,'Share Values'!$V337,'Transactions (Dated)'!$B$2:$B$53,'Share Values'!Y$11,'Transactions (Dated)'!$C$2:$C$53,"Buy")-SUMIFS('Transactions (Dated)'!$E$2:$E$53,'Transactions (Dated)'!$D$2:$D$53,'Share Values'!$V337,'Transactions (Dated)'!$B$2:$B$53,'Share Values'!Y$11,'Transactions (Dated)'!$C$2:$C$53,"Sell")</f>
        <v>0</v>
      </c>
      <c r="Z337" s="40">
        <f ca="1">Z336+SUMIFS('Transactions (Dated)'!$E$2:$E$53,'Transactions (Dated)'!$D$2:$D$53,'Share Values'!$V337,'Transactions (Dated)'!$B$2:$B$53,'Share Values'!Z$11,'Transactions (Dated)'!$C$2:$C$53,"Buy")-SUMIFS('Transactions (Dated)'!$E$2:$E$53,'Transactions (Dated)'!$D$2:$D$53,'Share Values'!$V337,'Transactions (Dated)'!$B$2:$B$53,'Share Values'!Z$11,'Transactions (Dated)'!$C$2:$C$53,"Sell")</f>
        <v>1892</v>
      </c>
      <c r="AA337" s="40">
        <f ca="1">AA336+SUMIFS('Transactions (Dated)'!$E$2:$E$53,'Transactions (Dated)'!$D$2:$D$53,'Share Values'!$V337,'Transactions (Dated)'!$B$2:$B$53,'Share Values'!AA$11,'Transactions (Dated)'!$C$2:$C$53,"Buy")-SUMIFS('Transactions (Dated)'!$E$2:$E$53,'Transactions (Dated)'!$D$2:$D$53,'Share Values'!$V337,'Transactions (Dated)'!$B$2:$B$53,'Share Values'!AA$11,'Transactions (Dated)'!$C$2:$C$53,"Sell")</f>
        <v>2348</v>
      </c>
      <c r="AB337" s="40">
        <f ca="1">AB336+SUMIFS('Transactions (Dated)'!$E$2:$E$53,'Transactions (Dated)'!$D$2:$D$53,'Share Values'!$V337,'Transactions (Dated)'!$B$2:$B$53,'Share Values'!AB$11,'Transactions (Dated)'!$C$2:$C$53,"Buy")-SUMIFS('Transactions (Dated)'!$E$2:$E$53,'Transactions (Dated)'!$D$2:$D$53,'Share Values'!$V337,'Transactions (Dated)'!$B$2:$B$53,'Share Values'!AB$11,'Transactions (Dated)'!$C$2:$C$53,"Sell")</f>
        <v>4900</v>
      </c>
      <c r="AC337" s="40">
        <f ca="1">AC336+SUMIFS('Transactions (Dated)'!$E$2:$E$53,'Transactions (Dated)'!$D$2:$D$53,'Share Values'!$V337,'Transactions (Dated)'!$B$2:$B$53,'Share Values'!AC$11,'Transactions (Dated)'!$C$2:$C$53,"Buy")-SUMIFS('Transactions (Dated)'!$E$2:$E$53,'Transactions (Dated)'!$D$2:$D$53,'Share Values'!$V337,'Transactions (Dated)'!$B$2:$B$53,'Share Values'!AC$11,'Transactions (Dated)'!$C$2:$C$53,"Sell")</f>
        <v>0</v>
      </c>
      <c r="AD337" s="40">
        <f ca="1">AD336+SUMIFS('Transactions (Dated)'!$E$2:$E$53,'Transactions (Dated)'!$D$2:$D$53,'Share Values'!$V337,'Transactions (Dated)'!$B$2:$B$53,'Share Values'!AD$11,'Transactions (Dated)'!$C$2:$C$53,"Buy")-SUMIFS('Transactions (Dated)'!$E$2:$E$53,'Transactions (Dated)'!$D$2:$D$53,'Share Values'!$V337,'Transactions (Dated)'!$B$2:$B$53,'Share Values'!AD$11,'Transactions (Dated)'!$C$2:$C$53,"Sell")</f>
        <v>0</v>
      </c>
      <c r="AE337" s="40">
        <f ca="1">AE336+SUMIFS('Transactions (Dated)'!$E$2:$E$53,'Transactions (Dated)'!$D$2:$D$53,'Share Values'!$V337,'Transactions (Dated)'!$B$2:$B$53,'Share Values'!AE$11,'Transactions (Dated)'!$C$2:$C$53,"Buy")-SUMIFS('Transactions (Dated)'!$E$2:$E$53,'Transactions (Dated)'!$D$2:$D$53,'Share Values'!$V337,'Transactions (Dated)'!$B$2:$B$53,'Share Values'!AE$11,'Transactions (Dated)'!$C$2:$C$53,"Sell")</f>
        <v>0</v>
      </c>
      <c r="AF337" s="40">
        <f ca="1">AF336+SUMIFS('Transactions (Dated)'!$E$2:$E$53,'Transactions (Dated)'!$D$2:$D$53,'Share Values'!$V337,'Transactions (Dated)'!$B$2:$B$53,'Share Values'!AF$11,'Transactions (Dated)'!$C$2:$C$53,"Buy")-SUMIFS('Transactions (Dated)'!$E$2:$E$53,'Transactions (Dated)'!$D$2:$D$53,'Share Values'!$V337,'Transactions (Dated)'!$B$2:$B$53,'Share Values'!AF$11,'Transactions (Dated)'!$C$2:$C$53,"Sell")</f>
        <v>0</v>
      </c>
      <c r="AG337" s="40">
        <f ca="1">AG336+SUMIFS('Transactions (Dated)'!$E$2:$E$53,'Transactions (Dated)'!$D$2:$D$53,'Share Values'!$V337,'Transactions (Dated)'!$B$2:$B$53,'Share Values'!AG$11,'Transactions (Dated)'!$C$2:$C$53,"Buy")-SUMIFS('Transactions (Dated)'!$E$2:$E$53,'Transactions (Dated)'!$D$2:$D$53,'Share Values'!$V337,'Transactions (Dated)'!$B$2:$B$53,'Share Values'!AG$11,'Transactions (Dated)'!$C$2:$C$53,"Sell")</f>
        <v>0</v>
      </c>
      <c r="AH337" s="40">
        <f ca="1">AH336+SUMIFS('Transactions (Dated)'!$E$2:$E$53,'Transactions (Dated)'!$D$2:$D$53,'Share Values'!$V337,'Transactions (Dated)'!$B$2:$B$53,'Share Values'!AH$11,'Transactions (Dated)'!$C$2:$C$53,"Buy")-SUMIFS('Transactions (Dated)'!$E$2:$E$53,'Transactions (Dated)'!$D$2:$D$53,'Share Values'!$V337,'Transactions (Dated)'!$B$2:$B$53,'Share Values'!AH$11,'Transactions (Dated)'!$C$2:$C$53,"Sell")</f>
        <v>0</v>
      </c>
      <c r="AI337" s="40">
        <f ca="1">AI336+SUMIFS('Transactions (Dated)'!$E$2:$E$53,'Transactions (Dated)'!$D$2:$D$53,'Share Values'!$V337,'Transactions (Dated)'!$B$2:$B$53,'Share Values'!AI$11,'Transactions (Dated)'!$C$2:$C$53,"Buy")-SUMIFS('Transactions (Dated)'!$E$2:$E$53,'Transactions (Dated)'!$D$2:$D$53,'Share Values'!$V337,'Transactions (Dated)'!$B$2:$B$53,'Share Values'!AI$11,'Transactions (Dated)'!$C$2:$C$53,"Sell")</f>
        <v>0</v>
      </c>
      <c r="AJ337" s="40">
        <f ca="1">AJ336+SUMIFS('Transactions (Dated)'!$E$2:$E$53,'Transactions (Dated)'!$D$2:$D$53,'Share Values'!$V337,'Transactions (Dated)'!$B$2:$B$53,'Share Values'!AJ$11,'Transactions (Dated)'!$C$2:$C$53,"Buy")-SUMIFS('Transactions (Dated)'!$E$2:$E$53,'Transactions (Dated)'!$D$2:$D$53,'Share Values'!$V337,'Transactions (Dated)'!$B$2:$B$53,'Share Values'!AJ$11,'Transactions (Dated)'!$C$2:$C$53,"Sell")</f>
        <v>0</v>
      </c>
      <c r="AK337" s="40"/>
      <c r="AM337" s="3">
        <f t="shared" si="129"/>
        <v>42388</v>
      </c>
      <c r="AN337" s="6">
        <f t="shared" ca="1" si="130"/>
        <v>45463.75</v>
      </c>
      <c r="AO337" s="6">
        <f t="shared" ca="1" si="131"/>
        <v>14906.25</v>
      </c>
      <c r="AP337" s="6">
        <f t="shared" ca="1" si="132"/>
        <v>0</v>
      </c>
      <c r="AQ337" s="6">
        <f t="shared" ca="1" si="133"/>
        <v>64536.119999999995</v>
      </c>
      <c r="AR337" s="6">
        <f t="shared" ca="1" si="134"/>
        <v>28269.919999999998</v>
      </c>
      <c r="AS337" s="6">
        <f t="shared" ca="1" si="135"/>
        <v>45570</v>
      </c>
      <c r="AT337" s="6">
        <f t="shared" ca="1" si="136"/>
        <v>0</v>
      </c>
      <c r="AU337" s="6">
        <f t="shared" ca="1" si="137"/>
        <v>0</v>
      </c>
      <c r="AV337" s="6">
        <f t="shared" ca="1" si="138"/>
        <v>0</v>
      </c>
      <c r="AW337" s="6">
        <f t="shared" ca="1" si="139"/>
        <v>0</v>
      </c>
      <c r="AX337" s="6">
        <f t="shared" ca="1" si="140"/>
        <v>0</v>
      </c>
      <c r="AY337" s="6">
        <f t="shared" ca="1" si="141"/>
        <v>0</v>
      </c>
      <c r="AZ337" s="6">
        <f t="shared" ca="1" si="142"/>
        <v>0</v>
      </c>
      <c r="BA337" s="6">
        <f t="shared" ca="1" si="143"/>
        <v>0</v>
      </c>
      <c r="BB337" s="6"/>
      <c r="BD337" s="4">
        <f t="shared" ca="1" si="144"/>
        <v>198746.03999999998</v>
      </c>
      <c r="BF337" s="3">
        <f t="shared" si="145"/>
        <v>42388</v>
      </c>
      <c r="BG337" s="6">
        <f>BG336+SUMIFS('Transactions (Dated)'!H:H,'Transactions (Dated)'!D:D,'Share Values'!AM337)</f>
        <v>758396.9</v>
      </c>
      <c r="BH337" s="6">
        <f ca="1">BH336+SUMIFS('Transactions (Dated)'!$F:$F,'Transactions (Dated)'!$D:$D,$BF337,'Transactions (Dated)'!$B:$B,BH$11,'Transactions (Dated)'!$C:$C,"Dividend (paid to cash)")*W337</f>
        <v>0</v>
      </c>
      <c r="BI337" s="6">
        <f ca="1">BI336+SUMIFS('Transactions (Dated)'!$F:$F,'Transactions (Dated)'!$D:$D,$BF337,'Transactions (Dated)'!$B:$B,BI$11,'Transactions (Dated)'!$C:$C,"Dividend (paid to cash)")*X337</f>
        <v>2421.875</v>
      </c>
      <c r="BJ337" s="6">
        <f ca="1">BJ336+SUMIFS('Transactions (Dated)'!$F:$F,'Transactions (Dated)'!$D:$D,$BF337,'Transactions (Dated)'!$B:$B,BJ$11,'Transactions (Dated)'!$C:$C,"Dividend (paid to cash)")*Y337</f>
        <v>0</v>
      </c>
      <c r="BK337" s="6">
        <f ca="1">BK336+SUMIFS('Transactions (Dated)'!$F:$F,'Transactions (Dated)'!$D:$D,$BF337,'Transactions (Dated)'!$B:$B,BK$11,'Transactions (Dated)'!$C:$C,"Dividend (paid to cash)")*Z337</f>
        <v>245.96000000000004</v>
      </c>
      <c r="BL337" s="6">
        <f ca="1">BL336+SUMIFS('Transactions (Dated)'!$F:$F,'Transactions (Dated)'!$D:$D,$BF337,'Transactions (Dated)'!$B:$B,BL$11,'Transactions (Dated)'!$C:$C,"Dividend (paid to cash)")*AA337</f>
        <v>0</v>
      </c>
      <c r="BM337" s="6">
        <f ca="1">BM336+SUMIFS('Transactions (Dated)'!$F:$F,'Transactions (Dated)'!$D:$D,$BF337,'Transactions (Dated)'!$B:$B,BM$11,'Transactions (Dated)'!$C:$C,"Dividend (paid to cash)")*AB337</f>
        <v>0</v>
      </c>
      <c r="BN337" s="6">
        <f ca="1">BN336+SUMIFS('Transactions (Dated)'!$F:$F,'Transactions (Dated)'!$D:$D,$BF337,'Transactions (Dated)'!$B:$B,BN$11,'Transactions (Dated)'!$C:$C,"Dividend (paid to cash)")*AC337</f>
        <v>0</v>
      </c>
      <c r="BO337" s="6">
        <f ca="1">BO336+SUMIFS('Transactions (Dated)'!$F:$F,'Transactions (Dated)'!$D:$D,$BF337,'Transactions (Dated)'!$B:$B,BO$11,'Transactions (Dated)'!$C:$C,"Dividend (paid to cash)")*AD337</f>
        <v>0</v>
      </c>
      <c r="BP337" s="6">
        <f ca="1">BP336+SUMIFS('Transactions (Dated)'!$F:$F,'Transactions (Dated)'!$D:$D,$BF337,'Transactions (Dated)'!$B:$B,BP$11,'Transactions (Dated)'!$C:$C,"Dividend (paid to cash)")*AE337</f>
        <v>0</v>
      </c>
      <c r="BQ337" s="6">
        <f ca="1">BQ336+SUMIFS('Transactions (Dated)'!$F:$F,'Transactions (Dated)'!$D:$D,$BF337,'Transactions (Dated)'!$B:$B,BQ$11,'Transactions (Dated)'!$C:$C,"Dividend (paid to cash)")*AF337</f>
        <v>0</v>
      </c>
      <c r="BR337" s="6">
        <f ca="1">BR336+SUMIFS('Transactions (Dated)'!$F:$F,'Transactions (Dated)'!$D:$D,$BF337,'Transactions (Dated)'!$B:$B,BR$11,'Transactions (Dated)'!$C:$C,"Dividend (paid to cash)")*AG337</f>
        <v>0</v>
      </c>
      <c r="BS337" s="6">
        <f ca="1">BS336+SUMIFS('Transactions (Dated)'!$F:$F,'Transactions (Dated)'!$D:$D,$BF337,'Transactions (Dated)'!$B:$B,BS$11,'Transactions (Dated)'!$C:$C,"Dividend (paid to cash)")*AH337</f>
        <v>0</v>
      </c>
      <c r="BT337" s="6">
        <f ca="1">BT336+SUMIFS('Transactions (Dated)'!$F:$F,'Transactions (Dated)'!$D:$D,$BF337,'Transactions (Dated)'!$B:$B,BT$11,'Transactions (Dated)'!$C:$C,"Dividend (paid to cash)")*AI337</f>
        <v>0</v>
      </c>
      <c r="BU337" s="6">
        <f ca="1">BU336+SUMIFS('Transactions (Dated)'!$F:$F,'Transactions (Dated)'!$D:$D,$BF337,'Transactions (Dated)'!$B:$B,BU$11,'Transactions (Dated)'!$C:$C,"Dividend (paid to cash)")*AJ337</f>
        <v>0</v>
      </c>
      <c r="BV337" s="6"/>
      <c r="BX337" s="6">
        <f t="shared" ca="1" si="150"/>
        <v>761064.73499999999</v>
      </c>
      <c r="BZ337" s="3">
        <f t="shared" si="151"/>
        <v>42388</v>
      </c>
      <c r="CA337" s="4">
        <f t="shared" ca="1" si="146"/>
        <v>198746.03999999998</v>
      </c>
      <c r="CB337" s="4">
        <f t="shared" ca="1" si="147"/>
        <v>761064.73499999999</v>
      </c>
      <c r="CD337" s="4">
        <f t="shared" ca="1" si="148"/>
        <v>959810.77499999991</v>
      </c>
    </row>
    <row r="338" spans="2:82" x14ac:dyDescent="0.15">
      <c r="B338" s="3">
        <f t="shared" si="149"/>
        <v>42389</v>
      </c>
      <c r="C338" s="2">
        <v>11843.1</v>
      </c>
      <c r="E338" s="70">
        <v>42389</v>
      </c>
      <c r="F338" s="69">
        <v>10.01</v>
      </c>
      <c r="G338" s="69">
        <v>1.55</v>
      </c>
      <c r="H338" s="69">
        <v>16.010000000000002</v>
      </c>
      <c r="I338" s="69">
        <v>33.76</v>
      </c>
      <c r="J338" s="69">
        <v>12.37</v>
      </c>
      <c r="K338" s="69">
        <v>9.0399999999999991</v>
      </c>
      <c r="L338" s="69">
        <v>16.010000000000002</v>
      </c>
      <c r="M338" s="69">
        <v>2.6</v>
      </c>
      <c r="N338" s="69">
        <v>6.63</v>
      </c>
      <c r="O338" s="69">
        <v>6.8632999999999997</v>
      </c>
      <c r="P338" s="69">
        <v>21.57</v>
      </c>
      <c r="Q338" s="69">
        <v>0.85</v>
      </c>
      <c r="R338" s="69">
        <v>2.61</v>
      </c>
      <c r="S338" s="69">
        <v>36.58</v>
      </c>
      <c r="T338" s="4"/>
      <c r="V338" s="3">
        <f t="shared" si="128"/>
        <v>42389</v>
      </c>
      <c r="W338" s="40">
        <f ca="1">W337+SUMIFS('Transactions (Dated)'!$E$2:$E$53,'Transactions (Dated)'!$D$2:$D$53,'Share Values'!$V338,'Transactions (Dated)'!$B$2:$B$53,'Share Values'!W$11,'Transactions (Dated)'!$C$2:$C$53,"Buy")-SUMIFS('Transactions (Dated)'!$E$2:$E$53,'Transactions (Dated)'!$D$2:$D$53,'Share Values'!$V338,'Transactions (Dated)'!$B$2:$B$53,'Share Values'!W$11,'Transactions (Dated)'!$C$2:$C$53,"Sell")</f>
        <v>4625</v>
      </c>
      <c r="X338" s="40">
        <f ca="1">X337+SUMIFS('Transactions (Dated)'!$E$2:$E$53,'Transactions (Dated)'!$D$2:$D$53,'Share Values'!$V338,'Transactions (Dated)'!$B$2:$B$53,'Share Values'!X$11,'Transactions (Dated)'!$C$2:$C$53,"Buy")-SUMIFS('Transactions (Dated)'!$E$2:$E$53,'Transactions (Dated)'!$D$2:$D$53,'Share Values'!$V338,'Transactions (Dated)'!$B$2:$B$53,'Share Values'!X$11,'Transactions (Dated)'!$C$2:$C$53,"Sell")</f>
        <v>9375</v>
      </c>
      <c r="Y338" s="40">
        <f ca="1">Y337+SUMIFS('Transactions (Dated)'!$E$2:$E$53,'Transactions (Dated)'!$D$2:$D$53,'Share Values'!$V338,'Transactions (Dated)'!$B$2:$B$53,'Share Values'!Y$11,'Transactions (Dated)'!$C$2:$C$53,"Buy")-SUMIFS('Transactions (Dated)'!$E$2:$E$53,'Transactions (Dated)'!$D$2:$D$53,'Share Values'!$V338,'Transactions (Dated)'!$B$2:$B$53,'Share Values'!Y$11,'Transactions (Dated)'!$C$2:$C$53,"Sell")</f>
        <v>0</v>
      </c>
      <c r="Z338" s="40">
        <f ca="1">Z337+SUMIFS('Transactions (Dated)'!$E$2:$E$53,'Transactions (Dated)'!$D$2:$D$53,'Share Values'!$V338,'Transactions (Dated)'!$B$2:$B$53,'Share Values'!Z$11,'Transactions (Dated)'!$C$2:$C$53,"Buy")-SUMIFS('Transactions (Dated)'!$E$2:$E$53,'Transactions (Dated)'!$D$2:$D$53,'Share Values'!$V338,'Transactions (Dated)'!$B$2:$B$53,'Share Values'!Z$11,'Transactions (Dated)'!$C$2:$C$53,"Sell")</f>
        <v>1892</v>
      </c>
      <c r="AA338" s="40">
        <f ca="1">AA337+SUMIFS('Transactions (Dated)'!$E$2:$E$53,'Transactions (Dated)'!$D$2:$D$53,'Share Values'!$V338,'Transactions (Dated)'!$B$2:$B$53,'Share Values'!AA$11,'Transactions (Dated)'!$C$2:$C$53,"Buy")-SUMIFS('Transactions (Dated)'!$E$2:$E$53,'Transactions (Dated)'!$D$2:$D$53,'Share Values'!$V338,'Transactions (Dated)'!$B$2:$B$53,'Share Values'!AA$11,'Transactions (Dated)'!$C$2:$C$53,"Sell")</f>
        <v>2348</v>
      </c>
      <c r="AB338" s="40">
        <f ca="1">AB337+SUMIFS('Transactions (Dated)'!$E$2:$E$53,'Transactions (Dated)'!$D$2:$D$53,'Share Values'!$V338,'Transactions (Dated)'!$B$2:$B$53,'Share Values'!AB$11,'Transactions (Dated)'!$C$2:$C$53,"Buy")-SUMIFS('Transactions (Dated)'!$E$2:$E$53,'Transactions (Dated)'!$D$2:$D$53,'Share Values'!$V338,'Transactions (Dated)'!$B$2:$B$53,'Share Values'!AB$11,'Transactions (Dated)'!$C$2:$C$53,"Sell")</f>
        <v>4900</v>
      </c>
      <c r="AC338" s="40">
        <f ca="1">AC337+SUMIFS('Transactions (Dated)'!$E$2:$E$53,'Transactions (Dated)'!$D$2:$D$53,'Share Values'!$V338,'Transactions (Dated)'!$B$2:$B$53,'Share Values'!AC$11,'Transactions (Dated)'!$C$2:$C$53,"Buy")-SUMIFS('Transactions (Dated)'!$E$2:$E$53,'Transactions (Dated)'!$D$2:$D$53,'Share Values'!$V338,'Transactions (Dated)'!$B$2:$B$53,'Share Values'!AC$11,'Transactions (Dated)'!$C$2:$C$53,"Sell")</f>
        <v>0</v>
      </c>
      <c r="AD338" s="40">
        <f ca="1">AD337+SUMIFS('Transactions (Dated)'!$E$2:$E$53,'Transactions (Dated)'!$D$2:$D$53,'Share Values'!$V338,'Transactions (Dated)'!$B$2:$B$53,'Share Values'!AD$11,'Transactions (Dated)'!$C$2:$C$53,"Buy")-SUMIFS('Transactions (Dated)'!$E$2:$E$53,'Transactions (Dated)'!$D$2:$D$53,'Share Values'!$V338,'Transactions (Dated)'!$B$2:$B$53,'Share Values'!AD$11,'Transactions (Dated)'!$C$2:$C$53,"Sell")</f>
        <v>0</v>
      </c>
      <c r="AE338" s="40">
        <f ca="1">AE337+SUMIFS('Transactions (Dated)'!$E$2:$E$53,'Transactions (Dated)'!$D$2:$D$53,'Share Values'!$V338,'Transactions (Dated)'!$B$2:$B$53,'Share Values'!AE$11,'Transactions (Dated)'!$C$2:$C$53,"Buy")-SUMIFS('Transactions (Dated)'!$E$2:$E$53,'Transactions (Dated)'!$D$2:$D$53,'Share Values'!$V338,'Transactions (Dated)'!$B$2:$B$53,'Share Values'!AE$11,'Transactions (Dated)'!$C$2:$C$53,"Sell")</f>
        <v>0</v>
      </c>
      <c r="AF338" s="40">
        <f ca="1">AF337+SUMIFS('Transactions (Dated)'!$E$2:$E$53,'Transactions (Dated)'!$D$2:$D$53,'Share Values'!$V338,'Transactions (Dated)'!$B$2:$B$53,'Share Values'!AF$11,'Transactions (Dated)'!$C$2:$C$53,"Buy")-SUMIFS('Transactions (Dated)'!$E$2:$E$53,'Transactions (Dated)'!$D$2:$D$53,'Share Values'!$V338,'Transactions (Dated)'!$B$2:$B$53,'Share Values'!AF$11,'Transactions (Dated)'!$C$2:$C$53,"Sell")</f>
        <v>0</v>
      </c>
      <c r="AG338" s="40">
        <f ca="1">AG337+SUMIFS('Transactions (Dated)'!$E$2:$E$53,'Transactions (Dated)'!$D$2:$D$53,'Share Values'!$V338,'Transactions (Dated)'!$B$2:$B$53,'Share Values'!AG$11,'Transactions (Dated)'!$C$2:$C$53,"Buy")-SUMIFS('Transactions (Dated)'!$E$2:$E$53,'Transactions (Dated)'!$D$2:$D$53,'Share Values'!$V338,'Transactions (Dated)'!$B$2:$B$53,'Share Values'!AG$11,'Transactions (Dated)'!$C$2:$C$53,"Sell")</f>
        <v>0</v>
      </c>
      <c r="AH338" s="40">
        <f ca="1">AH337+SUMIFS('Transactions (Dated)'!$E$2:$E$53,'Transactions (Dated)'!$D$2:$D$53,'Share Values'!$V338,'Transactions (Dated)'!$B$2:$B$53,'Share Values'!AH$11,'Transactions (Dated)'!$C$2:$C$53,"Buy")-SUMIFS('Transactions (Dated)'!$E$2:$E$53,'Transactions (Dated)'!$D$2:$D$53,'Share Values'!$V338,'Transactions (Dated)'!$B$2:$B$53,'Share Values'!AH$11,'Transactions (Dated)'!$C$2:$C$53,"Sell")</f>
        <v>0</v>
      </c>
      <c r="AI338" s="40">
        <f ca="1">AI337+SUMIFS('Transactions (Dated)'!$E$2:$E$53,'Transactions (Dated)'!$D$2:$D$53,'Share Values'!$V338,'Transactions (Dated)'!$B$2:$B$53,'Share Values'!AI$11,'Transactions (Dated)'!$C$2:$C$53,"Buy")-SUMIFS('Transactions (Dated)'!$E$2:$E$53,'Transactions (Dated)'!$D$2:$D$53,'Share Values'!$V338,'Transactions (Dated)'!$B$2:$B$53,'Share Values'!AI$11,'Transactions (Dated)'!$C$2:$C$53,"Sell")</f>
        <v>0</v>
      </c>
      <c r="AJ338" s="40">
        <f ca="1">AJ337+SUMIFS('Transactions (Dated)'!$E$2:$E$53,'Transactions (Dated)'!$D$2:$D$53,'Share Values'!$V338,'Transactions (Dated)'!$B$2:$B$53,'Share Values'!AJ$11,'Transactions (Dated)'!$C$2:$C$53,"Buy")-SUMIFS('Transactions (Dated)'!$E$2:$E$53,'Transactions (Dated)'!$D$2:$D$53,'Share Values'!$V338,'Transactions (Dated)'!$B$2:$B$53,'Share Values'!AJ$11,'Transactions (Dated)'!$C$2:$C$53,"Sell")</f>
        <v>0</v>
      </c>
      <c r="AK338" s="40"/>
      <c r="AM338" s="3">
        <f t="shared" si="129"/>
        <v>42389</v>
      </c>
      <c r="AN338" s="6">
        <f t="shared" ca="1" si="130"/>
        <v>46296.25</v>
      </c>
      <c r="AO338" s="6">
        <f t="shared" ca="1" si="131"/>
        <v>14531.25</v>
      </c>
      <c r="AP338" s="6">
        <f t="shared" ca="1" si="132"/>
        <v>0</v>
      </c>
      <c r="AQ338" s="6">
        <f t="shared" ca="1" si="133"/>
        <v>63873.919999999998</v>
      </c>
      <c r="AR338" s="6">
        <f t="shared" ca="1" si="134"/>
        <v>29044.76</v>
      </c>
      <c r="AS338" s="6">
        <f t="shared" ca="1" si="135"/>
        <v>44295.999999999993</v>
      </c>
      <c r="AT338" s="6">
        <f t="shared" ca="1" si="136"/>
        <v>0</v>
      </c>
      <c r="AU338" s="6">
        <f t="shared" ca="1" si="137"/>
        <v>0</v>
      </c>
      <c r="AV338" s="6">
        <f t="shared" ca="1" si="138"/>
        <v>0</v>
      </c>
      <c r="AW338" s="6">
        <f t="shared" ca="1" si="139"/>
        <v>0</v>
      </c>
      <c r="AX338" s="6">
        <f t="shared" ca="1" si="140"/>
        <v>0</v>
      </c>
      <c r="AY338" s="6">
        <f t="shared" ca="1" si="141"/>
        <v>0</v>
      </c>
      <c r="AZ338" s="6">
        <f t="shared" ca="1" si="142"/>
        <v>0</v>
      </c>
      <c r="BA338" s="6">
        <f t="shared" ca="1" si="143"/>
        <v>0</v>
      </c>
      <c r="BB338" s="6"/>
      <c r="BD338" s="4">
        <f t="shared" ca="1" si="144"/>
        <v>198042.18</v>
      </c>
      <c r="BF338" s="3">
        <f t="shared" si="145"/>
        <v>42389</v>
      </c>
      <c r="BG338" s="6">
        <f>BG337+SUMIFS('Transactions (Dated)'!H:H,'Transactions (Dated)'!D:D,'Share Values'!AM338)</f>
        <v>758396.9</v>
      </c>
      <c r="BH338" s="6">
        <f ca="1">BH337+SUMIFS('Transactions (Dated)'!$F:$F,'Transactions (Dated)'!$D:$D,$BF338,'Transactions (Dated)'!$B:$B,BH$11,'Transactions (Dated)'!$C:$C,"Dividend (paid to cash)")*W338</f>
        <v>0</v>
      </c>
      <c r="BI338" s="6">
        <f ca="1">BI337+SUMIFS('Transactions (Dated)'!$F:$F,'Transactions (Dated)'!$D:$D,$BF338,'Transactions (Dated)'!$B:$B,BI$11,'Transactions (Dated)'!$C:$C,"Dividend (paid to cash)")*X338</f>
        <v>2421.875</v>
      </c>
      <c r="BJ338" s="6">
        <f ca="1">BJ337+SUMIFS('Transactions (Dated)'!$F:$F,'Transactions (Dated)'!$D:$D,$BF338,'Transactions (Dated)'!$B:$B,BJ$11,'Transactions (Dated)'!$C:$C,"Dividend (paid to cash)")*Y338</f>
        <v>0</v>
      </c>
      <c r="BK338" s="6">
        <f ca="1">BK337+SUMIFS('Transactions (Dated)'!$F:$F,'Transactions (Dated)'!$D:$D,$BF338,'Transactions (Dated)'!$B:$B,BK$11,'Transactions (Dated)'!$C:$C,"Dividend (paid to cash)")*Z338</f>
        <v>245.96000000000004</v>
      </c>
      <c r="BL338" s="6">
        <f ca="1">BL337+SUMIFS('Transactions (Dated)'!$F:$F,'Transactions (Dated)'!$D:$D,$BF338,'Transactions (Dated)'!$B:$B,BL$11,'Transactions (Dated)'!$C:$C,"Dividend (paid to cash)")*AA338</f>
        <v>0</v>
      </c>
      <c r="BM338" s="6">
        <f ca="1">BM337+SUMIFS('Transactions (Dated)'!$F:$F,'Transactions (Dated)'!$D:$D,$BF338,'Transactions (Dated)'!$B:$B,BM$11,'Transactions (Dated)'!$C:$C,"Dividend (paid to cash)")*AB338</f>
        <v>0</v>
      </c>
      <c r="BN338" s="6">
        <f ca="1">BN337+SUMIFS('Transactions (Dated)'!$F:$F,'Transactions (Dated)'!$D:$D,$BF338,'Transactions (Dated)'!$B:$B,BN$11,'Transactions (Dated)'!$C:$C,"Dividend (paid to cash)")*AC338</f>
        <v>0</v>
      </c>
      <c r="BO338" s="6">
        <f ca="1">BO337+SUMIFS('Transactions (Dated)'!$F:$F,'Transactions (Dated)'!$D:$D,$BF338,'Transactions (Dated)'!$B:$B,BO$11,'Transactions (Dated)'!$C:$C,"Dividend (paid to cash)")*AD338</f>
        <v>0</v>
      </c>
      <c r="BP338" s="6">
        <f ca="1">BP337+SUMIFS('Transactions (Dated)'!$F:$F,'Transactions (Dated)'!$D:$D,$BF338,'Transactions (Dated)'!$B:$B,BP$11,'Transactions (Dated)'!$C:$C,"Dividend (paid to cash)")*AE338</f>
        <v>0</v>
      </c>
      <c r="BQ338" s="6">
        <f ca="1">BQ337+SUMIFS('Transactions (Dated)'!$F:$F,'Transactions (Dated)'!$D:$D,$BF338,'Transactions (Dated)'!$B:$B,BQ$11,'Transactions (Dated)'!$C:$C,"Dividend (paid to cash)")*AF338</f>
        <v>0</v>
      </c>
      <c r="BR338" s="6">
        <f ca="1">BR337+SUMIFS('Transactions (Dated)'!$F:$F,'Transactions (Dated)'!$D:$D,$BF338,'Transactions (Dated)'!$B:$B,BR$11,'Transactions (Dated)'!$C:$C,"Dividend (paid to cash)")*AG338</f>
        <v>0</v>
      </c>
      <c r="BS338" s="6">
        <f ca="1">BS337+SUMIFS('Transactions (Dated)'!$F:$F,'Transactions (Dated)'!$D:$D,$BF338,'Transactions (Dated)'!$B:$B,BS$11,'Transactions (Dated)'!$C:$C,"Dividend (paid to cash)")*AH338</f>
        <v>0</v>
      </c>
      <c r="BT338" s="6">
        <f ca="1">BT337+SUMIFS('Transactions (Dated)'!$F:$F,'Transactions (Dated)'!$D:$D,$BF338,'Transactions (Dated)'!$B:$B,BT$11,'Transactions (Dated)'!$C:$C,"Dividend (paid to cash)")*AI338</f>
        <v>0</v>
      </c>
      <c r="BU338" s="6">
        <f ca="1">BU337+SUMIFS('Transactions (Dated)'!$F:$F,'Transactions (Dated)'!$D:$D,$BF338,'Transactions (Dated)'!$B:$B,BU$11,'Transactions (Dated)'!$C:$C,"Dividend (paid to cash)")*AJ338</f>
        <v>0</v>
      </c>
      <c r="BV338" s="6"/>
      <c r="BX338" s="6">
        <f t="shared" ca="1" si="150"/>
        <v>761064.73499999999</v>
      </c>
      <c r="BZ338" s="3">
        <f t="shared" si="151"/>
        <v>42389</v>
      </c>
      <c r="CA338" s="4">
        <f t="shared" ca="1" si="146"/>
        <v>198042.18</v>
      </c>
      <c r="CB338" s="4">
        <f t="shared" ca="1" si="147"/>
        <v>761064.73499999999</v>
      </c>
      <c r="CD338" s="4">
        <f t="shared" ca="1" si="148"/>
        <v>959106.91500000004</v>
      </c>
    </row>
    <row r="339" spans="2:82" x14ac:dyDescent="0.15">
      <c r="B339" s="3">
        <f t="shared" si="149"/>
        <v>42390</v>
      </c>
      <c r="C339" s="2">
        <v>12035.9</v>
      </c>
      <c r="E339" s="70">
        <v>42390</v>
      </c>
      <c r="F339" s="69">
        <v>9.84</v>
      </c>
      <c r="G339" s="69">
        <v>1.52</v>
      </c>
      <c r="H339" s="69">
        <v>16.28</v>
      </c>
      <c r="I339" s="69">
        <v>34.92</v>
      </c>
      <c r="J339" s="69">
        <v>12.5</v>
      </c>
      <c r="K339" s="69">
        <v>9.1</v>
      </c>
      <c r="L339" s="69">
        <v>16.55</v>
      </c>
      <c r="M339" s="69">
        <v>2.63</v>
      </c>
      <c r="N339" s="69">
        <v>6.61</v>
      </c>
      <c r="O339" s="69">
        <v>6.88</v>
      </c>
      <c r="P339" s="69">
        <v>22.1</v>
      </c>
      <c r="Q339" s="69">
        <v>0.83</v>
      </c>
      <c r="R339" s="69">
        <v>2.57</v>
      </c>
      <c r="S339" s="69">
        <v>37.35</v>
      </c>
      <c r="T339" s="4"/>
      <c r="V339" s="3">
        <f t="shared" si="128"/>
        <v>42390</v>
      </c>
      <c r="W339" s="40">
        <f ca="1">W338+SUMIFS('Transactions (Dated)'!$E$2:$E$53,'Transactions (Dated)'!$D$2:$D$53,'Share Values'!$V339,'Transactions (Dated)'!$B$2:$B$53,'Share Values'!W$11,'Transactions (Dated)'!$C$2:$C$53,"Buy")-SUMIFS('Transactions (Dated)'!$E$2:$E$53,'Transactions (Dated)'!$D$2:$D$53,'Share Values'!$V339,'Transactions (Dated)'!$B$2:$B$53,'Share Values'!W$11,'Transactions (Dated)'!$C$2:$C$53,"Sell")</f>
        <v>4625</v>
      </c>
      <c r="X339" s="40">
        <f ca="1">X338+SUMIFS('Transactions (Dated)'!$E$2:$E$53,'Transactions (Dated)'!$D$2:$D$53,'Share Values'!$V339,'Transactions (Dated)'!$B$2:$B$53,'Share Values'!X$11,'Transactions (Dated)'!$C$2:$C$53,"Buy")-SUMIFS('Transactions (Dated)'!$E$2:$E$53,'Transactions (Dated)'!$D$2:$D$53,'Share Values'!$V339,'Transactions (Dated)'!$B$2:$B$53,'Share Values'!X$11,'Transactions (Dated)'!$C$2:$C$53,"Sell")</f>
        <v>9375</v>
      </c>
      <c r="Y339" s="40">
        <f ca="1">Y338+SUMIFS('Transactions (Dated)'!$E$2:$E$53,'Transactions (Dated)'!$D$2:$D$53,'Share Values'!$V339,'Transactions (Dated)'!$B$2:$B$53,'Share Values'!Y$11,'Transactions (Dated)'!$C$2:$C$53,"Buy")-SUMIFS('Transactions (Dated)'!$E$2:$E$53,'Transactions (Dated)'!$D$2:$D$53,'Share Values'!$V339,'Transactions (Dated)'!$B$2:$B$53,'Share Values'!Y$11,'Transactions (Dated)'!$C$2:$C$53,"Sell")</f>
        <v>0</v>
      </c>
      <c r="Z339" s="40">
        <f ca="1">Z338+SUMIFS('Transactions (Dated)'!$E$2:$E$53,'Transactions (Dated)'!$D$2:$D$53,'Share Values'!$V339,'Transactions (Dated)'!$B$2:$B$53,'Share Values'!Z$11,'Transactions (Dated)'!$C$2:$C$53,"Buy")-SUMIFS('Transactions (Dated)'!$E$2:$E$53,'Transactions (Dated)'!$D$2:$D$53,'Share Values'!$V339,'Transactions (Dated)'!$B$2:$B$53,'Share Values'!Z$11,'Transactions (Dated)'!$C$2:$C$53,"Sell")</f>
        <v>1892</v>
      </c>
      <c r="AA339" s="40">
        <f ca="1">AA338+SUMIFS('Transactions (Dated)'!$E$2:$E$53,'Transactions (Dated)'!$D$2:$D$53,'Share Values'!$V339,'Transactions (Dated)'!$B$2:$B$53,'Share Values'!AA$11,'Transactions (Dated)'!$C$2:$C$53,"Buy")-SUMIFS('Transactions (Dated)'!$E$2:$E$53,'Transactions (Dated)'!$D$2:$D$53,'Share Values'!$V339,'Transactions (Dated)'!$B$2:$B$53,'Share Values'!AA$11,'Transactions (Dated)'!$C$2:$C$53,"Sell")</f>
        <v>2348</v>
      </c>
      <c r="AB339" s="40">
        <f ca="1">AB338+SUMIFS('Transactions (Dated)'!$E$2:$E$53,'Transactions (Dated)'!$D$2:$D$53,'Share Values'!$V339,'Transactions (Dated)'!$B$2:$B$53,'Share Values'!AB$11,'Transactions (Dated)'!$C$2:$C$53,"Buy")-SUMIFS('Transactions (Dated)'!$E$2:$E$53,'Transactions (Dated)'!$D$2:$D$53,'Share Values'!$V339,'Transactions (Dated)'!$B$2:$B$53,'Share Values'!AB$11,'Transactions (Dated)'!$C$2:$C$53,"Sell")</f>
        <v>4900</v>
      </c>
      <c r="AC339" s="40">
        <f ca="1">AC338+SUMIFS('Transactions (Dated)'!$E$2:$E$53,'Transactions (Dated)'!$D$2:$D$53,'Share Values'!$V339,'Transactions (Dated)'!$B$2:$B$53,'Share Values'!AC$11,'Transactions (Dated)'!$C$2:$C$53,"Buy")-SUMIFS('Transactions (Dated)'!$E$2:$E$53,'Transactions (Dated)'!$D$2:$D$53,'Share Values'!$V339,'Transactions (Dated)'!$B$2:$B$53,'Share Values'!AC$11,'Transactions (Dated)'!$C$2:$C$53,"Sell")</f>
        <v>0</v>
      </c>
      <c r="AD339" s="40">
        <f ca="1">AD338+SUMIFS('Transactions (Dated)'!$E$2:$E$53,'Transactions (Dated)'!$D$2:$D$53,'Share Values'!$V339,'Transactions (Dated)'!$B$2:$B$53,'Share Values'!AD$11,'Transactions (Dated)'!$C$2:$C$53,"Buy")-SUMIFS('Transactions (Dated)'!$E$2:$E$53,'Transactions (Dated)'!$D$2:$D$53,'Share Values'!$V339,'Transactions (Dated)'!$B$2:$B$53,'Share Values'!AD$11,'Transactions (Dated)'!$C$2:$C$53,"Sell")</f>
        <v>0</v>
      </c>
      <c r="AE339" s="40">
        <f ca="1">AE338+SUMIFS('Transactions (Dated)'!$E$2:$E$53,'Transactions (Dated)'!$D$2:$D$53,'Share Values'!$V339,'Transactions (Dated)'!$B$2:$B$53,'Share Values'!AE$11,'Transactions (Dated)'!$C$2:$C$53,"Buy")-SUMIFS('Transactions (Dated)'!$E$2:$E$53,'Transactions (Dated)'!$D$2:$D$53,'Share Values'!$V339,'Transactions (Dated)'!$B$2:$B$53,'Share Values'!AE$11,'Transactions (Dated)'!$C$2:$C$53,"Sell")</f>
        <v>0</v>
      </c>
      <c r="AF339" s="40">
        <f ca="1">AF338+SUMIFS('Transactions (Dated)'!$E$2:$E$53,'Transactions (Dated)'!$D$2:$D$53,'Share Values'!$V339,'Transactions (Dated)'!$B$2:$B$53,'Share Values'!AF$11,'Transactions (Dated)'!$C$2:$C$53,"Buy")-SUMIFS('Transactions (Dated)'!$E$2:$E$53,'Transactions (Dated)'!$D$2:$D$53,'Share Values'!$V339,'Transactions (Dated)'!$B$2:$B$53,'Share Values'!AF$11,'Transactions (Dated)'!$C$2:$C$53,"Sell")</f>
        <v>0</v>
      </c>
      <c r="AG339" s="40">
        <f ca="1">AG338+SUMIFS('Transactions (Dated)'!$E$2:$E$53,'Transactions (Dated)'!$D$2:$D$53,'Share Values'!$V339,'Transactions (Dated)'!$B$2:$B$53,'Share Values'!AG$11,'Transactions (Dated)'!$C$2:$C$53,"Buy")-SUMIFS('Transactions (Dated)'!$E$2:$E$53,'Transactions (Dated)'!$D$2:$D$53,'Share Values'!$V339,'Transactions (Dated)'!$B$2:$B$53,'Share Values'!AG$11,'Transactions (Dated)'!$C$2:$C$53,"Sell")</f>
        <v>0</v>
      </c>
      <c r="AH339" s="40">
        <f ca="1">AH338+SUMIFS('Transactions (Dated)'!$E$2:$E$53,'Transactions (Dated)'!$D$2:$D$53,'Share Values'!$V339,'Transactions (Dated)'!$B$2:$B$53,'Share Values'!AH$11,'Transactions (Dated)'!$C$2:$C$53,"Buy")-SUMIFS('Transactions (Dated)'!$E$2:$E$53,'Transactions (Dated)'!$D$2:$D$53,'Share Values'!$V339,'Transactions (Dated)'!$B$2:$B$53,'Share Values'!AH$11,'Transactions (Dated)'!$C$2:$C$53,"Sell")</f>
        <v>0</v>
      </c>
      <c r="AI339" s="40">
        <f ca="1">AI338+SUMIFS('Transactions (Dated)'!$E$2:$E$53,'Transactions (Dated)'!$D$2:$D$53,'Share Values'!$V339,'Transactions (Dated)'!$B$2:$B$53,'Share Values'!AI$11,'Transactions (Dated)'!$C$2:$C$53,"Buy")-SUMIFS('Transactions (Dated)'!$E$2:$E$53,'Transactions (Dated)'!$D$2:$D$53,'Share Values'!$V339,'Transactions (Dated)'!$B$2:$B$53,'Share Values'!AI$11,'Transactions (Dated)'!$C$2:$C$53,"Sell")</f>
        <v>0</v>
      </c>
      <c r="AJ339" s="40">
        <f ca="1">AJ338+SUMIFS('Transactions (Dated)'!$E$2:$E$53,'Transactions (Dated)'!$D$2:$D$53,'Share Values'!$V339,'Transactions (Dated)'!$B$2:$B$53,'Share Values'!AJ$11,'Transactions (Dated)'!$C$2:$C$53,"Buy")-SUMIFS('Transactions (Dated)'!$E$2:$E$53,'Transactions (Dated)'!$D$2:$D$53,'Share Values'!$V339,'Transactions (Dated)'!$B$2:$B$53,'Share Values'!AJ$11,'Transactions (Dated)'!$C$2:$C$53,"Sell")</f>
        <v>0</v>
      </c>
      <c r="AK339" s="40"/>
      <c r="AM339" s="3">
        <f t="shared" si="129"/>
        <v>42390</v>
      </c>
      <c r="AN339" s="6">
        <f t="shared" ca="1" si="130"/>
        <v>45510</v>
      </c>
      <c r="AO339" s="6">
        <f t="shared" ca="1" si="131"/>
        <v>14250</v>
      </c>
      <c r="AP339" s="6">
        <f t="shared" ca="1" si="132"/>
        <v>0</v>
      </c>
      <c r="AQ339" s="6">
        <f t="shared" ca="1" si="133"/>
        <v>66068.639999999999</v>
      </c>
      <c r="AR339" s="6">
        <f t="shared" ca="1" si="134"/>
        <v>29350</v>
      </c>
      <c r="AS339" s="6">
        <f t="shared" ca="1" si="135"/>
        <v>44590</v>
      </c>
      <c r="AT339" s="6">
        <f t="shared" ca="1" si="136"/>
        <v>0</v>
      </c>
      <c r="AU339" s="6">
        <f t="shared" ca="1" si="137"/>
        <v>0</v>
      </c>
      <c r="AV339" s="6">
        <f t="shared" ca="1" si="138"/>
        <v>0</v>
      </c>
      <c r="AW339" s="6">
        <f t="shared" ca="1" si="139"/>
        <v>0</v>
      </c>
      <c r="AX339" s="6">
        <f t="shared" ca="1" si="140"/>
        <v>0</v>
      </c>
      <c r="AY339" s="6">
        <f t="shared" ca="1" si="141"/>
        <v>0</v>
      </c>
      <c r="AZ339" s="6">
        <f t="shared" ca="1" si="142"/>
        <v>0</v>
      </c>
      <c r="BA339" s="6">
        <f t="shared" ca="1" si="143"/>
        <v>0</v>
      </c>
      <c r="BB339" s="6"/>
      <c r="BD339" s="4">
        <f t="shared" ca="1" si="144"/>
        <v>199768.64</v>
      </c>
      <c r="BF339" s="3">
        <f t="shared" si="145"/>
        <v>42390</v>
      </c>
      <c r="BG339" s="6">
        <f>BG338+SUMIFS('Transactions (Dated)'!H:H,'Transactions (Dated)'!D:D,'Share Values'!AM339)</f>
        <v>758396.9</v>
      </c>
      <c r="BH339" s="6">
        <f ca="1">BH338+SUMIFS('Transactions (Dated)'!$F:$F,'Transactions (Dated)'!$D:$D,$BF339,'Transactions (Dated)'!$B:$B,BH$11,'Transactions (Dated)'!$C:$C,"Dividend (paid to cash)")*W339</f>
        <v>0</v>
      </c>
      <c r="BI339" s="6">
        <f ca="1">BI338+SUMIFS('Transactions (Dated)'!$F:$F,'Transactions (Dated)'!$D:$D,$BF339,'Transactions (Dated)'!$B:$B,BI$11,'Transactions (Dated)'!$C:$C,"Dividend (paid to cash)")*X339</f>
        <v>2421.875</v>
      </c>
      <c r="BJ339" s="6">
        <f ca="1">BJ338+SUMIFS('Transactions (Dated)'!$F:$F,'Transactions (Dated)'!$D:$D,$BF339,'Transactions (Dated)'!$B:$B,BJ$11,'Transactions (Dated)'!$C:$C,"Dividend (paid to cash)")*Y339</f>
        <v>0</v>
      </c>
      <c r="BK339" s="6">
        <f ca="1">BK338+SUMIFS('Transactions (Dated)'!$F:$F,'Transactions (Dated)'!$D:$D,$BF339,'Transactions (Dated)'!$B:$B,BK$11,'Transactions (Dated)'!$C:$C,"Dividend (paid to cash)")*Z339</f>
        <v>245.96000000000004</v>
      </c>
      <c r="BL339" s="6">
        <f ca="1">BL338+SUMIFS('Transactions (Dated)'!$F:$F,'Transactions (Dated)'!$D:$D,$BF339,'Transactions (Dated)'!$B:$B,BL$11,'Transactions (Dated)'!$C:$C,"Dividend (paid to cash)")*AA339</f>
        <v>0</v>
      </c>
      <c r="BM339" s="6">
        <f ca="1">BM338+SUMIFS('Transactions (Dated)'!$F:$F,'Transactions (Dated)'!$D:$D,$BF339,'Transactions (Dated)'!$B:$B,BM$11,'Transactions (Dated)'!$C:$C,"Dividend (paid to cash)")*AB339</f>
        <v>0</v>
      </c>
      <c r="BN339" s="6">
        <f ca="1">BN338+SUMIFS('Transactions (Dated)'!$F:$F,'Transactions (Dated)'!$D:$D,$BF339,'Transactions (Dated)'!$B:$B,BN$11,'Transactions (Dated)'!$C:$C,"Dividend (paid to cash)")*AC339</f>
        <v>0</v>
      </c>
      <c r="BO339" s="6">
        <f ca="1">BO338+SUMIFS('Transactions (Dated)'!$F:$F,'Transactions (Dated)'!$D:$D,$BF339,'Transactions (Dated)'!$B:$B,BO$11,'Transactions (Dated)'!$C:$C,"Dividend (paid to cash)")*AD339</f>
        <v>0</v>
      </c>
      <c r="BP339" s="6">
        <f ca="1">BP338+SUMIFS('Transactions (Dated)'!$F:$F,'Transactions (Dated)'!$D:$D,$BF339,'Transactions (Dated)'!$B:$B,BP$11,'Transactions (Dated)'!$C:$C,"Dividend (paid to cash)")*AE339</f>
        <v>0</v>
      </c>
      <c r="BQ339" s="6">
        <f ca="1">BQ338+SUMIFS('Transactions (Dated)'!$F:$F,'Transactions (Dated)'!$D:$D,$BF339,'Transactions (Dated)'!$B:$B,BQ$11,'Transactions (Dated)'!$C:$C,"Dividend (paid to cash)")*AF339</f>
        <v>0</v>
      </c>
      <c r="BR339" s="6">
        <f ca="1">BR338+SUMIFS('Transactions (Dated)'!$F:$F,'Transactions (Dated)'!$D:$D,$BF339,'Transactions (Dated)'!$B:$B,BR$11,'Transactions (Dated)'!$C:$C,"Dividend (paid to cash)")*AG339</f>
        <v>0</v>
      </c>
      <c r="BS339" s="6">
        <f ca="1">BS338+SUMIFS('Transactions (Dated)'!$F:$F,'Transactions (Dated)'!$D:$D,$BF339,'Transactions (Dated)'!$B:$B,BS$11,'Transactions (Dated)'!$C:$C,"Dividend (paid to cash)")*AH339</f>
        <v>0</v>
      </c>
      <c r="BT339" s="6">
        <f ca="1">BT338+SUMIFS('Transactions (Dated)'!$F:$F,'Transactions (Dated)'!$D:$D,$BF339,'Transactions (Dated)'!$B:$B,BT$11,'Transactions (Dated)'!$C:$C,"Dividend (paid to cash)")*AI339</f>
        <v>0</v>
      </c>
      <c r="BU339" s="6">
        <f ca="1">BU338+SUMIFS('Transactions (Dated)'!$F:$F,'Transactions (Dated)'!$D:$D,$BF339,'Transactions (Dated)'!$B:$B,BU$11,'Transactions (Dated)'!$C:$C,"Dividend (paid to cash)")*AJ339</f>
        <v>0</v>
      </c>
      <c r="BV339" s="6"/>
      <c r="BX339" s="6">
        <f t="shared" ca="1" si="150"/>
        <v>761064.73499999999</v>
      </c>
      <c r="BZ339" s="3">
        <f t="shared" si="151"/>
        <v>42390</v>
      </c>
      <c r="CA339" s="4">
        <f t="shared" ca="1" si="146"/>
        <v>199768.64</v>
      </c>
      <c r="CB339" s="4">
        <f t="shared" ca="1" si="147"/>
        <v>761064.73499999999</v>
      </c>
      <c r="CD339" s="4">
        <f t="shared" ca="1" si="148"/>
        <v>960833.375</v>
      </c>
    </row>
    <row r="340" spans="2:82" x14ac:dyDescent="0.15">
      <c r="B340" s="3">
        <f t="shared" si="149"/>
        <v>42391</v>
      </c>
      <c r="C340" s="2">
        <v>12389.6</v>
      </c>
      <c r="E340" s="70">
        <v>42391</v>
      </c>
      <c r="F340" s="69">
        <v>9.93</v>
      </c>
      <c r="G340" s="69">
        <v>1.69</v>
      </c>
      <c r="H340" s="69">
        <v>16.75</v>
      </c>
      <c r="I340" s="69">
        <v>35.729999999999997</v>
      </c>
      <c r="J340" s="69">
        <v>12.65</v>
      </c>
      <c r="K340" s="69">
        <v>9.65</v>
      </c>
      <c r="L340" s="69">
        <v>17</v>
      </c>
      <c r="M340" s="69">
        <v>2.75</v>
      </c>
      <c r="N340" s="69">
        <v>6.7</v>
      </c>
      <c r="O340" s="69">
        <v>7.1666999999999996</v>
      </c>
      <c r="P340" s="69">
        <v>23.13</v>
      </c>
      <c r="Q340" s="69">
        <v>0.83</v>
      </c>
      <c r="R340" s="69">
        <v>2.62</v>
      </c>
      <c r="S340" s="69">
        <v>38.49</v>
      </c>
      <c r="T340" s="4"/>
      <c r="V340" s="3">
        <f t="shared" si="128"/>
        <v>42391</v>
      </c>
      <c r="W340" s="40">
        <f ca="1">W339+SUMIFS('Transactions (Dated)'!$E$2:$E$53,'Transactions (Dated)'!$D$2:$D$53,'Share Values'!$V340,'Transactions (Dated)'!$B$2:$B$53,'Share Values'!W$11,'Transactions (Dated)'!$C$2:$C$53,"Buy")-SUMIFS('Transactions (Dated)'!$E$2:$E$53,'Transactions (Dated)'!$D$2:$D$53,'Share Values'!$V340,'Transactions (Dated)'!$B$2:$B$53,'Share Values'!W$11,'Transactions (Dated)'!$C$2:$C$53,"Sell")</f>
        <v>4625</v>
      </c>
      <c r="X340" s="40">
        <f ca="1">X339+SUMIFS('Transactions (Dated)'!$E$2:$E$53,'Transactions (Dated)'!$D$2:$D$53,'Share Values'!$V340,'Transactions (Dated)'!$B$2:$B$53,'Share Values'!X$11,'Transactions (Dated)'!$C$2:$C$53,"Buy")-SUMIFS('Transactions (Dated)'!$E$2:$E$53,'Transactions (Dated)'!$D$2:$D$53,'Share Values'!$V340,'Transactions (Dated)'!$B$2:$B$53,'Share Values'!X$11,'Transactions (Dated)'!$C$2:$C$53,"Sell")</f>
        <v>9375</v>
      </c>
      <c r="Y340" s="40">
        <f ca="1">Y339+SUMIFS('Transactions (Dated)'!$E$2:$E$53,'Transactions (Dated)'!$D$2:$D$53,'Share Values'!$V340,'Transactions (Dated)'!$B$2:$B$53,'Share Values'!Y$11,'Transactions (Dated)'!$C$2:$C$53,"Buy")-SUMIFS('Transactions (Dated)'!$E$2:$E$53,'Transactions (Dated)'!$D$2:$D$53,'Share Values'!$V340,'Transactions (Dated)'!$B$2:$B$53,'Share Values'!Y$11,'Transactions (Dated)'!$C$2:$C$53,"Sell")</f>
        <v>0</v>
      </c>
      <c r="Z340" s="40">
        <f ca="1">Z339+SUMIFS('Transactions (Dated)'!$E$2:$E$53,'Transactions (Dated)'!$D$2:$D$53,'Share Values'!$V340,'Transactions (Dated)'!$B$2:$B$53,'Share Values'!Z$11,'Transactions (Dated)'!$C$2:$C$53,"Buy")-SUMIFS('Transactions (Dated)'!$E$2:$E$53,'Transactions (Dated)'!$D$2:$D$53,'Share Values'!$V340,'Transactions (Dated)'!$B$2:$B$53,'Share Values'!Z$11,'Transactions (Dated)'!$C$2:$C$53,"Sell")</f>
        <v>1892</v>
      </c>
      <c r="AA340" s="40">
        <f ca="1">AA339+SUMIFS('Transactions (Dated)'!$E$2:$E$53,'Transactions (Dated)'!$D$2:$D$53,'Share Values'!$V340,'Transactions (Dated)'!$B$2:$B$53,'Share Values'!AA$11,'Transactions (Dated)'!$C$2:$C$53,"Buy")-SUMIFS('Transactions (Dated)'!$E$2:$E$53,'Transactions (Dated)'!$D$2:$D$53,'Share Values'!$V340,'Transactions (Dated)'!$B$2:$B$53,'Share Values'!AA$11,'Transactions (Dated)'!$C$2:$C$53,"Sell")</f>
        <v>2348</v>
      </c>
      <c r="AB340" s="40">
        <f ca="1">AB339+SUMIFS('Transactions (Dated)'!$E$2:$E$53,'Transactions (Dated)'!$D$2:$D$53,'Share Values'!$V340,'Transactions (Dated)'!$B$2:$B$53,'Share Values'!AB$11,'Transactions (Dated)'!$C$2:$C$53,"Buy")-SUMIFS('Transactions (Dated)'!$E$2:$E$53,'Transactions (Dated)'!$D$2:$D$53,'Share Values'!$V340,'Transactions (Dated)'!$B$2:$B$53,'Share Values'!AB$11,'Transactions (Dated)'!$C$2:$C$53,"Sell")</f>
        <v>4900</v>
      </c>
      <c r="AC340" s="40">
        <f ca="1">AC339+SUMIFS('Transactions (Dated)'!$E$2:$E$53,'Transactions (Dated)'!$D$2:$D$53,'Share Values'!$V340,'Transactions (Dated)'!$B$2:$B$53,'Share Values'!AC$11,'Transactions (Dated)'!$C$2:$C$53,"Buy")-SUMIFS('Transactions (Dated)'!$E$2:$E$53,'Transactions (Dated)'!$D$2:$D$53,'Share Values'!$V340,'Transactions (Dated)'!$B$2:$B$53,'Share Values'!AC$11,'Transactions (Dated)'!$C$2:$C$53,"Sell")</f>
        <v>2900</v>
      </c>
      <c r="AD340" s="40">
        <f ca="1">AD339+SUMIFS('Transactions (Dated)'!$E$2:$E$53,'Transactions (Dated)'!$D$2:$D$53,'Share Values'!$V340,'Transactions (Dated)'!$B$2:$B$53,'Share Values'!AD$11,'Transactions (Dated)'!$C$2:$C$53,"Buy")-SUMIFS('Transactions (Dated)'!$E$2:$E$53,'Transactions (Dated)'!$D$2:$D$53,'Share Values'!$V340,'Transactions (Dated)'!$B$2:$B$53,'Share Values'!AD$11,'Transactions (Dated)'!$C$2:$C$53,"Sell")</f>
        <v>0</v>
      </c>
      <c r="AE340" s="40">
        <f ca="1">AE339+SUMIFS('Transactions (Dated)'!$E$2:$E$53,'Transactions (Dated)'!$D$2:$D$53,'Share Values'!$V340,'Transactions (Dated)'!$B$2:$B$53,'Share Values'!AE$11,'Transactions (Dated)'!$C$2:$C$53,"Buy")-SUMIFS('Transactions (Dated)'!$E$2:$E$53,'Transactions (Dated)'!$D$2:$D$53,'Share Values'!$V340,'Transactions (Dated)'!$B$2:$B$53,'Share Values'!AE$11,'Transactions (Dated)'!$C$2:$C$53,"Sell")</f>
        <v>0</v>
      </c>
      <c r="AF340" s="40">
        <f ca="1">AF339+SUMIFS('Transactions (Dated)'!$E$2:$E$53,'Transactions (Dated)'!$D$2:$D$53,'Share Values'!$V340,'Transactions (Dated)'!$B$2:$B$53,'Share Values'!AF$11,'Transactions (Dated)'!$C$2:$C$53,"Buy")-SUMIFS('Transactions (Dated)'!$E$2:$E$53,'Transactions (Dated)'!$D$2:$D$53,'Share Values'!$V340,'Transactions (Dated)'!$B$2:$B$53,'Share Values'!AF$11,'Transactions (Dated)'!$C$2:$C$53,"Sell")</f>
        <v>0</v>
      </c>
      <c r="AG340" s="40">
        <f ca="1">AG339+SUMIFS('Transactions (Dated)'!$E$2:$E$53,'Transactions (Dated)'!$D$2:$D$53,'Share Values'!$V340,'Transactions (Dated)'!$B$2:$B$53,'Share Values'!AG$11,'Transactions (Dated)'!$C$2:$C$53,"Buy")-SUMIFS('Transactions (Dated)'!$E$2:$E$53,'Transactions (Dated)'!$D$2:$D$53,'Share Values'!$V340,'Transactions (Dated)'!$B$2:$B$53,'Share Values'!AG$11,'Transactions (Dated)'!$C$2:$C$53,"Sell")</f>
        <v>0</v>
      </c>
      <c r="AH340" s="40">
        <f ca="1">AH339+SUMIFS('Transactions (Dated)'!$E$2:$E$53,'Transactions (Dated)'!$D$2:$D$53,'Share Values'!$V340,'Transactions (Dated)'!$B$2:$B$53,'Share Values'!AH$11,'Transactions (Dated)'!$C$2:$C$53,"Buy")-SUMIFS('Transactions (Dated)'!$E$2:$E$53,'Transactions (Dated)'!$D$2:$D$53,'Share Values'!$V340,'Transactions (Dated)'!$B$2:$B$53,'Share Values'!AH$11,'Transactions (Dated)'!$C$2:$C$53,"Sell")</f>
        <v>0</v>
      </c>
      <c r="AI340" s="40">
        <f ca="1">AI339+SUMIFS('Transactions (Dated)'!$E$2:$E$53,'Transactions (Dated)'!$D$2:$D$53,'Share Values'!$V340,'Transactions (Dated)'!$B$2:$B$53,'Share Values'!AI$11,'Transactions (Dated)'!$C$2:$C$53,"Buy")-SUMIFS('Transactions (Dated)'!$E$2:$E$53,'Transactions (Dated)'!$D$2:$D$53,'Share Values'!$V340,'Transactions (Dated)'!$B$2:$B$53,'Share Values'!AI$11,'Transactions (Dated)'!$C$2:$C$53,"Sell")</f>
        <v>0</v>
      </c>
      <c r="AJ340" s="40">
        <f ca="1">AJ339+SUMIFS('Transactions (Dated)'!$E$2:$E$53,'Transactions (Dated)'!$D$2:$D$53,'Share Values'!$V340,'Transactions (Dated)'!$B$2:$B$53,'Share Values'!AJ$11,'Transactions (Dated)'!$C$2:$C$53,"Buy")-SUMIFS('Transactions (Dated)'!$E$2:$E$53,'Transactions (Dated)'!$D$2:$D$53,'Share Values'!$V340,'Transactions (Dated)'!$B$2:$B$53,'Share Values'!AJ$11,'Transactions (Dated)'!$C$2:$C$53,"Sell")</f>
        <v>0</v>
      </c>
      <c r="AK340" s="40"/>
      <c r="AM340" s="3">
        <f t="shared" si="129"/>
        <v>42391</v>
      </c>
      <c r="AN340" s="6">
        <f t="shared" ca="1" si="130"/>
        <v>45926.25</v>
      </c>
      <c r="AO340" s="6">
        <f t="shared" ca="1" si="131"/>
        <v>15843.75</v>
      </c>
      <c r="AP340" s="6">
        <f t="shared" ca="1" si="132"/>
        <v>0</v>
      </c>
      <c r="AQ340" s="6">
        <f t="shared" ca="1" si="133"/>
        <v>67601.159999999989</v>
      </c>
      <c r="AR340" s="6">
        <f t="shared" ca="1" si="134"/>
        <v>29702.2</v>
      </c>
      <c r="AS340" s="6">
        <f t="shared" ca="1" si="135"/>
        <v>47285</v>
      </c>
      <c r="AT340" s="6">
        <f t="shared" ca="1" si="136"/>
        <v>49300</v>
      </c>
      <c r="AU340" s="6">
        <f t="shared" ca="1" si="137"/>
        <v>0</v>
      </c>
      <c r="AV340" s="6">
        <f t="shared" ca="1" si="138"/>
        <v>0</v>
      </c>
      <c r="AW340" s="6">
        <f t="shared" ca="1" si="139"/>
        <v>0</v>
      </c>
      <c r="AX340" s="6">
        <f t="shared" ca="1" si="140"/>
        <v>0</v>
      </c>
      <c r="AY340" s="6">
        <f t="shared" ca="1" si="141"/>
        <v>0</v>
      </c>
      <c r="AZ340" s="6">
        <f t="shared" ca="1" si="142"/>
        <v>0</v>
      </c>
      <c r="BA340" s="6">
        <f t="shared" ca="1" si="143"/>
        <v>0</v>
      </c>
      <c r="BB340" s="6"/>
      <c r="BD340" s="4">
        <f t="shared" ca="1" si="144"/>
        <v>255658.36</v>
      </c>
      <c r="BF340" s="3">
        <f t="shared" si="145"/>
        <v>42391</v>
      </c>
      <c r="BG340" s="6">
        <f>BG339+SUMIFS('Transactions (Dated)'!H:H,'Transactions (Dated)'!D:D,'Share Values'!AM340)</f>
        <v>709086.9</v>
      </c>
      <c r="BH340" s="6">
        <f ca="1">BH339+SUMIFS('Transactions (Dated)'!$F:$F,'Transactions (Dated)'!$D:$D,$BF340,'Transactions (Dated)'!$B:$B,BH$11,'Transactions (Dated)'!$C:$C,"Dividend (paid to cash)")*W340</f>
        <v>0</v>
      </c>
      <c r="BI340" s="6">
        <f ca="1">BI339+SUMIFS('Transactions (Dated)'!$F:$F,'Transactions (Dated)'!$D:$D,$BF340,'Transactions (Dated)'!$B:$B,BI$11,'Transactions (Dated)'!$C:$C,"Dividend (paid to cash)")*X340</f>
        <v>2421.875</v>
      </c>
      <c r="BJ340" s="6">
        <f ca="1">BJ339+SUMIFS('Transactions (Dated)'!$F:$F,'Transactions (Dated)'!$D:$D,$BF340,'Transactions (Dated)'!$B:$B,BJ$11,'Transactions (Dated)'!$C:$C,"Dividend (paid to cash)")*Y340</f>
        <v>0</v>
      </c>
      <c r="BK340" s="6">
        <f ca="1">BK339+SUMIFS('Transactions (Dated)'!$F:$F,'Transactions (Dated)'!$D:$D,$BF340,'Transactions (Dated)'!$B:$B,BK$11,'Transactions (Dated)'!$C:$C,"Dividend (paid to cash)")*Z340</f>
        <v>245.96000000000004</v>
      </c>
      <c r="BL340" s="6">
        <f ca="1">BL339+SUMIFS('Transactions (Dated)'!$F:$F,'Transactions (Dated)'!$D:$D,$BF340,'Transactions (Dated)'!$B:$B,BL$11,'Transactions (Dated)'!$C:$C,"Dividend (paid to cash)")*AA340</f>
        <v>0</v>
      </c>
      <c r="BM340" s="6">
        <f ca="1">BM339+SUMIFS('Transactions (Dated)'!$F:$F,'Transactions (Dated)'!$D:$D,$BF340,'Transactions (Dated)'!$B:$B,BM$11,'Transactions (Dated)'!$C:$C,"Dividend (paid to cash)")*AB340</f>
        <v>0</v>
      </c>
      <c r="BN340" s="6">
        <f ca="1">BN339+SUMIFS('Transactions (Dated)'!$F:$F,'Transactions (Dated)'!$D:$D,$BF340,'Transactions (Dated)'!$B:$B,BN$11,'Transactions (Dated)'!$C:$C,"Dividend (paid to cash)")*AC340</f>
        <v>0</v>
      </c>
      <c r="BO340" s="6">
        <f ca="1">BO339+SUMIFS('Transactions (Dated)'!$F:$F,'Transactions (Dated)'!$D:$D,$BF340,'Transactions (Dated)'!$B:$B,BO$11,'Transactions (Dated)'!$C:$C,"Dividend (paid to cash)")*AD340</f>
        <v>0</v>
      </c>
      <c r="BP340" s="6">
        <f ca="1">BP339+SUMIFS('Transactions (Dated)'!$F:$F,'Transactions (Dated)'!$D:$D,$BF340,'Transactions (Dated)'!$B:$B,BP$11,'Transactions (Dated)'!$C:$C,"Dividend (paid to cash)")*AE340</f>
        <v>0</v>
      </c>
      <c r="BQ340" s="6">
        <f ca="1">BQ339+SUMIFS('Transactions (Dated)'!$F:$F,'Transactions (Dated)'!$D:$D,$BF340,'Transactions (Dated)'!$B:$B,BQ$11,'Transactions (Dated)'!$C:$C,"Dividend (paid to cash)")*AF340</f>
        <v>0</v>
      </c>
      <c r="BR340" s="6">
        <f ca="1">BR339+SUMIFS('Transactions (Dated)'!$F:$F,'Transactions (Dated)'!$D:$D,$BF340,'Transactions (Dated)'!$B:$B,BR$11,'Transactions (Dated)'!$C:$C,"Dividend (paid to cash)")*AG340</f>
        <v>0</v>
      </c>
      <c r="BS340" s="6">
        <f ca="1">BS339+SUMIFS('Transactions (Dated)'!$F:$F,'Transactions (Dated)'!$D:$D,$BF340,'Transactions (Dated)'!$B:$B,BS$11,'Transactions (Dated)'!$C:$C,"Dividend (paid to cash)")*AH340</f>
        <v>0</v>
      </c>
      <c r="BT340" s="6">
        <f ca="1">BT339+SUMIFS('Transactions (Dated)'!$F:$F,'Transactions (Dated)'!$D:$D,$BF340,'Transactions (Dated)'!$B:$B,BT$11,'Transactions (Dated)'!$C:$C,"Dividend (paid to cash)")*AI340</f>
        <v>0</v>
      </c>
      <c r="BU340" s="6">
        <f ca="1">BU339+SUMIFS('Transactions (Dated)'!$F:$F,'Transactions (Dated)'!$D:$D,$BF340,'Transactions (Dated)'!$B:$B,BU$11,'Transactions (Dated)'!$C:$C,"Dividend (paid to cash)")*AJ340</f>
        <v>0</v>
      </c>
      <c r="BV340" s="6"/>
      <c r="BX340" s="6">
        <f t="shared" ca="1" si="150"/>
        <v>711754.73499999999</v>
      </c>
      <c r="BZ340" s="3">
        <f t="shared" si="151"/>
        <v>42391</v>
      </c>
      <c r="CA340" s="4">
        <f t="shared" ca="1" si="146"/>
        <v>255658.36</v>
      </c>
      <c r="CB340" s="4">
        <f t="shared" ca="1" si="147"/>
        <v>711754.73499999999</v>
      </c>
      <c r="CD340" s="4">
        <f t="shared" ca="1" si="148"/>
        <v>967413.09499999997</v>
      </c>
    </row>
    <row r="341" spans="2:82" x14ac:dyDescent="0.15">
      <c r="B341" s="3">
        <f t="shared" si="149"/>
        <v>42394</v>
      </c>
      <c r="C341" s="2">
        <v>12143.2</v>
      </c>
      <c r="E341" s="70">
        <v>42394</v>
      </c>
      <c r="F341" s="69">
        <v>9.75</v>
      </c>
      <c r="G341" s="69">
        <v>1.67</v>
      </c>
      <c r="H341" s="69">
        <v>16.43</v>
      </c>
      <c r="I341" s="69">
        <v>35.28</v>
      </c>
      <c r="J341" s="69">
        <v>12.48</v>
      </c>
      <c r="K341" s="69">
        <v>9.42</v>
      </c>
      <c r="L341" s="69">
        <v>16.95</v>
      </c>
      <c r="M341" s="69">
        <v>2.8</v>
      </c>
      <c r="N341" s="69">
        <v>6.79</v>
      </c>
      <c r="O341" s="69">
        <v>7.3333000000000004</v>
      </c>
      <c r="P341" s="69">
        <v>22.62</v>
      </c>
      <c r="Q341" s="69">
        <v>0.83</v>
      </c>
      <c r="R341" s="69">
        <v>2.33</v>
      </c>
      <c r="S341" s="69">
        <v>38.14</v>
      </c>
      <c r="T341" s="4"/>
      <c r="V341" s="3">
        <f t="shared" si="128"/>
        <v>42394</v>
      </c>
      <c r="W341" s="40">
        <f ca="1">W340+SUMIFS('Transactions (Dated)'!$E$2:$E$53,'Transactions (Dated)'!$D$2:$D$53,'Share Values'!$V341,'Transactions (Dated)'!$B$2:$B$53,'Share Values'!W$11,'Transactions (Dated)'!$C$2:$C$53,"Buy")-SUMIFS('Transactions (Dated)'!$E$2:$E$53,'Transactions (Dated)'!$D$2:$D$53,'Share Values'!$V341,'Transactions (Dated)'!$B$2:$B$53,'Share Values'!W$11,'Transactions (Dated)'!$C$2:$C$53,"Sell")</f>
        <v>4625</v>
      </c>
      <c r="X341" s="40">
        <f ca="1">X340+SUMIFS('Transactions (Dated)'!$E$2:$E$53,'Transactions (Dated)'!$D$2:$D$53,'Share Values'!$V341,'Transactions (Dated)'!$B$2:$B$53,'Share Values'!X$11,'Transactions (Dated)'!$C$2:$C$53,"Buy")-SUMIFS('Transactions (Dated)'!$E$2:$E$53,'Transactions (Dated)'!$D$2:$D$53,'Share Values'!$V341,'Transactions (Dated)'!$B$2:$B$53,'Share Values'!X$11,'Transactions (Dated)'!$C$2:$C$53,"Sell")</f>
        <v>9375</v>
      </c>
      <c r="Y341" s="40">
        <f ca="1">Y340+SUMIFS('Transactions (Dated)'!$E$2:$E$53,'Transactions (Dated)'!$D$2:$D$53,'Share Values'!$V341,'Transactions (Dated)'!$B$2:$B$53,'Share Values'!Y$11,'Transactions (Dated)'!$C$2:$C$53,"Buy")-SUMIFS('Transactions (Dated)'!$E$2:$E$53,'Transactions (Dated)'!$D$2:$D$53,'Share Values'!$V341,'Transactions (Dated)'!$B$2:$B$53,'Share Values'!Y$11,'Transactions (Dated)'!$C$2:$C$53,"Sell")</f>
        <v>0</v>
      </c>
      <c r="Z341" s="40">
        <f ca="1">Z340+SUMIFS('Transactions (Dated)'!$E$2:$E$53,'Transactions (Dated)'!$D$2:$D$53,'Share Values'!$V341,'Transactions (Dated)'!$B$2:$B$53,'Share Values'!Z$11,'Transactions (Dated)'!$C$2:$C$53,"Buy")-SUMIFS('Transactions (Dated)'!$E$2:$E$53,'Transactions (Dated)'!$D$2:$D$53,'Share Values'!$V341,'Transactions (Dated)'!$B$2:$B$53,'Share Values'!Z$11,'Transactions (Dated)'!$C$2:$C$53,"Sell")</f>
        <v>1892</v>
      </c>
      <c r="AA341" s="40">
        <f ca="1">AA340+SUMIFS('Transactions (Dated)'!$E$2:$E$53,'Transactions (Dated)'!$D$2:$D$53,'Share Values'!$V341,'Transactions (Dated)'!$B$2:$B$53,'Share Values'!AA$11,'Transactions (Dated)'!$C$2:$C$53,"Buy")-SUMIFS('Transactions (Dated)'!$E$2:$E$53,'Transactions (Dated)'!$D$2:$D$53,'Share Values'!$V341,'Transactions (Dated)'!$B$2:$B$53,'Share Values'!AA$11,'Transactions (Dated)'!$C$2:$C$53,"Sell")</f>
        <v>2348</v>
      </c>
      <c r="AB341" s="40">
        <f ca="1">AB340+SUMIFS('Transactions (Dated)'!$E$2:$E$53,'Transactions (Dated)'!$D$2:$D$53,'Share Values'!$V341,'Transactions (Dated)'!$B$2:$B$53,'Share Values'!AB$11,'Transactions (Dated)'!$C$2:$C$53,"Buy")-SUMIFS('Transactions (Dated)'!$E$2:$E$53,'Transactions (Dated)'!$D$2:$D$53,'Share Values'!$V341,'Transactions (Dated)'!$B$2:$B$53,'Share Values'!AB$11,'Transactions (Dated)'!$C$2:$C$53,"Sell")</f>
        <v>4900</v>
      </c>
      <c r="AC341" s="40">
        <f ca="1">AC340+SUMIFS('Transactions (Dated)'!$E$2:$E$53,'Transactions (Dated)'!$D$2:$D$53,'Share Values'!$V341,'Transactions (Dated)'!$B$2:$B$53,'Share Values'!AC$11,'Transactions (Dated)'!$C$2:$C$53,"Buy")-SUMIFS('Transactions (Dated)'!$E$2:$E$53,'Transactions (Dated)'!$D$2:$D$53,'Share Values'!$V341,'Transactions (Dated)'!$B$2:$B$53,'Share Values'!AC$11,'Transactions (Dated)'!$C$2:$C$53,"Sell")</f>
        <v>2900</v>
      </c>
      <c r="AD341" s="40">
        <f ca="1">AD340+SUMIFS('Transactions (Dated)'!$E$2:$E$53,'Transactions (Dated)'!$D$2:$D$53,'Share Values'!$V341,'Transactions (Dated)'!$B$2:$B$53,'Share Values'!AD$11,'Transactions (Dated)'!$C$2:$C$53,"Buy")-SUMIFS('Transactions (Dated)'!$E$2:$E$53,'Transactions (Dated)'!$D$2:$D$53,'Share Values'!$V341,'Transactions (Dated)'!$B$2:$B$53,'Share Values'!AD$11,'Transactions (Dated)'!$C$2:$C$53,"Sell")</f>
        <v>0</v>
      </c>
      <c r="AE341" s="40">
        <f ca="1">AE340+SUMIFS('Transactions (Dated)'!$E$2:$E$53,'Transactions (Dated)'!$D$2:$D$53,'Share Values'!$V341,'Transactions (Dated)'!$B$2:$B$53,'Share Values'!AE$11,'Transactions (Dated)'!$C$2:$C$53,"Buy")-SUMIFS('Transactions (Dated)'!$E$2:$E$53,'Transactions (Dated)'!$D$2:$D$53,'Share Values'!$V341,'Transactions (Dated)'!$B$2:$B$53,'Share Values'!AE$11,'Transactions (Dated)'!$C$2:$C$53,"Sell")</f>
        <v>0</v>
      </c>
      <c r="AF341" s="40">
        <f ca="1">AF340+SUMIFS('Transactions (Dated)'!$E$2:$E$53,'Transactions (Dated)'!$D$2:$D$53,'Share Values'!$V341,'Transactions (Dated)'!$B$2:$B$53,'Share Values'!AF$11,'Transactions (Dated)'!$C$2:$C$53,"Buy")-SUMIFS('Transactions (Dated)'!$E$2:$E$53,'Transactions (Dated)'!$D$2:$D$53,'Share Values'!$V341,'Transactions (Dated)'!$B$2:$B$53,'Share Values'!AF$11,'Transactions (Dated)'!$C$2:$C$53,"Sell")</f>
        <v>0</v>
      </c>
      <c r="AG341" s="40">
        <f ca="1">AG340+SUMIFS('Transactions (Dated)'!$E$2:$E$53,'Transactions (Dated)'!$D$2:$D$53,'Share Values'!$V341,'Transactions (Dated)'!$B$2:$B$53,'Share Values'!AG$11,'Transactions (Dated)'!$C$2:$C$53,"Buy")-SUMIFS('Transactions (Dated)'!$E$2:$E$53,'Transactions (Dated)'!$D$2:$D$53,'Share Values'!$V341,'Transactions (Dated)'!$B$2:$B$53,'Share Values'!AG$11,'Transactions (Dated)'!$C$2:$C$53,"Sell")</f>
        <v>0</v>
      </c>
      <c r="AH341" s="40">
        <f ca="1">AH340+SUMIFS('Transactions (Dated)'!$E$2:$E$53,'Transactions (Dated)'!$D$2:$D$53,'Share Values'!$V341,'Transactions (Dated)'!$B$2:$B$53,'Share Values'!AH$11,'Transactions (Dated)'!$C$2:$C$53,"Buy")-SUMIFS('Transactions (Dated)'!$E$2:$E$53,'Transactions (Dated)'!$D$2:$D$53,'Share Values'!$V341,'Transactions (Dated)'!$B$2:$B$53,'Share Values'!AH$11,'Transactions (Dated)'!$C$2:$C$53,"Sell")</f>
        <v>0</v>
      </c>
      <c r="AI341" s="40">
        <f ca="1">AI340+SUMIFS('Transactions (Dated)'!$E$2:$E$53,'Transactions (Dated)'!$D$2:$D$53,'Share Values'!$V341,'Transactions (Dated)'!$B$2:$B$53,'Share Values'!AI$11,'Transactions (Dated)'!$C$2:$C$53,"Buy")-SUMIFS('Transactions (Dated)'!$E$2:$E$53,'Transactions (Dated)'!$D$2:$D$53,'Share Values'!$V341,'Transactions (Dated)'!$B$2:$B$53,'Share Values'!AI$11,'Transactions (Dated)'!$C$2:$C$53,"Sell")</f>
        <v>0</v>
      </c>
      <c r="AJ341" s="40">
        <f ca="1">AJ340+SUMIFS('Transactions (Dated)'!$E$2:$E$53,'Transactions (Dated)'!$D$2:$D$53,'Share Values'!$V341,'Transactions (Dated)'!$B$2:$B$53,'Share Values'!AJ$11,'Transactions (Dated)'!$C$2:$C$53,"Buy")-SUMIFS('Transactions (Dated)'!$E$2:$E$53,'Transactions (Dated)'!$D$2:$D$53,'Share Values'!$V341,'Transactions (Dated)'!$B$2:$B$53,'Share Values'!AJ$11,'Transactions (Dated)'!$C$2:$C$53,"Sell")</f>
        <v>0</v>
      </c>
      <c r="AK341" s="40"/>
      <c r="AM341" s="3">
        <f t="shared" si="129"/>
        <v>42394</v>
      </c>
      <c r="AN341" s="6">
        <f t="shared" ca="1" si="130"/>
        <v>45093.75</v>
      </c>
      <c r="AO341" s="6">
        <f t="shared" ca="1" si="131"/>
        <v>15656.25</v>
      </c>
      <c r="AP341" s="6">
        <f t="shared" ca="1" si="132"/>
        <v>0</v>
      </c>
      <c r="AQ341" s="6">
        <f t="shared" ca="1" si="133"/>
        <v>66749.760000000009</v>
      </c>
      <c r="AR341" s="6">
        <f t="shared" ca="1" si="134"/>
        <v>29303.040000000001</v>
      </c>
      <c r="AS341" s="6">
        <f t="shared" ca="1" si="135"/>
        <v>46158</v>
      </c>
      <c r="AT341" s="6">
        <f t="shared" ca="1" si="136"/>
        <v>49155</v>
      </c>
      <c r="AU341" s="6">
        <f t="shared" ca="1" si="137"/>
        <v>0</v>
      </c>
      <c r="AV341" s="6">
        <f t="shared" ca="1" si="138"/>
        <v>0</v>
      </c>
      <c r="AW341" s="6">
        <f t="shared" ca="1" si="139"/>
        <v>0</v>
      </c>
      <c r="AX341" s="6">
        <f t="shared" ca="1" si="140"/>
        <v>0</v>
      </c>
      <c r="AY341" s="6">
        <f t="shared" ca="1" si="141"/>
        <v>0</v>
      </c>
      <c r="AZ341" s="6">
        <f t="shared" ca="1" si="142"/>
        <v>0</v>
      </c>
      <c r="BA341" s="6">
        <f t="shared" ca="1" si="143"/>
        <v>0</v>
      </c>
      <c r="BB341" s="6"/>
      <c r="BD341" s="4">
        <f t="shared" ca="1" si="144"/>
        <v>252115.80000000002</v>
      </c>
      <c r="BF341" s="3">
        <f t="shared" si="145"/>
        <v>42394</v>
      </c>
      <c r="BG341" s="6">
        <f>BG340+SUMIFS('Transactions (Dated)'!H:H,'Transactions (Dated)'!D:D,'Share Values'!AM341)</f>
        <v>709086.9</v>
      </c>
      <c r="BH341" s="6">
        <f ca="1">BH340+SUMIFS('Transactions (Dated)'!$F:$F,'Transactions (Dated)'!$D:$D,$BF341,'Transactions (Dated)'!$B:$B,BH$11,'Transactions (Dated)'!$C:$C,"Dividend (paid to cash)")*W341</f>
        <v>0</v>
      </c>
      <c r="BI341" s="6">
        <f ca="1">BI340+SUMIFS('Transactions (Dated)'!$F:$F,'Transactions (Dated)'!$D:$D,$BF341,'Transactions (Dated)'!$B:$B,BI$11,'Transactions (Dated)'!$C:$C,"Dividend (paid to cash)")*X341</f>
        <v>2421.875</v>
      </c>
      <c r="BJ341" s="6">
        <f ca="1">BJ340+SUMIFS('Transactions (Dated)'!$F:$F,'Transactions (Dated)'!$D:$D,$BF341,'Transactions (Dated)'!$B:$B,BJ$11,'Transactions (Dated)'!$C:$C,"Dividend (paid to cash)")*Y341</f>
        <v>0</v>
      </c>
      <c r="BK341" s="6">
        <f ca="1">BK340+SUMIFS('Transactions (Dated)'!$F:$F,'Transactions (Dated)'!$D:$D,$BF341,'Transactions (Dated)'!$B:$B,BK$11,'Transactions (Dated)'!$C:$C,"Dividend (paid to cash)")*Z341</f>
        <v>245.96000000000004</v>
      </c>
      <c r="BL341" s="6">
        <f ca="1">BL340+SUMIFS('Transactions (Dated)'!$F:$F,'Transactions (Dated)'!$D:$D,$BF341,'Transactions (Dated)'!$B:$B,BL$11,'Transactions (Dated)'!$C:$C,"Dividend (paid to cash)")*AA341</f>
        <v>0</v>
      </c>
      <c r="BM341" s="6">
        <f ca="1">BM340+SUMIFS('Transactions (Dated)'!$F:$F,'Transactions (Dated)'!$D:$D,$BF341,'Transactions (Dated)'!$B:$B,BM$11,'Transactions (Dated)'!$C:$C,"Dividend (paid to cash)")*AB341</f>
        <v>0</v>
      </c>
      <c r="BN341" s="6">
        <f ca="1">BN340+SUMIFS('Transactions (Dated)'!$F:$F,'Transactions (Dated)'!$D:$D,$BF341,'Transactions (Dated)'!$B:$B,BN$11,'Transactions (Dated)'!$C:$C,"Dividend (paid to cash)")*AC341</f>
        <v>0</v>
      </c>
      <c r="BO341" s="6">
        <f ca="1">BO340+SUMIFS('Transactions (Dated)'!$F:$F,'Transactions (Dated)'!$D:$D,$BF341,'Transactions (Dated)'!$B:$B,BO$11,'Transactions (Dated)'!$C:$C,"Dividend (paid to cash)")*AD341</f>
        <v>0</v>
      </c>
      <c r="BP341" s="6">
        <f ca="1">BP340+SUMIFS('Transactions (Dated)'!$F:$F,'Transactions (Dated)'!$D:$D,$BF341,'Transactions (Dated)'!$B:$B,BP$11,'Transactions (Dated)'!$C:$C,"Dividend (paid to cash)")*AE341</f>
        <v>0</v>
      </c>
      <c r="BQ341" s="6">
        <f ca="1">BQ340+SUMIFS('Transactions (Dated)'!$F:$F,'Transactions (Dated)'!$D:$D,$BF341,'Transactions (Dated)'!$B:$B,BQ$11,'Transactions (Dated)'!$C:$C,"Dividend (paid to cash)")*AF341</f>
        <v>0</v>
      </c>
      <c r="BR341" s="6">
        <f ca="1">BR340+SUMIFS('Transactions (Dated)'!$F:$F,'Transactions (Dated)'!$D:$D,$BF341,'Transactions (Dated)'!$B:$B,BR$11,'Transactions (Dated)'!$C:$C,"Dividend (paid to cash)")*AG341</f>
        <v>0</v>
      </c>
      <c r="BS341" s="6">
        <f ca="1">BS340+SUMIFS('Transactions (Dated)'!$F:$F,'Transactions (Dated)'!$D:$D,$BF341,'Transactions (Dated)'!$B:$B,BS$11,'Transactions (Dated)'!$C:$C,"Dividend (paid to cash)")*AH341</f>
        <v>0</v>
      </c>
      <c r="BT341" s="6">
        <f ca="1">BT340+SUMIFS('Transactions (Dated)'!$F:$F,'Transactions (Dated)'!$D:$D,$BF341,'Transactions (Dated)'!$B:$B,BT$11,'Transactions (Dated)'!$C:$C,"Dividend (paid to cash)")*AI341</f>
        <v>0</v>
      </c>
      <c r="BU341" s="6">
        <f ca="1">BU340+SUMIFS('Transactions (Dated)'!$F:$F,'Transactions (Dated)'!$D:$D,$BF341,'Transactions (Dated)'!$B:$B,BU$11,'Transactions (Dated)'!$C:$C,"Dividend (paid to cash)")*AJ341</f>
        <v>0</v>
      </c>
      <c r="BV341" s="6"/>
      <c r="BX341" s="6">
        <f t="shared" ca="1" si="150"/>
        <v>711754.73499999999</v>
      </c>
      <c r="BZ341" s="3">
        <f t="shared" si="151"/>
        <v>42394</v>
      </c>
      <c r="CA341" s="4">
        <f t="shared" ca="1" si="146"/>
        <v>252115.80000000002</v>
      </c>
      <c r="CB341" s="4">
        <f t="shared" ca="1" si="147"/>
        <v>711754.73499999999</v>
      </c>
      <c r="CD341" s="4">
        <f t="shared" ca="1" si="148"/>
        <v>963870.53500000003</v>
      </c>
    </row>
    <row r="342" spans="2:82" x14ac:dyDescent="0.15">
      <c r="B342" s="3">
        <f t="shared" si="149"/>
        <v>42395</v>
      </c>
      <c r="C342" s="2">
        <v>12331.3</v>
      </c>
      <c r="E342" s="70">
        <v>42395</v>
      </c>
      <c r="F342" s="69">
        <v>9.8699999999999992</v>
      </c>
      <c r="G342" s="69">
        <v>1.74</v>
      </c>
      <c r="H342" s="69">
        <v>16.690000000000001</v>
      </c>
      <c r="I342" s="69">
        <v>35.11</v>
      </c>
      <c r="J342" s="69">
        <v>13.08</v>
      </c>
      <c r="K342" s="69">
        <v>9.5</v>
      </c>
      <c r="L342" s="69">
        <v>17.579999999999998</v>
      </c>
      <c r="M342" s="69">
        <v>2.93</v>
      </c>
      <c r="N342" s="69">
        <v>6.76</v>
      </c>
      <c r="O342" s="69">
        <v>7.42</v>
      </c>
      <c r="P342" s="69">
        <v>22.62</v>
      </c>
      <c r="Q342" s="69">
        <v>0.83</v>
      </c>
      <c r="R342" s="69">
        <v>2.35</v>
      </c>
      <c r="S342" s="69">
        <v>38.450000000000003</v>
      </c>
      <c r="T342" s="4"/>
      <c r="V342" s="3">
        <f t="shared" si="128"/>
        <v>42395</v>
      </c>
      <c r="W342" s="40">
        <f ca="1">W341+SUMIFS('Transactions (Dated)'!$E$2:$E$53,'Transactions (Dated)'!$D$2:$D$53,'Share Values'!$V342,'Transactions (Dated)'!$B$2:$B$53,'Share Values'!W$11,'Transactions (Dated)'!$C$2:$C$53,"Buy")-SUMIFS('Transactions (Dated)'!$E$2:$E$53,'Transactions (Dated)'!$D$2:$D$53,'Share Values'!$V342,'Transactions (Dated)'!$B$2:$B$53,'Share Values'!W$11,'Transactions (Dated)'!$C$2:$C$53,"Sell")</f>
        <v>4625</v>
      </c>
      <c r="X342" s="40">
        <f ca="1">X341+SUMIFS('Transactions (Dated)'!$E$2:$E$53,'Transactions (Dated)'!$D$2:$D$53,'Share Values'!$V342,'Transactions (Dated)'!$B$2:$B$53,'Share Values'!X$11,'Transactions (Dated)'!$C$2:$C$53,"Buy")-SUMIFS('Transactions (Dated)'!$E$2:$E$53,'Transactions (Dated)'!$D$2:$D$53,'Share Values'!$V342,'Transactions (Dated)'!$B$2:$B$53,'Share Values'!X$11,'Transactions (Dated)'!$C$2:$C$53,"Sell")</f>
        <v>9375</v>
      </c>
      <c r="Y342" s="40">
        <f ca="1">Y341+SUMIFS('Transactions (Dated)'!$E$2:$E$53,'Transactions (Dated)'!$D$2:$D$53,'Share Values'!$V342,'Transactions (Dated)'!$B$2:$B$53,'Share Values'!Y$11,'Transactions (Dated)'!$C$2:$C$53,"Buy")-SUMIFS('Transactions (Dated)'!$E$2:$E$53,'Transactions (Dated)'!$D$2:$D$53,'Share Values'!$V342,'Transactions (Dated)'!$B$2:$B$53,'Share Values'!Y$11,'Transactions (Dated)'!$C$2:$C$53,"Sell")</f>
        <v>0</v>
      </c>
      <c r="Z342" s="40">
        <f ca="1">Z341+SUMIFS('Transactions (Dated)'!$E$2:$E$53,'Transactions (Dated)'!$D$2:$D$53,'Share Values'!$V342,'Transactions (Dated)'!$B$2:$B$53,'Share Values'!Z$11,'Transactions (Dated)'!$C$2:$C$53,"Buy")-SUMIFS('Transactions (Dated)'!$E$2:$E$53,'Transactions (Dated)'!$D$2:$D$53,'Share Values'!$V342,'Transactions (Dated)'!$B$2:$B$53,'Share Values'!Z$11,'Transactions (Dated)'!$C$2:$C$53,"Sell")</f>
        <v>1892</v>
      </c>
      <c r="AA342" s="40">
        <f ca="1">AA341+SUMIFS('Transactions (Dated)'!$E$2:$E$53,'Transactions (Dated)'!$D$2:$D$53,'Share Values'!$V342,'Transactions (Dated)'!$B$2:$B$53,'Share Values'!AA$11,'Transactions (Dated)'!$C$2:$C$53,"Buy")-SUMIFS('Transactions (Dated)'!$E$2:$E$53,'Transactions (Dated)'!$D$2:$D$53,'Share Values'!$V342,'Transactions (Dated)'!$B$2:$B$53,'Share Values'!AA$11,'Transactions (Dated)'!$C$2:$C$53,"Sell")</f>
        <v>2348</v>
      </c>
      <c r="AB342" s="40">
        <f ca="1">AB341+SUMIFS('Transactions (Dated)'!$E$2:$E$53,'Transactions (Dated)'!$D$2:$D$53,'Share Values'!$V342,'Transactions (Dated)'!$B$2:$B$53,'Share Values'!AB$11,'Transactions (Dated)'!$C$2:$C$53,"Buy")-SUMIFS('Transactions (Dated)'!$E$2:$E$53,'Transactions (Dated)'!$D$2:$D$53,'Share Values'!$V342,'Transactions (Dated)'!$B$2:$B$53,'Share Values'!AB$11,'Transactions (Dated)'!$C$2:$C$53,"Sell")</f>
        <v>4900</v>
      </c>
      <c r="AC342" s="40">
        <f ca="1">AC341+SUMIFS('Transactions (Dated)'!$E$2:$E$53,'Transactions (Dated)'!$D$2:$D$53,'Share Values'!$V342,'Transactions (Dated)'!$B$2:$B$53,'Share Values'!AC$11,'Transactions (Dated)'!$C$2:$C$53,"Buy")-SUMIFS('Transactions (Dated)'!$E$2:$E$53,'Transactions (Dated)'!$D$2:$D$53,'Share Values'!$V342,'Transactions (Dated)'!$B$2:$B$53,'Share Values'!AC$11,'Transactions (Dated)'!$C$2:$C$53,"Sell")</f>
        <v>2900</v>
      </c>
      <c r="AD342" s="40">
        <f ca="1">AD341+SUMIFS('Transactions (Dated)'!$E$2:$E$53,'Transactions (Dated)'!$D$2:$D$53,'Share Values'!$V342,'Transactions (Dated)'!$B$2:$B$53,'Share Values'!AD$11,'Transactions (Dated)'!$C$2:$C$53,"Buy")-SUMIFS('Transactions (Dated)'!$E$2:$E$53,'Transactions (Dated)'!$D$2:$D$53,'Share Values'!$V342,'Transactions (Dated)'!$B$2:$B$53,'Share Values'!AD$11,'Transactions (Dated)'!$C$2:$C$53,"Sell")</f>
        <v>0</v>
      </c>
      <c r="AE342" s="40">
        <f ca="1">AE341+SUMIFS('Transactions (Dated)'!$E$2:$E$53,'Transactions (Dated)'!$D$2:$D$53,'Share Values'!$V342,'Transactions (Dated)'!$B$2:$B$53,'Share Values'!AE$11,'Transactions (Dated)'!$C$2:$C$53,"Buy")-SUMIFS('Transactions (Dated)'!$E$2:$E$53,'Transactions (Dated)'!$D$2:$D$53,'Share Values'!$V342,'Transactions (Dated)'!$B$2:$B$53,'Share Values'!AE$11,'Transactions (Dated)'!$C$2:$C$53,"Sell")</f>
        <v>0</v>
      </c>
      <c r="AF342" s="40">
        <f ca="1">AF341+SUMIFS('Transactions (Dated)'!$E$2:$E$53,'Transactions (Dated)'!$D$2:$D$53,'Share Values'!$V342,'Transactions (Dated)'!$B$2:$B$53,'Share Values'!AF$11,'Transactions (Dated)'!$C$2:$C$53,"Buy")-SUMIFS('Transactions (Dated)'!$E$2:$E$53,'Transactions (Dated)'!$D$2:$D$53,'Share Values'!$V342,'Transactions (Dated)'!$B$2:$B$53,'Share Values'!AF$11,'Transactions (Dated)'!$C$2:$C$53,"Sell")</f>
        <v>0</v>
      </c>
      <c r="AG342" s="40">
        <f ca="1">AG341+SUMIFS('Transactions (Dated)'!$E$2:$E$53,'Transactions (Dated)'!$D$2:$D$53,'Share Values'!$V342,'Transactions (Dated)'!$B$2:$B$53,'Share Values'!AG$11,'Transactions (Dated)'!$C$2:$C$53,"Buy")-SUMIFS('Transactions (Dated)'!$E$2:$E$53,'Transactions (Dated)'!$D$2:$D$53,'Share Values'!$V342,'Transactions (Dated)'!$B$2:$B$53,'Share Values'!AG$11,'Transactions (Dated)'!$C$2:$C$53,"Sell")</f>
        <v>0</v>
      </c>
      <c r="AH342" s="40">
        <f ca="1">AH341+SUMIFS('Transactions (Dated)'!$E$2:$E$53,'Transactions (Dated)'!$D$2:$D$53,'Share Values'!$V342,'Transactions (Dated)'!$B$2:$B$53,'Share Values'!AH$11,'Transactions (Dated)'!$C$2:$C$53,"Buy")-SUMIFS('Transactions (Dated)'!$E$2:$E$53,'Transactions (Dated)'!$D$2:$D$53,'Share Values'!$V342,'Transactions (Dated)'!$B$2:$B$53,'Share Values'!AH$11,'Transactions (Dated)'!$C$2:$C$53,"Sell")</f>
        <v>0</v>
      </c>
      <c r="AI342" s="40">
        <f ca="1">AI341+SUMIFS('Transactions (Dated)'!$E$2:$E$53,'Transactions (Dated)'!$D$2:$D$53,'Share Values'!$V342,'Transactions (Dated)'!$B$2:$B$53,'Share Values'!AI$11,'Transactions (Dated)'!$C$2:$C$53,"Buy")-SUMIFS('Transactions (Dated)'!$E$2:$E$53,'Transactions (Dated)'!$D$2:$D$53,'Share Values'!$V342,'Transactions (Dated)'!$B$2:$B$53,'Share Values'!AI$11,'Transactions (Dated)'!$C$2:$C$53,"Sell")</f>
        <v>0</v>
      </c>
      <c r="AJ342" s="40">
        <f ca="1">AJ341+SUMIFS('Transactions (Dated)'!$E$2:$E$53,'Transactions (Dated)'!$D$2:$D$53,'Share Values'!$V342,'Transactions (Dated)'!$B$2:$B$53,'Share Values'!AJ$11,'Transactions (Dated)'!$C$2:$C$53,"Buy")-SUMIFS('Transactions (Dated)'!$E$2:$E$53,'Transactions (Dated)'!$D$2:$D$53,'Share Values'!$V342,'Transactions (Dated)'!$B$2:$B$53,'Share Values'!AJ$11,'Transactions (Dated)'!$C$2:$C$53,"Sell")</f>
        <v>0</v>
      </c>
      <c r="AK342" s="40"/>
      <c r="AM342" s="3">
        <f t="shared" si="129"/>
        <v>42395</v>
      </c>
      <c r="AN342" s="6">
        <f t="shared" ca="1" si="130"/>
        <v>45648.75</v>
      </c>
      <c r="AO342" s="6">
        <f t="shared" ca="1" si="131"/>
        <v>16312.5</v>
      </c>
      <c r="AP342" s="6">
        <f t="shared" ca="1" si="132"/>
        <v>0</v>
      </c>
      <c r="AQ342" s="6">
        <f t="shared" ca="1" si="133"/>
        <v>66428.12</v>
      </c>
      <c r="AR342" s="6">
        <f t="shared" ca="1" si="134"/>
        <v>30711.84</v>
      </c>
      <c r="AS342" s="6">
        <f t="shared" ca="1" si="135"/>
        <v>46550</v>
      </c>
      <c r="AT342" s="6">
        <f t="shared" ca="1" si="136"/>
        <v>50981.999999999993</v>
      </c>
      <c r="AU342" s="6">
        <f t="shared" ca="1" si="137"/>
        <v>0</v>
      </c>
      <c r="AV342" s="6">
        <f t="shared" ca="1" si="138"/>
        <v>0</v>
      </c>
      <c r="AW342" s="6">
        <f t="shared" ca="1" si="139"/>
        <v>0</v>
      </c>
      <c r="AX342" s="6">
        <f t="shared" ca="1" si="140"/>
        <v>0</v>
      </c>
      <c r="AY342" s="6">
        <f t="shared" ca="1" si="141"/>
        <v>0</v>
      </c>
      <c r="AZ342" s="6">
        <f t="shared" ca="1" si="142"/>
        <v>0</v>
      </c>
      <c r="BA342" s="6">
        <f t="shared" ca="1" si="143"/>
        <v>0</v>
      </c>
      <c r="BB342" s="6"/>
      <c r="BD342" s="4">
        <f t="shared" ca="1" si="144"/>
        <v>256633.21</v>
      </c>
      <c r="BF342" s="3">
        <f t="shared" si="145"/>
        <v>42395</v>
      </c>
      <c r="BG342" s="6">
        <f>BG341+SUMIFS('Transactions (Dated)'!H:H,'Transactions (Dated)'!D:D,'Share Values'!AM342)</f>
        <v>709086.9</v>
      </c>
      <c r="BH342" s="6">
        <f ca="1">BH341+SUMIFS('Transactions (Dated)'!$F:$F,'Transactions (Dated)'!$D:$D,$BF342,'Transactions (Dated)'!$B:$B,BH$11,'Transactions (Dated)'!$C:$C,"Dividend (paid to cash)")*W342</f>
        <v>0</v>
      </c>
      <c r="BI342" s="6">
        <f ca="1">BI341+SUMIFS('Transactions (Dated)'!$F:$F,'Transactions (Dated)'!$D:$D,$BF342,'Transactions (Dated)'!$B:$B,BI$11,'Transactions (Dated)'!$C:$C,"Dividend (paid to cash)")*X342</f>
        <v>2421.875</v>
      </c>
      <c r="BJ342" s="6">
        <f ca="1">BJ341+SUMIFS('Transactions (Dated)'!$F:$F,'Transactions (Dated)'!$D:$D,$BF342,'Transactions (Dated)'!$B:$B,BJ$11,'Transactions (Dated)'!$C:$C,"Dividend (paid to cash)")*Y342</f>
        <v>0</v>
      </c>
      <c r="BK342" s="6">
        <f ca="1">BK341+SUMIFS('Transactions (Dated)'!$F:$F,'Transactions (Dated)'!$D:$D,$BF342,'Transactions (Dated)'!$B:$B,BK$11,'Transactions (Dated)'!$C:$C,"Dividend (paid to cash)")*Z342</f>
        <v>245.96000000000004</v>
      </c>
      <c r="BL342" s="6">
        <f ca="1">BL341+SUMIFS('Transactions (Dated)'!$F:$F,'Transactions (Dated)'!$D:$D,$BF342,'Transactions (Dated)'!$B:$B,BL$11,'Transactions (Dated)'!$C:$C,"Dividend (paid to cash)")*AA342</f>
        <v>0</v>
      </c>
      <c r="BM342" s="6">
        <f ca="1">BM341+SUMIFS('Transactions (Dated)'!$F:$F,'Transactions (Dated)'!$D:$D,$BF342,'Transactions (Dated)'!$B:$B,BM$11,'Transactions (Dated)'!$C:$C,"Dividend (paid to cash)")*AB342</f>
        <v>0</v>
      </c>
      <c r="BN342" s="6">
        <f ca="1">BN341+SUMIFS('Transactions (Dated)'!$F:$F,'Transactions (Dated)'!$D:$D,$BF342,'Transactions (Dated)'!$B:$B,BN$11,'Transactions (Dated)'!$C:$C,"Dividend (paid to cash)")*AC342</f>
        <v>0</v>
      </c>
      <c r="BO342" s="6">
        <f ca="1">BO341+SUMIFS('Transactions (Dated)'!$F:$F,'Transactions (Dated)'!$D:$D,$BF342,'Transactions (Dated)'!$B:$B,BO$11,'Transactions (Dated)'!$C:$C,"Dividend (paid to cash)")*AD342</f>
        <v>0</v>
      </c>
      <c r="BP342" s="6">
        <f ca="1">BP341+SUMIFS('Transactions (Dated)'!$F:$F,'Transactions (Dated)'!$D:$D,$BF342,'Transactions (Dated)'!$B:$B,BP$11,'Transactions (Dated)'!$C:$C,"Dividend (paid to cash)")*AE342</f>
        <v>0</v>
      </c>
      <c r="BQ342" s="6">
        <f ca="1">BQ341+SUMIFS('Transactions (Dated)'!$F:$F,'Transactions (Dated)'!$D:$D,$BF342,'Transactions (Dated)'!$B:$B,BQ$11,'Transactions (Dated)'!$C:$C,"Dividend (paid to cash)")*AF342</f>
        <v>0</v>
      </c>
      <c r="BR342" s="6">
        <f ca="1">BR341+SUMIFS('Transactions (Dated)'!$F:$F,'Transactions (Dated)'!$D:$D,$BF342,'Transactions (Dated)'!$B:$B,BR$11,'Transactions (Dated)'!$C:$C,"Dividend (paid to cash)")*AG342</f>
        <v>0</v>
      </c>
      <c r="BS342" s="6">
        <f ca="1">BS341+SUMIFS('Transactions (Dated)'!$F:$F,'Transactions (Dated)'!$D:$D,$BF342,'Transactions (Dated)'!$B:$B,BS$11,'Transactions (Dated)'!$C:$C,"Dividend (paid to cash)")*AH342</f>
        <v>0</v>
      </c>
      <c r="BT342" s="6">
        <f ca="1">BT341+SUMIFS('Transactions (Dated)'!$F:$F,'Transactions (Dated)'!$D:$D,$BF342,'Transactions (Dated)'!$B:$B,BT$11,'Transactions (Dated)'!$C:$C,"Dividend (paid to cash)")*AI342</f>
        <v>0</v>
      </c>
      <c r="BU342" s="6">
        <f ca="1">BU341+SUMIFS('Transactions (Dated)'!$F:$F,'Transactions (Dated)'!$D:$D,$BF342,'Transactions (Dated)'!$B:$B,BU$11,'Transactions (Dated)'!$C:$C,"Dividend (paid to cash)")*AJ342</f>
        <v>0</v>
      </c>
      <c r="BV342" s="6"/>
      <c r="BX342" s="6">
        <f t="shared" ca="1" si="150"/>
        <v>711754.73499999999</v>
      </c>
      <c r="BZ342" s="3">
        <f t="shared" si="151"/>
        <v>42395</v>
      </c>
      <c r="CA342" s="4">
        <f t="shared" ca="1" si="146"/>
        <v>256633.21</v>
      </c>
      <c r="CB342" s="4">
        <f t="shared" ca="1" si="147"/>
        <v>711754.73499999999</v>
      </c>
      <c r="CD342" s="4">
        <f t="shared" ca="1" si="148"/>
        <v>968387.94499999995</v>
      </c>
    </row>
    <row r="343" spans="2:82" x14ac:dyDescent="0.15">
      <c r="B343" s="3">
        <f t="shared" si="149"/>
        <v>42396</v>
      </c>
      <c r="C343" s="2">
        <v>12377.8</v>
      </c>
      <c r="E343" s="70">
        <v>42396</v>
      </c>
      <c r="F343" s="69">
        <v>9.7200000000000006</v>
      </c>
      <c r="G343" s="69">
        <v>1.9</v>
      </c>
      <c r="H343" s="69">
        <v>16.75</v>
      </c>
      <c r="I343" s="69">
        <v>34.549999999999997</v>
      </c>
      <c r="J343" s="69">
        <v>13.31</v>
      </c>
      <c r="K343" s="69">
        <v>9.74</v>
      </c>
      <c r="L343" s="69">
        <v>18.27</v>
      </c>
      <c r="M343" s="69">
        <v>2.96</v>
      </c>
      <c r="N343" s="69">
        <v>6.83</v>
      </c>
      <c r="O343" s="69">
        <v>7.4832999999999998</v>
      </c>
      <c r="P343" s="69">
        <v>22.92</v>
      </c>
      <c r="Q343" s="69">
        <v>0.84</v>
      </c>
      <c r="R343" s="69">
        <v>2.29</v>
      </c>
      <c r="S343" s="69">
        <v>38.950000000000003</v>
      </c>
      <c r="T343" s="4"/>
      <c r="V343" s="3">
        <f t="shared" si="128"/>
        <v>42396</v>
      </c>
      <c r="W343" s="40">
        <f ca="1">W342+SUMIFS('Transactions (Dated)'!$E$2:$E$53,'Transactions (Dated)'!$D$2:$D$53,'Share Values'!$V343,'Transactions (Dated)'!$B$2:$B$53,'Share Values'!W$11,'Transactions (Dated)'!$C$2:$C$53,"Buy")-SUMIFS('Transactions (Dated)'!$E$2:$E$53,'Transactions (Dated)'!$D$2:$D$53,'Share Values'!$V343,'Transactions (Dated)'!$B$2:$B$53,'Share Values'!W$11,'Transactions (Dated)'!$C$2:$C$53,"Sell")</f>
        <v>4625</v>
      </c>
      <c r="X343" s="40">
        <f ca="1">X342+SUMIFS('Transactions (Dated)'!$E$2:$E$53,'Transactions (Dated)'!$D$2:$D$53,'Share Values'!$V343,'Transactions (Dated)'!$B$2:$B$53,'Share Values'!X$11,'Transactions (Dated)'!$C$2:$C$53,"Buy")-SUMIFS('Transactions (Dated)'!$E$2:$E$53,'Transactions (Dated)'!$D$2:$D$53,'Share Values'!$V343,'Transactions (Dated)'!$B$2:$B$53,'Share Values'!X$11,'Transactions (Dated)'!$C$2:$C$53,"Sell")</f>
        <v>9375</v>
      </c>
      <c r="Y343" s="40">
        <f ca="1">Y342+SUMIFS('Transactions (Dated)'!$E$2:$E$53,'Transactions (Dated)'!$D$2:$D$53,'Share Values'!$V343,'Transactions (Dated)'!$B$2:$B$53,'Share Values'!Y$11,'Transactions (Dated)'!$C$2:$C$53,"Buy")-SUMIFS('Transactions (Dated)'!$E$2:$E$53,'Transactions (Dated)'!$D$2:$D$53,'Share Values'!$V343,'Transactions (Dated)'!$B$2:$B$53,'Share Values'!Y$11,'Transactions (Dated)'!$C$2:$C$53,"Sell")</f>
        <v>0</v>
      </c>
      <c r="Z343" s="40">
        <f ca="1">Z342+SUMIFS('Transactions (Dated)'!$E$2:$E$53,'Transactions (Dated)'!$D$2:$D$53,'Share Values'!$V343,'Transactions (Dated)'!$B$2:$B$53,'Share Values'!Z$11,'Transactions (Dated)'!$C$2:$C$53,"Buy")-SUMIFS('Transactions (Dated)'!$E$2:$E$53,'Transactions (Dated)'!$D$2:$D$53,'Share Values'!$V343,'Transactions (Dated)'!$B$2:$B$53,'Share Values'!Z$11,'Transactions (Dated)'!$C$2:$C$53,"Sell")</f>
        <v>1892</v>
      </c>
      <c r="AA343" s="40">
        <f ca="1">AA342+SUMIFS('Transactions (Dated)'!$E$2:$E$53,'Transactions (Dated)'!$D$2:$D$53,'Share Values'!$V343,'Transactions (Dated)'!$B$2:$B$53,'Share Values'!AA$11,'Transactions (Dated)'!$C$2:$C$53,"Buy")-SUMIFS('Transactions (Dated)'!$E$2:$E$53,'Transactions (Dated)'!$D$2:$D$53,'Share Values'!$V343,'Transactions (Dated)'!$B$2:$B$53,'Share Values'!AA$11,'Transactions (Dated)'!$C$2:$C$53,"Sell")</f>
        <v>2348</v>
      </c>
      <c r="AB343" s="40">
        <f ca="1">AB342+SUMIFS('Transactions (Dated)'!$E$2:$E$53,'Transactions (Dated)'!$D$2:$D$53,'Share Values'!$V343,'Transactions (Dated)'!$B$2:$B$53,'Share Values'!AB$11,'Transactions (Dated)'!$C$2:$C$53,"Buy")-SUMIFS('Transactions (Dated)'!$E$2:$E$53,'Transactions (Dated)'!$D$2:$D$53,'Share Values'!$V343,'Transactions (Dated)'!$B$2:$B$53,'Share Values'!AB$11,'Transactions (Dated)'!$C$2:$C$53,"Sell")</f>
        <v>4900</v>
      </c>
      <c r="AC343" s="40">
        <f ca="1">AC342+SUMIFS('Transactions (Dated)'!$E$2:$E$53,'Transactions (Dated)'!$D$2:$D$53,'Share Values'!$V343,'Transactions (Dated)'!$B$2:$B$53,'Share Values'!AC$11,'Transactions (Dated)'!$C$2:$C$53,"Buy")-SUMIFS('Transactions (Dated)'!$E$2:$E$53,'Transactions (Dated)'!$D$2:$D$53,'Share Values'!$V343,'Transactions (Dated)'!$B$2:$B$53,'Share Values'!AC$11,'Transactions (Dated)'!$C$2:$C$53,"Sell")</f>
        <v>2900</v>
      </c>
      <c r="AD343" s="40">
        <f ca="1">AD342+SUMIFS('Transactions (Dated)'!$E$2:$E$53,'Transactions (Dated)'!$D$2:$D$53,'Share Values'!$V343,'Transactions (Dated)'!$B$2:$B$53,'Share Values'!AD$11,'Transactions (Dated)'!$C$2:$C$53,"Buy")-SUMIFS('Transactions (Dated)'!$E$2:$E$53,'Transactions (Dated)'!$D$2:$D$53,'Share Values'!$V343,'Transactions (Dated)'!$B$2:$B$53,'Share Values'!AD$11,'Transactions (Dated)'!$C$2:$C$53,"Sell")</f>
        <v>0</v>
      </c>
      <c r="AE343" s="40">
        <f ca="1">AE342+SUMIFS('Transactions (Dated)'!$E$2:$E$53,'Transactions (Dated)'!$D$2:$D$53,'Share Values'!$V343,'Transactions (Dated)'!$B$2:$B$53,'Share Values'!AE$11,'Transactions (Dated)'!$C$2:$C$53,"Buy")-SUMIFS('Transactions (Dated)'!$E$2:$E$53,'Transactions (Dated)'!$D$2:$D$53,'Share Values'!$V343,'Transactions (Dated)'!$B$2:$B$53,'Share Values'!AE$11,'Transactions (Dated)'!$C$2:$C$53,"Sell")</f>
        <v>0</v>
      </c>
      <c r="AF343" s="40">
        <f ca="1">AF342+SUMIFS('Transactions (Dated)'!$E$2:$E$53,'Transactions (Dated)'!$D$2:$D$53,'Share Values'!$V343,'Transactions (Dated)'!$B$2:$B$53,'Share Values'!AF$11,'Transactions (Dated)'!$C$2:$C$53,"Buy")-SUMIFS('Transactions (Dated)'!$E$2:$E$53,'Transactions (Dated)'!$D$2:$D$53,'Share Values'!$V343,'Transactions (Dated)'!$B$2:$B$53,'Share Values'!AF$11,'Transactions (Dated)'!$C$2:$C$53,"Sell")</f>
        <v>0</v>
      </c>
      <c r="AG343" s="40">
        <f ca="1">AG342+SUMIFS('Transactions (Dated)'!$E$2:$E$53,'Transactions (Dated)'!$D$2:$D$53,'Share Values'!$V343,'Transactions (Dated)'!$B$2:$B$53,'Share Values'!AG$11,'Transactions (Dated)'!$C$2:$C$53,"Buy")-SUMIFS('Transactions (Dated)'!$E$2:$E$53,'Transactions (Dated)'!$D$2:$D$53,'Share Values'!$V343,'Transactions (Dated)'!$B$2:$B$53,'Share Values'!AG$11,'Transactions (Dated)'!$C$2:$C$53,"Sell")</f>
        <v>0</v>
      </c>
      <c r="AH343" s="40">
        <f ca="1">AH342+SUMIFS('Transactions (Dated)'!$E$2:$E$53,'Transactions (Dated)'!$D$2:$D$53,'Share Values'!$V343,'Transactions (Dated)'!$B$2:$B$53,'Share Values'!AH$11,'Transactions (Dated)'!$C$2:$C$53,"Buy")-SUMIFS('Transactions (Dated)'!$E$2:$E$53,'Transactions (Dated)'!$D$2:$D$53,'Share Values'!$V343,'Transactions (Dated)'!$B$2:$B$53,'Share Values'!AH$11,'Transactions (Dated)'!$C$2:$C$53,"Sell")</f>
        <v>0</v>
      </c>
      <c r="AI343" s="40">
        <f ca="1">AI342+SUMIFS('Transactions (Dated)'!$E$2:$E$53,'Transactions (Dated)'!$D$2:$D$53,'Share Values'!$V343,'Transactions (Dated)'!$B$2:$B$53,'Share Values'!AI$11,'Transactions (Dated)'!$C$2:$C$53,"Buy")-SUMIFS('Transactions (Dated)'!$E$2:$E$53,'Transactions (Dated)'!$D$2:$D$53,'Share Values'!$V343,'Transactions (Dated)'!$B$2:$B$53,'Share Values'!AI$11,'Transactions (Dated)'!$C$2:$C$53,"Sell")</f>
        <v>0</v>
      </c>
      <c r="AJ343" s="40">
        <f ca="1">AJ342+SUMIFS('Transactions (Dated)'!$E$2:$E$53,'Transactions (Dated)'!$D$2:$D$53,'Share Values'!$V343,'Transactions (Dated)'!$B$2:$B$53,'Share Values'!AJ$11,'Transactions (Dated)'!$C$2:$C$53,"Buy")-SUMIFS('Transactions (Dated)'!$E$2:$E$53,'Transactions (Dated)'!$D$2:$D$53,'Share Values'!$V343,'Transactions (Dated)'!$B$2:$B$53,'Share Values'!AJ$11,'Transactions (Dated)'!$C$2:$C$53,"Sell")</f>
        <v>0</v>
      </c>
      <c r="AK343" s="40"/>
      <c r="AM343" s="3">
        <f t="shared" si="129"/>
        <v>42396</v>
      </c>
      <c r="AN343" s="6">
        <f t="shared" ca="1" si="130"/>
        <v>44955</v>
      </c>
      <c r="AO343" s="6">
        <f t="shared" ca="1" si="131"/>
        <v>17812.5</v>
      </c>
      <c r="AP343" s="6">
        <f t="shared" ca="1" si="132"/>
        <v>0</v>
      </c>
      <c r="AQ343" s="6">
        <f t="shared" ca="1" si="133"/>
        <v>65368.599999999991</v>
      </c>
      <c r="AR343" s="6">
        <f t="shared" ca="1" si="134"/>
        <v>31251.88</v>
      </c>
      <c r="AS343" s="6">
        <f t="shared" ca="1" si="135"/>
        <v>47726</v>
      </c>
      <c r="AT343" s="6">
        <f t="shared" ca="1" si="136"/>
        <v>52983</v>
      </c>
      <c r="AU343" s="6">
        <f t="shared" ca="1" si="137"/>
        <v>0</v>
      </c>
      <c r="AV343" s="6">
        <f t="shared" ca="1" si="138"/>
        <v>0</v>
      </c>
      <c r="AW343" s="6">
        <f t="shared" ca="1" si="139"/>
        <v>0</v>
      </c>
      <c r="AX343" s="6">
        <f t="shared" ca="1" si="140"/>
        <v>0</v>
      </c>
      <c r="AY343" s="6">
        <f t="shared" ca="1" si="141"/>
        <v>0</v>
      </c>
      <c r="AZ343" s="6">
        <f t="shared" ca="1" si="142"/>
        <v>0</v>
      </c>
      <c r="BA343" s="6">
        <f t="shared" ca="1" si="143"/>
        <v>0</v>
      </c>
      <c r="BB343" s="6"/>
      <c r="BD343" s="4">
        <f t="shared" ca="1" si="144"/>
        <v>260096.97999999998</v>
      </c>
      <c r="BF343" s="3">
        <f t="shared" si="145"/>
        <v>42396</v>
      </c>
      <c r="BG343" s="6">
        <f>BG342+SUMIFS('Transactions (Dated)'!H:H,'Transactions (Dated)'!D:D,'Share Values'!AM343)</f>
        <v>709086.9</v>
      </c>
      <c r="BH343" s="6">
        <f ca="1">BH342+SUMIFS('Transactions (Dated)'!$F:$F,'Transactions (Dated)'!$D:$D,$BF343,'Transactions (Dated)'!$B:$B,BH$11,'Transactions (Dated)'!$C:$C,"Dividend (paid to cash)")*W343</f>
        <v>0</v>
      </c>
      <c r="BI343" s="6">
        <f ca="1">BI342+SUMIFS('Transactions (Dated)'!$F:$F,'Transactions (Dated)'!$D:$D,$BF343,'Transactions (Dated)'!$B:$B,BI$11,'Transactions (Dated)'!$C:$C,"Dividend (paid to cash)")*X343</f>
        <v>2421.875</v>
      </c>
      <c r="BJ343" s="6">
        <f ca="1">BJ342+SUMIFS('Transactions (Dated)'!$F:$F,'Transactions (Dated)'!$D:$D,$BF343,'Transactions (Dated)'!$B:$B,BJ$11,'Transactions (Dated)'!$C:$C,"Dividend (paid to cash)")*Y343</f>
        <v>0</v>
      </c>
      <c r="BK343" s="6">
        <f ca="1">BK342+SUMIFS('Transactions (Dated)'!$F:$F,'Transactions (Dated)'!$D:$D,$BF343,'Transactions (Dated)'!$B:$B,BK$11,'Transactions (Dated)'!$C:$C,"Dividend (paid to cash)")*Z343</f>
        <v>245.96000000000004</v>
      </c>
      <c r="BL343" s="6">
        <f ca="1">BL342+SUMIFS('Transactions (Dated)'!$F:$F,'Transactions (Dated)'!$D:$D,$BF343,'Transactions (Dated)'!$B:$B,BL$11,'Transactions (Dated)'!$C:$C,"Dividend (paid to cash)")*AA343</f>
        <v>0</v>
      </c>
      <c r="BM343" s="6">
        <f ca="1">BM342+SUMIFS('Transactions (Dated)'!$F:$F,'Transactions (Dated)'!$D:$D,$BF343,'Transactions (Dated)'!$B:$B,BM$11,'Transactions (Dated)'!$C:$C,"Dividend (paid to cash)")*AB343</f>
        <v>0</v>
      </c>
      <c r="BN343" s="6">
        <f ca="1">BN342+SUMIFS('Transactions (Dated)'!$F:$F,'Transactions (Dated)'!$D:$D,$BF343,'Transactions (Dated)'!$B:$B,BN$11,'Transactions (Dated)'!$C:$C,"Dividend (paid to cash)")*AC343</f>
        <v>0</v>
      </c>
      <c r="BO343" s="6">
        <f ca="1">BO342+SUMIFS('Transactions (Dated)'!$F:$F,'Transactions (Dated)'!$D:$D,$BF343,'Transactions (Dated)'!$B:$B,BO$11,'Transactions (Dated)'!$C:$C,"Dividend (paid to cash)")*AD343</f>
        <v>0</v>
      </c>
      <c r="BP343" s="6">
        <f ca="1">BP342+SUMIFS('Transactions (Dated)'!$F:$F,'Transactions (Dated)'!$D:$D,$BF343,'Transactions (Dated)'!$B:$B,BP$11,'Transactions (Dated)'!$C:$C,"Dividend (paid to cash)")*AE343</f>
        <v>0</v>
      </c>
      <c r="BQ343" s="6">
        <f ca="1">BQ342+SUMIFS('Transactions (Dated)'!$F:$F,'Transactions (Dated)'!$D:$D,$BF343,'Transactions (Dated)'!$B:$B,BQ$11,'Transactions (Dated)'!$C:$C,"Dividend (paid to cash)")*AF343</f>
        <v>0</v>
      </c>
      <c r="BR343" s="6">
        <f ca="1">BR342+SUMIFS('Transactions (Dated)'!$F:$F,'Transactions (Dated)'!$D:$D,$BF343,'Transactions (Dated)'!$B:$B,BR$11,'Transactions (Dated)'!$C:$C,"Dividend (paid to cash)")*AG343</f>
        <v>0</v>
      </c>
      <c r="BS343" s="6">
        <f ca="1">BS342+SUMIFS('Transactions (Dated)'!$F:$F,'Transactions (Dated)'!$D:$D,$BF343,'Transactions (Dated)'!$B:$B,BS$11,'Transactions (Dated)'!$C:$C,"Dividend (paid to cash)")*AH343</f>
        <v>0</v>
      </c>
      <c r="BT343" s="6">
        <f ca="1">BT342+SUMIFS('Transactions (Dated)'!$F:$F,'Transactions (Dated)'!$D:$D,$BF343,'Transactions (Dated)'!$B:$B,BT$11,'Transactions (Dated)'!$C:$C,"Dividend (paid to cash)")*AI343</f>
        <v>0</v>
      </c>
      <c r="BU343" s="6">
        <f ca="1">BU342+SUMIFS('Transactions (Dated)'!$F:$F,'Transactions (Dated)'!$D:$D,$BF343,'Transactions (Dated)'!$B:$B,BU$11,'Transactions (Dated)'!$C:$C,"Dividend (paid to cash)")*AJ343</f>
        <v>0</v>
      </c>
      <c r="BV343" s="6"/>
      <c r="BX343" s="6">
        <f t="shared" ca="1" si="150"/>
        <v>711754.73499999999</v>
      </c>
      <c r="BZ343" s="3">
        <f t="shared" si="151"/>
        <v>42396</v>
      </c>
      <c r="CA343" s="4">
        <f t="shared" ca="1" si="146"/>
        <v>260096.97999999998</v>
      </c>
      <c r="CB343" s="4">
        <f t="shared" ca="1" si="147"/>
        <v>711754.73499999999</v>
      </c>
      <c r="CD343" s="4">
        <f t="shared" ca="1" si="148"/>
        <v>971851.71499999997</v>
      </c>
    </row>
    <row r="344" spans="2:82" x14ac:dyDescent="0.15">
      <c r="B344" s="3">
        <f t="shared" si="149"/>
        <v>42397</v>
      </c>
      <c r="C344" s="2">
        <v>12591.9</v>
      </c>
      <c r="E344" s="70">
        <v>42397</v>
      </c>
      <c r="F344" s="69">
        <v>9.67</v>
      </c>
      <c r="G344" s="69">
        <v>2</v>
      </c>
      <c r="H344" s="69">
        <v>17.03</v>
      </c>
      <c r="I344" s="69">
        <v>34.99</v>
      </c>
      <c r="J344" s="69">
        <v>12.93</v>
      </c>
      <c r="K344" s="69">
        <v>9.83</v>
      </c>
      <c r="L344" s="69">
        <v>18.71</v>
      </c>
      <c r="M344" s="69">
        <v>2.92</v>
      </c>
      <c r="N344" s="69">
        <v>6.83</v>
      </c>
      <c r="O344" s="69">
        <v>7.4832999999999998</v>
      </c>
      <c r="P344" s="69">
        <v>22.9</v>
      </c>
      <c r="Q344" s="69">
        <v>0.85</v>
      </c>
      <c r="R344" s="69">
        <v>2.38</v>
      </c>
      <c r="S344" s="69">
        <v>39.869999999999997</v>
      </c>
      <c r="T344" s="4"/>
      <c r="V344" s="3">
        <f t="shared" si="128"/>
        <v>42397</v>
      </c>
      <c r="W344" s="40">
        <f ca="1">W343+SUMIFS('Transactions (Dated)'!$E$2:$E$53,'Transactions (Dated)'!$D$2:$D$53,'Share Values'!$V344,'Transactions (Dated)'!$B$2:$B$53,'Share Values'!W$11,'Transactions (Dated)'!$C$2:$C$53,"Buy")-SUMIFS('Transactions (Dated)'!$E$2:$E$53,'Transactions (Dated)'!$D$2:$D$53,'Share Values'!$V344,'Transactions (Dated)'!$B$2:$B$53,'Share Values'!W$11,'Transactions (Dated)'!$C$2:$C$53,"Sell")</f>
        <v>4625</v>
      </c>
      <c r="X344" s="40">
        <f ca="1">X343+SUMIFS('Transactions (Dated)'!$E$2:$E$53,'Transactions (Dated)'!$D$2:$D$53,'Share Values'!$V344,'Transactions (Dated)'!$B$2:$B$53,'Share Values'!X$11,'Transactions (Dated)'!$C$2:$C$53,"Buy")-SUMIFS('Transactions (Dated)'!$E$2:$E$53,'Transactions (Dated)'!$D$2:$D$53,'Share Values'!$V344,'Transactions (Dated)'!$B$2:$B$53,'Share Values'!X$11,'Transactions (Dated)'!$C$2:$C$53,"Sell")</f>
        <v>9375</v>
      </c>
      <c r="Y344" s="40">
        <f ca="1">Y343+SUMIFS('Transactions (Dated)'!$E$2:$E$53,'Transactions (Dated)'!$D$2:$D$53,'Share Values'!$V344,'Transactions (Dated)'!$B$2:$B$53,'Share Values'!Y$11,'Transactions (Dated)'!$C$2:$C$53,"Buy")-SUMIFS('Transactions (Dated)'!$E$2:$E$53,'Transactions (Dated)'!$D$2:$D$53,'Share Values'!$V344,'Transactions (Dated)'!$B$2:$B$53,'Share Values'!Y$11,'Transactions (Dated)'!$C$2:$C$53,"Sell")</f>
        <v>0</v>
      </c>
      <c r="Z344" s="40">
        <f ca="1">Z343+SUMIFS('Transactions (Dated)'!$E$2:$E$53,'Transactions (Dated)'!$D$2:$D$53,'Share Values'!$V344,'Transactions (Dated)'!$B$2:$B$53,'Share Values'!Z$11,'Transactions (Dated)'!$C$2:$C$53,"Buy")-SUMIFS('Transactions (Dated)'!$E$2:$E$53,'Transactions (Dated)'!$D$2:$D$53,'Share Values'!$V344,'Transactions (Dated)'!$B$2:$B$53,'Share Values'!Z$11,'Transactions (Dated)'!$C$2:$C$53,"Sell")</f>
        <v>1892</v>
      </c>
      <c r="AA344" s="40">
        <f ca="1">AA343+SUMIFS('Transactions (Dated)'!$E$2:$E$53,'Transactions (Dated)'!$D$2:$D$53,'Share Values'!$V344,'Transactions (Dated)'!$B$2:$B$53,'Share Values'!AA$11,'Transactions (Dated)'!$C$2:$C$53,"Buy")-SUMIFS('Transactions (Dated)'!$E$2:$E$53,'Transactions (Dated)'!$D$2:$D$53,'Share Values'!$V344,'Transactions (Dated)'!$B$2:$B$53,'Share Values'!AA$11,'Transactions (Dated)'!$C$2:$C$53,"Sell")</f>
        <v>2348</v>
      </c>
      <c r="AB344" s="40">
        <f ca="1">AB343+SUMIFS('Transactions (Dated)'!$E$2:$E$53,'Transactions (Dated)'!$D$2:$D$53,'Share Values'!$V344,'Transactions (Dated)'!$B$2:$B$53,'Share Values'!AB$11,'Transactions (Dated)'!$C$2:$C$53,"Buy")-SUMIFS('Transactions (Dated)'!$E$2:$E$53,'Transactions (Dated)'!$D$2:$D$53,'Share Values'!$V344,'Transactions (Dated)'!$B$2:$B$53,'Share Values'!AB$11,'Transactions (Dated)'!$C$2:$C$53,"Sell")</f>
        <v>4900</v>
      </c>
      <c r="AC344" s="40">
        <f ca="1">AC343+SUMIFS('Transactions (Dated)'!$E$2:$E$53,'Transactions (Dated)'!$D$2:$D$53,'Share Values'!$V344,'Transactions (Dated)'!$B$2:$B$53,'Share Values'!AC$11,'Transactions (Dated)'!$C$2:$C$53,"Buy")-SUMIFS('Transactions (Dated)'!$E$2:$E$53,'Transactions (Dated)'!$D$2:$D$53,'Share Values'!$V344,'Transactions (Dated)'!$B$2:$B$53,'Share Values'!AC$11,'Transactions (Dated)'!$C$2:$C$53,"Sell")</f>
        <v>2900</v>
      </c>
      <c r="AD344" s="40">
        <f ca="1">AD343+SUMIFS('Transactions (Dated)'!$E$2:$E$53,'Transactions (Dated)'!$D$2:$D$53,'Share Values'!$V344,'Transactions (Dated)'!$B$2:$B$53,'Share Values'!AD$11,'Transactions (Dated)'!$C$2:$C$53,"Buy")-SUMIFS('Transactions (Dated)'!$E$2:$E$53,'Transactions (Dated)'!$D$2:$D$53,'Share Values'!$V344,'Transactions (Dated)'!$B$2:$B$53,'Share Values'!AD$11,'Transactions (Dated)'!$C$2:$C$53,"Sell")</f>
        <v>0</v>
      </c>
      <c r="AE344" s="40">
        <f ca="1">AE343+SUMIFS('Transactions (Dated)'!$E$2:$E$53,'Transactions (Dated)'!$D$2:$D$53,'Share Values'!$V344,'Transactions (Dated)'!$B$2:$B$53,'Share Values'!AE$11,'Transactions (Dated)'!$C$2:$C$53,"Buy")-SUMIFS('Transactions (Dated)'!$E$2:$E$53,'Transactions (Dated)'!$D$2:$D$53,'Share Values'!$V344,'Transactions (Dated)'!$B$2:$B$53,'Share Values'!AE$11,'Transactions (Dated)'!$C$2:$C$53,"Sell")</f>
        <v>0</v>
      </c>
      <c r="AF344" s="40">
        <f ca="1">AF343+SUMIFS('Transactions (Dated)'!$E$2:$E$53,'Transactions (Dated)'!$D$2:$D$53,'Share Values'!$V344,'Transactions (Dated)'!$B$2:$B$53,'Share Values'!AF$11,'Transactions (Dated)'!$C$2:$C$53,"Buy")-SUMIFS('Transactions (Dated)'!$E$2:$E$53,'Transactions (Dated)'!$D$2:$D$53,'Share Values'!$V344,'Transactions (Dated)'!$B$2:$B$53,'Share Values'!AF$11,'Transactions (Dated)'!$C$2:$C$53,"Sell")</f>
        <v>0</v>
      </c>
      <c r="AG344" s="40">
        <f ca="1">AG343+SUMIFS('Transactions (Dated)'!$E$2:$E$53,'Transactions (Dated)'!$D$2:$D$53,'Share Values'!$V344,'Transactions (Dated)'!$B$2:$B$53,'Share Values'!AG$11,'Transactions (Dated)'!$C$2:$C$53,"Buy")-SUMIFS('Transactions (Dated)'!$E$2:$E$53,'Transactions (Dated)'!$D$2:$D$53,'Share Values'!$V344,'Transactions (Dated)'!$B$2:$B$53,'Share Values'!AG$11,'Transactions (Dated)'!$C$2:$C$53,"Sell")</f>
        <v>0</v>
      </c>
      <c r="AH344" s="40">
        <f ca="1">AH343+SUMIFS('Transactions (Dated)'!$E$2:$E$53,'Transactions (Dated)'!$D$2:$D$53,'Share Values'!$V344,'Transactions (Dated)'!$B$2:$B$53,'Share Values'!AH$11,'Transactions (Dated)'!$C$2:$C$53,"Buy")-SUMIFS('Transactions (Dated)'!$E$2:$E$53,'Transactions (Dated)'!$D$2:$D$53,'Share Values'!$V344,'Transactions (Dated)'!$B$2:$B$53,'Share Values'!AH$11,'Transactions (Dated)'!$C$2:$C$53,"Sell")</f>
        <v>0</v>
      </c>
      <c r="AI344" s="40">
        <f ca="1">AI343+SUMIFS('Transactions (Dated)'!$E$2:$E$53,'Transactions (Dated)'!$D$2:$D$53,'Share Values'!$V344,'Transactions (Dated)'!$B$2:$B$53,'Share Values'!AI$11,'Transactions (Dated)'!$C$2:$C$53,"Buy")-SUMIFS('Transactions (Dated)'!$E$2:$E$53,'Transactions (Dated)'!$D$2:$D$53,'Share Values'!$V344,'Transactions (Dated)'!$B$2:$B$53,'Share Values'!AI$11,'Transactions (Dated)'!$C$2:$C$53,"Sell")</f>
        <v>0</v>
      </c>
      <c r="AJ344" s="40">
        <f ca="1">AJ343+SUMIFS('Transactions (Dated)'!$E$2:$E$53,'Transactions (Dated)'!$D$2:$D$53,'Share Values'!$V344,'Transactions (Dated)'!$B$2:$B$53,'Share Values'!AJ$11,'Transactions (Dated)'!$C$2:$C$53,"Buy")-SUMIFS('Transactions (Dated)'!$E$2:$E$53,'Transactions (Dated)'!$D$2:$D$53,'Share Values'!$V344,'Transactions (Dated)'!$B$2:$B$53,'Share Values'!AJ$11,'Transactions (Dated)'!$C$2:$C$53,"Sell")</f>
        <v>0</v>
      </c>
      <c r="AK344" s="40"/>
      <c r="AM344" s="3">
        <f t="shared" si="129"/>
        <v>42397</v>
      </c>
      <c r="AN344" s="6">
        <f t="shared" ca="1" si="130"/>
        <v>44723.75</v>
      </c>
      <c r="AO344" s="6">
        <f t="shared" ca="1" si="131"/>
        <v>18750</v>
      </c>
      <c r="AP344" s="6">
        <f t="shared" ca="1" si="132"/>
        <v>0</v>
      </c>
      <c r="AQ344" s="6">
        <f t="shared" ca="1" si="133"/>
        <v>66201.08</v>
      </c>
      <c r="AR344" s="6">
        <f t="shared" ca="1" si="134"/>
        <v>30359.64</v>
      </c>
      <c r="AS344" s="6">
        <f t="shared" ca="1" si="135"/>
        <v>48167</v>
      </c>
      <c r="AT344" s="6">
        <f t="shared" ca="1" si="136"/>
        <v>54259</v>
      </c>
      <c r="AU344" s="6">
        <f t="shared" ca="1" si="137"/>
        <v>0</v>
      </c>
      <c r="AV344" s="6">
        <f t="shared" ca="1" si="138"/>
        <v>0</v>
      </c>
      <c r="AW344" s="6">
        <f t="shared" ca="1" si="139"/>
        <v>0</v>
      </c>
      <c r="AX344" s="6">
        <f t="shared" ca="1" si="140"/>
        <v>0</v>
      </c>
      <c r="AY344" s="6">
        <f t="shared" ca="1" si="141"/>
        <v>0</v>
      </c>
      <c r="AZ344" s="6">
        <f t="shared" ca="1" si="142"/>
        <v>0</v>
      </c>
      <c r="BA344" s="6">
        <f t="shared" ca="1" si="143"/>
        <v>0</v>
      </c>
      <c r="BB344" s="6"/>
      <c r="BD344" s="4">
        <f t="shared" ca="1" si="144"/>
        <v>262460.46999999997</v>
      </c>
      <c r="BF344" s="3">
        <f t="shared" si="145"/>
        <v>42397</v>
      </c>
      <c r="BG344" s="6">
        <f>BG343+SUMIFS('Transactions (Dated)'!H:H,'Transactions (Dated)'!D:D,'Share Values'!AM344)</f>
        <v>709086.9</v>
      </c>
      <c r="BH344" s="6">
        <f ca="1">BH343+SUMIFS('Transactions (Dated)'!$F:$F,'Transactions (Dated)'!$D:$D,$BF344,'Transactions (Dated)'!$B:$B,BH$11,'Transactions (Dated)'!$C:$C,"Dividend (paid to cash)")*W344</f>
        <v>0</v>
      </c>
      <c r="BI344" s="6">
        <f ca="1">BI343+SUMIFS('Transactions (Dated)'!$F:$F,'Transactions (Dated)'!$D:$D,$BF344,'Transactions (Dated)'!$B:$B,BI$11,'Transactions (Dated)'!$C:$C,"Dividend (paid to cash)")*X344</f>
        <v>2421.875</v>
      </c>
      <c r="BJ344" s="6">
        <f ca="1">BJ343+SUMIFS('Transactions (Dated)'!$F:$F,'Transactions (Dated)'!$D:$D,$BF344,'Transactions (Dated)'!$B:$B,BJ$11,'Transactions (Dated)'!$C:$C,"Dividend (paid to cash)")*Y344</f>
        <v>0</v>
      </c>
      <c r="BK344" s="6">
        <f ca="1">BK343+SUMIFS('Transactions (Dated)'!$F:$F,'Transactions (Dated)'!$D:$D,$BF344,'Transactions (Dated)'!$B:$B,BK$11,'Transactions (Dated)'!$C:$C,"Dividend (paid to cash)")*Z344</f>
        <v>245.96000000000004</v>
      </c>
      <c r="BL344" s="6">
        <f ca="1">BL343+SUMIFS('Transactions (Dated)'!$F:$F,'Transactions (Dated)'!$D:$D,$BF344,'Transactions (Dated)'!$B:$B,BL$11,'Transactions (Dated)'!$C:$C,"Dividend (paid to cash)")*AA344</f>
        <v>0</v>
      </c>
      <c r="BM344" s="6">
        <f ca="1">BM343+SUMIFS('Transactions (Dated)'!$F:$F,'Transactions (Dated)'!$D:$D,$BF344,'Transactions (Dated)'!$B:$B,BM$11,'Transactions (Dated)'!$C:$C,"Dividend (paid to cash)")*AB344</f>
        <v>359.31700000000001</v>
      </c>
      <c r="BN344" s="6">
        <f ca="1">BN343+SUMIFS('Transactions (Dated)'!$F:$F,'Transactions (Dated)'!$D:$D,$BF344,'Transactions (Dated)'!$B:$B,BN$11,'Transactions (Dated)'!$C:$C,"Dividend (paid to cash)")*AC344</f>
        <v>0</v>
      </c>
      <c r="BO344" s="6">
        <f ca="1">BO343+SUMIFS('Transactions (Dated)'!$F:$F,'Transactions (Dated)'!$D:$D,$BF344,'Transactions (Dated)'!$B:$B,BO$11,'Transactions (Dated)'!$C:$C,"Dividend (paid to cash)")*AD344</f>
        <v>0</v>
      </c>
      <c r="BP344" s="6">
        <f ca="1">BP343+SUMIFS('Transactions (Dated)'!$F:$F,'Transactions (Dated)'!$D:$D,$BF344,'Transactions (Dated)'!$B:$B,BP$11,'Transactions (Dated)'!$C:$C,"Dividend (paid to cash)")*AE344</f>
        <v>0</v>
      </c>
      <c r="BQ344" s="6">
        <f ca="1">BQ343+SUMIFS('Transactions (Dated)'!$F:$F,'Transactions (Dated)'!$D:$D,$BF344,'Transactions (Dated)'!$B:$B,BQ$11,'Transactions (Dated)'!$C:$C,"Dividend (paid to cash)")*AF344</f>
        <v>0</v>
      </c>
      <c r="BR344" s="6">
        <f ca="1">BR343+SUMIFS('Transactions (Dated)'!$F:$F,'Transactions (Dated)'!$D:$D,$BF344,'Transactions (Dated)'!$B:$B,BR$11,'Transactions (Dated)'!$C:$C,"Dividend (paid to cash)")*AG344</f>
        <v>0</v>
      </c>
      <c r="BS344" s="6">
        <f ca="1">BS343+SUMIFS('Transactions (Dated)'!$F:$F,'Transactions (Dated)'!$D:$D,$BF344,'Transactions (Dated)'!$B:$B,BS$11,'Transactions (Dated)'!$C:$C,"Dividend (paid to cash)")*AH344</f>
        <v>0</v>
      </c>
      <c r="BT344" s="6">
        <f ca="1">BT343+SUMIFS('Transactions (Dated)'!$F:$F,'Transactions (Dated)'!$D:$D,$BF344,'Transactions (Dated)'!$B:$B,BT$11,'Transactions (Dated)'!$C:$C,"Dividend (paid to cash)")*AI344</f>
        <v>0</v>
      </c>
      <c r="BU344" s="6">
        <f ca="1">BU343+SUMIFS('Transactions (Dated)'!$F:$F,'Transactions (Dated)'!$D:$D,$BF344,'Transactions (Dated)'!$B:$B,BU$11,'Transactions (Dated)'!$C:$C,"Dividend (paid to cash)")*AJ344</f>
        <v>0</v>
      </c>
      <c r="BV344" s="6"/>
      <c r="BX344" s="6">
        <f t="shared" ca="1" si="150"/>
        <v>712114.05200000003</v>
      </c>
      <c r="BZ344" s="3">
        <f t="shared" si="151"/>
        <v>42397</v>
      </c>
      <c r="CA344" s="4">
        <f t="shared" ca="1" si="146"/>
        <v>262460.46999999997</v>
      </c>
      <c r="CB344" s="4">
        <f t="shared" ca="1" si="147"/>
        <v>712114.05200000003</v>
      </c>
      <c r="CD344" s="4">
        <f t="shared" ca="1" si="148"/>
        <v>974574.522</v>
      </c>
    </row>
    <row r="345" spans="2:82" x14ac:dyDescent="0.15">
      <c r="B345" s="3">
        <f t="shared" si="149"/>
        <v>42398</v>
      </c>
      <c r="C345" s="2">
        <v>12822.1</v>
      </c>
      <c r="E345" s="70">
        <v>42398</v>
      </c>
      <c r="F345" s="69">
        <v>9.9700000000000006</v>
      </c>
      <c r="G345" s="69">
        <v>2</v>
      </c>
      <c r="H345" s="69">
        <v>17.28</v>
      </c>
      <c r="I345" s="69">
        <v>35.5</v>
      </c>
      <c r="J345" s="69">
        <v>13.1</v>
      </c>
      <c r="K345" s="69">
        <v>9.98</v>
      </c>
      <c r="L345" s="69">
        <v>19.63</v>
      </c>
      <c r="M345" s="69">
        <v>2.92</v>
      </c>
      <c r="N345" s="69">
        <v>6.9</v>
      </c>
      <c r="O345" s="69">
        <v>7.4832999999999998</v>
      </c>
      <c r="P345" s="69">
        <v>23.77</v>
      </c>
      <c r="Q345" s="69">
        <v>0.84</v>
      </c>
      <c r="R345" s="69">
        <v>2.76</v>
      </c>
      <c r="S345" s="69">
        <v>40.479999999999997</v>
      </c>
      <c r="T345" s="4"/>
      <c r="V345" s="3">
        <f t="shared" si="128"/>
        <v>42398</v>
      </c>
      <c r="W345" s="40">
        <f ca="1">W344+SUMIFS('Transactions (Dated)'!$E$2:$E$53,'Transactions (Dated)'!$D$2:$D$53,'Share Values'!$V345,'Transactions (Dated)'!$B$2:$B$53,'Share Values'!W$11,'Transactions (Dated)'!$C$2:$C$53,"Buy")-SUMIFS('Transactions (Dated)'!$E$2:$E$53,'Transactions (Dated)'!$D$2:$D$53,'Share Values'!$V345,'Transactions (Dated)'!$B$2:$B$53,'Share Values'!W$11,'Transactions (Dated)'!$C$2:$C$53,"Sell")</f>
        <v>4625</v>
      </c>
      <c r="X345" s="40">
        <f ca="1">X344+SUMIFS('Transactions (Dated)'!$E$2:$E$53,'Transactions (Dated)'!$D$2:$D$53,'Share Values'!$V345,'Transactions (Dated)'!$B$2:$B$53,'Share Values'!X$11,'Transactions (Dated)'!$C$2:$C$53,"Buy")-SUMIFS('Transactions (Dated)'!$E$2:$E$53,'Transactions (Dated)'!$D$2:$D$53,'Share Values'!$V345,'Transactions (Dated)'!$B$2:$B$53,'Share Values'!X$11,'Transactions (Dated)'!$C$2:$C$53,"Sell")</f>
        <v>9375</v>
      </c>
      <c r="Y345" s="40">
        <f ca="1">Y344+SUMIFS('Transactions (Dated)'!$E$2:$E$53,'Transactions (Dated)'!$D$2:$D$53,'Share Values'!$V345,'Transactions (Dated)'!$B$2:$B$53,'Share Values'!Y$11,'Transactions (Dated)'!$C$2:$C$53,"Buy")-SUMIFS('Transactions (Dated)'!$E$2:$E$53,'Transactions (Dated)'!$D$2:$D$53,'Share Values'!$V345,'Transactions (Dated)'!$B$2:$B$53,'Share Values'!Y$11,'Transactions (Dated)'!$C$2:$C$53,"Sell")</f>
        <v>0</v>
      </c>
      <c r="Z345" s="40">
        <f ca="1">Z344+SUMIFS('Transactions (Dated)'!$E$2:$E$53,'Transactions (Dated)'!$D$2:$D$53,'Share Values'!$V345,'Transactions (Dated)'!$B$2:$B$53,'Share Values'!Z$11,'Transactions (Dated)'!$C$2:$C$53,"Buy")-SUMIFS('Transactions (Dated)'!$E$2:$E$53,'Transactions (Dated)'!$D$2:$D$53,'Share Values'!$V345,'Transactions (Dated)'!$B$2:$B$53,'Share Values'!Z$11,'Transactions (Dated)'!$C$2:$C$53,"Sell")</f>
        <v>1892</v>
      </c>
      <c r="AA345" s="40">
        <f ca="1">AA344+SUMIFS('Transactions (Dated)'!$E$2:$E$53,'Transactions (Dated)'!$D$2:$D$53,'Share Values'!$V345,'Transactions (Dated)'!$B$2:$B$53,'Share Values'!AA$11,'Transactions (Dated)'!$C$2:$C$53,"Buy")-SUMIFS('Transactions (Dated)'!$E$2:$E$53,'Transactions (Dated)'!$D$2:$D$53,'Share Values'!$V345,'Transactions (Dated)'!$B$2:$B$53,'Share Values'!AA$11,'Transactions (Dated)'!$C$2:$C$53,"Sell")</f>
        <v>2348</v>
      </c>
      <c r="AB345" s="40">
        <f ca="1">AB344+SUMIFS('Transactions (Dated)'!$E$2:$E$53,'Transactions (Dated)'!$D$2:$D$53,'Share Values'!$V345,'Transactions (Dated)'!$B$2:$B$53,'Share Values'!AB$11,'Transactions (Dated)'!$C$2:$C$53,"Buy")-SUMIFS('Transactions (Dated)'!$E$2:$E$53,'Transactions (Dated)'!$D$2:$D$53,'Share Values'!$V345,'Transactions (Dated)'!$B$2:$B$53,'Share Values'!AB$11,'Transactions (Dated)'!$C$2:$C$53,"Sell")</f>
        <v>4900</v>
      </c>
      <c r="AC345" s="40">
        <f ca="1">AC344+SUMIFS('Transactions (Dated)'!$E$2:$E$53,'Transactions (Dated)'!$D$2:$D$53,'Share Values'!$V345,'Transactions (Dated)'!$B$2:$B$53,'Share Values'!AC$11,'Transactions (Dated)'!$C$2:$C$53,"Buy")-SUMIFS('Transactions (Dated)'!$E$2:$E$53,'Transactions (Dated)'!$D$2:$D$53,'Share Values'!$V345,'Transactions (Dated)'!$B$2:$B$53,'Share Values'!AC$11,'Transactions (Dated)'!$C$2:$C$53,"Sell")</f>
        <v>2900</v>
      </c>
      <c r="AD345" s="40">
        <f ca="1">AD344+SUMIFS('Transactions (Dated)'!$E$2:$E$53,'Transactions (Dated)'!$D$2:$D$53,'Share Values'!$V345,'Transactions (Dated)'!$B$2:$B$53,'Share Values'!AD$11,'Transactions (Dated)'!$C$2:$C$53,"Buy")-SUMIFS('Transactions (Dated)'!$E$2:$E$53,'Transactions (Dated)'!$D$2:$D$53,'Share Values'!$V345,'Transactions (Dated)'!$B$2:$B$53,'Share Values'!AD$11,'Transactions (Dated)'!$C$2:$C$53,"Sell")</f>
        <v>28401</v>
      </c>
      <c r="AE345" s="40">
        <f ca="1">AE344+SUMIFS('Transactions (Dated)'!$E$2:$E$53,'Transactions (Dated)'!$D$2:$D$53,'Share Values'!$V345,'Transactions (Dated)'!$B$2:$B$53,'Share Values'!AE$11,'Transactions (Dated)'!$C$2:$C$53,"Buy")-SUMIFS('Transactions (Dated)'!$E$2:$E$53,'Transactions (Dated)'!$D$2:$D$53,'Share Values'!$V345,'Transactions (Dated)'!$B$2:$B$53,'Share Values'!AE$11,'Transactions (Dated)'!$C$2:$C$53,"Sell")</f>
        <v>0</v>
      </c>
      <c r="AF345" s="40">
        <f ca="1">AF344+SUMIFS('Transactions (Dated)'!$E$2:$E$53,'Transactions (Dated)'!$D$2:$D$53,'Share Values'!$V345,'Transactions (Dated)'!$B$2:$B$53,'Share Values'!AF$11,'Transactions (Dated)'!$C$2:$C$53,"Buy")-SUMIFS('Transactions (Dated)'!$E$2:$E$53,'Transactions (Dated)'!$D$2:$D$53,'Share Values'!$V345,'Transactions (Dated)'!$B$2:$B$53,'Share Values'!AF$11,'Transactions (Dated)'!$C$2:$C$53,"Sell")</f>
        <v>0</v>
      </c>
      <c r="AG345" s="40">
        <f ca="1">AG344+SUMIFS('Transactions (Dated)'!$E$2:$E$53,'Transactions (Dated)'!$D$2:$D$53,'Share Values'!$V345,'Transactions (Dated)'!$B$2:$B$53,'Share Values'!AG$11,'Transactions (Dated)'!$C$2:$C$53,"Buy")-SUMIFS('Transactions (Dated)'!$E$2:$E$53,'Transactions (Dated)'!$D$2:$D$53,'Share Values'!$V345,'Transactions (Dated)'!$B$2:$B$53,'Share Values'!AG$11,'Transactions (Dated)'!$C$2:$C$53,"Sell")</f>
        <v>0</v>
      </c>
      <c r="AH345" s="40">
        <f ca="1">AH344+SUMIFS('Transactions (Dated)'!$E$2:$E$53,'Transactions (Dated)'!$D$2:$D$53,'Share Values'!$V345,'Transactions (Dated)'!$B$2:$B$53,'Share Values'!AH$11,'Transactions (Dated)'!$C$2:$C$53,"Buy")-SUMIFS('Transactions (Dated)'!$E$2:$E$53,'Transactions (Dated)'!$D$2:$D$53,'Share Values'!$V345,'Transactions (Dated)'!$B$2:$B$53,'Share Values'!AH$11,'Transactions (Dated)'!$C$2:$C$53,"Sell")</f>
        <v>0</v>
      </c>
      <c r="AI345" s="40">
        <f ca="1">AI344+SUMIFS('Transactions (Dated)'!$E$2:$E$53,'Transactions (Dated)'!$D$2:$D$53,'Share Values'!$V345,'Transactions (Dated)'!$B$2:$B$53,'Share Values'!AI$11,'Transactions (Dated)'!$C$2:$C$53,"Buy")-SUMIFS('Transactions (Dated)'!$E$2:$E$53,'Transactions (Dated)'!$D$2:$D$53,'Share Values'!$V345,'Transactions (Dated)'!$B$2:$B$53,'Share Values'!AI$11,'Transactions (Dated)'!$C$2:$C$53,"Sell")</f>
        <v>0</v>
      </c>
      <c r="AJ345" s="40">
        <f ca="1">AJ344+SUMIFS('Transactions (Dated)'!$E$2:$E$53,'Transactions (Dated)'!$D$2:$D$53,'Share Values'!$V345,'Transactions (Dated)'!$B$2:$B$53,'Share Values'!AJ$11,'Transactions (Dated)'!$C$2:$C$53,"Buy")-SUMIFS('Transactions (Dated)'!$E$2:$E$53,'Transactions (Dated)'!$D$2:$D$53,'Share Values'!$V345,'Transactions (Dated)'!$B$2:$B$53,'Share Values'!AJ$11,'Transactions (Dated)'!$C$2:$C$53,"Sell")</f>
        <v>0</v>
      </c>
      <c r="AK345" s="40"/>
      <c r="AM345" s="3">
        <f t="shared" si="129"/>
        <v>42398</v>
      </c>
      <c r="AN345" s="6">
        <f t="shared" ca="1" si="130"/>
        <v>46111.25</v>
      </c>
      <c r="AO345" s="6">
        <f t="shared" ca="1" si="131"/>
        <v>18750</v>
      </c>
      <c r="AP345" s="6">
        <f t="shared" ca="1" si="132"/>
        <v>0</v>
      </c>
      <c r="AQ345" s="6">
        <f t="shared" ca="1" si="133"/>
        <v>67166</v>
      </c>
      <c r="AR345" s="6">
        <f t="shared" ca="1" si="134"/>
        <v>30758.799999999999</v>
      </c>
      <c r="AS345" s="6">
        <f t="shared" ca="1" si="135"/>
        <v>48902</v>
      </c>
      <c r="AT345" s="6">
        <f t="shared" ca="1" si="136"/>
        <v>56927</v>
      </c>
      <c r="AU345" s="6">
        <f t="shared" ca="1" si="137"/>
        <v>82930.92</v>
      </c>
      <c r="AV345" s="6">
        <f t="shared" ca="1" si="138"/>
        <v>0</v>
      </c>
      <c r="AW345" s="6">
        <f t="shared" ca="1" si="139"/>
        <v>0</v>
      </c>
      <c r="AX345" s="6">
        <f t="shared" ca="1" si="140"/>
        <v>0</v>
      </c>
      <c r="AY345" s="6">
        <f t="shared" ca="1" si="141"/>
        <v>0</v>
      </c>
      <c r="AZ345" s="6">
        <f t="shared" ca="1" si="142"/>
        <v>0</v>
      </c>
      <c r="BA345" s="6">
        <f t="shared" ca="1" si="143"/>
        <v>0</v>
      </c>
      <c r="BB345" s="6"/>
      <c r="BD345" s="4">
        <f t="shared" ca="1" si="144"/>
        <v>351545.97</v>
      </c>
      <c r="BF345" s="3">
        <f t="shared" si="145"/>
        <v>42398</v>
      </c>
      <c r="BG345" s="6">
        <f>BG344+SUMIFS('Transactions (Dated)'!H:H,'Transactions (Dated)'!D:D,'Share Values'!AM345)</f>
        <v>626145.98</v>
      </c>
      <c r="BH345" s="6">
        <f ca="1">BH344+SUMIFS('Transactions (Dated)'!$F:$F,'Transactions (Dated)'!$D:$D,$BF345,'Transactions (Dated)'!$B:$B,BH$11,'Transactions (Dated)'!$C:$C,"Dividend (paid to cash)")*W345</f>
        <v>0</v>
      </c>
      <c r="BI345" s="6">
        <f ca="1">BI344+SUMIFS('Transactions (Dated)'!$F:$F,'Transactions (Dated)'!$D:$D,$BF345,'Transactions (Dated)'!$B:$B,BI$11,'Transactions (Dated)'!$C:$C,"Dividend (paid to cash)")*X345</f>
        <v>2421.875</v>
      </c>
      <c r="BJ345" s="6">
        <f ca="1">BJ344+SUMIFS('Transactions (Dated)'!$F:$F,'Transactions (Dated)'!$D:$D,$BF345,'Transactions (Dated)'!$B:$B,BJ$11,'Transactions (Dated)'!$C:$C,"Dividend (paid to cash)")*Y345</f>
        <v>0</v>
      </c>
      <c r="BK345" s="6">
        <f ca="1">BK344+SUMIFS('Transactions (Dated)'!$F:$F,'Transactions (Dated)'!$D:$D,$BF345,'Transactions (Dated)'!$B:$B,BK$11,'Transactions (Dated)'!$C:$C,"Dividend (paid to cash)")*Z345</f>
        <v>245.96000000000004</v>
      </c>
      <c r="BL345" s="6">
        <f ca="1">BL344+SUMIFS('Transactions (Dated)'!$F:$F,'Transactions (Dated)'!$D:$D,$BF345,'Transactions (Dated)'!$B:$B,BL$11,'Transactions (Dated)'!$C:$C,"Dividend (paid to cash)")*AA345</f>
        <v>0</v>
      </c>
      <c r="BM345" s="6">
        <f ca="1">BM344+SUMIFS('Transactions (Dated)'!$F:$F,'Transactions (Dated)'!$D:$D,$BF345,'Transactions (Dated)'!$B:$B,BM$11,'Transactions (Dated)'!$C:$C,"Dividend (paid to cash)")*AB345</f>
        <v>359.31700000000001</v>
      </c>
      <c r="BN345" s="6">
        <f ca="1">BN344+SUMIFS('Transactions (Dated)'!$F:$F,'Transactions (Dated)'!$D:$D,$BF345,'Transactions (Dated)'!$B:$B,BN$11,'Transactions (Dated)'!$C:$C,"Dividend (paid to cash)")*AC345</f>
        <v>0</v>
      </c>
      <c r="BO345" s="6">
        <f ca="1">BO344+SUMIFS('Transactions (Dated)'!$F:$F,'Transactions (Dated)'!$D:$D,$BF345,'Transactions (Dated)'!$B:$B,BO$11,'Transactions (Dated)'!$C:$C,"Dividend (paid to cash)")*AD345</f>
        <v>0</v>
      </c>
      <c r="BP345" s="6">
        <f ca="1">BP344+SUMIFS('Transactions (Dated)'!$F:$F,'Transactions (Dated)'!$D:$D,$BF345,'Transactions (Dated)'!$B:$B,BP$11,'Transactions (Dated)'!$C:$C,"Dividend (paid to cash)")*AE345</f>
        <v>0</v>
      </c>
      <c r="BQ345" s="6">
        <f ca="1">BQ344+SUMIFS('Transactions (Dated)'!$F:$F,'Transactions (Dated)'!$D:$D,$BF345,'Transactions (Dated)'!$B:$B,BQ$11,'Transactions (Dated)'!$C:$C,"Dividend (paid to cash)")*AF345</f>
        <v>0</v>
      </c>
      <c r="BR345" s="6">
        <f ca="1">BR344+SUMIFS('Transactions (Dated)'!$F:$F,'Transactions (Dated)'!$D:$D,$BF345,'Transactions (Dated)'!$B:$B,BR$11,'Transactions (Dated)'!$C:$C,"Dividend (paid to cash)")*AG345</f>
        <v>0</v>
      </c>
      <c r="BS345" s="6">
        <f ca="1">BS344+SUMIFS('Transactions (Dated)'!$F:$F,'Transactions (Dated)'!$D:$D,$BF345,'Transactions (Dated)'!$B:$B,BS$11,'Transactions (Dated)'!$C:$C,"Dividend (paid to cash)")*AH345</f>
        <v>0</v>
      </c>
      <c r="BT345" s="6">
        <f ca="1">BT344+SUMIFS('Transactions (Dated)'!$F:$F,'Transactions (Dated)'!$D:$D,$BF345,'Transactions (Dated)'!$B:$B,BT$11,'Transactions (Dated)'!$C:$C,"Dividend (paid to cash)")*AI345</f>
        <v>0</v>
      </c>
      <c r="BU345" s="6">
        <f ca="1">BU344+SUMIFS('Transactions (Dated)'!$F:$F,'Transactions (Dated)'!$D:$D,$BF345,'Transactions (Dated)'!$B:$B,BU$11,'Transactions (Dated)'!$C:$C,"Dividend (paid to cash)")*AJ345</f>
        <v>0</v>
      </c>
      <c r="BV345" s="6"/>
      <c r="BX345" s="6">
        <f t="shared" ca="1" si="150"/>
        <v>629173.13199999998</v>
      </c>
      <c r="BZ345" s="3">
        <f t="shared" si="151"/>
        <v>42398</v>
      </c>
      <c r="CA345" s="4">
        <f t="shared" ca="1" si="146"/>
        <v>351545.97</v>
      </c>
      <c r="CB345" s="4">
        <f t="shared" ca="1" si="147"/>
        <v>629173.13199999998</v>
      </c>
      <c r="CD345" s="4">
        <f t="shared" ca="1" si="148"/>
        <v>980719.10199999996</v>
      </c>
    </row>
    <row r="346" spans="2:82" x14ac:dyDescent="0.15">
      <c r="B346" s="3">
        <f t="shared" si="149"/>
        <v>42401</v>
      </c>
      <c r="C346" s="2">
        <v>12674.4</v>
      </c>
      <c r="E346" s="70">
        <v>42401</v>
      </c>
      <c r="F346" s="69">
        <v>9.85</v>
      </c>
      <c r="G346" s="69">
        <v>1.89</v>
      </c>
      <c r="H346" s="69">
        <v>17.16</v>
      </c>
      <c r="I346" s="69">
        <v>35.700000000000003</v>
      </c>
      <c r="J346" s="69">
        <v>12.88</v>
      </c>
      <c r="K346" s="69">
        <v>9.91</v>
      </c>
      <c r="L346" s="69">
        <v>19.34</v>
      </c>
      <c r="M346" s="69">
        <v>2.86</v>
      </c>
      <c r="N346" s="69">
        <v>6.91</v>
      </c>
      <c r="O346" s="69">
        <v>7.4</v>
      </c>
      <c r="P346" s="69">
        <v>24.09</v>
      </c>
      <c r="Q346" s="69">
        <v>0.84</v>
      </c>
      <c r="R346" s="69">
        <v>2.69</v>
      </c>
      <c r="S346" s="69">
        <v>40.61</v>
      </c>
      <c r="T346" s="4"/>
      <c r="V346" s="3">
        <f t="shared" si="128"/>
        <v>42401</v>
      </c>
      <c r="W346" s="40">
        <f ca="1">W345+SUMIFS('Transactions (Dated)'!$E$2:$E$53,'Transactions (Dated)'!$D$2:$D$53,'Share Values'!$V346,'Transactions (Dated)'!$B$2:$B$53,'Share Values'!W$11,'Transactions (Dated)'!$C$2:$C$53,"Buy")-SUMIFS('Transactions (Dated)'!$E$2:$E$53,'Transactions (Dated)'!$D$2:$D$53,'Share Values'!$V346,'Transactions (Dated)'!$B$2:$B$53,'Share Values'!W$11,'Transactions (Dated)'!$C$2:$C$53,"Sell")</f>
        <v>4625</v>
      </c>
      <c r="X346" s="40">
        <f ca="1">X345+SUMIFS('Transactions (Dated)'!$E$2:$E$53,'Transactions (Dated)'!$D$2:$D$53,'Share Values'!$V346,'Transactions (Dated)'!$B$2:$B$53,'Share Values'!X$11,'Transactions (Dated)'!$C$2:$C$53,"Buy")-SUMIFS('Transactions (Dated)'!$E$2:$E$53,'Transactions (Dated)'!$D$2:$D$53,'Share Values'!$V346,'Transactions (Dated)'!$B$2:$B$53,'Share Values'!X$11,'Transactions (Dated)'!$C$2:$C$53,"Sell")</f>
        <v>9375</v>
      </c>
      <c r="Y346" s="40">
        <f ca="1">Y345+SUMIFS('Transactions (Dated)'!$E$2:$E$53,'Transactions (Dated)'!$D$2:$D$53,'Share Values'!$V346,'Transactions (Dated)'!$B$2:$B$53,'Share Values'!Y$11,'Transactions (Dated)'!$C$2:$C$53,"Buy")-SUMIFS('Transactions (Dated)'!$E$2:$E$53,'Transactions (Dated)'!$D$2:$D$53,'Share Values'!$V346,'Transactions (Dated)'!$B$2:$B$53,'Share Values'!Y$11,'Transactions (Dated)'!$C$2:$C$53,"Sell")</f>
        <v>0</v>
      </c>
      <c r="Z346" s="40">
        <f ca="1">Z345+SUMIFS('Transactions (Dated)'!$E$2:$E$53,'Transactions (Dated)'!$D$2:$D$53,'Share Values'!$V346,'Transactions (Dated)'!$B$2:$B$53,'Share Values'!Z$11,'Transactions (Dated)'!$C$2:$C$53,"Buy")-SUMIFS('Transactions (Dated)'!$E$2:$E$53,'Transactions (Dated)'!$D$2:$D$53,'Share Values'!$V346,'Transactions (Dated)'!$B$2:$B$53,'Share Values'!Z$11,'Transactions (Dated)'!$C$2:$C$53,"Sell")</f>
        <v>1892</v>
      </c>
      <c r="AA346" s="40">
        <f ca="1">AA345+SUMIFS('Transactions (Dated)'!$E$2:$E$53,'Transactions (Dated)'!$D$2:$D$53,'Share Values'!$V346,'Transactions (Dated)'!$B$2:$B$53,'Share Values'!AA$11,'Transactions (Dated)'!$C$2:$C$53,"Buy")-SUMIFS('Transactions (Dated)'!$E$2:$E$53,'Transactions (Dated)'!$D$2:$D$53,'Share Values'!$V346,'Transactions (Dated)'!$B$2:$B$53,'Share Values'!AA$11,'Transactions (Dated)'!$C$2:$C$53,"Sell")</f>
        <v>2348</v>
      </c>
      <c r="AB346" s="40">
        <f ca="1">AB345+SUMIFS('Transactions (Dated)'!$E$2:$E$53,'Transactions (Dated)'!$D$2:$D$53,'Share Values'!$V346,'Transactions (Dated)'!$B$2:$B$53,'Share Values'!AB$11,'Transactions (Dated)'!$C$2:$C$53,"Buy")-SUMIFS('Transactions (Dated)'!$E$2:$E$53,'Transactions (Dated)'!$D$2:$D$53,'Share Values'!$V346,'Transactions (Dated)'!$B$2:$B$53,'Share Values'!AB$11,'Transactions (Dated)'!$C$2:$C$53,"Sell")</f>
        <v>4900</v>
      </c>
      <c r="AC346" s="40">
        <f ca="1">AC345+SUMIFS('Transactions (Dated)'!$E$2:$E$53,'Transactions (Dated)'!$D$2:$D$53,'Share Values'!$V346,'Transactions (Dated)'!$B$2:$B$53,'Share Values'!AC$11,'Transactions (Dated)'!$C$2:$C$53,"Buy")-SUMIFS('Transactions (Dated)'!$E$2:$E$53,'Transactions (Dated)'!$D$2:$D$53,'Share Values'!$V346,'Transactions (Dated)'!$B$2:$B$53,'Share Values'!AC$11,'Transactions (Dated)'!$C$2:$C$53,"Sell")</f>
        <v>2900</v>
      </c>
      <c r="AD346" s="40">
        <f ca="1">AD345+SUMIFS('Transactions (Dated)'!$E$2:$E$53,'Transactions (Dated)'!$D$2:$D$53,'Share Values'!$V346,'Transactions (Dated)'!$B$2:$B$53,'Share Values'!AD$11,'Transactions (Dated)'!$C$2:$C$53,"Buy")-SUMIFS('Transactions (Dated)'!$E$2:$E$53,'Transactions (Dated)'!$D$2:$D$53,'Share Values'!$V346,'Transactions (Dated)'!$B$2:$B$53,'Share Values'!AD$11,'Transactions (Dated)'!$C$2:$C$53,"Sell")</f>
        <v>28401</v>
      </c>
      <c r="AE346" s="40">
        <f ca="1">AE345+SUMIFS('Transactions (Dated)'!$E$2:$E$53,'Transactions (Dated)'!$D$2:$D$53,'Share Values'!$V346,'Transactions (Dated)'!$B$2:$B$53,'Share Values'!AE$11,'Transactions (Dated)'!$C$2:$C$53,"Buy")-SUMIFS('Transactions (Dated)'!$E$2:$E$53,'Transactions (Dated)'!$D$2:$D$53,'Share Values'!$V346,'Transactions (Dated)'!$B$2:$B$53,'Share Values'!AE$11,'Transactions (Dated)'!$C$2:$C$53,"Sell")</f>
        <v>0</v>
      </c>
      <c r="AF346" s="40">
        <f ca="1">AF345+SUMIFS('Transactions (Dated)'!$E$2:$E$53,'Transactions (Dated)'!$D$2:$D$53,'Share Values'!$V346,'Transactions (Dated)'!$B$2:$B$53,'Share Values'!AF$11,'Transactions (Dated)'!$C$2:$C$53,"Buy")-SUMIFS('Transactions (Dated)'!$E$2:$E$53,'Transactions (Dated)'!$D$2:$D$53,'Share Values'!$V346,'Transactions (Dated)'!$B$2:$B$53,'Share Values'!AF$11,'Transactions (Dated)'!$C$2:$C$53,"Sell")</f>
        <v>0</v>
      </c>
      <c r="AG346" s="40">
        <f ca="1">AG345+SUMIFS('Transactions (Dated)'!$E$2:$E$53,'Transactions (Dated)'!$D$2:$D$53,'Share Values'!$V346,'Transactions (Dated)'!$B$2:$B$53,'Share Values'!AG$11,'Transactions (Dated)'!$C$2:$C$53,"Buy")-SUMIFS('Transactions (Dated)'!$E$2:$E$53,'Transactions (Dated)'!$D$2:$D$53,'Share Values'!$V346,'Transactions (Dated)'!$B$2:$B$53,'Share Values'!AG$11,'Transactions (Dated)'!$C$2:$C$53,"Sell")</f>
        <v>0</v>
      </c>
      <c r="AH346" s="40">
        <f ca="1">AH345+SUMIFS('Transactions (Dated)'!$E$2:$E$53,'Transactions (Dated)'!$D$2:$D$53,'Share Values'!$V346,'Transactions (Dated)'!$B$2:$B$53,'Share Values'!AH$11,'Transactions (Dated)'!$C$2:$C$53,"Buy")-SUMIFS('Transactions (Dated)'!$E$2:$E$53,'Transactions (Dated)'!$D$2:$D$53,'Share Values'!$V346,'Transactions (Dated)'!$B$2:$B$53,'Share Values'!AH$11,'Transactions (Dated)'!$C$2:$C$53,"Sell")</f>
        <v>0</v>
      </c>
      <c r="AI346" s="40">
        <f ca="1">AI345+SUMIFS('Transactions (Dated)'!$E$2:$E$53,'Transactions (Dated)'!$D$2:$D$53,'Share Values'!$V346,'Transactions (Dated)'!$B$2:$B$53,'Share Values'!AI$11,'Transactions (Dated)'!$C$2:$C$53,"Buy")-SUMIFS('Transactions (Dated)'!$E$2:$E$53,'Transactions (Dated)'!$D$2:$D$53,'Share Values'!$V346,'Transactions (Dated)'!$B$2:$B$53,'Share Values'!AI$11,'Transactions (Dated)'!$C$2:$C$53,"Sell")</f>
        <v>0</v>
      </c>
      <c r="AJ346" s="40">
        <f ca="1">AJ345+SUMIFS('Transactions (Dated)'!$E$2:$E$53,'Transactions (Dated)'!$D$2:$D$53,'Share Values'!$V346,'Transactions (Dated)'!$B$2:$B$53,'Share Values'!AJ$11,'Transactions (Dated)'!$C$2:$C$53,"Buy")-SUMIFS('Transactions (Dated)'!$E$2:$E$53,'Transactions (Dated)'!$D$2:$D$53,'Share Values'!$V346,'Transactions (Dated)'!$B$2:$B$53,'Share Values'!AJ$11,'Transactions (Dated)'!$C$2:$C$53,"Sell")</f>
        <v>0</v>
      </c>
      <c r="AK346" s="40"/>
      <c r="AM346" s="3">
        <f t="shared" si="129"/>
        <v>42401</v>
      </c>
      <c r="AN346" s="6">
        <f t="shared" ca="1" si="130"/>
        <v>45556.25</v>
      </c>
      <c r="AO346" s="6">
        <f t="shared" ca="1" si="131"/>
        <v>17718.75</v>
      </c>
      <c r="AP346" s="6">
        <f t="shared" ca="1" si="132"/>
        <v>0</v>
      </c>
      <c r="AQ346" s="6">
        <f t="shared" ca="1" si="133"/>
        <v>67544.400000000009</v>
      </c>
      <c r="AR346" s="6">
        <f t="shared" ca="1" si="134"/>
        <v>30242.240000000002</v>
      </c>
      <c r="AS346" s="6">
        <f t="shared" ca="1" si="135"/>
        <v>48559</v>
      </c>
      <c r="AT346" s="6">
        <f t="shared" ca="1" si="136"/>
        <v>56086</v>
      </c>
      <c r="AU346" s="6">
        <f t="shared" ca="1" si="137"/>
        <v>81226.86</v>
      </c>
      <c r="AV346" s="6">
        <f t="shared" ca="1" si="138"/>
        <v>0</v>
      </c>
      <c r="AW346" s="6">
        <f t="shared" ca="1" si="139"/>
        <v>0</v>
      </c>
      <c r="AX346" s="6">
        <f t="shared" ca="1" si="140"/>
        <v>0</v>
      </c>
      <c r="AY346" s="6">
        <f t="shared" ca="1" si="141"/>
        <v>0</v>
      </c>
      <c r="AZ346" s="6">
        <f t="shared" ca="1" si="142"/>
        <v>0</v>
      </c>
      <c r="BA346" s="6">
        <f t="shared" ca="1" si="143"/>
        <v>0</v>
      </c>
      <c r="BB346" s="6"/>
      <c r="BD346" s="4">
        <f t="shared" ca="1" si="144"/>
        <v>346933.5</v>
      </c>
      <c r="BF346" s="3">
        <f t="shared" si="145"/>
        <v>42401</v>
      </c>
      <c r="BG346" s="6">
        <f>BG345+SUMIFS('Transactions (Dated)'!H:H,'Transactions (Dated)'!D:D,'Share Values'!AM346)</f>
        <v>626145.98</v>
      </c>
      <c r="BH346" s="6">
        <f ca="1">BH345+SUMIFS('Transactions (Dated)'!$F:$F,'Transactions (Dated)'!$D:$D,$BF346,'Transactions (Dated)'!$B:$B,BH$11,'Transactions (Dated)'!$C:$C,"Dividend (paid to cash)")*W346</f>
        <v>0</v>
      </c>
      <c r="BI346" s="6">
        <f ca="1">BI345+SUMIFS('Transactions (Dated)'!$F:$F,'Transactions (Dated)'!$D:$D,$BF346,'Transactions (Dated)'!$B:$B,BI$11,'Transactions (Dated)'!$C:$C,"Dividend (paid to cash)")*X346</f>
        <v>2421.875</v>
      </c>
      <c r="BJ346" s="6">
        <f ca="1">BJ345+SUMIFS('Transactions (Dated)'!$F:$F,'Transactions (Dated)'!$D:$D,$BF346,'Transactions (Dated)'!$B:$B,BJ$11,'Transactions (Dated)'!$C:$C,"Dividend (paid to cash)")*Y346</f>
        <v>0</v>
      </c>
      <c r="BK346" s="6">
        <f ca="1">BK345+SUMIFS('Transactions (Dated)'!$F:$F,'Transactions (Dated)'!$D:$D,$BF346,'Transactions (Dated)'!$B:$B,BK$11,'Transactions (Dated)'!$C:$C,"Dividend (paid to cash)")*Z346</f>
        <v>245.96000000000004</v>
      </c>
      <c r="BL346" s="6">
        <f ca="1">BL345+SUMIFS('Transactions (Dated)'!$F:$F,'Transactions (Dated)'!$D:$D,$BF346,'Transactions (Dated)'!$B:$B,BL$11,'Transactions (Dated)'!$C:$C,"Dividend (paid to cash)")*AA346</f>
        <v>0</v>
      </c>
      <c r="BM346" s="6">
        <f ca="1">BM345+SUMIFS('Transactions (Dated)'!$F:$F,'Transactions (Dated)'!$D:$D,$BF346,'Transactions (Dated)'!$B:$B,BM$11,'Transactions (Dated)'!$C:$C,"Dividend (paid to cash)")*AB346</f>
        <v>359.31700000000001</v>
      </c>
      <c r="BN346" s="6">
        <f ca="1">BN345+SUMIFS('Transactions (Dated)'!$F:$F,'Transactions (Dated)'!$D:$D,$BF346,'Transactions (Dated)'!$B:$B,BN$11,'Transactions (Dated)'!$C:$C,"Dividend (paid to cash)")*AC346</f>
        <v>0</v>
      </c>
      <c r="BO346" s="6">
        <f ca="1">BO345+SUMIFS('Transactions (Dated)'!$F:$F,'Transactions (Dated)'!$D:$D,$BF346,'Transactions (Dated)'!$B:$B,BO$11,'Transactions (Dated)'!$C:$C,"Dividend (paid to cash)")*AD346</f>
        <v>0</v>
      </c>
      <c r="BP346" s="6">
        <f ca="1">BP345+SUMIFS('Transactions (Dated)'!$F:$F,'Transactions (Dated)'!$D:$D,$BF346,'Transactions (Dated)'!$B:$B,BP$11,'Transactions (Dated)'!$C:$C,"Dividend (paid to cash)")*AE346</f>
        <v>0</v>
      </c>
      <c r="BQ346" s="6">
        <f ca="1">BQ345+SUMIFS('Transactions (Dated)'!$F:$F,'Transactions (Dated)'!$D:$D,$BF346,'Transactions (Dated)'!$B:$B,BQ$11,'Transactions (Dated)'!$C:$C,"Dividend (paid to cash)")*AF346</f>
        <v>0</v>
      </c>
      <c r="BR346" s="6">
        <f ca="1">BR345+SUMIFS('Transactions (Dated)'!$F:$F,'Transactions (Dated)'!$D:$D,$BF346,'Transactions (Dated)'!$B:$B,BR$11,'Transactions (Dated)'!$C:$C,"Dividend (paid to cash)")*AG346</f>
        <v>0</v>
      </c>
      <c r="BS346" s="6">
        <f ca="1">BS345+SUMIFS('Transactions (Dated)'!$F:$F,'Transactions (Dated)'!$D:$D,$BF346,'Transactions (Dated)'!$B:$B,BS$11,'Transactions (Dated)'!$C:$C,"Dividend (paid to cash)")*AH346</f>
        <v>0</v>
      </c>
      <c r="BT346" s="6">
        <f ca="1">BT345+SUMIFS('Transactions (Dated)'!$F:$F,'Transactions (Dated)'!$D:$D,$BF346,'Transactions (Dated)'!$B:$B,BT$11,'Transactions (Dated)'!$C:$C,"Dividend (paid to cash)")*AI346</f>
        <v>0</v>
      </c>
      <c r="BU346" s="6">
        <f ca="1">BU345+SUMIFS('Transactions (Dated)'!$F:$F,'Transactions (Dated)'!$D:$D,$BF346,'Transactions (Dated)'!$B:$B,BU$11,'Transactions (Dated)'!$C:$C,"Dividend (paid to cash)")*AJ346</f>
        <v>0</v>
      </c>
      <c r="BV346" s="6"/>
      <c r="BX346" s="6">
        <f t="shared" ca="1" si="150"/>
        <v>629173.13199999998</v>
      </c>
      <c r="BZ346" s="3">
        <f t="shared" si="151"/>
        <v>42401</v>
      </c>
      <c r="CA346" s="4">
        <f t="shared" ca="1" si="146"/>
        <v>346933.5</v>
      </c>
      <c r="CB346" s="4">
        <f t="shared" ca="1" si="147"/>
        <v>629173.13199999998</v>
      </c>
      <c r="CD346" s="4">
        <f t="shared" ca="1" si="148"/>
        <v>976106.63199999998</v>
      </c>
    </row>
    <row r="347" spans="2:82" x14ac:dyDescent="0.15">
      <c r="B347" s="3">
        <f t="shared" si="149"/>
        <v>42402</v>
      </c>
      <c r="C347" s="2">
        <v>12442.3</v>
      </c>
      <c r="E347" s="70">
        <v>42402</v>
      </c>
      <c r="F347" s="69">
        <v>9.7100000000000009</v>
      </c>
      <c r="G347" s="69">
        <v>1.7</v>
      </c>
      <c r="H347" s="69">
        <v>16.84</v>
      </c>
      <c r="I347" s="69">
        <v>35.71</v>
      </c>
      <c r="J347" s="69">
        <v>12.65</v>
      </c>
      <c r="K347" s="69">
        <v>10.130000000000001</v>
      </c>
      <c r="L347" s="69">
        <v>18.86</v>
      </c>
      <c r="M347" s="69">
        <v>2.81</v>
      </c>
      <c r="N347" s="69">
        <v>6.83</v>
      </c>
      <c r="O347" s="69">
        <v>7.28</v>
      </c>
      <c r="P347" s="69">
        <v>23.82</v>
      </c>
      <c r="Q347" s="69">
        <v>0.85</v>
      </c>
      <c r="R347" s="69">
        <v>2.54</v>
      </c>
      <c r="S347" s="69">
        <v>40.86</v>
      </c>
      <c r="T347" s="4"/>
      <c r="V347" s="3">
        <f t="shared" si="128"/>
        <v>42402</v>
      </c>
      <c r="W347" s="40">
        <f ca="1">W346+SUMIFS('Transactions (Dated)'!$E$2:$E$53,'Transactions (Dated)'!$D$2:$D$53,'Share Values'!$V347,'Transactions (Dated)'!$B$2:$B$53,'Share Values'!W$11,'Transactions (Dated)'!$C$2:$C$53,"Buy")-SUMIFS('Transactions (Dated)'!$E$2:$E$53,'Transactions (Dated)'!$D$2:$D$53,'Share Values'!$V347,'Transactions (Dated)'!$B$2:$B$53,'Share Values'!W$11,'Transactions (Dated)'!$C$2:$C$53,"Sell")</f>
        <v>4625</v>
      </c>
      <c r="X347" s="40">
        <f ca="1">X346+SUMIFS('Transactions (Dated)'!$E$2:$E$53,'Transactions (Dated)'!$D$2:$D$53,'Share Values'!$V347,'Transactions (Dated)'!$B$2:$B$53,'Share Values'!X$11,'Transactions (Dated)'!$C$2:$C$53,"Buy")-SUMIFS('Transactions (Dated)'!$E$2:$E$53,'Transactions (Dated)'!$D$2:$D$53,'Share Values'!$V347,'Transactions (Dated)'!$B$2:$B$53,'Share Values'!X$11,'Transactions (Dated)'!$C$2:$C$53,"Sell")</f>
        <v>9375</v>
      </c>
      <c r="Y347" s="40">
        <f ca="1">Y346+SUMIFS('Transactions (Dated)'!$E$2:$E$53,'Transactions (Dated)'!$D$2:$D$53,'Share Values'!$V347,'Transactions (Dated)'!$B$2:$B$53,'Share Values'!Y$11,'Transactions (Dated)'!$C$2:$C$53,"Buy")-SUMIFS('Transactions (Dated)'!$E$2:$E$53,'Transactions (Dated)'!$D$2:$D$53,'Share Values'!$V347,'Transactions (Dated)'!$B$2:$B$53,'Share Values'!Y$11,'Transactions (Dated)'!$C$2:$C$53,"Sell")</f>
        <v>0</v>
      </c>
      <c r="Z347" s="40">
        <f ca="1">Z346+SUMIFS('Transactions (Dated)'!$E$2:$E$53,'Transactions (Dated)'!$D$2:$D$53,'Share Values'!$V347,'Transactions (Dated)'!$B$2:$B$53,'Share Values'!Z$11,'Transactions (Dated)'!$C$2:$C$53,"Buy")-SUMIFS('Transactions (Dated)'!$E$2:$E$53,'Transactions (Dated)'!$D$2:$D$53,'Share Values'!$V347,'Transactions (Dated)'!$B$2:$B$53,'Share Values'!Z$11,'Transactions (Dated)'!$C$2:$C$53,"Sell")</f>
        <v>1892</v>
      </c>
      <c r="AA347" s="40">
        <f ca="1">AA346+SUMIFS('Transactions (Dated)'!$E$2:$E$53,'Transactions (Dated)'!$D$2:$D$53,'Share Values'!$V347,'Transactions (Dated)'!$B$2:$B$53,'Share Values'!AA$11,'Transactions (Dated)'!$C$2:$C$53,"Buy")-SUMIFS('Transactions (Dated)'!$E$2:$E$53,'Transactions (Dated)'!$D$2:$D$53,'Share Values'!$V347,'Transactions (Dated)'!$B$2:$B$53,'Share Values'!AA$11,'Transactions (Dated)'!$C$2:$C$53,"Sell")</f>
        <v>2348</v>
      </c>
      <c r="AB347" s="40">
        <f ca="1">AB346+SUMIFS('Transactions (Dated)'!$E$2:$E$53,'Transactions (Dated)'!$D$2:$D$53,'Share Values'!$V347,'Transactions (Dated)'!$B$2:$B$53,'Share Values'!AB$11,'Transactions (Dated)'!$C$2:$C$53,"Buy")-SUMIFS('Transactions (Dated)'!$E$2:$E$53,'Transactions (Dated)'!$D$2:$D$53,'Share Values'!$V347,'Transactions (Dated)'!$B$2:$B$53,'Share Values'!AB$11,'Transactions (Dated)'!$C$2:$C$53,"Sell")</f>
        <v>4900</v>
      </c>
      <c r="AC347" s="40">
        <f ca="1">AC346+SUMIFS('Transactions (Dated)'!$E$2:$E$53,'Transactions (Dated)'!$D$2:$D$53,'Share Values'!$V347,'Transactions (Dated)'!$B$2:$B$53,'Share Values'!AC$11,'Transactions (Dated)'!$C$2:$C$53,"Buy")-SUMIFS('Transactions (Dated)'!$E$2:$E$53,'Transactions (Dated)'!$D$2:$D$53,'Share Values'!$V347,'Transactions (Dated)'!$B$2:$B$53,'Share Values'!AC$11,'Transactions (Dated)'!$C$2:$C$53,"Sell")</f>
        <v>2900</v>
      </c>
      <c r="AD347" s="40">
        <f ca="1">AD346+SUMIFS('Transactions (Dated)'!$E$2:$E$53,'Transactions (Dated)'!$D$2:$D$53,'Share Values'!$V347,'Transactions (Dated)'!$B$2:$B$53,'Share Values'!AD$11,'Transactions (Dated)'!$C$2:$C$53,"Buy")-SUMIFS('Transactions (Dated)'!$E$2:$E$53,'Transactions (Dated)'!$D$2:$D$53,'Share Values'!$V347,'Transactions (Dated)'!$B$2:$B$53,'Share Values'!AD$11,'Transactions (Dated)'!$C$2:$C$53,"Sell")</f>
        <v>28401</v>
      </c>
      <c r="AE347" s="40">
        <f ca="1">AE346+SUMIFS('Transactions (Dated)'!$E$2:$E$53,'Transactions (Dated)'!$D$2:$D$53,'Share Values'!$V347,'Transactions (Dated)'!$B$2:$B$53,'Share Values'!AE$11,'Transactions (Dated)'!$C$2:$C$53,"Buy")-SUMIFS('Transactions (Dated)'!$E$2:$E$53,'Transactions (Dated)'!$D$2:$D$53,'Share Values'!$V347,'Transactions (Dated)'!$B$2:$B$53,'Share Values'!AE$11,'Transactions (Dated)'!$C$2:$C$53,"Sell")</f>
        <v>0</v>
      </c>
      <c r="AF347" s="40">
        <f ca="1">AF346+SUMIFS('Transactions (Dated)'!$E$2:$E$53,'Transactions (Dated)'!$D$2:$D$53,'Share Values'!$V347,'Transactions (Dated)'!$B$2:$B$53,'Share Values'!AF$11,'Transactions (Dated)'!$C$2:$C$53,"Buy")-SUMIFS('Transactions (Dated)'!$E$2:$E$53,'Transactions (Dated)'!$D$2:$D$53,'Share Values'!$V347,'Transactions (Dated)'!$B$2:$B$53,'Share Values'!AF$11,'Transactions (Dated)'!$C$2:$C$53,"Sell")</f>
        <v>0</v>
      </c>
      <c r="AG347" s="40">
        <f ca="1">AG346+SUMIFS('Transactions (Dated)'!$E$2:$E$53,'Transactions (Dated)'!$D$2:$D$53,'Share Values'!$V347,'Transactions (Dated)'!$B$2:$B$53,'Share Values'!AG$11,'Transactions (Dated)'!$C$2:$C$53,"Buy")-SUMIFS('Transactions (Dated)'!$E$2:$E$53,'Transactions (Dated)'!$D$2:$D$53,'Share Values'!$V347,'Transactions (Dated)'!$B$2:$B$53,'Share Values'!AG$11,'Transactions (Dated)'!$C$2:$C$53,"Sell")</f>
        <v>0</v>
      </c>
      <c r="AH347" s="40">
        <f ca="1">AH346+SUMIFS('Transactions (Dated)'!$E$2:$E$53,'Transactions (Dated)'!$D$2:$D$53,'Share Values'!$V347,'Transactions (Dated)'!$B$2:$B$53,'Share Values'!AH$11,'Transactions (Dated)'!$C$2:$C$53,"Buy")-SUMIFS('Transactions (Dated)'!$E$2:$E$53,'Transactions (Dated)'!$D$2:$D$53,'Share Values'!$V347,'Transactions (Dated)'!$B$2:$B$53,'Share Values'!AH$11,'Transactions (Dated)'!$C$2:$C$53,"Sell")</f>
        <v>0</v>
      </c>
      <c r="AI347" s="40">
        <f ca="1">AI346+SUMIFS('Transactions (Dated)'!$E$2:$E$53,'Transactions (Dated)'!$D$2:$D$53,'Share Values'!$V347,'Transactions (Dated)'!$B$2:$B$53,'Share Values'!AI$11,'Transactions (Dated)'!$C$2:$C$53,"Buy")-SUMIFS('Transactions (Dated)'!$E$2:$E$53,'Transactions (Dated)'!$D$2:$D$53,'Share Values'!$V347,'Transactions (Dated)'!$B$2:$B$53,'Share Values'!AI$11,'Transactions (Dated)'!$C$2:$C$53,"Sell")</f>
        <v>0</v>
      </c>
      <c r="AJ347" s="40">
        <f ca="1">AJ346+SUMIFS('Transactions (Dated)'!$E$2:$E$53,'Transactions (Dated)'!$D$2:$D$53,'Share Values'!$V347,'Transactions (Dated)'!$B$2:$B$53,'Share Values'!AJ$11,'Transactions (Dated)'!$C$2:$C$53,"Buy")-SUMIFS('Transactions (Dated)'!$E$2:$E$53,'Transactions (Dated)'!$D$2:$D$53,'Share Values'!$V347,'Transactions (Dated)'!$B$2:$B$53,'Share Values'!AJ$11,'Transactions (Dated)'!$C$2:$C$53,"Sell")</f>
        <v>0</v>
      </c>
      <c r="AK347" s="40"/>
      <c r="AM347" s="3">
        <f t="shared" si="129"/>
        <v>42402</v>
      </c>
      <c r="AN347" s="6">
        <f t="shared" ca="1" si="130"/>
        <v>44908.750000000007</v>
      </c>
      <c r="AO347" s="6">
        <f t="shared" ca="1" si="131"/>
        <v>15937.5</v>
      </c>
      <c r="AP347" s="6">
        <f t="shared" ca="1" si="132"/>
        <v>0</v>
      </c>
      <c r="AQ347" s="6">
        <f t="shared" ca="1" si="133"/>
        <v>67563.320000000007</v>
      </c>
      <c r="AR347" s="6">
        <f t="shared" ca="1" si="134"/>
        <v>29702.2</v>
      </c>
      <c r="AS347" s="6">
        <f t="shared" ca="1" si="135"/>
        <v>49637.000000000007</v>
      </c>
      <c r="AT347" s="6">
        <f t="shared" ca="1" si="136"/>
        <v>54694</v>
      </c>
      <c r="AU347" s="6">
        <f t="shared" ca="1" si="137"/>
        <v>79806.81</v>
      </c>
      <c r="AV347" s="6">
        <f t="shared" ca="1" si="138"/>
        <v>0</v>
      </c>
      <c r="AW347" s="6">
        <f t="shared" ca="1" si="139"/>
        <v>0</v>
      </c>
      <c r="AX347" s="6">
        <f t="shared" ca="1" si="140"/>
        <v>0</v>
      </c>
      <c r="AY347" s="6">
        <f t="shared" ca="1" si="141"/>
        <v>0</v>
      </c>
      <c r="AZ347" s="6">
        <f t="shared" ca="1" si="142"/>
        <v>0</v>
      </c>
      <c r="BA347" s="6">
        <f t="shared" ca="1" si="143"/>
        <v>0</v>
      </c>
      <c r="BB347" s="6"/>
      <c r="BD347" s="4">
        <f t="shared" ca="1" si="144"/>
        <v>342249.58</v>
      </c>
      <c r="BF347" s="3">
        <f t="shared" si="145"/>
        <v>42402</v>
      </c>
      <c r="BG347" s="6">
        <f>BG346+SUMIFS('Transactions (Dated)'!H:H,'Transactions (Dated)'!D:D,'Share Values'!AM347)</f>
        <v>626145.98</v>
      </c>
      <c r="BH347" s="6">
        <f ca="1">BH346+SUMIFS('Transactions (Dated)'!$F:$F,'Transactions (Dated)'!$D:$D,$BF347,'Transactions (Dated)'!$B:$B,BH$11,'Transactions (Dated)'!$C:$C,"Dividend (paid to cash)")*W347</f>
        <v>0</v>
      </c>
      <c r="BI347" s="6">
        <f ca="1">BI346+SUMIFS('Transactions (Dated)'!$F:$F,'Transactions (Dated)'!$D:$D,$BF347,'Transactions (Dated)'!$B:$B,BI$11,'Transactions (Dated)'!$C:$C,"Dividend (paid to cash)")*X347</f>
        <v>2421.875</v>
      </c>
      <c r="BJ347" s="6">
        <f ca="1">BJ346+SUMIFS('Transactions (Dated)'!$F:$F,'Transactions (Dated)'!$D:$D,$BF347,'Transactions (Dated)'!$B:$B,BJ$11,'Transactions (Dated)'!$C:$C,"Dividend (paid to cash)")*Y347</f>
        <v>0</v>
      </c>
      <c r="BK347" s="6">
        <f ca="1">BK346+SUMIFS('Transactions (Dated)'!$F:$F,'Transactions (Dated)'!$D:$D,$BF347,'Transactions (Dated)'!$B:$B,BK$11,'Transactions (Dated)'!$C:$C,"Dividend (paid to cash)")*Z347</f>
        <v>245.96000000000004</v>
      </c>
      <c r="BL347" s="6">
        <f ca="1">BL346+SUMIFS('Transactions (Dated)'!$F:$F,'Transactions (Dated)'!$D:$D,$BF347,'Transactions (Dated)'!$B:$B,BL$11,'Transactions (Dated)'!$C:$C,"Dividend (paid to cash)")*AA347</f>
        <v>0</v>
      </c>
      <c r="BM347" s="6">
        <f ca="1">BM346+SUMIFS('Transactions (Dated)'!$F:$F,'Transactions (Dated)'!$D:$D,$BF347,'Transactions (Dated)'!$B:$B,BM$11,'Transactions (Dated)'!$C:$C,"Dividend (paid to cash)")*AB347</f>
        <v>359.31700000000001</v>
      </c>
      <c r="BN347" s="6">
        <f ca="1">BN346+SUMIFS('Transactions (Dated)'!$F:$F,'Transactions (Dated)'!$D:$D,$BF347,'Transactions (Dated)'!$B:$B,BN$11,'Transactions (Dated)'!$C:$C,"Dividend (paid to cash)")*AC347</f>
        <v>0</v>
      </c>
      <c r="BO347" s="6">
        <f ca="1">BO346+SUMIFS('Transactions (Dated)'!$F:$F,'Transactions (Dated)'!$D:$D,$BF347,'Transactions (Dated)'!$B:$B,BO$11,'Transactions (Dated)'!$C:$C,"Dividend (paid to cash)")*AD347</f>
        <v>0</v>
      </c>
      <c r="BP347" s="6">
        <f ca="1">BP346+SUMIFS('Transactions (Dated)'!$F:$F,'Transactions (Dated)'!$D:$D,$BF347,'Transactions (Dated)'!$B:$B,BP$11,'Transactions (Dated)'!$C:$C,"Dividend (paid to cash)")*AE347</f>
        <v>0</v>
      </c>
      <c r="BQ347" s="6">
        <f ca="1">BQ346+SUMIFS('Transactions (Dated)'!$F:$F,'Transactions (Dated)'!$D:$D,$BF347,'Transactions (Dated)'!$B:$B,BQ$11,'Transactions (Dated)'!$C:$C,"Dividend (paid to cash)")*AF347</f>
        <v>0</v>
      </c>
      <c r="BR347" s="6">
        <f ca="1">BR346+SUMIFS('Transactions (Dated)'!$F:$F,'Transactions (Dated)'!$D:$D,$BF347,'Transactions (Dated)'!$B:$B,BR$11,'Transactions (Dated)'!$C:$C,"Dividend (paid to cash)")*AG347</f>
        <v>0</v>
      </c>
      <c r="BS347" s="6">
        <f ca="1">BS346+SUMIFS('Transactions (Dated)'!$F:$F,'Transactions (Dated)'!$D:$D,$BF347,'Transactions (Dated)'!$B:$B,BS$11,'Transactions (Dated)'!$C:$C,"Dividend (paid to cash)")*AH347</f>
        <v>0</v>
      </c>
      <c r="BT347" s="6">
        <f ca="1">BT346+SUMIFS('Transactions (Dated)'!$F:$F,'Transactions (Dated)'!$D:$D,$BF347,'Transactions (Dated)'!$B:$B,BT$11,'Transactions (Dated)'!$C:$C,"Dividend (paid to cash)")*AI347</f>
        <v>0</v>
      </c>
      <c r="BU347" s="6">
        <f ca="1">BU346+SUMIFS('Transactions (Dated)'!$F:$F,'Transactions (Dated)'!$D:$D,$BF347,'Transactions (Dated)'!$B:$B,BU$11,'Transactions (Dated)'!$C:$C,"Dividend (paid to cash)")*AJ347</f>
        <v>0</v>
      </c>
      <c r="BV347" s="6"/>
      <c r="BX347" s="6">
        <f t="shared" ca="1" si="150"/>
        <v>629173.13199999998</v>
      </c>
      <c r="BZ347" s="3">
        <f t="shared" si="151"/>
        <v>42402</v>
      </c>
      <c r="CA347" s="4">
        <f t="shared" ca="1" si="146"/>
        <v>342249.58</v>
      </c>
      <c r="CB347" s="4">
        <f t="shared" ca="1" si="147"/>
        <v>629173.13199999998</v>
      </c>
      <c r="CD347" s="4">
        <f t="shared" ca="1" si="148"/>
        <v>971422.71200000006</v>
      </c>
    </row>
    <row r="348" spans="2:82" x14ac:dyDescent="0.15">
      <c r="B348" s="3">
        <f t="shared" si="149"/>
        <v>42403</v>
      </c>
      <c r="C348" s="2">
        <v>12593</v>
      </c>
      <c r="E348" s="70">
        <v>42403</v>
      </c>
      <c r="F348" s="69">
        <v>9.8699999999999992</v>
      </c>
      <c r="G348" s="69">
        <v>1.74</v>
      </c>
      <c r="H348" s="69">
        <v>17.05</v>
      </c>
      <c r="I348" s="69">
        <v>35.72</v>
      </c>
      <c r="J348" s="69">
        <v>12.62</v>
      </c>
      <c r="K348" s="69">
        <v>10.09</v>
      </c>
      <c r="L348" s="69">
        <v>18.37</v>
      </c>
      <c r="M348" s="69">
        <v>2.86</v>
      </c>
      <c r="N348" s="69">
        <v>6.9</v>
      </c>
      <c r="O348" s="69">
        <v>7.5033000000000003</v>
      </c>
      <c r="P348" s="69">
        <v>24.09</v>
      </c>
      <c r="Q348" s="69">
        <v>0.86</v>
      </c>
      <c r="R348" s="69">
        <v>2.78</v>
      </c>
      <c r="S348" s="69">
        <v>40.96</v>
      </c>
      <c r="T348" s="4"/>
      <c r="V348" s="3">
        <f t="shared" si="128"/>
        <v>42403</v>
      </c>
      <c r="W348" s="40">
        <f ca="1">W347+SUMIFS('Transactions (Dated)'!$E$2:$E$53,'Transactions (Dated)'!$D$2:$D$53,'Share Values'!$V348,'Transactions (Dated)'!$B$2:$B$53,'Share Values'!W$11,'Transactions (Dated)'!$C$2:$C$53,"Buy")-SUMIFS('Transactions (Dated)'!$E$2:$E$53,'Transactions (Dated)'!$D$2:$D$53,'Share Values'!$V348,'Transactions (Dated)'!$B$2:$B$53,'Share Values'!W$11,'Transactions (Dated)'!$C$2:$C$53,"Sell")</f>
        <v>4625</v>
      </c>
      <c r="X348" s="40">
        <f ca="1">X347+SUMIFS('Transactions (Dated)'!$E$2:$E$53,'Transactions (Dated)'!$D$2:$D$53,'Share Values'!$V348,'Transactions (Dated)'!$B$2:$B$53,'Share Values'!X$11,'Transactions (Dated)'!$C$2:$C$53,"Buy")-SUMIFS('Transactions (Dated)'!$E$2:$E$53,'Transactions (Dated)'!$D$2:$D$53,'Share Values'!$V348,'Transactions (Dated)'!$B$2:$B$53,'Share Values'!X$11,'Transactions (Dated)'!$C$2:$C$53,"Sell")</f>
        <v>9375</v>
      </c>
      <c r="Y348" s="40">
        <f ca="1">Y347+SUMIFS('Transactions (Dated)'!$E$2:$E$53,'Transactions (Dated)'!$D$2:$D$53,'Share Values'!$V348,'Transactions (Dated)'!$B$2:$B$53,'Share Values'!Y$11,'Transactions (Dated)'!$C$2:$C$53,"Buy")-SUMIFS('Transactions (Dated)'!$E$2:$E$53,'Transactions (Dated)'!$D$2:$D$53,'Share Values'!$V348,'Transactions (Dated)'!$B$2:$B$53,'Share Values'!Y$11,'Transactions (Dated)'!$C$2:$C$53,"Sell")</f>
        <v>0</v>
      </c>
      <c r="Z348" s="40">
        <f ca="1">Z347+SUMIFS('Transactions (Dated)'!$E$2:$E$53,'Transactions (Dated)'!$D$2:$D$53,'Share Values'!$V348,'Transactions (Dated)'!$B$2:$B$53,'Share Values'!Z$11,'Transactions (Dated)'!$C$2:$C$53,"Buy")-SUMIFS('Transactions (Dated)'!$E$2:$E$53,'Transactions (Dated)'!$D$2:$D$53,'Share Values'!$V348,'Transactions (Dated)'!$B$2:$B$53,'Share Values'!Z$11,'Transactions (Dated)'!$C$2:$C$53,"Sell")</f>
        <v>1892</v>
      </c>
      <c r="AA348" s="40">
        <f ca="1">AA347+SUMIFS('Transactions (Dated)'!$E$2:$E$53,'Transactions (Dated)'!$D$2:$D$53,'Share Values'!$V348,'Transactions (Dated)'!$B$2:$B$53,'Share Values'!AA$11,'Transactions (Dated)'!$C$2:$C$53,"Buy")-SUMIFS('Transactions (Dated)'!$E$2:$E$53,'Transactions (Dated)'!$D$2:$D$53,'Share Values'!$V348,'Transactions (Dated)'!$B$2:$B$53,'Share Values'!AA$11,'Transactions (Dated)'!$C$2:$C$53,"Sell")</f>
        <v>2348</v>
      </c>
      <c r="AB348" s="40">
        <f ca="1">AB347+SUMIFS('Transactions (Dated)'!$E$2:$E$53,'Transactions (Dated)'!$D$2:$D$53,'Share Values'!$V348,'Transactions (Dated)'!$B$2:$B$53,'Share Values'!AB$11,'Transactions (Dated)'!$C$2:$C$53,"Buy")-SUMIFS('Transactions (Dated)'!$E$2:$E$53,'Transactions (Dated)'!$D$2:$D$53,'Share Values'!$V348,'Transactions (Dated)'!$B$2:$B$53,'Share Values'!AB$11,'Transactions (Dated)'!$C$2:$C$53,"Sell")</f>
        <v>4900</v>
      </c>
      <c r="AC348" s="40">
        <f ca="1">AC347+SUMIFS('Transactions (Dated)'!$E$2:$E$53,'Transactions (Dated)'!$D$2:$D$53,'Share Values'!$V348,'Transactions (Dated)'!$B$2:$B$53,'Share Values'!AC$11,'Transactions (Dated)'!$C$2:$C$53,"Buy")-SUMIFS('Transactions (Dated)'!$E$2:$E$53,'Transactions (Dated)'!$D$2:$D$53,'Share Values'!$V348,'Transactions (Dated)'!$B$2:$B$53,'Share Values'!AC$11,'Transactions (Dated)'!$C$2:$C$53,"Sell")</f>
        <v>2900</v>
      </c>
      <c r="AD348" s="40">
        <f ca="1">AD347+SUMIFS('Transactions (Dated)'!$E$2:$E$53,'Transactions (Dated)'!$D$2:$D$53,'Share Values'!$V348,'Transactions (Dated)'!$B$2:$B$53,'Share Values'!AD$11,'Transactions (Dated)'!$C$2:$C$53,"Buy")-SUMIFS('Transactions (Dated)'!$E$2:$E$53,'Transactions (Dated)'!$D$2:$D$53,'Share Values'!$V348,'Transactions (Dated)'!$B$2:$B$53,'Share Values'!AD$11,'Transactions (Dated)'!$C$2:$C$53,"Sell")</f>
        <v>28401</v>
      </c>
      <c r="AE348" s="40">
        <f ca="1">AE347+SUMIFS('Transactions (Dated)'!$E$2:$E$53,'Transactions (Dated)'!$D$2:$D$53,'Share Values'!$V348,'Transactions (Dated)'!$B$2:$B$53,'Share Values'!AE$11,'Transactions (Dated)'!$C$2:$C$53,"Buy")-SUMIFS('Transactions (Dated)'!$E$2:$E$53,'Transactions (Dated)'!$D$2:$D$53,'Share Values'!$V348,'Transactions (Dated)'!$B$2:$B$53,'Share Values'!AE$11,'Transactions (Dated)'!$C$2:$C$53,"Sell")</f>
        <v>0</v>
      </c>
      <c r="AF348" s="40">
        <f ca="1">AF347+SUMIFS('Transactions (Dated)'!$E$2:$E$53,'Transactions (Dated)'!$D$2:$D$53,'Share Values'!$V348,'Transactions (Dated)'!$B$2:$B$53,'Share Values'!AF$11,'Transactions (Dated)'!$C$2:$C$53,"Buy")-SUMIFS('Transactions (Dated)'!$E$2:$E$53,'Transactions (Dated)'!$D$2:$D$53,'Share Values'!$V348,'Transactions (Dated)'!$B$2:$B$53,'Share Values'!AF$11,'Transactions (Dated)'!$C$2:$C$53,"Sell")</f>
        <v>0</v>
      </c>
      <c r="AG348" s="40">
        <f ca="1">AG347+SUMIFS('Transactions (Dated)'!$E$2:$E$53,'Transactions (Dated)'!$D$2:$D$53,'Share Values'!$V348,'Transactions (Dated)'!$B$2:$B$53,'Share Values'!AG$11,'Transactions (Dated)'!$C$2:$C$53,"Buy")-SUMIFS('Transactions (Dated)'!$E$2:$E$53,'Transactions (Dated)'!$D$2:$D$53,'Share Values'!$V348,'Transactions (Dated)'!$B$2:$B$53,'Share Values'!AG$11,'Transactions (Dated)'!$C$2:$C$53,"Sell")</f>
        <v>0</v>
      </c>
      <c r="AH348" s="40">
        <f ca="1">AH347+SUMIFS('Transactions (Dated)'!$E$2:$E$53,'Transactions (Dated)'!$D$2:$D$53,'Share Values'!$V348,'Transactions (Dated)'!$B$2:$B$53,'Share Values'!AH$11,'Transactions (Dated)'!$C$2:$C$53,"Buy")-SUMIFS('Transactions (Dated)'!$E$2:$E$53,'Transactions (Dated)'!$D$2:$D$53,'Share Values'!$V348,'Transactions (Dated)'!$B$2:$B$53,'Share Values'!AH$11,'Transactions (Dated)'!$C$2:$C$53,"Sell")</f>
        <v>0</v>
      </c>
      <c r="AI348" s="40">
        <f ca="1">AI347+SUMIFS('Transactions (Dated)'!$E$2:$E$53,'Transactions (Dated)'!$D$2:$D$53,'Share Values'!$V348,'Transactions (Dated)'!$B$2:$B$53,'Share Values'!AI$11,'Transactions (Dated)'!$C$2:$C$53,"Buy")-SUMIFS('Transactions (Dated)'!$E$2:$E$53,'Transactions (Dated)'!$D$2:$D$53,'Share Values'!$V348,'Transactions (Dated)'!$B$2:$B$53,'Share Values'!AI$11,'Transactions (Dated)'!$C$2:$C$53,"Sell")</f>
        <v>0</v>
      </c>
      <c r="AJ348" s="40">
        <f ca="1">AJ347+SUMIFS('Transactions (Dated)'!$E$2:$E$53,'Transactions (Dated)'!$D$2:$D$53,'Share Values'!$V348,'Transactions (Dated)'!$B$2:$B$53,'Share Values'!AJ$11,'Transactions (Dated)'!$C$2:$C$53,"Buy")-SUMIFS('Transactions (Dated)'!$E$2:$E$53,'Transactions (Dated)'!$D$2:$D$53,'Share Values'!$V348,'Transactions (Dated)'!$B$2:$B$53,'Share Values'!AJ$11,'Transactions (Dated)'!$C$2:$C$53,"Sell")</f>
        <v>0</v>
      </c>
      <c r="AK348" s="40"/>
      <c r="AM348" s="3">
        <f t="shared" si="129"/>
        <v>42403</v>
      </c>
      <c r="AN348" s="6">
        <f t="shared" ca="1" si="130"/>
        <v>45648.75</v>
      </c>
      <c r="AO348" s="6">
        <f t="shared" ca="1" si="131"/>
        <v>16312.5</v>
      </c>
      <c r="AP348" s="6">
        <f t="shared" ca="1" si="132"/>
        <v>0</v>
      </c>
      <c r="AQ348" s="6">
        <f t="shared" ca="1" si="133"/>
        <v>67582.239999999991</v>
      </c>
      <c r="AR348" s="6">
        <f t="shared" ca="1" si="134"/>
        <v>29631.759999999998</v>
      </c>
      <c r="AS348" s="6">
        <f t="shared" ca="1" si="135"/>
        <v>49441</v>
      </c>
      <c r="AT348" s="6">
        <f t="shared" ca="1" si="136"/>
        <v>53273</v>
      </c>
      <c r="AU348" s="6">
        <f t="shared" ca="1" si="137"/>
        <v>81226.86</v>
      </c>
      <c r="AV348" s="6">
        <f t="shared" ca="1" si="138"/>
        <v>0</v>
      </c>
      <c r="AW348" s="6">
        <f t="shared" ca="1" si="139"/>
        <v>0</v>
      </c>
      <c r="AX348" s="6">
        <f t="shared" ca="1" si="140"/>
        <v>0</v>
      </c>
      <c r="AY348" s="6">
        <f t="shared" ca="1" si="141"/>
        <v>0</v>
      </c>
      <c r="AZ348" s="6">
        <f t="shared" ca="1" si="142"/>
        <v>0</v>
      </c>
      <c r="BA348" s="6">
        <f t="shared" ca="1" si="143"/>
        <v>0</v>
      </c>
      <c r="BB348" s="6"/>
      <c r="BD348" s="4">
        <f t="shared" ca="1" si="144"/>
        <v>343116.11</v>
      </c>
      <c r="BF348" s="3">
        <f t="shared" si="145"/>
        <v>42403</v>
      </c>
      <c r="BG348" s="6">
        <f>BG347+SUMIFS('Transactions (Dated)'!H:H,'Transactions (Dated)'!D:D,'Share Values'!AM348)</f>
        <v>626145.98</v>
      </c>
      <c r="BH348" s="6">
        <f ca="1">BH347+SUMIFS('Transactions (Dated)'!$F:$F,'Transactions (Dated)'!$D:$D,$BF348,'Transactions (Dated)'!$B:$B,BH$11,'Transactions (Dated)'!$C:$C,"Dividend (paid to cash)")*W348</f>
        <v>0</v>
      </c>
      <c r="BI348" s="6">
        <f ca="1">BI347+SUMIFS('Transactions (Dated)'!$F:$F,'Transactions (Dated)'!$D:$D,$BF348,'Transactions (Dated)'!$B:$B,BI$11,'Transactions (Dated)'!$C:$C,"Dividend (paid to cash)")*X348</f>
        <v>2421.875</v>
      </c>
      <c r="BJ348" s="6">
        <f ca="1">BJ347+SUMIFS('Transactions (Dated)'!$F:$F,'Transactions (Dated)'!$D:$D,$BF348,'Transactions (Dated)'!$B:$B,BJ$11,'Transactions (Dated)'!$C:$C,"Dividend (paid to cash)")*Y348</f>
        <v>0</v>
      </c>
      <c r="BK348" s="6">
        <f ca="1">BK347+SUMIFS('Transactions (Dated)'!$F:$F,'Transactions (Dated)'!$D:$D,$BF348,'Transactions (Dated)'!$B:$B,BK$11,'Transactions (Dated)'!$C:$C,"Dividend (paid to cash)")*Z348</f>
        <v>245.96000000000004</v>
      </c>
      <c r="BL348" s="6">
        <f ca="1">BL347+SUMIFS('Transactions (Dated)'!$F:$F,'Transactions (Dated)'!$D:$D,$BF348,'Transactions (Dated)'!$B:$B,BL$11,'Transactions (Dated)'!$C:$C,"Dividend (paid to cash)")*AA348</f>
        <v>0</v>
      </c>
      <c r="BM348" s="6">
        <f ca="1">BM347+SUMIFS('Transactions (Dated)'!$F:$F,'Transactions (Dated)'!$D:$D,$BF348,'Transactions (Dated)'!$B:$B,BM$11,'Transactions (Dated)'!$C:$C,"Dividend (paid to cash)")*AB348</f>
        <v>359.31700000000001</v>
      </c>
      <c r="BN348" s="6">
        <f ca="1">BN347+SUMIFS('Transactions (Dated)'!$F:$F,'Transactions (Dated)'!$D:$D,$BF348,'Transactions (Dated)'!$B:$B,BN$11,'Transactions (Dated)'!$C:$C,"Dividend (paid to cash)")*AC348</f>
        <v>0</v>
      </c>
      <c r="BO348" s="6">
        <f ca="1">BO347+SUMIFS('Transactions (Dated)'!$F:$F,'Transactions (Dated)'!$D:$D,$BF348,'Transactions (Dated)'!$B:$B,BO$11,'Transactions (Dated)'!$C:$C,"Dividend (paid to cash)")*AD348</f>
        <v>0</v>
      </c>
      <c r="BP348" s="6">
        <f ca="1">BP347+SUMIFS('Transactions (Dated)'!$F:$F,'Transactions (Dated)'!$D:$D,$BF348,'Transactions (Dated)'!$B:$B,BP$11,'Transactions (Dated)'!$C:$C,"Dividend (paid to cash)")*AE348</f>
        <v>0</v>
      </c>
      <c r="BQ348" s="6">
        <f ca="1">BQ347+SUMIFS('Transactions (Dated)'!$F:$F,'Transactions (Dated)'!$D:$D,$BF348,'Transactions (Dated)'!$B:$B,BQ$11,'Transactions (Dated)'!$C:$C,"Dividend (paid to cash)")*AF348</f>
        <v>0</v>
      </c>
      <c r="BR348" s="6">
        <f ca="1">BR347+SUMIFS('Transactions (Dated)'!$F:$F,'Transactions (Dated)'!$D:$D,$BF348,'Transactions (Dated)'!$B:$B,BR$11,'Transactions (Dated)'!$C:$C,"Dividend (paid to cash)")*AG348</f>
        <v>0</v>
      </c>
      <c r="BS348" s="6">
        <f ca="1">BS347+SUMIFS('Transactions (Dated)'!$F:$F,'Transactions (Dated)'!$D:$D,$BF348,'Transactions (Dated)'!$B:$B,BS$11,'Transactions (Dated)'!$C:$C,"Dividend (paid to cash)")*AH348</f>
        <v>0</v>
      </c>
      <c r="BT348" s="6">
        <f ca="1">BT347+SUMIFS('Transactions (Dated)'!$F:$F,'Transactions (Dated)'!$D:$D,$BF348,'Transactions (Dated)'!$B:$B,BT$11,'Transactions (Dated)'!$C:$C,"Dividend (paid to cash)")*AI348</f>
        <v>0</v>
      </c>
      <c r="BU348" s="6">
        <f ca="1">BU347+SUMIFS('Transactions (Dated)'!$F:$F,'Transactions (Dated)'!$D:$D,$BF348,'Transactions (Dated)'!$B:$B,BU$11,'Transactions (Dated)'!$C:$C,"Dividend (paid to cash)")*AJ348</f>
        <v>0</v>
      </c>
      <c r="BV348" s="6"/>
      <c r="BX348" s="6">
        <f t="shared" ca="1" si="150"/>
        <v>629173.13199999998</v>
      </c>
      <c r="BZ348" s="3">
        <f t="shared" si="151"/>
        <v>42403</v>
      </c>
      <c r="CA348" s="4">
        <f t="shared" ca="1" si="146"/>
        <v>343116.11</v>
      </c>
      <c r="CB348" s="4">
        <f t="shared" ca="1" si="147"/>
        <v>629173.13199999998</v>
      </c>
      <c r="CD348" s="4">
        <f t="shared" ca="1" si="148"/>
        <v>972289.24199999997</v>
      </c>
    </row>
    <row r="349" spans="2:82" x14ac:dyDescent="0.15">
      <c r="B349" s="3">
        <f t="shared" si="149"/>
        <v>42404</v>
      </c>
      <c r="C349" s="2">
        <v>12774.5</v>
      </c>
      <c r="E349" s="70">
        <v>42404</v>
      </c>
      <c r="F349" s="69">
        <v>10.17</v>
      </c>
      <c r="G349" s="69">
        <v>1.8</v>
      </c>
      <c r="H349" s="69">
        <v>17.29</v>
      </c>
      <c r="I349" s="69">
        <v>35.630000000000003</v>
      </c>
      <c r="J349" s="69">
        <v>12.83</v>
      </c>
      <c r="K349" s="69">
        <v>10.09</v>
      </c>
      <c r="L349" s="69">
        <v>18.57</v>
      </c>
      <c r="M349" s="69">
        <v>3.05</v>
      </c>
      <c r="N349" s="69">
        <v>6.97</v>
      </c>
      <c r="O349" s="69">
        <v>7.7466999999999997</v>
      </c>
      <c r="P349" s="69">
        <v>23.99</v>
      </c>
      <c r="Q349" s="69">
        <v>0.88</v>
      </c>
      <c r="R349" s="69">
        <v>3.08</v>
      </c>
      <c r="S349" s="69">
        <v>41.32</v>
      </c>
      <c r="T349" s="4"/>
      <c r="V349" s="3">
        <f t="shared" si="128"/>
        <v>42404</v>
      </c>
      <c r="W349" s="40">
        <f ca="1">W348+SUMIFS('Transactions (Dated)'!$E$2:$E$53,'Transactions (Dated)'!$D$2:$D$53,'Share Values'!$V349,'Transactions (Dated)'!$B$2:$B$53,'Share Values'!W$11,'Transactions (Dated)'!$C$2:$C$53,"Buy")-SUMIFS('Transactions (Dated)'!$E$2:$E$53,'Transactions (Dated)'!$D$2:$D$53,'Share Values'!$V349,'Transactions (Dated)'!$B$2:$B$53,'Share Values'!W$11,'Transactions (Dated)'!$C$2:$C$53,"Sell")</f>
        <v>4625</v>
      </c>
      <c r="X349" s="40">
        <f ca="1">X348+SUMIFS('Transactions (Dated)'!$E$2:$E$53,'Transactions (Dated)'!$D$2:$D$53,'Share Values'!$V349,'Transactions (Dated)'!$B$2:$B$53,'Share Values'!X$11,'Transactions (Dated)'!$C$2:$C$53,"Buy")-SUMIFS('Transactions (Dated)'!$E$2:$E$53,'Transactions (Dated)'!$D$2:$D$53,'Share Values'!$V349,'Transactions (Dated)'!$B$2:$B$53,'Share Values'!X$11,'Transactions (Dated)'!$C$2:$C$53,"Sell")</f>
        <v>9375</v>
      </c>
      <c r="Y349" s="40">
        <f ca="1">Y348+SUMIFS('Transactions (Dated)'!$E$2:$E$53,'Transactions (Dated)'!$D$2:$D$53,'Share Values'!$V349,'Transactions (Dated)'!$B$2:$B$53,'Share Values'!Y$11,'Transactions (Dated)'!$C$2:$C$53,"Buy")-SUMIFS('Transactions (Dated)'!$E$2:$E$53,'Transactions (Dated)'!$D$2:$D$53,'Share Values'!$V349,'Transactions (Dated)'!$B$2:$B$53,'Share Values'!Y$11,'Transactions (Dated)'!$C$2:$C$53,"Sell")</f>
        <v>0</v>
      </c>
      <c r="Z349" s="40">
        <f ca="1">Z348+SUMIFS('Transactions (Dated)'!$E$2:$E$53,'Transactions (Dated)'!$D$2:$D$53,'Share Values'!$V349,'Transactions (Dated)'!$B$2:$B$53,'Share Values'!Z$11,'Transactions (Dated)'!$C$2:$C$53,"Buy")-SUMIFS('Transactions (Dated)'!$E$2:$E$53,'Transactions (Dated)'!$D$2:$D$53,'Share Values'!$V349,'Transactions (Dated)'!$B$2:$B$53,'Share Values'!Z$11,'Transactions (Dated)'!$C$2:$C$53,"Sell")</f>
        <v>1892</v>
      </c>
      <c r="AA349" s="40">
        <f ca="1">AA348+SUMIFS('Transactions (Dated)'!$E$2:$E$53,'Transactions (Dated)'!$D$2:$D$53,'Share Values'!$V349,'Transactions (Dated)'!$B$2:$B$53,'Share Values'!AA$11,'Transactions (Dated)'!$C$2:$C$53,"Buy")-SUMIFS('Transactions (Dated)'!$E$2:$E$53,'Transactions (Dated)'!$D$2:$D$53,'Share Values'!$V349,'Transactions (Dated)'!$B$2:$B$53,'Share Values'!AA$11,'Transactions (Dated)'!$C$2:$C$53,"Sell")</f>
        <v>2348</v>
      </c>
      <c r="AB349" s="40">
        <f ca="1">AB348+SUMIFS('Transactions (Dated)'!$E$2:$E$53,'Transactions (Dated)'!$D$2:$D$53,'Share Values'!$V349,'Transactions (Dated)'!$B$2:$B$53,'Share Values'!AB$11,'Transactions (Dated)'!$C$2:$C$53,"Buy")-SUMIFS('Transactions (Dated)'!$E$2:$E$53,'Transactions (Dated)'!$D$2:$D$53,'Share Values'!$V349,'Transactions (Dated)'!$B$2:$B$53,'Share Values'!AB$11,'Transactions (Dated)'!$C$2:$C$53,"Sell")</f>
        <v>4900</v>
      </c>
      <c r="AC349" s="40">
        <f ca="1">AC348+SUMIFS('Transactions (Dated)'!$E$2:$E$53,'Transactions (Dated)'!$D$2:$D$53,'Share Values'!$V349,'Transactions (Dated)'!$B$2:$B$53,'Share Values'!AC$11,'Transactions (Dated)'!$C$2:$C$53,"Buy")-SUMIFS('Transactions (Dated)'!$E$2:$E$53,'Transactions (Dated)'!$D$2:$D$53,'Share Values'!$V349,'Transactions (Dated)'!$B$2:$B$53,'Share Values'!AC$11,'Transactions (Dated)'!$C$2:$C$53,"Sell")</f>
        <v>2900</v>
      </c>
      <c r="AD349" s="40">
        <f ca="1">AD348+SUMIFS('Transactions (Dated)'!$E$2:$E$53,'Transactions (Dated)'!$D$2:$D$53,'Share Values'!$V349,'Transactions (Dated)'!$B$2:$B$53,'Share Values'!AD$11,'Transactions (Dated)'!$C$2:$C$53,"Buy")-SUMIFS('Transactions (Dated)'!$E$2:$E$53,'Transactions (Dated)'!$D$2:$D$53,'Share Values'!$V349,'Transactions (Dated)'!$B$2:$B$53,'Share Values'!AD$11,'Transactions (Dated)'!$C$2:$C$53,"Sell")</f>
        <v>28401</v>
      </c>
      <c r="AE349" s="40">
        <f ca="1">AE348+SUMIFS('Transactions (Dated)'!$E$2:$E$53,'Transactions (Dated)'!$D$2:$D$53,'Share Values'!$V349,'Transactions (Dated)'!$B$2:$B$53,'Share Values'!AE$11,'Transactions (Dated)'!$C$2:$C$53,"Buy")-SUMIFS('Transactions (Dated)'!$E$2:$E$53,'Transactions (Dated)'!$D$2:$D$53,'Share Values'!$V349,'Transactions (Dated)'!$B$2:$B$53,'Share Values'!AE$11,'Transactions (Dated)'!$C$2:$C$53,"Sell")</f>
        <v>0</v>
      </c>
      <c r="AF349" s="40">
        <f ca="1">AF348+SUMIFS('Transactions (Dated)'!$E$2:$E$53,'Transactions (Dated)'!$D$2:$D$53,'Share Values'!$V349,'Transactions (Dated)'!$B$2:$B$53,'Share Values'!AF$11,'Transactions (Dated)'!$C$2:$C$53,"Buy")-SUMIFS('Transactions (Dated)'!$E$2:$E$53,'Transactions (Dated)'!$D$2:$D$53,'Share Values'!$V349,'Transactions (Dated)'!$B$2:$B$53,'Share Values'!AF$11,'Transactions (Dated)'!$C$2:$C$53,"Sell")</f>
        <v>0</v>
      </c>
      <c r="AG349" s="40">
        <f ca="1">AG348+SUMIFS('Transactions (Dated)'!$E$2:$E$53,'Transactions (Dated)'!$D$2:$D$53,'Share Values'!$V349,'Transactions (Dated)'!$B$2:$B$53,'Share Values'!AG$11,'Transactions (Dated)'!$C$2:$C$53,"Buy")-SUMIFS('Transactions (Dated)'!$E$2:$E$53,'Transactions (Dated)'!$D$2:$D$53,'Share Values'!$V349,'Transactions (Dated)'!$B$2:$B$53,'Share Values'!AG$11,'Transactions (Dated)'!$C$2:$C$53,"Sell")</f>
        <v>0</v>
      </c>
      <c r="AH349" s="40">
        <f ca="1">AH348+SUMIFS('Transactions (Dated)'!$E$2:$E$53,'Transactions (Dated)'!$D$2:$D$53,'Share Values'!$V349,'Transactions (Dated)'!$B$2:$B$53,'Share Values'!AH$11,'Transactions (Dated)'!$C$2:$C$53,"Buy")-SUMIFS('Transactions (Dated)'!$E$2:$E$53,'Transactions (Dated)'!$D$2:$D$53,'Share Values'!$V349,'Transactions (Dated)'!$B$2:$B$53,'Share Values'!AH$11,'Transactions (Dated)'!$C$2:$C$53,"Sell")</f>
        <v>0</v>
      </c>
      <c r="AI349" s="40">
        <f ca="1">AI348+SUMIFS('Transactions (Dated)'!$E$2:$E$53,'Transactions (Dated)'!$D$2:$D$53,'Share Values'!$V349,'Transactions (Dated)'!$B$2:$B$53,'Share Values'!AI$11,'Transactions (Dated)'!$C$2:$C$53,"Buy")-SUMIFS('Transactions (Dated)'!$E$2:$E$53,'Transactions (Dated)'!$D$2:$D$53,'Share Values'!$V349,'Transactions (Dated)'!$B$2:$B$53,'Share Values'!AI$11,'Transactions (Dated)'!$C$2:$C$53,"Sell")</f>
        <v>0</v>
      </c>
      <c r="AJ349" s="40">
        <f ca="1">AJ348+SUMIFS('Transactions (Dated)'!$E$2:$E$53,'Transactions (Dated)'!$D$2:$D$53,'Share Values'!$V349,'Transactions (Dated)'!$B$2:$B$53,'Share Values'!AJ$11,'Transactions (Dated)'!$C$2:$C$53,"Buy")-SUMIFS('Transactions (Dated)'!$E$2:$E$53,'Transactions (Dated)'!$D$2:$D$53,'Share Values'!$V349,'Transactions (Dated)'!$B$2:$B$53,'Share Values'!AJ$11,'Transactions (Dated)'!$C$2:$C$53,"Sell")</f>
        <v>0</v>
      </c>
      <c r="AK349" s="40"/>
      <c r="AM349" s="3">
        <f t="shared" si="129"/>
        <v>42404</v>
      </c>
      <c r="AN349" s="6">
        <f t="shared" ca="1" si="130"/>
        <v>47036.25</v>
      </c>
      <c r="AO349" s="6">
        <f t="shared" ca="1" si="131"/>
        <v>16875</v>
      </c>
      <c r="AP349" s="6">
        <f t="shared" ca="1" si="132"/>
        <v>0</v>
      </c>
      <c r="AQ349" s="6">
        <f t="shared" ca="1" si="133"/>
        <v>67411.960000000006</v>
      </c>
      <c r="AR349" s="6">
        <f t="shared" ca="1" si="134"/>
        <v>30124.84</v>
      </c>
      <c r="AS349" s="6">
        <f t="shared" ca="1" si="135"/>
        <v>49441</v>
      </c>
      <c r="AT349" s="6">
        <f t="shared" ca="1" si="136"/>
        <v>53853</v>
      </c>
      <c r="AU349" s="6">
        <f t="shared" ca="1" si="137"/>
        <v>86623.049999999988</v>
      </c>
      <c r="AV349" s="6">
        <f t="shared" ca="1" si="138"/>
        <v>0</v>
      </c>
      <c r="AW349" s="6">
        <f t="shared" ca="1" si="139"/>
        <v>0</v>
      </c>
      <c r="AX349" s="6">
        <f t="shared" ca="1" si="140"/>
        <v>0</v>
      </c>
      <c r="AY349" s="6">
        <f t="shared" ca="1" si="141"/>
        <v>0</v>
      </c>
      <c r="AZ349" s="6">
        <f t="shared" ca="1" si="142"/>
        <v>0</v>
      </c>
      <c r="BA349" s="6">
        <f t="shared" ca="1" si="143"/>
        <v>0</v>
      </c>
      <c r="BB349" s="6"/>
      <c r="BD349" s="4">
        <f t="shared" ca="1" si="144"/>
        <v>351365.10000000003</v>
      </c>
      <c r="BF349" s="3">
        <f t="shared" si="145"/>
        <v>42404</v>
      </c>
      <c r="BG349" s="6">
        <f>BG348+SUMIFS('Transactions (Dated)'!H:H,'Transactions (Dated)'!D:D,'Share Values'!AM349)</f>
        <v>626145.98</v>
      </c>
      <c r="BH349" s="6">
        <f ca="1">BH348+SUMIFS('Transactions (Dated)'!$F:$F,'Transactions (Dated)'!$D:$D,$BF349,'Transactions (Dated)'!$B:$B,BH$11,'Transactions (Dated)'!$C:$C,"Dividend (paid to cash)")*W349</f>
        <v>0</v>
      </c>
      <c r="BI349" s="6">
        <f ca="1">BI348+SUMIFS('Transactions (Dated)'!$F:$F,'Transactions (Dated)'!$D:$D,$BF349,'Transactions (Dated)'!$B:$B,BI$11,'Transactions (Dated)'!$C:$C,"Dividend (paid to cash)")*X349</f>
        <v>2421.875</v>
      </c>
      <c r="BJ349" s="6">
        <f ca="1">BJ348+SUMIFS('Transactions (Dated)'!$F:$F,'Transactions (Dated)'!$D:$D,$BF349,'Transactions (Dated)'!$B:$B,BJ$11,'Transactions (Dated)'!$C:$C,"Dividend (paid to cash)")*Y349</f>
        <v>0</v>
      </c>
      <c r="BK349" s="6">
        <f ca="1">BK348+SUMIFS('Transactions (Dated)'!$F:$F,'Transactions (Dated)'!$D:$D,$BF349,'Transactions (Dated)'!$B:$B,BK$11,'Transactions (Dated)'!$C:$C,"Dividend (paid to cash)")*Z349</f>
        <v>245.96000000000004</v>
      </c>
      <c r="BL349" s="6">
        <f ca="1">BL348+SUMIFS('Transactions (Dated)'!$F:$F,'Transactions (Dated)'!$D:$D,$BF349,'Transactions (Dated)'!$B:$B,BL$11,'Transactions (Dated)'!$C:$C,"Dividend (paid to cash)")*AA349</f>
        <v>0</v>
      </c>
      <c r="BM349" s="6">
        <f ca="1">BM348+SUMIFS('Transactions (Dated)'!$F:$F,'Transactions (Dated)'!$D:$D,$BF349,'Transactions (Dated)'!$B:$B,BM$11,'Transactions (Dated)'!$C:$C,"Dividend (paid to cash)")*AB349</f>
        <v>359.31700000000001</v>
      </c>
      <c r="BN349" s="6">
        <f ca="1">BN348+SUMIFS('Transactions (Dated)'!$F:$F,'Transactions (Dated)'!$D:$D,$BF349,'Transactions (Dated)'!$B:$B,BN$11,'Transactions (Dated)'!$C:$C,"Dividend (paid to cash)")*AC349</f>
        <v>0</v>
      </c>
      <c r="BO349" s="6">
        <f ca="1">BO348+SUMIFS('Transactions (Dated)'!$F:$F,'Transactions (Dated)'!$D:$D,$BF349,'Transactions (Dated)'!$B:$B,BO$11,'Transactions (Dated)'!$C:$C,"Dividend (paid to cash)")*AD349</f>
        <v>0</v>
      </c>
      <c r="BP349" s="6">
        <f ca="1">BP348+SUMIFS('Transactions (Dated)'!$F:$F,'Transactions (Dated)'!$D:$D,$BF349,'Transactions (Dated)'!$B:$B,BP$11,'Transactions (Dated)'!$C:$C,"Dividend (paid to cash)")*AE349</f>
        <v>0</v>
      </c>
      <c r="BQ349" s="6">
        <f ca="1">BQ348+SUMIFS('Transactions (Dated)'!$F:$F,'Transactions (Dated)'!$D:$D,$BF349,'Transactions (Dated)'!$B:$B,BQ$11,'Transactions (Dated)'!$C:$C,"Dividend (paid to cash)")*AF349</f>
        <v>0</v>
      </c>
      <c r="BR349" s="6">
        <f ca="1">BR348+SUMIFS('Transactions (Dated)'!$F:$F,'Transactions (Dated)'!$D:$D,$BF349,'Transactions (Dated)'!$B:$B,BR$11,'Transactions (Dated)'!$C:$C,"Dividend (paid to cash)")*AG349</f>
        <v>0</v>
      </c>
      <c r="BS349" s="6">
        <f ca="1">BS348+SUMIFS('Transactions (Dated)'!$F:$F,'Transactions (Dated)'!$D:$D,$BF349,'Transactions (Dated)'!$B:$B,BS$11,'Transactions (Dated)'!$C:$C,"Dividend (paid to cash)")*AH349</f>
        <v>0</v>
      </c>
      <c r="BT349" s="6">
        <f ca="1">BT348+SUMIFS('Transactions (Dated)'!$F:$F,'Transactions (Dated)'!$D:$D,$BF349,'Transactions (Dated)'!$B:$B,BT$11,'Transactions (Dated)'!$C:$C,"Dividend (paid to cash)")*AI349</f>
        <v>0</v>
      </c>
      <c r="BU349" s="6">
        <f ca="1">BU348+SUMIFS('Transactions (Dated)'!$F:$F,'Transactions (Dated)'!$D:$D,$BF349,'Transactions (Dated)'!$B:$B,BU$11,'Transactions (Dated)'!$C:$C,"Dividend (paid to cash)")*AJ349</f>
        <v>0</v>
      </c>
      <c r="BV349" s="6"/>
      <c r="BX349" s="6">
        <f t="shared" ca="1" si="150"/>
        <v>629173.13199999998</v>
      </c>
      <c r="BZ349" s="3">
        <f t="shared" si="151"/>
        <v>42404</v>
      </c>
      <c r="CA349" s="4">
        <f t="shared" ca="1" si="146"/>
        <v>351365.10000000003</v>
      </c>
      <c r="CB349" s="4">
        <f t="shared" ca="1" si="147"/>
        <v>629173.13199999998</v>
      </c>
      <c r="CD349" s="4">
        <f t="shared" ca="1" si="148"/>
        <v>980538.23200000008</v>
      </c>
    </row>
    <row r="350" spans="2:82" x14ac:dyDescent="0.15">
      <c r="B350" s="3">
        <f t="shared" si="149"/>
        <v>42405</v>
      </c>
      <c r="C350" s="2">
        <v>12764</v>
      </c>
      <c r="E350" s="70">
        <v>42405</v>
      </c>
      <c r="F350" s="69">
        <v>9.8699999999999992</v>
      </c>
      <c r="G350" s="69">
        <v>1.72</v>
      </c>
      <c r="H350" s="69">
        <v>17.28</v>
      </c>
      <c r="I350" s="69">
        <v>34.909999999999997</v>
      </c>
      <c r="J350" s="69">
        <v>12.57</v>
      </c>
      <c r="K350" s="69">
        <v>10.32</v>
      </c>
      <c r="L350" s="69">
        <v>18.25</v>
      </c>
      <c r="M350" s="69">
        <v>3.22</v>
      </c>
      <c r="N350" s="69">
        <v>6.97</v>
      </c>
      <c r="O350" s="69">
        <v>7.83</v>
      </c>
      <c r="P350" s="69">
        <v>23.63</v>
      </c>
      <c r="Q350" s="69">
        <v>0.87</v>
      </c>
      <c r="R350" s="69">
        <v>3.05</v>
      </c>
      <c r="S350" s="69">
        <v>41.47</v>
      </c>
      <c r="T350" s="4"/>
      <c r="V350" s="3">
        <f t="shared" si="128"/>
        <v>42405</v>
      </c>
      <c r="W350" s="40">
        <f ca="1">W349+SUMIFS('Transactions (Dated)'!$E$2:$E$53,'Transactions (Dated)'!$D$2:$D$53,'Share Values'!$V350,'Transactions (Dated)'!$B$2:$B$53,'Share Values'!W$11,'Transactions (Dated)'!$C$2:$C$53,"Buy")-SUMIFS('Transactions (Dated)'!$E$2:$E$53,'Transactions (Dated)'!$D$2:$D$53,'Share Values'!$V350,'Transactions (Dated)'!$B$2:$B$53,'Share Values'!W$11,'Transactions (Dated)'!$C$2:$C$53,"Sell")</f>
        <v>4625</v>
      </c>
      <c r="X350" s="40">
        <f ca="1">X349+SUMIFS('Transactions (Dated)'!$E$2:$E$53,'Transactions (Dated)'!$D$2:$D$53,'Share Values'!$V350,'Transactions (Dated)'!$B$2:$B$53,'Share Values'!X$11,'Transactions (Dated)'!$C$2:$C$53,"Buy")-SUMIFS('Transactions (Dated)'!$E$2:$E$53,'Transactions (Dated)'!$D$2:$D$53,'Share Values'!$V350,'Transactions (Dated)'!$B$2:$B$53,'Share Values'!X$11,'Transactions (Dated)'!$C$2:$C$53,"Sell")</f>
        <v>9375</v>
      </c>
      <c r="Y350" s="40">
        <f ca="1">Y349+SUMIFS('Transactions (Dated)'!$E$2:$E$53,'Transactions (Dated)'!$D$2:$D$53,'Share Values'!$V350,'Transactions (Dated)'!$B$2:$B$53,'Share Values'!Y$11,'Transactions (Dated)'!$C$2:$C$53,"Buy")-SUMIFS('Transactions (Dated)'!$E$2:$E$53,'Transactions (Dated)'!$D$2:$D$53,'Share Values'!$V350,'Transactions (Dated)'!$B$2:$B$53,'Share Values'!Y$11,'Transactions (Dated)'!$C$2:$C$53,"Sell")</f>
        <v>0</v>
      </c>
      <c r="Z350" s="40">
        <f ca="1">Z349+SUMIFS('Transactions (Dated)'!$E$2:$E$53,'Transactions (Dated)'!$D$2:$D$53,'Share Values'!$V350,'Transactions (Dated)'!$B$2:$B$53,'Share Values'!Z$11,'Transactions (Dated)'!$C$2:$C$53,"Buy")-SUMIFS('Transactions (Dated)'!$E$2:$E$53,'Transactions (Dated)'!$D$2:$D$53,'Share Values'!$V350,'Transactions (Dated)'!$B$2:$B$53,'Share Values'!Z$11,'Transactions (Dated)'!$C$2:$C$53,"Sell")</f>
        <v>1892</v>
      </c>
      <c r="AA350" s="40">
        <f ca="1">AA349+SUMIFS('Transactions (Dated)'!$E$2:$E$53,'Transactions (Dated)'!$D$2:$D$53,'Share Values'!$V350,'Transactions (Dated)'!$B$2:$B$53,'Share Values'!AA$11,'Transactions (Dated)'!$C$2:$C$53,"Buy")-SUMIFS('Transactions (Dated)'!$E$2:$E$53,'Transactions (Dated)'!$D$2:$D$53,'Share Values'!$V350,'Transactions (Dated)'!$B$2:$B$53,'Share Values'!AA$11,'Transactions (Dated)'!$C$2:$C$53,"Sell")</f>
        <v>2348</v>
      </c>
      <c r="AB350" s="40">
        <f ca="1">AB349+SUMIFS('Transactions (Dated)'!$E$2:$E$53,'Transactions (Dated)'!$D$2:$D$53,'Share Values'!$V350,'Transactions (Dated)'!$B$2:$B$53,'Share Values'!AB$11,'Transactions (Dated)'!$C$2:$C$53,"Buy")-SUMIFS('Transactions (Dated)'!$E$2:$E$53,'Transactions (Dated)'!$D$2:$D$53,'Share Values'!$V350,'Transactions (Dated)'!$B$2:$B$53,'Share Values'!AB$11,'Transactions (Dated)'!$C$2:$C$53,"Sell")</f>
        <v>4900</v>
      </c>
      <c r="AC350" s="40">
        <f ca="1">AC349+SUMIFS('Transactions (Dated)'!$E$2:$E$53,'Transactions (Dated)'!$D$2:$D$53,'Share Values'!$V350,'Transactions (Dated)'!$B$2:$B$53,'Share Values'!AC$11,'Transactions (Dated)'!$C$2:$C$53,"Buy")-SUMIFS('Transactions (Dated)'!$E$2:$E$53,'Transactions (Dated)'!$D$2:$D$53,'Share Values'!$V350,'Transactions (Dated)'!$B$2:$B$53,'Share Values'!AC$11,'Transactions (Dated)'!$C$2:$C$53,"Sell")</f>
        <v>2900</v>
      </c>
      <c r="AD350" s="40">
        <f ca="1">AD349+SUMIFS('Transactions (Dated)'!$E$2:$E$53,'Transactions (Dated)'!$D$2:$D$53,'Share Values'!$V350,'Transactions (Dated)'!$B$2:$B$53,'Share Values'!AD$11,'Transactions (Dated)'!$C$2:$C$53,"Buy")-SUMIFS('Transactions (Dated)'!$E$2:$E$53,'Transactions (Dated)'!$D$2:$D$53,'Share Values'!$V350,'Transactions (Dated)'!$B$2:$B$53,'Share Values'!AD$11,'Transactions (Dated)'!$C$2:$C$53,"Sell")</f>
        <v>28401</v>
      </c>
      <c r="AE350" s="40">
        <f ca="1">AE349+SUMIFS('Transactions (Dated)'!$E$2:$E$53,'Transactions (Dated)'!$D$2:$D$53,'Share Values'!$V350,'Transactions (Dated)'!$B$2:$B$53,'Share Values'!AE$11,'Transactions (Dated)'!$C$2:$C$53,"Buy")-SUMIFS('Transactions (Dated)'!$E$2:$E$53,'Transactions (Dated)'!$D$2:$D$53,'Share Values'!$V350,'Transactions (Dated)'!$B$2:$B$53,'Share Values'!AE$11,'Transactions (Dated)'!$C$2:$C$53,"Sell")</f>
        <v>0</v>
      </c>
      <c r="AF350" s="40">
        <f ca="1">AF349+SUMIFS('Transactions (Dated)'!$E$2:$E$53,'Transactions (Dated)'!$D$2:$D$53,'Share Values'!$V350,'Transactions (Dated)'!$B$2:$B$53,'Share Values'!AF$11,'Transactions (Dated)'!$C$2:$C$53,"Buy")-SUMIFS('Transactions (Dated)'!$E$2:$E$53,'Transactions (Dated)'!$D$2:$D$53,'Share Values'!$V350,'Transactions (Dated)'!$B$2:$B$53,'Share Values'!AF$11,'Transactions (Dated)'!$C$2:$C$53,"Sell")</f>
        <v>0</v>
      </c>
      <c r="AG350" s="40">
        <f ca="1">AG349+SUMIFS('Transactions (Dated)'!$E$2:$E$53,'Transactions (Dated)'!$D$2:$D$53,'Share Values'!$V350,'Transactions (Dated)'!$B$2:$B$53,'Share Values'!AG$11,'Transactions (Dated)'!$C$2:$C$53,"Buy")-SUMIFS('Transactions (Dated)'!$E$2:$E$53,'Transactions (Dated)'!$D$2:$D$53,'Share Values'!$V350,'Transactions (Dated)'!$B$2:$B$53,'Share Values'!AG$11,'Transactions (Dated)'!$C$2:$C$53,"Sell")</f>
        <v>0</v>
      </c>
      <c r="AH350" s="40">
        <f ca="1">AH349+SUMIFS('Transactions (Dated)'!$E$2:$E$53,'Transactions (Dated)'!$D$2:$D$53,'Share Values'!$V350,'Transactions (Dated)'!$B$2:$B$53,'Share Values'!AH$11,'Transactions (Dated)'!$C$2:$C$53,"Buy")-SUMIFS('Transactions (Dated)'!$E$2:$E$53,'Transactions (Dated)'!$D$2:$D$53,'Share Values'!$V350,'Transactions (Dated)'!$B$2:$B$53,'Share Values'!AH$11,'Transactions (Dated)'!$C$2:$C$53,"Sell")</f>
        <v>0</v>
      </c>
      <c r="AI350" s="40">
        <f ca="1">AI349+SUMIFS('Transactions (Dated)'!$E$2:$E$53,'Transactions (Dated)'!$D$2:$D$53,'Share Values'!$V350,'Transactions (Dated)'!$B$2:$B$53,'Share Values'!AI$11,'Transactions (Dated)'!$C$2:$C$53,"Buy")-SUMIFS('Transactions (Dated)'!$E$2:$E$53,'Transactions (Dated)'!$D$2:$D$53,'Share Values'!$V350,'Transactions (Dated)'!$B$2:$B$53,'Share Values'!AI$11,'Transactions (Dated)'!$C$2:$C$53,"Sell")</f>
        <v>0</v>
      </c>
      <c r="AJ350" s="40">
        <f ca="1">AJ349+SUMIFS('Transactions (Dated)'!$E$2:$E$53,'Transactions (Dated)'!$D$2:$D$53,'Share Values'!$V350,'Transactions (Dated)'!$B$2:$B$53,'Share Values'!AJ$11,'Transactions (Dated)'!$C$2:$C$53,"Buy")-SUMIFS('Transactions (Dated)'!$E$2:$E$53,'Transactions (Dated)'!$D$2:$D$53,'Share Values'!$V350,'Transactions (Dated)'!$B$2:$B$53,'Share Values'!AJ$11,'Transactions (Dated)'!$C$2:$C$53,"Sell")</f>
        <v>0</v>
      </c>
      <c r="AK350" s="40"/>
      <c r="AM350" s="3">
        <f t="shared" si="129"/>
        <v>42405</v>
      </c>
      <c r="AN350" s="6">
        <f t="shared" ca="1" si="130"/>
        <v>45648.75</v>
      </c>
      <c r="AO350" s="6">
        <f t="shared" ca="1" si="131"/>
        <v>16125</v>
      </c>
      <c r="AP350" s="6">
        <f t="shared" ca="1" si="132"/>
        <v>0</v>
      </c>
      <c r="AQ350" s="6">
        <f t="shared" ca="1" si="133"/>
        <v>66049.719999999987</v>
      </c>
      <c r="AR350" s="6">
        <f t="shared" ca="1" si="134"/>
        <v>29514.36</v>
      </c>
      <c r="AS350" s="6">
        <f t="shared" ca="1" si="135"/>
        <v>50568</v>
      </c>
      <c r="AT350" s="6">
        <f t="shared" ca="1" si="136"/>
        <v>52925</v>
      </c>
      <c r="AU350" s="6">
        <f t="shared" ca="1" si="137"/>
        <v>91451.22</v>
      </c>
      <c r="AV350" s="6">
        <f t="shared" ca="1" si="138"/>
        <v>0</v>
      </c>
      <c r="AW350" s="6">
        <f t="shared" ca="1" si="139"/>
        <v>0</v>
      </c>
      <c r="AX350" s="6">
        <f t="shared" ca="1" si="140"/>
        <v>0</v>
      </c>
      <c r="AY350" s="6">
        <f t="shared" ca="1" si="141"/>
        <v>0</v>
      </c>
      <c r="AZ350" s="6">
        <f t="shared" ca="1" si="142"/>
        <v>0</v>
      </c>
      <c r="BA350" s="6">
        <f t="shared" ca="1" si="143"/>
        <v>0</v>
      </c>
      <c r="BB350" s="6"/>
      <c r="BD350" s="4">
        <f t="shared" ca="1" si="144"/>
        <v>352282.05</v>
      </c>
      <c r="BF350" s="3">
        <f t="shared" si="145"/>
        <v>42405</v>
      </c>
      <c r="BG350" s="6">
        <f>BG349+SUMIFS('Transactions (Dated)'!H:H,'Transactions (Dated)'!D:D,'Share Values'!AM350)</f>
        <v>626145.98</v>
      </c>
      <c r="BH350" s="6">
        <f ca="1">BH349+SUMIFS('Transactions (Dated)'!$F:$F,'Transactions (Dated)'!$D:$D,$BF350,'Transactions (Dated)'!$B:$B,BH$11,'Transactions (Dated)'!$C:$C,"Dividend (paid to cash)")*W350</f>
        <v>0</v>
      </c>
      <c r="BI350" s="6">
        <f ca="1">BI349+SUMIFS('Transactions (Dated)'!$F:$F,'Transactions (Dated)'!$D:$D,$BF350,'Transactions (Dated)'!$B:$B,BI$11,'Transactions (Dated)'!$C:$C,"Dividend (paid to cash)")*X350</f>
        <v>2421.875</v>
      </c>
      <c r="BJ350" s="6">
        <f ca="1">BJ349+SUMIFS('Transactions (Dated)'!$F:$F,'Transactions (Dated)'!$D:$D,$BF350,'Transactions (Dated)'!$B:$B,BJ$11,'Transactions (Dated)'!$C:$C,"Dividend (paid to cash)")*Y350</f>
        <v>0</v>
      </c>
      <c r="BK350" s="6">
        <f ca="1">BK349+SUMIFS('Transactions (Dated)'!$F:$F,'Transactions (Dated)'!$D:$D,$BF350,'Transactions (Dated)'!$B:$B,BK$11,'Transactions (Dated)'!$C:$C,"Dividend (paid to cash)")*Z350</f>
        <v>245.96000000000004</v>
      </c>
      <c r="BL350" s="6">
        <f ca="1">BL349+SUMIFS('Transactions (Dated)'!$F:$F,'Transactions (Dated)'!$D:$D,$BF350,'Transactions (Dated)'!$B:$B,BL$11,'Transactions (Dated)'!$C:$C,"Dividend (paid to cash)")*AA350</f>
        <v>0</v>
      </c>
      <c r="BM350" s="6">
        <f ca="1">BM349+SUMIFS('Transactions (Dated)'!$F:$F,'Transactions (Dated)'!$D:$D,$BF350,'Transactions (Dated)'!$B:$B,BM$11,'Transactions (Dated)'!$C:$C,"Dividend (paid to cash)")*AB350</f>
        <v>359.31700000000001</v>
      </c>
      <c r="BN350" s="6">
        <f ca="1">BN349+SUMIFS('Transactions (Dated)'!$F:$F,'Transactions (Dated)'!$D:$D,$BF350,'Transactions (Dated)'!$B:$B,BN$11,'Transactions (Dated)'!$C:$C,"Dividend (paid to cash)")*AC350</f>
        <v>0</v>
      </c>
      <c r="BO350" s="6">
        <f ca="1">BO349+SUMIFS('Transactions (Dated)'!$F:$F,'Transactions (Dated)'!$D:$D,$BF350,'Transactions (Dated)'!$B:$B,BO$11,'Transactions (Dated)'!$C:$C,"Dividend (paid to cash)")*AD350</f>
        <v>0</v>
      </c>
      <c r="BP350" s="6">
        <f ca="1">BP349+SUMIFS('Transactions (Dated)'!$F:$F,'Transactions (Dated)'!$D:$D,$BF350,'Transactions (Dated)'!$B:$B,BP$11,'Transactions (Dated)'!$C:$C,"Dividend (paid to cash)")*AE350</f>
        <v>0</v>
      </c>
      <c r="BQ350" s="6">
        <f ca="1">BQ349+SUMIFS('Transactions (Dated)'!$F:$F,'Transactions (Dated)'!$D:$D,$BF350,'Transactions (Dated)'!$B:$B,BQ$11,'Transactions (Dated)'!$C:$C,"Dividend (paid to cash)")*AF350</f>
        <v>0</v>
      </c>
      <c r="BR350" s="6">
        <f ca="1">BR349+SUMIFS('Transactions (Dated)'!$F:$F,'Transactions (Dated)'!$D:$D,$BF350,'Transactions (Dated)'!$B:$B,BR$11,'Transactions (Dated)'!$C:$C,"Dividend (paid to cash)")*AG350</f>
        <v>0</v>
      </c>
      <c r="BS350" s="6">
        <f ca="1">BS349+SUMIFS('Transactions (Dated)'!$F:$F,'Transactions (Dated)'!$D:$D,$BF350,'Transactions (Dated)'!$B:$B,BS$11,'Transactions (Dated)'!$C:$C,"Dividend (paid to cash)")*AH350</f>
        <v>0</v>
      </c>
      <c r="BT350" s="6">
        <f ca="1">BT349+SUMIFS('Transactions (Dated)'!$F:$F,'Transactions (Dated)'!$D:$D,$BF350,'Transactions (Dated)'!$B:$B,BT$11,'Transactions (Dated)'!$C:$C,"Dividend (paid to cash)")*AI350</f>
        <v>0</v>
      </c>
      <c r="BU350" s="6">
        <f ca="1">BU349+SUMIFS('Transactions (Dated)'!$F:$F,'Transactions (Dated)'!$D:$D,$BF350,'Transactions (Dated)'!$B:$B,BU$11,'Transactions (Dated)'!$C:$C,"Dividend (paid to cash)")*AJ350</f>
        <v>0</v>
      </c>
      <c r="BV350" s="6"/>
      <c r="BX350" s="6">
        <f t="shared" ca="1" si="150"/>
        <v>629173.13199999998</v>
      </c>
      <c r="BZ350" s="3">
        <f t="shared" si="151"/>
        <v>42405</v>
      </c>
      <c r="CA350" s="4">
        <f t="shared" ca="1" si="146"/>
        <v>352282.05</v>
      </c>
      <c r="CB350" s="4">
        <f t="shared" ca="1" si="147"/>
        <v>629173.13199999998</v>
      </c>
      <c r="CD350" s="4">
        <f t="shared" ca="1" si="148"/>
        <v>981455.18200000003</v>
      </c>
    </row>
    <row r="351" spans="2:82" x14ac:dyDescent="0.15">
      <c r="B351" s="3">
        <f t="shared" si="149"/>
        <v>42408</v>
      </c>
      <c r="C351" s="2">
        <v>12535.4</v>
      </c>
      <c r="E351" s="70">
        <v>42408</v>
      </c>
      <c r="F351" s="69">
        <v>9.4700000000000006</v>
      </c>
      <c r="G351" s="69">
        <v>1.7</v>
      </c>
      <c r="H351" s="69">
        <v>16.96</v>
      </c>
      <c r="I351" s="69">
        <v>34.49</v>
      </c>
      <c r="J351" s="69">
        <v>12.14</v>
      </c>
      <c r="K351" s="69">
        <v>10.17</v>
      </c>
      <c r="L351" s="69">
        <v>17.920000000000002</v>
      </c>
      <c r="M351" s="69">
        <v>3.51</v>
      </c>
      <c r="N351" s="69">
        <v>6.86</v>
      </c>
      <c r="O351" s="69">
        <v>7.7667000000000002</v>
      </c>
      <c r="P351" s="69">
        <v>23.22</v>
      </c>
      <c r="Q351" s="69">
        <v>0.88</v>
      </c>
      <c r="R351" s="69">
        <v>2.77</v>
      </c>
      <c r="S351" s="69">
        <v>41.38</v>
      </c>
      <c r="T351" s="4"/>
      <c r="V351" s="3">
        <f t="shared" si="128"/>
        <v>42408</v>
      </c>
      <c r="W351" s="40">
        <f ca="1">W350+SUMIFS('Transactions (Dated)'!$E$2:$E$53,'Transactions (Dated)'!$D$2:$D$53,'Share Values'!$V351,'Transactions (Dated)'!$B$2:$B$53,'Share Values'!W$11,'Transactions (Dated)'!$C$2:$C$53,"Buy")-SUMIFS('Transactions (Dated)'!$E$2:$E$53,'Transactions (Dated)'!$D$2:$D$53,'Share Values'!$V351,'Transactions (Dated)'!$B$2:$B$53,'Share Values'!W$11,'Transactions (Dated)'!$C$2:$C$53,"Sell")</f>
        <v>4625</v>
      </c>
      <c r="X351" s="40">
        <f ca="1">X350+SUMIFS('Transactions (Dated)'!$E$2:$E$53,'Transactions (Dated)'!$D$2:$D$53,'Share Values'!$V351,'Transactions (Dated)'!$B$2:$B$53,'Share Values'!X$11,'Transactions (Dated)'!$C$2:$C$53,"Buy")-SUMIFS('Transactions (Dated)'!$E$2:$E$53,'Transactions (Dated)'!$D$2:$D$53,'Share Values'!$V351,'Transactions (Dated)'!$B$2:$B$53,'Share Values'!X$11,'Transactions (Dated)'!$C$2:$C$53,"Sell")</f>
        <v>9375</v>
      </c>
      <c r="Y351" s="40">
        <f ca="1">Y350+SUMIFS('Transactions (Dated)'!$E$2:$E$53,'Transactions (Dated)'!$D$2:$D$53,'Share Values'!$V351,'Transactions (Dated)'!$B$2:$B$53,'Share Values'!Y$11,'Transactions (Dated)'!$C$2:$C$53,"Buy")-SUMIFS('Transactions (Dated)'!$E$2:$E$53,'Transactions (Dated)'!$D$2:$D$53,'Share Values'!$V351,'Transactions (Dated)'!$B$2:$B$53,'Share Values'!Y$11,'Transactions (Dated)'!$C$2:$C$53,"Sell")</f>
        <v>0</v>
      </c>
      <c r="Z351" s="40">
        <f ca="1">Z350+SUMIFS('Transactions (Dated)'!$E$2:$E$53,'Transactions (Dated)'!$D$2:$D$53,'Share Values'!$V351,'Transactions (Dated)'!$B$2:$B$53,'Share Values'!Z$11,'Transactions (Dated)'!$C$2:$C$53,"Buy")-SUMIFS('Transactions (Dated)'!$E$2:$E$53,'Transactions (Dated)'!$D$2:$D$53,'Share Values'!$V351,'Transactions (Dated)'!$B$2:$B$53,'Share Values'!Z$11,'Transactions (Dated)'!$C$2:$C$53,"Sell")</f>
        <v>1892</v>
      </c>
      <c r="AA351" s="40">
        <f ca="1">AA350+SUMIFS('Transactions (Dated)'!$E$2:$E$53,'Transactions (Dated)'!$D$2:$D$53,'Share Values'!$V351,'Transactions (Dated)'!$B$2:$B$53,'Share Values'!AA$11,'Transactions (Dated)'!$C$2:$C$53,"Buy")-SUMIFS('Transactions (Dated)'!$E$2:$E$53,'Transactions (Dated)'!$D$2:$D$53,'Share Values'!$V351,'Transactions (Dated)'!$B$2:$B$53,'Share Values'!AA$11,'Transactions (Dated)'!$C$2:$C$53,"Sell")</f>
        <v>2348</v>
      </c>
      <c r="AB351" s="40">
        <f ca="1">AB350+SUMIFS('Transactions (Dated)'!$E$2:$E$53,'Transactions (Dated)'!$D$2:$D$53,'Share Values'!$V351,'Transactions (Dated)'!$B$2:$B$53,'Share Values'!AB$11,'Transactions (Dated)'!$C$2:$C$53,"Buy")-SUMIFS('Transactions (Dated)'!$E$2:$E$53,'Transactions (Dated)'!$D$2:$D$53,'Share Values'!$V351,'Transactions (Dated)'!$B$2:$B$53,'Share Values'!AB$11,'Transactions (Dated)'!$C$2:$C$53,"Sell")</f>
        <v>4900</v>
      </c>
      <c r="AC351" s="40">
        <f ca="1">AC350+SUMIFS('Transactions (Dated)'!$E$2:$E$53,'Transactions (Dated)'!$D$2:$D$53,'Share Values'!$V351,'Transactions (Dated)'!$B$2:$B$53,'Share Values'!AC$11,'Transactions (Dated)'!$C$2:$C$53,"Buy")-SUMIFS('Transactions (Dated)'!$E$2:$E$53,'Transactions (Dated)'!$D$2:$D$53,'Share Values'!$V351,'Transactions (Dated)'!$B$2:$B$53,'Share Values'!AC$11,'Transactions (Dated)'!$C$2:$C$53,"Sell")</f>
        <v>2900</v>
      </c>
      <c r="AD351" s="40">
        <f ca="1">AD350+SUMIFS('Transactions (Dated)'!$E$2:$E$53,'Transactions (Dated)'!$D$2:$D$53,'Share Values'!$V351,'Transactions (Dated)'!$B$2:$B$53,'Share Values'!AD$11,'Transactions (Dated)'!$C$2:$C$53,"Buy")-SUMIFS('Transactions (Dated)'!$E$2:$E$53,'Transactions (Dated)'!$D$2:$D$53,'Share Values'!$V351,'Transactions (Dated)'!$B$2:$B$53,'Share Values'!AD$11,'Transactions (Dated)'!$C$2:$C$53,"Sell")</f>
        <v>28401</v>
      </c>
      <c r="AE351" s="40">
        <f ca="1">AE350+SUMIFS('Transactions (Dated)'!$E$2:$E$53,'Transactions (Dated)'!$D$2:$D$53,'Share Values'!$V351,'Transactions (Dated)'!$B$2:$B$53,'Share Values'!AE$11,'Transactions (Dated)'!$C$2:$C$53,"Buy")-SUMIFS('Transactions (Dated)'!$E$2:$E$53,'Transactions (Dated)'!$D$2:$D$53,'Share Values'!$V351,'Transactions (Dated)'!$B$2:$B$53,'Share Values'!AE$11,'Transactions (Dated)'!$C$2:$C$53,"Sell")</f>
        <v>0</v>
      </c>
      <c r="AF351" s="40">
        <f ca="1">AF350+SUMIFS('Transactions (Dated)'!$E$2:$E$53,'Transactions (Dated)'!$D$2:$D$53,'Share Values'!$V351,'Transactions (Dated)'!$B$2:$B$53,'Share Values'!AF$11,'Transactions (Dated)'!$C$2:$C$53,"Buy")-SUMIFS('Transactions (Dated)'!$E$2:$E$53,'Transactions (Dated)'!$D$2:$D$53,'Share Values'!$V351,'Transactions (Dated)'!$B$2:$B$53,'Share Values'!AF$11,'Transactions (Dated)'!$C$2:$C$53,"Sell")</f>
        <v>0</v>
      </c>
      <c r="AG351" s="40">
        <f ca="1">AG350+SUMIFS('Transactions (Dated)'!$E$2:$E$53,'Transactions (Dated)'!$D$2:$D$53,'Share Values'!$V351,'Transactions (Dated)'!$B$2:$B$53,'Share Values'!AG$11,'Transactions (Dated)'!$C$2:$C$53,"Buy")-SUMIFS('Transactions (Dated)'!$E$2:$E$53,'Transactions (Dated)'!$D$2:$D$53,'Share Values'!$V351,'Transactions (Dated)'!$B$2:$B$53,'Share Values'!AG$11,'Transactions (Dated)'!$C$2:$C$53,"Sell")</f>
        <v>0</v>
      </c>
      <c r="AH351" s="40">
        <f ca="1">AH350+SUMIFS('Transactions (Dated)'!$E$2:$E$53,'Transactions (Dated)'!$D$2:$D$53,'Share Values'!$V351,'Transactions (Dated)'!$B$2:$B$53,'Share Values'!AH$11,'Transactions (Dated)'!$C$2:$C$53,"Buy")-SUMIFS('Transactions (Dated)'!$E$2:$E$53,'Transactions (Dated)'!$D$2:$D$53,'Share Values'!$V351,'Transactions (Dated)'!$B$2:$B$53,'Share Values'!AH$11,'Transactions (Dated)'!$C$2:$C$53,"Sell")</f>
        <v>0</v>
      </c>
      <c r="AI351" s="40">
        <f ca="1">AI350+SUMIFS('Transactions (Dated)'!$E$2:$E$53,'Transactions (Dated)'!$D$2:$D$53,'Share Values'!$V351,'Transactions (Dated)'!$B$2:$B$53,'Share Values'!AI$11,'Transactions (Dated)'!$C$2:$C$53,"Buy")-SUMIFS('Transactions (Dated)'!$E$2:$E$53,'Transactions (Dated)'!$D$2:$D$53,'Share Values'!$V351,'Transactions (Dated)'!$B$2:$B$53,'Share Values'!AI$11,'Transactions (Dated)'!$C$2:$C$53,"Sell")</f>
        <v>0</v>
      </c>
      <c r="AJ351" s="40">
        <f ca="1">AJ350+SUMIFS('Transactions (Dated)'!$E$2:$E$53,'Transactions (Dated)'!$D$2:$D$53,'Share Values'!$V351,'Transactions (Dated)'!$B$2:$B$53,'Share Values'!AJ$11,'Transactions (Dated)'!$C$2:$C$53,"Buy")-SUMIFS('Transactions (Dated)'!$E$2:$E$53,'Transactions (Dated)'!$D$2:$D$53,'Share Values'!$V351,'Transactions (Dated)'!$B$2:$B$53,'Share Values'!AJ$11,'Transactions (Dated)'!$C$2:$C$53,"Sell")</f>
        <v>0</v>
      </c>
      <c r="AK351" s="40"/>
      <c r="AM351" s="3">
        <f t="shared" si="129"/>
        <v>42408</v>
      </c>
      <c r="AN351" s="6">
        <f t="shared" ca="1" si="130"/>
        <v>43798.75</v>
      </c>
      <c r="AO351" s="6">
        <f t="shared" ca="1" si="131"/>
        <v>15937.5</v>
      </c>
      <c r="AP351" s="6">
        <f t="shared" ca="1" si="132"/>
        <v>0</v>
      </c>
      <c r="AQ351" s="6">
        <f t="shared" ca="1" si="133"/>
        <v>65255.08</v>
      </c>
      <c r="AR351" s="6">
        <f t="shared" ca="1" si="134"/>
        <v>28504.720000000001</v>
      </c>
      <c r="AS351" s="6">
        <f t="shared" ca="1" si="135"/>
        <v>49833</v>
      </c>
      <c r="AT351" s="6">
        <f t="shared" ca="1" si="136"/>
        <v>51968.000000000007</v>
      </c>
      <c r="AU351" s="6">
        <f t="shared" ca="1" si="137"/>
        <v>99687.51</v>
      </c>
      <c r="AV351" s="6">
        <f t="shared" ca="1" si="138"/>
        <v>0</v>
      </c>
      <c r="AW351" s="6">
        <f t="shared" ca="1" si="139"/>
        <v>0</v>
      </c>
      <c r="AX351" s="6">
        <f t="shared" ca="1" si="140"/>
        <v>0</v>
      </c>
      <c r="AY351" s="6">
        <f t="shared" ca="1" si="141"/>
        <v>0</v>
      </c>
      <c r="AZ351" s="6">
        <f t="shared" ca="1" si="142"/>
        <v>0</v>
      </c>
      <c r="BA351" s="6">
        <f t="shared" ca="1" si="143"/>
        <v>0</v>
      </c>
      <c r="BB351" s="6"/>
      <c r="BD351" s="4">
        <f t="shared" ca="1" si="144"/>
        <v>354984.56</v>
      </c>
      <c r="BF351" s="3">
        <f t="shared" si="145"/>
        <v>42408</v>
      </c>
      <c r="BG351" s="6">
        <f>BG350+SUMIFS('Transactions (Dated)'!H:H,'Transactions (Dated)'!D:D,'Share Values'!AM351)</f>
        <v>626145.98</v>
      </c>
      <c r="BH351" s="6">
        <f ca="1">BH350+SUMIFS('Transactions (Dated)'!$F:$F,'Transactions (Dated)'!$D:$D,$BF351,'Transactions (Dated)'!$B:$B,BH$11,'Transactions (Dated)'!$C:$C,"Dividend (paid to cash)")*W351</f>
        <v>0</v>
      </c>
      <c r="BI351" s="6">
        <f ca="1">BI350+SUMIFS('Transactions (Dated)'!$F:$F,'Transactions (Dated)'!$D:$D,$BF351,'Transactions (Dated)'!$B:$B,BI$11,'Transactions (Dated)'!$C:$C,"Dividend (paid to cash)")*X351</f>
        <v>2421.875</v>
      </c>
      <c r="BJ351" s="6">
        <f ca="1">BJ350+SUMIFS('Transactions (Dated)'!$F:$F,'Transactions (Dated)'!$D:$D,$BF351,'Transactions (Dated)'!$B:$B,BJ$11,'Transactions (Dated)'!$C:$C,"Dividend (paid to cash)")*Y351</f>
        <v>0</v>
      </c>
      <c r="BK351" s="6">
        <f ca="1">BK350+SUMIFS('Transactions (Dated)'!$F:$F,'Transactions (Dated)'!$D:$D,$BF351,'Transactions (Dated)'!$B:$B,BK$11,'Transactions (Dated)'!$C:$C,"Dividend (paid to cash)")*Z351</f>
        <v>245.96000000000004</v>
      </c>
      <c r="BL351" s="6">
        <f ca="1">BL350+SUMIFS('Transactions (Dated)'!$F:$F,'Transactions (Dated)'!$D:$D,$BF351,'Transactions (Dated)'!$B:$B,BL$11,'Transactions (Dated)'!$C:$C,"Dividend (paid to cash)")*AA351</f>
        <v>0</v>
      </c>
      <c r="BM351" s="6">
        <f ca="1">BM350+SUMIFS('Transactions (Dated)'!$F:$F,'Transactions (Dated)'!$D:$D,$BF351,'Transactions (Dated)'!$B:$B,BM$11,'Transactions (Dated)'!$C:$C,"Dividend (paid to cash)")*AB351</f>
        <v>359.31700000000001</v>
      </c>
      <c r="BN351" s="6">
        <f ca="1">BN350+SUMIFS('Transactions (Dated)'!$F:$F,'Transactions (Dated)'!$D:$D,$BF351,'Transactions (Dated)'!$B:$B,BN$11,'Transactions (Dated)'!$C:$C,"Dividend (paid to cash)")*AC351</f>
        <v>0</v>
      </c>
      <c r="BO351" s="6">
        <f ca="1">BO350+SUMIFS('Transactions (Dated)'!$F:$F,'Transactions (Dated)'!$D:$D,$BF351,'Transactions (Dated)'!$B:$B,BO$11,'Transactions (Dated)'!$C:$C,"Dividend (paid to cash)")*AD351</f>
        <v>0</v>
      </c>
      <c r="BP351" s="6">
        <f ca="1">BP350+SUMIFS('Transactions (Dated)'!$F:$F,'Transactions (Dated)'!$D:$D,$BF351,'Transactions (Dated)'!$B:$B,BP$11,'Transactions (Dated)'!$C:$C,"Dividend (paid to cash)")*AE351</f>
        <v>0</v>
      </c>
      <c r="BQ351" s="6">
        <f ca="1">BQ350+SUMIFS('Transactions (Dated)'!$F:$F,'Transactions (Dated)'!$D:$D,$BF351,'Transactions (Dated)'!$B:$B,BQ$11,'Transactions (Dated)'!$C:$C,"Dividend (paid to cash)")*AF351</f>
        <v>0</v>
      </c>
      <c r="BR351" s="6">
        <f ca="1">BR350+SUMIFS('Transactions (Dated)'!$F:$F,'Transactions (Dated)'!$D:$D,$BF351,'Transactions (Dated)'!$B:$B,BR$11,'Transactions (Dated)'!$C:$C,"Dividend (paid to cash)")*AG351</f>
        <v>0</v>
      </c>
      <c r="BS351" s="6">
        <f ca="1">BS350+SUMIFS('Transactions (Dated)'!$F:$F,'Transactions (Dated)'!$D:$D,$BF351,'Transactions (Dated)'!$B:$B,BS$11,'Transactions (Dated)'!$C:$C,"Dividend (paid to cash)")*AH351</f>
        <v>0</v>
      </c>
      <c r="BT351" s="6">
        <f ca="1">BT350+SUMIFS('Transactions (Dated)'!$F:$F,'Transactions (Dated)'!$D:$D,$BF351,'Transactions (Dated)'!$B:$B,BT$11,'Transactions (Dated)'!$C:$C,"Dividend (paid to cash)")*AI351</f>
        <v>0</v>
      </c>
      <c r="BU351" s="6">
        <f ca="1">BU350+SUMIFS('Transactions (Dated)'!$F:$F,'Transactions (Dated)'!$D:$D,$BF351,'Transactions (Dated)'!$B:$B,BU$11,'Transactions (Dated)'!$C:$C,"Dividend (paid to cash)")*AJ351</f>
        <v>0</v>
      </c>
      <c r="BV351" s="6"/>
      <c r="BX351" s="6">
        <f t="shared" ca="1" si="150"/>
        <v>629173.13199999998</v>
      </c>
      <c r="BZ351" s="3">
        <f t="shared" si="151"/>
        <v>42408</v>
      </c>
      <c r="CA351" s="4">
        <f t="shared" ca="1" si="146"/>
        <v>354984.56</v>
      </c>
      <c r="CB351" s="4">
        <f t="shared" ca="1" si="147"/>
        <v>629173.13199999998</v>
      </c>
      <c r="CD351" s="4">
        <f t="shared" ca="1" si="148"/>
        <v>984157.69200000004</v>
      </c>
    </row>
    <row r="352" spans="2:82" x14ac:dyDescent="0.15">
      <c r="B352" s="3">
        <f t="shared" si="149"/>
        <v>42409</v>
      </c>
      <c r="C352" s="2">
        <v>12282.7</v>
      </c>
      <c r="E352" s="70">
        <v>42409</v>
      </c>
      <c r="F352" s="69">
        <v>9.35</v>
      </c>
      <c r="G352" s="69">
        <v>1.68</v>
      </c>
      <c r="H352" s="69">
        <v>16.63</v>
      </c>
      <c r="I352" s="69">
        <v>34.21</v>
      </c>
      <c r="J352" s="69">
        <v>11.93</v>
      </c>
      <c r="K352" s="69">
        <v>10.029999999999999</v>
      </c>
      <c r="L352" s="69">
        <v>17.32</v>
      </c>
      <c r="M352" s="69">
        <v>3.46</v>
      </c>
      <c r="N352" s="69">
        <v>6.9</v>
      </c>
      <c r="O352" s="69">
        <v>7.6666999999999996</v>
      </c>
      <c r="P352" s="69">
        <v>22.87</v>
      </c>
      <c r="Q352" s="69">
        <v>0.88</v>
      </c>
      <c r="R352" s="69">
        <v>2.48</v>
      </c>
      <c r="S352" s="69">
        <v>37.14</v>
      </c>
      <c r="T352" s="4"/>
      <c r="V352" s="3">
        <f t="shared" si="128"/>
        <v>42409</v>
      </c>
      <c r="W352" s="40">
        <f ca="1">W351+SUMIFS('Transactions (Dated)'!$E$2:$E$53,'Transactions (Dated)'!$D$2:$D$53,'Share Values'!$V352,'Transactions (Dated)'!$B$2:$B$53,'Share Values'!W$11,'Transactions (Dated)'!$C$2:$C$53,"Buy")-SUMIFS('Transactions (Dated)'!$E$2:$E$53,'Transactions (Dated)'!$D$2:$D$53,'Share Values'!$V352,'Transactions (Dated)'!$B$2:$B$53,'Share Values'!W$11,'Transactions (Dated)'!$C$2:$C$53,"Sell")</f>
        <v>4625</v>
      </c>
      <c r="X352" s="40">
        <f ca="1">X351+SUMIFS('Transactions (Dated)'!$E$2:$E$53,'Transactions (Dated)'!$D$2:$D$53,'Share Values'!$V352,'Transactions (Dated)'!$B$2:$B$53,'Share Values'!X$11,'Transactions (Dated)'!$C$2:$C$53,"Buy")-SUMIFS('Transactions (Dated)'!$E$2:$E$53,'Transactions (Dated)'!$D$2:$D$53,'Share Values'!$V352,'Transactions (Dated)'!$B$2:$B$53,'Share Values'!X$11,'Transactions (Dated)'!$C$2:$C$53,"Sell")</f>
        <v>9375</v>
      </c>
      <c r="Y352" s="40">
        <f ca="1">Y351+SUMIFS('Transactions (Dated)'!$E$2:$E$53,'Transactions (Dated)'!$D$2:$D$53,'Share Values'!$V352,'Transactions (Dated)'!$B$2:$B$53,'Share Values'!Y$11,'Transactions (Dated)'!$C$2:$C$53,"Buy")-SUMIFS('Transactions (Dated)'!$E$2:$E$53,'Transactions (Dated)'!$D$2:$D$53,'Share Values'!$V352,'Transactions (Dated)'!$B$2:$B$53,'Share Values'!Y$11,'Transactions (Dated)'!$C$2:$C$53,"Sell")</f>
        <v>0</v>
      </c>
      <c r="Z352" s="40">
        <f ca="1">Z351+SUMIFS('Transactions (Dated)'!$E$2:$E$53,'Transactions (Dated)'!$D$2:$D$53,'Share Values'!$V352,'Transactions (Dated)'!$B$2:$B$53,'Share Values'!Z$11,'Transactions (Dated)'!$C$2:$C$53,"Buy")-SUMIFS('Transactions (Dated)'!$E$2:$E$53,'Transactions (Dated)'!$D$2:$D$53,'Share Values'!$V352,'Transactions (Dated)'!$B$2:$B$53,'Share Values'!Z$11,'Transactions (Dated)'!$C$2:$C$53,"Sell")</f>
        <v>1892</v>
      </c>
      <c r="AA352" s="40">
        <f ca="1">AA351+SUMIFS('Transactions (Dated)'!$E$2:$E$53,'Transactions (Dated)'!$D$2:$D$53,'Share Values'!$V352,'Transactions (Dated)'!$B$2:$B$53,'Share Values'!AA$11,'Transactions (Dated)'!$C$2:$C$53,"Buy")-SUMIFS('Transactions (Dated)'!$E$2:$E$53,'Transactions (Dated)'!$D$2:$D$53,'Share Values'!$V352,'Transactions (Dated)'!$B$2:$B$53,'Share Values'!AA$11,'Transactions (Dated)'!$C$2:$C$53,"Sell")</f>
        <v>2348</v>
      </c>
      <c r="AB352" s="40">
        <f ca="1">AB351+SUMIFS('Transactions (Dated)'!$E$2:$E$53,'Transactions (Dated)'!$D$2:$D$53,'Share Values'!$V352,'Transactions (Dated)'!$B$2:$B$53,'Share Values'!AB$11,'Transactions (Dated)'!$C$2:$C$53,"Buy")-SUMIFS('Transactions (Dated)'!$E$2:$E$53,'Transactions (Dated)'!$D$2:$D$53,'Share Values'!$V352,'Transactions (Dated)'!$B$2:$B$53,'Share Values'!AB$11,'Transactions (Dated)'!$C$2:$C$53,"Sell")</f>
        <v>4900</v>
      </c>
      <c r="AC352" s="40">
        <f ca="1">AC351+SUMIFS('Transactions (Dated)'!$E$2:$E$53,'Transactions (Dated)'!$D$2:$D$53,'Share Values'!$V352,'Transactions (Dated)'!$B$2:$B$53,'Share Values'!AC$11,'Transactions (Dated)'!$C$2:$C$53,"Buy")-SUMIFS('Transactions (Dated)'!$E$2:$E$53,'Transactions (Dated)'!$D$2:$D$53,'Share Values'!$V352,'Transactions (Dated)'!$B$2:$B$53,'Share Values'!AC$11,'Transactions (Dated)'!$C$2:$C$53,"Sell")</f>
        <v>2900</v>
      </c>
      <c r="AD352" s="40">
        <f ca="1">AD351+SUMIFS('Transactions (Dated)'!$E$2:$E$53,'Transactions (Dated)'!$D$2:$D$53,'Share Values'!$V352,'Transactions (Dated)'!$B$2:$B$53,'Share Values'!AD$11,'Transactions (Dated)'!$C$2:$C$53,"Buy")-SUMIFS('Transactions (Dated)'!$E$2:$E$53,'Transactions (Dated)'!$D$2:$D$53,'Share Values'!$V352,'Transactions (Dated)'!$B$2:$B$53,'Share Values'!AD$11,'Transactions (Dated)'!$C$2:$C$53,"Sell")</f>
        <v>28401</v>
      </c>
      <c r="AE352" s="40">
        <f ca="1">AE351+SUMIFS('Transactions (Dated)'!$E$2:$E$53,'Transactions (Dated)'!$D$2:$D$53,'Share Values'!$V352,'Transactions (Dated)'!$B$2:$B$53,'Share Values'!AE$11,'Transactions (Dated)'!$C$2:$C$53,"Buy")-SUMIFS('Transactions (Dated)'!$E$2:$E$53,'Transactions (Dated)'!$D$2:$D$53,'Share Values'!$V352,'Transactions (Dated)'!$B$2:$B$53,'Share Values'!AE$11,'Transactions (Dated)'!$C$2:$C$53,"Sell")</f>
        <v>0</v>
      </c>
      <c r="AF352" s="40">
        <f ca="1">AF351+SUMIFS('Transactions (Dated)'!$E$2:$E$53,'Transactions (Dated)'!$D$2:$D$53,'Share Values'!$V352,'Transactions (Dated)'!$B$2:$B$53,'Share Values'!AF$11,'Transactions (Dated)'!$C$2:$C$53,"Buy")-SUMIFS('Transactions (Dated)'!$E$2:$E$53,'Transactions (Dated)'!$D$2:$D$53,'Share Values'!$V352,'Transactions (Dated)'!$B$2:$B$53,'Share Values'!AF$11,'Transactions (Dated)'!$C$2:$C$53,"Sell")</f>
        <v>0</v>
      </c>
      <c r="AG352" s="40">
        <f ca="1">AG351+SUMIFS('Transactions (Dated)'!$E$2:$E$53,'Transactions (Dated)'!$D$2:$D$53,'Share Values'!$V352,'Transactions (Dated)'!$B$2:$B$53,'Share Values'!AG$11,'Transactions (Dated)'!$C$2:$C$53,"Buy")-SUMIFS('Transactions (Dated)'!$E$2:$E$53,'Transactions (Dated)'!$D$2:$D$53,'Share Values'!$V352,'Transactions (Dated)'!$B$2:$B$53,'Share Values'!AG$11,'Transactions (Dated)'!$C$2:$C$53,"Sell")</f>
        <v>0</v>
      </c>
      <c r="AH352" s="40">
        <f ca="1">AH351+SUMIFS('Transactions (Dated)'!$E$2:$E$53,'Transactions (Dated)'!$D$2:$D$53,'Share Values'!$V352,'Transactions (Dated)'!$B$2:$B$53,'Share Values'!AH$11,'Transactions (Dated)'!$C$2:$C$53,"Buy")-SUMIFS('Transactions (Dated)'!$E$2:$E$53,'Transactions (Dated)'!$D$2:$D$53,'Share Values'!$V352,'Transactions (Dated)'!$B$2:$B$53,'Share Values'!AH$11,'Transactions (Dated)'!$C$2:$C$53,"Sell")</f>
        <v>0</v>
      </c>
      <c r="AI352" s="40">
        <f ca="1">AI351+SUMIFS('Transactions (Dated)'!$E$2:$E$53,'Transactions (Dated)'!$D$2:$D$53,'Share Values'!$V352,'Transactions (Dated)'!$B$2:$B$53,'Share Values'!AI$11,'Transactions (Dated)'!$C$2:$C$53,"Buy")-SUMIFS('Transactions (Dated)'!$E$2:$E$53,'Transactions (Dated)'!$D$2:$D$53,'Share Values'!$V352,'Transactions (Dated)'!$B$2:$B$53,'Share Values'!AI$11,'Transactions (Dated)'!$C$2:$C$53,"Sell")</f>
        <v>0</v>
      </c>
      <c r="AJ352" s="40">
        <f ca="1">AJ351+SUMIFS('Transactions (Dated)'!$E$2:$E$53,'Transactions (Dated)'!$D$2:$D$53,'Share Values'!$V352,'Transactions (Dated)'!$B$2:$B$53,'Share Values'!AJ$11,'Transactions (Dated)'!$C$2:$C$53,"Buy")-SUMIFS('Transactions (Dated)'!$E$2:$E$53,'Transactions (Dated)'!$D$2:$D$53,'Share Values'!$V352,'Transactions (Dated)'!$B$2:$B$53,'Share Values'!AJ$11,'Transactions (Dated)'!$C$2:$C$53,"Sell")</f>
        <v>0</v>
      </c>
      <c r="AK352" s="40"/>
      <c r="AM352" s="3">
        <f t="shared" si="129"/>
        <v>42409</v>
      </c>
      <c r="AN352" s="6">
        <f t="shared" ca="1" si="130"/>
        <v>43243.75</v>
      </c>
      <c r="AO352" s="6">
        <f t="shared" ca="1" si="131"/>
        <v>15750</v>
      </c>
      <c r="AP352" s="6">
        <f t="shared" ca="1" si="132"/>
        <v>0</v>
      </c>
      <c r="AQ352" s="6">
        <f t="shared" ca="1" si="133"/>
        <v>64725.32</v>
      </c>
      <c r="AR352" s="6">
        <f t="shared" ca="1" si="134"/>
        <v>28011.64</v>
      </c>
      <c r="AS352" s="6">
        <f t="shared" ca="1" si="135"/>
        <v>49147</v>
      </c>
      <c r="AT352" s="6">
        <f t="shared" ca="1" si="136"/>
        <v>50228</v>
      </c>
      <c r="AU352" s="6">
        <f t="shared" ca="1" si="137"/>
        <v>98267.459999999992</v>
      </c>
      <c r="AV352" s="6">
        <f t="shared" ca="1" si="138"/>
        <v>0</v>
      </c>
      <c r="AW352" s="6">
        <f t="shared" ca="1" si="139"/>
        <v>0</v>
      </c>
      <c r="AX352" s="6">
        <f t="shared" ca="1" si="140"/>
        <v>0</v>
      </c>
      <c r="AY352" s="6">
        <f t="shared" ca="1" si="141"/>
        <v>0</v>
      </c>
      <c r="AZ352" s="6">
        <f t="shared" ca="1" si="142"/>
        <v>0</v>
      </c>
      <c r="BA352" s="6">
        <f t="shared" ca="1" si="143"/>
        <v>0</v>
      </c>
      <c r="BB352" s="6"/>
      <c r="BD352" s="4">
        <f t="shared" ca="1" si="144"/>
        <v>349373.17000000004</v>
      </c>
      <c r="BF352" s="3">
        <f t="shared" si="145"/>
        <v>42409</v>
      </c>
      <c r="BG352" s="6">
        <f>BG351+SUMIFS('Transactions (Dated)'!H:H,'Transactions (Dated)'!D:D,'Share Values'!AM352)</f>
        <v>626145.98</v>
      </c>
      <c r="BH352" s="6">
        <f ca="1">BH351+SUMIFS('Transactions (Dated)'!$F:$F,'Transactions (Dated)'!$D:$D,$BF352,'Transactions (Dated)'!$B:$B,BH$11,'Transactions (Dated)'!$C:$C,"Dividend (paid to cash)")*W352</f>
        <v>0</v>
      </c>
      <c r="BI352" s="6">
        <f ca="1">BI351+SUMIFS('Transactions (Dated)'!$F:$F,'Transactions (Dated)'!$D:$D,$BF352,'Transactions (Dated)'!$B:$B,BI$11,'Transactions (Dated)'!$C:$C,"Dividend (paid to cash)")*X352</f>
        <v>2421.875</v>
      </c>
      <c r="BJ352" s="6">
        <f ca="1">BJ351+SUMIFS('Transactions (Dated)'!$F:$F,'Transactions (Dated)'!$D:$D,$BF352,'Transactions (Dated)'!$B:$B,BJ$11,'Transactions (Dated)'!$C:$C,"Dividend (paid to cash)")*Y352</f>
        <v>0</v>
      </c>
      <c r="BK352" s="6">
        <f ca="1">BK351+SUMIFS('Transactions (Dated)'!$F:$F,'Transactions (Dated)'!$D:$D,$BF352,'Transactions (Dated)'!$B:$B,BK$11,'Transactions (Dated)'!$C:$C,"Dividend (paid to cash)")*Z352</f>
        <v>245.96000000000004</v>
      </c>
      <c r="BL352" s="6">
        <f ca="1">BL351+SUMIFS('Transactions (Dated)'!$F:$F,'Transactions (Dated)'!$D:$D,$BF352,'Transactions (Dated)'!$B:$B,BL$11,'Transactions (Dated)'!$C:$C,"Dividend (paid to cash)")*AA352</f>
        <v>0</v>
      </c>
      <c r="BM352" s="6">
        <f ca="1">BM351+SUMIFS('Transactions (Dated)'!$F:$F,'Transactions (Dated)'!$D:$D,$BF352,'Transactions (Dated)'!$B:$B,BM$11,'Transactions (Dated)'!$C:$C,"Dividend (paid to cash)")*AB352</f>
        <v>359.31700000000001</v>
      </c>
      <c r="BN352" s="6">
        <f ca="1">BN351+SUMIFS('Transactions (Dated)'!$F:$F,'Transactions (Dated)'!$D:$D,$BF352,'Transactions (Dated)'!$B:$B,BN$11,'Transactions (Dated)'!$C:$C,"Dividend (paid to cash)")*AC352</f>
        <v>0</v>
      </c>
      <c r="BO352" s="6">
        <f ca="1">BO351+SUMIFS('Transactions (Dated)'!$F:$F,'Transactions (Dated)'!$D:$D,$BF352,'Transactions (Dated)'!$B:$B,BO$11,'Transactions (Dated)'!$C:$C,"Dividend (paid to cash)")*AD352</f>
        <v>0</v>
      </c>
      <c r="BP352" s="6">
        <f ca="1">BP351+SUMIFS('Transactions (Dated)'!$F:$F,'Transactions (Dated)'!$D:$D,$BF352,'Transactions (Dated)'!$B:$B,BP$11,'Transactions (Dated)'!$C:$C,"Dividend (paid to cash)")*AE352</f>
        <v>0</v>
      </c>
      <c r="BQ352" s="6">
        <f ca="1">BQ351+SUMIFS('Transactions (Dated)'!$F:$F,'Transactions (Dated)'!$D:$D,$BF352,'Transactions (Dated)'!$B:$B,BQ$11,'Transactions (Dated)'!$C:$C,"Dividend (paid to cash)")*AF352</f>
        <v>0</v>
      </c>
      <c r="BR352" s="6">
        <f ca="1">BR351+SUMIFS('Transactions (Dated)'!$F:$F,'Transactions (Dated)'!$D:$D,$BF352,'Transactions (Dated)'!$B:$B,BR$11,'Transactions (Dated)'!$C:$C,"Dividend (paid to cash)")*AG352</f>
        <v>0</v>
      </c>
      <c r="BS352" s="6">
        <f ca="1">BS351+SUMIFS('Transactions (Dated)'!$F:$F,'Transactions (Dated)'!$D:$D,$BF352,'Transactions (Dated)'!$B:$B,BS$11,'Transactions (Dated)'!$C:$C,"Dividend (paid to cash)")*AH352</f>
        <v>0</v>
      </c>
      <c r="BT352" s="6">
        <f ca="1">BT351+SUMIFS('Transactions (Dated)'!$F:$F,'Transactions (Dated)'!$D:$D,$BF352,'Transactions (Dated)'!$B:$B,BT$11,'Transactions (Dated)'!$C:$C,"Dividend (paid to cash)")*AI352</f>
        <v>0</v>
      </c>
      <c r="BU352" s="6">
        <f ca="1">BU351+SUMIFS('Transactions (Dated)'!$F:$F,'Transactions (Dated)'!$D:$D,$BF352,'Transactions (Dated)'!$B:$B,BU$11,'Transactions (Dated)'!$C:$C,"Dividend (paid to cash)")*AJ352</f>
        <v>0</v>
      </c>
      <c r="BV352" s="6"/>
      <c r="BX352" s="6">
        <f t="shared" ca="1" si="150"/>
        <v>629173.13199999998</v>
      </c>
      <c r="BZ352" s="3">
        <f t="shared" si="151"/>
        <v>42409</v>
      </c>
      <c r="CA352" s="4">
        <f t="shared" ca="1" si="146"/>
        <v>349373.17000000004</v>
      </c>
      <c r="CB352" s="4">
        <f t="shared" ca="1" si="147"/>
        <v>629173.13199999998</v>
      </c>
      <c r="CD352" s="4">
        <f t="shared" ca="1" si="148"/>
        <v>978546.30200000003</v>
      </c>
    </row>
    <row r="353" spans="2:82" x14ac:dyDescent="0.15">
      <c r="B353" s="3">
        <f t="shared" si="149"/>
        <v>42410</v>
      </c>
      <c r="C353" s="2">
        <v>12185.7</v>
      </c>
      <c r="E353" s="70">
        <v>42410</v>
      </c>
      <c r="F353" s="69">
        <v>9.24</v>
      </c>
      <c r="G353" s="69">
        <v>1.7</v>
      </c>
      <c r="H353" s="69">
        <v>16.510000000000002</v>
      </c>
      <c r="I353" s="69">
        <v>34.56</v>
      </c>
      <c r="J353" s="69">
        <v>11.82</v>
      </c>
      <c r="K353" s="69">
        <v>10.14</v>
      </c>
      <c r="L353" s="69">
        <v>16.89</v>
      </c>
      <c r="M353" s="69">
        <v>3.54</v>
      </c>
      <c r="N353" s="69">
        <v>6.9</v>
      </c>
      <c r="O353" s="69">
        <v>7.4966999999999997</v>
      </c>
      <c r="P353" s="69">
        <v>22.84</v>
      </c>
      <c r="Q353" s="69">
        <v>0.88</v>
      </c>
      <c r="R353" s="69">
        <v>2.54</v>
      </c>
      <c r="S353" s="69">
        <v>37.47</v>
      </c>
      <c r="T353" s="4"/>
      <c r="V353" s="3">
        <f t="shared" si="128"/>
        <v>42410</v>
      </c>
      <c r="W353" s="40">
        <f ca="1">W352+SUMIFS('Transactions (Dated)'!$E$2:$E$53,'Transactions (Dated)'!$D$2:$D$53,'Share Values'!$V353,'Transactions (Dated)'!$B$2:$B$53,'Share Values'!W$11,'Transactions (Dated)'!$C$2:$C$53,"Buy")-SUMIFS('Transactions (Dated)'!$E$2:$E$53,'Transactions (Dated)'!$D$2:$D$53,'Share Values'!$V353,'Transactions (Dated)'!$B$2:$B$53,'Share Values'!W$11,'Transactions (Dated)'!$C$2:$C$53,"Sell")</f>
        <v>4625</v>
      </c>
      <c r="X353" s="40">
        <f ca="1">X352+SUMIFS('Transactions (Dated)'!$E$2:$E$53,'Transactions (Dated)'!$D$2:$D$53,'Share Values'!$V353,'Transactions (Dated)'!$B$2:$B$53,'Share Values'!X$11,'Transactions (Dated)'!$C$2:$C$53,"Buy")-SUMIFS('Transactions (Dated)'!$E$2:$E$53,'Transactions (Dated)'!$D$2:$D$53,'Share Values'!$V353,'Transactions (Dated)'!$B$2:$B$53,'Share Values'!X$11,'Transactions (Dated)'!$C$2:$C$53,"Sell")</f>
        <v>9375</v>
      </c>
      <c r="Y353" s="40">
        <f ca="1">Y352+SUMIFS('Transactions (Dated)'!$E$2:$E$53,'Transactions (Dated)'!$D$2:$D$53,'Share Values'!$V353,'Transactions (Dated)'!$B$2:$B$53,'Share Values'!Y$11,'Transactions (Dated)'!$C$2:$C$53,"Buy")-SUMIFS('Transactions (Dated)'!$E$2:$E$53,'Transactions (Dated)'!$D$2:$D$53,'Share Values'!$V353,'Transactions (Dated)'!$B$2:$B$53,'Share Values'!Y$11,'Transactions (Dated)'!$C$2:$C$53,"Sell")</f>
        <v>0</v>
      </c>
      <c r="Z353" s="40">
        <f ca="1">Z352+SUMIFS('Transactions (Dated)'!$E$2:$E$53,'Transactions (Dated)'!$D$2:$D$53,'Share Values'!$V353,'Transactions (Dated)'!$B$2:$B$53,'Share Values'!Z$11,'Transactions (Dated)'!$C$2:$C$53,"Buy")-SUMIFS('Transactions (Dated)'!$E$2:$E$53,'Transactions (Dated)'!$D$2:$D$53,'Share Values'!$V353,'Transactions (Dated)'!$B$2:$B$53,'Share Values'!Z$11,'Transactions (Dated)'!$C$2:$C$53,"Sell")</f>
        <v>1892</v>
      </c>
      <c r="AA353" s="40">
        <f ca="1">AA352+SUMIFS('Transactions (Dated)'!$E$2:$E$53,'Transactions (Dated)'!$D$2:$D$53,'Share Values'!$V353,'Transactions (Dated)'!$B$2:$B$53,'Share Values'!AA$11,'Transactions (Dated)'!$C$2:$C$53,"Buy")-SUMIFS('Transactions (Dated)'!$E$2:$E$53,'Transactions (Dated)'!$D$2:$D$53,'Share Values'!$V353,'Transactions (Dated)'!$B$2:$B$53,'Share Values'!AA$11,'Transactions (Dated)'!$C$2:$C$53,"Sell")</f>
        <v>2348</v>
      </c>
      <c r="AB353" s="40">
        <f ca="1">AB352+SUMIFS('Transactions (Dated)'!$E$2:$E$53,'Transactions (Dated)'!$D$2:$D$53,'Share Values'!$V353,'Transactions (Dated)'!$B$2:$B$53,'Share Values'!AB$11,'Transactions (Dated)'!$C$2:$C$53,"Buy")-SUMIFS('Transactions (Dated)'!$E$2:$E$53,'Transactions (Dated)'!$D$2:$D$53,'Share Values'!$V353,'Transactions (Dated)'!$B$2:$B$53,'Share Values'!AB$11,'Transactions (Dated)'!$C$2:$C$53,"Sell")</f>
        <v>4900</v>
      </c>
      <c r="AC353" s="40">
        <f ca="1">AC352+SUMIFS('Transactions (Dated)'!$E$2:$E$53,'Transactions (Dated)'!$D$2:$D$53,'Share Values'!$V353,'Transactions (Dated)'!$B$2:$B$53,'Share Values'!AC$11,'Transactions (Dated)'!$C$2:$C$53,"Buy")-SUMIFS('Transactions (Dated)'!$E$2:$E$53,'Transactions (Dated)'!$D$2:$D$53,'Share Values'!$V353,'Transactions (Dated)'!$B$2:$B$53,'Share Values'!AC$11,'Transactions (Dated)'!$C$2:$C$53,"Sell")</f>
        <v>2900</v>
      </c>
      <c r="AD353" s="40">
        <f ca="1">AD352+SUMIFS('Transactions (Dated)'!$E$2:$E$53,'Transactions (Dated)'!$D$2:$D$53,'Share Values'!$V353,'Transactions (Dated)'!$B$2:$B$53,'Share Values'!AD$11,'Transactions (Dated)'!$C$2:$C$53,"Buy")-SUMIFS('Transactions (Dated)'!$E$2:$E$53,'Transactions (Dated)'!$D$2:$D$53,'Share Values'!$V353,'Transactions (Dated)'!$B$2:$B$53,'Share Values'!AD$11,'Transactions (Dated)'!$C$2:$C$53,"Sell")</f>
        <v>28401</v>
      </c>
      <c r="AE353" s="40">
        <f ca="1">AE352+SUMIFS('Transactions (Dated)'!$E$2:$E$53,'Transactions (Dated)'!$D$2:$D$53,'Share Values'!$V353,'Transactions (Dated)'!$B$2:$B$53,'Share Values'!AE$11,'Transactions (Dated)'!$C$2:$C$53,"Buy")-SUMIFS('Transactions (Dated)'!$E$2:$E$53,'Transactions (Dated)'!$D$2:$D$53,'Share Values'!$V353,'Transactions (Dated)'!$B$2:$B$53,'Share Values'!AE$11,'Transactions (Dated)'!$C$2:$C$53,"Sell")</f>
        <v>0</v>
      </c>
      <c r="AF353" s="40">
        <f ca="1">AF352+SUMIFS('Transactions (Dated)'!$E$2:$E$53,'Transactions (Dated)'!$D$2:$D$53,'Share Values'!$V353,'Transactions (Dated)'!$B$2:$B$53,'Share Values'!AF$11,'Transactions (Dated)'!$C$2:$C$53,"Buy")-SUMIFS('Transactions (Dated)'!$E$2:$E$53,'Transactions (Dated)'!$D$2:$D$53,'Share Values'!$V353,'Transactions (Dated)'!$B$2:$B$53,'Share Values'!AF$11,'Transactions (Dated)'!$C$2:$C$53,"Sell")</f>
        <v>0</v>
      </c>
      <c r="AG353" s="40">
        <f ca="1">AG352+SUMIFS('Transactions (Dated)'!$E$2:$E$53,'Transactions (Dated)'!$D$2:$D$53,'Share Values'!$V353,'Transactions (Dated)'!$B$2:$B$53,'Share Values'!AG$11,'Transactions (Dated)'!$C$2:$C$53,"Buy")-SUMIFS('Transactions (Dated)'!$E$2:$E$53,'Transactions (Dated)'!$D$2:$D$53,'Share Values'!$V353,'Transactions (Dated)'!$B$2:$B$53,'Share Values'!AG$11,'Transactions (Dated)'!$C$2:$C$53,"Sell")</f>
        <v>0</v>
      </c>
      <c r="AH353" s="40">
        <f ca="1">AH352+SUMIFS('Transactions (Dated)'!$E$2:$E$53,'Transactions (Dated)'!$D$2:$D$53,'Share Values'!$V353,'Transactions (Dated)'!$B$2:$B$53,'Share Values'!AH$11,'Transactions (Dated)'!$C$2:$C$53,"Buy")-SUMIFS('Transactions (Dated)'!$E$2:$E$53,'Transactions (Dated)'!$D$2:$D$53,'Share Values'!$V353,'Transactions (Dated)'!$B$2:$B$53,'Share Values'!AH$11,'Transactions (Dated)'!$C$2:$C$53,"Sell")</f>
        <v>0</v>
      </c>
      <c r="AI353" s="40">
        <f ca="1">AI352+SUMIFS('Transactions (Dated)'!$E$2:$E$53,'Transactions (Dated)'!$D$2:$D$53,'Share Values'!$V353,'Transactions (Dated)'!$B$2:$B$53,'Share Values'!AI$11,'Transactions (Dated)'!$C$2:$C$53,"Buy")-SUMIFS('Transactions (Dated)'!$E$2:$E$53,'Transactions (Dated)'!$D$2:$D$53,'Share Values'!$V353,'Transactions (Dated)'!$B$2:$B$53,'Share Values'!AI$11,'Transactions (Dated)'!$C$2:$C$53,"Sell")</f>
        <v>0</v>
      </c>
      <c r="AJ353" s="40">
        <f ca="1">AJ352+SUMIFS('Transactions (Dated)'!$E$2:$E$53,'Transactions (Dated)'!$D$2:$D$53,'Share Values'!$V353,'Transactions (Dated)'!$B$2:$B$53,'Share Values'!AJ$11,'Transactions (Dated)'!$C$2:$C$53,"Buy")-SUMIFS('Transactions (Dated)'!$E$2:$E$53,'Transactions (Dated)'!$D$2:$D$53,'Share Values'!$V353,'Transactions (Dated)'!$B$2:$B$53,'Share Values'!AJ$11,'Transactions (Dated)'!$C$2:$C$53,"Sell")</f>
        <v>0</v>
      </c>
      <c r="AK353" s="40"/>
      <c r="AM353" s="3">
        <f t="shared" si="129"/>
        <v>42410</v>
      </c>
      <c r="AN353" s="6">
        <f t="shared" ca="1" si="130"/>
        <v>42735</v>
      </c>
      <c r="AO353" s="6">
        <f t="shared" ca="1" si="131"/>
        <v>15937.5</v>
      </c>
      <c r="AP353" s="6">
        <f t="shared" ca="1" si="132"/>
        <v>0</v>
      </c>
      <c r="AQ353" s="6">
        <f t="shared" ca="1" si="133"/>
        <v>65387.520000000004</v>
      </c>
      <c r="AR353" s="6">
        <f t="shared" ca="1" si="134"/>
        <v>27753.360000000001</v>
      </c>
      <c r="AS353" s="6">
        <f t="shared" ca="1" si="135"/>
        <v>49686</v>
      </c>
      <c r="AT353" s="6">
        <f t="shared" ca="1" si="136"/>
        <v>48981</v>
      </c>
      <c r="AU353" s="6">
        <f t="shared" ca="1" si="137"/>
        <v>100539.54000000001</v>
      </c>
      <c r="AV353" s="6">
        <f t="shared" ca="1" si="138"/>
        <v>0</v>
      </c>
      <c r="AW353" s="6">
        <f t="shared" ca="1" si="139"/>
        <v>0</v>
      </c>
      <c r="AX353" s="6">
        <f t="shared" ca="1" si="140"/>
        <v>0</v>
      </c>
      <c r="AY353" s="6">
        <f t="shared" ca="1" si="141"/>
        <v>0</v>
      </c>
      <c r="AZ353" s="6">
        <f t="shared" ca="1" si="142"/>
        <v>0</v>
      </c>
      <c r="BA353" s="6">
        <f t="shared" ca="1" si="143"/>
        <v>0</v>
      </c>
      <c r="BB353" s="6"/>
      <c r="BD353" s="4">
        <f t="shared" ca="1" si="144"/>
        <v>351019.92000000004</v>
      </c>
      <c r="BF353" s="3">
        <f t="shared" si="145"/>
        <v>42410</v>
      </c>
      <c r="BG353" s="6">
        <f>BG352+SUMIFS('Transactions (Dated)'!H:H,'Transactions (Dated)'!D:D,'Share Values'!AM353)</f>
        <v>626145.98</v>
      </c>
      <c r="BH353" s="6">
        <f ca="1">BH352+SUMIFS('Transactions (Dated)'!$F:$F,'Transactions (Dated)'!$D:$D,$BF353,'Transactions (Dated)'!$B:$B,BH$11,'Transactions (Dated)'!$C:$C,"Dividend (paid to cash)")*W353</f>
        <v>0</v>
      </c>
      <c r="BI353" s="6">
        <f ca="1">BI352+SUMIFS('Transactions (Dated)'!$F:$F,'Transactions (Dated)'!$D:$D,$BF353,'Transactions (Dated)'!$B:$B,BI$11,'Transactions (Dated)'!$C:$C,"Dividend (paid to cash)")*X353</f>
        <v>2421.875</v>
      </c>
      <c r="BJ353" s="6">
        <f ca="1">BJ352+SUMIFS('Transactions (Dated)'!$F:$F,'Transactions (Dated)'!$D:$D,$BF353,'Transactions (Dated)'!$B:$B,BJ$11,'Transactions (Dated)'!$C:$C,"Dividend (paid to cash)")*Y353</f>
        <v>0</v>
      </c>
      <c r="BK353" s="6">
        <f ca="1">BK352+SUMIFS('Transactions (Dated)'!$F:$F,'Transactions (Dated)'!$D:$D,$BF353,'Transactions (Dated)'!$B:$B,BK$11,'Transactions (Dated)'!$C:$C,"Dividend (paid to cash)")*Z353</f>
        <v>245.96000000000004</v>
      </c>
      <c r="BL353" s="6">
        <f ca="1">BL352+SUMIFS('Transactions (Dated)'!$F:$F,'Transactions (Dated)'!$D:$D,$BF353,'Transactions (Dated)'!$B:$B,BL$11,'Transactions (Dated)'!$C:$C,"Dividend (paid to cash)")*AA353</f>
        <v>0</v>
      </c>
      <c r="BM353" s="6">
        <f ca="1">BM352+SUMIFS('Transactions (Dated)'!$F:$F,'Transactions (Dated)'!$D:$D,$BF353,'Transactions (Dated)'!$B:$B,BM$11,'Transactions (Dated)'!$C:$C,"Dividend (paid to cash)")*AB353</f>
        <v>359.31700000000001</v>
      </c>
      <c r="BN353" s="6">
        <f ca="1">BN352+SUMIFS('Transactions (Dated)'!$F:$F,'Transactions (Dated)'!$D:$D,$BF353,'Transactions (Dated)'!$B:$B,BN$11,'Transactions (Dated)'!$C:$C,"Dividend (paid to cash)")*AC353</f>
        <v>1014.9999999999999</v>
      </c>
      <c r="BO353" s="6">
        <f ca="1">BO352+SUMIFS('Transactions (Dated)'!$F:$F,'Transactions (Dated)'!$D:$D,$BF353,'Transactions (Dated)'!$B:$B,BO$11,'Transactions (Dated)'!$C:$C,"Dividend (paid to cash)")*AD353</f>
        <v>0</v>
      </c>
      <c r="BP353" s="6">
        <f ca="1">BP352+SUMIFS('Transactions (Dated)'!$F:$F,'Transactions (Dated)'!$D:$D,$BF353,'Transactions (Dated)'!$B:$B,BP$11,'Transactions (Dated)'!$C:$C,"Dividend (paid to cash)")*AE353</f>
        <v>0</v>
      </c>
      <c r="BQ353" s="6">
        <f ca="1">BQ352+SUMIFS('Transactions (Dated)'!$F:$F,'Transactions (Dated)'!$D:$D,$BF353,'Transactions (Dated)'!$B:$B,BQ$11,'Transactions (Dated)'!$C:$C,"Dividend (paid to cash)")*AF353</f>
        <v>0</v>
      </c>
      <c r="BR353" s="6">
        <f ca="1">BR352+SUMIFS('Transactions (Dated)'!$F:$F,'Transactions (Dated)'!$D:$D,$BF353,'Transactions (Dated)'!$B:$B,BR$11,'Transactions (Dated)'!$C:$C,"Dividend (paid to cash)")*AG353</f>
        <v>0</v>
      </c>
      <c r="BS353" s="6">
        <f ca="1">BS352+SUMIFS('Transactions (Dated)'!$F:$F,'Transactions (Dated)'!$D:$D,$BF353,'Transactions (Dated)'!$B:$B,BS$11,'Transactions (Dated)'!$C:$C,"Dividend (paid to cash)")*AH353</f>
        <v>0</v>
      </c>
      <c r="BT353" s="6">
        <f ca="1">BT352+SUMIFS('Transactions (Dated)'!$F:$F,'Transactions (Dated)'!$D:$D,$BF353,'Transactions (Dated)'!$B:$B,BT$11,'Transactions (Dated)'!$C:$C,"Dividend (paid to cash)")*AI353</f>
        <v>0</v>
      </c>
      <c r="BU353" s="6">
        <f ca="1">BU352+SUMIFS('Transactions (Dated)'!$F:$F,'Transactions (Dated)'!$D:$D,$BF353,'Transactions (Dated)'!$B:$B,BU$11,'Transactions (Dated)'!$C:$C,"Dividend (paid to cash)")*AJ353</f>
        <v>0</v>
      </c>
      <c r="BV353" s="6"/>
      <c r="BX353" s="6">
        <f t="shared" ca="1" si="150"/>
        <v>630188.13199999998</v>
      </c>
      <c r="BZ353" s="3">
        <f t="shared" si="151"/>
        <v>42410</v>
      </c>
      <c r="CA353" s="4">
        <f t="shared" ca="1" si="146"/>
        <v>351019.92000000004</v>
      </c>
      <c r="CB353" s="4">
        <f t="shared" ca="1" si="147"/>
        <v>630188.13199999998</v>
      </c>
      <c r="CD353" s="4">
        <f t="shared" ca="1" si="148"/>
        <v>981208.05200000003</v>
      </c>
    </row>
    <row r="354" spans="2:82" x14ac:dyDescent="0.15">
      <c r="B354" s="3">
        <f t="shared" si="149"/>
        <v>42411</v>
      </c>
      <c r="C354" s="2">
        <v>12087.4</v>
      </c>
      <c r="E354" s="70">
        <v>42411</v>
      </c>
      <c r="F354" s="69">
        <v>9.2200000000000006</v>
      </c>
      <c r="G354" s="69">
        <v>1.65</v>
      </c>
      <c r="H354" s="69">
        <v>16.37</v>
      </c>
      <c r="I354" s="69">
        <v>34.65</v>
      </c>
      <c r="J354" s="69">
        <v>11.76</v>
      </c>
      <c r="K354" s="69">
        <v>9.89</v>
      </c>
      <c r="L354" s="69">
        <v>16.670000000000002</v>
      </c>
      <c r="M354" s="69">
        <v>3.78</v>
      </c>
      <c r="N354" s="69">
        <v>6.9</v>
      </c>
      <c r="O354" s="69">
        <v>7.17</v>
      </c>
      <c r="P354" s="69">
        <v>22.46</v>
      </c>
      <c r="Q354" s="69">
        <v>0.87</v>
      </c>
      <c r="R354" s="69">
        <v>2.46</v>
      </c>
      <c r="S354" s="69">
        <v>36.130000000000003</v>
      </c>
      <c r="T354" s="4"/>
      <c r="V354" s="3">
        <f t="shared" si="128"/>
        <v>42411</v>
      </c>
      <c r="W354" s="40">
        <f ca="1">W353+SUMIFS('Transactions (Dated)'!$E$2:$E$53,'Transactions (Dated)'!$D$2:$D$53,'Share Values'!$V354,'Transactions (Dated)'!$B$2:$B$53,'Share Values'!W$11,'Transactions (Dated)'!$C$2:$C$53,"Buy")-SUMIFS('Transactions (Dated)'!$E$2:$E$53,'Transactions (Dated)'!$D$2:$D$53,'Share Values'!$V354,'Transactions (Dated)'!$B$2:$B$53,'Share Values'!W$11,'Transactions (Dated)'!$C$2:$C$53,"Sell")</f>
        <v>4625</v>
      </c>
      <c r="X354" s="40">
        <f ca="1">X353+SUMIFS('Transactions (Dated)'!$E$2:$E$53,'Transactions (Dated)'!$D$2:$D$53,'Share Values'!$V354,'Transactions (Dated)'!$B$2:$B$53,'Share Values'!X$11,'Transactions (Dated)'!$C$2:$C$53,"Buy")-SUMIFS('Transactions (Dated)'!$E$2:$E$53,'Transactions (Dated)'!$D$2:$D$53,'Share Values'!$V354,'Transactions (Dated)'!$B$2:$B$53,'Share Values'!X$11,'Transactions (Dated)'!$C$2:$C$53,"Sell")</f>
        <v>9375</v>
      </c>
      <c r="Y354" s="40">
        <f ca="1">Y353+SUMIFS('Transactions (Dated)'!$E$2:$E$53,'Transactions (Dated)'!$D$2:$D$53,'Share Values'!$V354,'Transactions (Dated)'!$B$2:$B$53,'Share Values'!Y$11,'Transactions (Dated)'!$C$2:$C$53,"Buy")-SUMIFS('Transactions (Dated)'!$E$2:$E$53,'Transactions (Dated)'!$D$2:$D$53,'Share Values'!$V354,'Transactions (Dated)'!$B$2:$B$53,'Share Values'!Y$11,'Transactions (Dated)'!$C$2:$C$53,"Sell")</f>
        <v>0</v>
      </c>
      <c r="Z354" s="40">
        <f ca="1">Z353+SUMIFS('Transactions (Dated)'!$E$2:$E$53,'Transactions (Dated)'!$D$2:$D$53,'Share Values'!$V354,'Transactions (Dated)'!$B$2:$B$53,'Share Values'!Z$11,'Transactions (Dated)'!$C$2:$C$53,"Buy")-SUMIFS('Transactions (Dated)'!$E$2:$E$53,'Transactions (Dated)'!$D$2:$D$53,'Share Values'!$V354,'Transactions (Dated)'!$B$2:$B$53,'Share Values'!Z$11,'Transactions (Dated)'!$C$2:$C$53,"Sell")</f>
        <v>1892</v>
      </c>
      <c r="AA354" s="40">
        <f ca="1">AA353+SUMIFS('Transactions (Dated)'!$E$2:$E$53,'Transactions (Dated)'!$D$2:$D$53,'Share Values'!$V354,'Transactions (Dated)'!$B$2:$B$53,'Share Values'!AA$11,'Transactions (Dated)'!$C$2:$C$53,"Buy")-SUMIFS('Transactions (Dated)'!$E$2:$E$53,'Transactions (Dated)'!$D$2:$D$53,'Share Values'!$V354,'Transactions (Dated)'!$B$2:$B$53,'Share Values'!AA$11,'Transactions (Dated)'!$C$2:$C$53,"Sell")</f>
        <v>2348</v>
      </c>
      <c r="AB354" s="40">
        <f ca="1">AB353+SUMIFS('Transactions (Dated)'!$E$2:$E$53,'Transactions (Dated)'!$D$2:$D$53,'Share Values'!$V354,'Transactions (Dated)'!$B$2:$B$53,'Share Values'!AB$11,'Transactions (Dated)'!$C$2:$C$53,"Buy")-SUMIFS('Transactions (Dated)'!$E$2:$E$53,'Transactions (Dated)'!$D$2:$D$53,'Share Values'!$V354,'Transactions (Dated)'!$B$2:$B$53,'Share Values'!AB$11,'Transactions (Dated)'!$C$2:$C$53,"Sell")</f>
        <v>4900</v>
      </c>
      <c r="AC354" s="40">
        <f ca="1">AC353+SUMIFS('Transactions (Dated)'!$E$2:$E$53,'Transactions (Dated)'!$D$2:$D$53,'Share Values'!$V354,'Transactions (Dated)'!$B$2:$B$53,'Share Values'!AC$11,'Transactions (Dated)'!$C$2:$C$53,"Buy")-SUMIFS('Transactions (Dated)'!$E$2:$E$53,'Transactions (Dated)'!$D$2:$D$53,'Share Values'!$V354,'Transactions (Dated)'!$B$2:$B$53,'Share Values'!AC$11,'Transactions (Dated)'!$C$2:$C$53,"Sell")</f>
        <v>2900</v>
      </c>
      <c r="AD354" s="40">
        <f ca="1">AD353+SUMIFS('Transactions (Dated)'!$E$2:$E$53,'Transactions (Dated)'!$D$2:$D$53,'Share Values'!$V354,'Transactions (Dated)'!$B$2:$B$53,'Share Values'!AD$11,'Transactions (Dated)'!$C$2:$C$53,"Buy")-SUMIFS('Transactions (Dated)'!$E$2:$E$53,'Transactions (Dated)'!$D$2:$D$53,'Share Values'!$V354,'Transactions (Dated)'!$B$2:$B$53,'Share Values'!AD$11,'Transactions (Dated)'!$C$2:$C$53,"Sell")</f>
        <v>28401</v>
      </c>
      <c r="AE354" s="40">
        <f ca="1">AE353+SUMIFS('Transactions (Dated)'!$E$2:$E$53,'Transactions (Dated)'!$D$2:$D$53,'Share Values'!$V354,'Transactions (Dated)'!$B$2:$B$53,'Share Values'!AE$11,'Transactions (Dated)'!$C$2:$C$53,"Buy")-SUMIFS('Transactions (Dated)'!$E$2:$E$53,'Transactions (Dated)'!$D$2:$D$53,'Share Values'!$V354,'Transactions (Dated)'!$B$2:$B$53,'Share Values'!AE$11,'Transactions (Dated)'!$C$2:$C$53,"Sell")</f>
        <v>0</v>
      </c>
      <c r="AF354" s="40">
        <f ca="1">AF353+SUMIFS('Transactions (Dated)'!$E$2:$E$53,'Transactions (Dated)'!$D$2:$D$53,'Share Values'!$V354,'Transactions (Dated)'!$B$2:$B$53,'Share Values'!AF$11,'Transactions (Dated)'!$C$2:$C$53,"Buy")-SUMIFS('Transactions (Dated)'!$E$2:$E$53,'Transactions (Dated)'!$D$2:$D$53,'Share Values'!$V354,'Transactions (Dated)'!$B$2:$B$53,'Share Values'!AF$11,'Transactions (Dated)'!$C$2:$C$53,"Sell")</f>
        <v>0</v>
      </c>
      <c r="AG354" s="40">
        <f ca="1">AG353+SUMIFS('Transactions (Dated)'!$E$2:$E$53,'Transactions (Dated)'!$D$2:$D$53,'Share Values'!$V354,'Transactions (Dated)'!$B$2:$B$53,'Share Values'!AG$11,'Transactions (Dated)'!$C$2:$C$53,"Buy")-SUMIFS('Transactions (Dated)'!$E$2:$E$53,'Transactions (Dated)'!$D$2:$D$53,'Share Values'!$V354,'Transactions (Dated)'!$B$2:$B$53,'Share Values'!AG$11,'Transactions (Dated)'!$C$2:$C$53,"Sell")</f>
        <v>0</v>
      </c>
      <c r="AH354" s="40">
        <f ca="1">AH353+SUMIFS('Transactions (Dated)'!$E$2:$E$53,'Transactions (Dated)'!$D$2:$D$53,'Share Values'!$V354,'Transactions (Dated)'!$B$2:$B$53,'Share Values'!AH$11,'Transactions (Dated)'!$C$2:$C$53,"Buy")-SUMIFS('Transactions (Dated)'!$E$2:$E$53,'Transactions (Dated)'!$D$2:$D$53,'Share Values'!$V354,'Transactions (Dated)'!$B$2:$B$53,'Share Values'!AH$11,'Transactions (Dated)'!$C$2:$C$53,"Sell")</f>
        <v>0</v>
      </c>
      <c r="AI354" s="40">
        <f ca="1">AI353+SUMIFS('Transactions (Dated)'!$E$2:$E$53,'Transactions (Dated)'!$D$2:$D$53,'Share Values'!$V354,'Transactions (Dated)'!$B$2:$B$53,'Share Values'!AI$11,'Transactions (Dated)'!$C$2:$C$53,"Buy")-SUMIFS('Transactions (Dated)'!$E$2:$E$53,'Transactions (Dated)'!$D$2:$D$53,'Share Values'!$V354,'Transactions (Dated)'!$B$2:$B$53,'Share Values'!AI$11,'Transactions (Dated)'!$C$2:$C$53,"Sell")</f>
        <v>0</v>
      </c>
      <c r="AJ354" s="40">
        <f ca="1">AJ353+SUMIFS('Transactions (Dated)'!$E$2:$E$53,'Transactions (Dated)'!$D$2:$D$53,'Share Values'!$V354,'Transactions (Dated)'!$B$2:$B$53,'Share Values'!AJ$11,'Transactions (Dated)'!$C$2:$C$53,"Buy")-SUMIFS('Transactions (Dated)'!$E$2:$E$53,'Transactions (Dated)'!$D$2:$D$53,'Share Values'!$V354,'Transactions (Dated)'!$B$2:$B$53,'Share Values'!AJ$11,'Transactions (Dated)'!$C$2:$C$53,"Sell")</f>
        <v>0</v>
      </c>
      <c r="AK354" s="40"/>
      <c r="AM354" s="3">
        <f t="shared" si="129"/>
        <v>42411</v>
      </c>
      <c r="AN354" s="6">
        <f t="shared" ca="1" si="130"/>
        <v>42642.5</v>
      </c>
      <c r="AO354" s="6">
        <f t="shared" ca="1" si="131"/>
        <v>15468.75</v>
      </c>
      <c r="AP354" s="6">
        <f t="shared" ca="1" si="132"/>
        <v>0</v>
      </c>
      <c r="AQ354" s="6">
        <f t="shared" ca="1" si="133"/>
        <v>65557.8</v>
      </c>
      <c r="AR354" s="6">
        <f t="shared" ca="1" si="134"/>
        <v>27612.48</v>
      </c>
      <c r="AS354" s="6">
        <f t="shared" ca="1" si="135"/>
        <v>48461</v>
      </c>
      <c r="AT354" s="6">
        <f t="shared" ca="1" si="136"/>
        <v>48343.000000000007</v>
      </c>
      <c r="AU354" s="6">
        <f t="shared" ca="1" si="137"/>
        <v>107355.78</v>
      </c>
      <c r="AV354" s="6">
        <f t="shared" ca="1" si="138"/>
        <v>0</v>
      </c>
      <c r="AW354" s="6">
        <f t="shared" ca="1" si="139"/>
        <v>0</v>
      </c>
      <c r="AX354" s="6">
        <f t="shared" ca="1" si="140"/>
        <v>0</v>
      </c>
      <c r="AY354" s="6">
        <f t="shared" ca="1" si="141"/>
        <v>0</v>
      </c>
      <c r="AZ354" s="6">
        <f t="shared" ca="1" si="142"/>
        <v>0</v>
      </c>
      <c r="BA354" s="6">
        <f t="shared" ca="1" si="143"/>
        <v>0</v>
      </c>
      <c r="BB354" s="6"/>
      <c r="BD354" s="4">
        <f t="shared" ca="1" si="144"/>
        <v>355441.31</v>
      </c>
      <c r="BF354" s="3">
        <f t="shared" si="145"/>
        <v>42411</v>
      </c>
      <c r="BG354" s="6">
        <f>BG353+SUMIFS('Transactions (Dated)'!H:H,'Transactions (Dated)'!D:D,'Share Values'!AM354)</f>
        <v>626145.98</v>
      </c>
      <c r="BH354" s="6">
        <f ca="1">BH353+SUMIFS('Transactions (Dated)'!$F:$F,'Transactions (Dated)'!$D:$D,$BF354,'Transactions (Dated)'!$B:$B,BH$11,'Transactions (Dated)'!$C:$C,"Dividend (paid to cash)")*W354</f>
        <v>0</v>
      </c>
      <c r="BI354" s="6">
        <f ca="1">BI353+SUMIFS('Transactions (Dated)'!$F:$F,'Transactions (Dated)'!$D:$D,$BF354,'Transactions (Dated)'!$B:$B,BI$11,'Transactions (Dated)'!$C:$C,"Dividend (paid to cash)")*X354</f>
        <v>2421.875</v>
      </c>
      <c r="BJ354" s="6">
        <f ca="1">BJ353+SUMIFS('Transactions (Dated)'!$F:$F,'Transactions (Dated)'!$D:$D,$BF354,'Transactions (Dated)'!$B:$B,BJ$11,'Transactions (Dated)'!$C:$C,"Dividend (paid to cash)")*Y354</f>
        <v>0</v>
      </c>
      <c r="BK354" s="6">
        <f ca="1">BK353+SUMIFS('Transactions (Dated)'!$F:$F,'Transactions (Dated)'!$D:$D,$BF354,'Transactions (Dated)'!$B:$B,BK$11,'Transactions (Dated)'!$C:$C,"Dividend (paid to cash)")*Z354</f>
        <v>245.96000000000004</v>
      </c>
      <c r="BL354" s="6">
        <f ca="1">BL353+SUMIFS('Transactions (Dated)'!$F:$F,'Transactions (Dated)'!$D:$D,$BF354,'Transactions (Dated)'!$B:$B,BL$11,'Transactions (Dated)'!$C:$C,"Dividend (paid to cash)")*AA354</f>
        <v>0</v>
      </c>
      <c r="BM354" s="6">
        <f ca="1">BM353+SUMIFS('Transactions (Dated)'!$F:$F,'Transactions (Dated)'!$D:$D,$BF354,'Transactions (Dated)'!$B:$B,BM$11,'Transactions (Dated)'!$C:$C,"Dividend (paid to cash)")*AB354</f>
        <v>359.31700000000001</v>
      </c>
      <c r="BN354" s="6">
        <f ca="1">BN353+SUMIFS('Transactions (Dated)'!$F:$F,'Transactions (Dated)'!$D:$D,$BF354,'Transactions (Dated)'!$B:$B,BN$11,'Transactions (Dated)'!$C:$C,"Dividend (paid to cash)")*AC354</f>
        <v>1014.9999999999999</v>
      </c>
      <c r="BO354" s="6">
        <f ca="1">BO353+SUMIFS('Transactions (Dated)'!$F:$F,'Transactions (Dated)'!$D:$D,$BF354,'Transactions (Dated)'!$B:$B,BO$11,'Transactions (Dated)'!$C:$C,"Dividend (paid to cash)")*AD354</f>
        <v>0</v>
      </c>
      <c r="BP354" s="6">
        <f ca="1">BP353+SUMIFS('Transactions (Dated)'!$F:$F,'Transactions (Dated)'!$D:$D,$BF354,'Transactions (Dated)'!$B:$B,BP$11,'Transactions (Dated)'!$C:$C,"Dividend (paid to cash)")*AE354</f>
        <v>0</v>
      </c>
      <c r="BQ354" s="6">
        <f ca="1">BQ353+SUMIFS('Transactions (Dated)'!$F:$F,'Transactions (Dated)'!$D:$D,$BF354,'Transactions (Dated)'!$B:$B,BQ$11,'Transactions (Dated)'!$C:$C,"Dividend (paid to cash)")*AF354</f>
        <v>0</v>
      </c>
      <c r="BR354" s="6">
        <f ca="1">BR353+SUMIFS('Transactions (Dated)'!$F:$F,'Transactions (Dated)'!$D:$D,$BF354,'Transactions (Dated)'!$B:$B,BR$11,'Transactions (Dated)'!$C:$C,"Dividend (paid to cash)")*AG354</f>
        <v>0</v>
      </c>
      <c r="BS354" s="6">
        <f ca="1">BS353+SUMIFS('Transactions (Dated)'!$F:$F,'Transactions (Dated)'!$D:$D,$BF354,'Transactions (Dated)'!$B:$B,BS$11,'Transactions (Dated)'!$C:$C,"Dividend (paid to cash)")*AH354</f>
        <v>0</v>
      </c>
      <c r="BT354" s="6">
        <f ca="1">BT353+SUMIFS('Transactions (Dated)'!$F:$F,'Transactions (Dated)'!$D:$D,$BF354,'Transactions (Dated)'!$B:$B,BT$11,'Transactions (Dated)'!$C:$C,"Dividend (paid to cash)")*AI354</f>
        <v>0</v>
      </c>
      <c r="BU354" s="6">
        <f ca="1">BU353+SUMIFS('Transactions (Dated)'!$F:$F,'Transactions (Dated)'!$D:$D,$BF354,'Transactions (Dated)'!$B:$B,BU$11,'Transactions (Dated)'!$C:$C,"Dividend (paid to cash)")*AJ354</f>
        <v>0</v>
      </c>
      <c r="BV354" s="6"/>
      <c r="BX354" s="6">
        <f t="shared" ca="1" si="150"/>
        <v>630188.13199999998</v>
      </c>
      <c r="BZ354" s="3">
        <f t="shared" si="151"/>
        <v>42411</v>
      </c>
      <c r="CA354" s="4">
        <f t="shared" ca="1" si="146"/>
        <v>355441.31</v>
      </c>
      <c r="CB354" s="4">
        <f t="shared" ca="1" si="147"/>
        <v>630188.13199999998</v>
      </c>
      <c r="CD354" s="4">
        <f t="shared" ca="1" si="148"/>
        <v>985629.44200000004</v>
      </c>
    </row>
    <row r="355" spans="2:82" x14ac:dyDescent="0.15">
      <c r="B355" s="3">
        <f t="shared" si="149"/>
        <v>42412</v>
      </c>
      <c r="C355" s="2">
        <v>12381.2</v>
      </c>
      <c r="E355" s="70">
        <v>42412</v>
      </c>
      <c r="F355" s="69">
        <v>9.25</v>
      </c>
      <c r="G355" s="69">
        <v>1.73</v>
      </c>
      <c r="H355" s="69">
        <v>16.760000000000002</v>
      </c>
      <c r="I355" s="69">
        <v>33.64</v>
      </c>
      <c r="J355" s="69">
        <v>11.85</v>
      </c>
      <c r="K355" s="69">
        <v>10.45</v>
      </c>
      <c r="L355" s="69">
        <v>16.7</v>
      </c>
      <c r="M355" s="69">
        <v>3.71</v>
      </c>
      <c r="N355" s="69">
        <v>7.05</v>
      </c>
      <c r="O355" s="69">
        <v>7.2967000000000004</v>
      </c>
      <c r="P355" s="69">
        <v>23.54</v>
      </c>
      <c r="Q355" s="69">
        <v>0.88</v>
      </c>
      <c r="R355" s="69">
        <v>2.72</v>
      </c>
      <c r="S355" s="69">
        <v>36.200000000000003</v>
      </c>
      <c r="T355" s="4"/>
      <c r="V355" s="3">
        <f t="shared" si="128"/>
        <v>42412</v>
      </c>
      <c r="W355" s="40">
        <f ca="1">W354+SUMIFS('Transactions (Dated)'!$E$2:$E$53,'Transactions (Dated)'!$D$2:$D$53,'Share Values'!$V355,'Transactions (Dated)'!$B$2:$B$53,'Share Values'!W$11,'Transactions (Dated)'!$C$2:$C$53,"Buy")-SUMIFS('Transactions (Dated)'!$E$2:$E$53,'Transactions (Dated)'!$D$2:$D$53,'Share Values'!$V355,'Transactions (Dated)'!$B$2:$B$53,'Share Values'!W$11,'Transactions (Dated)'!$C$2:$C$53,"Sell")</f>
        <v>4625</v>
      </c>
      <c r="X355" s="40">
        <f ca="1">X354+SUMIFS('Transactions (Dated)'!$E$2:$E$53,'Transactions (Dated)'!$D$2:$D$53,'Share Values'!$V355,'Transactions (Dated)'!$B$2:$B$53,'Share Values'!X$11,'Transactions (Dated)'!$C$2:$C$53,"Buy")-SUMIFS('Transactions (Dated)'!$E$2:$E$53,'Transactions (Dated)'!$D$2:$D$53,'Share Values'!$V355,'Transactions (Dated)'!$B$2:$B$53,'Share Values'!X$11,'Transactions (Dated)'!$C$2:$C$53,"Sell")</f>
        <v>9375</v>
      </c>
      <c r="Y355" s="40">
        <f ca="1">Y354+SUMIFS('Transactions (Dated)'!$E$2:$E$53,'Transactions (Dated)'!$D$2:$D$53,'Share Values'!$V355,'Transactions (Dated)'!$B$2:$B$53,'Share Values'!Y$11,'Transactions (Dated)'!$C$2:$C$53,"Buy")-SUMIFS('Transactions (Dated)'!$E$2:$E$53,'Transactions (Dated)'!$D$2:$D$53,'Share Values'!$V355,'Transactions (Dated)'!$B$2:$B$53,'Share Values'!Y$11,'Transactions (Dated)'!$C$2:$C$53,"Sell")</f>
        <v>0</v>
      </c>
      <c r="Z355" s="40">
        <f ca="1">Z354+SUMIFS('Transactions (Dated)'!$E$2:$E$53,'Transactions (Dated)'!$D$2:$D$53,'Share Values'!$V355,'Transactions (Dated)'!$B$2:$B$53,'Share Values'!Z$11,'Transactions (Dated)'!$C$2:$C$53,"Buy")-SUMIFS('Transactions (Dated)'!$E$2:$E$53,'Transactions (Dated)'!$D$2:$D$53,'Share Values'!$V355,'Transactions (Dated)'!$B$2:$B$53,'Share Values'!Z$11,'Transactions (Dated)'!$C$2:$C$53,"Sell")</f>
        <v>1892</v>
      </c>
      <c r="AA355" s="40">
        <f ca="1">AA354+SUMIFS('Transactions (Dated)'!$E$2:$E$53,'Transactions (Dated)'!$D$2:$D$53,'Share Values'!$V355,'Transactions (Dated)'!$B$2:$B$53,'Share Values'!AA$11,'Transactions (Dated)'!$C$2:$C$53,"Buy")-SUMIFS('Transactions (Dated)'!$E$2:$E$53,'Transactions (Dated)'!$D$2:$D$53,'Share Values'!$V355,'Transactions (Dated)'!$B$2:$B$53,'Share Values'!AA$11,'Transactions (Dated)'!$C$2:$C$53,"Sell")</f>
        <v>2348</v>
      </c>
      <c r="AB355" s="40">
        <f ca="1">AB354+SUMIFS('Transactions (Dated)'!$E$2:$E$53,'Transactions (Dated)'!$D$2:$D$53,'Share Values'!$V355,'Transactions (Dated)'!$B$2:$B$53,'Share Values'!AB$11,'Transactions (Dated)'!$C$2:$C$53,"Buy")-SUMIFS('Transactions (Dated)'!$E$2:$E$53,'Transactions (Dated)'!$D$2:$D$53,'Share Values'!$V355,'Transactions (Dated)'!$B$2:$B$53,'Share Values'!AB$11,'Transactions (Dated)'!$C$2:$C$53,"Sell")</f>
        <v>4900</v>
      </c>
      <c r="AC355" s="40">
        <f ca="1">AC354+SUMIFS('Transactions (Dated)'!$E$2:$E$53,'Transactions (Dated)'!$D$2:$D$53,'Share Values'!$V355,'Transactions (Dated)'!$B$2:$B$53,'Share Values'!AC$11,'Transactions (Dated)'!$C$2:$C$53,"Buy")-SUMIFS('Transactions (Dated)'!$E$2:$E$53,'Transactions (Dated)'!$D$2:$D$53,'Share Values'!$V355,'Transactions (Dated)'!$B$2:$B$53,'Share Values'!AC$11,'Transactions (Dated)'!$C$2:$C$53,"Sell")</f>
        <v>2900</v>
      </c>
      <c r="AD355" s="40">
        <f ca="1">AD354+SUMIFS('Transactions (Dated)'!$E$2:$E$53,'Transactions (Dated)'!$D$2:$D$53,'Share Values'!$V355,'Transactions (Dated)'!$B$2:$B$53,'Share Values'!AD$11,'Transactions (Dated)'!$C$2:$C$53,"Buy")-SUMIFS('Transactions (Dated)'!$E$2:$E$53,'Transactions (Dated)'!$D$2:$D$53,'Share Values'!$V355,'Transactions (Dated)'!$B$2:$B$53,'Share Values'!AD$11,'Transactions (Dated)'!$C$2:$C$53,"Sell")</f>
        <v>28401</v>
      </c>
      <c r="AE355" s="40">
        <f ca="1">AE354+SUMIFS('Transactions (Dated)'!$E$2:$E$53,'Transactions (Dated)'!$D$2:$D$53,'Share Values'!$V355,'Transactions (Dated)'!$B$2:$B$53,'Share Values'!AE$11,'Transactions (Dated)'!$C$2:$C$53,"Buy")-SUMIFS('Transactions (Dated)'!$E$2:$E$53,'Transactions (Dated)'!$D$2:$D$53,'Share Values'!$V355,'Transactions (Dated)'!$B$2:$B$53,'Share Values'!AE$11,'Transactions (Dated)'!$C$2:$C$53,"Sell")</f>
        <v>0</v>
      </c>
      <c r="AF355" s="40">
        <f ca="1">AF354+SUMIFS('Transactions (Dated)'!$E$2:$E$53,'Transactions (Dated)'!$D$2:$D$53,'Share Values'!$V355,'Transactions (Dated)'!$B$2:$B$53,'Share Values'!AF$11,'Transactions (Dated)'!$C$2:$C$53,"Buy")-SUMIFS('Transactions (Dated)'!$E$2:$E$53,'Transactions (Dated)'!$D$2:$D$53,'Share Values'!$V355,'Transactions (Dated)'!$B$2:$B$53,'Share Values'!AF$11,'Transactions (Dated)'!$C$2:$C$53,"Sell")</f>
        <v>0</v>
      </c>
      <c r="AG355" s="40">
        <f ca="1">AG354+SUMIFS('Transactions (Dated)'!$E$2:$E$53,'Transactions (Dated)'!$D$2:$D$53,'Share Values'!$V355,'Transactions (Dated)'!$B$2:$B$53,'Share Values'!AG$11,'Transactions (Dated)'!$C$2:$C$53,"Buy")-SUMIFS('Transactions (Dated)'!$E$2:$E$53,'Transactions (Dated)'!$D$2:$D$53,'Share Values'!$V355,'Transactions (Dated)'!$B$2:$B$53,'Share Values'!AG$11,'Transactions (Dated)'!$C$2:$C$53,"Sell")</f>
        <v>0</v>
      </c>
      <c r="AH355" s="40">
        <f ca="1">AH354+SUMIFS('Transactions (Dated)'!$E$2:$E$53,'Transactions (Dated)'!$D$2:$D$53,'Share Values'!$V355,'Transactions (Dated)'!$B$2:$B$53,'Share Values'!AH$11,'Transactions (Dated)'!$C$2:$C$53,"Buy")-SUMIFS('Transactions (Dated)'!$E$2:$E$53,'Transactions (Dated)'!$D$2:$D$53,'Share Values'!$V355,'Transactions (Dated)'!$B$2:$B$53,'Share Values'!AH$11,'Transactions (Dated)'!$C$2:$C$53,"Sell")</f>
        <v>0</v>
      </c>
      <c r="AI355" s="40">
        <f ca="1">AI354+SUMIFS('Transactions (Dated)'!$E$2:$E$53,'Transactions (Dated)'!$D$2:$D$53,'Share Values'!$V355,'Transactions (Dated)'!$B$2:$B$53,'Share Values'!AI$11,'Transactions (Dated)'!$C$2:$C$53,"Buy")-SUMIFS('Transactions (Dated)'!$E$2:$E$53,'Transactions (Dated)'!$D$2:$D$53,'Share Values'!$V355,'Transactions (Dated)'!$B$2:$B$53,'Share Values'!AI$11,'Transactions (Dated)'!$C$2:$C$53,"Sell")</f>
        <v>0</v>
      </c>
      <c r="AJ355" s="40">
        <f ca="1">AJ354+SUMIFS('Transactions (Dated)'!$E$2:$E$53,'Transactions (Dated)'!$D$2:$D$53,'Share Values'!$V355,'Transactions (Dated)'!$B$2:$B$53,'Share Values'!AJ$11,'Transactions (Dated)'!$C$2:$C$53,"Buy")-SUMIFS('Transactions (Dated)'!$E$2:$E$53,'Transactions (Dated)'!$D$2:$D$53,'Share Values'!$V355,'Transactions (Dated)'!$B$2:$B$53,'Share Values'!AJ$11,'Transactions (Dated)'!$C$2:$C$53,"Sell")</f>
        <v>0</v>
      </c>
      <c r="AK355" s="40"/>
      <c r="AM355" s="3">
        <f t="shared" si="129"/>
        <v>42412</v>
      </c>
      <c r="AN355" s="6">
        <f t="shared" ca="1" si="130"/>
        <v>42781.25</v>
      </c>
      <c r="AO355" s="6">
        <f t="shared" ca="1" si="131"/>
        <v>16218.75</v>
      </c>
      <c r="AP355" s="6">
        <f t="shared" ca="1" si="132"/>
        <v>0</v>
      </c>
      <c r="AQ355" s="6">
        <f t="shared" ca="1" si="133"/>
        <v>63646.880000000005</v>
      </c>
      <c r="AR355" s="6">
        <f t="shared" ca="1" si="134"/>
        <v>27823.8</v>
      </c>
      <c r="AS355" s="6">
        <f t="shared" ca="1" si="135"/>
        <v>51205</v>
      </c>
      <c r="AT355" s="6">
        <f t="shared" ca="1" si="136"/>
        <v>48430</v>
      </c>
      <c r="AU355" s="6">
        <f t="shared" ca="1" si="137"/>
        <v>105367.70999999999</v>
      </c>
      <c r="AV355" s="6">
        <f t="shared" ca="1" si="138"/>
        <v>0</v>
      </c>
      <c r="AW355" s="6">
        <f t="shared" ca="1" si="139"/>
        <v>0</v>
      </c>
      <c r="AX355" s="6">
        <f t="shared" ca="1" si="140"/>
        <v>0</v>
      </c>
      <c r="AY355" s="6">
        <f t="shared" ca="1" si="141"/>
        <v>0</v>
      </c>
      <c r="AZ355" s="6">
        <f t="shared" ca="1" si="142"/>
        <v>0</v>
      </c>
      <c r="BA355" s="6">
        <f t="shared" ca="1" si="143"/>
        <v>0</v>
      </c>
      <c r="BB355" s="6"/>
      <c r="BD355" s="4">
        <f t="shared" ca="1" si="144"/>
        <v>355473.39</v>
      </c>
      <c r="BF355" s="3">
        <f t="shared" si="145"/>
        <v>42412</v>
      </c>
      <c r="BG355" s="6">
        <f>BG354+SUMIFS('Transactions (Dated)'!H:H,'Transactions (Dated)'!D:D,'Share Values'!AM355)</f>
        <v>626145.98</v>
      </c>
      <c r="BH355" s="6">
        <f ca="1">BH354+SUMIFS('Transactions (Dated)'!$F:$F,'Transactions (Dated)'!$D:$D,$BF355,'Transactions (Dated)'!$B:$B,BH$11,'Transactions (Dated)'!$C:$C,"Dividend (paid to cash)")*W355</f>
        <v>0</v>
      </c>
      <c r="BI355" s="6">
        <f ca="1">BI354+SUMIFS('Transactions (Dated)'!$F:$F,'Transactions (Dated)'!$D:$D,$BF355,'Transactions (Dated)'!$B:$B,BI$11,'Transactions (Dated)'!$C:$C,"Dividend (paid to cash)")*X355</f>
        <v>2421.875</v>
      </c>
      <c r="BJ355" s="6">
        <f ca="1">BJ354+SUMIFS('Transactions (Dated)'!$F:$F,'Transactions (Dated)'!$D:$D,$BF355,'Transactions (Dated)'!$B:$B,BJ$11,'Transactions (Dated)'!$C:$C,"Dividend (paid to cash)")*Y355</f>
        <v>0</v>
      </c>
      <c r="BK355" s="6">
        <f ca="1">BK354+SUMIFS('Transactions (Dated)'!$F:$F,'Transactions (Dated)'!$D:$D,$BF355,'Transactions (Dated)'!$B:$B,BK$11,'Transactions (Dated)'!$C:$C,"Dividend (paid to cash)")*Z355</f>
        <v>245.96000000000004</v>
      </c>
      <c r="BL355" s="6">
        <f ca="1">BL354+SUMIFS('Transactions (Dated)'!$F:$F,'Transactions (Dated)'!$D:$D,$BF355,'Transactions (Dated)'!$B:$B,BL$11,'Transactions (Dated)'!$C:$C,"Dividend (paid to cash)")*AA355</f>
        <v>0</v>
      </c>
      <c r="BM355" s="6">
        <f ca="1">BM354+SUMIFS('Transactions (Dated)'!$F:$F,'Transactions (Dated)'!$D:$D,$BF355,'Transactions (Dated)'!$B:$B,BM$11,'Transactions (Dated)'!$C:$C,"Dividend (paid to cash)")*AB355</f>
        <v>359.31700000000001</v>
      </c>
      <c r="BN355" s="6">
        <f ca="1">BN354+SUMIFS('Transactions (Dated)'!$F:$F,'Transactions (Dated)'!$D:$D,$BF355,'Transactions (Dated)'!$B:$B,BN$11,'Transactions (Dated)'!$C:$C,"Dividend (paid to cash)")*AC355</f>
        <v>1014.9999999999999</v>
      </c>
      <c r="BO355" s="6">
        <f ca="1">BO354+SUMIFS('Transactions (Dated)'!$F:$F,'Transactions (Dated)'!$D:$D,$BF355,'Transactions (Dated)'!$B:$B,BO$11,'Transactions (Dated)'!$C:$C,"Dividend (paid to cash)")*AD355</f>
        <v>0</v>
      </c>
      <c r="BP355" s="6">
        <f ca="1">BP354+SUMIFS('Transactions (Dated)'!$F:$F,'Transactions (Dated)'!$D:$D,$BF355,'Transactions (Dated)'!$B:$B,BP$11,'Transactions (Dated)'!$C:$C,"Dividend (paid to cash)")*AE355</f>
        <v>0</v>
      </c>
      <c r="BQ355" s="6">
        <f ca="1">BQ354+SUMIFS('Transactions (Dated)'!$F:$F,'Transactions (Dated)'!$D:$D,$BF355,'Transactions (Dated)'!$B:$B,BQ$11,'Transactions (Dated)'!$C:$C,"Dividend (paid to cash)")*AF355</f>
        <v>0</v>
      </c>
      <c r="BR355" s="6">
        <f ca="1">BR354+SUMIFS('Transactions (Dated)'!$F:$F,'Transactions (Dated)'!$D:$D,$BF355,'Transactions (Dated)'!$B:$B,BR$11,'Transactions (Dated)'!$C:$C,"Dividend (paid to cash)")*AG355</f>
        <v>0</v>
      </c>
      <c r="BS355" s="6">
        <f ca="1">BS354+SUMIFS('Transactions (Dated)'!$F:$F,'Transactions (Dated)'!$D:$D,$BF355,'Transactions (Dated)'!$B:$B,BS$11,'Transactions (Dated)'!$C:$C,"Dividend (paid to cash)")*AH355</f>
        <v>0</v>
      </c>
      <c r="BT355" s="6">
        <f ca="1">BT354+SUMIFS('Transactions (Dated)'!$F:$F,'Transactions (Dated)'!$D:$D,$BF355,'Transactions (Dated)'!$B:$B,BT$11,'Transactions (Dated)'!$C:$C,"Dividend (paid to cash)")*AI355</f>
        <v>0</v>
      </c>
      <c r="BU355" s="6">
        <f ca="1">BU354+SUMIFS('Transactions (Dated)'!$F:$F,'Transactions (Dated)'!$D:$D,$BF355,'Transactions (Dated)'!$B:$B,BU$11,'Transactions (Dated)'!$C:$C,"Dividend (paid to cash)")*AJ355</f>
        <v>0</v>
      </c>
      <c r="BV355" s="6"/>
      <c r="BX355" s="6">
        <f t="shared" ca="1" si="150"/>
        <v>630188.13199999998</v>
      </c>
      <c r="BZ355" s="3">
        <f t="shared" si="151"/>
        <v>42412</v>
      </c>
      <c r="CA355" s="4">
        <f t="shared" ca="1" si="146"/>
        <v>355473.39</v>
      </c>
      <c r="CB355" s="4">
        <f t="shared" ca="1" si="147"/>
        <v>630188.13199999998</v>
      </c>
      <c r="CD355" s="4">
        <f t="shared" ca="1" si="148"/>
        <v>985661.522</v>
      </c>
    </row>
    <row r="356" spans="2:82" x14ac:dyDescent="0.15">
      <c r="B356" s="3">
        <f t="shared" si="149"/>
        <v>42416</v>
      </c>
      <c r="C356" s="2">
        <v>12555</v>
      </c>
      <c r="E356" s="70">
        <v>42416</v>
      </c>
      <c r="F356" s="69">
        <v>9.67</v>
      </c>
      <c r="G356" s="69">
        <v>1.71</v>
      </c>
      <c r="H356" s="69">
        <v>17</v>
      </c>
      <c r="I356" s="69">
        <v>33.380000000000003</v>
      </c>
      <c r="J356" s="69">
        <v>11.98</v>
      </c>
      <c r="K356" s="69">
        <v>10.58</v>
      </c>
      <c r="L356" s="69">
        <v>17.64</v>
      </c>
      <c r="M356" s="69">
        <v>3.6</v>
      </c>
      <c r="N356" s="69">
        <v>7</v>
      </c>
      <c r="O356" s="69">
        <v>7.6266999999999996</v>
      </c>
      <c r="P356" s="69">
        <v>24.03</v>
      </c>
      <c r="Q356" s="69">
        <v>0.87</v>
      </c>
      <c r="R356" s="69">
        <v>3.01</v>
      </c>
      <c r="S356" s="69">
        <v>36.5</v>
      </c>
      <c r="T356" s="4"/>
      <c r="V356" s="3">
        <f t="shared" si="128"/>
        <v>42416</v>
      </c>
      <c r="W356" s="40">
        <f ca="1">W355+SUMIFS('Transactions (Dated)'!$E$2:$E$53,'Transactions (Dated)'!$D$2:$D$53,'Share Values'!$V356,'Transactions (Dated)'!$B$2:$B$53,'Share Values'!W$11,'Transactions (Dated)'!$C$2:$C$53,"Buy")-SUMIFS('Transactions (Dated)'!$E$2:$E$53,'Transactions (Dated)'!$D$2:$D$53,'Share Values'!$V356,'Transactions (Dated)'!$B$2:$B$53,'Share Values'!W$11,'Transactions (Dated)'!$C$2:$C$53,"Sell")</f>
        <v>4625</v>
      </c>
      <c r="X356" s="40">
        <f ca="1">X355+SUMIFS('Transactions (Dated)'!$E$2:$E$53,'Transactions (Dated)'!$D$2:$D$53,'Share Values'!$V356,'Transactions (Dated)'!$B$2:$B$53,'Share Values'!X$11,'Transactions (Dated)'!$C$2:$C$53,"Buy")-SUMIFS('Transactions (Dated)'!$E$2:$E$53,'Transactions (Dated)'!$D$2:$D$53,'Share Values'!$V356,'Transactions (Dated)'!$B$2:$B$53,'Share Values'!X$11,'Transactions (Dated)'!$C$2:$C$53,"Sell")</f>
        <v>9375</v>
      </c>
      <c r="Y356" s="40">
        <f ca="1">Y355+SUMIFS('Transactions (Dated)'!$E$2:$E$53,'Transactions (Dated)'!$D$2:$D$53,'Share Values'!$V356,'Transactions (Dated)'!$B$2:$B$53,'Share Values'!Y$11,'Transactions (Dated)'!$C$2:$C$53,"Buy")-SUMIFS('Transactions (Dated)'!$E$2:$E$53,'Transactions (Dated)'!$D$2:$D$53,'Share Values'!$V356,'Transactions (Dated)'!$B$2:$B$53,'Share Values'!Y$11,'Transactions (Dated)'!$C$2:$C$53,"Sell")</f>
        <v>0</v>
      </c>
      <c r="Z356" s="40">
        <f ca="1">Z355+SUMIFS('Transactions (Dated)'!$E$2:$E$53,'Transactions (Dated)'!$D$2:$D$53,'Share Values'!$V356,'Transactions (Dated)'!$B$2:$B$53,'Share Values'!Z$11,'Transactions (Dated)'!$C$2:$C$53,"Buy")-SUMIFS('Transactions (Dated)'!$E$2:$E$53,'Transactions (Dated)'!$D$2:$D$53,'Share Values'!$V356,'Transactions (Dated)'!$B$2:$B$53,'Share Values'!Z$11,'Transactions (Dated)'!$C$2:$C$53,"Sell")</f>
        <v>1892</v>
      </c>
      <c r="AA356" s="40">
        <f ca="1">AA355+SUMIFS('Transactions (Dated)'!$E$2:$E$53,'Transactions (Dated)'!$D$2:$D$53,'Share Values'!$V356,'Transactions (Dated)'!$B$2:$B$53,'Share Values'!AA$11,'Transactions (Dated)'!$C$2:$C$53,"Buy")-SUMIFS('Transactions (Dated)'!$E$2:$E$53,'Transactions (Dated)'!$D$2:$D$53,'Share Values'!$V356,'Transactions (Dated)'!$B$2:$B$53,'Share Values'!AA$11,'Transactions (Dated)'!$C$2:$C$53,"Sell")</f>
        <v>2348</v>
      </c>
      <c r="AB356" s="40">
        <f ca="1">AB355+SUMIFS('Transactions (Dated)'!$E$2:$E$53,'Transactions (Dated)'!$D$2:$D$53,'Share Values'!$V356,'Transactions (Dated)'!$B$2:$B$53,'Share Values'!AB$11,'Transactions (Dated)'!$C$2:$C$53,"Buy")-SUMIFS('Transactions (Dated)'!$E$2:$E$53,'Transactions (Dated)'!$D$2:$D$53,'Share Values'!$V356,'Transactions (Dated)'!$B$2:$B$53,'Share Values'!AB$11,'Transactions (Dated)'!$C$2:$C$53,"Sell")</f>
        <v>4900</v>
      </c>
      <c r="AC356" s="40">
        <f ca="1">AC355+SUMIFS('Transactions (Dated)'!$E$2:$E$53,'Transactions (Dated)'!$D$2:$D$53,'Share Values'!$V356,'Transactions (Dated)'!$B$2:$B$53,'Share Values'!AC$11,'Transactions (Dated)'!$C$2:$C$53,"Buy")-SUMIFS('Transactions (Dated)'!$E$2:$E$53,'Transactions (Dated)'!$D$2:$D$53,'Share Values'!$V356,'Transactions (Dated)'!$B$2:$B$53,'Share Values'!AC$11,'Transactions (Dated)'!$C$2:$C$53,"Sell")</f>
        <v>2900</v>
      </c>
      <c r="AD356" s="40">
        <f ca="1">AD355+SUMIFS('Transactions (Dated)'!$E$2:$E$53,'Transactions (Dated)'!$D$2:$D$53,'Share Values'!$V356,'Transactions (Dated)'!$B$2:$B$53,'Share Values'!AD$11,'Transactions (Dated)'!$C$2:$C$53,"Buy")-SUMIFS('Transactions (Dated)'!$E$2:$E$53,'Transactions (Dated)'!$D$2:$D$53,'Share Values'!$V356,'Transactions (Dated)'!$B$2:$B$53,'Share Values'!AD$11,'Transactions (Dated)'!$C$2:$C$53,"Sell")</f>
        <v>28401</v>
      </c>
      <c r="AE356" s="40">
        <f ca="1">AE355+SUMIFS('Transactions (Dated)'!$E$2:$E$53,'Transactions (Dated)'!$D$2:$D$53,'Share Values'!$V356,'Transactions (Dated)'!$B$2:$B$53,'Share Values'!AE$11,'Transactions (Dated)'!$C$2:$C$53,"Buy")-SUMIFS('Transactions (Dated)'!$E$2:$E$53,'Transactions (Dated)'!$D$2:$D$53,'Share Values'!$V356,'Transactions (Dated)'!$B$2:$B$53,'Share Values'!AE$11,'Transactions (Dated)'!$C$2:$C$53,"Sell")</f>
        <v>0</v>
      </c>
      <c r="AF356" s="40">
        <f ca="1">AF355+SUMIFS('Transactions (Dated)'!$E$2:$E$53,'Transactions (Dated)'!$D$2:$D$53,'Share Values'!$V356,'Transactions (Dated)'!$B$2:$B$53,'Share Values'!AF$11,'Transactions (Dated)'!$C$2:$C$53,"Buy")-SUMIFS('Transactions (Dated)'!$E$2:$E$53,'Transactions (Dated)'!$D$2:$D$53,'Share Values'!$V356,'Transactions (Dated)'!$B$2:$B$53,'Share Values'!AF$11,'Transactions (Dated)'!$C$2:$C$53,"Sell")</f>
        <v>0</v>
      </c>
      <c r="AG356" s="40">
        <f ca="1">AG355+SUMIFS('Transactions (Dated)'!$E$2:$E$53,'Transactions (Dated)'!$D$2:$D$53,'Share Values'!$V356,'Transactions (Dated)'!$B$2:$B$53,'Share Values'!AG$11,'Transactions (Dated)'!$C$2:$C$53,"Buy")-SUMIFS('Transactions (Dated)'!$E$2:$E$53,'Transactions (Dated)'!$D$2:$D$53,'Share Values'!$V356,'Transactions (Dated)'!$B$2:$B$53,'Share Values'!AG$11,'Transactions (Dated)'!$C$2:$C$53,"Sell")</f>
        <v>0</v>
      </c>
      <c r="AH356" s="40">
        <f ca="1">AH355+SUMIFS('Transactions (Dated)'!$E$2:$E$53,'Transactions (Dated)'!$D$2:$D$53,'Share Values'!$V356,'Transactions (Dated)'!$B$2:$B$53,'Share Values'!AH$11,'Transactions (Dated)'!$C$2:$C$53,"Buy")-SUMIFS('Transactions (Dated)'!$E$2:$E$53,'Transactions (Dated)'!$D$2:$D$53,'Share Values'!$V356,'Transactions (Dated)'!$B$2:$B$53,'Share Values'!AH$11,'Transactions (Dated)'!$C$2:$C$53,"Sell")</f>
        <v>0</v>
      </c>
      <c r="AI356" s="40">
        <f ca="1">AI355+SUMIFS('Transactions (Dated)'!$E$2:$E$53,'Transactions (Dated)'!$D$2:$D$53,'Share Values'!$V356,'Transactions (Dated)'!$B$2:$B$53,'Share Values'!AI$11,'Transactions (Dated)'!$C$2:$C$53,"Buy")-SUMIFS('Transactions (Dated)'!$E$2:$E$53,'Transactions (Dated)'!$D$2:$D$53,'Share Values'!$V356,'Transactions (Dated)'!$B$2:$B$53,'Share Values'!AI$11,'Transactions (Dated)'!$C$2:$C$53,"Sell")</f>
        <v>0</v>
      </c>
      <c r="AJ356" s="40">
        <f ca="1">AJ355+SUMIFS('Transactions (Dated)'!$E$2:$E$53,'Transactions (Dated)'!$D$2:$D$53,'Share Values'!$V356,'Transactions (Dated)'!$B$2:$B$53,'Share Values'!AJ$11,'Transactions (Dated)'!$C$2:$C$53,"Buy")-SUMIFS('Transactions (Dated)'!$E$2:$E$53,'Transactions (Dated)'!$D$2:$D$53,'Share Values'!$V356,'Transactions (Dated)'!$B$2:$B$53,'Share Values'!AJ$11,'Transactions (Dated)'!$C$2:$C$53,"Sell")</f>
        <v>0</v>
      </c>
      <c r="AK356" s="40"/>
      <c r="AM356" s="3">
        <f t="shared" si="129"/>
        <v>42416</v>
      </c>
      <c r="AN356" s="6">
        <f t="shared" ca="1" si="130"/>
        <v>44723.75</v>
      </c>
      <c r="AO356" s="6">
        <f t="shared" ca="1" si="131"/>
        <v>16031.25</v>
      </c>
      <c r="AP356" s="6">
        <f t="shared" ca="1" si="132"/>
        <v>0</v>
      </c>
      <c r="AQ356" s="6">
        <f t="shared" ca="1" si="133"/>
        <v>63154.960000000006</v>
      </c>
      <c r="AR356" s="6">
        <f t="shared" ca="1" si="134"/>
        <v>28129.040000000001</v>
      </c>
      <c r="AS356" s="6">
        <f t="shared" ca="1" si="135"/>
        <v>51842</v>
      </c>
      <c r="AT356" s="6">
        <f t="shared" ca="1" si="136"/>
        <v>51156</v>
      </c>
      <c r="AU356" s="6">
        <f t="shared" ca="1" si="137"/>
        <v>102243.6</v>
      </c>
      <c r="AV356" s="6">
        <f t="shared" ca="1" si="138"/>
        <v>0</v>
      </c>
      <c r="AW356" s="6">
        <f t="shared" ca="1" si="139"/>
        <v>0</v>
      </c>
      <c r="AX356" s="6">
        <f t="shared" ca="1" si="140"/>
        <v>0</v>
      </c>
      <c r="AY356" s="6">
        <f t="shared" ca="1" si="141"/>
        <v>0</v>
      </c>
      <c r="AZ356" s="6">
        <f t="shared" ca="1" si="142"/>
        <v>0</v>
      </c>
      <c r="BA356" s="6">
        <f t="shared" ca="1" si="143"/>
        <v>0</v>
      </c>
      <c r="BB356" s="6"/>
      <c r="BD356" s="4">
        <f t="shared" ca="1" si="144"/>
        <v>357280.6</v>
      </c>
      <c r="BF356" s="3">
        <f t="shared" si="145"/>
        <v>42416</v>
      </c>
      <c r="BG356" s="6">
        <f>BG355+SUMIFS('Transactions (Dated)'!H:H,'Transactions (Dated)'!D:D,'Share Values'!AM356)</f>
        <v>626145.98</v>
      </c>
      <c r="BH356" s="6">
        <f ca="1">BH355+SUMIFS('Transactions (Dated)'!$F:$F,'Transactions (Dated)'!$D:$D,$BF356,'Transactions (Dated)'!$B:$B,BH$11,'Transactions (Dated)'!$C:$C,"Dividend (paid to cash)")*W356</f>
        <v>0</v>
      </c>
      <c r="BI356" s="6">
        <f ca="1">BI355+SUMIFS('Transactions (Dated)'!$F:$F,'Transactions (Dated)'!$D:$D,$BF356,'Transactions (Dated)'!$B:$B,BI$11,'Transactions (Dated)'!$C:$C,"Dividend (paid to cash)")*X356</f>
        <v>2421.875</v>
      </c>
      <c r="BJ356" s="6">
        <f ca="1">BJ355+SUMIFS('Transactions (Dated)'!$F:$F,'Transactions (Dated)'!$D:$D,$BF356,'Transactions (Dated)'!$B:$B,BJ$11,'Transactions (Dated)'!$C:$C,"Dividend (paid to cash)")*Y356</f>
        <v>0</v>
      </c>
      <c r="BK356" s="6">
        <f ca="1">BK355+SUMIFS('Transactions (Dated)'!$F:$F,'Transactions (Dated)'!$D:$D,$BF356,'Transactions (Dated)'!$B:$B,BK$11,'Transactions (Dated)'!$C:$C,"Dividend (paid to cash)")*Z356</f>
        <v>245.96000000000004</v>
      </c>
      <c r="BL356" s="6">
        <f ca="1">BL355+SUMIFS('Transactions (Dated)'!$F:$F,'Transactions (Dated)'!$D:$D,$BF356,'Transactions (Dated)'!$B:$B,BL$11,'Transactions (Dated)'!$C:$C,"Dividend (paid to cash)")*AA356</f>
        <v>0</v>
      </c>
      <c r="BM356" s="6">
        <f ca="1">BM355+SUMIFS('Transactions (Dated)'!$F:$F,'Transactions (Dated)'!$D:$D,$BF356,'Transactions (Dated)'!$B:$B,BM$11,'Transactions (Dated)'!$C:$C,"Dividend (paid to cash)")*AB356</f>
        <v>359.31700000000001</v>
      </c>
      <c r="BN356" s="6">
        <f ca="1">BN355+SUMIFS('Transactions (Dated)'!$F:$F,'Transactions (Dated)'!$D:$D,$BF356,'Transactions (Dated)'!$B:$B,BN$11,'Transactions (Dated)'!$C:$C,"Dividend (paid to cash)")*AC356</f>
        <v>1014.9999999999999</v>
      </c>
      <c r="BO356" s="6">
        <f ca="1">BO355+SUMIFS('Transactions (Dated)'!$F:$F,'Transactions (Dated)'!$D:$D,$BF356,'Transactions (Dated)'!$B:$B,BO$11,'Transactions (Dated)'!$C:$C,"Dividend (paid to cash)")*AD356</f>
        <v>0</v>
      </c>
      <c r="BP356" s="6">
        <f ca="1">BP355+SUMIFS('Transactions (Dated)'!$F:$F,'Transactions (Dated)'!$D:$D,$BF356,'Transactions (Dated)'!$B:$B,BP$11,'Transactions (Dated)'!$C:$C,"Dividend (paid to cash)")*AE356</f>
        <v>0</v>
      </c>
      <c r="BQ356" s="6">
        <f ca="1">BQ355+SUMIFS('Transactions (Dated)'!$F:$F,'Transactions (Dated)'!$D:$D,$BF356,'Transactions (Dated)'!$B:$B,BQ$11,'Transactions (Dated)'!$C:$C,"Dividend (paid to cash)")*AF356</f>
        <v>0</v>
      </c>
      <c r="BR356" s="6">
        <f ca="1">BR355+SUMIFS('Transactions (Dated)'!$F:$F,'Transactions (Dated)'!$D:$D,$BF356,'Transactions (Dated)'!$B:$B,BR$11,'Transactions (Dated)'!$C:$C,"Dividend (paid to cash)")*AG356</f>
        <v>0</v>
      </c>
      <c r="BS356" s="6">
        <f ca="1">BS355+SUMIFS('Transactions (Dated)'!$F:$F,'Transactions (Dated)'!$D:$D,$BF356,'Transactions (Dated)'!$B:$B,BS$11,'Transactions (Dated)'!$C:$C,"Dividend (paid to cash)")*AH356</f>
        <v>0</v>
      </c>
      <c r="BT356" s="6">
        <f ca="1">BT355+SUMIFS('Transactions (Dated)'!$F:$F,'Transactions (Dated)'!$D:$D,$BF356,'Transactions (Dated)'!$B:$B,BT$11,'Transactions (Dated)'!$C:$C,"Dividend (paid to cash)")*AI356</f>
        <v>0</v>
      </c>
      <c r="BU356" s="6">
        <f ca="1">BU355+SUMIFS('Transactions (Dated)'!$F:$F,'Transactions (Dated)'!$D:$D,$BF356,'Transactions (Dated)'!$B:$B,BU$11,'Transactions (Dated)'!$C:$C,"Dividend (paid to cash)")*AJ356</f>
        <v>0</v>
      </c>
      <c r="BV356" s="6"/>
      <c r="BX356" s="6">
        <f t="shared" ca="1" si="150"/>
        <v>630188.13199999998</v>
      </c>
      <c r="BZ356" s="3">
        <f t="shared" si="151"/>
        <v>42416</v>
      </c>
      <c r="CA356" s="4">
        <f t="shared" ca="1" si="146"/>
        <v>357280.6</v>
      </c>
      <c r="CB356" s="4">
        <f t="shared" ca="1" si="147"/>
        <v>630188.13199999998</v>
      </c>
      <c r="CD356" s="4">
        <f t="shared" ca="1" si="148"/>
        <v>987468.73199999996</v>
      </c>
    </row>
    <row r="357" spans="2:82" x14ac:dyDescent="0.15">
      <c r="B357" s="3">
        <f t="shared" si="149"/>
        <v>42417</v>
      </c>
      <c r="C357" s="2">
        <v>12867.2</v>
      </c>
      <c r="E357" s="70">
        <v>42417</v>
      </c>
      <c r="F357" s="69">
        <v>9.84</v>
      </c>
      <c r="G357" s="69">
        <v>1.92</v>
      </c>
      <c r="H357" s="69">
        <v>17.43</v>
      </c>
      <c r="I357" s="69">
        <v>33.450000000000003</v>
      </c>
      <c r="J357" s="69">
        <v>12.56</v>
      </c>
      <c r="K357" s="69">
        <v>10.98</v>
      </c>
      <c r="L357" s="69">
        <v>18.600000000000001</v>
      </c>
      <c r="M357" s="69">
        <v>3.69</v>
      </c>
      <c r="N357" s="69">
        <v>6.98</v>
      </c>
      <c r="O357" s="69">
        <v>7.5332999999999997</v>
      </c>
      <c r="P357" s="69">
        <v>24.93</v>
      </c>
      <c r="Q357" s="69">
        <v>0.89</v>
      </c>
      <c r="R357" s="69">
        <v>3.51</v>
      </c>
      <c r="S357" s="69">
        <v>37.6</v>
      </c>
      <c r="T357" s="4"/>
      <c r="V357" s="3">
        <f t="shared" si="128"/>
        <v>42417</v>
      </c>
      <c r="W357" s="40">
        <f ca="1">W356+SUMIFS('Transactions (Dated)'!$E$2:$E$53,'Transactions (Dated)'!$D$2:$D$53,'Share Values'!$V357,'Transactions (Dated)'!$B$2:$B$53,'Share Values'!W$11,'Transactions (Dated)'!$C$2:$C$53,"Buy")-SUMIFS('Transactions (Dated)'!$E$2:$E$53,'Transactions (Dated)'!$D$2:$D$53,'Share Values'!$V357,'Transactions (Dated)'!$B$2:$B$53,'Share Values'!W$11,'Transactions (Dated)'!$C$2:$C$53,"Sell")</f>
        <v>4625</v>
      </c>
      <c r="X357" s="40">
        <f ca="1">X356+SUMIFS('Transactions (Dated)'!$E$2:$E$53,'Transactions (Dated)'!$D$2:$D$53,'Share Values'!$V357,'Transactions (Dated)'!$B$2:$B$53,'Share Values'!X$11,'Transactions (Dated)'!$C$2:$C$53,"Buy")-SUMIFS('Transactions (Dated)'!$E$2:$E$53,'Transactions (Dated)'!$D$2:$D$53,'Share Values'!$V357,'Transactions (Dated)'!$B$2:$B$53,'Share Values'!X$11,'Transactions (Dated)'!$C$2:$C$53,"Sell")</f>
        <v>9375</v>
      </c>
      <c r="Y357" s="40">
        <f ca="1">Y356+SUMIFS('Transactions (Dated)'!$E$2:$E$53,'Transactions (Dated)'!$D$2:$D$53,'Share Values'!$V357,'Transactions (Dated)'!$B$2:$B$53,'Share Values'!Y$11,'Transactions (Dated)'!$C$2:$C$53,"Buy")-SUMIFS('Transactions (Dated)'!$E$2:$E$53,'Transactions (Dated)'!$D$2:$D$53,'Share Values'!$V357,'Transactions (Dated)'!$B$2:$B$53,'Share Values'!Y$11,'Transactions (Dated)'!$C$2:$C$53,"Sell")</f>
        <v>0</v>
      </c>
      <c r="Z357" s="40">
        <f ca="1">Z356+SUMIFS('Transactions (Dated)'!$E$2:$E$53,'Transactions (Dated)'!$D$2:$D$53,'Share Values'!$V357,'Transactions (Dated)'!$B$2:$B$53,'Share Values'!Z$11,'Transactions (Dated)'!$C$2:$C$53,"Buy")-SUMIFS('Transactions (Dated)'!$E$2:$E$53,'Transactions (Dated)'!$D$2:$D$53,'Share Values'!$V357,'Transactions (Dated)'!$B$2:$B$53,'Share Values'!Z$11,'Transactions (Dated)'!$C$2:$C$53,"Sell")</f>
        <v>1892</v>
      </c>
      <c r="AA357" s="40">
        <f ca="1">AA356+SUMIFS('Transactions (Dated)'!$E$2:$E$53,'Transactions (Dated)'!$D$2:$D$53,'Share Values'!$V357,'Transactions (Dated)'!$B$2:$B$53,'Share Values'!AA$11,'Transactions (Dated)'!$C$2:$C$53,"Buy")-SUMIFS('Transactions (Dated)'!$E$2:$E$53,'Transactions (Dated)'!$D$2:$D$53,'Share Values'!$V357,'Transactions (Dated)'!$B$2:$B$53,'Share Values'!AA$11,'Transactions (Dated)'!$C$2:$C$53,"Sell")</f>
        <v>2348</v>
      </c>
      <c r="AB357" s="40">
        <f ca="1">AB356+SUMIFS('Transactions (Dated)'!$E$2:$E$53,'Transactions (Dated)'!$D$2:$D$53,'Share Values'!$V357,'Transactions (Dated)'!$B$2:$B$53,'Share Values'!AB$11,'Transactions (Dated)'!$C$2:$C$53,"Buy")-SUMIFS('Transactions (Dated)'!$E$2:$E$53,'Transactions (Dated)'!$D$2:$D$53,'Share Values'!$V357,'Transactions (Dated)'!$B$2:$B$53,'Share Values'!AB$11,'Transactions (Dated)'!$C$2:$C$53,"Sell")</f>
        <v>4900</v>
      </c>
      <c r="AC357" s="40">
        <f ca="1">AC356+SUMIFS('Transactions (Dated)'!$E$2:$E$53,'Transactions (Dated)'!$D$2:$D$53,'Share Values'!$V357,'Transactions (Dated)'!$B$2:$B$53,'Share Values'!AC$11,'Transactions (Dated)'!$C$2:$C$53,"Buy")-SUMIFS('Transactions (Dated)'!$E$2:$E$53,'Transactions (Dated)'!$D$2:$D$53,'Share Values'!$V357,'Transactions (Dated)'!$B$2:$B$53,'Share Values'!AC$11,'Transactions (Dated)'!$C$2:$C$53,"Sell")</f>
        <v>2900</v>
      </c>
      <c r="AD357" s="40">
        <f ca="1">AD356+SUMIFS('Transactions (Dated)'!$E$2:$E$53,'Transactions (Dated)'!$D$2:$D$53,'Share Values'!$V357,'Transactions (Dated)'!$B$2:$B$53,'Share Values'!AD$11,'Transactions (Dated)'!$C$2:$C$53,"Buy")-SUMIFS('Transactions (Dated)'!$E$2:$E$53,'Transactions (Dated)'!$D$2:$D$53,'Share Values'!$V357,'Transactions (Dated)'!$B$2:$B$53,'Share Values'!AD$11,'Transactions (Dated)'!$C$2:$C$53,"Sell")</f>
        <v>28401</v>
      </c>
      <c r="AE357" s="40">
        <f ca="1">AE356+SUMIFS('Transactions (Dated)'!$E$2:$E$53,'Transactions (Dated)'!$D$2:$D$53,'Share Values'!$V357,'Transactions (Dated)'!$B$2:$B$53,'Share Values'!AE$11,'Transactions (Dated)'!$C$2:$C$53,"Buy")-SUMIFS('Transactions (Dated)'!$E$2:$E$53,'Transactions (Dated)'!$D$2:$D$53,'Share Values'!$V357,'Transactions (Dated)'!$B$2:$B$53,'Share Values'!AE$11,'Transactions (Dated)'!$C$2:$C$53,"Sell")</f>
        <v>6835</v>
      </c>
      <c r="AF357" s="40">
        <f ca="1">AF356+SUMIFS('Transactions (Dated)'!$E$2:$E$53,'Transactions (Dated)'!$D$2:$D$53,'Share Values'!$V357,'Transactions (Dated)'!$B$2:$B$53,'Share Values'!AF$11,'Transactions (Dated)'!$C$2:$C$53,"Buy")-SUMIFS('Transactions (Dated)'!$E$2:$E$53,'Transactions (Dated)'!$D$2:$D$53,'Share Values'!$V357,'Transactions (Dated)'!$B$2:$B$53,'Share Values'!AF$11,'Transactions (Dated)'!$C$2:$C$53,"Sell")</f>
        <v>0</v>
      </c>
      <c r="AG357" s="40">
        <f ca="1">AG356+SUMIFS('Transactions (Dated)'!$E$2:$E$53,'Transactions (Dated)'!$D$2:$D$53,'Share Values'!$V357,'Transactions (Dated)'!$B$2:$B$53,'Share Values'!AG$11,'Transactions (Dated)'!$C$2:$C$53,"Buy")-SUMIFS('Transactions (Dated)'!$E$2:$E$53,'Transactions (Dated)'!$D$2:$D$53,'Share Values'!$V357,'Transactions (Dated)'!$B$2:$B$53,'Share Values'!AG$11,'Transactions (Dated)'!$C$2:$C$53,"Sell")</f>
        <v>0</v>
      </c>
      <c r="AH357" s="40">
        <f ca="1">AH356+SUMIFS('Transactions (Dated)'!$E$2:$E$53,'Transactions (Dated)'!$D$2:$D$53,'Share Values'!$V357,'Transactions (Dated)'!$B$2:$B$53,'Share Values'!AH$11,'Transactions (Dated)'!$C$2:$C$53,"Buy")-SUMIFS('Transactions (Dated)'!$E$2:$E$53,'Transactions (Dated)'!$D$2:$D$53,'Share Values'!$V357,'Transactions (Dated)'!$B$2:$B$53,'Share Values'!AH$11,'Transactions (Dated)'!$C$2:$C$53,"Sell")</f>
        <v>0</v>
      </c>
      <c r="AI357" s="40">
        <f ca="1">AI356+SUMIFS('Transactions (Dated)'!$E$2:$E$53,'Transactions (Dated)'!$D$2:$D$53,'Share Values'!$V357,'Transactions (Dated)'!$B$2:$B$53,'Share Values'!AI$11,'Transactions (Dated)'!$C$2:$C$53,"Buy")-SUMIFS('Transactions (Dated)'!$E$2:$E$53,'Transactions (Dated)'!$D$2:$D$53,'Share Values'!$V357,'Transactions (Dated)'!$B$2:$B$53,'Share Values'!AI$11,'Transactions (Dated)'!$C$2:$C$53,"Sell")</f>
        <v>0</v>
      </c>
      <c r="AJ357" s="40">
        <f ca="1">AJ356+SUMIFS('Transactions (Dated)'!$E$2:$E$53,'Transactions (Dated)'!$D$2:$D$53,'Share Values'!$V357,'Transactions (Dated)'!$B$2:$B$53,'Share Values'!AJ$11,'Transactions (Dated)'!$C$2:$C$53,"Buy")-SUMIFS('Transactions (Dated)'!$E$2:$E$53,'Transactions (Dated)'!$D$2:$D$53,'Share Values'!$V357,'Transactions (Dated)'!$B$2:$B$53,'Share Values'!AJ$11,'Transactions (Dated)'!$C$2:$C$53,"Sell")</f>
        <v>0</v>
      </c>
      <c r="AK357" s="40"/>
      <c r="AM357" s="3">
        <f t="shared" si="129"/>
        <v>42417</v>
      </c>
      <c r="AN357" s="6">
        <f t="shared" ca="1" si="130"/>
        <v>45510</v>
      </c>
      <c r="AO357" s="6">
        <f t="shared" ca="1" si="131"/>
        <v>18000</v>
      </c>
      <c r="AP357" s="6">
        <f t="shared" ca="1" si="132"/>
        <v>0</v>
      </c>
      <c r="AQ357" s="6">
        <f t="shared" ca="1" si="133"/>
        <v>63287.400000000009</v>
      </c>
      <c r="AR357" s="6">
        <f t="shared" ca="1" si="134"/>
        <v>29490.880000000001</v>
      </c>
      <c r="AS357" s="6">
        <f t="shared" ca="1" si="135"/>
        <v>53802</v>
      </c>
      <c r="AT357" s="6">
        <f t="shared" ca="1" si="136"/>
        <v>53940.000000000007</v>
      </c>
      <c r="AU357" s="6">
        <f t="shared" ca="1" si="137"/>
        <v>104799.69</v>
      </c>
      <c r="AV357" s="6">
        <f t="shared" ca="1" si="138"/>
        <v>47708.3</v>
      </c>
      <c r="AW357" s="6">
        <f t="shared" ca="1" si="139"/>
        <v>0</v>
      </c>
      <c r="AX357" s="6">
        <f t="shared" ca="1" si="140"/>
        <v>0</v>
      </c>
      <c r="AY357" s="6">
        <f t="shared" ca="1" si="141"/>
        <v>0</v>
      </c>
      <c r="AZ357" s="6">
        <f t="shared" ca="1" si="142"/>
        <v>0</v>
      </c>
      <c r="BA357" s="6">
        <f t="shared" ca="1" si="143"/>
        <v>0</v>
      </c>
      <c r="BB357" s="6"/>
      <c r="BD357" s="4">
        <f t="shared" ca="1" si="144"/>
        <v>416538.27</v>
      </c>
      <c r="BF357" s="3">
        <f t="shared" si="145"/>
        <v>42417</v>
      </c>
      <c r="BG357" s="6">
        <f>BG356+SUMIFS('Transactions (Dated)'!H:H,'Transactions (Dated)'!D:D,'Share Values'!AM357)</f>
        <v>578427.67999999993</v>
      </c>
      <c r="BH357" s="6">
        <f ca="1">BH356+SUMIFS('Transactions (Dated)'!$F:$F,'Transactions (Dated)'!$D:$D,$BF357,'Transactions (Dated)'!$B:$B,BH$11,'Transactions (Dated)'!$C:$C,"Dividend (paid to cash)")*W357</f>
        <v>0</v>
      </c>
      <c r="BI357" s="6">
        <f ca="1">BI356+SUMIFS('Transactions (Dated)'!$F:$F,'Transactions (Dated)'!$D:$D,$BF357,'Transactions (Dated)'!$B:$B,BI$11,'Transactions (Dated)'!$C:$C,"Dividend (paid to cash)")*X357</f>
        <v>2421.875</v>
      </c>
      <c r="BJ357" s="6">
        <f ca="1">BJ356+SUMIFS('Transactions (Dated)'!$F:$F,'Transactions (Dated)'!$D:$D,$BF357,'Transactions (Dated)'!$B:$B,BJ$11,'Transactions (Dated)'!$C:$C,"Dividend (paid to cash)")*Y357</f>
        <v>0</v>
      </c>
      <c r="BK357" s="6">
        <f ca="1">BK356+SUMIFS('Transactions (Dated)'!$F:$F,'Transactions (Dated)'!$D:$D,$BF357,'Transactions (Dated)'!$B:$B,BK$11,'Transactions (Dated)'!$C:$C,"Dividend (paid to cash)")*Z357</f>
        <v>245.96000000000004</v>
      </c>
      <c r="BL357" s="6">
        <f ca="1">BL356+SUMIFS('Transactions (Dated)'!$F:$F,'Transactions (Dated)'!$D:$D,$BF357,'Transactions (Dated)'!$B:$B,BL$11,'Transactions (Dated)'!$C:$C,"Dividend (paid to cash)")*AA357</f>
        <v>0</v>
      </c>
      <c r="BM357" s="6">
        <f ca="1">BM356+SUMIFS('Transactions (Dated)'!$F:$F,'Transactions (Dated)'!$D:$D,$BF357,'Transactions (Dated)'!$B:$B,BM$11,'Transactions (Dated)'!$C:$C,"Dividend (paid to cash)")*AB357</f>
        <v>359.31700000000001</v>
      </c>
      <c r="BN357" s="6">
        <f ca="1">BN356+SUMIFS('Transactions (Dated)'!$F:$F,'Transactions (Dated)'!$D:$D,$BF357,'Transactions (Dated)'!$B:$B,BN$11,'Transactions (Dated)'!$C:$C,"Dividend (paid to cash)")*AC357</f>
        <v>1014.9999999999999</v>
      </c>
      <c r="BO357" s="6">
        <f ca="1">BO356+SUMIFS('Transactions (Dated)'!$F:$F,'Transactions (Dated)'!$D:$D,$BF357,'Transactions (Dated)'!$B:$B,BO$11,'Transactions (Dated)'!$C:$C,"Dividend (paid to cash)")*AD357</f>
        <v>0</v>
      </c>
      <c r="BP357" s="6">
        <f ca="1">BP356+SUMIFS('Transactions (Dated)'!$F:$F,'Transactions (Dated)'!$D:$D,$BF357,'Transactions (Dated)'!$B:$B,BP$11,'Transactions (Dated)'!$C:$C,"Dividend (paid to cash)")*AE357</f>
        <v>0</v>
      </c>
      <c r="BQ357" s="6">
        <f ca="1">BQ356+SUMIFS('Transactions (Dated)'!$F:$F,'Transactions (Dated)'!$D:$D,$BF357,'Transactions (Dated)'!$B:$B,BQ$11,'Transactions (Dated)'!$C:$C,"Dividend (paid to cash)")*AF357</f>
        <v>0</v>
      </c>
      <c r="BR357" s="6">
        <f ca="1">BR356+SUMIFS('Transactions (Dated)'!$F:$F,'Transactions (Dated)'!$D:$D,$BF357,'Transactions (Dated)'!$B:$B,BR$11,'Transactions (Dated)'!$C:$C,"Dividend (paid to cash)")*AG357</f>
        <v>0</v>
      </c>
      <c r="BS357" s="6">
        <f ca="1">BS356+SUMIFS('Transactions (Dated)'!$F:$F,'Transactions (Dated)'!$D:$D,$BF357,'Transactions (Dated)'!$B:$B,BS$11,'Transactions (Dated)'!$C:$C,"Dividend (paid to cash)")*AH357</f>
        <v>0</v>
      </c>
      <c r="BT357" s="6">
        <f ca="1">BT356+SUMIFS('Transactions (Dated)'!$F:$F,'Transactions (Dated)'!$D:$D,$BF357,'Transactions (Dated)'!$B:$B,BT$11,'Transactions (Dated)'!$C:$C,"Dividend (paid to cash)")*AI357</f>
        <v>0</v>
      </c>
      <c r="BU357" s="6">
        <f ca="1">BU356+SUMIFS('Transactions (Dated)'!$F:$F,'Transactions (Dated)'!$D:$D,$BF357,'Transactions (Dated)'!$B:$B,BU$11,'Transactions (Dated)'!$C:$C,"Dividend (paid to cash)")*AJ357</f>
        <v>0</v>
      </c>
      <c r="BV357" s="6"/>
      <c r="BX357" s="6">
        <f t="shared" ca="1" si="150"/>
        <v>582469.83199999994</v>
      </c>
      <c r="BZ357" s="3">
        <f t="shared" si="151"/>
        <v>42417</v>
      </c>
      <c r="CA357" s="4">
        <f t="shared" ca="1" si="146"/>
        <v>416538.27</v>
      </c>
      <c r="CB357" s="4">
        <f t="shared" ca="1" si="147"/>
        <v>582469.83199999994</v>
      </c>
      <c r="CD357" s="4">
        <f t="shared" ca="1" si="148"/>
        <v>999008.10199999996</v>
      </c>
    </row>
    <row r="358" spans="2:82" x14ac:dyDescent="0.15">
      <c r="B358" s="3">
        <f t="shared" si="149"/>
        <v>42418</v>
      </c>
      <c r="C358" s="2">
        <v>12931.4</v>
      </c>
      <c r="E358" s="70">
        <v>42418</v>
      </c>
      <c r="F358" s="69">
        <v>9.8699999999999992</v>
      </c>
      <c r="G358" s="69">
        <v>1.94</v>
      </c>
      <c r="H358" s="69">
        <v>17.510000000000002</v>
      </c>
      <c r="I358" s="69">
        <v>33.81</v>
      </c>
      <c r="J358" s="69">
        <v>12.38</v>
      </c>
      <c r="K358" s="69">
        <v>11.28</v>
      </c>
      <c r="L358" s="69">
        <v>18.68</v>
      </c>
      <c r="M358" s="69">
        <v>3.84</v>
      </c>
      <c r="N358" s="69">
        <v>6.99</v>
      </c>
      <c r="O358" s="69">
        <v>7.5</v>
      </c>
      <c r="P358" s="69">
        <v>24.7</v>
      </c>
      <c r="Q358" s="69">
        <v>0.87</v>
      </c>
      <c r="R358" s="69">
        <v>3.35</v>
      </c>
      <c r="S358" s="69">
        <v>38.090000000000003</v>
      </c>
      <c r="T358" s="4"/>
      <c r="V358" s="3">
        <f t="shared" si="128"/>
        <v>42418</v>
      </c>
      <c r="W358" s="40">
        <f ca="1">W357+SUMIFS('Transactions (Dated)'!$E$2:$E$53,'Transactions (Dated)'!$D$2:$D$53,'Share Values'!$V358,'Transactions (Dated)'!$B$2:$B$53,'Share Values'!W$11,'Transactions (Dated)'!$C$2:$C$53,"Buy")-SUMIFS('Transactions (Dated)'!$E$2:$E$53,'Transactions (Dated)'!$D$2:$D$53,'Share Values'!$V358,'Transactions (Dated)'!$B$2:$B$53,'Share Values'!W$11,'Transactions (Dated)'!$C$2:$C$53,"Sell")</f>
        <v>4625</v>
      </c>
      <c r="X358" s="40">
        <f ca="1">X357+SUMIFS('Transactions (Dated)'!$E$2:$E$53,'Transactions (Dated)'!$D$2:$D$53,'Share Values'!$V358,'Transactions (Dated)'!$B$2:$B$53,'Share Values'!X$11,'Transactions (Dated)'!$C$2:$C$53,"Buy")-SUMIFS('Transactions (Dated)'!$E$2:$E$53,'Transactions (Dated)'!$D$2:$D$53,'Share Values'!$V358,'Transactions (Dated)'!$B$2:$B$53,'Share Values'!X$11,'Transactions (Dated)'!$C$2:$C$53,"Sell")</f>
        <v>9375</v>
      </c>
      <c r="Y358" s="40">
        <f ca="1">Y357+SUMIFS('Transactions (Dated)'!$E$2:$E$53,'Transactions (Dated)'!$D$2:$D$53,'Share Values'!$V358,'Transactions (Dated)'!$B$2:$B$53,'Share Values'!Y$11,'Transactions (Dated)'!$C$2:$C$53,"Buy")-SUMIFS('Transactions (Dated)'!$E$2:$E$53,'Transactions (Dated)'!$D$2:$D$53,'Share Values'!$V358,'Transactions (Dated)'!$B$2:$B$53,'Share Values'!Y$11,'Transactions (Dated)'!$C$2:$C$53,"Sell")</f>
        <v>0</v>
      </c>
      <c r="Z358" s="40">
        <f ca="1">Z357+SUMIFS('Transactions (Dated)'!$E$2:$E$53,'Transactions (Dated)'!$D$2:$D$53,'Share Values'!$V358,'Transactions (Dated)'!$B$2:$B$53,'Share Values'!Z$11,'Transactions (Dated)'!$C$2:$C$53,"Buy")-SUMIFS('Transactions (Dated)'!$E$2:$E$53,'Transactions (Dated)'!$D$2:$D$53,'Share Values'!$V358,'Transactions (Dated)'!$B$2:$B$53,'Share Values'!Z$11,'Transactions (Dated)'!$C$2:$C$53,"Sell")</f>
        <v>1892</v>
      </c>
      <c r="AA358" s="40">
        <f ca="1">AA357+SUMIFS('Transactions (Dated)'!$E$2:$E$53,'Transactions (Dated)'!$D$2:$D$53,'Share Values'!$V358,'Transactions (Dated)'!$B$2:$B$53,'Share Values'!AA$11,'Transactions (Dated)'!$C$2:$C$53,"Buy")-SUMIFS('Transactions (Dated)'!$E$2:$E$53,'Transactions (Dated)'!$D$2:$D$53,'Share Values'!$V358,'Transactions (Dated)'!$B$2:$B$53,'Share Values'!AA$11,'Transactions (Dated)'!$C$2:$C$53,"Sell")</f>
        <v>2348</v>
      </c>
      <c r="AB358" s="40">
        <f ca="1">AB357+SUMIFS('Transactions (Dated)'!$E$2:$E$53,'Transactions (Dated)'!$D$2:$D$53,'Share Values'!$V358,'Transactions (Dated)'!$B$2:$B$53,'Share Values'!AB$11,'Transactions (Dated)'!$C$2:$C$53,"Buy")-SUMIFS('Transactions (Dated)'!$E$2:$E$53,'Transactions (Dated)'!$D$2:$D$53,'Share Values'!$V358,'Transactions (Dated)'!$B$2:$B$53,'Share Values'!AB$11,'Transactions (Dated)'!$C$2:$C$53,"Sell")</f>
        <v>4900</v>
      </c>
      <c r="AC358" s="40">
        <f ca="1">AC357+SUMIFS('Transactions (Dated)'!$E$2:$E$53,'Transactions (Dated)'!$D$2:$D$53,'Share Values'!$V358,'Transactions (Dated)'!$B$2:$B$53,'Share Values'!AC$11,'Transactions (Dated)'!$C$2:$C$53,"Buy")-SUMIFS('Transactions (Dated)'!$E$2:$E$53,'Transactions (Dated)'!$D$2:$D$53,'Share Values'!$V358,'Transactions (Dated)'!$B$2:$B$53,'Share Values'!AC$11,'Transactions (Dated)'!$C$2:$C$53,"Sell")</f>
        <v>2900</v>
      </c>
      <c r="AD358" s="40">
        <f ca="1">AD357+SUMIFS('Transactions (Dated)'!$E$2:$E$53,'Transactions (Dated)'!$D$2:$D$53,'Share Values'!$V358,'Transactions (Dated)'!$B$2:$B$53,'Share Values'!AD$11,'Transactions (Dated)'!$C$2:$C$53,"Buy")-SUMIFS('Transactions (Dated)'!$E$2:$E$53,'Transactions (Dated)'!$D$2:$D$53,'Share Values'!$V358,'Transactions (Dated)'!$B$2:$B$53,'Share Values'!AD$11,'Transactions (Dated)'!$C$2:$C$53,"Sell")</f>
        <v>28401</v>
      </c>
      <c r="AE358" s="40">
        <f ca="1">AE357+SUMIFS('Transactions (Dated)'!$E$2:$E$53,'Transactions (Dated)'!$D$2:$D$53,'Share Values'!$V358,'Transactions (Dated)'!$B$2:$B$53,'Share Values'!AE$11,'Transactions (Dated)'!$C$2:$C$53,"Buy")-SUMIFS('Transactions (Dated)'!$E$2:$E$53,'Transactions (Dated)'!$D$2:$D$53,'Share Values'!$V358,'Transactions (Dated)'!$B$2:$B$53,'Share Values'!AE$11,'Transactions (Dated)'!$C$2:$C$53,"Sell")</f>
        <v>6835</v>
      </c>
      <c r="AF358" s="40">
        <f ca="1">AF357+SUMIFS('Transactions (Dated)'!$E$2:$E$53,'Transactions (Dated)'!$D$2:$D$53,'Share Values'!$V358,'Transactions (Dated)'!$B$2:$B$53,'Share Values'!AF$11,'Transactions (Dated)'!$C$2:$C$53,"Buy")-SUMIFS('Transactions (Dated)'!$E$2:$E$53,'Transactions (Dated)'!$D$2:$D$53,'Share Values'!$V358,'Transactions (Dated)'!$B$2:$B$53,'Share Values'!AF$11,'Transactions (Dated)'!$C$2:$C$53,"Sell")</f>
        <v>0</v>
      </c>
      <c r="AG358" s="40">
        <f ca="1">AG357+SUMIFS('Transactions (Dated)'!$E$2:$E$53,'Transactions (Dated)'!$D$2:$D$53,'Share Values'!$V358,'Transactions (Dated)'!$B$2:$B$53,'Share Values'!AG$11,'Transactions (Dated)'!$C$2:$C$53,"Buy")-SUMIFS('Transactions (Dated)'!$E$2:$E$53,'Transactions (Dated)'!$D$2:$D$53,'Share Values'!$V358,'Transactions (Dated)'!$B$2:$B$53,'Share Values'!AG$11,'Transactions (Dated)'!$C$2:$C$53,"Sell")</f>
        <v>0</v>
      </c>
      <c r="AH358" s="40">
        <f ca="1">AH357+SUMIFS('Transactions (Dated)'!$E$2:$E$53,'Transactions (Dated)'!$D$2:$D$53,'Share Values'!$V358,'Transactions (Dated)'!$B$2:$B$53,'Share Values'!AH$11,'Transactions (Dated)'!$C$2:$C$53,"Buy")-SUMIFS('Transactions (Dated)'!$E$2:$E$53,'Transactions (Dated)'!$D$2:$D$53,'Share Values'!$V358,'Transactions (Dated)'!$B$2:$B$53,'Share Values'!AH$11,'Transactions (Dated)'!$C$2:$C$53,"Sell")</f>
        <v>0</v>
      </c>
      <c r="AI358" s="40">
        <f ca="1">AI357+SUMIFS('Transactions (Dated)'!$E$2:$E$53,'Transactions (Dated)'!$D$2:$D$53,'Share Values'!$V358,'Transactions (Dated)'!$B$2:$B$53,'Share Values'!AI$11,'Transactions (Dated)'!$C$2:$C$53,"Buy")-SUMIFS('Transactions (Dated)'!$E$2:$E$53,'Transactions (Dated)'!$D$2:$D$53,'Share Values'!$V358,'Transactions (Dated)'!$B$2:$B$53,'Share Values'!AI$11,'Transactions (Dated)'!$C$2:$C$53,"Sell")</f>
        <v>0</v>
      </c>
      <c r="AJ358" s="40">
        <f ca="1">AJ357+SUMIFS('Transactions (Dated)'!$E$2:$E$53,'Transactions (Dated)'!$D$2:$D$53,'Share Values'!$V358,'Transactions (Dated)'!$B$2:$B$53,'Share Values'!AJ$11,'Transactions (Dated)'!$C$2:$C$53,"Buy")-SUMIFS('Transactions (Dated)'!$E$2:$E$53,'Transactions (Dated)'!$D$2:$D$53,'Share Values'!$V358,'Transactions (Dated)'!$B$2:$B$53,'Share Values'!AJ$11,'Transactions (Dated)'!$C$2:$C$53,"Sell")</f>
        <v>0</v>
      </c>
      <c r="AK358" s="40"/>
      <c r="AM358" s="3">
        <f t="shared" si="129"/>
        <v>42418</v>
      </c>
      <c r="AN358" s="6">
        <f t="shared" ca="1" si="130"/>
        <v>45648.75</v>
      </c>
      <c r="AO358" s="6">
        <f t="shared" ca="1" si="131"/>
        <v>18187.5</v>
      </c>
      <c r="AP358" s="6">
        <f t="shared" ca="1" si="132"/>
        <v>0</v>
      </c>
      <c r="AQ358" s="6">
        <f t="shared" ca="1" si="133"/>
        <v>63968.520000000004</v>
      </c>
      <c r="AR358" s="6">
        <f t="shared" ca="1" si="134"/>
        <v>29068.240000000002</v>
      </c>
      <c r="AS358" s="6">
        <f t="shared" ca="1" si="135"/>
        <v>55272</v>
      </c>
      <c r="AT358" s="6">
        <f t="shared" ca="1" si="136"/>
        <v>54172</v>
      </c>
      <c r="AU358" s="6">
        <f t="shared" ca="1" si="137"/>
        <v>109059.84</v>
      </c>
      <c r="AV358" s="6">
        <f t="shared" ca="1" si="138"/>
        <v>47776.65</v>
      </c>
      <c r="AW358" s="6">
        <f t="shared" ca="1" si="139"/>
        <v>0</v>
      </c>
      <c r="AX358" s="6">
        <f t="shared" ca="1" si="140"/>
        <v>0</v>
      </c>
      <c r="AY358" s="6">
        <f t="shared" ca="1" si="141"/>
        <v>0</v>
      </c>
      <c r="AZ358" s="6">
        <f t="shared" ca="1" si="142"/>
        <v>0</v>
      </c>
      <c r="BA358" s="6">
        <f t="shared" ca="1" si="143"/>
        <v>0</v>
      </c>
      <c r="BB358" s="6"/>
      <c r="BD358" s="4">
        <f t="shared" ca="1" si="144"/>
        <v>423153.5</v>
      </c>
      <c r="BF358" s="3">
        <f t="shared" si="145"/>
        <v>42418</v>
      </c>
      <c r="BG358" s="6">
        <f>BG357+SUMIFS('Transactions (Dated)'!H:H,'Transactions (Dated)'!D:D,'Share Values'!AM358)</f>
        <v>578427.67999999993</v>
      </c>
      <c r="BH358" s="6">
        <f ca="1">BH357+SUMIFS('Transactions (Dated)'!$F:$F,'Transactions (Dated)'!$D:$D,$BF358,'Transactions (Dated)'!$B:$B,BH$11,'Transactions (Dated)'!$C:$C,"Dividend (paid to cash)")*W358</f>
        <v>0</v>
      </c>
      <c r="BI358" s="6">
        <f ca="1">BI357+SUMIFS('Transactions (Dated)'!$F:$F,'Transactions (Dated)'!$D:$D,$BF358,'Transactions (Dated)'!$B:$B,BI$11,'Transactions (Dated)'!$C:$C,"Dividend (paid to cash)")*X358</f>
        <v>2421.875</v>
      </c>
      <c r="BJ358" s="6">
        <f ca="1">BJ357+SUMIFS('Transactions (Dated)'!$F:$F,'Transactions (Dated)'!$D:$D,$BF358,'Transactions (Dated)'!$B:$B,BJ$11,'Transactions (Dated)'!$C:$C,"Dividend (paid to cash)")*Y358</f>
        <v>0</v>
      </c>
      <c r="BK358" s="6">
        <f ca="1">BK357+SUMIFS('Transactions (Dated)'!$F:$F,'Transactions (Dated)'!$D:$D,$BF358,'Transactions (Dated)'!$B:$B,BK$11,'Transactions (Dated)'!$C:$C,"Dividend (paid to cash)")*Z358</f>
        <v>245.96000000000004</v>
      </c>
      <c r="BL358" s="6">
        <f ca="1">BL357+SUMIFS('Transactions (Dated)'!$F:$F,'Transactions (Dated)'!$D:$D,$BF358,'Transactions (Dated)'!$B:$B,BL$11,'Transactions (Dated)'!$C:$C,"Dividend (paid to cash)")*AA358</f>
        <v>0</v>
      </c>
      <c r="BM358" s="6">
        <f ca="1">BM357+SUMIFS('Transactions (Dated)'!$F:$F,'Transactions (Dated)'!$D:$D,$BF358,'Transactions (Dated)'!$B:$B,BM$11,'Transactions (Dated)'!$C:$C,"Dividend (paid to cash)")*AB358</f>
        <v>359.31700000000001</v>
      </c>
      <c r="BN358" s="6">
        <f ca="1">BN357+SUMIFS('Transactions (Dated)'!$F:$F,'Transactions (Dated)'!$D:$D,$BF358,'Transactions (Dated)'!$B:$B,BN$11,'Transactions (Dated)'!$C:$C,"Dividend (paid to cash)")*AC358</f>
        <v>1014.9999999999999</v>
      </c>
      <c r="BO358" s="6">
        <f ca="1">BO357+SUMIFS('Transactions (Dated)'!$F:$F,'Transactions (Dated)'!$D:$D,$BF358,'Transactions (Dated)'!$B:$B,BO$11,'Transactions (Dated)'!$C:$C,"Dividend (paid to cash)")*AD358</f>
        <v>0</v>
      </c>
      <c r="BP358" s="6">
        <f ca="1">BP357+SUMIFS('Transactions (Dated)'!$F:$F,'Transactions (Dated)'!$D:$D,$BF358,'Transactions (Dated)'!$B:$B,BP$11,'Transactions (Dated)'!$C:$C,"Dividend (paid to cash)")*AE358</f>
        <v>0</v>
      </c>
      <c r="BQ358" s="6">
        <f ca="1">BQ357+SUMIFS('Transactions (Dated)'!$F:$F,'Transactions (Dated)'!$D:$D,$BF358,'Transactions (Dated)'!$B:$B,BQ$11,'Transactions (Dated)'!$C:$C,"Dividend (paid to cash)")*AF358</f>
        <v>0</v>
      </c>
      <c r="BR358" s="6">
        <f ca="1">BR357+SUMIFS('Transactions (Dated)'!$F:$F,'Transactions (Dated)'!$D:$D,$BF358,'Transactions (Dated)'!$B:$B,BR$11,'Transactions (Dated)'!$C:$C,"Dividend (paid to cash)")*AG358</f>
        <v>0</v>
      </c>
      <c r="BS358" s="6">
        <f ca="1">BS357+SUMIFS('Transactions (Dated)'!$F:$F,'Transactions (Dated)'!$D:$D,$BF358,'Transactions (Dated)'!$B:$B,BS$11,'Transactions (Dated)'!$C:$C,"Dividend (paid to cash)")*AH358</f>
        <v>0</v>
      </c>
      <c r="BT358" s="6">
        <f ca="1">BT357+SUMIFS('Transactions (Dated)'!$F:$F,'Transactions (Dated)'!$D:$D,$BF358,'Transactions (Dated)'!$B:$B,BT$11,'Transactions (Dated)'!$C:$C,"Dividend (paid to cash)")*AI358</f>
        <v>0</v>
      </c>
      <c r="BU358" s="6">
        <f ca="1">BU357+SUMIFS('Transactions (Dated)'!$F:$F,'Transactions (Dated)'!$D:$D,$BF358,'Transactions (Dated)'!$B:$B,BU$11,'Transactions (Dated)'!$C:$C,"Dividend (paid to cash)")*AJ358</f>
        <v>0</v>
      </c>
      <c r="BV358" s="6"/>
      <c r="BX358" s="6">
        <f t="shared" ca="1" si="150"/>
        <v>582469.83199999994</v>
      </c>
      <c r="BZ358" s="3">
        <f t="shared" si="151"/>
        <v>42418</v>
      </c>
      <c r="CA358" s="4">
        <f t="shared" ca="1" si="146"/>
        <v>423153.5</v>
      </c>
      <c r="CB358" s="4">
        <f t="shared" ca="1" si="147"/>
        <v>582469.83199999994</v>
      </c>
      <c r="CD358" s="4">
        <f t="shared" ca="1" si="148"/>
        <v>1005623.3319999999</v>
      </c>
    </row>
    <row r="359" spans="2:82" x14ac:dyDescent="0.15">
      <c r="B359" s="3">
        <f t="shared" si="149"/>
        <v>42419</v>
      </c>
      <c r="C359" s="2">
        <v>12813.4</v>
      </c>
      <c r="E359" s="70">
        <v>42419</v>
      </c>
      <c r="F359" s="69">
        <v>9.8000000000000007</v>
      </c>
      <c r="G359" s="69">
        <v>1.89</v>
      </c>
      <c r="H359" s="69">
        <v>17.36</v>
      </c>
      <c r="I359" s="69">
        <v>33.270000000000003</v>
      </c>
      <c r="J359" s="69">
        <v>12.45</v>
      </c>
      <c r="K359" s="69">
        <v>11.25</v>
      </c>
      <c r="L359" s="69">
        <v>18.079999999999998</v>
      </c>
      <c r="M359" s="69">
        <v>3.82</v>
      </c>
      <c r="N359" s="69">
        <v>7</v>
      </c>
      <c r="O359" s="69">
        <v>7.6666999999999996</v>
      </c>
      <c r="P359" s="69">
        <v>24.85</v>
      </c>
      <c r="Q359" s="69">
        <v>0.93</v>
      </c>
      <c r="R359" s="69">
        <v>3.44</v>
      </c>
      <c r="S359" s="69">
        <v>38.270000000000003</v>
      </c>
      <c r="T359" s="4"/>
      <c r="V359" s="3">
        <f t="shared" si="128"/>
        <v>42419</v>
      </c>
      <c r="W359" s="40">
        <f ca="1">W358+SUMIFS('Transactions (Dated)'!$E$2:$E$53,'Transactions (Dated)'!$D$2:$D$53,'Share Values'!$V359,'Transactions (Dated)'!$B$2:$B$53,'Share Values'!W$11,'Transactions (Dated)'!$C$2:$C$53,"Buy")-SUMIFS('Transactions (Dated)'!$E$2:$E$53,'Transactions (Dated)'!$D$2:$D$53,'Share Values'!$V359,'Transactions (Dated)'!$B$2:$B$53,'Share Values'!W$11,'Transactions (Dated)'!$C$2:$C$53,"Sell")</f>
        <v>4625</v>
      </c>
      <c r="X359" s="40">
        <f ca="1">X358+SUMIFS('Transactions (Dated)'!$E$2:$E$53,'Transactions (Dated)'!$D$2:$D$53,'Share Values'!$V359,'Transactions (Dated)'!$B$2:$B$53,'Share Values'!X$11,'Transactions (Dated)'!$C$2:$C$53,"Buy")-SUMIFS('Transactions (Dated)'!$E$2:$E$53,'Transactions (Dated)'!$D$2:$D$53,'Share Values'!$V359,'Transactions (Dated)'!$B$2:$B$53,'Share Values'!X$11,'Transactions (Dated)'!$C$2:$C$53,"Sell")</f>
        <v>9375</v>
      </c>
      <c r="Y359" s="40">
        <f ca="1">Y358+SUMIFS('Transactions (Dated)'!$E$2:$E$53,'Transactions (Dated)'!$D$2:$D$53,'Share Values'!$V359,'Transactions (Dated)'!$B$2:$B$53,'Share Values'!Y$11,'Transactions (Dated)'!$C$2:$C$53,"Buy")-SUMIFS('Transactions (Dated)'!$E$2:$E$53,'Transactions (Dated)'!$D$2:$D$53,'Share Values'!$V359,'Transactions (Dated)'!$B$2:$B$53,'Share Values'!Y$11,'Transactions (Dated)'!$C$2:$C$53,"Sell")</f>
        <v>0</v>
      </c>
      <c r="Z359" s="40">
        <f ca="1">Z358+SUMIFS('Transactions (Dated)'!$E$2:$E$53,'Transactions (Dated)'!$D$2:$D$53,'Share Values'!$V359,'Transactions (Dated)'!$B$2:$B$53,'Share Values'!Z$11,'Transactions (Dated)'!$C$2:$C$53,"Buy")-SUMIFS('Transactions (Dated)'!$E$2:$E$53,'Transactions (Dated)'!$D$2:$D$53,'Share Values'!$V359,'Transactions (Dated)'!$B$2:$B$53,'Share Values'!Z$11,'Transactions (Dated)'!$C$2:$C$53,"Sell")</f>
        <v>1892</v>
      </c>
      <c r="AA359" s="40">
        <f ca="1">AA358+SUMIFS('Transactions (Dated)'!$E$2:$E$53,'Transactions (Dated)'!$D$2:$D$53,'Share Values'!$V359,'Transactions (Dated)'!$B$2:$B$53,'Share Values'!AA$11,'Transactions (Dated)'!$C$2:$C$53,"Buy")-SUMIFS('Transactions (Dated)'!$E$2:$E$53,'Transactions (Dated)'!$D$2:$D$53,'Share Values'!$V359,'Transactions (Dated)'!$B$2:$B$53,'Share Values'!AA$11,'Transactions (Dated)'!$C$2:$C$53,"Sell")</f>
        <v>2348</v>
      </c>
      <c r="AB359" s="40">
        <f ca="1">AB358+SUMIFS('Transactions (Dated)'!$E$2:$E$53,'Transactions (Dated)'!$D$2:$D$53,'Share Values'!$V359,'Transactions (Dated)'!$B$2:$B$53,'Share Values'!AB$11,'Transactions (Dated)'!$C$2:$C$53,"Buy")-SUMIFS('Transactions (Dated)'!$E$2:$E$53,'Transactions (Dated)'!$D$2:$D$53,'Share Values'!$V359,'Transactions (Dated)'!$B$2:$B$53,'Share Values'!AB$11,'Transactions (Dated)'!$C$2:$C$53,"Sell")</f>
        <v>4900</v>
      </c>
      <c r="AC359" s="40">
        <f ca="1">AC358+SUMIFS('Transactions (Dated)'!$E$2:$E$53,'Transactions (Dated)'!$D$2:$D$53,'Share Values'!$V359,'Transactions (Dated)'!$B$2:$B$53,'Share Values'!AC$11,'Transactions (Dated)'!$C$2:$C$53,"Buy")-SUMIFS('Transactions (Dated)'!$E$2:$E$53,'Transactions (Dated)'!$D$2:$D$53,'Share Values'!$V359,'Transactions (Dated)'!$B$2:$B$53,'Share Values'!AC$11,'Transactions (Dated)'!$C$2:$C$53,"Sell")</f>
        <v>2900</v>
      </c>
      <c r="AD359" s="40">
        <f ca="1">AD358+SUMIFS('Transactions (Dated)'!$E$2:$E$53,'Transactions (Dated)'!$D$2:$D$53,'Share Values'!$V359,'Transactions (Dated)'!$B$2:$B$53,'Share Values'!AD$11,'Transactions (Dated)'!$C$2:$C$53,"Buy")-SUMIFS('Transactions (Dated)'!$E$2:$E$53,'Transactions (Dated)'!$D$2:$D$53,'Share Values'!$V359,'Transactions (Dated)'!$B$2:$B$53,'Share Values'!AD$11,'Transactions (Dated)'!$C$2:$C$53,"Sell")</f>
        <v>28401</v>
      </c>
      <c r="AE359" s="40">
        <f ca="1">AE358+SUMIFS('Transactions (Dated)'!$E$2:$E$53,'Transactions (Dated)'!$D$2:$D$53,'Share Values'!$V359,'Transactions (Dated)'!$B$2:$B$53,'Share Values'!AE$11,'Transactions (Dated)'!$C$2:$C$53,"Buy")-SUMIFS('Transactions (Dated)'!$E$2:$E$53,'Transactions (Dated)'!$D$2:$D$53,'Share Values'!$V359,'Transactions (Dated)'!$B$2:$B$53,'Share Values'!AE$11,'Transactions (Dated)'!$C$2:$C$53,"Sell")</f>
        <v>6835</v>
      </c>
      <c r="AF359" s="40">
        <f ca="1">AF358+SUMIFS('Transactions (Dated)'!$E$2:$E$53,'Transactions (Dated)'!$D$2:$D$53,'Share Values'!$V359,'Transactions (Dated)'!$B$2:$B$53,'Share Values'!AF$11,'Transactions (Dated)'!$C$2:$C$53,"Buy")-SUMIFS('Transactions (Dated)'!$E$2:$E$53,'Transactions (Dated)'!$D$2:$D$53,'Share Values'!$V359,'Transactions (Dated)'!$B$2:$B$53,'Share Values'!AF$11,'Transactions (Dated)'!$C$2:$C$53,"Sell")</f>
        <v>0</v>
      </c>
      <c r="AG359" s="40">
        <f ca="1">AG358+SUMIFS('Transactions (Dated)'!$E$2:$E$53,'Transactions (Dated)'!$D$2:$D$53,'Share Values'!$V359,'Transactions (Dated)'!$B$2:$B$53,'Share Values'!AG$11,'Transactions (Dated)'!$C$2:$C$53,"Buy")-SUMIFS('Transactions (Dated)'!$E$2:$E$53,'Transactions (Dated)'!$D$2:$D$53,'Share Values'!$V359,'Transactions (Dated)'!$B$2:$B$53,'Share Values'!AG$11,'Transactions (Dated)'!$C$2:$C$53,"Sell")</f>
        <v>0</v>
      </c>
      <c r="AH359" s="40">
        <f ca="1">AH358+SUMIFS('Transactions (Dated)'!$E$2:$E$53,'Transactions (Dated)'!$D$2:$D$53,'Share Values'!$V359,'Transactions (Dated)'!$B$2:$B$53,'Share Values'!AH$11,'Transactions (Dated)'!$C$2:$C$53,"Buy")-SUMIFS('Transactions (Dated)'!$E$2:$E$53,'Transactions (Dated)'!$D$2:$D$53,'Share Values'!$V359,'Transactions (Dated)'!$B$2:$B$53,'Share Values'!AH$11,'Transactions (Dated)'!$C$2:$C$53,"Sell")</f>
        <v>0</v>
      </c>
      <c r="AI359" s="40">
        <f ca="1">AI358+SUMIFS('Transactions (Dated)'!$E$2:$E$53,'Transactions (Dated)'!$D$2:$D$53,'Share Values'!$V359,'Transactions (Dated)'!$B$2:$B$53,'Share Values'!AI$11,'Transactions (Dated)'!$C$2:$C$53,"Buy")-SUMIFS('Transactions (Dated)'!$E$2:$E$53,'Transactions (Dated)'!$D$2:$D$53,'Share Values'!$V359,'Transactions (Dated)'!$B$2:$B$53,'Share Values'!AI$11,'Transactions (Dated)'!$C$2:$C$53,"Sell")</f>
        <v>0</v>
      </c>
      <c r="AJ359" s="40">
        <f ca="1">AJ358+SUMIFS('Transactions (Dated)'!$E$2:$E$53,'Transactions (Dated)'!$D$2:$D$53,'Share Values'!$V359,'Transactions (Dated)'!$B$2:$B$53,'Share Values'!AJ$11,'Transactions (Dated)'!$C$2:$C$53,"Buy")-SUMIFS('Transactions (Dated)'!$E$2:$E$53,'Transactions (Dated)'!$D$2:$D$53,'Share Values'!$V359,'Transactions (Dated)'!$B$2:$B$53,'Share Values'!AJ$11,'Transactions (Dated)'!$C$2:$C$53,"Sell")</f>
        <v>0</v>
      </c>
      <c r="AK359" s="40"/>
      <c r="AM359" s="3">
        <f t="shared" si="129"/>
        <v>42419</v>
      </c>
      <c r="AN359" s="6">
        <f t="shared" ca="1" si="130"/>
        <v>45325</v>
      </c>
      <c r="AO359" s="6">
        <f t="shared" ca="1" si="131"/>
        <v>17718.75</v>
      </c>
      <c r="AP359" s="6">
        <f t="shared" ca="1" si="132"/>
        <v>0</v>
      </c>
      <c r="AQ359" s="6">
        <f t="shared" ca="1" si="133"/>
        <v>62946.840000000004</v>
      </c>
      <c r="AR359" s="6">
        <f t="shared" ca="1" si="134"/>
        <v>29232.6</v>
      </c>
      <c r="AS359" s="6">
        <f t="shared" ca="1" si="135"/>
        <v>55125</v>
      </c>
      <c r="AT359" s="6">
        <f t="shared" ca="1" si="136"/>
        <v>52431.999999999993</v>
      </c>
      <c r="AU359" s="6">
        <f t="shared" ca="1" si="137"/>
        <v>108491.81999999999</v>
      </c>
      <c r="AV359" s="6">
        <f t="shared" ca="1" si="138"/>
        <v>47845</v>
      </c>
      <c r="AW359" s="6">
        <f t="shared" ca="1" si="139"/>
        <v>0</v>
      </c>
      <c r="AX359" s="6">
        <f t="shared" ca="1" si="140"/>
        <v>0</v>
      </c>
      <c r="AY359" s="6">
        <f t="shared" ca="1" si="141"/>
        <v>0</v>
      </c>
      <c r="AZ359" s="6">
        <f t="shared" ca="1" si="142"/>
        <v>0</v>
      </c>
      <c r="BA359" s="6">
        <f t="shared" ca="1" si="143"/>
        <v>0</v>
      </c>
      <c r="BB359" s="6"/>
      <c r="BD359" s="4">
        <f t="shared" ca="1" si="144"/>
        <v>419117.01</v>
      </c>
      <c r="BF359" s="3">
        <f t="shared" si="145"/>
        <v>42419</v>
      </c>
      <c r="BG359" s="6">
        <f>BG358+SUMIFS('Transactions (Dated)'!H:H,'Transactions (Dated)'!D:D,'Share Values'!AM359)</f>
        <v>578427.67999999993</v>
      </c>
      <c r="BH359" s="6">
        <f ca="1">BH358+SUMIFS('Transactions (Dated)'!$F:$F,'Transactions (Dated)'!$D:$D,$BF359,'Transactions (Dated)'!$B:$B,BH$11,'Transactions (Dated)'!$C:$C,"Dividend (paid to cash)")*W359</f>
        <v>0</v>
      </c>
      <c r="BI359" s="6">
        <f ca="1">BI358+SUMIFS('Transactions (Dated)'!$F:$F,'Transactions (Dated)'!$D:$D,$BF359,'Transactions (Dated)'!$B:$B,BI$11,'Transactions (Dated)'!$C:$C,"Dividend (paid to cash)")*X359</f>
        <v>2421.875</v>
      </c>
      <c r="BJ359" s="6">
        <f ca="1">BJ358+SUMIFS('Transactions (Dated)'!$F:$F,'Transactions (Dated)'!$D:$D,$BF359,'Transactions (Dated)'!$B:$B,BJ$11,'Transactions (Dated)'!$C:$C,"Dividend (paid to cash)")*Y359</f>
        <v>0</v>
      </c>
      <c r="BK359" s="6">
        <f ca="1">BK358+SUMIFS('Transactions (Dated)'!$F:$F,'Transactions (Dated)'!$D:$D,$BF359,'Transactions (Dated)'!$B:$B,BK$11,'Transactions (Dated)'!$C:$C,"Dividend (paid to cash)")*Z359</f>
        <v>245.96000000000004</v>
      </c>
      <c r="BL359" s="6">
        <f ca="1">BL358+SUMIFS('Transactions (Dated)'!$F:$F,'Transactions (Dated)'!$D:$D,$BF359,'Transactions (Dated)'!$B:$B,BL$11,'Transactions (Dated)'!$C:$C,"Dividend (paid to cash)")*AA359</f>
        <v>0</v>
      </c>
      <c r="BM359" s="6">
        <f ca="1">BM358+SUMIFS('Transactions (Dated)'!$F:$F,'Transactions (Dated)'!$D:$D,$BF359,'Transactions (Dated)'!$B:$B,BM$11,'Transactions (Dated)'!$C:$C,"Dividend (paid to cash)")*AB359</f>
        <v>359.31700000000001</v>
      </c>
      <c r="BN359" s="6">
        <f ca="1">BN358+SUMIFS('Transactions (Dated)'!$F:$F,'Transactions (Dated)'!$D:$D,$BF359,'Transactions (Dated)'!$B:$B,BN$11,'Transactions (Dated)'!$C:$C,"Dividend (paid to cash)")*AC359</f>
        <v>1014.9999999999999</v>
      </c>
      <c r="BO359" s="6">
        <f ca="1">BO358+SUMIFS('Transactions (Dated)'!$F:$F,'Transactions (Dated)'!$D:$D,$BF359,'Transactions (Dated)'!$B:$B,BO$11,'Transactions (Dated)'!$C:$C,"Dividend (paid to cash)")*AD359</f>
        <v>0</v>
      </c>
      <c r="BP359" s="6">
        <f ca="1">BP358+SUMIFS('Transactions (Dated)'!$F:$F,'Transactions (Dated)'!$D:$D,$BF359,'Transactions (Dated)'!$B:$B,BP$11,'Transactions (Dated)'!$C:$C,"Dividend (paid to cash)")*AE359</f>
        <v>0</v>
      </c>
      <c r="BQ359" s="6">
        <f ca="1">BQ358+SUMIFS('Transactions (Dated)'!$F:$F,'Transactions (Dated)'!$D:$D,$BF359,'Transactions (Dated)'!$B:$B,BQ$11,'Transactions (Dated)'!$C:$C,"Dividend (paid to cash)")*AF359</f>
        <v>0</v>
      </c>
      <c r="BR359" s="6">
        <f ca="1">BR358+SUMIFS('Transactions (Dated)'!$F:$F,'Transactions (Dated)'!$D:$D,$BF359,'Transactions (Dated)'!$B:$B,BR$11,'Transactions (Dated)'!$C:$C,"Dividend (paid to cash)")*AG359</f>
        <v>0</v>
      </c>
      <c r="BS359" s="6">
        <f ca="1">BS358+SUMIFS('Transactions (Dated)'!$F:$F,'Transactions (Dated)'!$D:$D,$BF359,'Transactions (Dated)'!$B:$B,BS$11,'Transactions (Dated)'!$C:$C,"Dividend (paid to cash)")*AH359</f>
        <v>0</v>
      </c>
      <c r="BT359" s="6">
        <f ca="1">BT358+SUMIFS('Transactions (Dated)'!$F:$F,'Transactions (Dated)'!$D:$D,$BF359,'Transactions (Dated)'!$B:$B,BT$11,'Transactions (Dated)'!$C:$C,"Dividend (paid to cash)")*AI359</f>
        <v>0</v>
      </c>
      <c r="BU359" s="6">
        <f ca="1">BU358+SUMIFS('Transactions (Dated)'!$F:$F,'Transactions (Dated)'!$D:$D,$BF359,'Transactions (Dated)'!$B:$B,BU$11,'Transactions (Dated)'!$C:$C,"Dividend (paid to cash)")*AJ359</f>
        <v>0</v>
      </c>
      <c r="BV359" s="6"/>
      <c r="BX359" s="6">
        <f t="shared" ca="1" si="150"/>
        <v>582469.83199999994</v>
      </c>
      <c r="BZ359" s="3">
        <f t="shared" si="151"/>
        <v>42419</v>
      </c>
      <c r="CA359" s="4">
        <f t="shared" ca="1" si="146"/>
        <v>419117.01</v>
      </c>
      <c r="CB359" s="4">
        <f t="shared" ca="1" si="147"/>
        <v>582469.83199999994</v>
      </c>
      <c r="CD359" s="4">
        <f t="shared" ca="1" si="148"/>
        <v>1001586.8419999999</v>
      </c>
    </row>
    <row r="360" spans="2:82" x14ac:dyDescent="0.15">
      <c r="B360" s="3">
        <f t="shared" si="149"/>
        <v>42422</v>
      </c>
      <c r="C360" s="2">
        <v>12845.6</v>
      </c>
      <c r="E360" s="70">
        <v>42422</v>
      </c>
      <c r="F360" s="69">
        <v>10</v>
      </c>
      <c r="G360" s="69">
        <v>1.94</v>
      </c>
      <c r="H360" s="69">
        <v>17.41</v>
      </c>
      <c r="I360" s="69">
        <v>33.75</v>
      </c>
      <c r="J360" s="69">
        <v>12.74</v>
      </c>
      <c r="K360" s="69">
        <v>11.3</v>
      </c>
      <c r="L360" s="69">
        <v>18.45</v>
      </c>
      <c r="M360" s="69">
        <v>3.74</v>
      </c>
      <c r="N360" s="69">
        <v>6.97</v>
      </c>
      <c r="O360" s="69">
        <v>7.75</v>
      </c>
      <c r="P360" s="69">
        <v>24.86</v>
      </c>
      <c r="Q360" s="69">
        <v>0.93</v>
      </c>
      <c r="R360" s="69">
        <v>3.72</v>
      </c>
      <c r="S360" s="69">
        <v>38.659999999999997</v>
      </c>
      <c r="T360" s="4"/>
      <c r="V360" s="3">
        <f t="shared" si="128"/>
        <v>42422</v>
      </c>
      <c r="W360" s="40">
        <f ca="1">W359+SUMIFS('Transactions (Dated)'!$E$2:$E$53,'Transactions (Dated)'!$D$2:$D$53,'Share Values'!$V360,'Transactions (Dated)'!$B$2:$B$53,'Share Values'!W$11,'Transactions (Dated)'!$C$2:$C$53,"Buy")-SUMIFS('Transactions (Dated)'!$E$2:$E$53,'Transactions (Dated)'!$D$2:$D$53,'Share Values'!$V360,'Transactions (Dated)'!$B$2:$B$53,'Share Values'!W$11,'Transactions (Dated)'!$C$2:$C$53,"Sell")</f>
        <v>4625</v>
      </c>
      <c r="X360" s="40">
        <f ca="1">X359+SUMIFS('Transactions (Dated)'!$E$2:$E$53,'Transactions (Dated)'!$D$2:$D$53,'Share Values'!$V360,'Transactions (Dated)'!$B$2:$B$53,'Share Values'!X$11,'Transactions (Dated)'!$C$2:$C$53,"Buy")-SUMIFS('Transactions (Dated)'!$E$2:$E$53,'Transactions (Dated)'!$D$2:$D$53,'Share Values'!$V360,'Transactions (Dated)'!$B$2:$B$53,'Share Values'!X$11,'Transactions (Dated)'!$C$2:$C$53,"Sell")</f>
        <v>9375</v>
      </c>
      <c r="Y360" s="40">
        <f ca="1">Y359+SUMIFS('Transactions (Dated)'!$E$2:$E$53,'Transactions (Dated)'!$D$2:$D$53,'Share Values'!$V360,'Transactions (Dated)'!$B$2:$B$53,'Share Values'!Y$11,'Transactions (Dated)'!$C$2:$C$53,"Buy")-SUMIFS('Transactions (Dated)'!$E$2:$E$53,'Transactions (Dated)'!$D$2:$D$53,'Share Values'!$V360,'Transactions (Dated)'!$B$2:$B$53,'Share Values'!Y$11,'Transactions (Dated)'!$C$2:$C$53,"Sell")</f>
        <v>0</v>
      </c>
      <c r="Z360" s="40">
        <f ca="1">Z359+SUMIFS('Transactions (Dated)'!$E$2:$E$53,'Transactions (Dated)'!$D$2:$D$53,'Share Values'!$V360,'Transactions (Dated)'!$B$2:$B$53,'Share Values'!Z$11,'Transactions (Dated)'!$C$2:$C$53,"Buy")-SUMIFS('Transactions (Dated)'!$E$2:$E$53,'Transactions (Dated)'!$D$2:$D$53,'Share Values'!$V360,'Transactions (Dated)'!$B$2:$B$53,'Share Values'!Z$11,'Transactions (Dated)'!$C$2:$C$53,"Sell")</f>
        <v>1892</v>
      </c>
      <c r="AA360" s="40">
        <f ca="1">AA359+SUMIFS('Transactions (Dated)'!$E$2:$E$53,'Transactions (Dated)'!$D$2:$D$53,'Share Values'!$V360,'Transactions (Dated)'!$B$2:$B$53,'Share Values'!AA$11,'Transactions (Dated)'!$C$2:$C$53,"Buy")-SUMIFS('Transactions (Dated)'!$E$2:$E$53,'Transactions (Dated)'!$D$2:$D$53,'Share Values'!$V360,'Transactions (Dated)'!$B$2:$B$53,'Share Values'!AA$11,'Transactions (Dated)'!$C$2:$C$53,"Sell")</f>
        <v>2348</v>
      </c>
      <c r="AB360" s="40">
        <f ca="1">AB359+SUMIFS('Transactions (Dated)'!$E$2:$E$53,'Transactions (Dated)'!$D$2:$D$53,'Share Values'!$V360,'Transactions (Dated)'!$B$2:$B$53,'Share Values'!AB$11,'Transactions (Dated)'!$C$2:$C$53,"Buy")-SUMIFS('Transactions (Dated)'!$E$2:$E$53,'Transactions (Dated)'!$D$2:$D$53,'Share Values'!$V360,'Transactions (Dated)'!$B$2:$B$53,'Share Values'!AB$11,'Transactions (Dated)'!$C$2:$C$53,"Sell")</f>
        <v>4900</v>
      </c>
      <c r="AC360" s="40">
        <f ca="1">AC359+SUMIFS('Transactions (Dated)'!$E$2:$E$53,'Transactions (Dated)'!$D$2:$D$53,'Share Values'!$V360,'Transactions (Dated)'!$B$2:$B$53,'Share Values'!AC$11,'Transactions (Dated)'!$C$2:$C$53,"Buy")-SUMIFS('Transactions (Dated)'!$E$2:$E$53,'Transactions (Dated)'!$D$2:$D$53,'Share Values'!$V360,'Transactions (Dated)'!$B$2:$B$53,'Share Values'!AC$11,'Transactions (Dated)'!$C$2:$C$53,"Sell")</f>
        <v>2900</v>
      </c>
      <c r="AD360" s="40">
        <f ca="1">AD359+SUMIFS('Transactions (Dated)'!$E$2:$E$53,'Transactions (Dated)'!$D$2:$D$53,'Share Values'!$V360,'Transactions (Dated)'!$B$2:$B$53,'Share Values'!AD$11,'Transactions (Dated)'!$C$2:$C$53,"Buy")-SUMIFS('Transactions (Dated)'!$E$2:$E$53,'Transactions (Dated)'!$D$2:$D$53,'Share Values'!$V360,'Transactions (Dated)'!$B$2:$B$53,'Share Values'!AD$11,'Transactions (Dated)'!$C$2:$C$53,"Sell")</f>
        <v>28401</v>
      </c>
      <c r="AE360" s="40">
        <f ca="1">AE359+SUMIFS('Transactions (Dated)'!$E$2:$E$53,'Transactions (Dated)'!$D$2:$D$53,'Share Values'!$V360,'Transactions (Dated)'!$B$2:$B$53,'Share Values'!AE$11,'Transactions (Dated)'!$C$2:$C$53,"Buy")-SUMIFS('Transactions (Dated)'!$E$2:$E$53,'Transactions (Dated)'!$D$2:$D$53,'Share Values'!$V360,'Transactions (Dated)'!$B$2:$B$53,'Share Values'!AE$11,'Transactions (Dated)'!$C$2:$C$53,"Sell")</f>
        <v>6835</v>
      </c>
      <c r="AF360" s="40">
        <f ca="1">AF359+SUMIFS('Transactions (Dated)'!$E$2:$E$53,'Transactions (Dated)'!$D$2:$D$53,'Share Values'!$V360,'Transactions (Dated)'!$B$2:$B$53,'Share Values'!AF$11,'Transactions (Dated)'!$C$2:$C$53,"Buy")-SUMIFS('Transactions (Dated)'!$E$2:$E$53,'Transactions (Dated)'!$D$2:$D$53,'Share Values'!$V360,'Transactions (Dated)'!$B$2:$B$53,'Share Values'!AF$11,'Transactions (Dated)'!$C$2:$C$53,"Sell")</f>
        <v>0</v>
      </c>
      <c r="AG360" s="40">
        <f ca="1">AG359+SUMIFS('Transactions (Dated)'!$E$2:$E$53,'Transactions (Dated)'!$D$2:$D$53,'Share Values'!$V360,'Transactions (Dated)'!$B$2:$B$53,'Share Values'!AG$11,'Transactions (Dated)'!$C$2:$C$53,"Buy")-SUMIFS('Transactions (Dated)'!$E$2:$E$53,'Transactions (Dated)'!$D$2:$D$53,'Share Values'!$V360,'Transactions (Dated)'!$B$2:$B$53,'Share Values'!AG$11,'Transactions (Dated)'!$C$2:$C$53,"Sell")</f>
        <v>0</v>
      </c>
      <c r="AH360" s="40">
        <f ca="1">AH359+SUMIFS('Transactions (Dated)'!$E$2:$E$53,'Transactions (Dated)'!$D$2:$D$53,'Share Values'!$V360,'Transactions (Dated)'!$B$2:$B$53,'Share Values'!AH$11,'Transactions (Dated)'!$C$2:$C$53,"Buy")-SUMIFS('Transactions (Dated)'!$E$2:$E$53,'Transactions (Dated)'!$D$2:$D$53,'Share Values'!$V360,'Transactions (Dated)'!$B$2:$B$53,'Share Values'!AH$11,'Transactions (Dated)'!$C$2:$C$53,"Sell")</f>
        <v>0</v>
      </c>
      <c r="AI360" s="40">
        <f ca="1">AI359+SUMIFS('Transactions (Dated)'!$E$2:$E$53,'Transactions (Dated)'!$D$2:$D$53,'Share Values'!$V360,'Transactions (Dated)'!$B$2:$B$53,'Share Values'!AI$11,'Transactions (Dated)'!$C$2:$C$53,"Buy")-SUMIFS('Transactions (Dated)'!$E$2:$E$53,'Transactions (Dated)'!$D$2:$D$53,'Share Values'!$V360,'Transactions (Dated)'!$B$2:$B$53,'Share Values'!AI$11,'Transactions (Dated)'!$C$2:$C$53,"Sell")</f>
        <v>0</v>
      </c>
      <c r="AJ360" s="40">
        <f ca="1">AJ359+SUMIFS('Transactions (Dated)'!$E$2:$E$53,'Transactions (Dated)'!$D$2:$D$53,'Share Values'!$V360,'Transactions (Dated)'!$B$2:$B$53,'Share Values'!AJ$11,'Transactions (Dated)'!$C$2:$C$53,"Buy")-SUMIFS('Transactions (Dated)'!$E$2:$E$53,'Transactions (Dated)'!$D$2:$D$53,'Share Values'!$V360,'Transactions (Dated)'!$B$2:$B$53,'Share Values'!AJ$11,'Transactions (Dated)'!$C$2:$C$53,"Sell")</f>
        <v>0</v>
      </c>
      <c r="AK360" s="40"/>
      <c r="AM360" s="3">
        <f t="shared" si="129"/>
        <v>42422</v>
      </c>
      <c r="AN360" s="6">
        <f t="shared" ca="1" si="130"/>
        <v>46250</v>
      </c>
      <c r="AO360" s="6">
        <f t="shared" ca="1" si="131"/>
        <v>18187.5</v>
      </c>
      <c r="AP360" s="6">
        <f t="shared" ca="1" si="132"/>
        <v>0</v>
      </c>
      <c r="AQ360" s="6">
        <f t="shared" ca="1" si="133"/>
        <v>63855</v>
      </c>
      <c r="AR360" s="6">
        <f t="shared" ca="1" si="134"/>
        <v>29913.52</v>
      </c>
      <c r="AS360" s="6">
        <f t="shared" ca="1" si="135"/>
        <v>55370</v>
      </c>
      <c r="AT360" s="6">
        <f t="shared" ca="1" si="136"/>
        <v>53505</v>
      </c>
      <c r="AU360" s="6">
        <f t="shared" ca="1" si="137"/>
        <v>106219.74</v>
      </c>
      <c r="AV360" s="6">
        <f t="shared" ca="1" si="138"/>
        <v>47639.95</v>
      </c>
      <c r="AW360" s="6">
        <f t="shared" ca="1" si="139"/>
        <v>0</v>
      </c>
      <c r="AX360" s="6">
        <f t="shared" ca="1" si="140"/>
        <v>0</v>
      </c>
      <c r="AY360" s="6">
        <f t="shared" ca="1" si="141"/>
        <v>0</v>
      </c>
      <c r="AZ360" s="6">
        <f t="shared" ca="1" si="142"/>
        <v>0</v>
      </c>
      <c r="BA360" s="6">
        <f t="shared" ca="1" si="143"/>
        <v>0</v>
      </c>
      <c r="BB360" s="6"/>
      <c r="BD360" s="4">
        <f t="shared" ca="1" si="144"/>
        <v>420940.71</v>
      </c>
      <c r="BF360" s="3">
        <f t="shared" si="145"/>
        <v>42422</v>
      </c>
      <c r="BG360" s="6">
        <f>BG359+SUMIFS('Transactions (Dated)'!H:H,'Transactions (Dated)'!D:D,'Share Values'!AM360)</f>
        <v>578427.67999999993</v>
      </c>
      <c r="BH360" s="6">
        <f ca="1">BH359+SUMIFS('Transactions (Dated)'!$F:$F,'Transactions (Dated)'!$D:$D,$BF360,'Transactions (Dated)'!$B:$B,BH$11,'Transactions (Dated)'!$C:$C,"Dividend (paid to cash)")*W360</f>
        <v>0</v>
      </c>
      <c r="BI360" s="6">
        <f ca="1">BI359+SUMIFS('Transactions (Dated)'!$F:$F,'Transactions (Dated)'!$D:$D,$BF360,'Transactions (Dated)'!$B:$B,BI$11,'Transactions (Dated)'!$C:$C,"Dividend (paid to cash)")*X360</f>
        <v>2421.875</v>
      </c>
      <c r="BJ360" s="6">
        <f ca="1">BJ359+SUMIFS('Transactions (Dated)'!$F:$F,'Transactions (Dated)'!$D:$D,$BF360,'Transactions (Dated)'!$B:$B,BJ$11,'Transactions (Dated)'!$C:$C,"Dividend (paid to cash)")*Y360</f>
        <v>0</v>
      </c>
      <c r="BK360" s="6">
        <f ca="1">BK359+SUMIFS('Transactions (Dated)'!$F:$F,'Transactions (Dated)'!$D:$D,$BF360,'Transactions (Dated)'!$B:$B,BK$11,'Transactions (Dated)'!$C:$C,"Dividend (paid to cash)")*Z360</f>
        <v>245.96000000000004</v>
      </c>
      <c r="BL360" s="6">
        <f ca="1">BL359+SUMIFS('Transactions (Dated)'!$F:$F,'Transactions (Dated)'!$D:$D,$BF360,'Transactions (Dated)'!$B:$B,BL$11,'Transactions (Dated)'!$C:$C,"Dividend (paid to cash)")*AA360</f>
        <v>0</v>
      </c>
      <c r="BM360" s="6">
        <f ca="1">BM359+SUMIFS('Transactions (Dated)'!$F:$F,'Transactions (Dated)'!$D:$D,$BF360,'Transactions (Dated)'!$B:$B,BM$11,'Transactions (Dated)'!$C:$C,"Dividend (paid to cash)")*AB360</f>
        <v>359.31700000000001</v>
      </c>
      <c r="BN360" s="6">
        <f ca="1">BN359+SUMIFS('Transactions (Dated)'!$F:$F,'Transactions (Dated)'!$D:$D,$BF360,'Transactions (Dated)'!$B:$B,BN$11,'Transactions (Dated)'!$C:$C,"Dividend (paid to cash)")*AC360</f>
        <v>1014.9999999999999</v>
      </c>
      <c r="BO360" s="6">
        <f ca="1">BO359+SUMIFS('Transactions (Dated)'!$F:$F,'Transactions (Dated)'!$D:$D,$BF360,'Transactions (Dated)'!$B:$B,BO$11,'Transactions (Dated)'!$C:$C,"Dividend (paid to cash)")*AD360</f>
        <v>0</v>
      </c>
      <c r="BP360" s="6">
        <f ca="1">BP359+SUMIFS('Transactions (Dated)'!$F:$F,'Transactions (Dated)'!$D:$D,$BF360,'Transactions (Dated)'!$B:$B,BP$11,'Transactions (Dated)'!$C:$C,"Dividend (paid to cash)")*AE360</f>
        <v>0</v>
      </c>
      <c r="BQ360" s="6">
        <f ca="1">BQ359+SUMIFS('Transactions (Dated)'!$F:$F,'Transactions (Dated)'!$D:$D,$BF360,'Transactions (Dated)'!$B:$B,BQ$11,'Transactions (Dated)'!$C:$C,"Dividend (paid to cash)")*AF360</f>
        <v>0</v>
      </c>
      <c r="BR360" s="6">
        <f ca="1">BR359+SUMIFS('Transactions (Dated)'!$F:$F,'Transactions (Dated)'!$D:$D,$BF360,'Transactions (Dated)'!$B:$B,BR$11,'Transactions (Dated)'!$C:$C,"Dividend (paid to cash)")*AG360</f>
        <v>0</v>
      </c>
      <c r="BS360" s="6">
        <f ca="1">BS359+SUMIFS('Transactions (Dated)'!$F:$F,'Transactions (Dated)'!$D:$D,$BF360,'Transactions (Dated)'!$B:$B,BS$11,'Transactions (Dated)'!$C:$C,"Dividend (paid to cash)")*AH360</f>
        <v>0</v>
      </c>
      <c r="BT360" s="6">
        <f ca="1">BT359+SUMIFS('Transactions (Dated)'!$F:$F,'Transactions (Dated)'!$D:$D,$BF360,'Transactions (Dated)'!$B:$B,BT$11,'Transactions (Dated)'!$C:$C,"Dividend (paid to cash)")*AI360</f>
        <v>0</v>
      </c>
      <c r="BU360" s="6">
        <f ca="1">BU359+SUMIFS('Transactions (Dated)'!$F:$F,'Transactions (Dated)'!$D:$D,$BF360,'Transactions (Dated)'!$B:$B,BU$11,'Transactions (Dated)'!$C:$C,"Dividend (paid to cash)")*AJ360</f>
        <v>0</v>
      </c>
      <c r="BV360" s="6"/>
      <c r="BX360" s="6">
        <f t="shared" ca="1" si="150"/>
        <v>582469.83199999994</v>
      </c>
      <c r="BZ360" s="3">
        <f t="shared" si="151"/>
        <v>42422</v>
      </c>
      <c r="CA360" s="4">
        <f t="shared" ca="1" si="146"/>
        <v>420940.71</v>
      </c>
      <c r="CB360" s="4">
        <f t="shared" ca="1" si="147"/>
        <v>582469.83199999994</v>
      </c>
      <c r="CD360" s="4">
        <f t="shared" ca="1" si="148"/>
        <v>1003410.5419999999</v>
      </c>
    </row>
    <row r="361" spans="2:82" x14ac:dyDescent="0.15">
      <c r="B361" s="3">
        <f t="shared" si="149"/>
        <v>42423</v>
      </c>
      <c r="C361" s="2">
        <v>12763.4</v>
      </c>
      <c r="E361" s="70">
        <v>42423</v>
      </c>
      <c r="F361" s="69">
        <v>10</v>
      </c>
      <c r="G361" s="69">
        <v>1.83</v>
      </c>
      <c r="H361" s="69">
        <v>17.29</v>
      </c>
      <c r="I361" s="69">
        <v>33.75</v>
      </c>
      <c r="J361" s="69">
        <v>12.55</v>
      </c>
      <c r="K361" s="69">
        <v>11.28</v>
      </c>
      <c r="L361" s="69">
        <v>18.21</v>
      </c>
      <c r="M361" s="69">
        <v>3.77</v>
      </c>
      <c r="N361" s="69">
        <v>6.96</v>
      </c>
      <c r="O361" s="69">
        <v>7.64</v>
      </c>
      <c r="P361" s="69">
        <v>24.78</v>
      </c>
      <c r="Q361" s="69">
        <v>0.93</v>
      </c>
      <c r="R361" s="69">
        <v>3.43</v>
      </c>
      <c r="S361" s="69">
        <v>38.21</v>
      </c>
      <c r="T361" s="4"/>
      <c r="V361" s="3">
        <f t="shared" si="128"/>
        <v>42423</v>
      </c>
      <c r="W361" s="40">
        <f ca="1">W360+SUMIFS('Transactions (Dated)'!$E$2:$E$53,'Transactions (Dated)'!$D$2:$D$53,'Share Values'!$V361,'Transactions (Dated)'!$B$2:$B$53,'Share Values'!W$11,'Transactions (Dated)'!$C$2:$C$53,"Buy")-SUMIFS('Transactions (Dated)'!$E$2:$E$53,'Transactions (Dated)'!$D$2:$D$53,'Share Values'!$V361,'Transactions (Dated)'!$B$2:$B$53,'Share Values'!W$11,'Transactions (Dated)'!$C$2:$C$53,"Sell")</f>
        <v>4625</v>
      </c>
      <c r="X361" s="40">
        <f ca="1">X360+SUMIFS('Transactions (Dated)'!$E$2:$E$53,'Transactions (Dated)'!$D$2:$D$53,'Share Values'!$V361,'Transactions (Dated)'!$B$2:$B$53,'Share Values'!X$11,'Transactions (Dated)'!$C$2:$C$53,"Buy")-SUMIFS('Transactions (Dated)'!$E$2:$E$53,'Transactions (Dated)'!$D$2:$D$53,'Share Values'!$V361,'Transactions (Dated)'!$B$2:$B$53,'Share Values'!X$11,'Transactions (Dated)'!$C$2:$C$53,"Sell")</f>
        <v>9375</v>
      </c>
      <c r="Y361" s="40">
        <f ca="1">Y360+SUMIFS('Transactions (Dated)'!$E$2:$E$53,'Transactions (Dated)'!$D$2:$D$53,'Share Values'!$V361,'Transactions (Dated)'!$B$2:$B$53,'Share Values'!Y$11,'Transactions (Dated)'!$C$2:$C$53,"Buy")-SUMIFS('Transactions (Dated)'!$E$2:$E$53,'Transactions (Dated)'!$D$2:$D$53,'Share Values'!$V361,'Transactions (Dated)'!$B$2:$B$53,'Share Values'!Y$11,'Transactions (Dated)'!$C$2:$C$53,"Sell")</f>
        <v>0</v>
      </c>
      <c r="Z361" s="40">
        <f ca="1">Z360+SUMIFS('Transactions (Dated)'!$E$2:$E$53,'Transactions (Dated)'!$D$2:$D$53,'Share Values'!$V361,'Transactions (Dated)'!$B$2:$B$53,'Share Values'!Z$11,'Transactions (Dated)'!$C$2:$C$53,"Buy")-SUMIFS('Transactions (Dated)'!$E$2:$E$53,'Transactions (Dated)'!$D$2:$D$53,'Share Values'!$V361,'Transactions (Dated)'!$B$2:$B$53,'Share Values'!Z$11,'Transactions (Dated)'!$C$2:$C$53,"Sell")</f>
        <v>1892</v>
      </c>
      <c r="AA361" s="40">
        <f ca="1">AA360+SUMIFS('Transactions (Dated)'!$E$2:$E$53,'Transactions (Dated)'!$D$2:$D$53,'Share Values'!$V361,'Transactions (Dated)'!$B$2:$B$53,'Share Values'!AA$11,'Transactions (Dated)'!$C$2:$C$53,"Buy")-SUMIFS('Transactions (Dated)'!$E$2:$E$53,'Transactions (Dated)'!$D$2:$D$53,'Share Values'!$V361,'Transactions (Dated)'!$B$2:$B$53,'Share Values'!AA$11,'Transactions (Dated)'!$C$2:$C$53,"Sell")</f>
        <v>2348</v>
      </c>
      <c r="AB361" s="40">
        <f ca="1">AB360+SUMIFS('Transactions (Dated)'!$E$2:$E$53,'Transactions (Dated)'!$D$2:$D$53,'Share Values'!$V361,'Transactions (Dated)'!$B$2:$B$53,'Share Values'!AB$11,'Transactions (Dated)'!$C$2:$C$53,"Buy")-SUMIFS('Transactions (Dated)'!$E$2:$E$53,'Transactions (Dated)'!$D$2:$D$53,'Share Values'!$V361,'Transactions (Dated)'!$B$2:$B$53,'Share Values'!AB$11,'Transactions (Dated)'!$C$2:$C$53,"Sell")</f>
        <v>4900</v>
      </c>
      <c r="AC361" s="40">
        <f ca="1">AC360+SUMIFS('Transactions (Dated)'!$E$2:$E$53,'Transactions (Dated)'!$D$2:$D$53,'Share Values'!$V361,'Transactions (Dated)'!$B$2:$B$53,'Share Values'!AC$11,'Transactions (Dated)'!$C$2:$C$53,"Buy")-SUMIFS('Transactions (Dated)'!$E$2:$E$53,'Transactions (Dated)'!$D$2:$D$53,'Share Values'!$V361,'Transactions (Dated)'!$B$2:$B$53,'Share Values'!AC$11,'Transactions (Dated)'!$C$2:$C$53,"Sell")</f>
        <v>2900</v>
      </c>
      <c r="AD361" s="40">
        <f ca="1">AD360+SUMIFS('Transactions (Dated)'!$E$2:$E$53,'Transactions (Dated)'!$D$2:$D$53,'Share Values'!$V361,'Transactions (Dated)'!$B$2:$B$53,'Share Values'!AD$11,'Transactions (Dated)'!$C$2:$C$53,"Buy")-SUMIFS('Transactions (Dated)'!$E$2:$E$53,'Transactions (Dated)'!$D$2:$D$53,'Share Values'!$V361,'Transactions (Dated)'!$B$2:$B$53,'Share Values'!AD$11,'Transactions (Dated)'!$C$2:$C$53,"Sell")</f>
        <v>28401</v>
      </c>
      <c r="AE361" s="40">
        <f ca="1">AE360+SUMIFS('Transactions (Dated)'!$E$2:$E$53,'Transactions (Dated)'!$D$2:$D$53,'Share Values'!$V361,'Transactions (Dated)'!$B$2:$B$53,'Share Values'!AE$11,'Transactions (Dated)'!$C$2:$C$53,"Buy")-SUMIFS('Transactions (Dated)'!$E$2:$E$53,'Transactions (Dated)'!$D$2:$D$53,'Share Values'!$V361,'Transactions (Dated)'!$B$2:$B$53,'Share Values'!AE$11,'Transactions (Dated)'!$C$2:$C$53,"Sell")</f>
        <v>6835</v>
      </c>
      <c r="AF361" s="40">
        <f ca="1">AF360+SUMIFS('Transactions (Dated)'!$E$2:$E$53,'Transactions (Dated)'!$D$2:$D$53,'Share Values'!$V361,'Transactions (Dated)'!$B$2:$B$53,'Share Values'!AF$11,'Transactions (Dated)'!$C$2:$C$53,"Buy")-SUMIFS('Transactions (Dated)'!$E$2:$E$53,'Transactions (Dated)'!$D$2:$D$53,'Share Values'!$V361,'Transactions (Dated)'!$B$2:$B$53,'Share Values'!AF$11,'Transactions (Dated)'!$C$2:$C$53,"Sell")</f>
        <v>0</v>
      </c>
      <c r="AG361" s="40">
        <f ca="1">AG360+SUMIFS('Transactions (Dated)'!$E$2:$E$53,'Transactions (Dated)'!$D$2:$D$53,'Share Values'!$V361,'Transactions (Dated)'!$B$2:$B$53,'Share Values'!AG$11,'Transactions (Dated)'!$C$2:$C$53,"Buy")-SUMIFS('Transactions (Dated)'!$E$2:$E$53,'Transactions (Dated)'!$D$2:$D$53,'Share Values'!$V361,'Transactions (Dated)'!$B$2:$B$53,'Share Values'!AG$11,'Transactions (Dated)'!$C$2:$C$53,"Sell")</f>
        <v>0</v>
      </c>
      <c r="AH361" s="40">
        <f ca="1">AH360+SUMIFS('Transactions (Dated)'!$E$2:$E$53,'Transactions (Dated)'!$D$2:$D$53,'Share Values'!$V361,'Transactions (Dated)'!$B$2:$B$53,'Share Values'!AH$11,'Transactions (Dated)'!$C$2:$C$53,"Buy")-SUMIFS('Transactions (Dated)'!$E$2:$E$53,'Transactions (Dated)'!$D$2:$D$53,'Share Values'!$V361,'Transactions (Dated)'!$B$2:$B$53,'Share Values'!AH$11,'Transactions (Dated)'!$C$2:$C$53,"Sell")</f>
        <v>0</v>
      </c>
      <c r="AI361" s="40">
        <f ca="1">AI360+SUMIFS('Transactions (Dated)'!$E$2:$E$53,'Transactions (Dated)'!$D$2:$D$53,'Share Values'!$V361,'Transactions (Dated)'!$B$2:$B$53,'Share Values'!AI$11,'Transactions (Dated)'!$C$2:$C$53,"Buy")-SUMIFS('Transactions (Dated)'!$E$2:$E$53,'Transactions (Dated)'!$D$2:$D$53,'Share Values'!$V361,'Transactions (Dated)'!$B$2:$B$53,'Share Values'!AI$11,'Transactions (Dated)'!$C$2:$C$53,"Sell")</f>
        <v>0</v>
      </c>
      <c r="AJ361" s="40">
        <f ca="1">AJ360+SUMIFS('Transactions (Dated)'!$E$2:$E$53,'Transactions (Dated)'!$D$2:$D$53,'Share Values'!$V361,'Transactions (Dated)'!$B$2:$B$53,'Share Values'!AJ$11,'Transactions (Dated)'!$C$2:$C$53,"Buy")-SUMIFS('Transactions (Dated)'!$E$2:$E$53,'Transactions (Dated)'!$D$2:$D$53,'Share Values'!$V361,'Transactions (Dated)'!$B$2:$B$53,'Share Values'!AJ$11,'Transactions (Dated)'!$C$2:$C$53,"Sell")</f>
        <v>0</v>
      </c>
      <c r="AK361" s="40"/>
      <c r="AM361" s="3">
        <f t="shared" si="129"/>
        <v>42423</v>
      </c>
      <c r="AN361" s="6">
        <f t="shared" ca="1" si="130"/>
        <v>46250</v>
      </c>
      <c r="AO361" s="6">
        <f t="shared" ca="1" si="131"/>
        <v>17156.25</v>
      </c>
      <c r="AP361" s="6">
        <f t="shared" ca="1" si="132"/>
        <v>0</v>
      </c>
      <c r="AQ361" s="6">
        <f t="shared" ca="1" si="133"/>
        <v>63855</v>
      </c>
      <c r="AR361" s="6">
        <f t="shared" ca="1" si="134"/>
        <v>29467.4</v>
      </c>
      <c r="AS361" s="6">
        <f t="shared" ca="1" si="135"/>
        <v>55272</v>
      </c>
      <c r="AT361" s="6">
        <f t="shared" ca="1" si="136"/>
        <v>52809</v>
      </c>
      <c r="AU361" s="6">
        <f t="shared" ca="1" si="137"/>
        <v>107071.77</v>
      </c>
      <c r="AV361" s="6">
        <f t="shared" ca="1" si="138"/>
        <v>47571.6</v>
      </c>
      <c r="AW361" s="6">
        <f t="shared" ca="1" si="139"/>
        <v>0</v>
      </c>
      <c r="AX361" s="6">
        <f t="shared" ca="1" si="140"/>
        <v>0</v>
      </c>
      <c r="AY361" s="6">
        <f t="shared" ca="1" si="141"/>
        <v>0</v>
      </c>
      <c r="AZ361" s="6">
        <f t="shared" ca="1" si="142"/>
        <v>0</v>
      </c>
      <c r="BA361" s="6">
        <f t="shared" ca="1" si="143"/>
        <v>0</v>
      </c>
      <c r="BB361" s="6"/>
      <c r="BD361" s="4">
        <f t="shared" ca="1" si="144"/>
        <v>419453.02</v>
      </c>
      <c r="BF361" s="3">
        <f t="shared" si="145"/>
        <v>42423</v>
      </c>
      <c r="BG361" s="6">
        <f>BG360+SUMIFS('Transactions (Dated)'!H:H,'Transactions (Dated)'!D:D,'Share Values'!AM361)</f>
        <v>578427.67999999993</v>
      </c>
      <c r="BH361" s="6">
        <f ca="1">BH360+SUMIFS('Transactions (Dated)'!$F:$F,'Transactions (Dated)'!$D:$D,$BF361,'Transactions (Dated)'!$B:$B,BH$11,'Transactions (Dated)'!$C:$C,"Dividend (paid to cash)")*W361</f>
        <v>0</v>
      </c>
      <c r="BI361" s="6">
        <f ca="1">BI360+SUMIFS('Transactions (Dated)'!$F:$F,'Transactions (Dated)'!$D:$D,$BF361,'Transactions (Dated)'!$B:$B,BI$11,'Transactions (Dated)'!$C:$C,"Dividend (paid to cash)")*X361</f>
        <v>2421.875</v>
      </c>
      <c r="BJ361" s="6">
        <f ca="1">BJ360+SUMIFS('Transactions (Dated)'!$F:$F,'Transactions (Dated)'!$D:$D,$BF361,'Transactions (Dated)'!$B:$B,BJ$11,'Transactions (Dated)'!$C:$C,"Dividend (paid to cash)")*Y361</f>
        <v>0</v>
      </c>
      <c r="BK361" s="6">
        <f ca="1">BK360+SUMIFS('Transactions (Dated)'!$F:$F,'Transactions (Dated)'!$D:$D,$BF361,'Transactions (Dated)'!$B:$B,BK$11,'Transactions (Dated)'!$C:$C,"Dividend (paid to cash)")*Z361</f>
        <v>245.96000000000004</v>
      </c>
      <c r="BL361" s="6">
        <f ca="1">BL360+SUMIFS('Transactions (Dated)'!$F:$F,'Transactions (Dated)'!$D:$D,$BF361,'Transactions (Dated)'!$B:$B,BL$11,'Transactions (Dated)'!$C:$C,"Dividend (paid to cash)")*AA361</f>
        <v>0</v>
      </c>
      <c r="BM361" s="6">
        <f ca="1">BM360+SUMIFS('Transactions (Dated)'!$F:$F,'Transactions (Dated)'!$D:$D,$BF361,'Transactions (Dated)'!$B:$B,BM$11,'Transactions (Dated)'!$C:$C,"Dividend (paid to cash)")*AB361</f>
        <v>359.31700000000001</v>
      </c>
      <c r="BN361" s="6">
        <f ca="1">BN360+SUMIFS('Transactions (Dated)'!$F:$F,'Transactions (Dated)'!$D:$D,$BF361,'Transactions (Dated)'!$B:$B,BN$11,'Transactions (Dated)'!$C:$C,"Dividend (paid to cash)")*AC361</f>
        <v>1014.9999999999999</v>
      </c>
      <c r="BO361" s="6">
        <f ca="1">BO360+SUMIFS('Transactions (Dated)'!$F:$F,'Transactions (Dated)'!$D:$D,$BF361,'Transactions (Dated)'!$B:$B,BO$11,'Transactions (Dated)'!$C:$C,"Dividend (paid to cash)")*AD361</f>
        <v>0</v>
      </c>
      <c r="BP361" s="6">
        <f ca="1">BP360+SUMIFS('Transactions (Dated)'!$F:$F,'Transactions (Dated)'!$D:$D,$BF361,'Transactions (Dated)'!$B:$B,BP$11,'Transactions (Dated)'!$C:$C,"Dividend (paid to cash)")*AE361</f>
        <v>0</v>
      </c>
      <c r="BQ361" s="6">
        <f ca="1">BQ360+SUMIFS('Transactions (Dated)'!$F:$F,'Transactions (Dated)'!$D:$D,$BF361,'Transactions (Dated)'!$B:$B,BQ$11,'Transactions (Dated)'!$C:$C,"Dividend (paid to cash)")*AF361</f>
        <v>0</v>
      </c>
      <c r="BR361" s="6">
        <f ca="1">BR360+SUMIFS('Transactions (Dated)'!$F:$F,'Transactions (Dated)'!$D:$D,$BF361,'Transactions (Dated)'!$B:$B,BR$11,'Transactions (Dated)'!$C:$C,"Dividend (paid to cash)")*AG361</f>
        <v>0</v>
      </c>
      <c r="BS361" s="6">
        <f ca="1">BS360+SUMIFS('Transactions (Dated)'!$F:$F,'Transactions (Dated)'!$D:$D,$BF361,'Transactions (Dated)'!$B:$B,BS$11,'Transactions (Dated)'!$C:$C,"Dividend (paid to cash)")*AH361</f>
        <v>0</v>
      </c>
      <c r="BT361" s="6">
        <f ca="1">BT360+SUMIFS('Transactions (Dated)'!$F:$F,'Transactions (Dated)'!$D:$D,$BF361,'Transactions (Dated)'!$B:$B,BT$11,'Transactions (Dated)'!$C:$C,"Dividend (paid to cash)")*AI361</f>
        <v>0</v>
      </c>
      <c r="BU361" s="6">
        <f ca="1">BU360+SUMIFS('Transactions (Dated)'!$F:$F,'Transactions (Dated)'!$D:$D,$BF361,'Transactions (Dated)'!$B:$B,BU$11,'Transactions (Dated)'!$C:$C,"Dividend (paid to cash)")*AJ361</f>
        <v>0</v>
      </c>
      <c r="BV361" s="6"/>
      <c r="BX361" s="6">
        <f t="shared" ca="1" si="150"/>
        <v>582469.83199999994</v>
      </c>
      <c r="BZ361" s="3">
        <f t="shared" si="151"/>
        <v>42423</v>
      </c>
      <c r="CA361" s="4">
        <f t="shared" ca="1" si="146"/>
        <v>419453.02</v>
      </c>
      <c r="CB361" s="4">
        <f t="shared" ca="1" si="147"/>
        <v>582469.83199999994</v>
      </c>
      <c r="CD361" s="4">
        <f t="shared" ca="1" si="148"/>
        <v>1001922.852</v>
      </c>
    </row>
    <row r="362" spans="2:82" x14ac:dyDescent="0.15">
      <c r="B362" s="3">
        <f t="shared" si="149"/>
        <v>42424</v>
      </c>
      <c r="C362" s="2">
        <v>12740.3</v>
      </c>
      <c r="E362" s="70">
        <v>42424</v>
      </c>
      <c r="F362" s="69">
        <v>10.06</v>
      </c>
      <c r="G362" s="69">
        <v>1.84</v>
      </c>
      <c r="H362" s="69">
        <v>17.260000000000002</v>
      </c>
      <c r="I362" s="69">
        <v>33.729999999999997</v>
      </c>
      <c r="J362" s="69">
        <v>12.41</v>
      </c>
      <c r="K362" s="69">
        <v>11.2</v>
      </c>
      <c r="L362" s="69">
        <v>18.27</v>
      </c>
      <c r="M362" s="69">
        <v>3.75</v>
      </c>
      <c r="N362" s="69">
        <v>6.99</v>
      </c>
      <c r="O362" s="69">
        <v>7.6966999999999999</v>
      </c>
      <c r="P362" s="69">
        <v>24.81</v>
      </c>
      <c r="Q362" s="69">
        <v>0.97</v>
      </c>
      <c r="R362" s="69">
        <v>3.55</v>
      </c>
      <c r="S362" s="69">
        <v>38.01</v>
      </c>
      <c r="T362" s="4"/>
      <c r="V362" s="3">
        <f t="shared" si="128"/>
        <v>42424</v>
      </c>
      <c r="W362" s="40">
        <f ca="1">W361+SUMIFS('Transactions (Dated)'!$E$2:$E$53,'Transactions (Dated)'!$D$2:$D$53,'Share Values'!$V362,'Transactions (Dated)'!$B$2:$B$53,'Share Values'!W$11,'Transactions (Dated)'!$C$2:$C$53,"Buy")-SUMIFS('Transactions (Dated)'!$E$2:$E$53,'Transactions (Dated)'!$D$2:$D$53,'Share Values'!$V362,'Transactions (Dated)'!$B$2:$B$53,'Share Values'!W$11,'Transactions (Dated)'!$C$2:$C$53,"Sell")</f>
        <v>4625</v>
      </c>
      <c r="X362" s="40">
        <f ca="1">X361+SUMIFS('Transactions (Dated)'!$E$2:$E$53,'Transactions (Dated)'!$D$2:$D$53,'Share Values'!$V362,'Transactions (Dated)'!$B$2:$B$53,'Share Values'!X$11,'Transactions (Dated)'!$C$2:$C$53,"Buy")-SUMIFS('Transactions (Dated)'!$E$2:$E$53,'Transactions (Dated)'!$D$2:$D$53,'Share Values'!$V362,'Transactions (Dated)'!$B$2:$B$53,'Share Values'!X$11,'Transactions (Dated)'!$C$2:$C$53,"Sell")</f>
        <v>9375</v>
      </c>
      <c r="Y362" s="40">
        <f ca="1">Y361+SUMIFS('Transactions (Dated)'!$E$2:$E$53,'Transactions (Dated)'!$D$2:$D$53,'Share Values'!$V362,'Transactions (Dated)'!$B$2:$B$53,'Share Values'!Y$11,'Transactions (Dated)'!$C$2:$C$53,"Buy")-SUMIFS('Transactions (Dated)'!$E$2:$E$53,'Transactions (Dated)'!$D$2:$D$53,'Share Values'!$V362,'Transactions (Dated)'!$B$2:$B$53,'Share Values'!Y$11,'Transactions (Dated)'!$C$2:$C$53,"Sell")</f>
        <v>0</v>
      </c>
      <c r="Z362" s="40">
        <f ca="1">Z361+SUMIFS('Transactions (Dated)'!$E$2:$E$53,'Transactions (Dated)'!$D$2:$D$53,'Share Values'!$V362,'Transactions (Dated)'!$B$2:$B$53,'Share Values'!Z$11,'Transactions (Dated)'!$C$2:$C$53,"Buy")-SUMIFS('Transactions (Dated)'!$E$2:$E$53,'Transactions (Dated)'!$D$2:$D$53,'Share Values'!$V362,'Transactions (Dated)'!$B$2:$B$53,'Share Values'!Z$11,'Transactions (Dated)'!$C$2:$C$53,"Sell")</f>
        <v>1892</v>
      </c>
      <c r="AA362" s="40">
        <f ca="1">AA361+SUMIFS('Transactions (Dated)'!$E$2:$E$53,'Transactions (Dated)'!$D$2:$D$53,'Share Values'!$V362,'Transactions (Dated)'!$B$2:$B$53,'Share Values'!AA$11,'Transactions (Dated)'!$C$2:$C$53,"Buy")-SUMIFS('Transactions (Dated)'!$E$2:$E$53,'Transactions (Dated)'!$D$2:$D$53,'Share Values'!$V362,'Transactions (Dated)'!$B$2:$B$53,'Share Values'!AA$11,'Transactions (Dated)'!$C$2:$C$53,"Sell")</f>
        <v>2348</v>
      </c>
      <c r="AB362" s="40">
        <f ca="1">AB361+SUMIFS('Transactions (Dated)'!$E$2:$E$53,'Transactions (Dated)'!$D$2:$D$53,'Share Values'!$V362,'Transactions (Dated)'!$B$2:$B$53,'Share Values'!AB$11,'Transactions (Dated)'!$C$2:$C$53,"Buy")-SUMIFS('Transactions (Dated)'!$E$2:$E$53,'Transactions (Dated)'!$D$2:$D$53,'Share Values'!$V362,'Transactions (Dated)'!$B$2:$B$53,'Share Values'!AB$11,'Transactions (Dated)'!$C$2:$C$53,"Sell")</f>
        <v>4900</v>
      </c>
      <c r="AC362" s="40">
        <f ca="1">AC361+SUMIFS('Transactions (Dated)'!$E$2:$E$53,'Transactions (Dated)'!$D$2:$D$53,'Share Values'!$V362,'Transactions (Dated)'!$B$2:$B$53,'Share Values'!AC$11,'Transactions (Dated)'!$C$2:$C$53,"Buy")-SUMIFS('Transactions (Dated)'!$E$2:$E$53,'Transactions (Dated)'!$D$2:$D$53,'Share Values'!$V362,'Transactions (Dated)'!$B$2:$B$53,'Share Values'!AC$11,'Transactions (Dated)'!$C$2:$C$53,"Sell")</f>
        <v>2900</v>
      </c>
      <c r="AD362" s="40">
        <f ca="1">AD361+SUMIFS('Transactions (Dated)'!$E$2:$E$53,'Transactions (Dated)'!$D$2:$D$53,'Share Values'!$V362,'Transactions (Dated)'!$B$2:$B$53,'Share Values'!AD$11,'Transactions (Dated)'!$C$2:$C$53,"Buy")-SUMIFS('Transactions (Dated)'!$E$2:$E$53,'Transactions (Dated)'!$D$2:$D$53,'Share Values'!$V362,'Transactions (Dated)'!$B$2:$B$53,'Share Values'!AD$11,'Transactions (Dated)'!$C$2:$C$53,"Sell")</f>
        <v>28401</v>
      </c>
      <c r="AE362" s="40">
        <f ca="1">AE361+SUMIFS('Transactions (Dated)'!$E$2:$E$53,'Transactions (Dated)'!$D$2:$D$53,'Share Values'!$V362,'Transactions (Dated)'!$B$2:$B$53,'Share Values'!AE$11,'Transactions (Dated)'!$C$2:$C$53,"Buy")-SUMIFS('Transactions (Dated)'!$E$2:$E$53,'Transactions (Dated)'!$D$2:$D$53,'Share Values'!$V362,'Transactions (Dated)'!$B$2:$B$53,'Share Values'!AE$11,'Transactions (Dated)'!$C$2:$C$53,"Sell")</f>
        <v>6835</v>
      </c>
      <c r="AF362" s="40">
        <f ca="1">AF361+SUMIFS('Transactions (Dated)'!$E$2:$E$53,'Transactions (Dated)'!$D$2:$D$53,'Share Values'!$V362,'Transactions (Dated)'!$B$2:$B$53,'Share Values'!AF$11,'Transactions (Dated)'!$C$2:$C$53,"Buy")-SUMIFS('Transactions (Dated)'!$E$2:$E$53,'Transactions (Dated)'!$D$2:$D$53,'Share Values'!$V362,'Transactions (Dated)'!$B$2:$B$53,'Share Values'!AF$11,'Transactions (Dated)'!$C$2:$C$53,"Sell")</f>
        <v>0</v>
      </c>
      <c r="AG362" s="40">
        <f ca="1">AG361+SUMIFS('Transactions (Dated)'!$E$2:$E$53,'Transactions (Dated)'!$D$2:$D$53,'Share Values'!$V362,'Transactions (Dated)'!$B$2:$B$53,'Share Values'!AG$11,'Transactions (Dated)'!$C$2:$C$53,"Buy")-SUMIFS('Transactions (Dated)'!$E$2:$E$53,'Transactions (Dated)'!$D$2:$D$53,'Share Values'!$V362,'Transactions (Dated)'!$B$2:$B$53,'Share Values'!AG$11,'Transactions (Dated)'!$C$2:$C$53,"Sell")</f>
        <v>0</v>
      </c>
      <c r="AH362" s="40">
        <f ca="1">AH361+SUMIFS('Transactions (Dated)'!$E$2:$E$53,'Transactions (Dated)'!$D$2:$D$53,'Share Values'!$V362,'Transactions (Dated)'!$B$2:$B$53,'Share Values'!AH$11,'Transactions (Dated)'!$C$2:$C$53,"Buy")-SUMIFS('Transactions (Dated)'!$E$2:$E$53,'Transactions (Dated)'!$D$2:$D$53,'Share Values'!$V362,'Transactions (Dated)'!$B$2:$B$53,'Share Values'!AH$11,'Transactions (Dated)'!$C$2:$C$53,"Sell")</f>
        <v>0</v>
      </c>
      <c r="AI362" s="40">
        <f ca="1">AI361+SUMIFS('Transactions (Dated)'!$E$2:$E$53,'Transactions (Dated)'!$D$2:$D$53,'Share Values'!$V362,'Transactions (Dated)'!$B$2:$B$53,'Share Values'!AI$11,'Transactions (Dated)'!$C$2:$C$53,"Buy")-SUMIFS('Transactions (Dated)'!$E$2:$E$53,'Transactions (Dated)'!$D$2:$D$53,'Share Values'!$V362,'Transactions (Dated)'!$B$2:$B$53,'Share Values'!AI$11,'Transactions (Dated)'!$C$2:$C$53,"Sell")</f>
        <v>0</v>
      </c>
      <c r="AJ362" s="40">
        <f ca="1">AJ361+SUMIFS('Transactions (Dated)'!$E$2:$E$53,'Transactions (Dated)'!$D$2:$D$53,'Share Values'!$V362,'Transactions (Dated)'!$B$2:$B$53,'Share Values'!AJ$11,'Transactions (Dated)'!$C$2:$C$53,"Buy")-SUMIFS('Transactions (Dated)'!$E$2:$E$53,'Transactions (Dated)'!$D$2:$D$53,'Share Values'!$V362,'Transactions (Dated)'!$B$2:$B$53,'Share Values'!AJ$11,'Transactions (Dated)'!$C$2:$C$53,"Sell")</f>
        <v>0</v>
      </c>
      <c r="AK362" s="40"/>
      <c r="AM362" s="3">
        <f t="shared" si="129"/>
        <v>42424</v>
      </c>
      <c r="AN362" s="6">
        <f t="shared" ca="1" si="130"/>
        <v>46527.5</v>
      </c>
      <c r="AO362" s="6">
        <f t="shared" ca="1" si="131"/>
        <v>17250</v>
      </c>
      <c r="AP362" s="6">
        <f t="shared" ca="1" si="132"/>
        <v>0</v>
      </c>
      <c r="AQ362" s="6">
        <f t="shared" ca="1" si="133"/>
        <v>63817.159999999996</v>
      </c>
      <c r="AR362" s="6">
        <f t="shared" ca="1" si="134"/>
        <v>29138.68</v>
      </c>
      <c r="AS362" s="6">
        <f t="shared" ca="1" si="135"/>
        <v>54880</v>
      </c>
      <c r="AT362" s="6">
        <f t="shared" ca="1" si="136"/>
        <v>52983</v>
      </c>
      <c r="AU362" s="6">
        <f t="shared" ca="1" si="137"/>
        <v>106503.75</v>
      </c>
      <c r="AV362" s="6">
        <f t="shared" ca="1" si="138"/>
        <v>47776.65</v>
      </c>
      <c r="AW362" s="6">
        <f t="shared" ca="1" si="139"/>
        <v>0</v>
      </c>
      <c r="AX362" s="6">
        <f t="shared" ca="1" si="140"/>
        <v>0</v>
      </c>
      <c r="AY362" s="6">
        <f t="shared" ca="1" si="141"/>
        <v>0</v>
      </c>
      <c r="AZ362" s="6">
        <f t="shared" ca="1" si="142"/>
        <v>0</v>
      </c>
      <c r="BA362" s="6">
        <f t="shared" ca="1" si="143"/>
        <v>0</v>
      </c>
      <c r="BB362" s="6"/>
      <c r="BD362" s="4">
        <f t="shared" ca="1" si="144"/>
        <v>418876.74</v>
      </c>
      <c r="BF362" s="3">
        <f t="shared" si="145"/>
        <v>42424</v>
      </c>
      <c r="BG362" s="6">
        <f>BG361+SUMIFS('Transactions (Dated)'!H:H,'Transactions (Dated)'!D:D,'Share Values'!AM362)</f>
        <v>578427.67999999993</v>
      </c>
      <c r="BH362" s="6">
        <f ca="1">BH361+SUMIFS('Transactions (Dated)'!$F:$F,'Transactions (Dated)'!$D:$D,$BF362,'Transactions (Dated)'!$B:$B,BH$11,'Transactions (Dated)'!$C:$C,"Dividend (paid to cash)")*W362</f>
        <v>0</v>
      </c>
      <c r="BI362" s="6">
        <f ca="1">BI361+SUMIFS('Transactions (Dated)'!$F:$F,'Transactions (Dated)'!$D:$D,$BF362,'Transactions (Dated)'!$B:$B,BI$11,'Transactions (Dated)'!$C:$C,"Dividend (paid to cash)")*X362</f>
        <v>2421.875</v>
      </c>
      <c r="BJ362" s="6">
        <f ca="1">BJ361+SUMIFS('Transactions (Dated)'!$F:$F,'Transactions (Dated)'!$D:$D,$BF362,'Transactions (Dated)'!$B:$B,BJ$11,'Transactions (Dated)'!$C:$C,"Dividend (paid to cash)")*Y362</f>
        <v>0</v>
      </c>
      <c r="BK362" s="6">
        <f ca="1">BK361+SUMIFS('Transactions (Dated)'!$F:$F,'Transactions (Dated)'!$D:$D,$BF362,'Transactions (Dated)'!$B:$B,BK$11,'Transactions (Dated)'!$C:$C,"Dividend (paid to cash)")*Z362</f>
        <v>245.96000000000004</v>
      </c>
      <c r="BL362" s="6">
        <f ca="1">BL361+SUMIFS('Transactions (Dated)'!$F:$F,'Transactions (Dated)'!$D:$D,$BF362,'Transactions (Dated)'!$B:$B,BL$11,'Transactions (Dated)'!$C:$C,"Dividend (paid to cash)")*AA362</f>
        <v>0</v>
      </c>
      <c r="BM362" s="6">
        <f ca="1">BM361+SUMIFS('Transactions (Dated)'!$F:$F,'Transactions (Dated)'!$D:$D,$BF362,'Transactions (Dated)'!$B:$B,BM$11,'Transactions (Dated)'!$C:$C,"Dividend (paid to cash)")*AB362</f>
        <v>359.31700000000001</v>
      </c>
      <c r="BN362" s="6">
        <f ca="1">BN361+SUMIFS('Transactions (Dated)'!$F:$F,'Transactions (Dated)'!$D:$D,$BF362,'Transactions (Dated)'!$B:$B,BN$11,'Transactions (Dated)'!$C:$C,"Dividend (paid to cash)")*AC362</f>
        <v>1014.9999999999999</v>
      </c>
      <c r="BO362" s="6">
        <f ca="1">BO361+SUMIFS('Transactions (Dated)'!$F:$F,'Transactions (Dated)'!$D:$D,$BF362,'Transactions (Dated)'!$B:$B,BO$11,'Transactions (Dated)'!$C:$C,"Dividend (paid to cash)")*AD362</f>
        <v>0</v>
      </c>
      <c r="BP362" s="6">
        <f ca="1">BP361+SUMIFS('Transactions (Dated)'!$F:$F,'Transactions (Dated)'!$D:$D,$BF362,'Transactions (Dated)'!$B:$B,BP$11,'Transactions (Dated)'!$C:$C,"Dividend (paid to cash)")*AE362</f>
        <v>0</v>
      </c>
      <c r="BQ362" s="6">
        <f ca="1">BQ361+SUMIFS('Transactions (Dated)'!$F:$F,'Transactions (Dated)'!$D:$D,$BF362,'Transactions (Dated)'!$B:$B,BQ$11,'Transactions (Dated)'!$C:$C,"Dividend (paid to cash)")*AF362</f>
        <v>0</v>
      </c>
      <c r="BR362" s="6">
        <f ca="1">BR361+SUMIFS('Transactions (Dated)'!$F:$F,'Transactions (Dated)'!$D:$D,$BF362,'Transactions (Dated)'!$B:$B,BR$11,'Transactions (Dated)'!$C:$C,"Dividend (paid to cash)")*AG362</f>
        <v>0</v>
      </c>
      <c r="BS362" s="6">
        <f ca="1">BS361+SUMIFS('Transactions (Dated)'!$F:$F,'Transactions (Dated)'!$D:$D,$BF362,'Transactions (Dated)'!$B:$B,BS$11,'Transactions (Dated)'!$C:$C,"Dividend (paid to cash)")*AH362</f>
        <v>0</v>
      </c>
      <c r="BT362" s="6">
        <f ca="1">BT361+SUMIFS('Transactions (Dated)'!$F:$F,'Transactions (Dated)'!$D:$D,$BF362,'Transactions (Dated)'!$B:$B,BT$11,'Transactions (Dated)'!$C:$C,"Dividend (paid to cash)")*AI362</f>
        <v>0</v>
      </c>
      <c r="BU362" s="6">
        <f ca="1">BU361+SUMIFS('Transactions (Dated)'!$F:$F,'Transactions (Dated)'!$D:$D,$BF362,'Transactions (Dated)'!$B:$B,BU$11,'Transactions (Dated)'!$C:$C,"Dividend (paid to cash)")*AJ362</f>
        <v>0</v>
      </c>
      <c r="BV362" s="6"/>
      <c r="BX362" s="6">
        <f t="shared" ca="1" si="150"/>
        <v>582469.83199999994</v>
      </c>
      <c r="BZ362" s="3">
        <f t="shared" si="151"/>
        <v>42424</v>
      </c>
      <c r="CA362" s="4">
        <f t="shared" ca="1" si="146"/>
        <v>418876.74</v>
      </c>
      <c r="CB362" s="4">
        <f t="shared" ca="1" si="147"/>
        <v>582469.83199999994</v>
      </c>
      <c r="CD362" s="4">
        <f t="shared" ca="1" si="148"/>
        <v>1001346.5719999999</v>
      </c>
    </row>
    <row r="363" spans="2:82" x14ac:dyDescent="0.15">
      <c r="B363" s="3">
        <f t="shared" si="149"/>
        <v>42425</v>
      </c>
      <c r="C363" s="2">
        <v>12753.6</v>
      </c>
      <c r="E363" s="70">
        <v>42425</v>
      </c>
      <c r="F363" s="69">
        <v>9.84</v>
      </c>
      <c r="G363" s="69">
        <v>1.97</v>
      </c>
      <c r="H363" s="69">
        <v>17.29</v>
      </c>
      <c r="I363" s="69">
        <v>33.6</v>
      </c>
      <c r="J363" s="69">
        <v>12.68</v>
      </c>
      <c r="K363" s="69">
        <v>11.3</v>
      </c>
      <c r="L363" s="69">
        <v>18.18</v>
      </c>
      <c r="M363" s="69">
        <v>3.76</v>
      </c>
      <c r="N363" s="69">
        <v>7.06</v>
      </c>
      <c r="O363" s="69">
        <v>7.6666999999999996</v>
      </c>
      <c r="P363" s="69">
        <v>24.65</v>
      </c>
      <c r="Q363" s="69">
        <v>1.05</v>
      </c>
      <c r="R363" s="69">
        <v>3.61</v>
      </c>
      <c r="S363" s="69">
        <v>38.42</v>
      </c>
      <c r="T363" s="4"/>
      <c r="V363" s="3">
        <f t="shared" si="128"/>
        <v>42425</v>
      </c>
      <c r="W363" s="40">
        <f ca="1">W362+SUMIFS('Transactions (Dated)'!$E$2:$E$53,'Transactions (Dated)'!$D$2:$D$53,'Share Values'!$V363,'Transactions (Dated)'!$B$2:$B$53,'Share Values'!W$11,'Transactions (Dated)'!$C$2:$C$53,"Buy")-SUMIFS('Transactions (Dated)'!$E$2:$E$53,'Transactions (Dated)'!$D$2:$D$53,'Share Values'!$V363,'Transactions (Dated)'!$B$2:$B$53,'Share Values'!W$11,'Transactions (Dated)'!$C$2:$C$53,"Sell")</f>
        <v>4625</v>
      </c>
      <c r="X363" s="40">
        <f ca="1">X362+SUMIFS('Transactions (Dated)'!$E$2:$E$53,'Transactions (Dated)'!$D$2:$D$53,'Share Values'!$V363,'Transactions (Dated)'!$B$2:$B$53,'Share Values'!X$11,'Transactions (Dated)'!$C$2:$C$53,"Buy")-SUMIFS('Transactions (Dated)'!$E$2:$E$53,'Transactions (Dated)'!$D$2:$D$53,'Share Values'!$V363,'Transactions (Dated)'!$B$2:$B$53,'Share Values'!X$11,'Transactions (Dated)'!$C$2:$C$53,"Sell")</f>
        <v>9375</v>
      </c>
      <c r="Y363" s="40">
        <f ca="1">Y362+SUMIFS('Transactions (Dated)'!$E$2:$E$53,'Transactions (Dated)'!$D$2:$D$53,'Share Values'!$V363,'Transactions (Dated)'!$B$2:$B$53,'Share Values'!Y$11,'Transactions (Dated)'!$C$2:$C$53,"Buy")-SUMIFS('Transactions (Dated)'!$E$2:$E$53,'Transactions (Dated)'!$D$2:$D$53,'Share Values'!$V363,'Transactions (Dated)'!$B$2:$B$53,'Share Values'!Y$11,'Transactions (Dated)'!$C$2:$C$53,"Sell")</f>
        <v>0</v>
      </c>
      <c r="Z363" s="40">
        <f ca="1">Z362+SUMIFS('Transactions (Dated)'!$E$2:$E$53,'Transactions (Dated)'!$D$2:$D$53,'Share Values'!$V363,'Transactions (Dated)'!$B$2:$B$53,'Share Values'!Z$11,'Transactions (Dated)'!$C$2:$C$53,"Buy")-SUMIFS('Transactions (Dated)'!$E$2:$E$53,'Transactions (Dated)'!$D$2:$D$53,'Share Values'!$V363,'Transactions (Dated)'!$B$2:$B$53,'Share Values'!Z$11,'Transactions (Dated)'!$C$2:$C$53,"Sell")</f>
        <v>1892</v>
      </c>
      <c r="AA363" s="40">
        <f ca="1">AA362+SUMIFS('Transactions (Dated)'!$E$2:$E$53,'Transactions (Dated)'!$D$2:$D$53,'Share Values'!$V363,'Transactions (Dated)'!$B$2:$B$53,'Share Values'!AA$11,'Transactions (Dated)'!$C$2:$C$53,"Buy")-SUMIFS('Transactions (Dated)'!$E$2:$E$53,'Transactions (Dated)'!$D$2:$D$53,'Share Values'!$V363,'Transactions (Dated)'!$B$2:$B$53,'Share Values'!AA$11,'Transactions (Dated)'!$C$2:$C$53,"Sell")</f>
        <v>2348</v>
      </c>
      <c r="AB363" s="40">
        <f ca="1">AB362+SUMIFS('Transactions (Dated)'!$E$2:$E$53,'Transactions (Dated)'!$D$2:$D$53,'Share Values'!$V363,'Transactions (Dated)'!$B$2:$B$53,'Share Values'!AB$11,'Transactions (Dated)'!$C$2:$C$53,"Buy")-SUMIFS('Transactions (Dated)'!$E$2:$E$53,'Transactions (Dated)'!$D$2:$D$53,'Share Values'!$V363,'Transactions (Dated)'!$B$2:$B$53,'Share Values'!AB$11,'Transactions (Dated)'!$C$2:$C$53,"Sell")</f>
        <v>4900</v>
      </c>
      <c r="AC363" s="40">
        <f ca="1">AC362+SUMIFS('Transactions (Dated)'!$E$2:$E$53,'Transactions (Dated)'!$D$2:$D$53,'Share Values'!$V363,'Transactions (Dated)'!$B$2:$B$53,'Share Values'!AC$11,'Transactions (Dated)'!$C$2:$C$53,"Buy")-SUMIFS('Transactions (Dated)'!$E$2:$E$53,'Transactions (Dated)'!$D$2:$D$53,'Share Values'!$V363,'Transactions (Dated)'!$B$2:$B$53,'Share Values'!AC$11,'Transactions (Dated)'!$C$2:$C$53,"Sell")</f>
        <v>2900</v>
      </c>
      <c r="AD363" s="40">
        <f ca="1">AD362+SUMIFS('Transactions (Dated)'!$E$2:$E$53,'Transactions (Dated)'!$D$2:$D$53,'Share Values'!$V363,'Transactions (Dated)'!$B$2:$B$53,'Share Values'!AD$11,'Transactions (Dated)'!$C$2:$C$53,"Buy")-SUMIFS('Transactions (Dated)'!$E$2:$E$53,'Transactions (Dated)'!$D$2:$D$53,'Share Values'!$V363,'Transactions (Dated)'!$B$2:$B$53,'Share Values'!AD$11,'Transactions (Dated)'!$C$2:$C$53,"Sell")</f>
        <v>28401</v>
      </c>
      <c r="AE363" s="40">
        <f ca="1">AE362+SUMIFS('Transactions (Dated)'!$E$2:$E$53,'Transactions (Dated)'!$D$2:$D$53,'Share Values'!$V363,'Transactions (Dated)'!$B$2:$B$53,'Share Values'!AE$11,'Transactions (Dated)'!$C$2:$C$53,"Buy")-SUMIFS('Transactions (Dated)'!$E$2:$E$53,'Transactions (Dated)'!$D$2:$D$53,'Share Values'!$V363,'Transactions (Dated)'!$B$2:$B$53,'Share Values'!AE$11,'Transactions (Dated)'!$C$2:$C$53,"Sell")</f>
        <v>6835</v>
      </c>
      <c r="AF363" s="40">
        <f ca="1">AF362+SUMIFS('Transactions (Dated)'!$E$2:$E$53,'Transactions (Dated)'!$D$2:$D$53,'Share Values'!$V363,'Transactions (Dated)'!$B$2:$B$53,'Share Values'!AF$11,'Transactions (Dated)'!$C$2:$C$53,"Buy")-SUMIFS('Transactions (Dated)'!$E$2:$E$53,'Transactions (Dated)'!$D$2:$D$53,'Share Values'!$V363,'Transactions (Dated)'!$B$2:$B$53,'Share Values'!AF$11,'Transactions (Dated)'!$C$2:$C$53,"Sell")</f>
        <v>0</v>
      </c>
      <c r="AG363" s="40">
        <f ca="1">AG362+SUMIFS('Transactions (Dated)'!$E$2:$E$53,'Transactions (Dated)'!$D$2:$D$53,'Share Values'!$V363,'Transactions (Dated)'!$B$2:$B$53,'Share Values'!AG$11,'Transactions (Dated)'!$C$2:$C$53,"Buy")-SUMIFS('Transactions (Dated)'!$E$2:$E$53,'Transactions (Dated)'!$D$2:$D$53,'Share Values'!$V363,'Transactions (Dated)'!$B$2:$B$53,'Share Values'!AG$11,'Transactions (Dated)'!$C$2:$C$53,"Sell")</f>
        <v>0</v>
      </c>
      <c r="AH363" s="40">
        <f ca="1">AH362+SUMIFS('Transactions (Dated)'!$E$2:$E$53,'Transactions (Dated)'!$D$2:$D$53,'Share Values'!$V363,'Transactions (Dated)'!$B$2:$B$53,'Share Values'!AH$11,'Transactions (Dated)'!$C$2:$C$53,"Buy")-SUMIFS('Transactions (Dated)'!$E$2:$E$53,'Transactions (Dated)'!$D$2:$D$53,'Share Values'!$V363,'Transactions (Dated)'!$B$2:$B$53,'Share Values'!AH$11,'Transactions (Dated)'!$C$2:$C$53,"Sell")</f>
        <v>0</v>
      </c>
      <c r="AI363" s="40">
        <f ca="1">AI362+SUMIFS('Transactions (Dated)'!$E$2:$E$53,'Transactions (Dated)'!$D$2:$D$53,'Share Values'!$V363,'Transactions (Dated)'!$B$2:$B$53,'Share Values'!AI$11,'Transactions (Dated)'!$C$2:$C$53,"Buy")-SUMIFS('Transactions (Dated)'!$E$2:$E$53,'Transactions (Dated)'!$D$2:$D$53,'Share Values'!$V363,'Transactions (Dated)'!$B$2:$B$53,'Share Values'!AI$11,'Transactions (Dated)'!$C$2:$C$53,"Sell")</f>
        <v>0</v>
      </c>
      <c r="AJ363" s="40">
        <f ca="1">AJ362+SUMIFS('Transactions (Dated)'!$E$2:$E$53,'Transactions (Dated)'!$D$2:$D$53,'Share Values'!$V363,'Transactions (Dated)'!$B$2:$B$53,'Share Values'!AJ$11,'Transactions (Dated)'!$C$2:$C$53,"Buy")-SUMIFS('Transactions (Dated)'!$E$2:$E$53,'Transactions (Dated)'!$D$2:$D$53,'Share Values'!$V363,'Transactions (Dated)'!$B$2:$B$53,'Share Values'!AJ$11,'Transactions (Dated)'!$C$2:$C$53,"Sell")</f>
        <v>0</v>
      </c>
      <c r="AK363" s="40"/>
      <c r="AM363" s="3">
        <f t="shared" si="129"/>
        <v>42425</v>
      </c>
      <c r="AN363" s="6">
        <f t="shared" ca="1" si="130"/>
        <v>45510</v>
      </c>
      <c r="AO363" s="6">
        <f t="shared" ca="1" si="131"/>
        <v>18468.75</v>
      </c>
      <c r="AP363" s="6">
        <f t="shared" ca="1" si="132"/>
        <v>0</v>
      </c>
      <c r="AQ363" s="6">
        <f t="shared" ca="1" si="133"/>
        <v>63571.200000000004</v>
      </c>
      <c r="AR363" s="6">
        <f t="shared" ca="1" si="134"/>
        <v>29772.639999999999</v>
      </c>
      <c r="AS363" s="6">
        <f t="shared" ca="1" si="135"/>
        <v>55370</v>
      </c>
      <c r="AT363" s="6">
        <f t="shared" ca="1" si="136"/>
        <v>52722</v>
      </c>
      <c r="AU363" s="6">
        <f t="shared" ca="1" si="137"/>
        <v>106787.76</v>
      </c>
      <c r="AV363" s="6">
        <f t="shared" ca="1" si="138"/>
        <v>48255.1</v>
      </c>
      <c r="AW363" s="6">
        <f t="shared" ca="1" si="139"/>
        <v>0</v>
      </c>
      <c r="AX363" s="6">
        <f t="shared" ca="1" si="140"/>
        <v>0</v>
      </c>
      <c r="AY363" s="6">
        <f t="shared" ca="1" si="141"/>
        <v>0</v>
      </c>
      <c r="AZ363" s="6">
        <f t="shared" ca="1" si="142"/>
        <v>0</v>
      </c>
      <c r="BA363" s="6">
        <f t="shared" ca="1" si="143"/>
        <v>0</v>
      </c>
      <c r="BB363" s="6"/>
      <c r="BD363" s="4">
        <f t="shared" ca="1" si="144"/>
        <v>420457.45</v>
      </c>
      <c r="BF363" s="3">
        <f t="shared" si="145"/>
        <v>42425</v>
      </c>
      <c r="BG363" s="6">
        <f>BG362+SUMIFS('Transactions (Dated)'!H:H,'Transactions (Dated)'!D:D,'Share Values'!AM363)</f>
        <v>578427.67999999993</v>
      </c>
      <c r="BH363" s="6">
        <f ca="1">BH362+SUMIFS('Transactions (Dated)'!$F:$F,'Transactions (Dated)'!$D:$D,$BF363,'Transactions (Dated)'!$B:$B,BH$11,'Transactions (Dated)'!$C:$C,"Dividend (paid to cash)")*W363</f>
        <v>0</v>
      </c>
      <c r="BI363" s="6">
        <f ca="1">BI362+SUMIFS('Transactions (Dated)'!$F:$F,'Transactions (Dated)'!$D:$D,$BF363,'Transactions (Dated)'!$B:$B,BI$11,'Transactions (Dated)'!$C:$C,"Dividend (paid to cash)")*X363</f>
        <v>2421.875</v>
      </c>
      <c r="BJ363" s="6">
        <f ca="1">BJ362+SUMIFS('Transactions (Dated)'!$F:$F,'Transactions (Dated)'!$D:$D,$BF363,'Transactions (Dated)'!$B:$B,BJ$11,'Transactions (Dated)'!$C:$C,"Dividend (paid to cash)")*Y363</f>
        <v>0</v>
      </c>
      <c r="BK363" s="6">
        <f ca="1">BK362+SUMIFS('Transactions (Dated)'!$F:$F,'Transactions (Dated)'!$D:$D,$BF363,'Transactions (Dated)'!$B:$B,BK$11,'Transactions (Dated)'!$C:$C,"Dividend (paid to cash)")*Z363</f>
        <v>245.96000000000004</v>
      </c>
      <c r="BL363" s="6">
        <f ca="1">BL362+SUMIFS('Transactions (Dated)'!$F:$F,'Transactions (Dated)'!$D:$D,$BF363,'Transactions (Dated)'!$B:$B,BL$11,'Transactions (Dated)'!$C:$C,"Dividend (paid to cash)")*AA363</f>
        <v>0</v>
      </c>
      <c r="BM363" s="6">
        <f ca="1">BM362+SUMIFS('Transactions (Dated)'!$F:$F,'Transactions (Dated)'!$D:$D,$BF363,'Transactions (Dated)'!$B:$B,BM$11,'Transactions (Dated)'!$C:$C,"Dividend (paid to cash)")*AB363</f>
        <v>359.31700000000001</v>
      </c>
      <c r="BN363" s="6">
        <f ca="1">BN362+SUMIFS('Transactions (Dated)'!$F:$F,'Transactions (Dated)'!$D:$D,$BF363,'Transactions (Dated)'!$B:$B,BN$11,'Transactions (Dated)'!$C:$C,"Dividend (paid to cash)")*AC363</f>
        <v>1014.9999999999999</v>
      </c>
      <c r="BO363" s="6">
        <f ca="1">BO362+SUMIFS('Transactions (Dated)'!$F:$F,'Transactions (Dated)'!$D:$D,$BF363,'Transactions (Dated)'!$B:$B,BO$11,'Transactions (Dated)'!$C:$C,"Dividend (paid to cash)")*AD363</f>
        <v>0</v>
      </c>
      <c r="BP363" s="6">
        <f ca="1">BP362+SUMIFS('Transactions (Dated)'!$F:$F,'Transactions (Dated)'!$D:$D,$BF363,'Transactions (Dated)'!$B:$B,BP$11,'Transactions (Dated)'!$C:$C,"Dividend (paid to cash)")*AE363</f>
        <v>0</v>
      </c>
      <c r="BQ363" s="6">
        <f ca="1">BQ362+SUMIFS('Transactions (Dated)'!$F:$F,'Transactions (Dated)'!$D:$D,$BF363,'Transactions (Dated)'!$B:$B,BQ$11,'Transactions (Dated)'!$C:$C,"Dividend (paid to cash)")*AF363</f>
        <v>0</v>
      </c>
      <c r="BR363" s="6">
        <f ca="1">BR362+SUMIFS('Transactions (Dated)'!$F:$F,'Transactions (Dated)'!$D:$D,$BF363,'Transactions (Dated)'!$B:$B,BR$11,'Transactions (Dated)'!$C:$C,"Dividend (paid to cash)")*AG363</f>
        <v>0</v>
      </c>
      <c r="BS363" s="6">
        <f ca="1">BS362+SUMIFS('Transactions (Dated)'!$F:$F,'Transactions (Dated)'!$D:$D,$BF363,'Transactions (Dated)'!$B:$B,BS$11,'Transactions (Dated)'!$C:$C,"Dividend (paid to cash)")*AH363</f>
        <v>0</v>
      </c>
      <c r="BT363" s="6">
        <f ca="1">BT362+SUMIFS('Transactions (Dated)'!$F:$F,'Transactions (Dated)'!$D:$D,$BF363,'Transactions (Dated)'!$B:$B,BT$11,'Transactions (Dated)'!$C:$C,"Dividend (paid to cash)")*AI363</f>
        <v>0</v>
      </c>
      <c r="BU363" s="6">
        <f ca="1">BU362+SUMIFS('Transactions (Dated)'!$F:$F,'Transactions (Dated)'!$D:$D,$BF363,'Transactions (Dated)'!$B:$B,BU$11,'Transactions (Dated)'!$C:$C,"Dividend (paid to cash)")*AJ363</f>
        <v>0</v>
      </c>
      <c r="BV363" s="6"/>
      <c r="BX363" s="6">
        <f t="shared" ca="1" si="150"/>
        <v>582469.83199999994</v>
      </c>
      <c r="BZ363" s="3">
        <f t="shared" si="151"/>
        <v>42425</v>
      </c>
      <c r="CA363" s="4">
        <f t="shared" ca="1" si="146"/>
        <v>420457.45</v>
      </c>
      <c r="CB363" s="4">
        <f t="shared" ca="1" si="147"/>
        <v>582469.83199999994</v>
      </c>
      <c r="CD363" s="4">
        <f t="shared" ca="1" si="148"/>
        <v>1002927.2819999999</v>
      </c>
    </row>
    <row r="364" spans="2:82" x14ac:dyDescent="0.15">
      <c r="B364" s="3">
        <f t="shared" si="149"/>
        <v>42426</v>
      </c>
      <c r="C364" s="2">
        <v>12797.8</v>
      </c>
      <c r="E364" s="70">
        <v>42426</v>
      </c>
      <c r="F364" s="69">
        <v>10.09</v>
      </c>
      <c r="G364" s="69">
        <v>1.94</v>
      </c>
      <c r="H364" s="69">
        <v>17.350000000000001</v>
      </c>
      <c r="I364" s="69">
        <v>33.78</v>
      </c>
      <c r="J364" s="69">
        <v>12.79</v>
      </c>
      <c r="K364" s="69">
        <v>11.27</v>
      </c>
      <c r="L364" s="69">
        <v>18.309999999999999</v>
      </c>
      <c r="M364" s="69">
        <v>3.58</v>
      </c>
      <c r="N364" s="69">
        <v>7.01</v>
      </c>
      <c r="O364" s="69">
        <v>7.6932999999999998</v>
      </c>
      <c r="P364" s="69">
        <v>24.6</v>
      </c>
      <c r="Q364" s="69">
        <v>1.04</v>
      </c>
      <c r="R364" s="69">
        <v>3.79</v>
      </c>
      <c r="S364" s="69">
        <v>37.46</v>
      </c>
      <c r="T364" s="4"/>
      <c r="V364" s="3">
        <f t="shared" si="128"/>
        <v>42426</v>
      </c>
      <c r="W364" s="40">
        <f ca="1">W363+SUMIFS('Transactions (Dated)'!$E$2:$E$53,'Transactions (Dated)'!$D$2:$D$53,'Share Values'!$V364,'Transactions (Dated)'!$B$2:$B$53,'Share Values'!W$11,'Transactions (Dated)'!$C$2:$C$53,"Buy")-SUMIFS('Transactions (Dated)'!$E$2:$E$53,'Transactions (Dated)'!$D$2:$D$53,'Share Values'!$V364,'Transactions (Dated)'!$B$2:$B$53,'Share Values'!W$11,'Transactions (Dated)'!$C$2:$C$53,"Sell")</f>
        <v>4625</v>
      </c>
      <c r="X364" s="40">
        <f ca="1">X363+SUMIFS('Transactions (Dated)'!$E$2:$E$53,'Transactions (Dated)'!$D$2:$D$53,'Share Values'!$V364,'Transactions (Dated)'!$B$2:$B$53,'Share Values'!X$11,'Transactions (Dated)'!$C$2:$C$53,"Buy")-SUMIFS('Transactions (Dated)'!$E$2:$E$53,'Transactions (Dated)'!$D$2:$D$53,'Share Values'!$V364,'Transactions (Dated)'!$B$2:$B$53,'Share Values'!X$11,'Transactions (Dated)'!$C$2:$C$53,"Sell")</f>
        <v>9375</v>
      </c>
      <c r="Y364" s="40">
        <f ca="1">Y363+SUMIFS('Transactions (Dated)'!$E$2:$E$53,'Transactions (Dated)'!$D$2:$D$53,'Share Values'!$V364,'Transactions (Dated)'!$B$2:$B$53,'Share Values'!Y$11,'Transactions (Dated)'!$C$2:$C$53,"Buy")-SUMIFS('Transactions (Dated)'!$E$2:$E$53,'Transactions (Dated)'!$D$2:$D$53,'Share Values'!$V364,'Transactions (Dated)'!$B$2:$B$53,'Share Values'!Y$11,'Transactions (Dated)'!$C$2:$C$53,"Sell")</f>
        <v>0</v>
      </c>
      <c r="Z364" s="40">
        <f ca="1">Z363+SUMIFS('Transactions (Dated)'!$E$2:$E$53,'Transactions (Dated)'!$D$2:$D$53,'Share Values'!$V364,'Transactions (Dated)'!$B$2:$B$53,'Share Values'!Z$11,'Transactions (Dated)'!$C$2:$C$53,"Buy")-SUMIFS('Transactions (Dated)'!$E$2:$E$53,'Transactions (Dated)'!$D$2:$D$53,'Share Values'!$V364,'Transactions (Dated)'!$B$2:$B$53,'Share Values'!Z$11,'Transactions (Dated)'!$C$2:$C$53,"Sell")</f>
        <v>1892</v>
      </c>
      <c r="AA364" s="40">
        <f ca="1">AA363+SUMIFS('Transactions (Dated)'!$E$2:$E$53,'Transactions (Dated)'!$D$2:$D$53,'Share Values'!$V364,'Transactions (Dated)'!$B$2:$B$53,'Share Values'!AA$11,'Transactions (Dated)'!$C$2:$C$53,"Buy")-SUMIFS('Transactions (Dated)'!$E$2:$E$53,'Transactions (Dated)'!$D$2:$D$53,'Share Values'!$V364,'Transactions (Dated)'!$B$2:$B$53,'Share Values'!AA$11,'Transactions (Dated)'!$C$2:$C$53,"Sell")</f>
        <v>2348</v>
      </c>
      <c r="AB364" s="40">
        <f ca="1">AB363+SUMIFS('Transactions (Dated)'!$E$2:$E$53,'Transactions (Dated)'!$D$2:$D$53,'Share Values'!$V364,'Transactions (Dated)'!$B$2:$B$53,'Share Values'!AB$11,'Transactions (Dated)'!$C$2:$C$53,"Buy")-SUMIFS('Transactions (Dated)'!$E$2:$E$53,'Transactions (Dated)'!$D$2:$D$53,'Share Values'!$V364,'Transactions (Dated)'!$B$2:$B$53,'Share Values'!AB$11,'Transactions (Dated)'!$C$2:$C$53,"Sell")</f>
        <v>4900</v>
      </c>
      <c r="AC364" s="40">
        <f ca="1">AC363+SUMIFS('Transactions (Dated)'!$E$2:$E$53,'Transactions (Dated)'!$D$2:$D$53,'Share Values'!$V364,'Transactions (Dated)'!$B$2:$B$53,'Share Values'!AC$11,'Transactions (Dated)'!$C$2:$C$53,"Buy")-SUMIFS('Transactions (Dated)'!$E$2:$E$53,'Transactions (Dated)'!$D$2:$D$53,'Share Values'!$V364,'Transactions (Dated)'!$B$2:$B$53,'Share Values'!AC$11,'Transactions (Dated)'!$C$2:$C$53,"Sell")</f>
        <v>2900</v>
      </c>
      <c r="AD364" s="40">
        <f ca="1">AD363+SUMIFS('Transactions (Dated)'!$E$2:$E$53,'Transactions (Dated)'!$D$2:$D$53,'Share Values'!$V364,'Transactions (Dated)'!$B$2:$B$53,'Share Values'!AD$11,'Transactions (Dated)'!$C$2:$C$53,"Buy")-SUMIFS('Transactions (Dated)'!$E$2:$E$53,'Transactions (Dated)'!$D$2:$D$53,'Share Values'!$V364,'Transactions (Dated)'!$B$2:$B$53,'Share Values'!AD$11,'Transactions (Dated)'!$C$2:$C$53,"Sell")</f>
        <v>28401</v>
      </c>
      <c r="AE364" s="40">
        <f ca="1">AE363+SUMIFS('Transactions (Dated)'!$E$2:$E$53,'Transactions (Dated)'!$D$2:$D$53,'Share Values'!$V364,'Transactions (Dated)'!$B$2:$B$53,'Share Values'!AE$11,'Transactions (Dated)'!$C$2:$C$53,"Buy")-SUMIFS('Transactions (Dated)'!$E$2:$E$53,'Transactions (Dated)'!$D$2:$D$53,'Share Values'!$V364,'Transactions (Dated)'!$B$2:$B$53,'Share Values'!AE$11,'Transactions (Dated)'!$C$2:$C$53,"Sell")</f>
        <v>6835</v>
      </c>
      <c r="AF364" s="40">
        <f ca="1">AF363+SUMIFS('Transactions (Dated)'!$E$2:$E$53,'Transactions (Dated)'!$D$2:$D$53,'Share Values'!$V364,'Transactions (Dated)'!$B$2:$B$53,'Share Values'!AF$11,'Transactions (Dated)'!$C$2:$C$53,"Buy")-SUMIFS('Transactions (Dated)'!$E$2:$E$53,'Transactions (Dated)'!$D$2:$D$53,'Share Values'!$V364,'Transactions (Dated)'!$B$2:$B$53,'Share Values'!AF$11,'Transactions (Dated)'!$C$2:$C$53,"Sell")</f>
        <v>0</v>
      </c>
      <c r="AG364" s="40">
        <f ca="1">AG363+SUMIFS('Transactions (Dated)'!$E$2:$E$53,'Transactions (Dated)'!$D$2:$D$53,'Share Values'!$V364,'Transactions (Dated)'!$B$2:$B$53,'Share Values'!AG$11,'Transactions (Dated)'!$C$2:$C$53,"Buy")-SUMIFS('Transactions (Dated)'!$E$2:$E$53,'Transactions (Dated)'!$D$2:$D$53,'Share Values'!$V364,'Transactions (Dated)'!$B$2:$B$53,'Share Values'!AG$11,'Transactions (Dated)'!$C$2:$C$53,"Sell")</f>
        <v>0</v>
      </c>
      <c r="AH364" s="40">
        <f ca="1">AH363+SUMIFS('Transactions (Dated)'!$E$2:$E$53,'Transactions (Dated)'!$D$2:$D$53,'Share Values'!$V364,'Transactions (Dated)'!$B$2:$B$53,'Share Values'!AH$11,'Transactions (Dated)'!$C$2:$C$53,"Buy")-SUMIFS('Transactions (Dated)'!$E$2:$E$53,'Transactions (Dated)'!$D$2:$D$53,'Share Values'!$V364,'Transactions (Dated)'!$B$2:$B$53,'Share Values'!AH$11,'Transactions (Dated)'!$C$2:$C$53,"Sell")</f>
        <v>0</v>
      </c>
      <c r="AI364" s="40">
        <f ca="1">AI363+SUMIFS('Transactions (Dated)'!$E$2:$E$53,'Transactions (Dated)'!$D$2:$D$53,'Share Values'!$V364,'Transactions (Dated)'!$B$2:$B$53,'Share Values'!AI$11,'Transactions (Dated)'!$C$2:$C$53,"Buy")-SUMIFS('Transactions (Dated)'!$E$2:$E$53,'Transactions (Dated)'!$D$2:$D$53,'Share Values'!$V364,'Transactions (Dated)'!$B$2:$B$53,'Share Values'!AI$11,'Transactions (Dated)'!$C$2:$C$53,"Sell")</f>
        <v>0</v>
      </c>
      <c r="AJ364" s="40">
        <f ca="1">AJ363+SUMIFS('Transactions (Dated)'!$E$2:$E$53,'Transactions (Dated)'!$D$2:$D$53,'Share Values'!$V364,'Transactions (Dated)'!$B$2:$B$53,'Share Values'!AJ$11,'Transactions (Dated)'!$C$2:$C$53,"Buy")-SUMIFS('Transactions (Dated)'!$E$2:$E$53,'Transactions (Dated)'!$D$2:$D$53,'Share Values'!$V364,'Transactions (Dated)'!$B$2:$B$53,'Share Values'!AJ$11,'Transactions (Dated)'!$C$2:$C$53,"Sell")</f>
        <v>0</v>
      </c>
      <c r="AK364" s="40"/>
      <c r="AM364" s="3">
        <f t="shared" si="129"/>
        <v>42426</v>
      </c>
      <c r="AN364" s="6">
        <f t="shared" ca="1" si="130"/>
        <v>46666.25</v>
      </c>
      <c r="AO364" s="6">
        <f t="shared" ca="1" si="131"/>
        <v>18187.5</v>
      </c>
      <c r="AP364" s="6">
        <f t="shared" ca="1" si="132"/>
        <v>0</v>
      </c>
      <c r="AQ364" s="6">
        <f t="shared" ca="1" si="133"/>
        <v>63911.76</v>
      </c>
      <c r="AR364" s="6">
        <f t="shared" ca="1" si="134"/>
        <v>30030.92</v>
      </c>
      <c r="AS364" s="6">
        <f t="shared" ca="1" si="135"/>
        <v>55223</v>
      </c>
      <c r="AT364" s="6">
        <f t="shared" ca="1" si="136"/>
        <v>53098.999999999993</v>
      </c>
      <c r="AU364" s="6">
        <f t="shared" ca="1" si="137"/>
        <v>101675.58</v>
      </c>
      <c r="AV364" s="6">
        <f t="shared" ca="1" si="138"/>
        <v>47913.35</v>
      </c>
      <c r="AW364" s="6">
        <f t="shared" ca="1" si="139"/>
        <v>0</v>
      </c>
      <c r="AX364" s="6">
        <f t="shared" ca="1" si="140"/>
        <v>0</v>
      </c>
      <c r="AY364" s="6">
        <f t="shared" ca="1" si="141"/>
        <v>0</v>
      </c>
      <c r="AZ364" s="6">
        <f t="shared" ca="1" si="142"/>
        <v>0</v>
      </c>
      <c r="BA364" s="6">
        <f t="shared" ca="1" si="143"/>
        <v>0</v>
      </c>
      <c r="BB364" s="6"/>
      <c r="BD364" s="4">
        <f t="shared" ca="1" si="144"/>
        <v>416707.36</v>
      </c>
      <c r="BF364" s="3">
        <f t="shared" si="145"/>
        <v>42426</v>
      </c>
      <c r="BG364" s="6">
        <f>BG363+SUMIFS('Transactions (Dated)'!H:H,'Transactions (Dated)'!D:D,'Share Values'!AM364)</f>
        <v>578427.67999999993</v>
      </c>
      <c r="BH364" s="6">
        <f ca="1">BH363+SUMIFS('Transactions (Dated)'!$F:$F,'Transactions (Dated)'!$D:$D,$BF364,'Transactions (Dated)'!$B:$B,BH$11,'Transactions (Dated)'!$C:$C,"Dividend (paid to cash)")*W364</f>
        <v>0</v>
      </c>
      <c r="BI364" s="6">
        <f ca="1">BI363+SUMIFS('Transactions (Dated)'!$F:$F,'Transactions (Dated)'!$D:$D,$BF364,'Transactions (Dated)'!$B:$B,BI$11,'Transactions (Dated)'!$C:$C,"Dividend (paid to cash)")*X364</f>
        <v>2421.875</v>
      </c>
      <c r="BJ364" s="6">
        <f ca="1">BJ363+SUMIFS('Transactions (Dated)'!$F:$F,'Transactions (Dated)'!$D:$D,$BF364,'Transactions (Dated)'!$B:$B,BJ$11,'Transactions (Dated)'!$C:$C,"Dividend (paid to cash)")*Y364</f>
        <v>0</v>
      </c>
      <c r="BK364" s="6">
        <f ca="1">BK363+SUMIFS('Transactions (Dated)'!$F:$F,'Transactions (Dated)'!$D:$D,$BF364,'Transactions (Dated)'!$B:$B,BK$11,'Transactions (Dated)'!$C:$C,"Dividend (paid to cash)")*Z364</f>
        <v>245.96000000000004</v>
      </c>
      <c r="BL364" s="6">
        <f ca="1">BL363+SUMIFS('Transactions (Dated)'!$F:$F,'Transactions (Dated)'!$D:$D,$BF364,'Transactions (Dated)'!$B:$B,BL$11,'Transactions (Dated)'!$C:$C,"Dividend (paid to cash)")*AA364</f>
        <v>0</v>
      </c>
      <c r="BM364" s="6">
        <f ca="1">BM363+SUMIFS('Transactions (Dated)'!$F:$F,'Transactions (Dated)'!$D:$D,$BF364,'Transactions (Dated)'!$B:$B,BM$11,'Transactions (Dated)'!$C:$C,"Dividend (paid to cash)")*AB364</f>
        <v>359.31700000000001</v>
      </c>
      <c r="BN364" s="6">
        <f ca="1">BN363+SUMIFS('Transactions (Dated)'!$F:$F,'Transactions (Dated)'!$D:$D,$BF364,'Transactions (Dated)'!$B:$B,BN$11,'Transactions (Dated)'!$C:$C,"Dividend (paid to cash)")*AC364</f>
        <v>1014.9999999999999</v>
      </c>
      <c r="BO364" s="6">
        <f ca="1">BO363+SUMIFS('Transactions (Dated)'!$F:$F,'Transactions (Dated)'!$D:$D,$BF364,'Transactions (Dated)'!$B:$B,BO$11,'Transactions (Dated)'!$C:$C,"Dividend (paid to cash)")*AD364</f>
        <v>0</v>
      </c>
      <c r="BP364" s="6">
        <f ca="1">BP363+SUMIFS('Transactions (Dated)'!$F:$F,'Transactions (Dated)'!$D:$D,$BF364,'Transactions (Dated)'!$B:$B,BP$11,'Transactions (Dated)'!$C:$C,"Dividend (paid to cash)")*AE364</f>
        <v>0</v>
      </c>
      <c r="BQ364" s="6">
        <f ca="1">BQ363+SUMIFS('Transactions (Dated)'!$F:$F,'Transactions (Dated)'!$D:$D,$BF364,'Transactions (Dated)'!$B:$B,BQ$11,'Transactions (Dated)'!$C:$C,"Dividend (paid to cash)")*AF364</f>
        <v>0</v>
      </c>
      <c r="BR364" s="6">
        <f ca="1">BR363+SUMIFS('Transactions (Dated)'!$F:$F,'Transactions (Dated)'!$D:$D,$BF364,'Transactions (Dated)'!$B:$B,BR$11,'Transactions (Dated)'!$C:$C,"Dividend (paid to cash)")*AG364</f>
        <v>0</v>
      </c>
      <c r="BS364" s="6">
        <f ca="1">BS363+SUMIFS('Transactions (Dated)'!$F:$F,'Transactions (Dated)'!$D:$D,$BF364,'Transactions (Dated)'!$B:$B,BS$11,'Transactions (Dated)'!$C:$C,"Dividend (paid to cash)")*AH364</f>
        <v>0</v>
      </c>
      <c r="BT364" s="6">
        <f ca="1">BT363+SUMIFS('Transactions (Dated)'!$F:$F,'Transactions (Dated)'!$D:$D,$BF364,'Transactions (Dated)'!$B:$B,BT$11,'Transactions (Dated)'!$C:$C,"Dividend (paid to cash)")*AI364</f>
        <v>0</v>
      </c>
      <c r="BU364" s="6">
        <f ca="1">BU363+SUMIFS('Transactions (Dated)'!$F:$F,'Transactions (Dated)'!$D:$D,$BF364,'Transactions (Dated)'!$B:$B,BU$11,'Transactions (Dated)'!$C:$C,"Dividend (paid to cash)")*AJ364</f>
        <v>0</v>
      </c>
      <c r="BV364" s="6"/>
      <c r="BX364" s="6">
        <f t="shared" ca="1" si="150"/>
        <v>582469.83199999994</v>
      </c>
      <c r="BZ364" s="3">
        <f t="shared" si="151"/>
        <v>42426</v>
      </c>
      <c r="CA364" s="4">
        <f t="shared" ca="1" si="146"/>
        <v>416707.36</v>
      </c>
      <c r="CB364" s="4">
        <f t="shared" ca="1" si="147"/>
        <v>582469.83199999994</v>
      </c>
      <c r="CD364" s="4">
        <f t="shared" ca="1" si="148"/>
        <v>999177.19199999992</v>
      </c>
    </row>
    <row r="365" spans="2:82" x14ac:dyDescent="0.15">
      <c r="B365" s="3">
        <f t="shared" si="149"/>
        <v>42429</v>
      </c>
      <c r="C365" s="2">
        <v>12860.4</v>
      </c>
      <c r="E365" s="70">
        <v>42429</v>
      </c>
      <c r="F365" s="69">
        <v>10.56</v>
      </c>
      <c r="G365" s="69">
        <v>1.95</v>
      </c>
      <c r="H365" s="69">
        <v>17.399999999999999</v>
      </c>
      <c r="I365" s="69">
        <v>34.450000000000003</v>
      </c>
      <c r="J365" s="69">
        <v>13</v>
      </c>
      <c r="K365" s="69">
        <v>11.25</v>
      </c>
      <c r="L365" s="69">
        <v>18.29</v>
      </c>
      <c r="M365" s="69">
        <v>3.61</v>
      </c>
      <c r="N365" s="69">
        <v>7.01</v>
      </c>
      <c r="O365" s="69">
        <v>7.7</v>
      </c>
      <c r="P365" s="69">
        <v>24.63</v>
      </c>
      <c r="Q365" s="69">
        <v>1.01</v>
      </c>
      <c r="R365" s="69">
        <v>3.99</v>
      </c>
      <c r="S365" s="69">
        <v>37.51</v>
      </c>
      <c r="T365" s="4"/>
      <c r="V365" s="3">
        <f t="shared" si="128"/>
        <v>42429</v>
      </c>
      <c r="W365" s="40">
        <f ca="1">W364+SUMIFS('Transactions (Dated)'!$E$2:$E$53,'Transactions (Dated)'!$D$2:$D$53,'Share Values'!$V365,'Transactions (Dated)'!$B$2:$B$53,'Share Values'!W$11,'Transactions (Dated)'!$C$2:$C$53,"Buy")-SUMIFS('Transactions (Dated)'!$E$2:$E$53,'Transactions (Dated)'!$D$2:$D$53,'Share Values'!$V365,'Transactions (Dated)'!$B$2:$B$53,'Share Values'!W$11,'Transactions (Dated)'!$C$2:$C$53,"Sell")</f>
        <v>4625</v>
      </c>
      <c r="X365" s="40">
        <f ca="1">X364+SUMIFS('Transactions (Dated)'!$E$2:$E$53,'Transactions (Dated)'!$D$2:$D$53,'Share Values'!$V365,'Transactions (Dated)'!$B$2:$B$53,'Share Values'!X$11,'Transactions (Dated)'!$C$2:$C$53,"Buy")-SUMIFS('Transactions (Dated)'!$E$2:$E$53,'Transactions (Dated)'!$D$2:$D$53,'Share Values'!$V365,'Transactions (Dated)'!$B$2:$B$53,'Share Values'!X$11,'Transactions (Dated)'!$C$2:$C$53,"Sell")</f>
        <v>9375</v>
      </c>
      <c r="Y365" s="40">
        <f ca="1">Y364+SUMIFS('Transactions (Dated)'!$E$2:$E$53,'Transactions (Dated)'!$D$2:$D$53,'Share Values'!$V365,'Transactions (Dated)'!$B$2:$B$53,'Share Values'!Y$11,'Transactions (Dated)'!$C$2:$C$53,"Buy")-SUMIFS('Transactions (Dated)'!$E$2:$E$53,'Transactions (Dated)'!$D$2:$D$53,'Share Values'!$V365,'Transactions (Dated)'!$B$2:$B$53,'Share Values'!Y$11,'Transactions (Dated)'!$C$2:$C$53,"Sell")</f>
        <v>0</v>
      </c>
      <c r="Z365" s="40">
        <f ca="1">Z364+SUMIFS('Transactions (Dated)'!$E$2:$E$53,'Transactions (Dated)'!$D$2:$D$53,'Share Values'!$V365,'Transactions (Dated)'!$B$2:$B$53,'Share Values'!Z$11,'Transactions (Dated)'!$C$2:$C$53,"Buy")-SUMIFS('Transactions (Dated)'!$E$2:$E$53,'Transactions (Dated)'!$D$2:$D$53,'Share Values'!$V365,'Transactions (Dated)'!$B$2:$B$53,'Share Values'!Z$11,'Transactions (Dated)'!$C$2:$C$53,"Sell")</f>
        <v>1892</v>
      </c>
      <c r="AA365" s="40">
        <f ca="1">AA364+SUMIFS('Transactions (Dated)'!$E$2:$E$53,'Transactions (Dated)'!$D$2:$D$53,'Share Values'!$V365,'Transactions (Dated)'!$B$2:$B$53,'Share Values'!AA$11,'Transactions (Dated)'!$C$2:$C$53,"Buy")-SUMIFS('Transactions (Dated)'!$E$2:$E$53,'Transactions (Dated)'!$D$2:$D$53,'Share Values'!$V365,'Transactions (Dated)'!$B$2:$B$53,'Share Values'!AA$11,'Transactions (Dated)'!$C$2:$C$53,"Sell")</f>
        <v>2348</v>
      </c>
      <c r="AB365" s="40">
        <f ca="1">AB364+SUMIFS('Transactions (Dated)'!$E$2:$E$53,'Transactions (Dated)'!$D$2:$D$53,'Share Values'!$V365,'Transactions (Dated)'!$B$2:$B$53,'Share Values'!AB$11,'Transactions (Dated)'!$C$2:$C$53,"Buy")-SUMIFS('Transactions (Dated)'!$E$2:$E$53,'Transactions (Dated)'!$D$2:$D$53,'Share Values'!$V365,'Transactions (Dated)'!$B$2:$B$53,'Share Values'!AB$11,'Transactions (Dated)'!$C$2:$C$53,"Sell")</f>
        <v>4900</v>
      </c>
      <c r="AC365" s="40">
        <f ca="1">AC364+SUMIFS('Transactions (Dated)'!$E$2:$E$53,'Transactions (Dated)'!$D$2:$D$53,'Share Values'!$V365,'Transactions (Dated)'!$B$2:$B$53,'Share Values'!AC$11,'Transactions (Dated)'!$C$2:$C$53,"Buy")-SUMIFS('Transactions (Dated)'!$E$2:$E$53,'Transactions (Dated)'!$D$2:$D$53,'Share Values'!$V365,'Transactions (Dated)'!$B$2:$B$53,'Share Values'!AC$11,'Transactions (Dated)'!$C$2:$C$53,"Sell")</f>
        <v>2900</v>
      </c>
      <c r="AD365" s="40">
        <f ca="1">AD364+SUMIFS('Transactions (Dated)'!$E$2:$E$53,'Transactions (Dated)'!$D$2:$D$53,'Share Values'!$V365,'Transactions (Dated)'!$B$2:$B$53,'Share Values'!AD$11,'Transactions (Dated)'!$C$2:$C$53,"Buy")-SUMIFS('Transactions (Dated)'!$E$2:$E$53,'Transactions (Dated)'!$D$2:$D$53,'Share Values'!$V365,'Transactions (Dated)'!$B$2:$B$53,'Share Values'!AD$11,'Transactions (Dated)'!$C$2:$C$53,"Sell")</f>
        <v>28401</v>
      </c>
      <c r="AE365" s="40">
        <f ca="1">AE364+SUMIFS('Transactions (Dated)'!$E$2:$E$53,'Transactions (Dated)'!$D$2:$D$53,'Share Values'!$V365,'Transactions (Dated)'!$B$2:$B$53,'Share Values'!AE$11,'Transactions (Dated)'!$C$2:$C$53,"Buy")-SUMIFS('Transactions (Dated)'!$E$2:$E$53,'Transactions (Dated)'!$D$2:$D$53,'Share Values'!$V365,'Transactions (Dated)'!$B$2:$B$53,'Share Values'!AE$11,'Transactions (Dated)'!$C$2:$C$53,"Sell")</f>
        <v>6835</v>
      </c>
      <c r="AF365" s="40">
        <f ca="1">AF364+SUMIFS('Transactions (Dated)'!$E$2:$E$53,'Transactions (Dated)'!$D$2:$D$53,'Share Values'!$V365,'Transactions (Dated)'!$B$2:$B$53,'Share Values'!AF$11,'Transactions (Dated)'!$C$2:$C$53,"Buy")-SUMIFS('Transactions (Dated)'!$E$2:$E$53,'Transactions (Dated)'!$D$2:$D$53,'Share Values'!$V365,'Transactions (Dated)'!$B$2:$B$53,'Share Values'!AF$11,'Transactions (Dated)'!$C$2:$C$53,"Sell")</f>
        <v>0</v>
      </c>
      <c r="AG365" s="40">
        <f ca="1">AG364+SUMIFS('Transactions (Dated)'!$E$2:$E$53,'Transactions (Dated)'!$D$2:$D$53,'Share Values'!$V365,'Transactions (Dated)'!$B$2:$B$53,'Share Values'!AG$11,'Transactions (Dated)'!$C$2:$C$53,"Buy")-SUMIFS('Transactions (Dated)'!$E$2:$E$53,'Transactions (Dated)'!$D$2:$D$53,'Share Values'!$V365,'Transactions (Dated)'!$B$2:$B$53,'Share Values'!AG$11,'Transactions (Dated)'!$C$2:$C$53,"Sell")</f>
        <v>0</v>
      </c>
      <c r="AH365" s="40">
        <f ca="1">AH364+SUMIFS('Transactions (Dated)'!$E$2:$E$53,'Transactions (Dated)'!$D$2:$D$53,'Share Values'!$V365,'Transactions (Dated)'!$B$2:$B$53,'Share Values'!AH$11,'Transactions (Dated)'!$C$2:$C$53,"Buy")-SUMIFS('Transactions (Dated)'!$E$2:$E$53,'Transactions (Dated)'!$D$2:$D$53,'Share Values'!$V365,'Transactions (Dated)'!$B$2:$B$53,'Share Values'!AH$11,'Transactions (Dated)'!$C$2:$C$53,"Sell")</f>
        <v>0</v>
      </c>
      <c r="AI365" s="40">
        <f ca="1">AI364+SUMIFS('Transactions (Dated)'!$E$2:$E$53,'Transactions (Dated)'!$D$2:$D$53,'Share Values'!$V365,'Transactions (Dated)'!$B$2:$B$53,'Share Values'!AI$11,'Transactions (Dated)'!$C$2:$C$53,"Buy")-SUMIFS('Transactions (Dated)'!$E$2:$E$53,'Transactions (Dated)'!$D$2:$D$53,'Share Values'!$V365,'Transactions (Dated)'!$B$2:$B$53,'Share Values'!AI$11,'Transactions (Dated)'!$C$2:$C$53,"Sell")</f>
        <v>0</v>
      </c>
      <c r="AJ365" s="40">
        <f ca="1">AJ364+SUMIFS('Transactions (Dated)'!$E$2:$E$53,'Transactions (Dated)'!$D$2:$D$53,'Share Values'!$V365,'Transactions (Dated)'!$B$2:$B$53,'Share Values'!AJ$11,'Transactions (Dated)'!$C$2:$C$53,"Buy")-SUMIFS('Transactions (Dated)'!$E$2:$E$53,'Transactions (Dated)'!$D$2:$D$53,'Share Values'!$V365,'Transactions (Dated)'!$B$2:$B$53,'Share Values'!AJ$11,'Transactions (Dated)'!$C$2:$C$53,"Sell")</f>
        <v>0</v>
      </c>
      <c r="AK365" s="40"/>
      <c r="AM365" s="3">
        <f t="shared" si="129"/>
        <v>42429</v>
      </c>
      <c r="AN365" s="6">
        <f t="shared" ca="1" si="130"/>
        <v>48840</v>
      </c>
      <c r="AO365" s="6">
        <f t="shared" ca="1" si="131"/>
        <v>18281.25</v>
      </c>
      <c r="AP365" s="6">
        <f t="shared" ca="1" si="132"/>
        <v>0</v>
      </c>
      <c r="AQ365" s="6">
        <f t="shared" ca="1" si="133"/>
        <v>65179.400000000009</v>
      </c>
      <c r="AR365" s="6">
        <f t="shared" ca="1" si="134"/>
        <v>30524</v>
      </c>
      <c r="AS365" s="6">
        <f t="shared" ca="1" si="135"/>
        <v>55125</v>
      </c>
      <c r="AT365" s="6">
        <f t="shared" ca="1" si="136"/>
        <v>53041</v>
      </c>
      <c r="AU365" s="6">
        <f t="shared" ca="1" si="137"/>
        <v>102527.61</v>
      </c>
      <c r="AV365" s="6">
        <f t="shared" ca="1" si="138"/>
        <v>47913.35</v>
      </c>
      <c r="AW365" s="6">
        <f t="shared" ca="1" si="139"/>
        <v>0</v>
      </c>
      <c r="AX365" s="6">
        <f t="shared" ca="1" si="140"/>
        <v>0</v>
      </c>
      <c r="AY365" s="6">
        <f t="shared" ca="1" si="141"/>
        <v>0</v>
      </c>
      <c r="AZ365" s="6">
        <f t="shared" ca="1" si="142"/>
        <v>0</v>
      </c>
      <c r="BA365" s="6">
        <f t="shared" ca="1" si="143"/>
        <v>0</v>
      </c>
      <c r="BB365" s="6"/>
      <c r="BD365" s="4">
        <f t="shared" ca="1" si="144"/>
        <v>421431.61</v>
      </c>
      <c r="BF365" s="3">
        <f t="shared" si="145"/>
        <v>42429</v>
      </c>
      <c r="BG365" s="6">
        <f>BG364+SUMIFS('Transactions (Dated)'!H:H,'Transactions (Dated)'!D:D,'Share Values'!AM365)</f>
        <v>578427.67999999993</v>
      </c>
      <c r="BH365" s="6">
        <f ca="1">BH364+SUMIFS('Transactions (Dated)'!$F:$F,'Transactions (Dated)'!$D:$D,$BF365,'Transactions (Dated)'!$B:$B,BH$11,'Transactions (Dated)'!$C:$C,"Dividend (paid to cash)")*W365</f>
        <v>0</v>
      </c>
      <c r="BI365" s="6">
        <f ca="1">BI364+SUMIFS('Transactions (Dated)'!$F:$F,'Transactions (Dated)'!$D:$D,$BF365,'Transactions (Dated)'!$B:$B,BI$11,'Transactions (Dated)'!$C:$C,"Dividend (paid to cash)")*X365</f>
        <v>2421.875</v>
      </c>
      <c r="BJ365" s="6">
        <f ca="1">BJ364+SUMIFS('Transactions (Dated)'!$F:$F,'Transactions (Dated)'!$D:$D,$BF365,'Transactions (Dated)'!$B:$B,BJ$11,'Transactions (Dated)'!$C:$C,"Dividend (paid to cash)")*Y365</f>
        <v>0</v>
      </c>
      <c r="BK365" s="6">
        <f ca="1">BK364+SUMIFS('Transactions (Dated)'!$F:$F,'Transactions (Dated)'!$D:$D,$BF365,'Transactions (Dated)'!$B:$B,BK$11,'Transactions (Dated)'!$C:$C,"Dividend (paid to cash)")*Z365</f>
        <v>245.96000000000004</v>
      </c>
      <c r="BL365" s="6">
        <f ca="1">BL364+SUMIFS('Transactions (Dated)'!$F:$F,'Transactions (Dated)'!$D:$D,$BF365,'Transactions (Dated)'!$B:$B,BL$11,'Transactions (Dated)'!$C:$C,"Dividend (paid to cash)")*AA365</f>
        <v>0</v>
      </c>
      <c r="BM365" s="6">
        <f ca="1">BM364+SUMIFS('Transactions (Dated)'!$F:$F,'Transactions (Dated)'!$D:$D,$BF365,'Transactions (Dated)'!$B:$B,BM$11,'Transactions (Dated)'!$C:$C,"Dividend (paid to cash)")*AB365</f>
        <v>359.31700000000001</v>
      </c>
      <c r="BN365" s="6">
        <f ca="1">BN364+SUMIFS('Transactions (Dated)'!$F:$F,'Transactions (Dated)'!$D:$D,$BF365,'Transactions (Dated)'!$B:$B,BN$11,'Transactions (Dated)'!$C:$C,"Dividend (paid to cash)")*AC365</f>
        <v>1014.9999999999999</v>
      </c>
      <c r="BO365" s="6">
        <f ca="1">BO364+SUMIFS('Transactions (Dated)'!$F:$F,'Transactions (Dated)'!$D:$D,$BF365,'Transactions (Dated)'!$B:$B,BO$11,'Transactions (Dated)'!$C:$C,"Dividend (paid to cash)")*AD365</f>
        <v>0</v>
      </c>
      <c r="BP365" s="6">
        <f ca="1">BP364+SUMIFS('Transactions (Dated)'!$F:$F,'Transactions (Dated)'!$D:$D,$BF365,'Transactions (Dated)'!$B:$B,BP$11,'Transactions (Dated)'!$C:$C,"Dividend (paid to cash)")*AE365</f>
        <v>0</v>
      </c>
      <c r="BQ365" s="6">
        <f ca="1">BQ364+SUMIFS('Transactions (Dated)'!$F:$F,'Transactions (Dated)'!$D:$D,$BF365,'Transactions (Dated)'!$B:$B,BQ$11,'Transactions (Dated)'!$C:$C,"Dividend (paid to cash)")*AF365</f>
        <v>0</v>
      </c>
      <c r="BR365" s="6">
        <f ca="1">BR364+SUMIFS('Transactions (Dated)'!$F:$F,'Transactions (Dated)'!$D:$D,$BF365,'Transactions (Dated)'!$B:$B,BR$11,'Transactions (Dated)'!$C:$C,"Dividend (paid to cash)")*AG365</f>
        <v>0</v>
      </c>
      <c r="BS365" s="6">
        <f ca="1">BS364+SUMIFS('Transactions (Dated)'!$F:$F,'Transactions (Dated)'!$D:$D,$BF365,'Transactions (Dated)'!$B:$B,BS$11,'Transactions (Dated)'!$C:$C,"Dividend (paid to cash)")*AH365</f>
        <v>0</v>
      </c>
      <c r="BT365" s="6">
        <f ca="1">BT364+SUMIFS('Transactions (Dated)'!$F:$F,'Transactions (Dated)'!$D:$D,$BF365,'Transactions (Dated)'!$B:$B,BT$11,'Transactions (Dated)'!$C:$C,"Dividend (paid to cash)")*AI365</f>
        <v>0</v>
      </c>
      <c r="BU365" s="6">
        <f ca="1">BU364+SUMIFS('Transactions (Dated)'!$F:$F,'Transactions (Dated)'!$D:$D,$BF365,'Transactions (Dated)'!$B:$B,BU$11,'Transactions (Dated)'!$C:$C,"Dividend (paid to cash)")*AJ365</f>
        <v>0</v>
      </c>
      <c r="BV365" s="6"/>
      <c r="BX365" s="6">
        <f t="shared" ca="1" si="150"/>
        <v>582469.83199999994</v>
      </c>
      <c r="BZ365" s="3">
        <f t="shared" si="151"/>
        <v>42429</v>
      </c>
      <c r="CA365" s="4">
        <f t="shared" ca="1" si="146"/>
        <v>421431.61</v>
      </c>
      <c r="CB365" s="4">
        <f t="shared" ca="1" si="147"/>
        <v>582469.83199999994</v>
      </c>
      <c r="CD365" s="4">
        <f t="shared" ca="1" si="148"/>
        <v>1003901.4419999999</v>
      </c>
    </row>
    <row r="366" spans="2:82" x14ac:dyDescent="0.15">
      <c r="B366" s="3">
        <f t="shared" si="149"/>
        <v>42430</v>
      </c>
      <c r="C366" s="2">
        <v>12982.1</v>
      </c>
      <c r="E366" s="70">
        <v>42430</v>
      </c>
      <c r="F366" s="69">
        <v>10.31</v>
      </c>
      <c r="G366" s="69">
        <v>1.99</v>
      </c>
      <c r="H366" s="69">
        <v>17.600000000000001</v>
      </c>
      <c r="I366" s="69">
        <v>33.74</v>
      </c>
      <c r="J366" s="69">
        <v>13.48</v>
      </c>
      <c r="K366" s="69">
        <v>11.25</v>
      </c>
      <c r="L366" s="69">
        <v>18.079999999999998</v>
      </c>
      <c r="M366" s="69">
        <v>3.48</v>
      </c>
      <c r="N366" s="69">
        <v>6.96</v>
      </c>
      <c r="O366" s="69">
        <v>7.75</v>
      </c>
      <c r="P366" s="69">
        <v>24.21</v>
      </c>
      <c r="Q366" s="69">
        <v>0.98</v>
      </c>
      <c r="R366" s="69">
        <v>4.09</v>
      </c>
      <c r="S366" s="69">
        <v>38.33</v>
      </c>
      <c r="T366" s="4"/>
      <c r="V366" s="3">
        <f t="shared" si="128"/>
        <v>42430</v>
      </c>
      <c r="W366" s="40">
        <f ca="1">W365+SUMIFS('Transactions (Dated)'!$E$2:$E$53,'Transactions (Dated)'!$D$2:$D$53,'Share Values'!$V366,'Transactions (Dated)'!$B$2:$B$53,'Share Values'!W$11,'Transactions (Dated)'!$C$2:$C$53,"Buy")-SUMIFS('Transactions (Dated)'!$E$2:$E$53,'Transactions (Dated)'!$D$2:$D$53,'Share Values'!$V366,'Transactions (Dated)'!$B$2:$B$53,'Share Values'!W$11,'Transactions (Dated)'!$C$2:$C$53,"Sell")</f>
        <v>4625</v>
      </c>
      <c r="X366" s="40">
        <f ca="1">X365+SUMIFS('Transactions (Dated)'!$E$2:$E$53,'Transactions (Dated)'!$D$2:$D$53,'Share Values'!$V366,'Transactions (Dated)'!$B$2:$B$53,'Share Values'!X$11,'Transactions (Dated)'!$C$2:$C$53,"Buy")-SUMIFS('Transactions (Dated)'!$E$2:$E$53,'Transactions (Dated)'!$D$2:$D$53,'Share Values'!$V366,'Transactions (Dated)'!$B$2:$B$53,'Share Values'!X$11,'Transactions (Dated)'!$C$2:$C$53,"Sell")</f>
        <v>9375</v>
      </c>
      <c r="Y366" s="40">
        <f ca="1">Y365+SUMIFS('Transactions (Dated)'!$E$2:$E$53,'Transactions (Dated)'!$D$2:$D$53,'Share Values'!$V366,'Transactions (Dated)'!$B$2:$B$53,'Share Values'!Y$11,'Transactions (Dated)'!$C$2:$C$53,"Buy")-SUMIFS('Transactions (Dated)'!$E$2:$E$53,'Transactions (Dated)'!$D$2:$D$53,'Share Values'!$V366,'Transactions (Dated)'!$B$2:$B$53,'Share Values'!Y$11,'Transactions (Dated)'!$C$2:$C$53,"Sell")</f>
        <v>0</v>
      </c>
      <c r="Z366" s="40">
        <f ca="1">Z365+SUMIFS('Transactions (Dated)'!$E$2:$E$53,'Transactions (Dated)'!$D$2:$D$53,'Share Values'!$V366,'Transactions (Dated)'!$B$2:$B$53,'Share Values'!Z$11,'Transactions (Dated)'!$C$2:$C$53,"Buy")-SUMIFS('Transactions (Dated)'!$E$2:$E$53,'Transactions (Dated)'!$D$2:$D$53,'Share Values'!$V366,'Transactions (Dated)'!$B$2:$B$53,'Share Values'!Z$11,'Transactions (Dated)'!$C$2:$C$53,"Sell")</f>
        <v>1892</v>
      </c>
      <c r="AA366" s="40">
        <f ca="1">AA365+SUMIFS('Transactions (Dated)'!$E$2:$E$53,'Transactions (Dated)'!$D$2:$D$53,'Share Values'!$V366,'Transactions (Dated)'!$B$2:$B$53,'Share Values'!AA$11,'Transactions (Dated)'!$C$2:$C$53,"Buy")-SUMIFS('Transactions (Dated)'!$E$2:$E$53,'Transactions (Dated)'!$D$2:$D$53,'Share Values'!$V366,'Transactions (Dated)'!$B$2:$B$53,'Share Values'!AA$11,'Transactions (Dated)'!$C$2:$C$53,"Sell")</f>
        <v>2348</v>
      </c>
      <c r="AB366" s="40">
        <f ca="1">AB365+SUMIFS('Transactions (Dated)'!$E$2:$E$53,'Transactions (Dated)'!$D$2:$D$53,'Share Values'!$V366,'Transactions (Dated)'!$B$2:$B$53,'Share Values'!AB$11,'Transactions (Dated)'!$C$2:$C$53,"Buy")-SUMIFS('Transactions (Dated)'!$E$2:$E$53,'Transactions (Dated)'!$D$2:$D$53,'Share Values'!$V366,'Transactions (Dated)'!$B$2:$B$53,'Share Values'!AB$11,'Transactions (Dated)'!$C$2:$C$53,"Sell")</f>
        <v>4900</v>
      </c>
      <c r="AC366" s="40">
        <f ca="1">AC365+SUMIFS('Transactions (Dated)'!$E$2:$E$53,'Transactions (Dated)'!$D$2:$D$53,'Share Values'!$V366,'Transactions (Dated)'!$B$2:$B$53,'Share Values'!AC$11,'Transactions (Dated)'!$C$2:$C$53,"Buy")-SUMIFS('Transactions (Dated)'!$E$2:$E$53,'Transactions (Dated)'!$D$2:$D$53,'Share Values'!$V366,'Transactions (Dated)'!$B$2:$B$53,'Share Values'!AC$11,'Transactions (Dated)'!$C$2:$C$53,"Sell")</f>
        <v>2900</v>
      </c>
      <c r="AD366" s="40">
        <f ca="1">AD365+SUMIFS('Transactions (Dated)'!$E$2:$E$53,'Transactions (Dated)'!$D$2:$D$53,'Share Values'!$V366,'Transactions (Dated)'!$B$2:$B$53,'Share Values'!AD$11,'Transactions (Dated)'!$C$2:$C$53,"Buy")-SUMIFS('Transactions (Dated)'!$E$2:$E$53,'Transactions (Dated)'!$D$2:$D$53,'Share Values'!$V366,'Transactions (Dated)'!$B$2:$B$53,'Share Values'!AD$11,'Transactions (Dated)'!$C$2:$C$53,"Sell")</f>
        <v>28401</v>
      </c>
      <c r="AE366" s="40">
        <f ca="1">AE365+SUMIFS('Transactions (Dated)'!$E$2:$E$53,'Transactions (Dated)'!$D$2:$D$53,'Share Values'!$V366,'Transactions (Dated)'!$B$2:$B$53,'Share Values'!AE$11,'Transactions (Dated)'!$C$2:$C$53,"Buy")-SUMIFS('Transactions (Dated)'!$E$2:$E$53,'Transactions (Dated)'!$D$2:$D$53,'Share Values'!$V366,'Transactions (Dated)'!$B$2:$B$53,'Share Values'!AE$11,'Transactions (Dated)'!$C$2:$C$53,"Sell")</f>
        <v>6835</v>
      </c>
      <c r="AF366" s="40">
        <f ca="1">AF365+SUMIFS('Transactions (Dated)'!$E$2:$E$53,'Transactions (Dated)'!$D$2:$D$53,'Share Values'!$V366,'Transactions (Dated)'!$B$2:$B$53,'Share Values'!AF$11,'Transactions (Dated)'!$C$2:$C$53,"Buy")-SUMIFS('Transactions (Dated)'!$E$2:$E$53,'Transactions (Dated)'!$D$2:$D$53,'Share Values'!$V366,'Transactions (Dated)'!$B$2:$B$53,'Share Values'!AF$11,'Transactions (Dated)'!$C$2:$C$53,"Sell")</f>
        <v>0</v>
      </c>
      <c r="AG366" s="40">
        <f ca="1">AG365+SUMIFS('Transactions (Dated)'!$E$2:$E$53,'Transactions (Dated)'!$D$2:$D$53,'Share Values'!$V366,'Transactions (Dated)'!$B$2:$B$53,'Share Values'!AG$11,'Transactions (Dated)'!$C$2:$C$53,"Buy")-SUMIFS('Transactions (Dated)'!$E$2:$E$53,'Transactions (Dated)'!$D$2:$D$53,'Share Values'!$V366,'Transactions (Dated)'!$B$2:$B$53,'Share Values'!AG$11,'Transactions (Dated)'!$C$2:$C$53,"Sell")</f>
        <v>0</v>
      </c>
      <c r="AH366" s="40">
        <f ca="1">AH365+SUMIFS('Transactions (Dated)'!$E$2:$E$53,'Transactions (Dated)'!$D$2:$D$53,'Share Values'!$V366,'Transactions (Dated)'!$B$2:$B$53,'Share Values'!AH$11,'Transactions (Dated)'!$C$2:$C$53,"Buy")-SUMIFS('Transactions (Dated)'!$E$2:$E$53,'Transactions (Dated)'!$D$2:$D$53,'Share Values'!$V366,'Transactions (Dated)'!$B$2:$B$53,'Share Values'!AH$11,'Transactions (Dated)'!$C$2:$C$53,"Sell")</f>
        <v>0</v>
      </c>
      <c r="AI366" s="40">
        <f ca="1">AI365+SUMIFS('Transactions (Dated)'!$E$2:$E$53,'Transactions (Dated)'!$D$2:$D$53,'Share Values'!$V366,'Transactions (Dated)'!$B$2:$B$53,'Share Values'!AI$11,'Transactions (Dated)'!$C$2:$C$53,"Buy")-SUMIFS('Transactions (Dated)'!$E$2:$E$53,'Transactions (Dated)'!$D$2:$D$53,'Share Values'!$V366,'Transactions (Dated)'!$B$2:$B$53,'Share Values'!AI$11,'Transactions (Dated)'!$C$2:$C$53,"Sell")</f>
        <v>0</v>
      </c>
      <c r="AJ366" s="40">
        <f ca="1">AJ365+SUMIFS('Transactions (Dated)'!$E$2:$E$53,'Transactions (Dated)'!$D$2:$D$53,'Share Values'!$V366,'Transactions (Dated)'!$B$2:$B$53,'Share Values'!AJ$11,'Transactions (Dated)'!$C$2:$C$53,"Buy")-SUMIFS('Transactions (Dated)'!$E$2:$E$53,'Transactions (Dated)'!$D$2:$D$53,'Share Values'!$V366,'Transactions (Dated)'!$B$2:$B$53,'Share Values'!AJ$11,'Transactions (Dated)'!$C$2:$C$53,"Sell")</f>
        <v>0</v>
      </c>
      <c r="AK366" s="40"/>
      <c r="AM366" s="3">
        <f t="shared" si="129"/>
        <v>42430</v>
      </c>
      <c r="AN366" s="6">
        <f t="shared" ca="1" si="130"/>
        <v>47683.75</v>
      </c>
      <c r="AO366" s="6">
        <f t="shared" ca="1" si="131"/>
        <v>18656.25</v>
      </c>
      <c r="AP366" s="6">
        <f t="shared" ca="1" si="132"/>
        <v>0</v>
      </c>
      <c r="AQ366" s="6">
        <f t="shared" ca="1" si="133"/>
        <v>63836.08</v>
      </c>
      <c r="AR366" s="6">
        <f t="shared" ca="1" si="134"/>
        <v>31651.040000000001</v>
      </c>
      <c r="AS366" s="6">
        <f t="shared" ca="1" si="135"/>
        <v>55125</v>
      </c>
      <c r="AT366" s="6">
        <f t="shared" ca="1" si="136"/>
        <v>52431.999999999993</v>
      </c>
      <c r="AU366" s="6">
        <f t="shared" ca="1" si="137"/>
        <v>98835.48</v>
      </c>
      <c r="AV366" s="6">
        <f t="shared" ca="1" si="138"/>
        <v>47571.6</v>
      </c>
      <c r="AW366" s="6">
        <f t="shared" ca="1" si="139"/>
        <v>0</v>
      </c>
      <c r="AX366" s="6">
        <f t="shared" ca="1" si="140"/>
        <v>0</v>
      </c>
      <c r="AY366" s="6">
        <f t="shared" ca="1" si="141"/>
        <v>0</v>
      </c>
      <c r="AZ366" s="6">
        <f t="shared" ca="1" si="142"/>
        <v>0</v>
      </c>
      <c r="BA366" s="6">
        <f t="shared" ca="1" si="143"/>
        <v>0</v>
      </c>
      <c r="BB366" s="6"/>
      <c r="BD366" s="4">
        <f t="shared" ca="1" si="144"/>
        <v>415791.19999999995</v>
      </c>
      <c r="BF366" s="3">
        <f t="shared" si="145"/>
        <v>42430</v>
      </c>
      <c r="BG366" s="6">
        <f>BG365+SUMIFS('Transactions (Dated)'!H:H,'Transactions (Dated)'!D:D,'Share Values'!AM366)</f>
        <v>578427.67999999993</v>
      </c>
      <c r="BH366" s="6">
        <f ca="1">BH365+SUMIFS('Transactions (Dated)'!$F:$F,'Transactions (Dated)'!$D:$D,$BF366,'Transactions (Dated)'!$B:$B,BH$11,'Transactions (Dated)'!$C:$C,"Dividend (paid to cash)")*W366</f>
        <v>0</v>
      </c>
      <c r="BI366" s="6">
        <f ca="1">BI365+SUMIFS('Transactions (Dated)'!$F:$F,'Transactions (Dated)'!$D:$D,$BF366,'Transactions (Dated)'!$B:$B,BI$11,'Transactions (Dated)'!$C:$C,"Dividend (paid to cash)")*X366</f>
        <v>2421.875</v>
      </c>
      <c r="BJ366" s="6">
        <f ca="1">BJ365+SUMIFS('Transactions (Dated)'!$F:$F,'Transactions (Dated)'!$D:$D,$BF366,'Transactions (Dated)'!$B:$B,BJ$11,'Transactions (Dated)'!$C:$C,"Dividend (paid to cash)")*Y366</f>
        <v>0</v>
      </c>
      <c r="BK366" s="6">
        <f ca="1">BK365+SUMIFS('Transactions (Dated)'!$F:$F,'Transactions (Dated)'!$D:$D,$BF366,'Transactions (Dated)'!$B:$B,BK$11,'Transactions (Dated)'!$C:$C,"Dividend (paid to cash)")*Z366</f>
        <v>245.96000000000004</v>
      </c>
      <c r="BL366" s="6">
        <f ca="1">BL365+SUMIFS('Transactions (Dated)'!$F:$F,'Transactions (Dated)'!$D:$D,$BF366,'Transactions (Dated)'!$B:$B,BL$11,'Transactions (Dated)'!$C:$C,"Dividend (paid to cash)")*AA366</f>
        <v>0</v>
      </c>
      <c r="BM366" s="6">
        <f ca="1">BM365+SUMIFS('Transactions (Dated)'!$F:$F,'Transactions (Dated)'!$D:$D,$BF366,'Transactions (Dated)'!$B:$B,BM$11,'Transactions (Dated)'!$C:$C,"Dividend (paid to cash)")*AB366</f>
        <v>359.31700000000001</v>
      </c>
      <c r="BN366" s="6">
        <f ca="1">BN365+SUMIFS('Transactions (Dated)'!$F:$F,'Transactions (Dated)'!$D:$D,$BF366,'Transactions (Dated)'!$B:$B,BN$11,'Transactions (Dated)'!$C:$C,"Dividend (paid to cash)")*AC366</f>
        <v>1014.9999999999999</v>
      </c>
      <c r="BO366" s="6">
        <f ca="1">BO365+SUMIFS('Transactions (Dated)'!$F:$F,'Transactions (Dated)'!$D:$D,$BF366,'Transactions (Dated)'!$B:$B,BO$11,'Transactions (Dated)'!$C:$C,"Dividend (paid to cash)")*AD366</f>
        <v>0</v>
      </c>
      <c r="BP366" s="6">
        <f ca="1">BP365+SUMIFS('Transactions (Dated)'!$F:$F,'Transactions (Dated)'!$D:$D,$BF366,'Transactions (Dated)'!$B:$B,BP$11,'Transactions (Dated)'!$C:$C,"Dividend (paid to cash)")*AE366</f>
        <v>0</v>
      </c>
      <c r="BQ366" s="6">
        <f ca="1">BQ365+SUMIFS('Transactions (Dated)'!$F:$F,'Transactions (Dated)'!$D:$D,$BF366,'Transactions (Dated)'!$B:$B,BQ$11,'Transactions (Dated)'!$C:$C,"Dividend (paid to cash)")*AF366</f>
        <v>0</v>
      </c>
      <c r="BR366" s="6">
        <f ca="1">BR365+SUMIFS('Transactions (Dated)'!$F:$F,'Transactions (Dated)'!$D:$D,$BF366,'Transactions (Dated)'!$B:$B,BR$11,'Transactions (Dated)'!$C:$C,"Dividend (paid to cash)")*AG366</f>
        <v>0</v>
      </c>
      <c r="BS366" s="6">
        <f ca="1">BS365+SUMIFS('Transactions (Dated)'!$F:$F,'Transactions (Dated)'!$D:$D,$BF366,'Transactions (Dated)'!$B:$B,BS$11,'Transactions (Dated)'!$C:$C,"Dividend (paid to cash)")*AH366</f>
        <v>0</v>
      </c>
      <c r="BT366" s="6">
        <f ca="1">BT365+SUMIFS('Transactions (Dated)'!$F:$F,'Transactions (Dated)'!$D:$D,$BF366,'Transactions (Dated)'!$B:$B,BT$11,'Transactions (Dated)'!$C:$C,"Dividend (paid to cash)")*AI366</f>
        <v>0</v>
      </c>
      <c r="BU366" s="6">
        <f ca="1">BU365+SUMIFS('Transactions (Dated)'!$F:$F,'Transactions (Dated)'!$D:$D,$BF366,'Transactions (Dated)'!$B:$B,BU$11,'Transactions (Dated)'!$C:$C,"Dividend (paid to cash)")*AJ366</f>
        <v>0</v>
      </c>
      <c r="BV366" s="6"/>
      <c r="BX366" s="6">
        <f t="shared" ca="1" si="150"/>
        <v>582469.83199999994</v>
      </c>
      <c r="BZ366" s="3">
        <f t="shared" si="151"/>
        <v>42430</v>
      </c>
      <c r="CA366" s="4">
        <f t="shared" ca="1" si="146"/>
        <v>415791.19999999995</v>
      </c>
      <c r="CB366" s="4">
        <f t="shared" ca="1" si="147"/>
        <v>582469.83199999994</v>
      </c>
      <c r="CD366" s="4">
        <f t="shared" ca="1" si="148"/>
        <v>998261.03199999989</v>
      </c>
    </row>
    <row r="367" spans="2:82" x14ac:dyDescent="0.15">
      <c r="B367" s="3">
        <f t="shared" si="149"/>
        <v>42431</v>
      </c>
      <c r="C367" s="2">
        <v>13017.9</v>
      </c>
      <c r="E367" s="70">
        <v>42431</v>
      </c>
      <c r="F367" s="69">
        <v>10.46</v>
      </c>
      <c r="G367" s="69">
        <v>2.0099999999999998</v>
      </c>
      <c r="H367" s="69">
        <v>17.649999999999999</v>
      </c>
      <c r="I367" s="69">
        <v>33.700000000000003</v>
      </c>
      <c r="J367" s="69">
        <v>15.06</v>
      </c>
      <c r="K367" s="69">
        <v>11.33</v>
      </c>
      <c r="L367" s="69">
        <v>18.62</v>
      </c>
      <c r="M367" s="69">
        <v>3.54</v>
      </c>
      <c r="N367" s="69">
        <v>7.01</v>
      </c>
      <c r="O367" s="69">
        <v>8.0500000000000007</v>
      </c>
      <c r="P367" s="69">
        <v>24.59</v>
      </c>
      <c r="Q367" s="69">
        <v>0.99</v>
      </c>
      <c r="R367" s="69">
        <v>4.58</v>
      </c>
      <c r="S367" s="69">
        <v>38.65</v>
      </c>
      <c r="T367" s="4"/>
      <c r="V367" s="3">
        <f t="shared" si="128"/>
        <v>42431</v>
      </c>
      <c r="W367" s="40">
        <f ca="1">W366+SUMIFS('Transactions (Dated)'!$E$2:$E$53,'Transactions (Dated)'!$D$2:$D$53,'Share Values'!$V367,'Transactions (Dated)'!$B$2:$B$53,'Share Values'!W$11,'Transactions (Dated)'!$C$2:$C$53,"Buy")-SUMIFS('Transactions (Dated)'!$E$2:$E$53,'Transactions (Dated)'!$D$2:$D$53,'Share Values'!$V367,'Transactions (Dated)'!$B$2:$B$53,'Share Values'!W$11,'Transactions (Dated)'!$C$2:$C$53,"Sell")</f>
        <v>4625</v>
      </c>
      <c r="X367" s="40">
        <f ca="1">X366+SUMIFS('Transactions (Dated)'!$E$2:$E$53,'Transactions (Dated)'!$D$2:$D$53,'Share Values'!$V367,'Transactions (Dated)'!$B$2:$B$53,'Share Values'!X$11,'Transactions (Dated)'!$C$2:$C$53,"Buy")-SUMIFS('Transactions (Dated)'!$E$2:$E$53,'Transactions (Dated)'!$D$2:$D$53,'Share Values'!$V367,'Transactions (Dated)'!$B$2:$B$53,'Share Values'!X$11,'Transactions (Dated)'!$C$2:$C$53,"Sell")</f>
        <v>9375</v>
      </c>
      <c r="Y367" s="40">
        <f ca="1">Y366+SUMIFS('Transactions (Dated)'!$E$2:$E$53,'Transactions (Dated)'!$D$2:$D$53,'Share Values'!$V367,'Transactions (Dated)'!$B$2:$B$53,'Share Values'!Y$11,'Transactions (Dated)'!$C$2:$C$53,"Buy")-SUMIFS('Transactions (Dated)'!$E$2:$E$53,'Transactions (Dated)'!$D$2:$D$53,'Share Values'!$V367,'Transactions (Dated)'!$B$2:$B$53,'Share Values'!Y$11,'Transactions (Dated)'!$C$2:$C$53,"Sell")</f>
        <v>0</v>
      </c>
      <c r="Z367" s="40">
        <f ca="1">Z366+SUMIFS('Transactions (Dated)'!$E$2:$E$53,'Transactions (Dated)'!$D$2:$D$53,'Share Values'!$V367,'Transactions (Dated)'!$B$2:$B$53,'Share Values'!Z$11,'Transactions (Dated)'!$C$2:$C$53,"Buy")-SUMIFS('Transactions (Dated)'!$E$2:$E$53,'Transactions (Dated)'!$D$2:$D$53,'Share Values'!$V367,'Transactions (Dated)'!$B$2:$B$53,'Share Values'!Z$11,'Transactions (Dated)'!$C$2:$C$53,"Sell")</f>
        <v>1892</v>
      </c>
      <c r="AA367" s="40">
        <f ca="1">AA366+SUMIFS('Transactions (Dated)'!$E$2:$E$53,'Transactions (Dated)'!$D$2:$D$53,'Share Values'!$V367,'Transactions (Dated)'!$B$2:$B$53,'Share Values'!AA$11,'Transactions (Dated)'!$C$2:$C$53,"Buy")-SUMIFS('Transactions (Dated)'!$E$2:$E$53,'Transactions (Dated)'!$D$2:$D$53,'Share Values'!$V367,'Transactions (Dated)'!$B$2:$B$53,'Share Values'!AA$11,'Transactions (Dated)'!$C$2:$C$53,"Sell")</f>
        <v>2348</v>
      </c>
      <c r="AB367" s="40">
        <f ca="1">AB366+SUMIFS('Transactions (Dated)'!$E$2:$E$53,'Transactions (Dated)'!$D$2:$D$53,'Share Values'!$V367,'Transactions (Dated)'!$B$2:$B$53,'Share Values'!AB$11,'Transactions (Dated)'!$C$2:$C$53,"Buy")-SUMIFS('Transactions (Dated)'!$E$2:$E$53,'Transactions (Dated)'!$D$2:$D$53,'Share Values'!$V367,'Transactions (Dated)'!$B$2:$B$53,'Share Values'!AB$11,'Transactions (Dated)'!$C$2:$C$53,"Sell")</f>
        <v>4900</v>
      </c>
      <c r="AC367" s="40">
        <f ca="1">AC366+SUMIFS('Transactions (Dated)'!$E$2:$E$53,'Transactions (Dated)'!$D$2:$D$53,'Share Values'!$V367,'Transactions (Dated)'!$B$2:$B$53,'Share Values'!AC$11,'Transactions (Dated)'!$C$2:$C$53,"Buy")-SUMIFS('Transactions (Dated)'!$E$2:$E$53,'Transactions (Dated)'!$D$2:$D$53,'Share Values'!$V367,'Transactions (Dated)'!$B$2:$B$53,'Share Values'!AC$11,'Transactions (Dated)'!$C$2:$C$53,"Sell")</f>
        <v>2900</v>
      </c>
      <c r="AD367" s="40">
        <f ca="1">AD366+SUMIFS('Transactions (Dated)'!$E$2:$E$53,'Transactions (Dated)'!$D$2:$D$53,'Share Values'!$V367,'Transactions (Dated)'!$B$2:$B$53,'Share Values'!AD$11,'Transactions (Dated)'!$C$2:$C$53,"Buy")-SUMIFS('Transactions (Dated)'!$E$2:$E$53,'Transactions (Dated)'!$D$2:$D$53,'Share Values'!$V367,'Transactions (Dated)'!$B$2:$B$53,'Share Values'!AD$11,'Transactions (Dated)'!$C$2:$C$53,"Sell")</f>
        <v>28401</v>
      </c>
      <c r="AE367" s="40">
        <f ca="1">AE366+SUMIFS('Transactions (Dated)'!$E$2:$E$53,'Transactions (Dated)'!$D$2:$D$53,'Share Values'!$V367,'Transactions (Dated)'!$B$2:$B$53,'Share Values'!AE$11,'Transactions (Dated)'!$C$2:$C$53,"Buy")-SUMIFS('Transactions (Dated)'!$E$2:$E$53,'Transactions (Dated)'!$D$2:$D$53,'Share Values'!$V367,'Transactions (Dated)'!$B$2:$B$53,'Share Values'!AE$11,'Transactions (Dated)'!$C$2:$C$53,"Sell")</f>
        <v>6835</v>
      </c>
      <c r="AF367" s="40">
        <f ca="1">AF366+SUMIFS('Transactions (Dated)'!$E$2:$E$53,'Transactions (Dated)'!$D$2:$D$53,'Share Values'!$V367,'Transactions (Dated)'!$B$2:$B$53,'Share Values'!AF$11,'Transactions (Dated)'!$C$2:$C$53,"Buy")-SUMIFS('Transactions (Dated)'!$E$2:$E$53,'Transactions (Dated)'!$D$2:$D$53,'Share Values'!$V367,'Transactions (Dated)'!$B$2:$B$53,'Share Values'!AF$11,'Transactions (Dated)'!$C$2:$C$53,"Sell")</f>
        <v>0</v>
      </c>
      <c r="AG367" s="40">
        <f ca="1">AG366+SUMIFS('Transactions (Dated)'!$E$2:$E$53,'Transactions (Dated)'!$D$2:$D$53,'Share Values'!$V367,'Transactions (Dated)'!$B$2:$B$53,'Share Values'!AG$11,'Transactions (Dated)'!$C$2:$C$53,"Buy")-SUMIFS('Transactions (Dated)'!$E$2:$E$53,'Transactions (Dated)'!$D$2:$D$53,'Share Values'!$V367,'Transactions (Dated)'!$B$2:$B$53,'Share Values'!AG$11,'Transactions (Dated)'!$C$2:$C$53,"Sell")</f>
        <v>0</v>
      </c>
      <c r="AH367" s="40">
        <f ca="1">AH366+SUMIFS('Transactions (Dated)'!$E$2:$E$53,'Transactions (Dated)'!$D$2:$D$53,'Share Values'!$V367,'Transactions (Dated)'!$B$2:$B$53,'Share Values'!AH$11,'Transactions (Dated)'!$C$2:$C$53,"Buy")-SUMIFS('Transactions (Dated)'!$E$2:$E$53,'Transactions (Dated)'!$D$2:$D$53,'Share Values'!$V367,'Transactions (Dated)'!$B$2:$B$53,'Share Values'!AH$11,'Transactions (Dated)'!$C$2:$C$53,"Sell")</f>
        <v>0</v>
      </c>
      <c r="AI367" s="40">
        <f ca="1">AI366+SUMIFS('Transactions (Dated)'!$E$2:$E$53,'Transactions (Dated)'!$D$2:$D$53,'Share Values'!$V367,'Transactions (Dated)'!$B$2:$B$53,'Share Values'!AI$11,'Transactions (Dated)'!$C$2:$C$53,"Buy")-SUMIFS('Transactions (Dated)'!$E$2:$E$53,'Transactions (Dated)'!$D$2:$D$53,'Share Values'!$V367,'Transactions (Dated)'!$B$2:$B$53,'Share Values'!AI$11,'Transactions (Dated)'!$C$2:$C$53,"Sell")</f>
        <v>0</v>
      </c>
      <c r="AJ367" s="40">
        <f ca="1">AJ366+SUMIFS('Transactions (Dated)'!$E$2:$E$53,'Transactions (Dated)'!$D$2:$D$53,'Share Values'!$V367,'Transactions (Dated)'!$B$2:$B$53,'Share Values'!AJ$11,'Transactions (Dated)'!$C$2:$C$53,"Buy")-SUMIFS('Transactions (Dated)'!$E$2:$E$53,'Transactions (Dated)'!$D$2:$D$53,'Share Values'!$V367,'Transactions (Dated)'!$B$2:$B$53,'Share Values'!AJ$11,'Transactions (Dated)'!$C$2:$C$53,"Sell")</f>
        <v>0</v>
      </c>
      <c r="AK367" s="40"/>
      <c r="AM367" s="3">
        <f t="shared" si="129"/>
        <v>42431</v>
      </c>
      <c r="AN367" s="6">
        <f t="shared" ca="1" si="130"/>
        <v>48377.500000000007</v>
      </c>
      <c r="AO367" s="6">
        <f t="shared" ca="1" si="131"/>
        <v>18843.749999999996</v>
      </c>
      <c r="AP367" s="6">
        <f t="shared" ca="1" si="132"/>
        <v>0</v>
      </c>
      <c r="AQ367" s="6">
        <f t="shared" ca="1" si="133"/>
        <v>63760.400000000009</v>
      </c>
      <c r="AR367" s="6">
        <f t="shared" ca="1" si="134"/>
        <v>35360.880000000005</v>
      </c>
      <c r="AS367" s="6">
        <f t="shared" ca="1" si="135"/>
        <v>55517</v>
      </c>
      <c r="AT367" s="6">
        <f t="shared" ca="1" si="136"/>
        <v>53998</v>
      </c>
      <c r="AU367" s="6">
        <f t="shared" ca="1" si="137"/>
        <v>100539.54000000001</v>
      </c>
      <c r="AV367" s="6">
        <f t="shared" ca="1" si="138"/>
        <v>47913.35</v>
      </c>
      <c r="AW367" s="6">
        <f t="shared" ca="1" si="139"/>
        <v>0</v>
      </c>
      <c r="AX367" s="6">
        <f t="shared" ca="1" si="140"/>
        <v>0</v>
      </c>
      <c r="AY367" s="6">
        <f t="shared" ca="1" si="141"/>
        <v>0</v>
      </c>
      <c r="AZ367" s="6">
        <f t="shared" ca="1" si="142"/>
        <v>0</v>
      </c>
      <c r="BA367" s="6">
        <f t="shared" ca="1" si="143"/>
        <v>0</v>
      </c>
      <c r="BB367" s="6"/>
      <c r="BD367" s="4">
        <f t="shared" ca="1" si="144"/>
        <v>424310.42000000004</v>
      </c>
      <c r="BF367" s="3">
        <f t="shared" si="145"/>
        <v>42431</v>
      </c>
      <c r="BG367" s="6">
        <f>BG366+SUMIFS('Transactions (Dated)'!H:H,'Transactions (Dated)'!D:D,'Share Values'!AM367)</f>
        <v>578427.67999999993</v>
      </c>
      <c r="BH367" s="6">
        <f ca="1">BH366+SUMIFS('Transactions (Dated)'!$F:$F,'Transactions (Dated)'!$D:$D,$BF367,'Transactions (Dated)'!$B:$B,BH$11,'Transactions (Dated)'!$C:$C,"Dividend (paid to cash)")*W367</f>
        <v>0</v>
      </c>
      <c r="BI367" s="6">
        <f ca="1">BI366+SUMIFS('Transactions (Dated)'!$F:$F,'Transactions (Dated)'!$D:$D,$BF367,'Transactions (Dated)'!$B:$B,BI$11,'Transactions (Dated)'!$C:$C,"Dividend (paid to cash)")*X367</f>
        <v>2421.875</v>
      </c>
      <c r="BJ367" s="6">
        <f ca="1">BJ366+SUMIFS('Transactions (Dated)'!$F:$F,'Transactions (Dated)'!$D:$D,$BF367,'Transactions (Dated)'!$B:$B,BJ$11,'Transactions (Dated)'!$C:$C,"Dividend (paid to cash)")*Y367</f>
        <v>0</v>
      </c>
      <c r="BK367" s="6">
        <f ca="1">BK366+SUMIFS('Transactions (Dated)'!$F:$F,'Transactions (Dated)'!$D:$D,$BF367,'Transactions (Dated)'!$B:$B,BK$11,'Transactions (Dated)'!$C:$C,"Dividend (paid to cash)")*Z367</f>
        <v>245.96000000000004</v>
      </c>
      <c r="BL367" s="6">
        <f ca="1">BL366+SUMIFS('Transactions (Dated)'!$F:$F,'Transactions (Dated)'!$D:$D,$BF367,'Transactions (Dated)'!$B:$B,BL$11,'Transactions (Dated)'!$C:$C,"Dividend (paid to cash)")*AA367</f>
        <v>0</v>
      </c>
      <c r="BM367" s="6">
        <f ca="1">BM366+SUMIFS('Transactions (Dated)'!$F:$F,'Transactions (Dated)'!$D:$D,$BF367,'Transactions (Dated)'!$B:$B,BM$11,'Transactions (Dated)'!$C:$C,"Dividend (paid to cash)")*AB367</f>
        <v>359.31700000000001</v>
      </c>
      <c r="BN367" s="6">
        <f ca="1">BN366+SUMIFS('Transactions (Dated)'!$F:$F,'Transactions (Dated)'!$D:$D,$BF367,'Transactions (Dated)'!$B:$B,BN$11,'Transactions (Dated)'!$C:$C,"Dividend (paid to cash)")*AC367</f>
        <v>1014.9999999999999</v>
      </c>
      <c r="BO367" s="6">
        <f ca="1">BO366+SUMIFS('Transactions (Dated)'!$F:$F,'Transactions (Dated)'!$D:$D,$BF367,'Transactions (Dated)'!$B:$B,BO$11,'Transactions (Dated)'!$C:$C,"Dividend (paid to cash)")*AD367</f>
        <v>0</v>
      </c>
      <c r="BP367" s="6">
        <f ca="1">BP366+SUMIFS('Transactions (Dated)'!$F:$F,'Transactions (Dated)'!$D:$D,$BF367,'Transactions (Dated)'!$B:$B,BP$11,'Transactions (Dated)'!$C:$C,"Dividend (paid to cash)")*AE367</f>
        <v>0</v>
      </c>
      <c r="BQ367" s="6">
        <f ca="1">BQ366+SUMIFS('Transactions (Dated)'!$F:$F,'Transactions (Dated)'!$D:$D,$BF367,'Transactions (Dated)'!$B:$B,BQ$11,'Transactions (Dated)'!$C:$C,"Dividend (paid to cash)")*AF367</f>
        <v>0</v>
      </c>
      <c r="BR367" s="6">
        <f ca="1">BR366+SUMIFS('Transactions (Dated)'!$F:$F,'Transactions (Dated)'!$D:$D,$BF367,'Transactions (Dated)'!$B:$B,BR$11,'Transactions (Dated)'!$C:$C,"Dividend (paid to cash)")*AG367</f>
        <v>0</v>
      </c>
      <c r="BS367" s="6">
        <f ca="1">BS366+SUMIFS('Transactions (Dated)'!$F:$F,'Transactions (Dated)'!$D:$D,$BF367,'Transactions (Dated)'!$B:$B,BS$11,'Transactions (Dated)'!$C:$C,"Dividend (paid to cash)")*AH367</f>
        <v>0</v>
      </c>
      <c r="BT367" s="6">
        <f ca="1">BT366+SUMIFS('Transactions (Dated)'!$F:$F,'Transactions (Dated)'!$D:$D,$BF367,'Transactions (Dated)'!$B:$B,BT$11,'Transactions (Dated)'!$C:$C,"Dividend (paid to cash)")*AI367</f>
        <v>0</v>
      </c>
      <c r="BU367" s="6">
        <f ca="1">BU366+SUMIFS('Transactions (Dated)'!$F:$F,'Transactions (Dated)'!$D:$D,$BF367,'Transactions (Dated)'!$B:$B,BU$11,'Transactions (Dated)'!$C:$C,"Dividend (paid to cash)")*AJ367</f>
        <v>0</v>
      </c>
      <c r="BV367" s="6"/>
      <c r="BX367" s="6">
        <f t="shared" ca="1" si="150"/>
        <v>582469.83199999994</v>
      </c>
      <c r="BZ367" s="3">
        <f t="shared" si="151"/>
        <v>42431</v>
      </c>
      <c r="CA367" s="4">
        <f t="shared" ca="1" si="146"/>
        <v>424310.42000000004</v>
      </c>
      <c r="CB367" s="4">
        <f t="shared" ca="1" si="147"/>
        <v>582469.83199999994</v>
      </c>
      <c r="CD367" s="4">
        <f t="shared" ca="1" si="148"/>
        <v>1006780.252</v>
      </c>
    </row>
    <row r="368" spans="2:82" x14ac:dyDescent="0.15">
      <c r="B368" s="3">
        <f t="shared" si="149"/>
        <v>42432</v>
      </c>
      <c r="C368" s="2">
        <v>13123.7</v>
      </c>
      <c r="E368" s="70">
        <v>42432</v>
      </c>
      <c r="F368" s="69">
        <v>10.49</v>
      </c>
      <c r="G368" s="69">
        <v>2.17</v>
      </c>
      <c r="H368" s="69">
        <v>17.8</v>
      </c>
      <c r="I368" s="69">
        <v>33.64</v>
      </c>
      <c r="J368" s="69">
        <v>15.11</v>
      </c>
      <c r="K368" s="69">
        <v>11.4</v>
      </c>
      <c r="L368" s="69">
        <v>19.11</v>
      </c>
      <c r="M368" s="69">
        <v>3.77</v>
      </c>
      <c r="N368" s="69">
        <v>6.97</v>
      </c>
      <c r="O368" s="69">
        <v>8.3332999999999995</v>
      </c>
      <c r="P368" s="69">
        <v>24.55</v>
      </c>
      <c r="Q368" s="69">
        <v>0.99</v>
      </c>
      <c r="R368" s="69">
        <v>5.1100000000000003</v>
      </c>
      <c r="S368" s="69">
        <v>38.869999999999997</v>
      </c>
      <c r="T368" s="4"/>
      <c r="V368" s="3">
        <f t="shared" si="128"/>
        <v>42432</v>
      </c>
      <c r="W368" s="40">
        <f ca="1">W367+SUMIFS('Transactions (Dated)'!$E$2:$E$53,'Transactions (Dated)'!$D$2:$D$53,'Share Values'!$V368,'Transactions (Dated)'!$B$2:$B$53,'Share Values'!W$11,'Transactions (Dated)'!$C$2:$C$53,"Buy")-SUMIFS('Transactions (Dated)'!$E$2:$E$53,'Transactions (Dated)'!$D$2:$D$53,'Share Values'!$V368,'Transactions (Dated)'!$B$2:$B$53,'Share Values'!W$11,'Transactions (Dated)'!$C$2:$C$53,"Sell")</f>
        <v>4625</v>
      </c>
      <c r="X368" s="40">
        <f ca="1">X367+SUMIFS('Transactions (Dated)'!$E$2:$E$53,'Transactions (Dated)'!$D$2:$D$53,'Share Values'!$V368,'Transactions (Dated)'!$B$2:$B$53,'Share Values'!X$11,'Transactions (Dated)'!$C$2:$C$53,"Buy")-SUMIFS('Transactions (Dated)'!$E$2:$E$53,'Transactions (Dated)'!$D$2:$D$53,'Share Values'!$V368,'Transactions (Dated)'!$B$2:$B$53,'Share Values'!X$11,'Transactions (Dated)'!$C$2:$C$53,"Sell")</f>
        <v>9375</v>
      </c>
      <c r="Y368" s="40">
        <f ca="1">Y367+SUMIFS('Transactions (Dated)'!$E$2:$E$53,'Transactions (Dated)'!$D$2:$D$53,'Share Values'!$V368,'Transactions (Dated)'!$B$2:$B$53,'Share Values'!Y$11,'Transactions (Dated)'!$C$2:$C$53,"Buy")-SUMIFS('Transactions (Dated)'!$E$2:$E$53,'Transactions (Dated)'!$D$2:$D$53,'Share Values'!$V368,'Transactions (Dated)'!$B$2:$B$53,'Share Values'!Y$11,'Transactions (Dated)'!$C$2:$C$53,"Sell")</f>
        <v>0</v>
      </c>
      <c r="Z368" s="40">
        <f ca="1">Z367+SUMIFS('Transactions (Dated)'!$E$2:$E$53,'Transactions (Dated)'!$D$2:$D$53,'Share Values'!$V368,'Transactions (Dated)'!$B$2:$B$53,'Share Values'!Z$11,'Transactions (Dated)'!$C$2:$C$53,"Buy")-SUMIFS('Transactions (Dated)'!$E$2:$E$53,'Transactions (Dated)'!$D$2:$D$53,'Share Values'!$V368,'Transactions (Dated)'!$B$2:$B$53,'Share Values'!Z$11,'Transactions (Dated)'!$C$2:$C$53,"Sell")</f>
        <v>1892</v>
      </c>
      <c r="AA368" s="40">
        <f ca="1">AA367+SUMIFS('Transactions (Dated)'!$E$2:$E$53,'Transactions (Dated)'!$D$2:$D$53,'Share Values'!$V368,'Transactions (Dated)'!$B$2:$B$53,'Share Values'!AA$11,'Transactions (Dated)'!$C$2:$C$53,"Buy")-SUMIFS('Transactions (Dated)'!$E$2:$E$53,'Transactions (Dated)'!$D$2:$D$53,'Share Values'!$V368,'Transactions (Dated)'!$B$2:$B$53,'Share Values'!AA$11,'Transactions (Dated)'!$C$2:$C$53,"Sell")</f>
        <v>2348</v>
      </c>
      <c r="AB368" s="40">
        <f ca="1">AB367+SUMIFS('Transactions (Dated)'!$E$2:$E$53,'Transactions (Dated)'!$D$2:$D$53,'Share Values'!$V368,'Transactions (Dated)'!$B$2:$B$53,'Share Values'!AB$11,'Transactions (Dated)'!$C$2:$C$53,"Buy")-SUMIFS('Transactions (Dated)'!$E$2:$E$53,'Transactions (Dated)'!$D$2:$D$53,'Share Values'!$V368,'Transactions (Dated)'!$B$2:$B$53,'Share Values'!AB$11,'Transactions (Dated)'!$C$2:$C$53,"Sell")</f>
        <v>4900</v>
      </c>
      <c r="AC368" s="40">
        <f ca="1">AC367+SUMIFS('Transactions (Dated)'!$E$2:$E$53,'Transactions (Dated)'!$D$2:$D$53,'Share Values'!$V368,'Transactions (Dated)'!$B$2:$B$53,'Share Values'!AC$11,'Transactions (Dated)'!$C$2:$C$53,"Buy")-SUMIFS('Transactions (Dated)'!$E$2:$E$53,'Transactions (Dated)'!$D$2:$D$53,'Share Values'!$V368,'Transactions (Dated)'!$B$2:$B$53,'Share Values'!AC$11,'Transactions (Dated)'!$C$2:$C$53,"Sell")</f>
        <v>2900</v>
      </c>
      <c r="AD368" s="40">
        <f ca="1">AD367+SUMIFS('Transactions (Dated)'!$E$2:$E$53,'Transactions (Dated)'!$D$2:$D$53,'Share Values'!$V368,'Transactions (Dated)'!$B$2:$B$53,'Share Values'!AD$11,'Transactions (Dated)'!$C$2:$C$53,"Buy")-SUMIFS('Transactions (Dated)'!$E$2:$E$53,'Transactions (Dated)'!$D$2:$D$53,'Share Values'!$V368,'Transactions (Dated)'!$B$2:$B$53,'Share Values'!AD$11,'Transactions (Dated)'!$C$2:$C$53,"Sell")</f>
        <v>28401</v>
      </c>
      <c r="AE368" s="40">
        <f ca="1">AE367+SUMIFS('Transactions (Dated)'!$E$2:$E$53,'Transactions (Dated)'!$D$2:$D$53,'Share Values'!$V368,'Transactions (Dated)'!$B$2:$B$53,'Share Values'!AE$11,'Transactions (Dated)'!$C$2:$C$53,"Buy")-SUMIFS('Transactions (Dated)'!$E$2:$E$53,'Transactions (Dated)'!$D$2:$D$53,'Share Values'!$V368,'Transactions (Dated)'!$B$2:$B$53,'Share Values'!AE$11,'Transactions (Dated)'!$C$2:$C$53,"Sell")</f>
        <v>6835</v>
      </c>
      <c r="AF368" s="40">
        <f ca="1">AF367+SUMIFS('Transactions (Dated)'!$E$2:$E$53,'Transactions (Dated)'!$D$2:$D$53,'Share Values'!$V368,'Transactions (Dated)'!$B$2:$B$53,'Share Values'!AF$11,'Transactions (Dated)'!$C$2:$C$53,"Buy")-SUMIFS('Transactions (Dated)'!$E$2:$E$53,'Transactions (Dated)'!$D$2:$D$53,'Share Values'!$V368,'Transactions (Dated)'!$B$2:$B$53,'Share Values'!AF$11,'Transactions (Dated)'!$C$2:$C$53,"Sell")</f>
        <v>0</v>
      </c>
      <c r="AG368" s="40">
        <f ca="1">AG367+SUMIFS('Transactions (Dated)'!$E$2:$E$53,'Transactions (Dated)'!$D$2:$D$53,'Share Values'!$V368,'Transactions (Dated)'!$B$2:$B$53,'Share Values'!AG$11,'Transactions (Dated)'!$C$2:$C$53,"Buy")-SUMIFS('Transactions (Dated)'!$E$2:$E$53,'Transactions (Dated)'!$D$2:$D$53,'Share Values'!$V368,'Transactions (Dated)'!$B$2:$B$53,'Share Values'!AG$11,'Transactions (Dated)'!$C$2:$C$53,"Sell")</f>
        <v>0</v>
      </c>
      <c r="AH368" s="40">
        <f ca="1">AH367+SUMIFS('Transactions (Dated)'!$E$2:$E$53,'Transactions (Dated)'!$D$2:$D$53,'Share Values'!$V368,'Transactions (Dated)'!$B$2:$B$53,'Share Values'!AH$11,'Transactions (Dated)'!$C$2:$C$53,"Buy")-SUMIFS('Transactions (Dated)'!$E$2:$E$53,'Transactions (Dated)'!$D$2:$D$53,'Share Values'!$V368,'Transactions (Dated)'!$B$2:$B$53,'Share Values'!AH$11,'Transactions (Dated)'!$C$2:$C$53,"Sell")</f>
        <v>0</v>
      </c>
      <c r="AI368" s="40">
        <f ca="1">AI367+SUMIFS('Transactions (Dated)'!$E$2:$E$53,'Transactions (Dated)'!$D$2:$D$53,'Share Values'!$V368,'Transactions (Dated)'!$B$2:$B$53,'Share Values'!AI$11,'Transactions (Dated)'!$C$2:$C$53,"Buy")-SUMIFS('Transactions (Dated)'!$E$2:$E$53,'Transactions (Dated)'!$D$2:$D$53,'Share Values'!$V368,'Transactions (Dated)'!$B$2:$B$53,'Share Values'!AI$11,'Transactions (Dated)'!$C$2:$C$53,"Sell")</f>
        <v>0</v>
      </c>
      <c r="AJ368" s="40">
        <f ca="1">AJ367+SUMIFS('Transactions (Dated)'!$E$2:$E$53,'Transactions (Dated)'!$D$2:$D$53,'Share Values'!$V368,'Transactions (Dated)'!$B$2:$B$53,'Share Values'!AJ$11,'Transactions (Dated)'!$C$2:$C$53,"Buy")-SUMIFS('Transactions (Dated)'!$E$2:$E$53,'Transactions (Dated)'!$D$2:$D$53,'Share Values'!$V368,'Transactions (Dated)'!$B$2:$B$53,'Share Values'!AJ$11,'Transactions (Dated)'!$C$2:$C$53,"Sell")</f>
        <v>0</v>
      </c>
      <c r="AK368" s="40"/>
      <c r="AM368" s="3">
        <f t="shared" si="129"/>
        <v>42432</v>
      </c>
      <c r="AN368" s="6">
        <f t="shared" ca="1" si="130"/>
        <v>48516.25</v>
      </c>
      <c r="AO368" s="6">
        <f t="shared" ca="1" si="131"/>
        <v>20343.75</v>
      </c>
      <c r="AP368" s="6">
        <f t="shared" ca="1" si="132"/>
        <v>0</v>
      </c>
      <c r="AQ368" s="6">
        <f t="shared" ca="1" si="133"/>
        <v>63646.880000000005</v>
      </c>
      <c r="AR368" s="6">
        <f t="shared" ca="1" si="134"/>
        <v>35478.28</v>
      </c>
      <c r="AS368" s="6">
        <f t="shared" ca="1" si="135"/>
        <v>55860</v>
      </c>
      <c r="AT368" s="6">
        <f t="shared" ca="1" si="136"/>
        <v>55419</v>
      </c>
      <c r="AU368" s="6">
        <f t="shared" ca="1" si="137"/>
        <v>107071.77</v>
      </c>
      <c r="AV368" s="6">
        <f t="shared" ca="1" si="138"/>
        <v>47639.95</v>
      </c>
      <c r="AW368" s="6">
        <f t="shared" ca="1" si="139"/>
        <v>0</v>
      </c>
      <c r="AX368" s="6">
        <f t="shared" ca="1" si="140"/>
        <v>0</v>
      </c>
      <c r="AY368" s="6">
        <f t="shared" ca="1" si="141"/>
        <v>0</v>
      </c>
      <c r="AZ368" s="6">
        <f t="shared" ca="1" si="142"/>
        <v>0</v>
      </c>
      <c r="BA368" s="6">
        <f t="shared" ca="1" si="143"/>
        <v>0</v>
      </c>
      <c r="BB368" s="6"/>
      <c r="BD368" s="4">
        <f t="shared" ca="1" si="144"/>
        <v>433975.88000000006</v>
      </c>
      <c r="BF368" s="3">
        <f t="shared" si="145"/>
        <v>42432</v>
      </c>
      <c r="BG368" s="6">
        <f>BG367+SUMIFS('Transactions (Dated)'!H:H,'Transactions (Dated)'!D:D,'Share Values'!AM368)</f>
        <v>578427.67999999993</v>
      </c>
      <c r="BH368" s="6">
        <f ca="1">BH367+SUMIFS('Transactions (Dated)'!$F:$F,'Transactions (Dated)'!$D:$D,$BF368,'Transactions (Dated)'!$B:$B,BH$11,'Transactions (Dated)'!$C:$C,"Dividend (paid to cash)")*W368</f>
        <v>0</v>
      </c>
      <c r="BI368" s="6">
        <f ca="1">BI367+SUMIFS('Transactions (Dated)'!$F:$F,'Transactions (Dated)'!$D:$D,$BF368,'Transactions (Dated)'!$B:$B,BI$11,'Transactions (Dated)'!$C:$C,"Dividend (paid to cash)")*X368</f>
        <v>2421.875</v>
      </c>
      <c r="BJ368" s="6">
        <f ca="1">BJ367+SUMIFS('Transactions (Dated)'!$F:$F,'Transactions (Dated)'!$D:$D,$BF368,'Transactions (Dated)'!$B:$B,BJ$11,'Transactions (Dated)'!$C:$C,"Dividend (paid to cash)")*Y368</f>
        <v>0</v>
      </c>
      <c r="BK368" s="6">
        <f ca="1">BK367+SUMIFS('Transactions (Dated)'!$F:$F,'Transactions (Dated)'!$D:$D,$BF368,'Transactions (Dated)'!$B:$B,BK$11,'Transactions (Dated)'!$C:$C,"Dividend (paid to cash)")*Z368</f>
        <v>245.96000000000004</v>
      </c>
      <c r="BL368" s="6">
        <f ca="1">BL367+SUMIFS('Transactions (Dated)'!$F:$F,'Transactions (Dated)'!$D:$D,$BF368,'Transactions (Dated)'!$B:$B,BL$11,'Transactions (Dated)'!$C:$C,"Dividend (paid to cash)")*AA368</f>
        <v>0</v>
      </c>
      <c r="BM368" s="6">
        <f ca="1">BM367+SUMIFS('Transactions (Dated)'!$F:$F,'Transactions (Dated)'!$D:$D,$BF368,'Transactions (Dated)'!$B:$B,BM$11,'Transactions (Dated)'!$C:$C,"Dividend (paid to cash)")*AB368</f>
        <v>359.31700000000001</v>
      </c>
      <c r="BN368" s="6">
        <f ca="1">BN367+SUMIFS('Transactions (Dated)'!$F:$F,'Transactions (Dated)'!$D:$D,$BF368,'Transactions (Dated)'!$B:$B,BN$11,'Transactions (Dated)'!$C:$C,"Dividend (paid to cash)")*AC368</f>
        <v>1014.9999999999999</v>
      </c>
      <c r="BO368" s="6">
        <f ca="1">BO367+SUMIFS('Transactions (Dated)'!$F:$F,'Transactions (Dated)'!$D:$D,$BF368,'Transactions (Dated)'!$B:$B,BO$11,'Transactions (Dated)'!$C:$C,"Dividend (paid to cash)")*AD368</f>
        <v>0</v>
      </c>
      <c r="BP368" s="6">
        <f ca="1">BP367+SUMIFS('Transactions (Dated)'!$F:$F,'Transactions (Dated)'!$D:$D,$BF368,'Transactions (Dated)'!$B:$B,BP$11,'Transactions (Dated)'!$C:$C,"Dividend (paid to cash)")*AE368</f>
        <v>0</v>
      </c>
      <c r="BQ368" s="6">
        <f ca="1">BQ367+SUMIFS('Transactions (Dated)'!$F:$F,'Transactions (Dated)'!$D:$D,$BF368,'Transactions (Dated)'!$B:$B,BQ$11,'Transactions (Dated)'!$C:$C,"Dividend (paid to cash)")*AF368</f>
        <v>0</v>
      </c>
      <c r="BR368" s="6">
        <f ca="1">BR367+SUMIFS('Transactions (Dated)'!$F:$F,'Transactions (Dated)'!$D:$D,$BF368,'Transactions (Dated)'!$B:$B,BR$11,'Transactions (Dated)'!$C:$C,"Dividend (paid to cash)")*AG368</f>
        <v>0</v>
      </c>
      <c r="BS368" s="6">
        <f ca="1">BS367+SUMIFS('Transactions (Dated)'!$F:$F,'Transactions (Dated)'!$D:$D,$BF368,'Transactions (Dated)'!$B:$B,BS$11,'Transactions (Dated)'!$C:$C,"Dividend (paid to cash)")*AH368</f>
        <v>0</v>
      </c>
      <c r="BT368" s="6">
        <f ca="1">BT367+SUMIFS('Transactions (Dated)'!$F:$F,'Transactions (Dated)'!$D:$D,$BF368,'Transactions (Dated)'!$B:$B,BT$11,'Transactions (Dated)'!$C:$C,"Dividend (paid to cash)")*AI368</f>
        <v>0</v>
      </c>
      <c r="BU368" s="6">
        <f ca="1">BU367+SUMIFS('Transactions (Dated)'!$F:$F,'Transactions (Dated)'!$D:$D,$BF368,'Transactions (Dated)'!$B:$B,BU$11,'Transactions (Dated)'!$C:$C,"Dividend (paid to cash)")*AJ368</f>
        <v>0</v>
      </c>
      <c r="BV368" s="6"/>
      <c r="BX368" s="6">
        <f t="shared" ca="1" si="150"/>
        <v>582469.83199999994</v>
      </c>
      <c r="BZ368" s="3">
        <f t="shared" si="151"/>
        <v>42432</v>
      </c>
      <c r="CA368" s="4">
        <f t="shared" ca="1" si="146"/>
        <v>433975.88000000006</v>
      </c>
      <c r="CB368" s="4">
        <f t="shared" ca="1" si="147"/>
        <v>582469.83199999994</v>
      </c>
      <c r="CD368" s="4">
        <f t="shared" ca="1" si="148"/>
        <v>1016445.7120000001</v>
      </c>
    </row>
    <row r="369" spans="2:82" x14ac:dyDescent="0.15">
      <c r="B369" s="3">
        <f t="shared" si="149"/>
        <v>42433</v>
      </c>
      <c r="C369" s="2">
        <v>13212.5</v>
      </c>
      <c r="E369" s="70">
        <v>42433</v>
      </c>
      <c r="F369" s="69">
        <v>10.57</v>
      </c>
      <c r="G369" s="69">
        <v>2.2200000000000002</v>
      </c>
      <c r="H369" s="69">
        <v>17.920000000000002</v>
      </c>
      <c r="I369" s="69">
        <v>33.520000000000003</v>
      </c>
      <c r="J369" s="69">
        <v>14.5</v>
      </c>
      <c r="K369" s="69">
        <v>11.46</v>
      </c>
      <c r="L369" s="69">
        <v>19.78</v>
      </c>
      <c r="M369" s="69">
        <v>3.85</v>
      </c>
      <c r="N369" s="69">
        <v>7.09</v>
      </c>
      <c r="O369" s="69">
        <v>8.5</v>
      </c>
      <c r="P369" s="69">
        <v>24.82</v>
      </c>
      <c r="Q369" s="69">
        <v>0.96</v>
      </c>
      <c r="R369" s="69">
        <v>5.52</v>
      </c>
      <c r="S369" s="69">
        <v>39.26</v>
      </c>
      <c r="T369" s="4"/>
      <c r="V369" s="3">
        <f t="shared" si="128"/>
        <v>42433</v>
      </c>
      <c r="W369" s="40">
        <f ca="1">W368+SUMIFS('Transactions (Dated)'!$E$2:$E$53,'Transactions (Dated)'!$D$2:$D$53,'Share Values'!$V369,'Transactions (Dated)'!$B$2:$B$53,'Share Values'!W$11,'Transactions (Dated)'!$C$2:$C$53,"Buy")-SUMIFS('Transactions (Dated)'!$E$2:$E$53,'Transactions (Dated)'!$D$2:$D$53,'Share Values'!$V369,'Transactions (Dated)'!$B$2:$B$53,'Share Values'!W$11,'Transactions (Dated)'!$C$2:$C$53,"Sell")</f>
        <v>4625</v>
      </c>
      <c r="X369" s="40">
        <f ca="1">X368+SUMIFS('Transactions (Dated)'!$E$2:$E$53,'Transactions (Dated)'!$D$2:$D$53,'Share Values'!$V369,'Transactions (Dated)'!$B$2:$B$53,'Share Values'!X$11,'Transactions (Dated)'!$C$2:$C$53,"Buy")-SUMIFS('Transactions (Dated)'!$E$2:$E$53,'Transactions (Dated)'!$D$2:$D$53,'Share Values'!$V369,'Transactions (Dated)'!$B$2:$B$53,'Share Values'!X$11,'Transactions (Dated)'!$C$2:$C$53,"Sell")</f>
        <v>9375</v>
      </c>
      <c r="Y369" s="40">
        <f ca="1">Y368+SUMIFS('Transactions (Dated)'!$E$2:$E$53,'Transactions (Dated)'!$D$2:$D$53,'Share Values'!$V369,'Transactions (Dated)'!$B$2:$B$53,'Share Values'!Y$11,'Transactions (Dated)'!$C$2:$C$53,"Buy")-SUMIFS('Transactions (Dated)'!$E$2:$E$53,'Transactions (Dated)'!$D$2:$D$53,'Share Values'!$V369,'Transactions (Dated)'!$B$2:$B$53,'Share Values'!Y$11,'Transactions (Dated)'!$C$2:$C$53,"Sell")</f>
        <v>0</v>
      </c>
      <c r="Z369" s="40">
        <f ca="1">Z368+SUMIFS('Transactions (Dated)'!$E$2:$E$53,'Transactions (Dated)'!$D$2:$D$53,'Share Values'!$V369,'Transactions (Dated)'!$B$2:$B$53,'Share Values'!Z$11,'Transactions (Dated)'!$C$2:$C$53,"Buy")-SUMIFS('Transactions (Dated)'!$E$2:$E$53,'Transactions (Dated)'!$D$2:$D$53,'Share Values'!$V369,'Transactions (Dated)'!$B$2:$B$53,'Share Values'!Z$11,'Transactions (Dated)'!$C$2:$C$53,"Sell")</f>
        <v>1892</v>
      </c>
      <c r="AA369" s="40">
        <f ca="1">AA368+SUMIFS('Transactions (Dated)'!$E$2:$E$53,'Transactions (Dated)'!$D$2:$D$53,'Share Values'!$V369,'Transactions (Dated)'!$B$2:$B$53,'Share Values'!AA$11,'Transactions (Dated)'!$C$2:$C$53,"Buy")-SUMIFS('Transactions (Dated)'!$E$2:$E$53,'Transactions (Dated)'!$D$2:$D$53,'Share Values'!$V369,'Transactions (Dated)'!$B$2:$B$53,'Share Values'!AA$11,'Transactions (Dated)'!$C$2:$C$53,"Sell")</f>
        <v>2348</v>
      </c>
      <c r="AB369" s="40">
        <f ca="1">AB368+SUMIFS('Transactions (Dated)'!$E$2:$E$53,'Transactions (Dated)'!$D$2:$D$53,'Share Values'!$V369,'Transactions (Dated)'!$B$2:$B$53,'Share Values'!AB$11,'Transactions (Dated)'!$C$2:$C$53,"Buy")-SUMIFS('Transactions (Dated)'!$E$2:$E$53,'Transactions (Dated)'!$D$2:$D$53,'Share Values'!$V369,'Transactions (Dated)'!$B$2:$B$53,'Share Values'!AB$11,'Transactions (Dated)'!$C$2:$C$53,"Sell")</f>
        <v>4900</v>
      </c>
      <c r="AC369" s="40">
        <f ca="1">AC368+SUMIFS('Transactions (Dated)'!$E$2:$E$53,'Transactions (Dated)'!$D$2:$D$53,'Share Values'!$V369,'Transactions (Dated)'!$B$2:$B$53,'Share Values'!AC$11,'Transactions (Dated)'!$C$2:$C$53,"Buy")-SUMIFS('Transactions (Dated)'!$E$2:$E$53,'Transactions (Dated)'!$D$2:$D$53,'Share Values'!$V369,'Transactions (Dated)'!$B$2:$B$53,'Share Values'!AC$11,'Transactions (Dated)'!$C$2:$C$53,"Sell")</f>
        <v>2900</v>
      </c>
      <c r="AD369" s="40">
        <f ca="1">AD368+SUMIFS('Transactions (Dated)'!$E$2:$E$53,'Transactions (Dated)'!$D$2:$D$53,'Share Values'!$V369,'Transactions (Dated)'!$B$2:$B$53,'Share Values'!AD$11,'Transactions (Dated)'!$C$2:$C$53,"Buy")-SUMIFS('Transactions (Dated)'!$E$2:$E$53,'Transactions (Dated)'!$D$2:$D$53,'Share Values'!$V369,'Transactions (Dated)'!$B$2:$B$53,'Share Values'!AD$11,'Transactions (Dated)'!$C$2:$C$53,"Sell")</f>
        <v>28401</v>
      </c>
      <c r="AE369" s="40">
        <f ca="1">AE368+SUMIFS('Transactions (Dated)'!$E$2:$E$53,'Transactions (Dated)'!$D$2:$D$53,'Share Values'!$V369,'Transactions (Dated)'!$B$2:$B$53,'Share Values'!AE$11,'Transactions (Dated)'!$C$2:$C$53,"Buy")-SUMIFS('Transactions (Dated)'!$E$2:$E$53,'Transactions (Dated)'!$D$2:$D$53,'Share Values'!$V369,'Transactions (Dated)'!$B$2:$B$53,'Share Values'!AE$11,'Transactions (Dated)'!$C$2:$C$53,"Sell")</f>
        <v>6835</v>
      </c>
      <c r="AF369" s="40">
        <f ca="1">AF368+SUMIFS('Transactions (Dated)'!$E$2:$E$53,'Transactions (Dated)'!$D$2:$D$53,'Share Values'!$V369,'Transactions (Dated)'!$B$2:$B$53,'Share Values'!AF$11,'Transactions (Dated)'!$C$2:$C$53,"Buy")-SUMIFS('Transactions (Dated)'!$E$2:$E$53,'Transactions (Dated)'!$D$2:$D$53,'Share Values'!$V369,'Transactions (Dated)'!$B$2:$B$53,'Share Values'!AF$11,'Transactions (Dated)'!$C$2:$C$53,"Sell")</f>
        <v>0</v>
      </c>
      <c r="AG369" s="40">
        <f ca="1">AG368+SUMIFS('Transactions (Dated)'!$E$2:$E$53,'Transactions (Dated)'!$D$2:$D$53,'Share Values'!$V369,'Transactions (Dated)'!$B$2:$B$53,'Share Values'!AG$11,'Transactions (Dated)'!$C$2:$C$53,"Buy")-SUMIFS('Transactions (Dated)'!$E$2:$E$53,'Transactions (Dated)'!$D$2:$D$53,'Share Values'!$V369,'Transactions (Dated)'!$B$2:$B$53,'Share Values'!AG$11,'Transactions (Dated)'!$C$2:$C$53,"Sell")</f>
        <v>0</v>
      </c>
      <c r="AH369" s="40">
        <f ca="1">AH368+SUMIFS('Transactions (Dated)'!$E$2:$E$53,'Transactions (Dated)'!$D$2:$D$53,'Share Values'!$V369,'Transactions (Dated)'!$B$2:$B$53,'Share Values'!AH$11,'Transactions (Dated)'!$C$2:$C$53,"Buy")-SUMIFS('Transactions (Dated)'!$E$2:$E$53,'Transactions (Dated)'!$D$2:$D$53,'Share Values'!$V369,'Transactions (Dated)'!$B$2:$B$53,'Share Values'!AH$11,'Transactions (Dated)'!$C$2:$C$53,"Sell")</f>
        <v>0</v>
      </c>
      <c r="AI369" s="40">
        <f ca="1">AI368+SUMIFS('Transactions (Dated)'!$E$2:$E$53,'Transactions (Dated)'!$D$2:$D$53,'Share Values'!$V369,'Transactions (Dated)'!$B$2:$B$53,'Share Values'!AI$11,'Transactions (Dated)'!$C$2:$C$53,"Buy")-SUMIFS('Transactions (Dated)'!$E$2:$E$53,'Transactions (Dated)'!$D$2:$D$53,'Share Values'!$V369,'Transactions (Dated)'!$B$2:$B$53,'Share Values'!AI$11,'Transactions (Dated)'!$C$2:$C$53,"Sell")</f>
        <v>0</v>
      </c>
      <c r="AJ369" s="40">
        <f ca="1">AJ368+SUMIFS('Transactions (Dated)'!$E$2:$E$53,'Transactions (Dated)'!$D$2:$D$53,'Share Values'!$V369,'Transactions (Dated)'!$B$2:$B$53,'Share Values'!AJ$11,'Transactions (Dated)'!$C$2:$C$53,"Buy")-SUMIFS('Transactions (Dated)'!$E$2:$E$53,'Transactions (Dated)'!$D$2:$D$53,'Share Values'!$V369,'Transactions (Dated)'!$B$2:$B$53,'Share Values'!AJ$11,'Transactions (Dated)'!$C$2:$C$53,"Sell")</f>
        <v>0</v>
      </c>
      <c r="AK369" s="40"/>
      <c r="AM369" s="3">
        <f t="shared" si="129"/>
        <v>42433</v>
      </c>
      <c r="AN369" s="6">
        <f t="shared" ca="1" si="130"/>
        <v>48886.25</v>
      </c>
      <c r="AO369" s="6">
        <f t="shared" ca="1" si="131"/>
        <v>20812.500000000004</v>
      </c>
      <c r="AP369" s="6">
        <f t="shared" ca="1" si="132"/>
        <v>0</v>
      </c>
      <c r="AQ369" s="6">
        <f t="shared" ca="1" si="133"/>
        <v>63419.840000000004</v>
      </c>
      <c r="AR369" s="6">
        <f t="shared" ca="1" si="134"/>
        <v>34046</v>
      </c>
      <c r="AS369" s="6">
        <f t="shared" ca="1" si="135"/>
        <v>56154.000000000007</v>
      </c>
      <c r="AT369" s="6">
        <f t="shared" ca="1" si="136"/>
        <v>57362</v>
      </c>
      <c r="AU369" s="6">
        <f t="shared" ca="1" si="137"/>
        <v>109343.85</v>
      </c>
      <c r="AV369" s="6">
        <f t="shared" ca="1" si="138"/>
        <v>48460.15</v>
      </c>
      <c r="AW369" s="6">
        <f t="shared" ca="1" si="139"/>
        <v>0</v>
      </c>
      <c r="AX369" s="6">
        <f t="shared" ca="1" si="140"/>
        <v>0</v>
      </c>
      <c r="AY369" s="6">
        <f t="shared" ca="1" si="141"/>
        <v>0</v>
      </c>
      <c r="AZ369" s="6">
        <f t="shared" ca="1" si="142"/>
        <v>0</v>
      </c>
      <c r="BA369" s="6">
        <f t="shared" ca="1" si="143"/>
        <v>0</v>
      </c>
      <c r="BB369" s="6"/>
      <c r="BD369" s="4">
        <f t="shared" ca="1" si="144"/>
        <v>438484.58999999997</v>
      </c>
      <c r="BF369" s="3">
        <f t="shared" si="145"/>
        <v>42433</v>
      </c>
      <c r="BG369" s="6">
        <f>BG368+SUMIFS('Transactions (Dated)'!H:H,'Transactions (Dated)'!D:D,'Share Values'!AM369)</f>
        <v>578427.67999999993</v>
      </c>
      <c r="BH369" s="6">
        <f ca="1">BH368+SUMIFS('Transactions (Dated)'!$F:$F,'Transactions (Dated)'!$D:$D,$BF369,'Transactions (Dated)'!$B:$B,BH$11,'Transactions (Dated)'!$C:$C,"Dividend (paid to cash)")*W369</f>
        <v>0</v>
      </c>
      <c r="BI369" s="6">
        <f ca="1">BI368+SUMIFS('Transactions (Dated)'!$F:$F,'Transactions (Dated)'!$D:$D,$BF369,'Transactions (Dated)'!$B:$B,BI$11,'Transactions (Dated)'!$C:$C,"Dividend (paid to cash)")*X369</f>
        <v>2421.875</v>
      </c>
      <c r="BJ369" s="6">
        <f ca="1">BJ368+SUMIFS('Transactions (Dated)'!$F:$F,'Transactions (Dated)'!$D:$D,$BF369,'Transactions (Dated)'!$B:$B,BJ$11,'Transactions (Dated)'!$C:$C,"Dividend (paid to cash)")*Y369</f>
        <v>0</v>
      </c>
      <c r="BK369" s="6">
        <f ca="1">BK368+SUMIFS('Transactions (Dated)'!$F:$F,'Transactions (Dated)'!$D:$D,$BF369,'Transactions (Dated)'!$B:$B,BK$11,'Transactions (Dated)'!$C:$C,"Dividend (paid to cash)")*Z369</f>
        <v>245.96000000000004</v>
      </c>
      <c r="BL369" s="6">
        <f ca="1">BL368+SUMIFS('Transactions (Dated)'!$F:$F,'Transactions (Dated)'!$D:$D,$BF369,'Transactions (Dated)'!$B:$B,BL$11,'Transactions (Dated)'!$C:$C,"Dividend (paid to cash)")*AA369</f>
        <v>0</v>
      </c>
      <c r="BM369" s="6">
        <f ca="1">BM368+SUMIFS('Transactions (Dated)'!$F:$F,'Transactions (Dated)'!$D:$D,$BF369,'Transactions (Dated)'!$B:$B,BM$11,'Transactions (Dated)'!$C:$C,"Dividend (paid to cash)")*AB369</f>
        <v>359.31700000000001</v>
      </c>
      <c r="BN369" s="6">
        <f ca="1">BN368+SUMIFS('Transactions (Dated)'!$F:$F,'Transactions (Dated)'!$D:$D,$BF369,'Transactions (Dated)'!$B:$B,BN$11,'Transactions (Dated)'!$C:$C,"Dividend (paid to cash)")*AC369</f>
        <v>1014.9999999999999</v>
      </c>
      <c r="BO369" s="6">
        <f ca="1">BO368+SUMIFS('Transactions (Dated)'!$F:$F,'Transactions (Dated)'!$D:$D,$BF369,'Transactions (Dated)'!$B:$B,BO$11,'Transactions (Dated)'!$C:$C,"Dividend (paid to cash)")*AD369</f>
        <v>0</v>
      </c>
      <c r="BP369" s="6">
        <f ca="1">BP368+SUMIFS('Transactions (Dated)'!$F:$F,'Transactions (Dated)'!$D:$D,$BF369,'Transactions (Dated)'!$B:$B,BP$11,'Transactions (Dated)'!$C:$C,"Dividend (paid to cash)")*AE369</f>
        <v>0</v>
      </c>
      <c r="BQ369" s="6">
        <f ca="1">BQ368+SUMIFS('Transactions (Dated)'!$F:$F,'Transactions (Dated)'!$D:$D,$BF369,'Transactions (Dated)'!$B:$B,BQ$11,'Transactions (Dated)'!$C:$C,"Dividend (paid to cash)")*AF369</f>
        <v>0</v>
      </c>
      <c r="BR369" s="6">
        <f ca="1">BR368+SUMIFS('Transactions (Dated)'!$F:$F,'Transactions (Dated)'!$D:$D,$BF369,'Transactions (Dated)'!$B:$B,BR$11,'Transactions (Dated)'!$C:$C,"Dividend (paid to cash)")*AG369</f>
        <v>0</v>
      </c>
      <c r="BS369" s="6">
        <f ca="1">BS368+SUMIFS('Transactions (Dated)'!$F:$F,'Transactions (Dated)'!$D:$D,$BF369,'Transactions (Dated)'!$B:$B,BS$11,'Transactions (Dated)'!$C:$C,"Dividend (paid to cash)")*AH369</f>
        <v>0</v>
      </c>
      <c r="BT369" s="6">
        <f ca="1">BT368+SUMIFS('Transactions (Dated)'!$F:$F,'Transactions (Dated)'!$D:$D,$BF369,'Transactions (Dated)'!$B:$B,BT$11,'Transactions (Dated)'!$C:$C,"Dividend (paid to cash)")*AI369</f>
        <v>0</v>
      </c>
      <c r="BU369" s="6">
        <f ca="1">BU368+SUMIFS('Transactions (Dated)'!$F:$F,'Transactions (Dated)'!$D:$D,$BF369,'Transactions (Dated)'!$B:$B,BU$11,'Transactions (Dated)'!$C:$C,"Dividend (paid to cash)")*AJ369</f>
        <v>0</v>
      </c>
      <c r="BV369" s="6"/>
      <c r="BX369" s="6">
        <f t="shared" ca="1" si="150"/>
        <v>582469.83199999994</v>
      </c>
      <c r="BZ369" s="3">
        <f t="shared" si="151"/>
        <v>42433</v>
      </c>
      <c r="CA369" s="4">
        <f t="shared" ca="1" si="146"/>
        <v>438484.58999999997</v>
      </c>
      <c r="CB369" s="4">
        <f t="shared" ca="1" si="147"/>
        <v>582469.83199999994</v>
      </c>
      <c r="CD369" s="4">
        <f t="shared" ca="1" si="148"/>
        <v>1020954.4219999999</v>
      </c>
    </row>
    <row r="370" spans="2:82" x14ac:dyDescent="0.15">
      <c r="B370" s="3">
        <f t="shared" si="149"/>
        <v>42436</v>
      </c>
      <c r="C370" s="2">
        <v>13383.6</v>
      </c>
      <c r="E370" s="70">
        <v>42436</v>
      </c>
      <c r="F370" s="69">
        <v>10.95</v>
      </c>
      <c r="G370" s="69">
        <v>2.39</v>
      </c>
      <c r="H370" s="69">
        <v>18.149999999999999</v>
      </c>
      <c r="I370" s="69">
        <v>33.36</v>
      </c>
      <c r="J370" s="69">
        <v>15.3</v>
      </c>
      <c r="K370" s="69">
        <v>11.84</v>
      </c>
      <c r="L370" s="69">
        <v>20.350000000000001</v>
      </c>
      <c r="M370" s="69">
        <v>3.86</v>
      </c>
      <c r="N370" s="69">
        <v>7.07</v>
      </c>
      <c r="O370" s="69">
        <v>8.6667000000000005</v>
      </c>
      <c r="P370" s="69">
        <v>25.3</v>
      </c>
      <c r="Q370" s="69">
        <v>1</v>
      </c>
      <c r="R370" s="69">
        <v>5.22</v>
      </c>
      <c r="S370" s="69">
        <v>39.54</v>
      </c>
      <c r="T370" s="4"/>
      <c r="V370" s="3">
        <f t="shared" si="128"/>
        <v>42436</v>
      </c>
      <c r="W370" s="40">
        <f ca="1">W369+SUMIFS('Transactions (Dated)'!$E$2:$E$53,'Transactions (Dated)'!$D$2:$D$53,'Share Values'!$V370,'Transactions (Dated)'!$B$2:$B$53,'Share Values'!W$11,'Transactions (Dated)'!$C$2:$C$53,"Buy")-SUMIFS('Transactions (Dated)'!$E$2:$E$53,'Transactions (Dated)'!$D$2:$D$53,'Share Values'!$V370,'Transactions (Dated)'!$B$2:$B$53,'Share Values'!W$11,'Transactions (Dated)'!$C$2:$C$53,"Sell")</f>
        <v>4625</v>
      </c>
      <c r="X370" s="40">
        <f ca="1">X369+SUMIFS('Transactions (Dated)'!$E$2:$E$53,'Transactions (Dated)'!$D$2:$D$53,'Share Values'!$V370,'Transactions (Dated)'!$B$2:$B$53,'Share Values'!X$11,'Transactions (Dated)'!$C$2:$C$53,"Buy")-SUMIFS('Transactions (Dated)'!$E$2:$E$53,'Transactions (Dated)'!$D$2:$D$53,'Share Values'!$V370,'Transactions (Dated)'!$B$2:$B$53,'Share Values'!X$11,'Transactions (Dated)'!$C$2:$C$53,"Sell")</f>
        <v>9375</v>
      </c>
      <c r="Y370" s="40">
        <f ca="1">Y369+SUMIFS('Transactions (Dated)'!$E$2:$E$53,'Transactions (Dated)'!$D$2:$D$53,'Share Values'!$V370,'Transactions (Dated)'!$B$2:$B$53,'Share Values'!Y$11,'Transactions (Dated)'!$C$2:$C$53,"Buy")-SUMIFS('Transactions (Dated)'!$E$2:$E$53,'Transactions (Dated)'!$D$2:$D$53,'Share Values'!$V370,'Transactions (Dated)'!$B$2:$B$53,'Share Values'!Y$11,'Transactions (Dated)'!$C$2:$C$53,"Sell")</f>
        <v>0</v>
      </c>
      <c r="Z370" s="40">
        <f ca="1">Z369+SUMIFS('Transactions (Dated)'!$E$2:$E$53,'Transactions (Dated)'!$D$2:$D$53,'Share Values'!$V370,'Transactions (Dated)'!$B$2:$B$53,'Share Values'!Z$11,'Transactions (Dated)'!$C$2:$C$53,"Buy")-SUMIFS('Transactions (Dated)'!$E$2:$E$53,'Transactions (Dated)'!$D$2:$D$53,'Share Values'!$V370,'Transactions (Dated)'!$B$2:$B$53,'Share Values'!Z$11,'Transactions (Dated)'!$C$2:$C$53,"Sell")</f>
        <v>1892</v>
      </c>
      <c r="AA370" s="40">
        <f ca="1">AA369+SUMIFS('Transactions (Dated)'!$E$2:$E$53,'Transactions (Dated)'!$D$2:$D$53,'Share Values'!$V370,'Transactions (Dated)'!$B$2:$B$53,'Share Values'!AA$11,'Transactions (Dated)'!$C$2:$C$53,"Buy")-SUMIFS('Transactions (Dated)'!$E$2:$E$53,'Transactions (Dated)'!$D$2:$D$53,'Share Values'!$V370,'Transactions (Dated)'!$B$2:$B$53,'Share Values'!AA$11,'Transactions (Dated)'!$C$2:$C$53,"Sell")</f>
        <v>2348</v>
      </c>
      <c r="AB370" s="40">
        <f ca="1">AB369+SUMIFS('Transactions (Dated)'!$E$2:$E$53,'Transactions (Dated)'!$D$2:$D$53,'Share Values'!$V370,'Transactions (Dated)'!$B$2:$B$53,'Share Values'!AB$11,'Transactions (Dated)'!$C$2:$C$53,"Buy")-SUMIFS('Transactions (Dated)'!$E$2:$E$53,'Transactions (Dated)'!$D$2:$D$53,'Share Values'!$V370,'Transactions (Dated)'!$B$2:$B$53,'Share Values'!AB$11,'Transactions (Dated)'!$C$2:$C$53,"Sell")</f>
        <v>4900</v>
      </c>
      <c r="AC370" s="40">
        <f ca="1">AC369+SUMIFS('Transactions (Dated)'!$E$2:$E$53,'Transactions (Dated)'!$D$2:$D$53,'Share Values'!$V370,'Transactions (Dated)'!$B$2:$B$53,'Share Values'!AC$11,'Transactions (Dated)'!$C$2:$C$53,"Buy")-SUMIFS('Transactions (Dated)'!$E$2:$E$53,'Transactions (Dated)'!$D$2:$D$53,'Share Values'!$V370,'Transactions (Dated)'!$B$2:$B$53,'Share Values'!AC$11,'Transactions (Dated)'!$C$2:$C$53,"Sell")</f>
        <v>2900</v>
      </c>
      <c r="AD370" s="40">
        <f ca="1">AD369+SUMIFS('Transactions (Dated)'!$E$2:$E$53,'Transactions (Dated)'!$D$2:$D$53,'Share Values'!$V370,'Transactions (Dated)'!$B$2:$B$53,'Share Values'!AD$11,'Transactions (Dated)'!$C$2:$C$53,"Buy")-SUMIFS('Transactions (Dated)'!$E$2:$E$53,'Transactions (Dated)'!$D$2:$D$53,'Share Values'!$V370,'Transactions (Dated)'!$B$2:$B$53,'Share Values'!AD$11,'Transactions (Dated)'!$C$2:$C$53,"Sell")</f>
        <v>28401</v>
      </c>
      <c r="AE370" s="40">
        <f ca="1">AE369+SUMIFS('Transactions (Dated)'!$E$2:$E$53,'Transactions (Dated)'!$D$2:$D$53,'Share Values'!$V370,'Transactions (Dated)'!$B$2:$B$53,'Share Values'!AE$11,'Transactions (Dated)'!$C$2:$C$53,"Buy")-SUMIFS('Transactions (Dated)'!$E$2:$E$53,'Transactions (Dated)'!$D$2:$D$53,'Share Values'!$V370,'Transactions (Dated)'!$B$2:$B$53,'Share Values'!AE$11,'Transactions (Dated)'!$C$2:$C$53,"Sell")</f>
        <v>6835</v>
      </c>
      <c r="AF370" s="40">
        <f ca="1">AF369+SUMIFS('Transactions (Dated)'!$E$2:$E$53,'Transactions (Dated)'!$D$2:$D$53,'Share Values'!$V370,'Transactions (Dated)'!$B$2:$B$53,'Share Values'!AF$11,'Transactions (Dated)'!$C$2:$C$53,"Buy")-SUMIFS('Transactions (Dated)'!$E$2:$E$53,'Transactions (Dated)'!$D$2:$D$53,'Share Values'!$V370,'Transactions (Dated)'!$B$2:$B$53,'Share Values'!AF$11,'Transactions (Dated)'!$C$2:$C$53,"Sell")</f>
        <v>0</v>
      </c>
      <c r="AG370" s="40">
        <f ca="1">AG369+SUMIFS('Transactions (Dated)'!$E$2:$E$53,'Transactions (Dated)'!$D$2:$D$53,'Share Values'!$V370,'Transactions (Dated)'!$B$2:$B$53,'Share Values'!AG$11,'Transactions (Dated)'!$C$2:$C$53,"Buy")-SUMIFS('Transactions (Dated)'!$E$2:$E$53,'Transactions (Dated)'!$D$2:$D$53,'Share Values'!$V370,'Transactions (Dated)'!$B$2:$B$53,'Share Values'!AG$11,'Transactions (Dated)'!$C$2:$C$53,"Sell")</f>
        <v>0</v>
      </c>
      <c r="AH370" s="40">
        <f ca="1">AH369+SUMIFS('Transactions (Dated)'!$E$2:$E$53,'Transactions (Dated)'!$D$2:$D$53,'Share Values'!$V370,'Transactions (Dated)'!$B$2:$B$53,'Share Values'!AH$11,'Transactions (Dated)'!$C$2:$C$53,"Buy")-SUMIFS('Transactions (Dated)'!$E$2:$E$53,'Transactions (Dated)'!$D$2:$D$53,'Share Values'!$V370,'Transactions (Dated)'!$B$2:$B$53,'Share Values'!AH$11,'Transactions (Dated)'!$C$2:$C$53,"Sell")</f>
        <v>0</v>
      </c>
      <c r="AI370" s="40">
        <f ca="1">AI369+SUMIFS('Transactions (Dated)'!$E$2:$E$53,'Transactions (Dated)'!$D$2:$D$53,'Share Values'!$V370,'Transactions (Dated)'!$B$2:$B$53,'Share Values'!AI$11,'Transactions (Dated)'!$C$2:$C$53,"Buy")-SUMIFS('Transactions (Dated)'!$E$2:$E$53,'Transactions (Dated)'!$D$2:$D$53,'Share Values'!$V370,'Transactions (Dated)'!$B$2:$B$53,'Share Values'!AI$11,'Transactions (Dated)'!$C$2:$C$53,"Sell")</f>
        <v>0</v>
      </c>
      <c r="AJ370" s="40">
        <f ca="1">AJ369+SUMIFS('Transactions (Dated)'!$E$2:$E$53,'Transactions (Dated)'!$D$2:$D$53,'Share Values'!$V370,'Transactions (Dated)'!$B$2:$B$53,'Share Values'!AJ$11,'Transactions (Dated)'!$C$2:$C$53,"Buy")-SUMIFS('Transactions (Dated)'!$E$2:$E$53,'Transactions (Dated)'!$D$2:$D$53,'Share Values'!$V370,'Transactions (Dated)'!$B$2:$B$53,'Share Values'!AJ$11,'Transactions (Dated)'!$C$2:$C$53,"Sell")</f>
        <v>0</v>
      </c>
      <c r="AK370" s="40"/>
      <c r="AM370" s="3">
        <f t="shared" si="129"/>
        <v>42436</v>
      </c>
      <c r="AN370" s="6">
        <f t="shared" ca="1" si="130"/>
        <v>50643.75</v>
      </c>
      <c r="AO370" s="6">
        <f t="shared" ca="1" si="131"/>
        <v>22406.25</v>
      </c>
      <c r="AP370" s="6">
        <f t="shared" ca="1" si="132"/>
        <v>0</v>
      </c>
      <c r="AQ370" s="6">
        <f t="shared" ca="1" si="133"/>
        <v>63117.119999999995</v>
      </c>
      <c r="AR370" s="6">
        <f t="shared" ca="1" si="134"/>
        <v>35924.400000000001</v>
      </c>
      <c r="AS370" s="6">
        <f t="shared" ca="1" si="135"/>
        <v>58016</v>
      </c>
      <c r="AT370" s="6">
        <f t="shared" ca="1" si="136"/>
        <v>59015.000000000007</v>
      </c>
      <c r="AU370" s="6">
        <f t="shared" ca="1" si="137"/>
        <v>109627.86</v>
      </c>
      <c r="AV370" s="6">
        <f t="shared" ca="1" si="138"/>
        <v>48323.450000000004</v>
      </c>
      <c r="AW370" s="6">
        <f t="shared" ca="1" si="139"/>
        <v>0</v>
      </c>
      <c r="AX370" s="6">
        <f t="shared" ca="1" si="140"/>
        <v>0</v>
      </c>
      <c r="AY370" s="6">
        <f t="shared" ca="1" si="141"/>
        <v>0</v>
      </c>
      <c r="AZ370" s="6">
        <f t="shared" ca="1" si="142"/>
        <v>0</v>
      </c>
      <c r="BA370" s="6">
        <f t="shared" ca="1" si="143"/>
        <v>0</v>
      </c>
      <c r="BB370" s="6"/>
      <c r="BD370" s="4">
        <f t="shared" ca="1" si="144"/>
        <v>447073.83</v>
      </c>
      <c r="BF370" s="3">
        <f t="shared" si="145"/>
        <v>42436</v>
      </c>
      <c r="BG370" s="6">
        <f>BG369+SUMIFS('Transactions (Dated)'!H:H,'Transactions (Dated)'!D:D,'Share Values'!AM370)</f>
        <v>578427.67999999993</v>
      </c>
      <c r="BH370" s="6">
        <f ca="1">BH369+SUMIFS('Transactions (Dated)'!$F:$F,'Transactions (Dated)'!$D:$D,$BF370,'Transactions (Dated)'!$B:$B,BH$11,'Transactions (Dated)'!$C:$C,"Dividend (paid to cash)")*W370</f>
        <v>0</v>
      </c>
      <c r="BI370" s="6">
        <f ca="1">BI369+SUMIFS('Transactions (Dated)'!$F:$F,'Transactions (Dated)'!$D:$D,$BF370,'Transactions (Dated)'!$B:$B,BI$11,'Transactions (Dated)'!$C:$C,"Dividend (paid to cash)")*X370</f>
        <v>2421.875</v>
      </c>
      <c r="BJ370" s="6">
        <f ca="1">BJ369+SUMIFS('Transactions (Dated)'!$F:$F,'Transactions (Dated)'!$D:$D,$BF370,'Transactions (Dated)'!$B:$B,BJ$11,'Transactions (Dated)'!$C:$C,"Dividend (paid to cash)")*Y370</f>
        <v>0</v>
      </c>
      <c r="BK370" s="6">
        <f ca="1">BK369+SUMIFS('Transactions (Dated)'!$F:$F,'Transactions (Dated)'!$D:$D,$BF370,'Transactions (Dated)'!$B:$B,BK$11,'Transactions (Dated)'!$C:$C,"Dividend (paid to cash)")*Z370</f>
        <v>245.96000000000004</v>
      </c>
      <c r="BL370" s="6">
        <f ca="1">BL369+SUMIFS('Transactions (Dated)'!$F:$F,'Transactions (Dated)'!$D:$D,$BF370,'Transactions (Dated)'!$B:$B,BL$11,'Transactions (Dated)'!$C:$C,"Dividend (paid to cash)")*AA370</f>
        <v>0</v>
      </c>
      <c r="BM370" s="6">
        <f ca="1">BM369+SUMIFS('Transactions (Dated)'!$F:$F,'Transactions (Dated)'!$D:$D,$BF370,'Transactions (Dated)'!$B:$B,BM$11,'Transactions (Dated)'!$C:$C,"Dividend (paid to cash)")*AB370</f>
        <v>359.31700000000001</v>
      </c>
      <c r="BN370" s="6">
        <f ca="1">BN369+SUMIFS('Transactions (Dated)'!$F:$F,'Transactions (Dated)'!$D:$D,$BF370,'Transactions (Dated)'!$B:$B,BN$11,'Transactions (Dated)'!$C:$C,"Dividend (paid to cash)")*AC370</f>
        <v>1014.9999999999999</v>
      </c>
      <c r="BO370" s="6">
        <f ca="1">BO369+SUMIFS('Transactions (Dated)'!$F:$F,'Transactions (Dated)'!$D:$D,$BF370,'Transactions (Dated)'!$B:$B,BO$11,'Transactions (Dated)'!$C:$C,"Dividend (paid to cash)")*AD370</f>
        <v>0</v>
      </c>
      <c r="BP370" s="6">
        <f ca="1">BP369+SUMIFS('Transactions (Dated)'!$F:$F,'Transactions (Dated)'!$D:$D,$BF370,'Transactions (Dated)'!$B:$B,BP$11,'Transactions (Dated)'!$C:$C,"Dividend (paid to cash)")*AE370</f>
        <v>0</v>
      </c>
      <c r="BQ370" s="6">
        <f ca="1">BQ369+SUMIFS('Transactions (Dated)'!$F:$F,'Transactions (Dated)'!$D:$D,$BF370,'Transactions (Dated)'!$B:$B,BQ$11,'Transactions (Dated)'!$C:$C,"Dividend (paid to cash)")*AF370</f>
        <v>0</v>
      </c>
      <c r="BR370" s="6">
        <f ca="1">BR369+SUMIFS('Transactions (Dated)'!$F:$F,'Transactions (Dated)'!$D:$D,$BF370,'Transactions (Dated)'!$B:$B,BR$11,'Transactions (Dated)'!$C:$C,"Dividend (paid to cash)")*AG370</f>
        <v>0</v>
      </c>
      <c r="BS370" s="6">
        <f ca="1">BS369+SUMIFS('Transactions (Dated)'!$F:$F,'Transactions (Dated)'!$D:$D,$BF370,'Transactions (Dated)'!$B:$B,BS$11,'Transactions (Dated)'!$C:$C,"Dividend (paid to cash)")*AH370</f>
        <v>0</v>
      </c>
      <c r="BT370" s="6">
        <f ca="1">BT369+SUMIFS('Transactions (Dated)'!$F:$F,'Transactions (Dated)'!$D:$D,$BF370,'Transactions (Dated)'!$B:$B,BT$11,'Transactions (Dated)'!$C:$C,"Dividend (paid to cash)")*AI370</f>
        <v>0</v>
      </c>
      <c r="BU370" s="6">
        <f ca="1">BU369+SUMIFS('Transactions (Dated)'!$F:$F,'Transactions (Dated)'!$D:$D,$BF370,'Transactions (Dated)'!$B:$B,BU$11,'Transactions (Dated)'!$C:$C,"Dividend (paid to cash)")*AJ370</f>
        <v>0</v>
      </c>
      <c r="BV370" s="6"/>
      <c r="BX370" s="6">
        <f t="shared" ca="1" si="150"/>
        <v>582469.83199999994</v>
      </c>
      <c r="BZ370" s="3">
        <f t="shared" si="151"/>
        <v>42436</v>
      </c>
      <c r="CA370" s="4">
        <f t="shared" ca="1" si="146"/>
        <v>447073.83</v>
      </c>
      <c r="CB370" s="4">
        <f t="shared" ca="1" si="147"/>
        <v>582469.83199999994</v>
      </c>
      <c r="CD370" s="4">
        <f t="shared" ca="1" si="148"/>
        <v>1029543.662</v>
      </c>
    </row>
    <row r="371" spans="2:82" x14ac:dyDescent="0.15">
      <c r="B371" s="3">
        <f t="shared" si="149"/>
        <v>42437</v>
      </c>
      <c r="C371" s="2">
        <v>13311.1</v>
      </c>
      <c r="E371" s="70">
        <v>42437</v>
      </c>
      <c r="F371" s="69">
        <v>10.92</v>
      </c>
      <c r="G371" s="69">
        <v>2.29</v>
      </c>
      <c r="H371" s="69">
        <v>18.059999999999999</v>
      </c>
      <c r="I371" s="69">
        <v>33.200000000000003</v>
      </c>
      <c r="J371" s="69">
        <v>15.23</v>
      </c>
      <c r="K371" s="69">
        <v>11.8</v>
      </c>
      <c r="L371" s="69">
        <v>20.260000000000002</v>
      </c>
      <c r="M371" s="69">
        <v>3.73</v>
      </c>
      <c r="N371" s="69">
        <v>7.45</v>
      </c>
      <c r="O371" s="69">
        <v>8.6266999999999996</v>
      </c>
      <c r="P371" s="69">
        <v>25.35</v>
      </c>
      <c r="Q371" s="69">
        <v>1.02</v>
      </c>
      <c r="R371" s="69">
        <v>4.88</v>
      </c>
      <c r="S371" s="69">
        <v>40.18</v>
      </c>
      <c r="T371" s="4"/>
      <c r="V371" s="3">
        <f t="shared" si="128"/>
        <v>42437</v>
      </c>
      <c r="W371" s="40">
        <f ca="1">W370+SUMIFS('Transactions (Dated)'!$E$2:$E$53,'Transactions (Dated)'!$D$2:$D$53,'Share Values'!$V371,'Transactions (Dated)'!$B$2:$B$53,'Share Values'!W$11,'Transactions (Dated)'!$C$2:$C$53,"Buy")-SUMIFS('Transactions (Dated)'!$E$2:$E$53,'Transactions (Dated)'!$D$2:$D$53,'Share Values'!$V371,'Transactions (Dated)'!$B$2:$B$53,'Share Values'!W$11,'Transactions (Dated)'!$C$2:$C$53,"Sell")</f>
        <v>4625</v>
      </c>
      <c r="X371" s="40">
        <f ca="1">X370+SUMIFS('Transactions (Dated)'!$E$2:$E$53,'Transactions (Dated)'!$D$2:$D$53,'Share Values'!$V371,'Transactions (Dated)'!$B$2:$B$53,'Share Values'!X$11,'Transactions (Dated)'!$C$2:$C$53,"Buy")-SUMIFS('Transactions (Dated)'!$E$2:$E$53,'Transactions (Dated)'!$D$2:$D$53,'Share Values'!$V371,'Transactions (Dated)'!$B$2:$B$53,'Share Values'!X$11,'Transactions (Dated)'!$C$2:$C$53,"Sell")</f>
        <v>9375</v>
      </c>
      <c r="Y371" s="40">
        <f ca="1">Y370+SUMIFS('Transactions (Dated)'!$E$2:$E$53,'Transactions (Dated)'!$D$2:$D$53,'Share Values'!$V371,'Transactions (Dated)'!$B$2:$B$53,'Share Values'!Y$11,'Transactions (Dated)'!$C$2:$C$53,"Buy")-SUMIFS('Transactions (Dated)'!$E$2:$E$53,'Transactions (Dated)'!$D$2:$D$53,'Share Values'!$V371,'Transactions (Dated)'!$B$2:$B$53,'Share Values'!Y$11,'Transactions (Dated)'!$C$2:$C$53,"Sell")</f>
        <v>0</v>
      </c>
      <c r="Z371" s="40">
        <f ca="1">Z370+SUMIFS('Transactions (Dated)'!$E$2:$E$53,'Transactions (Dated)'!$D$2:$D$53,'Share Values'!$V371,'Transactions (Dated)'!$B$2:$B$53,'Share Values'!Z$11,'Transactions (Dated)'!$C$2:$C$53,"Buy")-SUMIFS('Transactions (Dated)'!$E$2:$E$53,'Transactions (Dated)'!$D$2:$D$53,'Share Values'!$V371,'Transactions (Dated)'!$B$2:$B$53,'Share Values'!Z$11,'Transactions (Dated)'!$C$2:$C$53,"Sell")</f>
        <v>1892</v>
      </c>
      <c r="AA371" s="40">
        <f ca="1">AA370+SUMIFS('Transactions (Dated)'!$E$2:$E$53,'Transactions (Dated)'!$D$2:$D$53,'Share Values'!$V371,'Transactions (Dated)'!$B$2:$B$53,'Share Values'!AA$11,'Transactions (Dated)'!$C$2:$C$53,"Buy")-SUMIFS('Transactions (Dated)'!$E$2:$E$53,'Transactions (Dated)'!$D$2:$D$53,'Share Values'!$V371,'Transactions (Dated)'!$B$2:$B$53,'Share Values'!AA$11,'Transactions (Dated)'!$C$2:$C$53,"Sell")</f>
        <v>2348</v>
      </c>
      <c r="AB371" s="40">
        <f ca="1">AB370+SUMIFS('Transactions (Dated)'!$E$2:$E$53,'Transactions (Dated)'!$D$2:$D$53,'Share Values'!$V371,'Transactions (Dated)'!$B$2:$B$53,'Share Values'!AB$11,'Transactions (Dated)'!$C$2:$C$53,"Buy")-SUMIFS('Transactions (Dated)'!$E$2:$E$53,'Transactions (Dated)'!$D$2:$D$53,'Share Values'!$V371,'Transactions (Dated)'!$B$2:$B$53,'Share Values'!AB$11,'Transactions (Dated)'!$C$2:$C$53,"Sell")</f>
        <v>4900</v>
      </c>
      <c r="AC371" s="40">
        <f ca="1">AC370+SUMIFS('Transactions (Dated)'!$E$2:$E$53,'Transactions (Dated)'!$D$2:$D$53,'Share Values'!$V371,'Transactions (Dated)'!$B$2:$B$53,'Share Values'!AC$11,'Transactions (Dated)'!$C$2:$C$53,"Buy")-SUMIFS('Transactions (Dated)'!$E$2:$E$53,'Transactions (Dated)'!$D$2:$D$53,'Share Values'!$V371,'Transactions (Dated)'!$B$2:$B$53,'Share Values'!AC$11,'Transactions (Dated)'!$C$2:$C$53,"Sell")</f>
        <v>2900</v>
      </c>
      <c r="AD371" s="40">
        <f ca="1">AD370+SUMIFS('Transactions (Dated)'!$E$2:$E$53,'Transactions (Dated)'!$D$2:$D$53,'Share Values'!$V371,'Transactions (Dated)'!$B$2:$B$53,'Share Values'!AD$11,'Transactions (Dated)'!$C$2:$C$53,"Buy")-SUMIFS('Transactions (Dated)'!$E$2:$E$53,'Transactions (Dated)'!$D$2:$D$53,'Share Values'!$V371,'Transactions (Dated)'!$B$2:$B$53,'Share Values'!AD$11,'Transactions (Dated)'!$C$2:$C$53,"Sell")</f>
        <v>28401</v>
      </c>
      <c r="AE371" s="40">
        <f ca="1">AE370+SUMIFS('Transactions (Dated)'!$E$2:$E$53,'Transactions (Dated)'!$D$2:$D$53,'Share Values'!$V371,'Transactions (Dated)'!$B$2:$B$53,'Share Values'!AE$11,'Transactions (Dated)'!$C$2:$C$53,"Buy")-SUMIFS('Transactions (Dated)'!$E$2:$E$53,'Transactions (Dated)'!$D$2:$D$53,'Share Values'!$V371,'Transactions (Dated)'!$B$2:$B$53,'Share Values'!AE$11,'Transactions (Dated)'!$C$2:$C$53,"Sell")</f>
        <v>6835</v>
      </c>
      <c r="AF371" s="40">
        <f ca="1">AF370+SUMIFS('Transactions (Dated)'!$E$2:$E$53,'Transactions (Dated)'!$D$2:$D$53,'Share Values'!$V371,'Transactions (Dated)'!$B$2:$B$53,'Share Values'!AF$11,'Transactions (Dated)'!$C$2:$C$53,"Buy")-SUMIFS('Transactions (Dated)'!$E$2:$E$53,'Transactions (Dated)'!$D$2:$D$53,'Share Values'!$V371,'Transactions (Dated)'!$B$2:$B$53,'Share Values'!AF$11,'Transactions (Dated)'!$C$2:$C$53,"Sell")</f>
        <v>0</v>
      </c>
      <c r="AG371" s="40">
        <f ca="1">AG370+SUMIFS('Transactions (Dated)'!$E$2:$E$53,'Transactions (Dated)'!$D$2:$D$53,'Share Values'!$V371,'Transactions (Dated)'!$B$2:$B$53,'Share Values'!AG$11,'Transactions (Dated)'!$C$2:$C$53,"Buy")-SUMIFS('Transactions (Dated)'!$E$2:$E$53,'Transactions (Dated)'!$D$2:$D$53,'Share Values'!$V371,'Transactions (Dated)'!$B$2:$B$53,'Share Values'!AG$11,'Transactions (Dated)'!$C$2:$C$53,"Sell")</f>
        <v>0</v>
      </c>
      <c r="AH371" s="40">
        <f ca="1">AH370+SUMIFS('Transactions (Dated)'!$E$2:$E$53,'Transactions (Dated)'!$D$2:$D$53,'Share Values'!$V371,'Transactions (Dated)'!$B$2:$B$53,'Share Values'!AH$11,'Transactions (Dated)'!$C$2:$C$53,"Buy")-SUMIFS('Transactions (Dated)'!$E$2:$E$53,'Transactions (Dated)'!$D$2:$D$53,'Share Values'!$V371,'Transactions (Dated)'!$B$2:$B$53,'Share Values'!AH$11,'Transactions (Dated)'!$C$2:$C$53,"Sell")</f>
        <v>0</v>
      </c>
      <c r="AI371" s="40">
        <f ca="1">AI370+SUMIFS('Transactions (Dated)'!$E$2:$E$53,'Transactions (Dated)'!$D$2:$D$53,'Share Values'!$V371,'Transactions (Dated)'!$B$2:$B$53,'Share Values'!AI$11,'Transactions (Dated)'!$C$2:$C$53,"Buy")-SUMIFS('Transactions (Dated)'!$E$2:$E$53,'Transactions (Dated)'!$D$2:$D$53,'Share Values'!$V371,'Transactions (Dated)'!$B$2:$B$53,'Share Values'!AI$11,'Transactions (Dated)'!$C$2:$C$53,"Sell")</f>
        <v>0</v>
      </c>
      <c r="AJ371" s="40">
        <f ca="1">AJ370+SUMIFS('Transactions (Dated)'!$E$2:$E$53,'Transactions (Dated)'!$D$2:$D$53,'Share Values'!$V371,'Transactions (Dated)'!$B$2:$B$53,'Share Values'!AJ$11,'Transactions (Dated)'!$C$2:$C$53,"Buy")-SUMIFS('Transactions (Dated)'!$E$2:$E$53,'Transactions (Dated)'!$D$2:$D$53,'Share Values'!$V371,'Transactions (Dated)'!$B$2:$B$53,'Share Values'!AJ$11,'Transactions (Dated)'!$C$2:$C$53,"Sell")</f>
        <v>0</v>
      </c>
      <c r="AK371" s="40"/>
      <c r="AM371" s="3">
        <f t="shared" si="129"/>
        <v>42437</v>
      </c>
      <c r="AN371" s="6">
        <f t="shared" ca="1" si="130"/>
        <v>50505</v>
      </c>
      <c r="AO371" s="6">
        <f t="shared" ca="1" si="131"/>
        <v>21468.75</v>
      </c>
      <c r="AP371" s="6">
        <f t="shared" ca="1" si="132"/>
        <v>0</v>
      </c>
      <c r="AQ371" s="6">
        <f t="shared" ca="1" si="133"/>
        <v>62814.400000000009</v>
      </c>
      <c r="AR371" s="6">
        <f t="shared" ca="1" si="134"/>
        <v>35760.04</v>
      </c>
      <c r="AS371" s="6">
        <f t="shared" ca="1" si="135"/>
        <v>57820</v>
      </c>
      <c r="AT371" s="6">
        <f t="shared" ca="1" si="136"/>
        <v>58754.000000000007</v>
      </c>
      <c r="AU371" s="6">
        <f t="shared" ca="1" si="137"/>
        <v>105935.73</v>
      </c>
      <c r="AV371" s="6">
        <f t="shared" ca="1" si="138"/>
        <v>50920.75</v>
      </c>
      <c r="AW371" s="6">
        <f t="shared" ca="1" si="139"/>
        <v>0</v>
      </c>
      <c r="AX371" s="6">
        <f t="shared" ca="1" si="140"/>
        <v>0</v>
      </c>
      <c r="AY371" s="6">
        <f t="shared" ca="1" si="141"/>
        <v>0</v>
      </c>
      <c r="AZ371" s="6">
        <f t="shared" ca="1" si="142"/>
        <v>0</v>
      </c>
      <c r="BA371" s="6">
        <f t="shared" ca="1" si="143"/>
        <v>0</v>
      </c>
      <c r="BB371" s="6"/>
      <c r="BD371" s="4">
        <f t="shared" ca="1" si="144"/>
        <v>443978.67000000004</v>
      </c>
      <c r="BF371" s="3">
        <f t="shared" si="145"/>
        <v>42437</v>
      </c>
      <c r="BG371" s="6">
        <f>BG370+SUMIFS('Transactions (Dated)'!H:H,'Transactions (Dated)'!D:D,'Share Values'!AM371)</f>
        <v>578427.67999999993</v>
      </c>
      <c r="BH371" s="6">
        <f ca="1">BH370+SUMIFS('Transactions (Dated)'!$F:$F,'Transactions (Dated)'!$D:$D,$BF371,'Transactions (Dated)'!$B:$B,BH$11,'Transactions (Dated)'!$C:$C,"Dividend (paid to cash)")*W371</f>
        <v>0</v>
      </c>
      <c r="BI371" s="6">
        <f ca="1">BI370+SUMIFS('Transactions (Dated)'!$F:$F,'Transactions (Dated)'!$D:$D,$BF371,'Transactions (Dated)'!$B:$B,BI$11,'Transactions (Dated)'!$C:$C,"Dividend (paid to cash)")*X371</f>
        <v>2421.875</v>
      </c>
      <c r="BJ371" s="6">
        <f ca="1">BJ370+SUMIFS('Transactions (Dated)'!$F:$F,'Transactions (Dated)'!$D:$D,$BF371,'Transactions (Dated)'!$B:$B,BJ$11,'Transactions (Dated)'!$C:$C,"Dividend (paid to cash)")*Y371</f>
        <v>0</v>
      </c>
      <c r="BK371" s="6">
        <f ca="1">BK370+SUMIFS('Transactions (Dated)'!$F:$F,'Transactions (Dated)'!$D:$D,$BF371,'Transactions (Dated)'!$B:$B,BK$11,'Transactions (Dated)'!$C:$C,"Dividend (paid to cash)")*Z371</f>
        <v>245.96000000000004</v>
      </c>
      <c r="BL371" s="6">
        <f ca="1">BL370+SUMIFS('Transactions (Dated)'!$F:$F,'Transactions (Dated)'!$D:$D,$BF371,'Transactions (Dated)'!$B:$B,BL$11,'Transactions (Dated)'!$C:$C,"Dividend (paid to cash)")*AA371</f>
        <v>0</v>
      </c>
      <c r="BM371" s="6">
        <f ca="1">BM370+SUMIFS('Transactions (Dated)'!$F:$F,'Transactions (Dated)'!$D:$D,$BF371,'Transactions (Dated)'!$B:$B,BM$11,'Transactions (Dated)'!$C:$C,"Dividend (paid to cash)")*AB371</f>
        <v>359.31700000000001</v>
      </c>
      <c r="BN371" s="6">
        <f ca="1">BN370+SUMIFS('Transactions (Dated)'!$F:$F,'Transactions (Dated)'!$D:$D,$BF371,'Transactions (Dated)'!$B:$B,BN$11,'Transactions (Dated)'!$C:$C,"Dividend (paid to cash)")*AC371</f>
        <v>1014.9999999999999</v>
      </c>
      <c r="BO371" s="6">
        <f ca="1">BO370+SUMIFS('Transactions (Dated)'!$F:$F,'Transactions (Dated)'!$D:$D,$BF371,'Transactions (Dated)'!$B:$B,BO$11,'Transactions (Dated)'!$C:$C,"Dividend (paid to cash)")*AD371</f>
        <v>0</v>
      </c>
      <c r="BP371" s="6">
        <f ca="1">BP370+SUMIFS('Transactions (Dated)'!$F:$F,'Transactions (Dated)'!$D:$D,$BF371,'Transactions (Dated)'!$B:$B,BP$11,'Transactions (Dated)'!$C:$C,"Dividend (paid to cash)")*AE371</f>
        <v>0</v>
      </c>
      <c r="BQ371" s="6">
        <f ca="1">BQ370+SUMIFS('Transactions (Dated)'!$F:$F,'Transactions (Dated)'!$D:$D,$BF371,'Transactions (Dated)'!$B:$B,BQ$11,'Transactions (Dated)'!$C:$C,"Dividend (paid to cash)")*AF371</f>
        <v>0</v>
      </c>
      <c r="BR371" s="6">
        <f ca="1">BR370+SUMIFS('Transactions (Dated)'!$F:$F,'Transactions (Dated)'!$D:$D,$BF371,'Transactions (Dated)'!$B:$B,BR$11,'Transactions (Dated)'!$C:$C,"Dividend (paid to cash)")*AG371</f>
        <v>0</v>
      </c>
      <c r="BS371" s="6">
        <f ca="1">BS370+SUMIFS('Transactions (Dated)'!$F:$F,'Transactions (Dated)'!$D:$D,$BF371,'Transactions (Dated)'!$B:$B,BS$11,'Transactions (Dated)'!$C:$C,"Dividend (paid to cash)")*AH371</f>
        <v>0</v>
      </c>
      <c r="BT371" s="6">
        <f ca="1">BT370+SUMIFS('Transactions (Dated)'!$F:$F,'Transactions (Dated)'!$D:$D,$BF371,'Transactions (Dated)'!$B:$B,BT$11,'Transactions (Dated)'!$C:$C,"Dividend (paid to cash)")*AI371</f>
        <v>0</v>
      </c>
      <c r="BU371" s="6">
        <f ca="1">BU370+SUMIFS('Transactions (Dated)'!$F:$F,'Transactions (Dated)'!$D:$D,$BF371,'Transactions (Dated)'!$B:$B,BU$11,'Transactions (Dated)'!$C:$C,"Dividend (paid to cash)")*AJ371</f>
        <v>0</v>
      </c>
      <c r="BV371" s="6"/>
      <c r="BX371" s="6">
        <f t="shared" ca="1" si="150"/>
        <v>582469.83199999994</v>
      </c>
      <c r="BZ371" s="3">
        <f t="shared" si="151"/>
        <v>42437</v>
      </c>
      <c r="CA371" s="4">
        <f t="shared" ca="1" si="146"/>
        <v>443978.67000000004</v>
      </c>
      <c r="CB371" s="4">
        <f t="shared" ca="1" si="147"/>
        <v>582469.83199999994</v>
      </c>
      <c r="CD371" s="4">
        <f t="shared" ca="1" si="148"/>
        <v>1026448.502</v>
      </c>
    </row>
    <row r="372" spans="2:82" x14ac:dyDescent="0.15">
      <c r="B372" s="3">
        <f t="shared" si="149"/>
        <v>42438</v>
      </c>
      <c r="C372" s="2">
        <v>13392.9</v>
      </c>
      <c r="E372" s="70">
        <v>42438</v>
      </c>
      <c r="F372" s="69">
        <v>10.91</v>
      </c>
      <c r="G372" s="69">
        <v>2.21</v>
      </c>
      <c r="H372" s="69">
        <v>18.149999999999999</v>
      </c>
      <c r="I372" s="69">
        <v>32.32</v>
      </c>
      <c r="J372" s="69">
        <v>14.87</v>
      </c>
      <c r="K372" s="69">
        <v>12.11</v>
      </c>
      <c r="L372" s="69">
        <v>20.149999999999999</v>
      </c>
      <c r="M372" s="69">
        <v>3.63</v>
      </c>
      <c r="N372" s="69">
        <v>8.3000000000000007</v>
      </c>
      <c r="O372" s="69">
        <v>8.9600000000000009</v>
      </c>
      <c r="P372" s="69">
        <v>26.44</v>
      </c>
      <c r="Q372" s="69">
        <v>1.02</v>
      </c>
      <c r="R372" s="69">
        <v>5.19</v>
      </c>
      <c r="S372" s="69">
        <v>40.119999999999997</v>
      </c>
      <c r="T372" s="4"/>
      <c r="V372" s="3">
        <f t="shared" si="128"/>
        <v>42438</v>
      </c>
      <c r="W372" s="40">
        <f ca="1">W371+SUMIFS('Transactions (Dated)'!$E$2:$E$53,'Transactions (Dated)'!$D$2:$D$53,'Share Values'!$V372,'Transactions (Dated)'!$B$2:$B$53,'Share Values'!W$11,'Transactions (Dated)'!$C$2:$C$53,"Buy")-SUMIFS('Transactions (Dated)'!$E$2:$E$53,'Transactions (Dated)'!$D$2:$D$53,'Share Values'!$V372,'Transactions (Dated)'!$B$2:$B$53,'Share Values'!W$11,'Transactions (Dated)'!$C$2:$C$53,"Sell")</f>
        <v>4625</v>
      </c>
      <c r="X372" s="40">
        <f ca="1">X371+SUMIFS('Transactions (Dated)'!$E$2:$E$53,'Transactions (Dated)'!$D$2:$D$53,'Share Values'!$V372,'Transactions (Dated)'!$B$2:$B$53,'Share Values'!X$11,'Transactions (Dated)'!$C$2:$C$53,"Buy")-SUMIFS('Transactions (Dated)'!$E$2:$E$53,'Transactions (Dated)'!$D$2:$D$53,'Share Values'!$V372,'Transactions (Dated)'!$B$2:$B$53,'Share Values'!X$11,'Transactions (Dated)'!$C$2:$C$53,"Sell")</f>
        <v>9375</v>
      </c>
      <c r="Y372" s="40">
        <f ca="1">Y371+SUMIFS('Transactions (Dated)'!$E$2:$E$53,'Transactions (Dated)'!$D$2:$D$53,'Share Values'!$V372,'Transactions (Dated)'!$B$2:$B$53,'Share Values'!Y$11,'Transactions (Dated)'!$C$2:$C$53,"Buy")-SUMIFS('Transactions (Dated)'!$E$2:$E$53,'Transactions (Dated)'!$D$2:$D$53,'Share Values'!$V372,'Transactions (Dated)'!$B$2:$B$53,'Share Values'!Y$11,'Transactions (Dated)'!$C$2:$C$53,"Sell")</f>
        <v>0</v>
      </c>
      <c r="Z372" s="40">
        <f ca="1">Z371+SUMIFS('Transactions (Dated)'!$E$2:$E$53,'Transactions (Dated)'!$D$2:$D$53,'Share Values'!$V372,'Transactions (Dated)'!$B$2:$B$53,'Share Values'!Z$11,'Transactions (Dated)'!$C$2:$C$53,"Buy")-SUMIFS('Transactions (Dated)'!$E$2:$E$53,'Transactions (Dated)'!$D$2:$D$53,'Share Values'!$V372,'Transactions (Dated)'!$B$2:$B$53,'Share Values'!Z$11,'Transactions (Dated)'!$C$2:$C$53,"Sell")</f>
        <v>1892</v>
      </c>
      <c r="AA372" s="40">
        <f ca="1">AA371+SUMIFS('Transactions (Dated)'!$E$2:$E$53,'Transactions (Dated)'!$D$2:$D$53,'Share Values'!$V372,'Transactions (Dated)'!$B$2:$B$53,'Share Values'!AA$11,'Transactions (Dated)'!$C$2:$C$53,"Buy")-SUMIFS('Transactions (Dated)'!$E$2:$E$53,'Transactions (Dated)'!$D$2:$D$53,'Share Values'!$V372,'Transactions (Dated)'!$B$2:$B$53,'Share Values'!AA$11,'Transactions (Dated)'!$C$2:$C$53,"Sell")</f>
        <v>2348</v>
      </c>
      <c r="AB372" s="40">
        <f ca="1">AB371+SUMIFS('Transactions (Dated)'!$E$2:$E$53,'Transactions (Dated)'!$D$2:$D$53,'Share Values'!$V372,'Transactions (Dated)'!$B$2:$B$53,'Share Values'!AB$11,'Transactions (Dated)'!$C$2:$C$53,"Buy")-SUMIFS('Transactions (Dated)'!$E$2:$E$53,'Transactions (Dated)'!$D$2:$D$53,'Share Values'!$V372,'Transactions (Dated)'!$B$2:$B$53,'Share Values'!AB$11,'Transactions (Dated)'!$C$2:$C$53,"Sell")</f>
        <v>4900</v>
      </c>
      <c r="AC372" s="40">
        <f ca="1">AC371+SUMIFS('Transactions (Dated)'!$E$2:$E$53,'Transactions (Dated)'!$D$2:$D$53,'Share Values'!$V372,'Transactions (Dated)'!$B$2:$B$53,'Share Values'!AC$11,'Transactions (Dated)'!$C$2:$C$53,"Buy")-SUMIFS('Transactions (Dated)'!$E$2:$E$53,'Transactions (Dated)'!$D$2:$D$53,'Share Values'!$V372,'Transactions (Dated)'!$B$2:$B$53,'Share Values'!AC$11,'Transactions (Dated)'!$C$2:$C$53,"Sell")</f>
        <v>2900</v>
      </c>
      <c r="AD372" s="40">
        <f ca="1">AD371+SUMIFS('Transactions (Dated)'!$E$2:$E$53,'Transactions (Dated)'!$D$2:$D$53,'Share Values'!$V372,'Transactions (Dated)'!$B$2:$B$53,'Share Values'!AD$11,'Transactions (Dated)'!$C$2:$C$53,"Buy")-SUMIFS('Transactions (Dated)'!$E$2:$E$53,'Transactions (Dated)'!$D$2:$D$53,'Share Values'!$V372,'Transactions (Dated)'!$B$2:$B$53,'Share Values'!AD$11,'Transactions (Dated)'!$C$2:$C$53,"Sell")</f>
        <v>28401</v>
      </c>
      <c r="AE372" s="40">
        <f ca="1">AE371+SUMIFS('Transactions (Dated)'!$E$2:$E$53,'Transactions (Dated)'!$D$2:$D$53,'Share Values'!$V372,'Transactions (Dated)'!$B$2:$B$53,'Share Values'!AE$11,'Transactions (Dated)'!$C$2:$C$53,"Buy")-SUMIFS('Transactions (Dated)'!$E$2:$E$53,'Transactions (Dated)'!$D$2:$D$53,'Share Values'!$V372,'Transactions (Dated)'!$B$2:$B$53,'Share Values'!AE$11,'Transactions (Dated)'!$C$2:$C$53,"Sell")</f>
        <v>6835</v>
      </c>
      <c r="AF372" s="40">
        <f ca="1">AF371+SUMIFS('Transactions (Dated)'!$E$2:$E$53,'Transactions (Dated)'!$D$2:$D$53,'Share Values'!$V372,'Transactions (Dated)'!$B$2:$B$53,'Share Values'!AF$11,'Transactions (Dated)'!$C$2:$C$53,"Buy")-SUMIFS('Transactions (Dated)'!$E$2:$E$53,'Transactions (Dated)'!$D$2:$D$53,'Share Values'!$V372,'Transactions (Dated)'!$B$2:$B$53,'Share Values'!AF$11,'Transactions (Dated)'!$C$2:$C$53,"Sell")</f>
        <v>0</v>
      </c>
      <c r="AG372" s="40">
        <f ca="1">AG371+SUMIFS('Transactions (Dated)'!$E$2:$E$53,'Transactions (Dated)'!$D$2:$D$53,'Share Values'!$V372,'Transactions (Dated)'!$B$2:$B$53,'Share Values'!AG$11,'Transactions (Dated)'!$C$2:$C$53,"Buy")-SUMIFS('Transactions (Dated)'!$E$2:$E$53,'Transactions (Dated)'!$D$2:$D$53,'Share Values'!$V372,'Transactions (Dated)'!$B$2:$B$53,'Share Values'!AG$11,'Transactions (Dated)'!$C$2:$C$53,"Sell")</f>
        <v>0</v>
      </c>
      <c r="AH372" s="40">
        <f ca="1">AH371+SUMIFS('Transactions (Dated)'!$E$2:$E$53,'Transactions (Dated)'!$D$2:$D$53,'Share Values'!$V372,'Transactions (Dated)'!$B$2:$B$53,'Share Values'!AH$11,'Transactions (Dated)'!$C$2:$C$53,"Buy")-SUMIFS('Transactions (Dated)'!$E$2:$E$53,'Transactions (Dated)'!$D$2:$D$53,'Share Values'!$V372,'Transactions (Dated)'!$B$2:$B$53,'Share Values'!AH$11,'Transactions (Dated)'!$C$2:$C$53,"Sell")</f>
        <v>0</v>
      </c>
      <c r="AI372" s="40">
        <f ca="1">AI371+SUMIFS('Transactions (Dated)'!$E$2:$E$53,'Transactions (Dated)'!$D$2:$D$53,'Share Values'!$V372,'Transactions (Dated)'!$B$2:$B$53,'Share Values'!AI$11,'Transactions (Dated)'!$C$2:$C$53,"Buy")-SUMIFS('Transactions (Dated)'!$E$2:$E$53,'Transactions (Dated)'!$D$2:$D$53,'Share Values'!$V372,'Transactions (Dated)'!$B$2:$B$53,'Share Values'!AI$11,'Transactions (Dated)'!$C$2:$C$53,"Sell")</f>
        <v>0</v>
      </c>
      <c r="AJ372" s="40">
        <f ca="1">AJ371+SUMIFS('Transactions (Dated)'!$E$2:$E$53,'Transactions (Dated)'!$D$2:$D$53,'Share Values'!$V372,'Transactions (Dated)'!$B$2:$B$53,'Share Values'!AJ$11,'Transactions (Dated)'!$C$2:$C$53,"Buy")-SUMIFS('Transactions (Dated)'!$E$2:$E$53,'Transactions (Dated)'!$D$2:$D$53,'Share Values'!$V372,'Transactions (Dated)'!$B$2:$B$53,'Share Values'!AJ$11,'Transactions (Dated)'!$C$2:$C$53,"Sell")</f>
        <v>0</v>
      </c>
      <c r="AK372" s="40"/>
      <c r="AM372" s="3">
        <f t="shared" si="129"/>
        <v>42438</v>
      </c>
      <c r="AN372" s="6">
        <f t="shared" ca="1" si="130"/>
        <v>50458.75</v>
      </c>
      <c r="AO372" s="6">
        <f t="shared" ca="1" si="131"/>
        <v>20718.75</v>
      </c>
      <c r="AP372" s="6">
        <f t="shared" ca="1" si="132"/>
        <v>0</v>
      </c>
      <c r="AQ372" s="6">
        <f t="shared" ca="1" si="133"/>
        <v>61149.440000000002</v>
      </c>
      <c r="AR372" s="6">
        <f t="shared" ca="1" si="134"/>
        <v>34914.759999999995</v>
      </c>
      <c r="AS372" s="6">
        <f t="shared" ca="1" si="135"/>
        <v>59339</v>
      </c>
      <c r="AT372" s="6">
        <f t="shared" ca="1" si="136"/>
        <v>58434.999999999993</v>
      </c>
      <c r="AU372" s="6">
        <f t="shared" ca="1" si="137"/>
        <v>103095.62999999999</v>
      </c>
      <c r="AV372" s="6">
        <f t="shared" ca="1" si="138"/>
        <v>56730.500000000007</v>
      </c>
      <c r="AW372" s="6">
        <f t="shared" ca="1" si="139"/>
        <v>0</v>
      </c>
      <c r="AX372" s="6">
        <f t="shared" ca="1" si="140"/>
        <v>0</v>
      </c>
      <c r="AY372" s="6">
        <f t="shared" ca="1" si="141"/>
        <v>0</v>
      </c>
      <c r="AZ372" s="6">
        <f t="shared" ca="1" si="142"/>
        <v>0</v>
      </c>
      <c r="BA372" s="6">
        <f t="shared" ca="1" si="143"/>
        <v>0</v>
      </c>
      <c r="BB372" s="6"/>
      <c r="BD372" s="4">
        <f t="shared" ca="1" si="144"/>
        <v>444841.83</v>
      </c>
      <c r="BF372" s="3">
        <f t="shared" si="145"/>
        <v>42438</v>
      </c>
      <c r="BG372" s="6">
        <f>BG371+SUMIFS('Transactions (Dated)'!H:H,'Transactions (Dated)'!D:D,'Share Values'!AM372)</f>
        <v>578427.67999999993</v>
      </c>
      <c r="BH372" s="6">
        <f ca="1">BH371+SUMIFS('Transactions (Dated)'!$F:$F,'Transactions (Dated)'!$D:$D,$BF372,'Transactions (Dated)'!$B:$B,BH$11,'Transactions (Dated)'!$C:$C,"Dividend (paid to cash)")*W372</f>
        <v>0</v>
      </c>
      <c r="BI372" s="6">
        <f ca="1">BI371+SUMIFS('Transactions (Dated)'!$F:$F,'Transactions (Dated)'!$D:$D,$BF372,'Transactions (Dated)'!$B:$B,BI$11,'Transactions (Dated)'!$C:$C,"Dividend (paid to cash)")*X372</f>
        <v>2421.875</v>
      </c>
      <c r="BJ372" s="6">
        <f ca="1">BJ371+SUMIFS('Transactions (Dated)'!$F:$F,'Transactions (Dated)'!$D:$D,$BF372,'Transactions (Dated)'!$B:$B,BJ$11,'Transactions (Dated)'!$C:$C,"Dividend (paid to cash)")*Y372</f>
        <v>0</v>
      </c>
      <c r="BK372" s="6">
        <f ca="1">BK371+SUMIFS('Transactions (Dated)'!$F:$F,'Transactions (Dated)'!$D:$D,$BF372,'Transactions (Dated)'!$B:$B,BK$11,'Transactions (Dated)'!$C:$C,"Dividend (paid to cash)")*Z372</f>
        <v>245.96000000000004</v>
      </c>
      <c r="BL372" s="6">
        <f ca="1">BL371+SUMIFS('Transactions (Dated)'!$F:$F,'Transactions (Dated)'!$D:$D,$BF372,'Transactions (Dated)'!$B:$B,BL$11,'Transactions (Dated)'!$C:$C,"Dividend (paid to cash)")*AA372</f>
        <v>0</v>
      </c>
      <c r="BM372" s="6">
        <f ca="1">BM371+SUMIFS('Transactions (Dated)'!$F:$F,'Transactions (Dated)'!$D:$D,$BF372,'Transactions (Dated)'!$B:$B,BM$11,'Transactions (Dated)'!$C:$C,"Dividend (paid to cash)")*AB372</f>
        <v>359.31700000000001</v>
      </c>
      <c r="BN372" s="6">
        <f ca="1">BN371+SUMIFS('Transactions (Dated)'!$F:$F,'Transactions (Dated)'!$D:$D,$BF372,'Transactions (Dated)'!$B:$B,BN$11,'Transactions (Dated)'!$C:$C,"Dividend (paid to cash)")*AC372</f>
        <v>1014.9999999999999</v>
      </c>
      <c r="BO372" s="6">
        <f ca="1">BO371+SUMIFS('Transactions (Dated)'!$F:$F,'Transactions (Dated)'!$D:$D,$BF372,'Transactions (Dated)'!$B:$B,BO$11,'Transactions (Dated)'!$C:$C,"Dividend (paid to cash)")*AD372</f>
        <v>0</v>
      </c>
      <c r="BP372" s="6">
        <f ca="1">BP371+SUMIFS('Transactions (Dated)'!$F:$F,'Transactions (Dated)'!$D:$D,$BF372,'Transactions (Dated)'!$B:$B,BP$11,'Transactions (Dated)'!$C:$C,"Dividend (paid to cash)")*AE372</f>
        <v>0</v>
      </c>
      <c r="BQ372" s="6">
        <f ca="1">BQ371+SUMIFS('Transactions (Dated)'!$F:$F,'Transactions (Dated)'!$D:$D,$BF372,'Transactions (Dated)'!$B:$B,BQ$11,'Transactions (Dated)'!$C:$C,"Dividend (paid to cash)")*AF372</f>
        <v>0</v>
      </c>
      <c r="BR372" s="6">
        <f ca="1">BR371+SUMIFS('Transactions (Dated)'!$F:$F,'Transactions (Dated)'!$D:$D,$BF372,'Transactions (Dated)'!$B:$B,BR$11,'Transactions (Dated)'!$C:$C,"Dividend (paid to cash)")*AG372</f>
        <v>0</v>
      </c>
      <c r="BS372" s="6">
        <f ca="1">BS371+SUMIFS('Transactions (Dated)'!$F:$F,'Transactions (Dated)'!$D:$D,$BF372,'Transactions (Dated)'!$B:$B,BS$11,'Transactions (Dated)'!$C:$C,"Dividend (paid to cash)")*AH372</f>
        <v>0</v>
      </c>
      <c r="BT372" s="6">
        <f ca="1">BT371+SUMIFS('Transactions (Dated)'!$F:$F,'Transactions (Dated)'!$D:$D,$BF372,'Transactions (Dated)'!$B:$B,BT$11,'Transactions (Dated)'!$C:$C,"Dividend (paid to cash)")*AI372</f>
        <v>0</v>
      </c>
      <c r="BU372" s="6">
        <f ca="1">BU371+SUMIFS('Transactions (Dated)'!$F:$F,'Transactions (Dated)'!$D:$D,$BF372,'Transactions (Dated)'!$B:$B,BU$11,'Transactions (Dated)'!$C:$C,"Dividend (paid to cash)")*AJ372</f>
        <v>0</v>
      </c>
      <c r="BV372" s="6"/>
      <c r="BX372" s="6">
        <f t="shared" ca="1" si="150"/>
        <v>582469.83199999994</v>
      </c>
      <c r="BZ372" s="3">
        <f t="shared" si="151"/>
        <v>42438</v>
      </c>
      <c r="CA372" s="4">
        <f t="shared" ca="1" si="146"/>
        <v>444841.83</v>
      </c>
      <c r="CB372" s="4">
        <f t="shared" ca="1" si="147"/>
        <v>582469.83199999994</v>
      </c>
      <c r="CD372" s="4">
        <f t="shared" ca="1" si="148"/>
        <v>1027311.662</v>
      </c>
    </row>
    <row r="373" spans="2:82" x14ac:dyDescent="0.15">
      <c r="B373" s="3">
        <f t="shared" si="149"/>
        <v>42439</v>
      </c>
      <c r="C373" s="2">
        <v>13379.1</v>
      </c>
      <c r="E373" s="70">
        <v>42439</v>
      </c>
      <c r="F373" s="69">
        <v>10.62</v>
      </c>
      <c r="G373" s="69">
        <v>2.2400000000000002</v>
      </c>
      <c r="H373" s="69">
        <v>18.14</v>
      </c>
      <c r="I373" s="69">
        <v>32.74</v>
      </c>
      <c r="J373" s="69">
        <v>14.9</v>
      </c>
      <c r="K373" s="69">
        <v>12.13</v>
      </c>
      <c r="L373" s="69">
        <v>20.3</v>
      </c>
      <c r="M373" s="69">
        <v>3.9</v>
      </c>
      <c r="N373" s="69">
        <v>8.48</v>
      </c>
      <c r="O373" s="69">
        <v>9.0333000000000006</v>
      </c>
      <c r="P373" s="69">
        <v>26.57</v>
      </c>
      <c r="Q373" s="69">
        <v>0.99</v>
      </c>
      <c r="R373" s="69">
        <v>5.18</v>
      </c>
      <c r="S373" s="69">
        <v>39.99</v>
      </c>
      <c r="T373" s="4"/>
      <c r="V373" s="3">
        <f t="shared" si="128"/>
        <v>42439</v>
      </c>
      <c r="W373" s="40">
        <f ca="1">W372+SUMIFS('Transactions (Dated)'!$E$2:$E$53,'Transactions (Dated)'!$D$2:$D$53,'Share Values'!$V373,'Transactions (Dated)'!$B$2:$B$53,'Share Values'!W$11,'Transactions (Dated)'!$C$2:$C$53,"Buy")-SUMIFS('Transactions (Dated)'!$E$2:$E$53,'Transactions (Dated)'!$D$2:$D$53,'Share Values'!$V373,'Transactions (Dated)'!$B$2:$B$53,'Share Values'!W$11,'Transactions (Dated)'!$C$2:$C$53,"Sell")</f>
        <v>4625</v>
      </c>
      <c r="X373" s="40">
        <f ca="1">X372+SUMIFS('Transactions (Dated)'!$E$2:$E$53,'Transactions (Dated)'!$D$2:$D$53,'Share Values'!$V373,'Transactions (Dated)'!$B$2:$B$53,'Share Values'!X$11,'Transactions (Dated)'!$C$2:$C$53,"Buy")-SUMIFS('Transactions (Dated)'!$E$2:$E$53,'Transactions (Dated)'!$D$2:$D$53,'Share Values'!$V373,'Transactions (Dated)'!$B$2:$B$53,'Share Values'!X$11,'Transactions (Dated)'!$C$2:$C$53,"Sell")</f>
        <v>9375</v>
      </c>
      <c r="Y373" s="40">
        <f ca="1">Y372+SUMIFS('Transactions (Dated)'!$E$2:$E$53,'Transactions (Dated)'!$D$2:$D$53,'Share Values'!$V373,'Transactions (Dated)'!$B$2:$B$53,'Share Values'!Y$11,'Transactions (Dated)'!$C$2:$C$53,"Buy")-SUMIFS('Transactions (Dated)'!$E$2:$E$53,'Transactions (Dated)'!$D$2:$D$53,'Share Values'!$V373,'Transactions (Dated)'!$B$2:$B$53,'Share Values'!Y$11,'Transactions (Dated)'!$C$2:$C$53,"Sell")</f>
        <v>0</v>
      </c>
      <c r="Z373" s="40">
        <f ca="1">Z372+SUMIFS('Transactions (Dated)'!$E$2:$E$53,'Transactions (Dated)'!$D$2:$D$53,'Share Values'!$V373,'Transactions (Dated)'!$B$2:$B$53,'Share Values'!Z$11,'Transactions (Dated)'!$C$2:$C$53,"Buy")-SUMIFS('Transactions (Dated)'!$E$2:$E$53,'Transactions (Dated)'!$D$2:$D$53,'Share Values'!$V373,'Transactions (Dated)'!$B$2:$B$53,'Share Values'!Z$11,'Transactions (Dated)'!$C$2:$C$53,"Sell")</f>
        <v>1892</v>
      </c>
      <c r="AA373" s="40">
        <f ca="1">AA372+SUMIFS('Transactions (Dated)'!$E$2:$E$53,'Transactions (Dated)'!$D$2:$D$53,'Share Values'!$V373,'Transactions (Dated)'!$B$2:$B$53,'Share Values'!AA$11,'Transactions (Dated)'!$C$2:$C$53,"Buy")-SUMIFS('Transactions (Dated)'!$E$2:$E$53,'Transactions (Dated)'!$D$2:$D$53,'Share Values'!$V373,'Transactions (Dated)'!$B$2:$B$53,'Share Values'!AA$11,'Transactions (Dated)'!$C$2:$C$53,"Sell")</f>
        <v>2348</v>
      </c>
      <c r="AB373" s="40">
        <f ca="1">AB372+SUMIFS('Transactions (Dated)'!$E$2:$E$53,'Transactions (Dated)'!$D$2:$D$53,'Share Values'!$V373,'Transactions (Dated)'!$B$2:$B$53,'Share Values'!AB$11,'Transactions (Dated)'!$C$2:$C$53,"Buy")-SUMIFS('Transactions (Dated)'!$E$2:$E$53,'Transactions (Dated)'!$D$2:$D$53,'Share Values'!$V373,'Transactions (Dated)'!$B$2:$B$53,'Share Values'!AB$11,'Transactions (Dated)'!$C$2:$C$53,"Sell")</f>
        <v>4900</v>
      </c>
      <c r="AC373" s="40">
        <f ca="1">AC372+SUMIFS('Transactions (Dated)'!$E$2:$E$53,'Transactions (Dated)'!$D$2:$D$53,'Share Values'!$V373,'Transactions (Dated)'!$B$2:$B$53,'Share Values'!AC$11,'Transactions (Dated)'!$C$2:$C$53,"Buy")-SUMIFS('Transactions (Dated)'!$E$2:$E$53,'Transactions (Dated)'!$D$2:$D$53,'Share Values'!$V373,'Transactions (Dated)'!$B$2:$B$53,'Share Values'!AC$11,'Transactions (Dated)'!$C$2:$C$53,"Sell")</f>
        <v>2900</v>
      </c>
      <c r="AD373" s="40">
        <f ca="1">AD372+SUMIFS('Transactions (Dated)'!$E$2:$E$53,'Transactions (Dated)'!$D$2:$D$53,'Share Values'!$V373,'Transactions (Dated)'!$B$2:$B$53,'Share Values'!AD$11,'Transactions (Dated)'!$C$2:$C$53,"Buy")-SUMIFS('Transactions (Dated)'!$E$2:$E$53,'Transactions (Dated)'!$D$2:$D$53,'Share Values'!$V373,'Transactions (Dated)'!$B$2:$B$53,'Share Values'!AD$11,'Transactions (Dated)'!$C$2:$C$53,"Sell")</f>
        <v>14201</v>
      </c>
      <c r="AE373" s="40">
        <f ca="1">AE372+SUMIFS('Transactions (Dated)'!$E$2:$E$53,'Transactions (Dated)'!$D$2:$D$53,'Share Values'!$V373,'Transactions (Dated)'!$B$2:$B$53,'Share Values'!AE$11,'Transactions (Dated)'!$C$2:$C$53,"Buy")-SUMIFS('Transactions (Dated)'!$E$2:$E$53,'Transactions (Dated)'!$D$2:$D$53,'Share Values'!$V373,'Transactions (Dated)'!$B$2:$B$53,'Share Values'!AE$11,'Transactions (Dated)'!$C$2:$C$53,"Sell")</f>
        <v>6835</v>
      </c>
      <c r="AF373" s="40">
        <f ca="1">AF372+SUMIFS('Transactions (Dated)'!$E$2:$E$53,'Transactions (Dated)'!$D$2:$D$53,'Share Values'!$V373,'Transactions (Dated)'!$B$2:$B$53,'Share Values'!AF$11,'Transactions (Dated)'!$C$2:$C$53,"Buy")-SUMIFS('Transactions (Dated)'!$E$2:$E$53,'Transactions (Dated)'!$D$2:$D$53,'Share Values'!$V373,'Transactions (Dated)'!$B$2:$B$53,'Share Values'!AF$11,'Transactions (Dated)'!$C$2:$C$53,"Sell")</f>
        <v>0</v>
      </c>
      <c r="AG373" s="40">
        <f ca="1">AG372+SUMIFS('Transactions (Dated)'!$E$2:$E$53,'Transactions (Dated)'!$D$2:$D$53,'Share Values'!$V373,'Transactions (Dated)'!$B$2:$B$53,'Share Values'!AG$11,'Transactions (Dated)'!$C$2:$C$53,"Buy")-SUMIFS('Transactions (Dated)'!$E$2:$E$53,'Transactions (Dated)'!$D$2:$D$53,'Share Values'!$V373,'Transactions (Dated)'!$B$2:$B$53,'Share Values'!AG$11,'Transactions (Dated)'!$C$2:$C$53,"Sell")</f>
        <v>0</v>
      </c>
      <c r="AH373" s="40">
        <f ca="1">AH372+SUMIFS('Transactions (Dated)'!$E$2:$E$53,'Transactions (Dated)'!$D$2:$D$53,'Share Values'!$V373,'Transactions (Dated)'!$B$2:$B$53,'Share Values'!AH$11,'Transactions (Dated)'!$C$2:$C$53,"Buy")-SUMIFS('Transactions (Dated)'!$E$2:$E$53,'Transactions (Dated)'!$D$2:$D$53,'Share Values'!$V373,'Transactions (Dated)'!$B$2:$B$53,'Share Values'!AH$11,'Transactions (Dated)'!$C$2:$C$53,"Sell")</f>
        <v>0</v>
      </c>
      <c r="AI373" s="40">
        <f ca="1">AI372+SUMIFS('Transactions (Dated)'!$E$2:$E$53,'Transactions (Dated)'!$D$2:$D$53,'Share Values'!$V373,'Transactions (Dated)'!$B$2:$B$53,'Share Values'!AI$11,'Transactions (Dated)'!$C$2:$C$53,"Buy")-SUMIFS('Transactions (Dated)'!$E$2:$E$53,'Transactions (Dated)'!$D$2:$D$53,'Share Values'!$V373,'Transactions (Dated)'!$B$2:$B$53,'Share Values'!AI$11,'Transactions (Dated)'!$C$2:$C$53,"Sell")</f>
        <v>0</v>
      </c>
      <c r="AJ373" s="40">
        <f ca="1">AJ372+SUMIFS('Transactions (Dated)'!$E$2:$E$53,'Transactions (Dated)'!$D$2:$D$53,'Share Values'!$V373,'Transactions (Dated)'!$B$2:$B$53,'Share Values'!AJ$11,'Transactions (Dated)'!$C$2:$C$53,"Buy")-SUMIFS('Transactions (Dated)'!$E$2:$E$53,'Transactions (Dated)'!$D$2:$D$53,'Share Values'!$V373,'Transactions (Dated)'!$B$2:$B$53,'Share Values'!AJ$11,'Transactions (Dated)'!$C$2:$C$53,"Sell")</f>
        <v>0</v>
      </c>
      <c r="AK373" s="40"/>
      <c r="AM373" s="3">
        <f t="shared" si="129"/>
        <v>42439</v>
      </c>
      <c r="AN373" s="6">
        <f t="shared" ca="1" si="130"/>
        <v>49117.5</v>
      </c>
      <c r="AO373" s="6">
        <f t="shared" ca="1" si="131"/>
        <v>21000.000000000004</v>
      </c>
      <c r="AP373" s="6">
        <f t="shared" ca="1" si="132"/>
        <v>0</v>
      </c>
      <c r="AQ373" s="6">
        <f t="shared" ca="1" si="133"/>
        <v>61944.08</v>
      </c>
      <c r="AR373" s="6">
        <f t="shared" ca="1" si="134"/>
        <v>34985.200000000004</v>
      </c>
      <c r="AS373" s="6">
        <f t="shared" ca="1" si="135"/>
        <v>59437.000000000007</v>
      </c>
      <c r="AT373" s="6">
        <f t="shared" ca="1" si="136"/>
        <v>58870</v>
      </c>
      <c r="AU373" s="6">
        <f t="shared" ca="1" si="137"/>
        <v>55383.9</v>
      </c>
      <c r="AV373" s="6">
        <f t="shared" ca="1" si="138"/>
        <v>57960.800000000003</v>
      </c>
      <c r="AW373" s="6">
        <f t="shared" ca="1" si="139"/>
        <v>0</v>
      </c>
      <c r="AX373" s="6">
        <f t="shared" ca="1" si="140"/>
        <v>0</v>
      </c>
      <c r="AY373" s="6">
        <f t="shared" ca="1" si="141"/>
        <v>0</v>
      </c>
      <c r="AZ373" s="6">
        <f t="shared" ca="1" si="142"/>
        <v>0</v>
      </c>
      <c r="BA373" s="6">
        <f t="shared" ca="1" si="143"/>
        <v>0</v>
      </c>
      <c r="BB373" s="6"/>
      <c r="BD373" s="4">
        <f t="shared" ca="1" si="144"/>
        <v>398698.48000000004</v>
      </c>
      <c r="BF373" s="3">
        <f t="shared" si="145"/>
        <v>42439</v>
      </c>
      <c r="BG373" s="6">
        <f>BG372+SUMIFS('Transactions (Dated)'!H:H,'Transactions (Dated)'!D:D,'Share Values'!AM373)</f>
        <v>633797.67999999993</v>
      </c>
      <c r="BH373" s="6">
        <f ca="1">BH372+SUMIFS('Transactions (Dated)'!$F:$F,'Transactions (Dated)'!$D:$D,$BF373,'Transactions (Dated)'!$B:$B,BH$11,'Transactions (Dated)'!$C:$C,"Dividend (paid to cash)")*W373</f>
        <v>0</v>
      </c>
      <c r="BI373" s="6">
        <f ca="1">BI372+SUMIFS('Transactions (Dated)'!$F:$F,'Transactions (Dated)'!$D:$D,$BF373,'Transactions (Dated)'!$B:$B,BI$11,'Transactions (Dated)'!$C:$C,"Dividend (paid to cash)")*X373</f>
        <v>2421.875</v>
      </c>
      <c r="BJ373" s="6">
        <f ca="1">BJ372+SUMIFS('Transactions (Dated)'!$F:$F,'Transactions (Dated)'!$D:$D,$BF373,'Transactions (Dated)'!$B:$B,BJ$11,'Transactions (Dated)'!$C:$C,"Dividend (paid to cash)")*Y373</f>
        <v>0</v>
      </c>
      <c r="BK373" s="6">
        <f ca="1">BK372+SUMIFS('Transactions (Dated)'!$F:$F,'Transactions (Dated)'!$D:$D,$BF373,'Transactions (Dated)'!$B:$B,BK$11,'Transactions (Dated)'!$C:$C,"Dividend (paid to cash)")*Z373</f>
        <v>245.96000000000004</v>
      </c>
      <c r="BL373" s="6">
        <f ca="1">BL372+SUMIFS('Transactions (Dated)'!$F:$F,'Transactions (Dated)'!$D:$D,$BF373,'Transactions (Dated)'!$B:$B,BL$11,'Transactions (Dated)'!$C:$C,"Dividend (paid to cash)")*AA373</f>
        <v>0</v>
      </c>
      <c r="BM373" s="6">
        <f ca="1">BM372+SUMIFS('Transactions (Dated)'!$F:$F,'Transactions (Dated)'!$D:$D,$BF373,'Transactions (Dated)'!$B:$B,BM$11,'Transactions (Dated)'!$C:$C,"Dividend (paid to cash)")*AB373</f>
        <v>359.31700000000001</v>
      </c>
      <c r="BN373" s="6">
        <f ca="1">BN372+SUMIFS('Transactions (Dated)'!$F:$F,'Transactions (Dated)'!$D:$D,$BF373,'Transactions (Dated)'!$B:$B,BN$11,'Transactions (Dated)'!$C:$C,"Dividend (paid to cash)")*AC373</f>
        <v>1014.9999999999999</v>
      </c>
      <c r="BO373" s="6">
        <f ca="1">BO372+SUMIFS('Transactions (Dated)'!$F:$F,'Transactions (Dated)'!$D:$D,$BF373,'Transactions (Dated)'!$B:$B,BO$11,'Transactions (Dated)'!$C:$C,"Dividend (paid to cash)")*AD373</f>
        <v>0</v>
      </c>
      <c r="BP373" s="6">
        <f ca="1">BP372+SUMIFS('Transactions (Dated)'!$F:$F,'Transactions (Dated)'!$D:$D,$BF373,'Transactions (Dated)'!$B:$B,BP$11,'Transactions (Dated)'!$C:$C,"Dividend (paid to cash)")*AE373</f>
        <v>0</v>
      </c>
      <c r="BQ373" s="6">
        <f ca="1">BQ372+SUMIFS('Transactions (Dated)'!$F:$F,'Transactions (Dated)'!$D:$D,$BF373,'Transactions (Dated)'!$B:$B,BQ$11,'Transactions (Dated)'!$C:$C,"Dividend (paid to cash)")*AF373</f>
        <v>0</v>
      </c>
      <c r="BR373" s="6">
        <f ca="1">BR372+SUMIFS('Transactions (Dated)'!$F:$F,'Transactions (Dated)'!$D:$D,$BF373,'Transactions (Dated)'!$B:$B,BR$11,'Transactions (Dated)'!$C:$C,"Dividend (paid to cash)")*AG373</f>
        <v>0</v>
      </c>
      <c r="BS373" s="6">
        <f ca="1">BS372+SUMIFS('Transactions (Dated)'!$F:$F,'Transactions (Dated)'!$D:$D,$BF373,'Transactions (Dated)'!$B:$B,BS$11,'Transactions (Dated)'!$C:$C,"Dividend (paid to cash)")*AH373</f>
        <v>0</v>
      </c>
      <c r="BT373" s="6">
        <f ca="1">BT372+SUMIFS('Transactions (Dated)'!$F:$F,'Transactions (Dated)'!$D:$D,$BF373,'Transactions (Dated)'!$B:$B,BT$11,'Transactions (Dated)'!$C:$C,"Dividend (paid to cash)")*AI373</f>
        <v>0</v>
      </c>
      <c r="BU373" s="6">
        <f ca="1">BU372+SUMIFS('Transactions (Dated)'!$F:$F,'Transactions (Dated)'!$D:$D,$BF373,'Transactions (Dated)'!$B:$B,BU$11,'Transactions (Dated)'!$C:$C,"Dividend (paid to cash)")*AJ373</f>
        <v>0</v>
      </c>
      <c r="BV373" s="6"/>
      <c r="BX373" s="6">
        <f t="shared" ca="1" si="150"/>
        <v>637839.83199999994</v>
      </c>
      <c r="BZ373" s="3">
        <f t="shared" si="151"/>
        <v>42439</v>
      </c>
      <c r="CA373" s="4">
        <f t="shared" ca="1" si="146"/>
        <v>398698.48000000004</v>
      </c>
      <c r="CB373" s="4">
        <f t="shared" ca="1" si="147"/>
        <v>637839.83199999994</v>
      </c>
      <c r="CD373" s="4">
        <f t="shared" ca="1" si="148"/>
        <v>1036538.3119999999</v>
      </c>
    </row>
    <row r="374" spans="2:82" x14ac:dyDescent="0.15">
      <c r="B374" s="3">
        <f t="shared" si="149"/>
        <v>42440</v>
      </c>
      <c r="C374" s="2">
        <v>13522</v>
      </c>
      <c r="E374" s="70">
        <v>42440</v>
      </c>
      <c r="F374" s="69">
        <v>10.66</v>
      </c>
      <c r="G374" s="69">
        <v>2.27</v>
      </c>
      <c r="H374" s="69">
        <v>18.36</v>
      </c>
      <c r="I374" s="69">
        <v>32.700000000000003</v>
      </c>
      <c r="J374" s="69">
        <v>15.12</v>
      </c>
      <c r="K374" s="69">
        <v>12.14</v>
      </c>
      <c r="L374" s="69">
        <v>20.56</v>
      </c>
      <c r="M374" s="69">
        <v>3.76</v>
      </c>
      <c r="N374" s="69">
        <v>8.42</v>
      </c>
      <c r="O374" s="69">
        <v>9.33</v>
      </c>
      <c r="P374" s="69">
        <v>26.46</v>
      </c>
      <c r="Q374" s="69">
        <v>1.01</v>
      </c>
      <c r="R374" s="69">
        <v>5.07</v>
      </c>
      <c r="S374" s="69">
        <v>40.21</v>
      </c>
      <c r="T374" s="4"/>
      <c r="V374" s="3">
        <f t="shared" si="128"/>
        <v>42440</v>
      </c>
      <c r="W374" s="40">
        <f ca="1">W373+SUMIFS('Transactions (Dated)'!$E$2:$E$53,'Transactions (Dated)'!$D$2:$D$53,'Share Values'!$V374,'Transactions (Dated)'!$B$2:$B$53,'Share Values'!W$11,'Transactions (Dated)'!$C$2:$C$53,"Buy")-SUMIFS('Transactions (Dated)'!$E$2:$E$53,'Transactions (Dated)'!$D$2:$D$53,'Share Values'!$V374,'Transactions (Dated)'!$B$2:$B$53,'Share Values'!W$11,'Transactions (Dated)'!$C$2:$C$53,"Sell")</f>
        <v>4625</v>
      </c>
      <c r="X374" s="40">
        <f ca="1">X373+SUMIFS('Transactions (Dated)'!$E$2:$E$53,'Transactions (Dated)'!$D$2:$D$53,'Share Values'!$V374,'Transactions (Dated)'!$B$2:$B$53,'Share Values'!X$11,'Transactions (Dated)'!$C$2:$C$53,"Buy")-SUMIFS('Transactions (Dated)'!$E$2:$E$53,'Transactions (Dated)'!$D$2:$D$53,'Share Values'!$V374,'Transactions (Dated)'!$B$2:$B$53,'Share Values'!X$11,'Transactions (Dated)'!$C$2:$C$53,"Sell")</f>
        <v>9375</v>
      </c>
      <c r="Y374" s="40">
        <f ca="1">Y373+SUMIFS('Transactions (Dated)'!$E$2:$E$53,'Transactions (Dated)'!$D$2:$D$53,'Share Values'!$V374,'Transactions (Dated)'!$B$2:$B$53,'Share Values'!Y$11,'Transactions (Dated)'!$C$2:$C$53,"Buy")-SUMIFS('Transactions (Dated)'!$E$2:$E$53,'Transactions (Dated)'!$D$2:$D$53,'Share Values'!$V374,'Transactions (Dated)'!$B$2:$B$53,'Share Values'!Y$11,'Transactions (Dated)'!$C$2:$C$53,"Sell")</f>
        <v>0</v>
      </c>
      <c r="Z374" s="40">
        <f ca="1">Z373+SUMIFS('Transactions (Dated)'!$E$2:$E$53,'Transactions (Dated)'!$D$2:$D$53,'Share Values'!$V374,'Transactions (Dated)'!$B$2:$B$53,'Share Values'!Z$11,'Transactions (Dated)'!$C$2:$C$53,"Buy")-SUMIFS('Transactions (Dated)'!$E$2:$E$53,'Transactions (Dated)'!$D$2:$D$53,'Share Values'!$V374,'Transactions (Dated)'!$B$2:$B$53,'Share Values'!Z$11,'Transactions (Dated)'!$C$2:$C$53,"Sell")</f>
        <v>1892</v>
      </c>
      <c r="AA374" s="40">
        <f ca="1">AA373+SUMIFS('Transactions (Dated)'!$E$2:$E$53,'Transactions (Dated)'!$D$2:$D$53,'Share Values'!$V374,'Transactions (Dated)'!$B$2:$B$53,'Share Values'!AA$11,'Transactions (Dated)'!$C$2:$C$53,"Buy")-SUMIFS('Transactions (Dated)'!$E$2:$E$53,'Transactions (Dated)'!$D$2:$D$53,'Share Values'!$V374,'Transactions (Dated)'!$B$2:$B$53,'Share Values'!AA$11,'Transactions (Dated)'!$C$2:$C$53,"Sell")</f>
        <v>2348</v>
      </c>
      <c r="AB374" s="40">
        <f ca="1">AB373+SUMIFS('Transactions (Dated)'!$E$2:$E$53,'Transactions (Dated)'!$D$2:$D$53,'Share Values'!$V374,'Transactions (Dated)'!$B$2:$B$53,'Share Values'!AB$11,'Transactions (Dated)'!$C$2:$C$53,"Buy")-SUMIFS('Transactions (Dated)'!$E$2:$E$53,'Transactions (Dated)'!$D$2:$D$53,'Share Values'!$V374,'Transactions (Dated)'!$B$2:$B$53,'Share Values'!AB$11,'Transactions (Dated)'!$C$2:$C$53,"Sell")</f>
        <v>4900</v>
      </c>
      <c r="AC374" s="40">
        <f ca="1">AC373+SUMIFS('Transactions (Dated)'!$E$2:$E$53,'Transactions (Dated)'!$D$2:$D$53,'Share Values'!$V374,'Transactions (Dated)'!$B$2:$B$53,'Share Values'!AC$11,'Transactions (Dated)'!$C$2:$C$53,"Buy")-SUMIFS('Transactions (Dated)'!$E$2:$E$53,'Transactions (Dated)'!$D$2:$D$53,'Share Values'!$V374,'Transactions (Dated)'!$B$2:$B$53,'Share Values'!AC$11,'Transactions (Dated)'!$C$2:$C$53,"Sell")</f>
        <v>2900</v>
      </c>
      <c r="AD374" s="40">
        <f ca="1">AD373+SUMIFS('Transactions (Dated)'!$E$2:$E$53,'Transactions (Dated)'!$D$2:$D$53,'Share Values'!$V374,'Transactions (Dated)'!$B$2:$B$53,'Share Values'!AD$11,'Transactions (Dated)'!$C$2:$C$53,"Buy")-SUMIFS('Transactions (Dated)'!$E$2:$E$53,'Transactions (Dated)'!$D$2:$D$53,'Share Values'!$V374,'Transactions (Dated)'!$B$2:$B$53,'Share Values'!AD$11,'Transactions (Dated)'!$C$2:$C$53,"Sell")</f>
        <v>14201</v>
      </c>
      <c r="AE374" s="40">
        <f ca="1">AE373+SUMIFS('Transactions (Dated)'!$E$2:$E$53,'Transactions (Dated)'!$D$2:$D$53,'Share Values'!$V374,'Transactions (Dated)'!$B$2:$B$53,'Share Values'!AE$11,'Transactions (Dated)'!$C$2:$C$53,"Buy")-SUMIFS('Transactions (Dated)'!$E$2:$E$53,'Transactions (Dated)'!$D$2:$D$53,'Share Values'!$V374,'Transactions (Dated)'!$B$2:$B$53,'Share Values'!AE$11,'Transactions (Dated)'!$C$2:$C$53,"Sell")</f>
        <v>6835</v>
      </c>
      <c r="AF374" s="40">
        <f ca="1">AF373+SUMIFS('Transactions (Dated)'!$E$2:$E$53,'Transactions (Dated)'!$D$2:$D$53,'Share Values'!$V374,'Transactions (Dated)'!$B$2:$B$53,'Share Values'!AF$11,'Transactions (Dated)'!$C$2:$C$53,"Buy")-SUMIFS('Transactions (Dated)'!$E$2:$E$53,'Transactions (Dated)'!$D$2:$D$53,'Share Values'!$V374,'Transactions (Dated)'!$B$2:$B$53,'Share Values'!AF$11,'Transactions (Dated)'!$C$2:$C$53,"Sell")</f>
        <v>0</v>
      </c>
      <c r="AG374" s="40">
        <f ca="1">AG373+SUMIFS('Transactions (Dated)'!$E$2:$E$53,'Transactions (Dated)'!$D$2:$D$53,'Share Values'!$V374,'Transactions (Dated)'!$B$2:$B$53,'Share Values'!AG$11,'Transactions (Dated)'!$C$2:$C$53,"Buy")-SUMIFS('Transactions (Dated)'!$E$2:$E$53,'Transactions (Dated)'!$D$2:$D$53,'Share Values'!$V374,'Transactions (Dated)'!$B$2:$B$53,'Share Values'!AG$11,'Transactions (Dated)'!$C$2:$C$53,"Sell")</f>
        <v>0</v>
      </c>
      <c r="AH374" s="40">
        <f ca="1">AH373+SUMIFS('Transactions (Dated)'!$E$2:$E$53,'Transactions (Dated)'!$D$2:$D$53,'Share Values'!$V374,'Transactions (Dated)'!$B$2:$B$53,'Share Values'!AH$11,'Transactions (Dated)'!$C$2:$C$53,"Buy")-SUMIFS('Transactions (Dated)'!$E$2:$E$53,'Transactions (Dated)'!$D$2:$D$53,'Share Values'!$V374,'Transactions (Dated)'!$B$2:$B$53,'Share Values'!AH$11,'Transactions (Dated)'!$C$2:$C$53,"Sell")</f>
        <v>0</v>
      </c>
      <c r="AI374" s="40">
        <f ca="1">AI373+SUMIFS('Transactions (Dated)'!$E$2:$E$53,'Transactions (Dated)'!$D$2:$D$53,'Share Values'!$V374,'Transactions (Dated)'!$B$2:$B$53,'Share Values'!AI$11,'Transactions (Dated)'!$C$2:$C$53,"Buy")-SUMIFS('Transactions (Dated)'!$E$2:$E$53,'Transactions (Dated)'!$D$2:$D$53,'Share Values'!$V374,'Transactions (Dated)'!$B$2:$B$53,'Share Values'!AI$11,'Transactions (Dated)'!$C$2:$C$53,"Sell")</f>
        <v>0</v>
      </c>
      <c r="AJ374" s="40">
        <f ca="1">AJ373+SUMIFS('Transactions (Dated)'!$E$2:$E$53,'Transactions (Dated)'!$D$2:$D$53,'Share Values'!$V374,'Transactions (Dated)'!$B$2:$B$53,'Share Values'!AJ$11,'Transactions (Dated)'!$C$2:$C$53,"Buy")-SUMIFS('Transactions (Dated)'!$E$2:$E$53,'Transactions (Dated)'!$D$2:$D$53,'Share Values'!$V374,'Transactions (Dated)'!$B$2:$B$53,'Share Values'!AJ$11,'Transactions (Dated)'!$C$2:$C$53,"Sell")</f>
        <v>0</v>
      </c>
      <c r="AK374" s="40"/>
      <c r="AM374" s="3">
        <f t="shared" si="129"/>
        <v>42440</v>
      </c>
      <c r="AN374" s="6">
        <f t="shared" ca="1" si="130"/>
        <v>49302.5</v>
      </c>
      <c r="AO374" s="6">
        <f t="shared" ca="1" si="131"/>
        <v>21281.25</v>
      </c>
      <c r="AP374" s="6">
        <f t="shared" ca="1" si="132"/>
        <v>0</v>
      </c>
      <c r="AQ374" s="6">
        <f t="shared" ca="1" si="133"/>
        <v>61868.400000000009</v>
      </c>
      <c r="AR374" s="6">
        <f t="shared" ca="1" si="134"/>
        <v>35501.759999999995</v>
      </c>
      <c r="AS374" s="6">
        <f t="shared" ca="1" si="135"/>
        <v>59486</v>
      </c>
      <c r="AT374" s="6">
        <f t="shared" ca="1" si="136"/>
        <v>59623.999999999993</v>
      </c>
      <c r="AU374" s="6">
        <f t="shared" ca="1" si="137"/>
        <v>53395.759999999995</v>
      </c>
      <c r="AV374" s="6">
        <f t="shared" ca="1" si="138"/>
        <v>57550.7</v>
      </c>
      <c r="AW374" s="6">
        <f t="shared" ca="1" si="139"/>
        <v>0</v>
      </c>
      <c r="AX374" s="6">
        <f t="shared" ca="1" si="140"/>
        <v>0</v>
      </c>
      <c r="AY374" s="6">
        <f t="shared" ca="1" si="141"/>
        <v>0</v>
      </c>
      <c r="AZ374" s="6">
        <f t="shared" ca="1" si="142"/>
        <v>0</v>
      </c>
      <c r="BA374" s="6">
        <f t="shared" ca="1" si="143"/>
        <v>0</v>
      </c>
      <c r="BB374" s="6"/>
      <c r="BD374" s="4">
        <f t="shared" ca="1" si="144"/>
        <v>398010.37000000005</v>
      </c>
      <c r="BF374" s="3">
        <f t="shared" si="145"/>
        <v>42440</v>
      </c>
      <c r="BG374" s="6">
        <f>BG373+SUMIFS('Transactions (Dated)'!H:H,'Transactions (Dated)'!D:D,'Share Values'!AM374)</f>
        <v>633797.67999999993</v>
      </c>
      <c r="BH374" s="6">
        <f ca="1">BH373+SUMIFS('Transactions (Dated)'!$F:$F,'Transactions (Dated)'!$D:$D,$BF374,'Transactions (Dated)'!$B:$B,BH$11,'Transactions (Dated)'!$C:$C,"Dividend (paid to cash)")*W374</f>
        <v>0</v>
      </c>
      <c r="BI374" s="6">
        <f ca="1">BI373+SUMIFS('Transactions (Dated)'!$F:$F,'Transactions (Dated)'!$D:$D,$BF374,'Transactions (Dated)'!$B:$B,BI$11,'Transactions (Dated)'!$C:$C,"Dividend (paid to cash)")*X374</f>
        <v>2421.875</v>
      </c>
      <c r="BJ374" s="6">
        <f ca="1">BJ373+SUMIFS('Transactions (Dated)'!$F:$F,'Transactions (Dated)'!$D:$D,$BF374,'Transactions (Dated)'!$B:$B,BJ$11,'Transactions (Dated)'!$C:$C,"Dividend (paid to cash)")*Y374</f>
        <v>0</v>
      </c>
      <c r="BK374" s="6">
        <f ca="1">BK373+SUMIFS('Transactions (Dated)'!$F:$F,'Transactions (Dated)'!$D:$D,$BF374,'Transactions (Dated)'!$B:$B,BK$11,'Transactions (Dated)'!$C:$C,"Dividend (paid to cash)")*Z374</f>
        <v>245.96000000000004</v>
      </c>
      <c r="BL374" s="6">
        <f ca="1">BL373+SUMIFS('Transactions (Dated)'!$F:$F,'Transactions (Dated)'!$D:$D,$BF374,'Transactions (Dated)'!$B:$B,BL$11,'Transactions (Dated)'!$C:$C,"Dividend (paid to cash)")*AA374</f>
        <v>0</v>
      </c>
      <c r="BM374" s="6">
        <f ca="1">BM373+SUMIFS('Transactions (Dated)'!$F:$F,'Transactions (Dated)'!$D:$D,$BF374,'Transactions (Dated)'!$B:$B,BM$11,'Transactions (Dated)'!$C:$C,"Dividend (paid to cash)")*AB374</f>
        <v>359.31700000000001</v>
      </c>
      <c r="BN374" s="6">
        <f ca="1">BN373+SUMIFS('Transactions (Dated)'!$F:$F,'Transactions (Dated)'!$D:$D,$BF374,'Transactions (Dated)'!$B:$B,BN$11,'Transactions (Dated)'!$C:$C,"Dividend (paid to cash)")*AC374</f>
        <v>1014.9999999999999</v>
      </c>
      <c r="BO374" s="6">
        <f ca="1">BO373+SUMIFS('Transactions (Dated)'!$F:$F,'Transactions (Dated)'!$D:$D,$BF374,'Transactions (Dated)'!$B:$B,BO$11,'Transactions (Dated)'!$C:$C,"Dividend (paid to cash)")*AD374</f>
        <v>0</v>
      </c>
      <c r="BP374" s="6">
        <f ca="1">BP373+SUMIFS('Transactions (Dated)'!$F:$F,'Transactions (Dated)'!$D:$D,$BF374,'Transactions (Dated)'!$B:$B,BP$11,'Transactions (Dated)'!$C:$C,"Dividend (paid to cash)")*AE374</f>
        <v>0</v>
      </c>
      <c r="BQ374" s="6">
        <f ca="1">BQ373+SUMIFS('Transactions (Dated)'!$F:$F,'Transactions (Dated)'!$D:$D,$BF374,'Transactions (Dated)'!$B:$B,BQ$11,'Transactions (Dated)'!$C:$C,"Dividend (paid to cash)")*AF374</f>
        <v>0</v>
      </c>
      <c r="BR374" s="6">
        <f ca="1">BR373+SUMIFS('Transactions (Dated)'!$F:$F,'Transactions (Dated)'!$D:$D,$BF374,'Transactions (Dated)'!$B:$B,BR$11,'Transactions (Dated)'!$C:$C,"Dividend (paid to cash)")*AG374</f>
        <v>0</v>
      </c>
      <c r="BS374" s="6">
        <f ca="1">BS373+SUMIFS('Transactions (Dated)'!$F:$F,'Transactions (Dated)'!$D:$D,$BF374,'Transactions (Dated)'!$B:$B,BS$11,'Transactions (Dated)'!$C:$C,"Dividend (paid to cash)")*AH374</f>
        <v>0</v>
      </c>
      <c r="BT374" s="6">
        <f ca="1">BT373+SUMIFS('Transactions (Dated)'!$F:$F,'Transactions (Dated)'!$D:$D,$BF374,'Transactions (Dated)'!$B:$B,BT$11,'Transactions (Dated)'!$C:$C,"Dividend (paid to cash)")*AI374</f>
        <v>0</v>
      </c>
      <c r="BU374" s="6">
        <f ca="1">BU373+SUMIFS('Transactions (Dated)'!$F:$F,'Transactions (Dated)'!$D:$D,$BF374,'Transactions (Dated)'!$B:$B,BU$11,'Transactions (Dated)'!$C:$C,"Dividend (paid to cash)")*AJ374</f>
        <v>0</v>
      </c>
      <c r="BV374" s="6"/>
      <c r="BX374" s="6">
        <f t="shared" ca="1" si="150"/>
        <v>637839.83199999994</v>
      </c>
      <c r="BZ374" s="3">
        <f t="shared" si="151"/>
        <v>42440</v>
      </c>
      <c r="CA374" s="4">
        <f t="shared" ca="1" si="146"/>
        <v>398010.37000000005</v>
      </c>
      <c r="CB374" s="4">
        <f t="shared" ca="1" si="147"/>
        <v>637839.83199999994</v>
      </c>
      <c r="CD374" s="4">
        <f t="shared" ca="1" si="148"/>
        <v>1035850.202</v>
      </c>
    </row>
    <row r="375" spans="2:82" x14ac:dyDescent="0.15">
      <c r="B375" s="3">
        <f t="shared" si="149"/>
        <v>42443</v>
      </c>
      <c r="C375" s="2">
        <v>13477.5</v>
      </c>
      <c r="E375" s="70">
        <v>42443</v>
      </c>
      <c r="F375" s="69">
        <v>10.63</v>
      </c>
      <c r="G375" s="69">
        <v>2.23</v>
      </c>
      <c r="H375" s="69">
        <v>18.29</v>
      </c>
      <c r="I375" s="69">
        <v>33.090000000000003</v>
      </c>
      <c r="J375" s="69">
        <v>14.98</v>
      </c>
      <c r="K375" s="69">
        <v>12.41</v>
      </c>
      <c r="L375" s="69">
        <v>20.49</v>
      </c>
      <c r="M375" s="69">
        <v>3.8</v>
      </c>
      <c r="N375" s="69">
        <v>8.4700000000000006</v>
      </c>
      <c r="O375" s="69">
        <v>9.0333000000000006</v>
      </c>
      <c r="P375" s="69">
        <v>27.31</v>
      </c>
      <c r="Q375" s="69">
        <v>1.02</v>
      </c>
      <c r="R375" s="69">
        <v>4.92</v>
      </c>
      <c r="S375" s="69">
        <v>39.65</v>
      </c>
      <c r="T375" s="4"/>
      <c r="V375" s="3">
        <f t="shared" si="128"/>
        <v>42443</v>
      </c>
      <c r="W375" s="40">
        <f ca="1">W374+SUMIFS('Transactions (Dated)'!$E$2:$E$53,'Transactions (Dated)'!$D$2:$D$53,'Share Values'!$V375,'Transactions (Dated)'!$B$2:$B$53,'Share Values'!W$11,'Transactions (Dated)'!$C$2:$C$53,"Buy")-SUMIFS('Transactions (Dated)'!$E$2:$E$53,'Transactions (Dated)'!$D$2:$D$53,'Share Values'!$V375,'Transactions (Dated)'!$B$2:$B$53,'Share Values'!W$11,'Transactions (Dated)'!$C$2:$C$53,"Sell")</f>
        <v>4625</v>
      </c>
      <c r="X375" s="40">
        <f ca="1">X374+SUMIFS('Transactions (Dated)'!$E$2:$E$53,'Transactions (Dated)'!$D$2:$D$53,'Share Values'!$V375,'Transactions (Dated)'!$B$2:$B$53,'Share Values'!X$11,'Transactions (Dated)'!$C$2:$C$53,"Buy")-SUMIFS('Transactions (Dated)'!$E$2:$E$53,'Transactions (Dated)'!$D$2:$D$53,'Share Values'!$V375,'Transactions (Dated)'!$B$2:$B$53,'Share Values'!X$11,'Transactions (Dated)'!$C$2:$C$53,"Sell")</f>
        <v>9375</v>
      </c>
      <c r="Y375" s="40">
        <f ca="1">Y374+SUMIFS('Transactions (Dated)'!$E$2:$E$53,'Transactions (Dated)'!$D$2:$D$53,'Share Values'!$V375,'Transactions (Dated)'!$B$2:$B$53,'Share Values'!Y$11,'Transactions (Dated)'!$C$2:$C$53,"Buy")-SUMIFS('Transactions (Dated)'!$E$2:$E$53,'Transactions (Dated)'!$D$2:$D$53,'Share Values'!$V375,'Transactions (Dated)'!$B$2:$B$53,'Share Values'!Y$11,'Transactions (Dated)'!$C$2:$C$53,"Sell")</f>
        <v>0</v>
      </c>
      <c r="Z375" s="40">
        <f ca="1">Z374+SUMIFS('Transactions (Dated)'!$E$2:$E$53,'Transactions (Dated)'!$D$2:$D$53,'Share Values'!$V375,'Transactions (Dated)'!$B$2:$B$53,'Share Values'!Z$11,'Transactions (Dated)'!$C$2:$C$53,"Buy")-SUMIFS('Transactions (Dated)'!$E$2:$E$53,'Transactions (Dated)'!$D$2:$D$53,'Share Values'!$V375,'Transactions (Dated)'!$B$2:$B$53,'Share Values'!Z$11,'Transactions (Dated)'!$C$2:$C$53,"Sell")</f>
        <v>1892</v>
      </c>
      <c r="AA375" s="40">
        <f ca="1">AA374+SUMIFS('Transactions (Dated)'!$E$2:$E$53,'Transactions (Dated)'!$D$2:$D$53,'Share Values'!$V375,'Transactions (Dated)'!$B$2:$B$53,'Share Values'!AA$11,'Transactions (Dated)'!$C$2:$C$53,"Buy")-SUMIFS('Transactions (Dated)'!$E$2:$E$53,'Transactions (Dated)'!$D$2:$D$53,'Share Values'!$V375,'Transactions (Dated)'!$B$2:$B$53,'Share Values'!AA$11,'Transactions (Dated)'!$C$2:$C$53,"Sell")</f>
        <v>2348</v>
      </c>
      <c r="AB375" s="40">
        <f ca="1">AB374+SUMIFS('Transactions (Dated)'!$E$2:$E$53,'Transactions (Dated)'!$D$2:$D$53,'Share Values'!$V375,'Transactions (Dated)'!$B$2:$B$53,'Share Values'!AB$11,'Transactions (Dated)'!$C$2:$C$53,"Buy")-SUMIFS('Transactions (Dated)'!$E$2:$E$53,'Transactions (Dated)'!$D$2:$D$53,'Share Values'!$V375,'Transactions (Dated)'!$B$2:$B$53,'Share Values'!AB$11,'Transactions (Dated)'!$C$2:$C$53,"Sell")</f>
        <v>4900</v>
      </c>
      <c r="AC375" s="40">
        <f ca="1">AC374+SUMIFS('Transactions (Dated)'!$E$2:$E$53,'Transactions (Dated)'!$D$2:$D$53,'Share Values'!$V375,'Transactions (Dated)'!$B$2:$B$53,'Share Values'!AC$11,'Transactions (Dated)'!$C$2:$C$53,"Buy")-SUMIFS('Transactions (Dated)'!$E$2:$E$53,'Transactions (Dated)'!$D$2:$D$53,'Share Values'!$V375,'Transactions (Dated)'!$B$2:$B$53,'Share Values'!AC$11,'Transactions (Dated)'!$C$2:$C$53,"Sell")</f>
        <v>2900</v>
      </c>
      <c r="AD375" s="40">
        <f ca="1">AD374+SUMIFS('Transactions (Dated)'!$E$2:$E$53,'Transactions (Dated)'!$D$2:$D$53,'Share Values'!$V375,'Transactions (Dated)'!$B$2:$B$53,'Share Values'!AD$11,'Transactions (Dated)'!$C$2:$C$53,"Buy")-SUMIFS('Transactions (Dated)'!$E$2:$E$53,'Transactions (Dated)'!$D$2:$D$53,'Share Values'!$V375,'Transactions (Dated)'!$B$2:$B$53,'Share Values'!AD$11,'Transactions (Dated)'!$C$2:$C$53,"Sell")</f>
        <v>14201</v>
      </c>
      <c r="AE375" s="40">
        <f ca="1">AE374+SUMIFS('Transactions (Dated)'!$E$2:$E$53,'Transactions (Dated)'!$D$2:$D$53,'Share Values'!$V375,'Transactions (Dated)'!$B$2:$B$53,'Share Values'!AE$11,'Transactions (Dated)'!$C$2:$C$53,"Buy")-SUMIFS('Transactions (Dated)'!$E$2:$E$53,'Transactions (Dated)'!$D$2:$D$53,'Share Values'!$V375,'Transactions (Dated)'!$B$2:$B$53,'Share Values'!AE$11,'Transactions (Dated)'!$C$2:$C$53,"Sell")</f>
        <v>6835</v>
      </c>
      <c r="AF375" s="40">
        <f ca="1">AF374+SUMIFS('Transactions (Dated)'!$E$2:$E$53,'Transactions (Dated)'!$D$2:$D$53,'Share Values'!$V375,'Transactions (Dated)'!$B$2:$B$53,'Share Values'!AF$11,'Transactions (Dated)'!$C$2:$C$53,"Buy")-SUMIFS('Transactions (Dated)'!$E$2:$E$53,'Transactions (Dated)'!$D$2:$D$53,'Share Values'!$V375,'Transactions (Dated)'!$B$2:$B$53,'Share Values'!AF$11,'Transactions (Dated)'!$C$2:$C$53,"Sell")</f>
        <v>0</v>
      </c>
      <c r="AG375" s="40">
        <f ca="1">AG374+SUMIFS('Transactions (Dated)'!$E$2:$E$53,'Transactions (Dated)'!$D$2:$D$53,'Share Values'!$V375,'Transactions (Dated)'!$B$2:$B$53,'Share Values'!AG$11,'Transactions (Dated)'!$C$2:$C$53,"Buy")-SUMIFS('Transactions (Dated)'!$E$2:$E$53,'Transactions (Dated)'!$D$2:$D$53,'Share Values'!$V375,'Transactions (Dated)'!$B$2:$B$53,'Share Values'!AG$11,'Transactions (Dated)'!$C$2:$C$53,"Sell")</f>
        <v>0</v>
      </c>
      <c r="AH375" s="40">
        <f ca="1">AH374+SUMIFS('Transactions (Dated)'!$E$2:$E$53,'Transactions (Dated)'!$D$2:$D$53,'Share Values'!$V375,'Transactions (Dated)'!$B$2:$B$53,'Share Values'!AH$11,'Transactions (Dated)'!$C$2:$C$53,"Buy")-SUMIFS('Transactions (Dated)'!$E$2:$E$53,'Transactions (Dated)'!$D$2:$D$53,'Share Values'!$V375,'Transactions (Dated)'!$B$2:$B$53,'Share Values'!AH$11,'Transactions (Dated)'!$C$2:$C$53,"Sell")</f>
        <v>0</v>
      </c>
      <c r="AI375" s="40">
        <f ca="1">AI374+SUMIFS('Transactions (Dated)'!$E$2:$E$53,'Transactions (Dated)'!$D$2:$D$53,'Share Values'!$V375,'Transactions (Dated)'!$B$2:$B$53,'Share Values'!AI$11,'Transactions (Dated)'!$C$2:$C$53,"Buy")-SUMIFS('Transactions (Dated)'!$E$2:$E$53,'Transactions (Dated)'!$D$2:$D$53,'Share Values'!$V375,'Transactions (Dated)'!$B$2:$B$53,'Share Values'!AI$11,'Transactions (Dated)'!$C$2:$C$53,"Sell")</f>
        <v>0</v>
      </c>
      <c r="AJ375" s="40">
        <f ca="1">AJ374+SUMIFS('Transactions (Dated)'!$E$2:$E$53,'Transactions (Dated)'!$D$2:$D$53,'Share Values'!$V375,'Transactions (Dated)'!$B$2:$B$53,'Share Values'!AJ$11,'Transactions (Dated)'!$C$2:$C$53,"Buy")-SUMIFS('Transactions (Dated)'!$E$2:$E$53,'Transactions (Dated)'!$D$2:$D$53,'Share Values'!$V375,'Transactions (Dated)'!$B$2:$B$53,'Share Values'!AJ$11,'Transactions (Dated)'!$C$2:$C$53,"Sell")</f>
        <v>0</v>
      </c>
      <c r="AK375" s="40"/>
      <c r="AM375" s="3">
        <f t="shared" si="129"/>
        <v>42443</v>
      </c>
      <c r="AN375" s="6">
        <f t="shared" ca="1" si="130"/>
        <v>49163.75</v>
      </c>
      <c r="AO375" s="6">
        <f t="shared" ca="1" si="131"/>
        <v>20906.25</v>
      </c>
      <c r="AP375" s="6">
        <f t="shared" ca="1" si="132"/>
        <v>0</v>
      </c>
      <c r="AQ375" s="6">
        <f t="shared" ca="1" si="133"/>
        <v>62606.280000000006</v>
      </c>
      <c r="AR375" s="6">
        <f t="shared" ca="1" si="134"/>
        <v>35173.040000000001</v>
      </c>
      <c r="AS375" s="6">
        <f t="shared" ca="1" si="135"/>
        <v>60809</v>
      </c>
      <c r="AT375" s="6">
        <f t="shared" ca="1" si="136"/>
        <v>59420.999999999993</v>
      </c>
      <c r="AU375" s="6">
        <f t="shared" ca="1" si="137"/>
        <v>53963.799999999996</v>
      </c>
      <c r="AV375" s="6">
        <f t="shared" ca="1" si="138"/>
        <v>57892.450000000004</v>
      </c>
      <c r="AW375" s="6">
        <f t="shared" ca="1" si="139"/>
        <v>0</v>
      </c>
      <c r="AX375" s="6">
        <f t="shared" ca="1" si="140"/>
        <v>0</v>
      </c>
      <c r="AY375" s="6">
        <f t="shared" ca="1" si="141"/>
        <v>0</v>
      </c>
      <c r="AZ375" s="6">
        <f t="shared" ca="1" si="142"/>
        <v>0</v>
      </c>
      <c r="BA375" s="6">
        <f t="shared" ca="1" si="143"/>
        <v>0</v>
      </c>
      <c r="BB375" s="6"/>
      <c r="BD375" s="4">
        <f t="shared" ca="1" si="144"/>
        <v>399935.57</v>
      </c>
      <c r="BF375" s="3">
        <f t="shared" si="145"/>
        <v>42443</v>
      </c>
      <c r="BG375" s="6">
        <f>BG374+SUMIFS('Transactions (Dated)'!H:H,'Transactions (Dated)'!D:D,'Share Values'!AM375)</f>
        <v>633797.67999999993</v>
      </c>
      <c r="BH375" s="6">
        <f ca="1">BH374+SUMIFS('Transactions (Dated)'!$F:$F,'Transactions (Dated)'!$D:$D,$BF375,'Transactions (Dated)'!$B:$B,BH$11,'Transactions (Dated)'!$C:$C,"Dividend (paid to cash)")*W375</f>
        <v>0</v>
      </c>
      <c r="BI375" s="6">
        <f ca="1">BI374+SUMIFS('Transactions (Dated)'!$F:$F,'Transactions (Dated)'!$D:$D,$BF375,'Transactions (Dated)'!$B:$B,BI$11,'Transactions (Dated)'!$C:$C,"Dividend (paid to cash)")*X375</f>
        <v>2421.875</v>
      </c>
      <c r="BJ375" s="6">
        <f ca="1">BJ374+SUMIFS('Transactions (Dated)'!$F:$F,'Transactions (Dated)'!$D:$D,$BF375,'Transactions (Dated)'!$B:$B,BJ$11,'Transactions (Dated)'!$C:$C,"Dividend (paid to cash)")*Y375</f>
        <v>0</v>
      </c>
      <c r="BK375" s="6">
        <f ca="1">BK374+SUMIFS('Transactions (Dated)'!$F:$F,'Transactions (Dated)'!$D:$D,$BF375,'Transactions (Dated)'!$B:$B,BK$11,'Transactions (Dated)'!$C:$C,"Dividend (paid to cash)")*Z375</f>
        <v>245.96000000000004</v>
      </c>
      <c r="BL375" s="6">
        <f ca="1">BL374+SUMIFS('Transactions (Dated)'!$F:$F,'Transactions (Dated)'!$D:$D,$BF375,'Transactions (Dated)'!$B:$B,BL$11,'Transactions (Dated)'!$C:$C,"Dividend (paid to cash)")*AA375</f>
        <v>0</v>
      </c>
      <c r="BM375" s="6">
        <f ca="1">BM374+SUMIFS('Transactions (Dated)'!$F:$F,'Transactions (Dated)'!$D:$D,$BF375,'Transactions (Dated)'!$B:$B,BM$11,'Transactions (Dated)'!$C:$C,"Dividend (paid to cash)")*AB375</f>
        <v>359.31700000000001</v>
      </c>
      <c r="BN375" s="6">
        <f ca="1">BN374+SUMIFS('Transactions (Dated)'!$F:$F,'Transactions (Dated)'!$D:$D,$BF375,'Transactions (Dated)'!$B:$B,BN$11,'Transactions (Dated)'!$C:$C,"Dividend (paid to cash)")*AC375</f>
        <v>1014.9999999999999</v>
      </c>
      <c r="BO375" s="6">
        <f ca="1">BO374+SUMIFS('Transactions (Dated)'!$F:$F,'Transactions (Dated)'!$D:$D,$BF375,'Transactions (Dated)'!$B:$B,BO$11,'Transactions (Dated)'!$C:$C,"Dividend (paid to cash)")*AD375</f>
        <v>0</v>
      </c>
      <c r="BP375" s="6">
        <f ca="1">BP374+SUMIFS('Transactions (Dated)'!$F:$F,'Transactions (Dated)'!$D:$D,$BF375,'Transactions (Dated)'!$B:$B,BP$11,'Transactions (Dated)'!$C:$C,"Dividend (paid to cash)")*AE375</f>
        <v>0</v>
      </c>
      <c r="BQ375" s="6">
        <f ca="1">BQ374+SUMIFS('Transactions (Dated)'!$F:$F,'Transactions (Dated)'!$D:$D,$BF375,'Transactions (Dated)'!$B:$B,BQ$11,'Transactions (Dated)'!$C:$C,"Dividend (paid to cash)")*AF375</f>
        <v>0</v>
      </c>
      <c r="BR375" s="6">
        <f ca="1">BR374+SUMIFS('Transactions (Dated)'!$F:$F,'Transactions (Dated)'!$D:$D,$BF375,'Transactions (Dated)'!$B:$B,BR$11,'Transactions (Dated)'!$C:$C,"Dividend (paid to cash)")*AG375</f>
        <v>0</v>
      </c>
      <c r="BS375" s="6">
        <f ca="1">BS374+SUMIFS('Transactions (Dated)'!$F:$F,'Transactions (Dated)'!$D:$D,$BF375,'Transactions (Dated)'!$B:$B,BS$11,'Transactions (Dated)'!$C:$C,"Dividend (paid to cash)")*AH375</f>
        <v>0</v>
      </c>
      <c r="BT375" s="6">
        <f ca="1">BT374+SUMIFS('Transactions (Dated)'!$F:$F,'Transactions (Dated)'!$D:$D,$BF375,'Transactions (Dated)'!$B:$B,BT$11,'Transactions (Dated)'!$C:$C,"Dividend (paid to cash)")*AI375</f>
        <v>0</v>
      </c>
      <c r="BU375" s="6">
        <f ca="1">BU374+SUMIFS('Transactions (Dated)'!$F:$F,'Transactions (Dated)'!$D:$D,$BF375,'Transactions (Dated)'!$B:$B,BU$11,'Transactions (Dated)'!$C:$C,"Dividend (paid to cash)")*AJ375</f>
        <v>0</v>
      </c>
      <c r="BV375" s="6"/>
      <c r="BX375" s="6">
        <f t="shared" ca="1" si="150"/>
        <v>637839.83199999994</v>
      </c>
      <c r="BZ375" s="3">
        <f t="shared" si="151"/>
        <v>42443</v>
      </c>
      <c r="CA375" s="4">
        <f t="shared" ca="1" si="146"/>
        <v>399935.57</v>
      </c>
      <c r="CB375" s="4">
        <f t="shared" ca="1" si="147"/>
        <v>637839.83199999994</v>
      </c>
      <c r="CD375" s="4">
        <f t="shared" ca="1" si="148"/>
        <v>1037775.402</v>
      </c>
    </row>
    <row r="376" spans="2:82" x14ac:dyDescent="0.15">
      <c r="B376" s="3">
        <f t="shared" si="149"/>
        <v>42444</v>
      </c>
      <c r="C376" s="2">
        <v>13400.3</v>
      </c>
      <c r="E376" s="70">
        <v>42444</v>
      </c>
      <c r="F376" s="69">
        <v>10.51</v>
      </c>
      <c r="G376" s="69">
        <v>2.17</v>
      </c>
      <c r="H376" s="69">
        <v>18.18</v>
      </c>
      <c r="I376" s="69">
        <v>33.03</v>
      </c>
      <c r="J376" s="69">
        <v>14.45</v>
      </c>
      <c r="K376" s="69">
        <v>12.43</v>
      </c>
      <c r="L376" s="69">
        <v>19.64</v>
      </c>
      <c r="M376" s="69">
        <v>3.8</v>
      </c>
      <c r="N376" s="69">
        <v>8.6</v>
      </c>
      <c r="O376" s="69">
        <v>9.0132999999999992</v>
      </c>
      <c r="P376" s="69">
        <v>27.1</v>
      </c>
      <c r="Q376" s="69">
        <v>1.01</v>
      </c>
      <c r="R376" s="69">
        <v>4.46</v>
      </c>
      <c r="S376" s="69">
        <v>39.18</v>
      </c>
      <c r="T376" s="4"/>
      <c r="V376" s="3">
        <f t="shared" si="128"/>
        <v>42444</v>
      </c>
      <c r="W376" s="40">
        <f ca="1">W375+SUMIFS('Transactions (Dated)'!$E$2:$E$53,'Transactions (Dated)'!$D$2:$D$53,'Share Values'!$V376,'Transactions (Dated)'!$B$2:$B$53,'Share Values'!W$11,'Transactions (Dated)'!$C$2:$C$53,"Buy")-SUMIFS('Transactions (Dated)'!$E$2:$E$53,'Transactions (Dated)'!$D$2:$D$53,'Share Values'!$V376,'Transactions (Dated)'!$B$2:$B$53,'Share Values'!W$11,'Transactions (Dated)'!$C$2:$C$53,"Sell")</f>
        <v>4625</v>
      </c>
      <c r="X376" s="40">
        <f ca="1">X375+SUMIFS('Transactions (Dated)'!$E$2:$E$53,'Transactions (Dated)'!$D$2:$D$53,'Share Values'!$V376,'Transactions (Dated)'!$B$2:$B$53,'Share Values'!X$11,'Transactions (Dated)'!$C$2:$C$53,"Buy")-SUMIFS('Transactions (Dated)'!$E$2:$E$53,'Transactions (Dated)'!$D$2:$D$53,'Share Values'!$V376,'Transactions (Dated)'!$B$2:$B$53,'Share Values'!X$11,'Transactions (Dated)'!$C$2:$C$53,"Sell")</f>
        <v>9375</v>
      </c>
      <c r="Y376" s="40">
        <f ca="1">Y375+SUMIFS('Transactions (Dated)'!$E$2:$E$53,'Transactions (Dated)'!$D$2:$D$53,'Share Values'!$V376,'Transactions (Dated)'!$B$2:$B$53,'Share Values'!Y$11,'Transactions (Dated)'!$C$2:$C$53,"Buy")-SUMIFS('Transactions (Dated)'!$E$2:$E$53,'Transactions (Dated)'!$D$2:$D$53,'Share Values'!$V376,'Transactions (Dated)'!$B$2:$B$53,'Share Values'!Y$11,'Transactions (Dated)'!$C$2:$C$53,"Sell")</f>
        <v>0</v>
      </c>
      <c r="Z376" s="40">
        <f ca="1">Z375+SUMIFS('Transactions (Dated)'!$E$2:$E$53,'Transactions (Dated)'!$D$2:$D$53,'Share Values'!$V376,'Transactions (Dated)'!$B$2:$B$53,'Share Values'!Z$11,'Transactions (Dated)'!$C$2:$C$53,"Buy")-SUMIFS('Transactions (Dated)'!$E$2:$E$53,'Transactions (Dated)'!$D$2:$D$53,'Share Values'!$V376,'Transactions (Dated)'!$B$2:$B$53,'Share Values'!Z$11,'Transactions (Dated)'!$C$2:$C$53,"Sell")</f>
        <v>1892</v>
      </c>
      <c r="AA376" s="40">
        <f ca="1">AA375+SUMIFS('Transactions (Dated)'!$E$2:$E$53,'Transactions (Dated)'!$D$2:$D$53,'Share Values'!$V376,'Transactions (Dated)'!$B$2:$B$53,'Share Values'!AA$11,'Transactions (Dated)'!$C$2:$C$53,"Buy")-SUMIFS('Transactions (Dated)'!$E$2:$E$53,'Transactions (Dated)'!$D$2:$D$53,'Share Values'!$V376,'Transactions (Dated)'!$B$2:$B$53,'Share Values'!AA$11,'Transactions (Dated)'!$C$2:$C$53,"Sell")</f>
        <v>2348</v>
      </c>
      <c r="AB376" s="40">
        <f ca="1">AB375+SUMIFS('Transactions (Dated)'!$E$2:$E$53,'Transactions (Dated)'!$D$2:$D$53,'Share Values'!$V376,'Transactions (Dated)'!$B$2:$B$53,'Share Values'!AB$11,'Transactions (Dated)'!$C$2:$C$53,"Buy")-SUMIFS('Transactions (Dated)'!$E$2:$E$53,'Transactions (Dated)'!$D$2:$D$53,'Share Values'!$V376,'Transactions (Dated)'!$B$2:$B$53,'Share Values'!AB$11,'Transactions (Dated)'!$C$2:$C$53,"Sell")</f>
        <v>4900</v>
      </c>
      <c r="AC376" s="40">
        <f ca="1">AC375+SUMIFS('Transactions (Dated)'!$E$2:$E$53,'Transactions (Dated)'!$D$2:$D$53,'Share Values'!$V376,'Transactions (Dated)'!$B$2:$B$53,'Share Values'!AC$11,'Transactions (Dated)'!$C$2:$C$53,"Buy")-SUMIFS('Transactions (Dated)'!$E$2:$E$53,'Transactions (Dated)'!$D$2:$D$53,'Share Values'!$V376,'Transactions (Dated)'!$B$2:$B$53,'Share Values'!AC$11,'Transactions (Dated)'!$C$2:$C$53,"Sell")</f>
        <v>2900</v>
      </c>
      <c r="AD376" s="40">
        <f ca="1">AD375+SUMIFS('Transactions (Dated)'!$E$2:$E$53,'Transactions (Dated)'!$D$2:$D$53,'Share Values'!$V376,'Transactions (Dated)'!$B$2:$B$53,'Share Values'!AD$11,'Transactions (Dated)'!$C$2:$C$53,"Buy")-SUMIFS('Transactions (Dated)'!$E$2:$E$53,'Transactions (Dated)'!$D$2:$D$53,'Share Values'!$V376,'Transactions (Dated)'!$B$2:$B$53,'Share Values'!AD$11,'Transactions (Dated)'!$C$2:$C$53,"Sell")</f>
        <v>14201</v>
      </c>
      <c r="AE376" s="40">
        <f ca="1">AE375+SUMIFS('Transactions (Dated)'!$E$2:$E$53,'Transactions (Dated)'!$D$2:$D$53,'Share Values'!$V376,'Transactions (Dated)'!$B$2:$B$53,'Share Values'!AE$11,'Transactions (Dated)'!$C$2:$C$53,"Buy")-SUMIFS('Transactions (Dated)'!$E$2:$E$53,'Transactions (Dated)'!$D$2:$D$53,'Share Values'!$V376,'Transactions (Dated)'!$B$2:$B$53,'Share Values'!AE$11,'Transactions (Dated)'!$C$2:$C$53,"Sell")</f>
        <v>6835</v>
      </c>
      <c r="AF376" s="40">
        <f ca="1">AF375+SUMIFS('Transactions (Dated)'!$E$2:$E$53,'Transactions (Dated)'!$D$2:$D$53,'Share Values'!$V376,'Transactions (Dated)'!$B$2:$B$53,'Share Values'!AF$11,'Transactions (Dated)'!$C$2:$C$53,"Buy")-SUMIFS('Transactions (Dated)'!$E$2:$E$53,'Transactions (Dated)'!$D$2:$D$53,'Share Values'!$V376,'Transactions (Dated)'!$B$2:$B$53,'Share Values'!AF$11,'Transactions (Dated)'!$C$2:$C$53,"Sell")</f>
        <v>0</v>
      </c>
      <c r="AG376" s="40">
        <f ca="1">AG375+SUMIFS('Transactions (Dated)'!$E$2:$E$53,'Transactions (Dated)'!$D$2:$D$53,'Share Values'!$V376,'Transactions (Dated)'!$B$2:$B$53,'Share Values'!AG$11,'Transactions (Dated)'!$C$2:$C$53,"Buy")-SUMIFS('Transactions (Dated)'!$E$2:$E$53,'Transactions (Dated)'!$D$2:$D$53,'Share Values'!$V376,'Transactions (Dated)'!$B$2:$B$53,'Share Values'!AG$11,'Transactions (Dated)'!$C$2:$C$53,"Sell")</f>
        <v>0</v>
      </c>
      <c r="AH376" s="40">
        <f ca="1">AH375+SUMIFS('Transactions (Dated)'!$E$2:$E$53,'Transactions (Dated)'!$D$2:$D$53,'Share Values'!$V376,'Transactions (Dated)'!$B$2:$B$53,'Share Values'!AH$11,'Transactions (Dated)'!$C$2:$C$53,"Buy")-SUMIFS('Transactions (Dated)'!$E$2:$E$53,'Transactions (Dated)'!$D$2:$D$53,'Share Values'!$V376,'Transactions (Dated)'!$B$2:$B$53,'Share Values'!AH$11,'Transactions (Dated)'!$C$2:$C$53,"Sell")</f>
        <v>0</v>
      </c>
      <c r="AI376" s="40">
        <f ca="1">AI375+SUMIFS('Transactions (Dated)'!$E$2:$E$53,'Transactions (Dated)'!$D$2:$D$53,'Share Values'!$V376,'Transactions (Dated)'!$B$2:$B$53,'Share Values'!AI$11,'Transactions (Dated)'!$C$2:$C$53,"Buy")-SUMIFS('Transactions (Dated)'!$E$2:$E$53,'Transactions (Dated)'!$D$2:$D$53,'Share Values'!$V376,'Transactions (Dated)'!$B$2:$B$53,'Share Values'!AI$11,'Transactions (Dated)'!$C$2:$C$53,"Sell")</f>
        <v>0</v>
      </c>
      <c r="AJ376" s="40">
        <f ca="1">AJ375+SUMIFS('Transactions (Dated)'!$E$2:$E$53,'Transactions (Dated)'!$D$2:$D$53,'Share Values'!$V376,'Transactions (Dated)'!$B$2:$B$53,'Share Values'!AJ$11,'Transactions (Dated)'!$C$2:$C$53,"Buy")-SUMIFS('Transactions (Dated)'!$E$2:$E$53,'Transactions (Dated)'!$D$2:$D$53,'Share Values'!$V376,'Transactions (Dated)'!$B$2:$B$53,'Share Values'!AJ$11,'Transactions (Dated)'!$C$2:$C$53,"Sell")</f>
        <v>0</v>
      </c>
      <c r="AK376" s="40"/>
      <c r="AM376" s="3">
        <f t="shared" si="129"/>
        <v>42444</v>
      </c>
      <c r="AN376" s="6">
        <f t="shared" ca="1" si="130"/>
        <v>48608.75</v>
      </c>
      <c r="AO376" s="6">
        <f t="shared" ca="1" si="131"/>
        <v>20343.75</v>
      </c>
      <c r="AP376" s="6">
        <f t="shared" ca="1" si="132"/>
        <v>0</v>
      </c>
      <c r="AQ376" s="6">
        <f t="shared" ca="1" si="133"/>
        <v>62492.76</v>
      </c>
      <c r="AR376" s="6">
        <f t="shared" ca="1" si="134"/>
        <v>33928.6</v>
      </c>
      <c r="AS376" s="6">
        <f t="shared" ca="1" si="135"/>
        <v>60907</v>
      </c>
      <c r="AT376" s="6">
        <f t="shared" ca="1" si="136"/>
        <v>56956</v>
      </c>
      <c r="AU376" s="6">
        <f t="shared" ca="1" si="137"/>
        <v>53963.799999999996</v>
      </c>
      <c r="AV376" s="6">
        <f t="shared" ca="1" si="138"/>
        <v>58781</v>
      </c>
      <c r="AW376" s="6">
        <f t="shared" ca="1" si="139"/>
        <v>0</v>
      </c>
      <c r="AX376" s="6">
        <f t="shared" ca="1" si="140"/>
        <v>0</v>
      </c>
      <c r="AY376" s="6">
        <f t="shared" ca="1" si="141"/>
        <v>0</v>
      </c>
      <c r="AZ376" s="6">
        <f t="shared" ca="1" si="142"/>
        <v>0</v>
      </c>
      <c r="BA376" s="6">
        <f t="shared" ca="1" si="143"/>
        <v>0</v>
      </c>
      <c r="BB376" s="6"/>
      <c r="BD376" s="4">
        <f t="shared" ca="1" si="144"/>
        <v>395981.66</v>
      </c>
      <c r="BF376" s="3">
        <f t="shared" si="145"/>
        <v>42444</v>
      </c>
      <c r="BG376" s="6">
        <f>BG375+SUMIFS('Transactions (Dated)'!H:H,'Transactions (Dated)'!D:D,'Share Values'!AM376)</f>
        <v>633797.67999999993</v>
      </c>
      <c r="BH376" s="6">
        <f ca="1">BH375+SUMIFS('Transactions (Dated)'!$F:$F,'Transactions (Dated)'!$D:$D,$BF376,'Transactions (Dated)'!$B:$B,BH$11,'Transactions (Dated)'!$C:$C,"Dividend (paid to cash)")*W376</f>
        <v>0</v>
      </c>
      <c r="BI376" s="6">
        <f ca="1">BI375+SUMIFS('Transactions (Dated)'!$F:$F,'Transactions (Dated)'!$D:$D,$BF376,'Transactions (Dated)'!$B:$B,BI$11,'Transactions (Dated)'!$C:$C,"Dividend (paid to cash)")*X376</f>
        <v>2421.875</v>
      </c>
      <c r="BJ376" s="6">
        <f ca="1">BJ375+SUMIFS('Transactions (Dated)'!$F:$F,'Transactions (Dated)'!$D:$D,$BF376,'Transactions (Dated)'!$B:$B,BJ$11,'Transactions (Dated)'!$C:$C,"Dividend (paid to cash)")*Y376</f>
        <v>0</v>
      </c>
      <c r="BK376" s="6">
        <f ca="1">BK375+SUMIFS('Transactions (Dated)'!$F:$F,'Transactions (Dated)'!$D:$D,$BF376,'Transactions (Dated)'!$B:$B,BK$11,'Transactions (Dated)'!$C:$C,"Dividend (paid to cash)")*Z376</f>
        <v>245.96000000000004</v>
      </c>
      <c r="BL376" s="6">
        <f ca="1">BL375+SUMIFS('Transactions (Dated)'!$F:$F,'Transactions (Dated)'!$D:$D,$BF376,'Transactions (Dated)'!$B:$B,BL$11,'Transactions (Dated)'!$C:$C,"Dividend (paid to cash)")*AA376</f>
        <v>0</v>
      </c>
      <c r="BM376" s="6">
        <f ca="1">BM375+SUMIFS('Transactions (Dated)'!$F:$F,'Transactions (Dated)'!$D:$D,$BF376,'Transactions (Dated)'!$B:$B,BM$11,'Transactions (Dated)'!$C:$C,"Dividend (paid to cash)")*AB376</f>
        <v>359.31700000000001</v>
      </c>
      <c r="BN376" s="6">
        <f ca="1">BN375+SUMIFS('Transactions (Dated)'!$F:$F,'Transactions (Dated)'!$D:$D,$BF376,'Transactions (Dated)'!$B:$B,BN$11,'Transactions (Dated)'!$C:$C,"Dividend (paid to cash)")*AC376</f>
        <v>1014.9999999999999</v>
      </c>
      <c r="BO376" s="6">
        <f ca="1">BO375+SUMIFS('Transactions (Dated)'!$F:$F,'Transactions (Dated)'!$D:$D,$BF376,'Transactions (Dated)'!$B:$B,BO$11,'Transactions (Dated)'!$C:$C,"Dividend (paid to cash)")*AD376</f>
        <v>0</v>
      </c>
      <c r="BP376" s="6">
        <f ca="1">BP375+SUMIFS('Transactions (Dated)'!$F:$F,'Transactions (Dated)'!$D:$D,$BF376,'Transactions (Dated)'!$B:$B,BP$11,'Transactions (Dated)'!$C:$C,"Dividend (paid to cash)")*AE376</f>
        <v>0</v>
      </c>
      <c r="BQ376" s="6">
        <f ca="1">BQ375+SUMIFS('Transactions (Dated)'!$F:$F,'Transactions (Dated)'!$D:$D,$BF376,'Transactions (Dated)'!$B:$B,BQ$11,'Transactions (Dated)'!$C:$C,"Dividend (paid to cash)")*AF376</f>
        <v>0</v>
      </c>
      <c r="BR376" s="6">
        <f ca="1">BR375+SUMIFS('Transactions (Dated)'!$F:$F,'Transactions (Dated)'!$D:$D,$BF376,'Transactions (Dated)'!$B:$B,BR$11,'Transactions (Dated)'!$C:$C,"Dividend (paid to cash)")*AG376</f>
        <v>0</v>
      </c>
      <c r="BS376" s="6">
        <f ca="1">BS375+SUMIFS('Transactions (Dated)'!$F:$F,'Transactions (Dated)'!$D:$D,$BF376,'Transactions (Dated)'!$B:$B,BS$11,'Transactions (Dated)'!$C:$C,"Dividend (paid to cash)")*AH376</f>
        <v>0</v>
      </c>
      <c r="BT376" s="6">
        <f ca="1">BT375+SUMIFS('Transactions (Dated)'!$F:$F,'Transactions (Dated)'!$D:$D,$BF376,'Transactions (Dated)'!$B:$B,BT$11,'Transactions (Dated)'!$C:$C,"Dividend (paid to cash)")*AI376</f>
        <v>0</v>
      </c>
      <c r="BU376" s="6">
        <f ca="1">BU375+SUMIFS('Transactions (Dated)'!$F:$F,'Transactions (Dated)'!$D:$D,$BF376,'Transactions (Dated)'!$B:$B,BU$11,'Transactions (Dated)'!$C:$C,"Dividend (paid to cash)")*AJ376</f>
        <v>0</v>
      </c>
      <c r="BV376" s="6"/>
      <c r="BX376" s="6">
        <f t="shared" ca="1" si="150"/>
        <v>637839.83199999994</v>
      </c>
      <c r="BZ376" s="3">
        <f t="shared" si="151"/>
        <v>42444</v>
      </c>
      <c r="CA376" s="4">
        <f t="shared" ca="1" si="146"/>
        <v>395981.66</v>
      </c>
      <c r="CB376" s="4">
        <f t="shared" ca="1" si="147"/>
        <v>637839.83199999994</v>
      </c>
      <c r="CD376" s="4">
        <f t="shared" ca="1" si="148"/>
        <v>1033821.4919999999</v>
      </c>
    </row>
    <row r="377" spans="2:82" x14ac:dyDescent="0.15">
      <c r="B377" s="3">
        <f t="shared" si="149"/>
        <v>42445</v>
      </c>
      <c r="C377" s="2">
        <v>13478.1</v>
      </c>
      <c r="E377" s="70">
        <v>42445</v>
      </c>
      <c r="F377" s="69">
        <v>10.43</v>
      </c>
      <c r="G377" s="69">
        <v>2.1800000000000002</v>
      </c>
      <c r="H377" s="69">
        <v>18.309999999999999</v>
      </c>
      <c r="I377" s="69">
        <v>33.42</v>
      </c>
      <c r="J377" s="69">
        <v>14.59</v>
      </c>
      <c r="K377" s="69">
        <v>12.35</v>
      </c>
      <c r="L377" s="69">
        <v>19.73</v>
      </c>
      <c r="M377" s="69">
        <v>3.91</v>
      </c>
      <c r="N377" s="69">
        <v>8.6</v>
      </c>
      <c r="O377" s="69">
        <v>9.18</v>
      </c>
      <c r="P377" s="69">
        <v>27.09</v>
      </c>
      <c r="Q377" s="69">
        <v>1.02</v>
      </c>
      <c r="R377" s="69">
        <v>4.7300000000000004</v>
      </c>
      <c r="S377" s="69">
        <v>39.200000000000003</v>
      </c>
      <c r="T377" s="4"/>
      <c r="V377" s="3">
        <f t="shared" si="128"/>
        <v>42445</v>
      </c>
      <c r="W377" s="40">
        <f ca="1">W376+SUMIFS('Transactions (Dated)'!$E$2:$E$53,'Transactions (Dated)'!$D$2:$D$53,'Share Values'!$V377,'Transactions (Dated)'!$B$2:$B$53,'Share Values'!W$11,'Transactions (Dated)'!$C$2:$C$53,"Buy")-SUMIFS('Transactions (Dated)'!$E$2:$E$53,'Transactions (Dated)'!$D$2:$D$53,'Share Values'!$V377,'Transactions (Dated)'!$B$2:$B$53,'Share Values'!W$11,'Transactions (Dated)'!$C$2:$C$53,"Sell")</f>
        <v>4625</v>
      </c>
      <c r="X377" s="40">
        <f ca="1">X376+SUMIFS('Transactions (Dated)'!$E$2:$E$53,'Transactions (Dated)'!$D$2:$D$53,'Share Values'!$V377,'Transactions (Dated)'!$B$2:$B$53,'Share Values'!X$11,'Transactions (Dated)'!$C$2:$C$53,"Buy")-SUMIFS('Transactions (Dated)'!$E$2:$E$53,'Transactions (Dated)'!$D$2:$D$53,'Share Values'!$V377,'Transactions (Dated)'!$B$2:$B$53,'Share Values'!X$11,'Transactions (Dated)'!$C$2:$C$53,"Sell")</f>
        <v>9375</v>
      </c>
      <c r="Y377" s="40">
        <f ca="1">Y376+SUMIFS('Transactions (Dated)'!$E$2:$E$53,'Transactions (Dated)'!$D$2:$D$53,'Share Values'!$V377,'Transactions (Dated)'!$B$2:$B$53,'Share Values'!Y$11,'Transactions (Dated)'!$C$2:$C$53,"Buy")-SUMIFS('Transactions (Dated)'!$E$2:$E$53,'Transactions (Dated)'!$D$2:$D$53,'Share Values'!$V377,'Transactions (Dated)'!$B$2:$B$53,'Share Values'!Y$11,'Transactions (Dated)'!$C$2:$C$53,"Sell")</f>
        <v>0</v>
      </c>
      <c r="Z377" s="40">
        <f ca="1">Z376+SUMIFS('Transactions (Dated)'!$E$2:$E$53,'Transactions (Dated)'!$D$2:$D$53,'Share Values'!$V377,'Transactions (Dated)'!$B$2:$B$53,'Share Values'!Z$11,'Transactions (Dated)'!$C$2:$C$53,"Buy")-SUMIFS('Transactions (Dated)'!$E$2:$E$53,'Transactions (Dated)'!$D$2:$D$53,'Share Values'!$V377,'Transactions (Dated)'!$B$2:$B$53,'Share Values'!Z$11,'Transactions (Dated)'!$C$2:$C$53,"Sell")</f>
        <v>1892</v>
      </c>
      <c r="AA377" s="40">
        <f ca="1">AA376+SUMIFS('Transactions (Dated)'!$E$2:$E$53,'Transactions (Dated)'!$D$2:$D$53,'Share Values'!$V377,'Transactions (Dated)'!$B$2:$B$53,'Share Values'!AA$11,'Transactions (Dated)'!$C$2:$C$53,"Buy")-SUMIFS('Transactions (Dated)'!$E$2:$E$53,'Transactions (Dated)'!$D$2:$D$53,'Share Values'!$V377,'Transactions (Dated)'!$B$2:$B$53,'Share Values'!AA$11,'Transactions (Dated)'!$C$2:$C$53,"Sell")</f>
        <v>2348</v>
      </c>
      <c r="AB377" s="40">
        <f ca="1">AB376+SUMIFS('Transactions (Dated)'!$E$2:$E$53,'Transactions (Dated)'!$D$2:$D$53,'Share Values'!$V377,'Transactions (Dated)'!$B$2:$B$53,'Share Values'!AB$11,'Transactions (Dated)'!$C$2:$C$53,"Buy")-SUMIFS('Transactions (Dated)'!$E$2:$E$53,'Transactions (Dated)'!$D$2:$D$53,'Share Values'!$V377,'Transactions (Dated)'!$B$2:$B$53,'Share Values'!AB$11,'Transactions (Dated)'!$C$2:$C$53,"Sell")</f>
        <v>4900</v>
      </c>
      <c r="AC377" s="40">
        <f ca="1">AC376+SUMIFS('Transactions (Dated)'!$E$2:$E$53,'Transactions (Dated)'!$D$2:$D$53,'Share Values'!$V377,'Transactions (Dated)'!$B$2:$B$53,'Share Values'!AC$11,'Transactions (Dated)'!$C$2:$C$53,"Buy")-SUMIFS('Transactions (Dated)'!$E$2:$E$53,'Transactions (Dated)'!$D$2:$D$53,'Share Values'!$V377,'Transactions (Dated)'!$B$2:$B$53,'Share Values'!AC$11,'Transactions (Dated)'!$C$2:$C$53,"Sell")</f>
        <v>2900</v>
      </c>
      <c r="AD377" s="40">
        <f ca="1">AD376+SUMIFS('Transactions (Dated)'!$E$2:$E$53,'Transactions (Dated)'!$D$2:$D$53,'Share Values'!$V377,'Transactions (Dated)'!$B$2:$B$53,'Share Values'!AD$11,'Transactions (Dated)'!$C$2:$C$53,"Buy")-SUMIFS('Transactions (Dated)'!$E$2:$E$53,'Transactions (Dated)'!$D$2:$D$53,'Share Values'!$V377,'Transactions (Dated)'!$B$2:$B$53,'Share Values'!AD$11,'Transactions (Dated)'!$C$2:$C$53,"Sell")</f>
        <v>14201</v>
      </c>
      <c r="AE377" s="40">
        <f ca="1">AE376+SUMIFS('Transactions (Dated)'!$E$2:$E$53,'Transactions (Dated)'!$D$2:$D$53,'Share Values'!$V377,'Transactions (Dated)'!$B$2:$B$53,'Share Values'!AE$11,'Transactions (Dated)'!$C$2:$C$53,"Buy")-SUMIFS('Transactions (Dated)'!$E$2:$E$53,'Transactions (Dated)'!$D$2:$D$53,'Share Values'!$V377,'Transactions (Dated)'!$B$2:$B$53,'Share Values'!AE$11,'Transactions (Dated)'!$C$2:$C$53,"Sell")</f>
        <v>6835</v>
      </c>
      <c r="AF377" s="40">
        <f ca="1">AF376+SUMIFS('Transactions (Dated)'!$E$2:$E$53,'Transactions (Dated)'!$D$2:$D$53,'Share Values'!$V377,'Transactions (Dated)'!$B$2:$B$53,'Share Values'!AF$11,'Transactions (Dated)'!$C$2:$C$53,"Buy")-SUMIFS('Transactions (Dated)'!$E$2:$E$53,'Transactions (Dated)'!$D$2:$D$53,'Share Values'!$V377,'Transactions (Dated)'!$B$2:$B$53,'Share Values'!AF$11,'Transactions (Dated)'!$C$2:$C$53,"Sell")</f>
        <v>0</v>
      </c>
      <c r="AG377" s="40">
        <f ca="1">AG376+SUMIFS('Transactions (Dated)'!$E$2:$E$53,'Transactions (Dated)'!$D$2:$D$53,'Share Values'!$V377,'Transactions (Dated)'!$B$2:$B$53,'Share Values'!AG$11,'Transactions (Dated)'!$C$2:$C$53,"Buy")-SUMIFS('Transactions (Dated)'!$E$2:$E$53,'Transactions (Dated)'!$D$2:$D$53,'Share Values'!$V377,'Transactions (Dated)'!$B$2:$B$53,'Share Values'!AG$11,'Transactions (Dated)'!$C$2:$C$53,"Sell")</f>
        <v>0</v>
      </c>
      <c r="AH377" s="40">
        <f ca="1">AH376+SUMIFS('Transactions (Dated)'!$E$2:$E$53,'Transactions (Dated)'!$D$2:$D$53,'Share Values'!$V377,'Transactions (Dated)'!$B$2:$B$53,'Share Values'!AH$11,'Transactions (Dated)'!$C$2:$C$53,"Buy")-SUMIFS('Transactions (Dated)'!$E$2:$E$53,'Transactions (Dated)'!$D$2:$D$53,'Share Values'!$V377,'Transactions (Dated)'!$B$2:$B$53,'Share Values'!AH$11,'Transactions (Dated)'!$C$2:$C$53,"Sell")</f>
        <v>0</v>
      </c>
      <c r="AI377" s="40">
        <f ca="1">AI376+SUMIFS('Transactions (Dated)'!$E$2:$E$53,'Transactions (Dated)'!$D$2:$D$53,'Share Values'!$V377,'Transactions (Dated)'!$B$2:$B$53,'Share Values'!AI$11,'Transactions (Dated)'!$C$2:$C$53,"Buy")-SUMIFS('Transactions (Dated)'!$E$2:$E$53,'Transactions (Dated)'!$D$2:$D$53,'Share Values'!$V377,'Transactions (Dated)'!$B$2:$B$53,'Share Values'!AI$11,'Transactions (Dated)'!$C$2:$C$53,"Sell")</f>
        <v>0</v>
      </c>
      <c r="AJ377" s="40">
        <f ca="1">AJ376+SUMIFS('Transactions (Dated)'!$E$2:$E$53,'Transactions (Dated)'!$D$2:$D$53,'Share Values'!$V377,'Transactions (Dated)'!$B$2:$B$53,'Share Values'!AJ$11,'Transactions (Dated)'!$C$2:$C$53,"Buy")-SUMIFS('Transactions (Dated)'!$E$2:$E$53,'Transactions (Dated)'!$D$2:$D$53,'Share Values'!$V377,'Transactions (Dated)'!$B$2:$B$53,'Share Values'!AJ$11,'Transactions (Dated)'!$C$2:$C$53,"Sell")</f>
        <v>0</v>
      </c>
      <c r="AK377" s="40"/>
      <c r="AM377" s="3">
        <f t="shared" si="129"/>
        <v>42445</v>
      </c>
      <c r="AN377" s="6">
        <f t="shared" ca="1" si="130"/>
        <v>48238.75</v>
      </c>
      <c r="AO377" s="6">
        <f t="shared" ca="1" si="131"/>
        <v>20437.5</v>
      </c>
      <c r="AP377" s="6">
        <f t="shared" ca="1" si="132"/>
        <v>0</v>
      </c>
      <c r="AQ377" s="6">
        <f t="shared" ca="1" si="133"/>
        <v>63230.640000000007</v>
      </c>
      <c r="AR377" s="6">
        <f t="shared" ca="1" si="134"/>
        <v>34257.32</v>
      </c>
      <c r="AS377" s="6">
        <f t="shared" ca="1" si="135"/>
        <v>60515</v>
      </c>
      <c r="AT377" s="6">
        <f t="shared" ca="1" si="136"/>
        <v>57217</v>
      </c>
      <c r="AU377" s="6">
        <f t="shared" ca="1" si="137"/>
        <v>55525.91</v>
      </c>
      <c r="AV377" s="6">
        <f t="shared" ca="1" si="138"/>
        <v>58781</v>
      </c>
      <c r="AW377" s="6">
        <f t="shared" ca="1" si="139"/>
        <v>0</v>
      </c>
      <c r="AX377" s="6">
        <f t="shared" ca="1" si="140"/>
        <v>0</v>
      </c>
      <c r="AY377" s="6">
        <f t="shared" ca="1" si="141"/>
        <v>0</v>
      </c>
      <c r="AZ377" s="6">
        <f t="shared" ca="1" si="142"/>
        <v>0</v>
      </c>
      <c r="BA377" s="6">
        <f t="shared" ca="1" si="143"/>
        <v>0</v>
      </c>
      <c r="BB377" s="6"/>
      <c r="BD377" s="4">
        <f t="shared" ca="1" si="144"/>
        <v>398203.12</v>
      </c>
      <c r="BF377" s="3">
        <f t="shared" si="145"/>
        <v>42445</v>
      </c>
      <c r="BG377" s="6">
        <f>BG376+SUMIFS('Transactions (Dated)'!H:H,'Transactions (Dated)'!D:D,'Share Values'!AM377)</f>
        <v>633797.67999999993</v>
      </c>
      <c r="BH377" s="6">
        <f ca="1">BH376+SUMIFS('Transactions (Dated)'!$F:$F,'Transactions (Dated)'!$D:$D,$BF377,'Transactions (Dated)'!$B:$B,BH$11,'Transactions (Dated)'!$C:$C,"Dividend (paid to cash)")*W377</f>
        <v>0</v>
      </c>
      <c r="BI377" s="6">
        <f ca="1">BI376+SUMIFS('Transactions (Dated)'!$F:$F,'Transactions (Dated)'!$D:$D,$BF377,'Transactions (Dated)'!$B:$B,BI$11,'Transactions (Dated)'!$C:$C,"Dividend (paid to cash)")*X377</f>
        <v>2421.875</v>
      </c>
      <c r="BJ377" s="6">
        <f ca="1">BJ376+SUMIFS('Transactions (Dated)'!$F:$F,'Transactions (Dated)'!$D:$D,$BF377,'Transactions (Dated)'!$B:$B,BJ$11,'Transactions (Dated)'!$C:$C,"Dividend (paid to cash)")*Y377</f>
        <v>0</v>
      </c>
      <c r="BK377" s="6">
        <f ca="1">BK376+SUMIFS('Transactions (Dated)'!$F:$F,'Transactions (Dated)'!$D:$D,$BF377,'Transactions (Dated)'!$B:$B,BK$11,'Transactions (Dated)'!$C:$C,"Dividend (paid to cash)")*Z377</f>
        <v>245.96000000000004</v>
      </c>
      <c r="BL377" s="6">
        <f ca="1">BL376+SUMIFS('Transactions (Dated)'!$F:$F,'Transactions (Dated)'!$D:$D,$BF377,'Transactions (Dated)'!$B:$B,BL$11,'Transactions (Dated)'!$C:$C,"Dividend (paid to cash)")*AA377</f>
        <v>0</v>
      </c>
      <c r="BM377" s="6">
        <f ca="1">BM376+SUMIFS('Transactions (Dated)'!$F:$F,'Transactions (Dated)'!$D:$D,$BF377,'Transactions (Dated)'!$B:$B,BM$11,'Transactions (Dated)'!$C:$C,"Dividend (paid to cash)")*AB377</f>
        <v>359.31700000000001</v>
      </c>
      <c r="BN377" s="6">
        <f ca="1">BN376+SUMIFS('Transactions (Dated)'!$F:$F,'Transactions (Dated)'!$D:$D,$BF377,'Transactions (Dated)'!$B:$B,BN$11,'Transactions (Dated)'!$C:$C,"Dividend (paid to cash)")*AC377</f>
        <v>1014.9999999999999</v>
      </c>
      <c r="BO377" s="6">
        <f ca="1">BO376+SUMIFS('Transactions (Dated)'!$F:$F,'Transactions (Dated)'!$D:$D,$BF377,'Transactions (Dated)'!$B:$B,BO$11,'Transactions (Dated)'!$C:$C,"Dividend (paid to cash)")*AD377</f>
        <v>0</v>
      </c>
      <c r="BP377" s="6">
        <f ca="1">BP376+SUMIFS('Transactions (Dated)'!$F:$F,'Transactions (Dated)'!$D:$D,$BF377,'Transactions (Dated)'!$B:$B,BP$11,'Transactions (Dated)'!$C:$C,"Dividend (paid to cash)")*AE377</f>
        <v>0</v>
      </c>
      <c r="BQ377" s="6">
        <f ca="1">BQ376+SUMIFS('Transactions (Dated)'!$F:$F,'Transactions (Dated)'!$D:$D,$BF377,'Transactions (Dated)'!$B:$B,BQ$11,'Transactions (Dated)'!$C:$C,"Dividend (paid to cash)")*AF377</f>
        <v>0</v>
      </c>
      <c r="BR377" s="6">
        <f ca="1">BR376+SUMIFS('Transactions (Dated)'!$F:$F,'Transactions (Dated)'!$D:$D,$BF377,'Transactions (Dated)'!$B:$B,BR$11,'Transactions (Dated)'!$C:$C,"Dividend (paid to cash)")*AG377</f>
        <v>0</v>
      </c>
      <c r="BS377" s="6">
        <f ca="1">BS376+SUMIFS('Transactions (Dated)'!$F:$F,'Transactions (Dated)'!$D:$D,$BF377,'Transactions (Dated)'!$B:$B,BS$11,'Transactions (Dated)'!$C:$C,"Dividend (paid to cash)")*AH377</f>
        <v>0</v>
      </c>
      <c r="BT377" s="6">
        <f ca="1">BT376+SUMIFS('Transactions (Dated)'!$F:$F,'Transactions (Dated)'!$D:$D,$BF377,'Transactions (Dated)'!$B:$B,BT$11,'Transactions (Dated)'!$C:$C,"Dividend (paid to cash)")*AI377</f>
        <v>0</v>
      </c>
      <c r="BU377" s="6">
        <f ca="1">BU376+SUMIFS('Transactions (Dated)'!$F:$F,'Transactions (Dated)'!$D:$D,$BF377,'Transactions (Dated)'!$B:$B,BU$11,'Transactions (Dated)'!$C:$C,"Dividend (paid to cash)")*AJ377</f>
        <v>0</v>
      </c>
      <c r="BV377" s="6"/>
      <c r="BX377" s="6">
        <f t="shared" ca="1" si="150"/>
        <v>637839.83199999994</v>
      </c>
      <c r="BZ377" s="3">
        <f t="shared" si="151"/>
        <v>42445</v>
      </c>
      <c r="CA377" s="4">
        <f t="shared" ca="1" si="146"/>
        <v>398203.12</v>
      </c>
      <c r="CB377" s="4">
        <f t="shared" ca="1" si="147"/>
        <v>637839.83199999994</v>
      </c>
      <c r="CD377" s="4">
        <f t="shared" ca="1" si="148"/>
        <v>1036042.9519999999</v>
      </c>
    </row>
    <row r="378" spans="2:82" x14ac:dyDescent="0.15">
      <c r="B378" s="3">
        <f t="shared" si="149"/>
        <v>42446</v>
      </c>
      <c r="C378" s="2">
        <v>13621.3</v>
      </c>
      <c r="E378" s="70">
        <v>42446</v>
      </c>
      <c r="F378" s="69">
        <v>10.52</v>
      </c>
      <c r="G378" s="69">
        <v>2.1800000000000002</v>
      </c>
      <c r="H378" s="69">
        <v>18.5</v>
      </c>
      <c r="I378" s="69">
        <v>33.68</v>
      </c>
      <c r="J378" s="69">
        <v>14.62</v>
      </c>
      <c r="K378" s="69">
        <v>12.01</v>
      </c>
      <c r="L378" s="69">
        <v>18.8</v>
      </c>
      <c r="M378" s="69">
        <v>3.84</v>
      </c>
      <c r="N378" s="69">
        <v>8.61</v>
      </c>
      <c r="O378" s="69">
        <v>8.8000000000000007</v>
      </c>
      <c r="P378" s="69">
        <v>27.15</v>
      </c>
      <c r="Q378" s="69">
        <v>1.01</v>
      </c>
      <c r="R378" s="69">
        <v>5.27</v>
      </c>
      <c r="S378" s="69">
        <v>39.450000000000003</v>
      </c>
      <c r="T378" s="4"/>
      <c r="V378" s="3">
        <f t="shared" si="128"/>
        <v>42446</v>
      </c>
      <c r="W378" s="40">
        <f ca="1">W377+SUMIFS('Transactions (Dated)'!$E$2:$E$53,'Transactions (Dated)'!$D$2:$D$53,'Share Values'!$V378,'Transactions (Dated)'!$B$2:$B$53,'Share Values'!W$11,'Transactions (Dated)'!$C$2:$C$53,"Buy")-SUMIFS('Transactions (Dated)'!$E$2:$E$53,'Transactions (Dated)'!$D$2:$D$53,'Share Values'!$V378,'Transactions (Dated)'!$B$2:$B$53,'Share Values'!W$11,'Transactions (Dated)'!$C$2:$C$53,"Sell")</f>
        <v>4625</v>
      </c>
      <c r="X378" s="40">
        <f ca="1">X377+SUMIFS('Transactions (Dated)'!$E$2:$E$53,'Transactions (Dated)'!$D$2:$D$53,'Share Values'!$V378,'Transactions (Dated)'!$B$2:$B$53,'Share Values'!X$11,'Transactions (Dated)'!$C$2:$C$53,"Buy")-SUMIFS('Transactions (Dated)'!$E$2:$E$53,'Transactions (Dated)'!$D$2:$D$53,'Share Values'!$V378,'Transactions (Dated)'!$B$2:$B$53,'Share Values'!X$11,'Transactions (Dated)'!$C$2:$C$53,"Sell")</f>
        <v>9375</v>
      </c>
      <c r="Y378" s="40">
        <f ca="1">Y377+SUMIFS('Transactions (Dated)'!$E$2:$E$53,'Transactions (Dated)'!$D$2:$D$53,'Share Values'!$V378,'Transactions (Dated)'!$B$2:$B$53,'Share Values'!Y$11,'Transactions (Dated)'!$C$2:$C$53,"Buy")-SUMIFS('Transactions (Dated)'!$E$2:$E$53,'Transactions (Dated)'!$D$2:$D$53,'Share Values'!$V378,'Transactions (Dated)'!$B$2:$B$53,'Share Values'!Y$11,'Transactions (Dated)'!$C$2:$C$53,"Sell")</f>
        <v>0</v>
      </c>
      <c r="Z378" s="40">
        <f ca="1">Z377+SUMIFS('Transactions (Dated)'!$E$2:$E$53,'Transactions (Dated)'!$D$2:$D$53,'Share Values'!$V378,'Transactions (Dated)'!$B$2:$B$53,'Share Values'!Z$11,'Transactions (Dated)'!$C$2:$C$53,"Buy")-SUMIFS('Transactions (Dated)'!$E$2:$E$53,'Transactions (Dated)'!$D$2:$D$53,'Share Values'!$V378,'Transactions (Dated)'!$B$2:$B$53,'Share Values'!Z$11,'Transactions (Dated)'!$C$2:$C$53,"Sell")</f>
        <v>1892</v>
      </c>
      <c r="AA378" s="40">
        <f ca="1">AA377+SUMIFS('Transactions (Dated)'!$E$2:$E$53,'Transactions (Dated)'!$D$2:$D$53,'Share Values'!$V378,'Transactions (Dated)'!$B$2:$B$53,'Share Values'!AA$11,'Transactions (Dated)'!$C$2:$C$53,"Buy")-SUMIFS('Transactions (Dated)'!$E$2:$E$53,'Transactions (Dated)'!$D$2:$D$53,'Share Values'!$V378,'Transactions (Dated)'!$B$2:$B$53,'Share Values'!AA$11,'Transactions (Dated)'!$C$2:$C$53,"Sell")</f>
        <v>2348</v>
      </c>
      <c r="AB378" s="40">
        <f ca="1">AB377+SUMIFS('Transactions (Dated)'!$E$2:$E$53,'Transactions (Dated)'!$D$2:$D$53,'Share Values'!$V378,'Transactions (Dated)'!$B$2:$B$53,'Share Values'!AB$11,'Transactions (Dated)'!$C$2:$C$53,"Buy")-SUMIFS('Transactions (Dated)'!$E$2:$E$53,'Transactions (Dated)'!$D$2:$D$53,'Share Values'!$V378,'Transactions (Dated)'!$B$2:$B$53,'Share Values'!AB$11,'Transactions (Dated)'!$C$2:$C$53,"Sell")</f>
        <v>4900</v>
      </c>
      <c r="AC378" s="40">
        <f ca="1">AC377+SUMIFS('Transactions (Dated)'!$E$2:$E$53,'Transactions (Dated)'!$D$2:$D$53,'Share Values'!$V378,'Transactions (Dated)'!$B$2:$B$53,'Share Values'!AC$11,'Transactions (Dated)'!$C$2:$C$53,"Buy")-SUMIFS('Transactions (Dated)'!$E$2:$E$53,'Transactions (Dated)'!$D$2:$D$53,'Share Values'!$V378,'Transactions (Dated)'!$B$2:$B$53,'Share Values'!AC$11,'Transactions (Dated)'!$C$2:$C$53,"Sell")</f>
        <v>2900</v>
      </c>
      <c r="AD378" s="40">
        <f ca="1">AD377+SUMIFS('Transactions (Dated)'!$E$2:$E$53,'Transactions (Dated)'!$D$2:$D$53,'Share Values'!$V378,'Transactions (Dated)'!$B$2:$B$53,'Share Values'!AD$11,'Transactions (Dated)'!$C$2:$C$53,"Buy")-SUMIFS('Transactions (Dated)'!$E$2:$E$53,'Transactions (Dated)'!$D$2:$D$53,'Share Values'!$V378,'Transactions (Dated)'!$B$2:$B$53,'Share Values'!AD$11,'Transactions (Dated)'!$C$2:$C$53,"Sell")</f>
        <v>14201</v>
      </c>
      <c r="AE378" s="40">
        <f ca="1">AE377+SUMIFS('Transactions (Dated)'!$E$2:$E$53,'Transactions (Dated)'!$D$2:$D$53,'Share Values'!$V378,'Transactions (Dated)'!$B$2:$B$53,'Share Values'!AE$11,'Transactions (Dated)'!$C$2:$C$53,"Buy")-SUMIFS('Transactions (Dated)'!$E$2:$E$53,'Transactions (Dated)'!$D$2:$D$53,'Share Values'!$V378,'Transactions (Dated)'!$B$2:$B$53,'Share Values'!AE$11,'Transactions (Dated)'!$C$2:$C$53,"Sell")</f>
        <v>6835</v>
      </c>
      <c r="AF378" s="40">
        <f ca="1">AF377+SUMIFS('Transactions (Dated)'!$E$2:$E$53,'Transactions (Dated)'!$D$2:$D$53,'Share Values'!$V378,'Transactions (Dated)'!$B$2:$B$53,'Share Values'!AF$11,'Transactions (Dated)'!$C$2:$C$53,"Buy")-SUMIFS('Transactions (Dated)'!$E$2:$E$53,'Transactions (Dated)'!$D$2:$D$53,'Share Values'!$V378,'Transactions (Dated)'!$B$2:$B$53,'Share Values'!AF$11,'Transactions (Dated)'!$C$2:$C$53,"Sell")</f>
        <v>0</v>
      </c>
      <c r="AG378" s="40">
        <f ca="1">AG377+SUMIFS('Transactions (Dated)'!$E$2:$E$53,'Transactions (Dated)'!$D$2:$D$53,'Share Values'!$V378,'Transactions (Dated)'!$B$2:$B$53,'Share Values'!AG$11,'Transactions (Dated)'!$C$2:$C$53,"Buy")-SUMIFS('Transactions (Dated)'!$E$2:$E$53,'Transactions (Dated)'!$D$2:$D$53,'Share Values'!$V378,'Transactions (Dated)'!$B$2:$B$53,'Share Values'!AG$11,'Transactions (Dated)'!$C$2:$C$53,"Sell")</f>
        <v>0</v>
      </c>
      <c r="AH378" s="40">
        <f ca="1">AH377+SUMIFS('Transactions (Dated)'!$E$2:$E$53,'Transactions (Dated)'!$D$2:$D$53,'Share Values'!$V378,'Transactions (Dated)'!$B$2:$B$53,'Share Values'!AH$11,'Transactions (Dated)'!$C$2:$C$53,"Buy")-SUMIFS('Transactions (Dated)'!$E$2:$E$53,'Transactions (Dated)'!$D$2:$D$53,'Share Values'!$V378,'Transactions (Dated)'!$B$2:$B$53,'Share Values'!AH$11,'Transactions (Dated)'!$C$2:$C$53,"Sell")</f>
        <v>0</v>
      </c>
      <c r="AI378" s="40">
        <f ca="1">AI377+SUMIFS('Transactions (Dated)'!$E$2:$E$53,'Transactions (Dated)'!$D$2:$D$53,'Share Values'!$V378,'Transactions (Dated)'!$B$2:$B$53,'Share Values'!AI$11,'Transactions (Dated)'!$C$2:$C$53,"Buy")-SUMIFS('Transactions (Dated)'!$E$2:$E$53,'Transactions (Dated)'!$D$2:$D$53,'Share Values'!$V378,'Transactions (Dated)'!$B$2:$B$53,'Share Values'!AI$11,'Transactions (Dated)'!$C$2:$C$53,"Sell")</f>
        <v>0</v>
      </c>
      <c r="AJ378" s="40">
        <f ca="1">AJ377+SUMIFS('Transactions (Dated)'!$E$2:$E$53,'Transactions (Dated)'!$D$2:$D$53,'Share Values'!$V378,'Transactions (Dated)'!$B$2:$B$53,'Share Values'!AJ$11,'Transactions (Dated)'!$C$2:$C$53,"Buy")-SUMIFS('Transactions (Dated)'!$E$2:$E$53,'Transactions (Dated)'!$D$2:$D$53,'Share Values'!$V378,'Transactions (Dated)'!$B$2:$B$53,'Share Values'!AJ$11,'Transactions (Dated)'!$C$2:$C$53,"Sell")</f>
        <v>0</v>
      </c>
      <c r="AK378" s="40"/>
      <c r="AM378" s="3">
        <f t="shared" si="129"/>
        <v>42446</v>
      </c>
      <c r="AN378" s="6">
        <f t="shared" ca="1" si="130"/>
        <v>48655</v>
      </c>
      <c r="AO378" s="6">
        <f t="shared" ca="1" si="131"/>
        <v>20437.5</v>
      </c>
      <c r="AP378" s="6">
        <f t="shared" ca="1" si="132"/>
        <v>0</v>
      </c>
      <c r="AQ378" s="6">
        <f t="shared" ca="1" si="133"/>
        <v>63722.559999999998</v>
      </c>
      <c r="AR378" s="6">
        <f t="shared" ca="1" si="134"/>
        <v>34327.759999999995</v>
      </c>
      <c r="AS378" s="6">
        <f t="shared" ca="1" si="135"/>
        <v>58849</v>
      </c>
      <c r="AT378" s="6">
        <f t="shared" ca="1" si="136"/>
        <v>54520</v>
      </c>
      <c r="AU378" s="6">
        <f t="shared" ca="1" si="137"/>
        <v>54531.839999999997</v>
      </c>
      <c r="AV378" s="6">
        <f t="shared" ca="1" si="138"/>
        <v>58849.35</v>
      </c>
      <c r="AW378" s="6">
        <f t="shared" ca="1" si="139"/>
        <v>0</v>
      </c>
      <c r="AX378" s="6">
        <f t="shared" ca="1" si="140"/>
        <v>0</v>
      </c>
      <c r="AY378" s="6">
        <f t="shared" ca="1" si="141"/>
        <v>0</v>
      </c>
      <c r="AZ378" s="6">
        <f t="shared" ca="1" si="142"/>
        <v>0</v>
      </c>
      <c r="BA378" s="6">
        <f t="shared" ca="1" si="143"/>
        <v>0</v>
      </c>
      <c r="BB378" s="6"/>
      <c r="BD378" s="4">
        <f t="shared" ca="1" si="144"/>
        <v>393893.01</v>
      </c>
      <c r="BF378" s="3">
        <f t="shared" si="145"/>
        <v>42446</v>
      </c>
      <c r="BG378" s="6">
        <f>BG377+SUMIFS('Transactions (Dated)'!H:H,'Transactions (Dated)'!D:D,'Share Values'!AM378)</f>
        <v>633797.67999999993</v>
      </c>
      <c r="BH378" s="6">
        <f ca="1">BH377+SUMIFS('Transactions (Dated)'!$F:$F,'Transactions (Dated)'!$D:$D,$BF378,'Transactions (Dated)'!$B:$B,BH$11,'Transactions (Dated)'!$C:$C,"Dividend (paid to cash)")*W378</f>
        <v>0</v>
      </c>
      <c r="BI378" s="6">
        <f ca="1">BI377+SUMIFS('Transactions (Dated)'!$F:$F,'Transactions (Dated)'!$D:$D,$BF378,'Transactions (Dated)'!$B:$B,BI$11,'Transactions (Dated)'!$C:$C,"Dividend (paid to cash)")*X378</f>
        <v>2421.875</v>
      </c>
      <c r="BJ378" s="6">
        <f ca="1">BJ377+SUMIFS('Transactions (Dated)'!$F:$F,'Transactions (Dated)'!$D:$D,$BF378,'Transactions (Dated)'!$B:$B,BJ$11,'Transactions (Dated)'!$C:$C,"Dividend (paid to cash)")*Y378</f>
        <v>0</v>
      </c>
      <c r="BK378" s="6">
        <f ca="1">BK377+SUMIFS('Transactions (Dated)'!$F:$F,'Transactions (Dated)'!$D:$D,$BF378,'Transactions (Dated)'!$B:$B,BK$11,'Transactions (Dated)'!$C:$C,"Dividend (paid to cash)")*Z378</f>
        <v>245.96000000000004</v>
      </c>
      <c r="BL378" s="6">
        <f ca="1">BL377+SUMIFS('Transactions (Dated)'!$F:$F,'Transactions (Dated)'!$D:$D,$BF378,'Transactions (Dated)'!$B:$B,BL$11,'Transactions (Dated)'!$C:$C,"Dividend (paid to cash)")*AA378</f>
        <v>0</v>
      </c>
      <c r="BM378" s="6">
        <f ca="1">BM377+SUMIFS('Transactions (Dated)'!$F:$F,'Transactions (Dated)'!$D:$D,$BF378,'Transactions (Dated)'!$B:$B,BM$11,'Transactions (Dated)'!$C:$C,"Dividend (paid to cash)")*AB378</f>
        <v>359.31700000000001</v>
      </c>
      <c r="BN378" s="6">
        <f ca="1">BN377+SUMIFS('Transactions (Dated)'!$F:$F,'Transactions (Dated)'!$D:$D,$BF378,'Transactions (Dated)'!$B:$B,BN$11,'Transactions (Dated)'!$C:$C,"Dividend (paid to cash)")*AC378</f>
        <v>1014.9999999999999</v>
      </c>
      <c r="BO378" s="6">
        <f ca="1">BO377+SUMIFS('Transactions (Dated)'!$F:$F,'Transactions (Dated)'!$D:$D,$BF378,'Transactions (Dated)'!$B:$B,BO$11,'Transactions (Dated)'!$C:$C,"Dividend (paid to cash)")*AD378</f>
        <v>0</v>
      </c>
      <c r="BP378" s="6">
        <f ca="1">BP377+SUMIFS('Transactions (Dated)'!$F:$F,'Transactions (Dated)'!$D:$D,$BF378,'Transactions (Dated)'!$B:$B,BP$11,'Transactions (Dated)'!$C:$C,"Dividend (paid to cash)")*AE378</f>
        <v>0</v>
      </c>
      <c r="BQ378" s="6">
        <f ca="1">BQ377+SUMIFS('Transactions (Dated)'!$F:$F,'Transactions (Dated)'!$D:$D,$BF378,'Transactions (Dated)'!$B:$B,BQ$11,'Transactions (Dated)'!$C:$C,"Dividend (paid to cash)")*AF378</f>
        <v>0</v>
      </c>
      <c r="BR378" s="6">
        <f ca="1">BR377+SUMIFS('Transactions (Dated)'!$F:$F,'Transactions (Dated)'!$D:$D,$BF378,'Transactions (Dated)'!$B:$B,BR$11,'Transactions (Dated)'!$C:$C,"Dividend (paid to cash)")*AG378</f>
        <v>0</v>
      </c>
      <c r="BS378" s="6">
        <f ca="1">BS377+SUMIFS('Transactions (Dated)'!$F:$F,'Transactions (Dated)'!$D:$D,$BF378,'Transactions (Dated)'!$B:$B,BS$11,'Transactions (Dated)'!$C:$C,"Dividend (paid to cash)")*AH378</f>
        <v>0</v>
      </c>
      <c r="BT378" s="6">
        <f ca="1">BT377+SUMIFS('Transactions (Dated)'!$F:$F,'Transactions (Dated)'!$D:$D,$BF378,'Transactions (Dated)'!$B:$B,BT$11,'Transactions (Dated)'!$C:$C,"Dividend (paid to cash)")*AI378</f>
        <v>0</v>
      </c>
      <c r="BU378" s="6">
        <f ca="1">BU377+SUMIFS('Transactions (Dated)'!$F:$F,'Transactions (Dated)'!$D:$D,$BF378,'Transactions (Dated)'!$B:$B,BU$11,'Transactions (Dated)'!$C:$C,"Dividend (paid to cash)")*AJ378</f>
        <v>0</v>
      </c>
      <c r="BV378" s="6"/>
      <c r="BX378" s="6">
        <f t="shared" ca="1" si="150"/>
        <v>637839.83199999994</v>
      </c>
      <c r="BZ378" s="3">
        <f t="shared" si="151"/>
        <v>42446</v>
      </c>
      <c r="CA378" s="4">
        <f t="shared" ca="1" si="146"/>
        <v>393893.01</v>
      </c>
      <c r="CB378" s="4">
        <f t="shared" ca="1" si="147"/>
        <v>637839.83199999994</v>
      </c>
      <c r="CD378" s="4">
        <f t="shared" ca="1" si="148"/>
        <v>1031732.8419999999</v>
      </c>
    </row>
    <row r="379" spans="2:82" x14ac:dyDescent="0.15">
      <c r="B379" s="3">
        <f t="shared" si="149"/>
        <v>42447</v>
      </c>
      <c r="C379" s="2">
        <v>13497.1</v>
      </c>
      <c r="E379" s="70">
        <v>42447</v>
      </c>
      <c r="F379" s="69">
        <v>10.49</v>
      </c>
      <c r="G379" s="69">
        <v>2.21</v>
      </c>
      <c r="H379" s="69">
        <v>18.34</v>
      </c>
      <c r="I379" s="69">
        <v>33.49</v>
      </c>
      <c r="J379" s="69">
        <v>14.67</v>
      </c>
      <c r="K379" s="69">
        <v>11.91</v>
      </c>
      <c r="L379" s="69">
        <v>18.98</v>
      </c>
      <c r="M379" s="69">
        <v>3.84</v>
      </c>
      <c r="N379" s="69">
        <v>9</v>
      </c>
      <c r="O379" s="69">
        <v>8.4132999999999996</v>
      </c>
      <c r="P379" s="69">
        <v>27.43</v>
      </c>
      <c r="Q379" s="69">
        <v>1</v>
      </c>
      <c r="R379" s="69">
        <v>5.33</v>
      </c>
      <c r="S379" s="69">
        <v>39.01</v>
      </c>
      <c r="T379" s="4"/>
      <c r="V379" s="3">
        <f t="shared" si="128"/>
        <v>42447</v>
      </c>
      <c r="W379" s="40">
        <f ca="1">W378+SUMIFS('Transactions (Dated)'!$E$2:$E$53,'Transactions (Dated)'!$D$2:$D$53,'Share Values'!$V379,'Transactions (Dated)'!$B$2:$B$53,'Share Values'!W$11,'Transactions (Dated)'!$C$2:$C$53,"Buy")-SUMIFS('Transactions (Dated)'!$E$2:$E$53,'Transactions (Dated)'!$D$2:$D$53,'Share Values'!$V379,'Transactions (Dated)'!$B$2:$B$53,'Share Values'!W$11,'Transactions (Dated)'!$C$2:$C$53,"Sell")</f>
        <v>4625</v>
      </c>
      <c r="X379" s="40">
        <f ca="1">X378+SUMIFS('Transactions (Dated)'!$E$2:$E$53,'Transactions (Dated)'!$D$2:$D$53,'Share Values'!$V379,'Transactions (Dated)'!$B$2:$B$53,'Share Values'!X$11,'Transactions (Dated)'!$C$2:$C$53,"Buy")-SUMIFS('Transactions (Dated)'!$E$2:$E$53,'Transactions (Dated)'!$D$2:$D$53,'Share Values'!$V379,'Transactions (Dated)'!$B$2:$B$53,'Share Values'!X$11,'Transactions (Dated)'!$C$2:$C$53,"Sell")</f>
        <v>9375</v>
      </c>
      <c r="Y379" s="40">
        <f ca="1">Y378+SUMIFS('Transactions (Dated)'!$E$2:$E$53,'Transactions (Dated)'!$D$2:$D$53,'Share Values'!$V379,'Transactions (Dated)'!$B$2:$B$53,'Share Values'!Y$11,'Transactions (Dated)'!$C$2:$C$53,"Buy")-SUMIFS('Transactions (Dated)'!$E$2:$E$53,'Transactions (Dated)'!$D$2:$D$53,'Share Values'!$V379,'Transactions (Dated)'!$B$2:$B$53,'Share Values'!Y$11,'Transactions (Dated)'!$C$2:$C$53,"Sell")</f>
        <v>0</v>
      </c>
      <c r="Z379" s="40">
        <f ca="1">Z378+SUMIFS('Transactions (Dated)'!$E$2:$E$53,'Transactions (Dated)'!$D$2:$D$53,'Share Values'!$V379,'Transactions (Dated)'!$B$2:$B$53,'Share Values'!Z$11,'Transactions (Dated)'!$C$2:$C$53,"Buy")-SUMIFS('Transactions (Dated)'!$E$2:$E$53,'Transactions (Dated)'!$D$2:$D$53,'Share Values'!$V379,'Transactions (Dated)'!$B$2:$B$53,'Share Values'!Z$11,'Transactions (Dated)'!$C$2:$C$53,"Sell")</f>
        <v>1892</v>
      </c>
      <c r="AA379" s="40">
        <f ca="1">AA378+SUMIFS('Transactions (Dated)'!$E$2:$E$53,'Transactions (Dated)'!$D$2:$D$53,'Share Values'!$V379,'Transactions (Dated)'!$B$2:$B$53,'Share Values'!AA$11,'Transactions (Dated)'!$C$2:$C$53,"Buy")-SUMIFS('Transactions (Dated)'!$E$2:$E$53,'Transactions (Dated)'!$D$2:$D$53,'Share Values'!$V379,'Transactions (Dated)'!$B$2:$B$53,'Share Values'!AA$11,'Transactions (Dated)'!$C$2:$C$53,"Sell")</f>
        <v>2348</v>
      </c>
      <c r="AB379" s="40">
        <f ca="1">AB378+SUMIFS('Transactions (Dated)'!$E$2:$E$53,'Transactions (Dated)'!$D$2:$D$53,'Share Values'!$V379,'Transactions (Dated)'!$B$2:$B$53,'Share Values'!AB$11,'Transactions (Dated)'!$C$2:$C$53,"Buy")-SUMIFS('Transactions (Dated)'!$E$2:$E$53,'Transactions (Dated)'!$D$2:$D$53,'Share Values'!$V379,'Transactions (Dated)'!$B$2:$B$53,'Share Values'!AB$11,'Transactions (Dated)'!$C$2:$C$53,"Sell")</f>
        <v>4900</v>
      </c>
      <c r="AC379" s="40">
        <f ca="1">AC378+SUMIFS('Transactions (Dated)'!$E$2:$E$53,'Transactions (Dated)'!$D$2:$D$53,'Share Values'!$V379,'Transactions (Dated)'!$B$2:$B$53,'Share Values'!AC$11,'Transactions (Dated)'!$C$2:$C$53,"Buy")-SUMIFS('Transactions (Dated)'!$E$2:$E$53,'Transactions (Dated)'!$D$2:$D$53,'Share Values'!$V379,'Transactions (Dated)'!$B$2:$B$53,'Share Values'!AC$11,'Transactions (Dated)'!$C$2:$C$53,"Sell")</f>
        <v>2900</v>
      </c>
      <c r="AD379" s="40">
        <f ca="1">AD378+SUMIFS('Transactions (Dated)'!$E$2:$E$53,'Transactions (Dated)'!$D$2:$D$53,'Share Values'!$V379,'Transactions (Dated)'!$B$2:$B$53,'Share Values'!AD$11,'Transactions (Dated)'!$C$2:$C$53,"Buy")-SUMIFS('Transactions (Dated)'!$E$2:$E$53,'Transactions (Dated)'!$D$2:$D$53,'Share Values'!$V379,'Transactions (Dated)'!$B$2:$B$53,'Share Values'!AD$11,'Transactions (Dated)'!$C$2:$C$53,"Sell")</f>
        <v>14201</v>
      </c>
      <c r="AE379" s="40">
        <f ca="1">AE378+SUMIFS('Transactions (Dated)'!$E$2:$E$53,'Transactions (Dated)'!$D$2:$D$53,'Share Values'!$V379,'Transactions (Dated)'!$B$2:$B$53,'Share Values'!AE$11,'Transactions (Dated)'!$C$2:$C$53,"Buy")-SUMIFS('Transactions (Dated)'!$E$2:$E$53,'Transactions (Dated)'!$D$2:$D$53,'Share Values'!$V379,'Transactions (Dated)'!$B$2:$B$53,'Share Values'!AE$11,'Transactions (Dated)'!$C$2:$C$53,"Sell")</f>
        <v>6835</v>
      </c>
      <c r="AF379" s="40">
        <f ca="1">AF378+SUMIFS('Transactions (Dated)'!$E$2:$E$53,'Transactions (Dated)'!$D$2:$D$53,'Share Values'!$V379,'Transactions (Dated)'!$B$2:$B$53,'Share Values'!AF$11,'Transactions (Dated)'!$C$2:$C$53,"Buy")-SUMIFS('Transactions (Dated)'!$E$2:$E$53,'Transactions (Dated)'!$D$2:$D$53,'Share Values'!$V379,'Transactions (Dated)'!$B$2:$B$53,'Share Values'!AF$11,'Transactions (Dated)'!$C$2:$C$53,"Sell")</f>
        <v>0</v>
      </c>
      <c r="AG379" s="40">
        <f ca="1">AG378+SUMIFS('Transactions (Dated)'!$E$2:$E$53,'Transactions (Dated)'!$D$2:$D$53,'Share Values'!$V379,'Transactions (Dated)'!$B$2:$B$53,'Share Values'!AG$11,'Transactions (Dated)'!$C$2:$C$53,"Buy")-SUMIFS('Transactions (Dated)'!$E$2:$E$53,'Transactions (Dated)'!$D$2:$D$53,'Share Values'!$V379,'Transactions (Dated)'!$B$2:$B$53,'Share Values'!AG$11,'Transactions (Dated)'!$C$2:$C$53,"Sell")</f>
        <v>0</v>
      </c>
      <c r="AH379" s="40">
        <f ca="1">AH378+SUMIFS('Transactions (Dated)'!$E$2:$E$53,'Transactions (Dated)'!$D$2:$D$53,'Share Values'!$V379,'Transactions (Dated)'!$B$2:$B$53,'Share Values'!AH$11,'Transactions (Dated)'!$C$2:$C$53,"Buy")-SUMIFS('Transactions (Dated)'!$E$2:$E$53,'Transactions (Dated)'!$D$2:$D$53,'Share Values'!$V379,'Transactions (Dated)'!$B$2:$B$53,'Share Values'!AH$11,'Transactions (Dated)'!$C$2:$C$53,"Sell")</f>
        <v>0</v>
      </c>
      <c r="AI379" s="40">
        <f ca="1">AI378+SUMIFS('Transactions (Dated)'!$E$2:$E$53,'Transactions (Dated)'!$D$2:$D$53,'Share Values'!$V379,'Transactions (Dated)'!$B$2:$B$53,'Share Values'!AI$11,'Transactions (Dated)'!$C$2:$C$53,"Buy")-SUMIFS('Transactions (Dated)'!$E$2:$E$53,'Transactions (Dated)'!$D$2:$D$53,'Share Values'!$V379,'Transactions (Dated)'!$B$2:$B$53,'Share Values'!AI$11,'Transactions (Dated)'!$C$2:$C$53,"Sell")</f>
        <v>0</v>
      </c>
      <c r="AJ379" s="40">
        <f ca="1">AJ378+SUMIFS('Transactions (Dated)'!$E$2:$E$53,'Transactions (Dated)'!$D$2:$D$53,'Share Values'!$V379,'Transactions (Dated)'!$B$2:$B$53,'Share Values'!AJ$11,'Transactions (Dated)'!$C$2:$C$53,"Buy")-SUMIFS('Transactions (Dated)'!$E$2:$E$53,'Transactions (Dated)'!$D$2:$D$53,'Share Values'!$V379,'Transactions (Dated)'!$B$2:$B$53,'Share Values'!AJ$11,'Transactions (Dated)'!$C$2:$C$53,"Sell")</f>
        <v>0</v>
      </c>
      <c r="AK379" s="40"/>
      <c r="AM379" s="3">
        <f t="shared" si="129"/>
        <v>42447</v>
      </c>
      <c r="AN379" s="6">
        <f t="shared" ca="1" si="130"/>
        <v>48516.25</v>
      </c>
      <c r="AO379" s="6">
        <f t="shared" ca="1" si="131"/>
        <v>20718.75</v>
      </c>
      <c r="AP379" s="6">
        <f t="shared" ca="1" si="132"/>
        <v>0</v>
      </c>
      <c r="AQ379" s="6">
        <f t="shared" ca="1" si="133"/>
        <v>63363.08</v>
      </c>
      <c r="AR379" s="6">
        <f t="shared" ca="1" si="134"/>
        <v>34445.159999999996</v>
      </c>
      <c r="AS379" s="6">
        <f t="shared" ca="1" si="135"/>
        <v>58359</v>
      </c>
      <c r="AT379" s="6">
        <f t="shared" ca="1" si="136"/>
        <v>55042</v>
      </c>
      <c r="AU379" s="6">
        <f t="shared" ca="1" si="137"/>
        <v>54531.839999999997</v>
      </c>
      <c r="AV379" s="6">
        <f t="shared" ca="1" si="138"/>
        <v>61515</v>
      </c>
      <c r="AW379" s="6">
        <f t="shared" ca="1" si="139"/>
        <v>0</v>
      </c>
      <c r="AX379" s="6">
        <f t="shared" ca="1" si="140"/>
        <v>0</v>
      </c>
      <c r="AY379" s="6">
        <f t="shared" ca="1" si="141"/>
        <v>0</v>
      </c>
      <c r="AZ379" s="6">
        <f t="shared" ca="1" si="142"/>
        <v>0</v>
      </c>
      <c r="BA379" s="6">
        <f t="shared" ca="1" si="143"/>
        <v>0</v>
      </c>
      <c r="BB379" s="6"/>
      <c r="BD379" s="4">
        <f t="shared" ca="1" si="144"/>
        <v>396491.07999999996</v>
      </c>
      <c r="BF379" s="3">
        <f t="shared" si="145"/>
        <v>42447</v>
      </c>
      <c r="BG379" s="6">
        <f>BG378+SUMIFS('Transactions (Dated)'!H:H,'Transactions (Dated)'!D:D,'Share Values'!AM379)</f>
        <v>633797.67999999993</v>
      </c>
      <c r="BH379" s="6">
        <f ca="1">BH378+SUMIFS('Transactions (Dated)'!$F:$F,'Transactions (Dated)'!$D:$D,$BF379,'Transactions (Dated)'!$B:$B,BH$11,'Transactions (Dated)'!$C:$C,"Dividend (paid to cash)")*W379</f>
        <v>0</v>
      </c>
      <c r="BI379" s="6">
        <f ca="1">BI378+SUMIFS('Transactions (Dated)'!$F:$F,'Transactions (Dated)'!$D:$D,$BF379,'Transactions (Dated)'!$B:$B,BI$11,'Transactions (Dated)'!$C:$C,"Dividend (paid to cash)")*X379</f>
        <v>2421.875</v>
      </c>
      <c r="BJ379" s="6">
        <f ca="1">BJ378+SUMIFS('Transactions (Dated)'!$F:$F,'Transactions (Dated)'!$D:$D,$BF379,'Transactions (Dated)'!$B:$B,BJ$11,'Transactions (Dated)'!$C:$C,"Dividend (paid to cash)")*Y379</f>
        <v>0</v>
      </c>
      <c r="BK379" s="6">
        <f ca="1">BK378+SUMIFS('Transactions (Dated)'!$F:$F,'Transactions (Dated)'!$D:$D,$BF379,'Transactions (Dated)'!$B:$B,BK$11,'Transactions (Dated)'!$C:$C,"Dividend (paid to cash)")*Z379</f>
        <v>245.96000000000004</v>
      </c>
      <c r="BL379" s="6">
        <f ca="1">BL378+SUMIFS('Transactions (Dated)'!$F:$F,'Transactions (Dated)'!$D:$D,$BF379,'Transactions (Dated)'!$B:$B,BL$11,'Transactions (Dated)'!$C:$C,"Dividend (paid to cash)")*AA379</f>
        <v>0</v>
      </c>
      <c r="BM379" s="6">
        <f ca="1">BM378+SUMIFS('Transactions (Dated)'!$F:$F,'Transactions (Dated)'!$D:$D,$BF379,'Transactions (Dated)'!$B:$B,BM$11,'Transactions (Dated)'!$C:$C,"Dividend (paid to cash)")*AB379</f>
        <v>359.31700000000001</v>
      </c>
      <c r="BN379" s="6">
        <f ca="1">BN378+SUMIFS('Transactions (Dated)'!$F:$F,'Transactions (Dated)'!$D:$D,$BF379,'Transactions (Dated)'!$B:$B,BN$11,'Transactions (Dated)'!$C:$C,"Dividend (paid to cash)")*AC379</f>
        <v>1014.9999999999999</v>
      </c>
      <c r="BO379" s="6">
        <f ca="1">BO378+SUMIFS('Transactions (Dated)'!$F:$F,'Transactions (Dated)'!$D:$D,$BF379,'Transactions (Dated)'!$B:$B,BO$11,'Transactions (Dated)'!$C:$C,"Dividend (paid to cash)")*AD379</f>
        <v>0</v>
      </c>
      <c r="BP379" s="6">
        <f ca="1">BP378+SUMIFS('Transactions (Dated)'!$F:$F,'Transactions (Dated)'!$D:$D,$BF379,'Transactions (Dated)'!$B:$B,BP$11,'Transactions (Dated)'!$C:$C,"Dividend (paid to cash)")*AE379</f>
        <v>0</v>
      </c>
      <c r="BQ379" s="6">
        <f ca="1">BQ378+SUMIFS('Transactions (Dated)'!$F:$F,'Transactions (Dated)'!$D:$D,$BF379,'Transactions (Dated)'!$B:$B,BQ$11,'Transactions (Dated)'!$C:$C,"Dividend (paid to cash)")*AF379</f>
        <v>0</v>
      </c>
      <c r="BR379" s="6">
        <f ca="1">BR378+SUMIFS('Transactions (Dated)'!$F:$F,'Transactions (Dated)'!$D:$D,$BF379,'Transactions (Dated)'!$B:$B,BR$11,'Transactions (Dated)'!$C:$C,"Dividend (paid to cash)")*AG379</f>
        <v>0</v>
      </c>
      <c r="BS379" s="6">
        <f ca="1">BS378+SUMIFS('Transactions (Dated)'!$F:$F,'Transactions (Dated)'!$D:$D,$BF379,'Transactions (Dated)'!$B:$B,BS$11,'Transactions (Dated)'!$C:$C,"Dividend (paid to cash)")*AH379</f>
        <v>0</v>
      </c>
      <c r="BT379" s="6">
        <f ca="1">BT378+SUMIFS('Transactions (Dated)'!$F:$F,'Transactions (Dated)'!$D:$D,$BF379,'Transactions (Dated)'!$B:$B,BT$11,'Transactions (Dated)'!$C:$C,"Dividend (paid to cash)")*AI379</f>
        <v>0</v>
      </c>
      <c r="BU379" s="6">
        <f ca="1">BU378+SUMIFS('Transactions (Dated)'!$F:$F,'Transactions (Dated)'!$D:$D,$BF379,'Transactions (Dated)'!$B:$B,BU$11,'Transactions (Dated)'!$C:$C,"Dividend (paid to cash)")*AJ379</f>
        <v>0</v>
      </c>
      <c r="BV379" s="6"/>
      <c r="BX379" s="6">
        <f t="shared" ca="1" si="150"/>
        <v>637839.83199999994</v>
      </c>
      <c r="BZ379" s="3">
        <f t="shared" si="151"/>
        <v>42447</v>
      </c>
      <c r="CA379" s="4">
        <f t="shared" ca="1" si="146"/>
        <v>396491.07999999996</v>
      </c>
      <c r="CB379" s="4">
        <f t="shared" ca="1" si="147"/>
        <v>637839.83199999994</v>
      </c>
      <c r="CD379" s="4">
        <f t="shared" ca="1" si="148"/>
        <v>1034330.9119999999</v>
      </c>
    </row>
    <row r="380" spans="2:82" x14ac:dyDescent="0.15">
      <c r="B380" s="3">
        <f t="shared" si="149"/>
        <v>42450</v>
      </c>
      <c r="C380" s="2">
        <v>13561.1</v>
      </c>
      <c r="E380" s="70">
        <v>42450</v>
      </c>
      <c r="F380" s="69">
        <v>10.51</v>
      </c>
      <c r="G380" s="69">
        <v>2.2400000000000002</v>
      </c>
      <c r="H380" s="69">
        <v>18.420000000000002</v>
      </c>
      <c r="I380" s="69">
        <v>33.340000000000003</v>
      </c>
      <c r="J380" s="69">
        <v>14.48</v>
      </c>
      <c r="K380" s="69">
        <v>12.04</v>
      </c>
      <c r="L380" s="69">
        <v>18.96</v>
      </c>
      <c r="M380" s="69">
        <v>3.73</v>
      </c>
      <c r="N380" s="69">
        <v>9</v>
      </c>
      <c r="O380" s="69">
        <v>8.7033000000000005</v>
      </c>
      <c r="P380" s="69">
        <v>27.67</v>
      </c>
      <c r="Q380" s="69">
        <v>1</v>
      </c>
      <c r="R380" s="69">
        <v>5.34</v>
      </c>
      <c r="S380" s="69">
        <v>39.81</v>
      </c>
      <c r="T380" s="4"/>
      <c r="V380" s="3">
        <f t="shared" si="128"/>
        <v>42450</v>
      </c>
      <c r="W380" s="40">
        <f ca="1">W379+SUMIFS('Transactions (Dated)'!$E$2:$E$53,'Transactions (Dated)'!$D$2:$D$53,'Share Values'!$V380,'Transactions (Dated)'!$B$2:$B$53,'Share Values'!W$11,'Transactions (Dated)'!$C$2:$C$53,"Buy")-SUMIFS('Transactions (Dated)'!$E$2:$E$53,'Transactions (Dated)'!$D$2:$D$53,'Share Values'!$V380,'Transactions (Dated)'!$B$2:$B$53,'Share Values'!W$11,'Transactions (Dated)'!$C$2:$C$53,"Sell")</f>
        <v>4625</v>
      </c>
      <c r="X380" s="40">
        <f ca="1">X379+SUMIFS('Transactions (Dated)'!$E$2:$E$53,'Transactions (Dated)'!$D$2:$D$53,'Share Values'!$V380,'Transactions (Dated)'!$B$2:$B$53,'Share Values'!X$11,'Transactions (Dated)'!$C$2:$C$53,"Buy")-SUMIFS('Transactions (Dated)'!$E$2:$E$53,'Transactions (Dated)'!$D$2:$D$53,'Share Values'!$V380,'Transactions (Dated)'!$B$2:$B$53,'Share Values'!X$11,'Transactions (Dated)'!$C$2:$C$53,"Sell")</f>
        <v>9375</v>
      </c>
      <c r="Y380" s="40">
        <f ca="1">Y379+SUMIFS('Transactions (Dated)'!$E$2:$E$53,'Transactions (Dated)'!$D$2:$D$53,'Share Values'!$V380,'Transactions (Dated)'!$B$2:$B$53,'Share Values'!Y$11,'Transactions (Dated)'!$C$2:$C$53,"Buy")-SUMIFS('Transactions (Dated)'!$E$2:$E$53,'Transactions (Dated)'!$D$2:$D$53,'Share Values'!$V380,'Transactions (Dated)'!$B$2:$B$53,'Share Values'!Y$11,'Transactions (Dated)'!$C$2:$C$53,"Sell")</f>
        <v>0</v>
      </c>
      <c r="Z380" s="40">
        <f ca="1">Z379+SUMIFS('Transactions (Dated)'!$E$2:$E$53,'Transactions (Dated)'!$D$2:$D$53,'Share Values'!$V380,'Transactions (Dated)'!$B$2:$B$53,'Share Values'!Z$11,'Transactions (Dated)'!$C$2:$C$53,"Buy")-SUMIFS('Transactions (Dated)'!$E$2:$E$53,'Transactions (Dated)'!$D$2:$D$53,'Share Values'!$V380,'Transactions (Dated)'!$B$2:$B$53,'Share Values'!Z$11,'Transactions (Dated)'!$C$2:$C$53,"Sell")</f>
        <v>1892</v>
      </c>
      <c r="AA380" s="40">
        <f ca="1">AA379+SUMIFS('Transactions (Dated)'!$E$2:$E$53,'Transactions (Dated)'!$D$2:$D$53,'Share Values'!$V380,'Transactions (Dated)'!$B$2:$B$53,'Share Values'!AA$11,'Transactions (Dated)'!$C$2:$C$53,"Buy")-SUMIFS('Transactions (Dated)'!$E$2:$E$53,'Transactions (Dated)'!$D$2:$D$53,'Share Values'!$V380,'Transactions (Dated)'!$B$2:$B$53,'Share Values'!AA$11,'Transactions (Dated)'!$C$2:$C$53,"Sell")</f>
        <v>2348</v>
      </c>
      <c r="AB380" s="40">
        <f ca="1">AB379+SUMIFS('Transactions (Dated)'!$E$2:$E$53,'Transactions (Dated)'!$D$2:$D$53,'Share Values'!$V380,'Transactions (Dated)'!$B$2:$B$53,'Share Values'!AB$11,'Transactions (Dated)'!$C$2:$C$53,"Buy")-SUMIFS('Transactions (Dated)'!$E$2:$E$53,'Transactions (Dated)'!$D$2:$D$53,'Share Values'!$V380,'Transactions (Dated)'!$B$2:$B$53,'Share Values'!AB$11,'Transactions (Dated)'!$C$2:$C$53,"Sell")</f>
        <v>4900</v>
      </c>
      <c r="AC380" s="40">
        <f ca="1">AC379+SUMIFS('Transactions (Dated)'!$E$2:$E$53,'Transactions (Dated)'!$D$2:$D$53,'Share Values'!$V380,'Transactions (Dated)'!$B$2:$B$53,'Share Values'!AC$11,'Transactions (Dated)'!$C$2:$C$53,"Buy")-SUMIFS('Transactions (Dated)'!$E$2:$E$53,'Transactions (Dated)'!$D$2:$D$53,'Share Values'!$V380,'Transactions (Dated)'!$B$2:$B$53,'Share Values'!AC$11,'Transactions (Dated)'!$C$2:$C$53,"Sell")</f>
        <v>2900</v>
      </c>
      <c r="AD380" s="40">
        <f ca="1">AD379+SUMIFS('Transactions (Dated)'!$E$2:$E$53,'Transactions (Dated)'!$D$2:$D$53,'Share Values'!$V380,'Transactions (Dated)'!$B$2:$B$53,'Share Values'!AD$11,'Transactions (Dated)'!$C$2:$C$53,"Buy")-SUMIFS('Transactions (Dated)'!$E$2:$E$53,'Transactions (Dated)'!$D$2:$D$53,'Share Values'!$V380,'Transactions (Dated)'!$B$2:$B$53,'Share Values'!AD$11,'Transactions (Dated)'!$C$2:$C$53,"Sell")</f>
        <v>14201</v>
      </c>
      <c r="AE380" s="40">
        <f ca="1">AE379+SUMIFS('Transactions (Dated)'!$E$2:$E$53,'Transactions (Dated)'!$D$2:$D$53,'Share Values'!$V380,'Transactions (Dated)'!$B$2:$B$53,'Share Values'!AE$11,'Transactions (Dated)'!$C$2:$C$53,"Buy")-SUMIFS('Transactions (Dated)'!$E$2:$E$53,'Transactions (Dated)'!$D$2:$D$53,'Share Values'!$V380,'Transactions (Dated)'!$B$2:$B$53,'Share Values'!AE$11,'Transactions (Dated)'!$C$2:$C$53,"Sell")</f>
        <v>6835</v>
      </c>
      <c r="AF380" s="40">
        <f ca="1">AF379+SUMIFS('Transactions (Dated)'!$E$2:$E$53,'Transactions (Dated)'!$D$2:$D$53,'Share Values'!$V380,'Transactions (Dated)'!$B$2:$B$53,'Share Values'!AF$11,'Transactions (Dated)'!$C$2:$C$53,"Buy")-SUMIFS('Transactions (Dated)'!$E$2:$E$53,'Transactions (Dated)'!$D$2:$D$53,'Share Values'!$V380,'Transactions (Dated)'!$B$2:$B$53,'Share Values'!AF$11,'Transactions (Dated)'!$C$2:$C$53,"Sell")</f>
        <v>0</v>
      </c>
      <c r="AG380" s="40">
        <f ca="1">AG379+SUMIFS('Transactions (Dated)'!$E$2:$E$53,'Transactions (Dated)'!$D$2:$D$53,'Share Values'!$V380,'Transactions (Dated)'!$B$2:$B$53,'Share Values'!AG$11,'Transactions (Dated)'!$C$2:$C$53,"Buy")-SUMIFS('Transactions (Dated)'!$E$2:$E$53,'Transactions (Dated)'!$D$2:$D$53,'Share Values'!$V380,'Transactions (Dated)'!$B$2:$B$53,'Share Values'!AG$11,'Transactions (Dated)'!$C$2:$C$53,"Sell")</f>
        <v>0</v>
      </c>
      <c r="AH380" s="40">
        <f ca="1">AH379+SUMIFS('Transactions (Dated)'!$E$2:$E$53,'Transactions (Dated)'!$D$2:$D$53,'Share Values'!$V380,'Transactions (Dated)'!$B$2:$B$53,'Share Values'!AH$11,'Transactions (Dated)'!$C$2:$C$53,"Buy")-SUMIFS('Transactions (Dated)'!$E$2:$E$53,'Transactions (Dated)'!$D$2:$D$53,'Share Values'!$V380,'Transactions (Dated)'!$B$2:$B$53,'Share Values'!AH$11,'Transactions (Dated)'!$C$2:$C$53,"Sell")</f>
        <v>0</v>
      </c>
      <c r="AI380" s="40">
        <f ca="1">AI379+SUMIFS('Transactions (Dated)'!$E$2:$E$53,'Transactions (Dated)'!$D$2:$D$53,'Share Values'!$V380,'Transactions (Dated)'!$B$2:$B$53,'Share Values'!AI$11,'Transactions (Dated)'!$C$2:$C$53,"Buy")-SUMIFS('Transactions (Dated)'!$E$2:$E$53,'Transactions (Dated)'!$D$2:$D$53,'Share Values'!$V380,'Transactions (Dated)'!$B$2:$B$53,'Share Values'!AI$11,'Transactions (Dated)'!$C$2:$C$53,"Sell")</f>
        <v>0</v>
      </c>
      <c r="AJ380" s="40">
        <f ca="1">AJ379+SUMIFS('Transactions (Dated)'!$E$2:$E$53,'Transactions (Dated)'!$D$2:$D$53,'Share Values'!$V380,'Transactions (Dated)'!$B$2:$B$53,'Share Values'!AJ$11,'Transactions (Dated)'!$C$2:$C$53,"Buy")-SUMIFS('Transactions (Dated)'!$E$2:$E$53,'Transactions (Dated)'!$D$2:$D$53,'Share Values'!$V380,'Transactions (Dated)'!$B$2:$B$53,'Share Values'!AJ$11,'Transactions (Dated)'!$C$2:$C$53,"Sell")</f>
        <v>0</v>
      </c>
      <c r="AK380" s="40"/>
      <c r="AM380" s="3">
        <f t="shared" si="129"/>
        <v>42450</v>
      </c>
      <c r="AN380" s="6">
        <f t="shared" ca="1" si="130"/>
        <v>48608.75</v>
      </c>
      <c r="AO380" s="6">
        <f t="shared" ca="1" si="131"/>
        <v>21000.000000000004</v>
      </c>
      <c r="AP380" s="6">
        <f t="shared" ca="1" si="132"/>
        <v>0</v>
      </c>
      <c r="AQ380" s="6">
        <f t="shared" ca="1" si="133"/>
        <v>63079.280000000006</v>
      </c>
      <c r="AR380" s="6">
        <f t="shared" ca="1" si="134"/>
        <v>33999.040000000001</v>
      </c>
      <c r="AS380" s="6">
        <f t="shared" ca="1" si="135"/>
        <v>58995.999999999993</v>
      </c>
      <c r="AT380" s="6">
        <f t="shared" ca="1" si="136"/>
        <v>54984</v>
      </c>
      <c r="AU380" s="6">
        <f t="shared" ca="1" si="137"/>
        <v>52969.73</v>
      </c>
      <c r="AV380" s="6">
        <f t="shared" ca="1" si="138"/>
        <v>61515</v>
      </c>
      <c r="AW380" s="6">
        <f t="shared" ca="1" si="139"/>
        <v>0</v>
      </c>
      <c r="AX380" s="6">
        <f t="shared" ca="1" si="140"/>
        <v>0</v>
      </c>
      <c r="AY380" s="6">
        <f t="shared" ca="1" si="141"/>
        <v>0</v>
      </c>
      <c r="AZ380" s="6">
        <f t="shared" ca="1" si="142"/>
        <v>0</v>
      </c>
      <c r="BA380" s="6">
        <f t="shared" ca="1" si="143"/>
        <v>0</v>
      </c>
      <c r="BB380" s="6"/>
      <c r="BD380" s="4">
        <f t="shared" ca="1" si="144"/>
        <v>395151.8</v>
      </c>
      <c r="BF380" s="3">
        <f t="shared" si="145"/>
        <v>42450</v>
      </c>
      <c r="BG380" s="6">
        <f>BG379+SUMIFS('Transactions (Dated)'!H:H,'Transactions (Dated)'!D:D,'Share Values'!AM380)</f>
        <v>633797.67999999993</v>
      </c>
      <c r="BH380" s="6">
        <f ca="1">BH379+SUMIFS('Transactions (Dated)'!$F:$F,'Transactions (Dated)'!$D:$D,$BF380,'Transactions (Dated)'!$B:$B,BH$11,'Transactions (Dated)'!$C:$C,"Dividend (paid to cash)")*W380</f>
        <v>0</v>
      </c>
      <c r="BI380" s="6">
        <f ca="1">BI379+SUMIFS('Transactions (Dated)'!$F:$F,'Transactions (Dated)'!$D:$D,$BF380,'Transactions (Dated)'!$B:$B,BI$11,'Transactions (Dated)'!$C:$C,"Dividend (paid to cash)")*X380</f>
        <v>2421.875</v>
      </c>
      <c r="BJ380" s="6">
        <f ca="1">BJ379+SUMIFS('Transactions (Dated)'!$F:$F,'Transactions (Dated)'!$D:$D,$BF380,'Transactions (Dated)'!$B:$B,BJ$11,'Transactions (Dated)'!$C:$C,"Dividend (paid to cash)")*Y380</f>
        <v>0</v>
      </c>
      <c r="BK380" s="6">
        <f ca="1">BK379+SUMIFS('Transactions (Dated)'!$F:$F,'Transactions (Dated)'!$D:$D,$BF380,'Transactions (Dated)'!$B:$B,BK$11,'Transactions (Dated)'!$C:$C,"Dividend (paid to cash)")*Z380</f>
        <v>245.96000000000004</v>
      </c>
      <c r="BL380" s="6">
        <f ca="1">BL379+SUMIFS('Transactions (Dated)'!$F:$F,'Transactions (Dated)'!$D:$D,$BF380,'Transactions (Dated)'!$B:$B,BL$11,'Transactions (Dated)'!$C:$C,"Dividend (paid to cash)")*AA380</f>
        <v>0</v>
      </c>
      <c r="BM380" s="6">
        <f ca="1">BM379+SUMIFS('Transactions (Dated)'!$F:$F,'Transactions (Dated)'!$D:$D,$BF380,'Transactions (Dated)'!$B:$B,BM$11,'Transactions (Dated)'!$C:$C,"Dividend (paid to cash)")*AB380</f>
        <v>359.31700000000001</v>
      </c>
      <c r="BN380" s="6">
        <f ca="1">BN379+SUMIFS('Transactions (Dated)'!$F:$F,'Transactions (Dated)'!$D:$D,$BF380,'Transactions (Dated)'!$B:$B,BN$11,'Transactions (Dated)'!$C:$C,"Dividend (paid to cash)")*AC380</f>
        <v>1014.9999999999999</v>
      </c>
      <c r="BO380" s="6">
        <f ca="1">BO379+SUMIFS('Transactions (Dated)'!$F:$F,'Transactions (Dated)'!$D:$D,$BF380,'Transactions (Dated)'!$B:$B,BO$11,'Transactions (Dated)'!$C:$C,"Dividend (paid to cash)")*AD380</f>
        <v>0</v>
      </c>
      <c r="BP380" s="6">
        <f ca="1">BP379+SUMIFS('Transactions (Dated)'!$F:$F,'Transactions (Dated)'!$D:$D,$BF380,'Transactions (Dated)'!$B:$B,BP$11,'Transactions (Dated)'!$C:$C,"Dividend (paid to cash)")*AE380</f>
        <v>0</v>
      </c>
      <c r="BQ380" s="6">
        <f ca="1">BQ379+SUMIFS('Transactions (Dated)'!$F:$F,'Transactions (Dated)'!$D:$D,$BF380,'Transactions (Dated)'!$B:$B,BQ$11,'Transactions (Dated)'!$C:$C,"Dividend (paid to cash)")*AF380</f>
        <v>0</v>
      </c>
      <c r="BR380" s="6">
        <f ca="1">BR379+SUMIFS('Transactions (Dated)'!$F:$F,'Transactions (Dated)'!$D:$D,$BF380,'Transactions (Dated)'!$B:$B,BR$11,'Transactions (Dated)'!$C:$C,"Dividend (paid to cash)")*AG380</f>
        <v>0</v>
      </c>
      <c r="BS380" s="6">
        <f ca="1">BS379+SUMIFS('Transactions (Dated)'!$F:$F,'Transactions (Dated)'!$D:$D,$BF380,'Transactions (Dated)'!$B:$B,BS$11,'Transactions (Dated)'!$C:$C,"Dividend (paid to cash)")*AH380</f>
        <v>0</v>
      </c>
      <c r="BT380" s="6">
        <f ca="1">BT379+SUMIFS('Transactions (Dated)'!$F:$F,'Transactions (Dated)'!$D:$D,$BF380,'Transactions (Dated)'!$B:$B,BT$11,'Transactions (Dated)'!$C:$C,"Dividend (paid to cash)")*AI380</f>
        <v>0</v>
      </c>
      <c r="BU380" s="6">
        <f ca="1">BU379+SUMIFS('Transactions (Dated)'!$F:$F,'Transactions (Dated)'!$D:$D,$BF380,'Transactions (Dated)'!$B:$B,BU$11,'Transactions (Dated)'!$C:$C,"Dividend (paid to cash)")*AJ380</f>
        <v>0</v>
      </c>
      <c r="BV380" s="6"/>
      <c r="BX380" s="6">
        <f t="shared" ca="1" si="150"/>
        <v>637839.83199999994</v>
      </c>
      <c r="BZ380" s="3">
        <f t="shared" si="151"/>
        <v>42450</v>
      </c>
      <c r="CA380" s="4">
        <f t="shared" ca="1" si="146"/>
        <v>395151.8</v>
      </c>
      <c r="CB380" s="4">
        <f t="shared" ca="1" si="147"/>
        <v>637839.83199999994</v>
      </c>
      <c r="CD380" s="4">
        <f t="shared" ca="1" si="148"/>
        <v>1032991.632</v>
      </c>
    </row>
    <row r="381" spans="2:82" x14ac:dyDescent="0.15">
      <c r="B381" s="3">
        <f t="shared" si="149"/>
        <v>42451</v>
      </c>
      <c r="C381" s="2">
        <v>13493.5</v>
      </c>
      <c r="E381" s="70">
        <v>42451</v>
      </c>
      <c r="F381" s="69">
        <v>10.33</v>
      </c>
      <c r="G381" s="69">
        <v>2.21</v>
      </c>
      <c r="H381" s="69">
        <v>18.34</v>
      </c>
      <c r="I381" s="69">
        <v>32.700000000000003</v>
      </c>
      <c r="J381" s="69">
        <v>14.79</v>
      </c>
      <c r="K381" s="69">
        <v>12.48</v>
      </c>
      <c r="L381" s="69">
        <v>18.96</v>
      </c>
      <c r="M381" s="69">
        <v>3.79</v>
      </c>
      <c r="N381" s="69">
        <v>9</v>
      </c>
      <c r="O381" s="69">
        <v>9.0132999999999992</v>
      </c>
      <c r="P381" s="69">
        <v>27.9</v>
      </c>
      <c r="Q381" s="69">
        <v>1</v>
      </c>
      <c r="R381" s="69">
        <v>5.49</v>
      </c>
      <c r="S381" s="69">
        <v>39.950000000000003</v>
      </c>
      <c r="T381" s="4"/>
      <c r="V381" s="3">
        <f t="shared" si="128"/>
        <v>42451</v>
      </c>
      <c r="W381" s="40">
        <f ca="1">W380+SUMIFS('Transactions (Dated)'!$E$2:$E$53,'Transactions (Dated)'!$D$2:$D$53,'Share Values'!$V381,'Transactions (Dated)'!$B$2:$B$53,'Share Values'!W$11,'Transactions (Dated)'!$C$2:$C$53,"Buy")-SUMIFS('Transactions (Dated)'!$E$2:$E$53,'Transactions (Dated)'!$D$2:$D$53,'Share Values'!$V381,'Transactions (Dated)'!$B$2:$B$53,'Share Values'!W$11,'Transactions (Dated)'!$C$2:$C$53,"Sell")</f>
        <v>4625</v>
      </c>
      <c r="X381" s="40">
        <f ca="1">X380+SUMIFS('Transactions (Dated)'!$E$2:$E$53,'Transactions (Dated)'!$D$2:$D$53,'Share Values'!$V381,'Transactions (Dated)'!$B$2:$B$53,'Share Values'!X$11,'Transactions (Dated)'!$C$2:$C$53,"Buy")-SUMIFS('Transactions (Dated)'!$E$2:$E$53,'Transactions (Dated)'!$D$2:$D$53,'Share Values'!$V381,'Transactions (Dated)'!$B$2:$B$53,'Share Values'!X$11,'Transactions (Dated)'!$C$2:$C$53,"Sell")</f>
        <v>9375</v>
      </c>
      <c r="Y381" s="40">
        <f ca="1">Y380+SUMIFS('Transactions (Dated)'!$E$2:$E$53,'Transactions (Dated)'!$D$2:$D$53,'Share Values'!$V381,'Transactions (Dated)'!$B$2:$B$53,'Share Values'!Y$11,'Transactions (Dated)'!$C$2:$C$53,"Buy")-SUMIFS('Transactions (Dated)'!$E$2:$E$53,'Transactions (Dated)'!$D$2:$D$53,'Share Values'!$V381,'Transactions (Dated)'!$B$2:$B$53,'Share Values'!Y$11,'Transactions (Dated)'!$C$2:$C$53,"Sell")</f>
        <v>0</v>
      </c>
      <c r="Z381" s="40">
        <f ca="1">Z380+SUMIFS('Transactions (Dated)'!$E$2:$E$53,'Transactions (Dated)'!$D$2:$D$53,'Share Values'!$V381,'Transactions (Dated)'!$B$2:$B$53,'Share Values'!Z$11,'Transactions (Dated)'!$C$2:$C$53,"Buy")-SUMIFS('Transactions (Dated)'!$E$2:$E$53,'Transactions (Dated)'!$D$2:$D$53,'Share Values'!$V381,'Transactions (Dated)'!$B$2:$B$53,'Share Values'!Z$11,'Transactions (Dated)'!$C$2:$C$53,"Sell")</f>
        <v>1892</v>
      </c>
      <c r="AA381" s="40">
        <f ca="1">AA380+SUMIFS('Transactions (Dated)'!$E$2:$E$53,'Transactions (Dated)'!$D$2:$D$53,'Share Values'!$V381,'Transactions (Dated)'!$B$2:$B$53,'Share Values'!AA$11,'Transactions (Dated)'!$C$2:$C$53,"Buy")-SUMIFS('Transactions (Dated)'!$E$2:$E$53,'Transactions (Dated)'!$D$2:$D$53,'Share Values'!$V381,'Transactions (Dated)'!$B$2:$B$53,'Share Values'!AA$11,'Transactions (Dated)'!$C$2:$C$53,"Sell")</f>
        <v>2348</v>
      </c>
      <c r="AB381" s="40">
        <f ca="1">AB380+SUMIFS('Transactions (Dated)'!$E$2:$E$53,'Transactions (Dated)'!$D$2:$D$53,'Share Values'!$V381,'Transactions (Dated)'!$B$2:$B$53,'Share Values'!AB$11,'Transactions (Dated)'!$C$2:$C$53,"Buy")-SUMIFS('Transactions (Dated)'!$E$2:$E$53,'Transactions (Dated)'!$D$2:$D$53,'Share Values'!$V381,'Transactions (Dated)'!$B$2:$B$53,'Share Values'!AB$11,'Transactions (Dated)'!$C$2:$C$53,"Sell")</f>
        <v>4900</v>
      </c>
      <c r="AC381" s="40">
        <f ca="1">AC380+SUMIFS('Transactions (Dated)'!$E$2:$E$53,'Transactions (Dated)'!$D$2:$D$53,'Share Values'!$V381,'Transactions (Dated)'!$B$2:$B$53,'Share Values'!AC$11,'Transactions (Dated)'!$C$2:$C$53,"Buy")-SUMIFS('Transactions (Dated)'!$E$2:$E$53,'Transactions (Dated)'!$D$2:$D$53,'Share Values'!$V381,'Transactions (Dated)'!$B$2:$B$53,'Share Values'!AC$11,'Transactions (Dated)'!$C$2:$C$53,"Sell")</f>
        <v>2900</v>
      </c>
      <c r="AD381" s="40">
        <f ca="1">AD380+SUMIFS('Transactions (Dated)'!$E$2:$E$53,'Transactions (Dated)'!$D$2:$D$53,'Share Values'!$V381,'Transactions (Dated)'!$B$2:$B$53,'Share Values'!AD$11,'Transactions (Dated)'!$C$2:$C$53,"Buy")-SUMIFS('Transactions (Dated)'!$E$2:$E$53,'Transactions (Dated)'!$D$2:$D$53,'Share Values'!$V381,'Transactions (Dated)'!$B$2:$B$53,'Share Values'!AD$11,'Transactions (Dated)'!$C$2:$C$53,"Sell")</f>
        <v>14201</v>
      </c>
      <c r="AE381" s="40">
        <f ca="1">AE380+SUMIFS('Transactions (Dated)'!$E$2:$E$53,'Transactions (Dated)'!$D$2:$D$53,'Share Values'!$V381,'Transactions (Dated)'!$B$2:$B$53,'Share Values'!AE$11,'Transactions (Dated)'!$C$2:$C$53,"Buy")-SUMIFS('Transactions (Dated)'!$E$2:$E$53,'Transactions (Dated)'!$D$2:$D$53,'Share Values'!$V381,'Transactions (Dated)'!$B$2:$B$53,'Share Values'!AE$11,'Transactions (Dated)'!$C$2:$C$53,"Sell")</f>
        <v>6835</v>
      </c>
      <c r="AF381" s="40">
        <f ca="1">AF380+SUMIFS('Transactions (Dated)'!$E$2:$E$53,'Transactions (Dated)'!$D$2:$D$53,'Share Values'!$V381,'Transactions (Dated)'!$B$2:$B$53,'Share Values'!AF$11,'Transactions (Dated)'!$C$2:$C$53,"Buy")-SUMIFS('Transactions (Dated)'!$E$2:$E$53,'Transactions (Dated)'!$D$2:$D$53,'Share Values'!$V381,'Transactions (Dated)'!$B$2:$B$53,'Share Values'!AF$11,'Transactions (Dated)'!$C$2:$C$53,"Sell")</f>
        <v>0</v>
      </c>
      <c r="AG381" s="40">
        <f ca="1">AG380+SUMIFS('Transactions (Dated)'!$E$2:$E$53,'Transactions (Dated)'!$D$2:$D$53,'Share Values'!$V381,'Transactions (Dated)'!$B$2:$B$53,'Share Values'!AG$11,'Transactions (Dated)'!$C$2:$C$53,"Buy")-SUMIFS('Transactions (Dated)'!$E$2:$E$53,'Transactions (Dated)'!$D$2:$D$53,'Share Values'!$V381,'Transactions (Dated)'!$B$2:$B$53,'Share Values'!AG$11,'Transactions (Dated)'!$C$2:$C$53,"Sell")</f>
        <v>0</v>
      </c>
      <c r="AH381" s="40">
        <f ca="1">AH380+SUMIFS('Transactions (Dated)'!$E$2:$E$53,'Transactions (Dated)'!$D$2:$D$53,'Share Values'!$V381,'Transactions (Dated)'!$B$2:$B$53,'Share Values'!AH$11,'Transactions (Dated)'!$C$2:$C$53,"Buy")-SUMIFS('Transactions (Dated)'!$E$2:$E$53,'Transactions (Dated)'!$D$2:$D$53,'Share Values'!$V381,'Transactions (Dated)'!$B$2:$B$53,'Share Values'!AH$11,'Transactions (Dated)'!$C$2:$C$53,"Sell")</f>
        <v>0</v>
      </c>
      <c r="AI381" s="40">
        <f ca="1">AI380+SUMIFS('Transactions (Dated)'!$E$2:$E$53,'Transactions (Dated)'!$D$2:$D$53,'Share Values'!$V381,'Transactions (Dated)'!$B$2:$B$53,'Share Values'!AI$11,'Transactions (Dated)'!$C$2:$C$53,"Buy")-SUMIFS('Transactions (Dated)'!$E$2:$E$53,'Transactions (Dated)'!$D$2:$D$53,'Share Values'!$V381,'Transactions (Dated)'!$B$2:$B$53,'Share Values'!AI$11,'Transactions (Dated)'!$C$2:$C$53,"Sell")</f>
        <v>0</v>
      </c>
      <c r="AJ381" s="40">
        <f ca="1">AJ380+SUMIFS('Transactions (Dated)'!$E$2:$E$53,'Transactions (Dated)'!$D$2:$D$53,'Share Values'!$V381,'Transactions (Dated)'!$B$2:$B$53,'Share Values'!AJ$11,'Transactions (Dated)'!$C$2:$C$53,"Buy")-SUMIFS('Transactions (Dated)'!$E$2:$E$53,'Transactions (Dated)'!$D$2:$D$53,'Share Values'!$V381,'Transactions (Dated)'!$B$2:$B$53,'Share Values'!AJ$11,'Transactions (Dated)'!$C$2:$C$53,"Sell")</f>
        <v>0</v>
      </c>
      <c r="AK381" s="40"/>
      <c r="AM381" s="3">
        <f t="shared" si="129"/>
        <v>42451</v>
      </c>
      <c r="AN381" s="6">
        <f t="shared" ca="1" si="130"/>
        <v>47776.25</v>
      </c>
      <c r="AO381" s="6">
        <f t="shared" ca="1" si="131"/>
        <v>20718.75</v>
      </c>
      <c r="AP381" s="6">
        <f t="shared" ca="1" si="132"/>
        <v>0</v>
      </c>
      <c r="AQ381" s="6">
        <f t="shared" ca="1" si="133"/>
        <v>61868.400000000009</v>
      </c>
      <c r="AR381" s="6">
        <f t="shared" ca="1" si="134"/>
        <v>34726.92</v>
      </c>
      <c r="AS381" s="6">
        <f t="shared" ca="1" si="135"/>
        <v>61152</v>
      </c>
      <c r="AT381" s="6">
        <f t="shared" ca="1" si="136"/>
        <v>54984</v>
      </c>
      <c r="AU381" s="6">
        <f t="shared" ca="1" si="137"/>
        <v>53821.79</v>
      </c>
      <c r="AV381" s="6">
        <f t="shared" ca="1" si="138"/>
        <v>61515</v>
      </c>
      <c r="AW381" s="6">
        <f t="shared" ca="1" si="139"/>
        <v>0</v>
      </c>
      <c r="AX381" s="6">
        <f t="shared" ca="1" si="140"/>
        <v>0</v>
      </c>
      <c r="AY381" s="6">
        <f t="shared" ca="1" si="141"/>
        <v>0</v>
      </c>
      <c r="AZ381" s="6">
        <f t="shared" ca="1" si="142"/>
        <v>0</v>
      </c>
      <c r="BA381" s="6">
        <f t="shared" ca="1" si="143"/>
        <v>0</v>
      </c>
      <c r="BB381" s="6"/>
      <c r="BD381" s="4">
        <f t="shared" ca="1" si="144"/>
        <v>396563.11</v>
      </c>
      <c r="BF381" s="3">
        <f t="shared" si="145"/>
        <v>42451</v>
      </c>
      <c r="BG381" s="6">
        <f>BG380+SUMIFS('Transactions (Dated)'!H:H,'Transactions (Dated)'!D:D,'Share Values'!AM381)</f>
        <v>633797.67999999993</v>
      </c>
      <c r="BH381" s="6">
        <f ca="1">BH380+SUMIFS('Transactions (Dated)'!$F:$F,'Transactions (Dated)'!$D:$D,$BF381,'Transactions (Dated)'!$B:$B,BH$11,'Transactions (Dated)'!$C:$C,"Dividend (paid to cash)")*W381</f>
        <v>0</v>
      </c>
      <c r="BI381" s="6">
        <f ca="1">BI380+SUMIFS('Transactions (Dated)'!$F:$F,'Transactions (Dated)'!$D:$D,$BF381,'Transactions (Dated)'!$B:$B,BI$11,'Transactions (Dated)'!$C:$C,"Dividend (paid to cash)")*X381</f>
        <v>2421.875</v>
      </c>
      <c r="BJ381" s="6">
        <f ca="1">BJ380+SUMIFS('Transactions (Dated)'!$F:$F,'Transactions (Dated)'!$D:$D,$BF381,'Transactions (Dated)'!$B:$B,BJ$11,'Transactions (Dated)'!$C:$C,"Dividend (paid to cash)")*Y381</f>
        <v>0</v>
      </c>
      <c r="BK381" s="6">
        <f ca="1">BK380+SUMIFS('Transactions (Dated)'!$F:$F,'Transactions (Dated)'!$D:$D,$BF381,'Transactions (Dated)'!$B:$B,BK$11,'Transactions (Dated)'!$C:$C,"Dividend (paid to cash)")*Z381</f>
        <v>312.18000000000006</v>
      </c>
      <c r="BL381" s="6">
        <f ca="1">BL380+SUMIFS('Transactions (Dated)'!$F:$F,'Transactions (Dated)'!$D:$D,$BF381,'Transactions (Dated)'!$B:$B,BL$11,'Transactions (Dated)'!$C:$C,"Dividend (paid to cash)")*AA381</f>
        <v>0</v>
      </c>
      <c r="BM381" s="6">
        <f ca="1">BM380+SUMIFS('Transactions (Dated)'!$F:$F,'Transactions (Dated)'!$D:$D,$BF381,'Transactions (Dated)'!$B:$B,BM$11,'Transactions (Dated)'!$C:$C,"Dividend (paid to cash)")*AB381</f>
        <v>359.31700000000001</v>
      </c>
      <c r="BN381" s="6">
        <f ca="1">BN380+SUMIFS('Transactions (Dated)'!$F:$F,'Transactions (Dated)'!$D:$D,$BF381,'Transactions (Dated)'!$B:$B,BN$11,'Transactions (Dated)'!$C:$C,"Dividend (paid to cash)")*AC381</f>
        <v>1014.9999999999999</v>
      </c>
      <c r="BO381" s="6">
        <f ca="1">BO380+SUMIFS('Transactions (Dated)'!$F:$F,'Transactions (Dated)'!$D:$D,$BF381,'Transactions (Dated)'!$B:$B,BO$11,'Transactions (Dated)'!$C:$C,"Dividend (paid to cash)")*AD381</f>
        <v>0</v>
      </c>
      <c r="BP381" s="6">
        <f ca="1">BP380+SUMIFS('Transactions (Dated)'!$F:$F,'Transactions (Dated)'!$D:$D,$BF381,'Transactions (Dated)'!$B:$B,BP$11,'Transactions (Dated)'!$C:$C,"Dividend (paid to cash)")*AE381</f>
        <v>0</v>
      </c>
      <c r="BQ381" s="6">
        <f ca="1">BQ380+SUMIFS('Transactions (Dated)'!$F:$F,'Transactions (Dated)'!$D:$D,$BF381,'Transactions (Dated)'!$B:$B,BQ$11,'Transactions (Dated)'!$C:$C,"Dividend (paid to cash)")*AF381</f>
        <v>0</v>
      </c>
      <c r="BR381" s="6">
        <f ca="1">BR380+SUMIFS('Transactions (Dated)'!$F:$F,'Transactions (Dated)'!$D:$D,$BF381,'Transactions (Dated)'!$B:$B,BR$11,'Transactions (Dated)'!$C:$C,"Dividend (paid to cash)")*AG381</f>
        <v>0</v>
      </c>
      <c r="BS381" s="6">
        <f ca="1">BS380+SUMIFS('Transactions (Dated)'!$F:$F,'Transactions (Dated)'!$D:$D,$BF381,'Transactions (Dated)'!$B:$B,BS$11,'Transactions (Dated)'!$C:$C,"Dividend (paid to cash)")*AH381</f>
        <v>0</v>
      </c>
      <c r="BT381" s="6">
        <f ca="1">BT380+SUMIFS('Transactions (Dated)'!$F:$F,'Transactions (Dated)'!$D:$D,$BF381,'Transactions (Dated)'!$B:$B,BT$11,'Transactions (Dated)'!$C:$C,"Dividend (paid to cash)")*AI381</f>
        <v>0</v>
      </c>
      <c r="BU381" s="6">
        <f ca="1">BU380+SUMIFS('Transactions (Dated)'!$F:$F,'Transactions (Dated)'!$D:$D,$BF381,'Transactions (Dated)'!$B:$B,BU$11,'Transactions (Dated)'!$C:$C,"Dividend (paid to cash)")*AJ381</f>
        <v>0</v>
      </c>
      <c r="BV381" s="6"/>
      <c r="BX381" s="6">
        <f t="shared" ca="1" si="150"/>
        <v>637906.05200000003</v>
      </c>
      <c r="BZ381" s="3">
        <f t="shared" si="151"/>
        <v>42451</v>
      </c>
      <c r="CA381" s="4">
        <f t="shared" ca="1" si="146"/>
        <v>396563.11</v>
      </c>
      <c r="CB381" s="4">
        <f t="shared" ca="1" si="147"/>
        <v>637906.05200000003</v>
      </c>
      <c r="CD381" s="4">
        <f t="shared" ca="1" si="148"/>
        <v>1034469.162</v>
      </c>
    </row>
    <row r="382" spans="2:82" x14ac:dyDescent="0.15">
      <c r="B382" s="3">
        <f t="shared" si="149"/>
        <v>42452</v>
      </c>
      <c r="C382" s="2">
        <v>13379.5</v>
      </c>
      <c r="E382" s="70">
        <v>42452</v>
      </c>
      <c r="F382" s="69">
        <v>10.16</v>
      </c>
      <c r="G382" s="69">
        <v>2.19</v>
      </c>
      <c r="H382" s="69">
        <v>18.190000000000001</v>
      </c>
      <c r="I382" s="69">
        <v>32.86</v>
      </c>
      <c r="J382" s="69">
        <v>14.81</v>
      </c>
      <c r="K382" s="69">
        <v>12.33</v>
      </c>
      <c r="L382" s="69">
        <v>18.82</v>
      </c>
      <c r="M382" s="69">
        <v>3.65</v>
      </c>
      <c r="N382" s="69">
        <v>9.42</v>
      </c>
      <c r="O382" s="69">
        <v>9.2133000000000003</v>
      </c>
      <c r="P382" s="69">
        <v>27.31</v>
      </c>
      <c r="Q382" s="69">
        <v>1</v>
      </c>
      <c r="R382" s="69">
        <v>5.1100000000000003</v>
      </c>
      <c r="S382" s="69">
        <v>40.17</v>
      </c>
      <c r="T382" s="4"/>
      <c r="V382" s="3">
        <f t="shared" si="128"/>
        <v>42452</v>
      </c>
      <c r="W382" s="40">
        <f ca="1">W381+SUMIFS('Transactions (Dated)'!$E$2:$E$53,'Transactions (Dated)'!$D$2:$D$53,'Share Values'!$V382,'Transactions (Dated)'!$B$2:$B$53,'Share Values'!W$11,'Transactions (Dated)'!$C$2:$C$53,"Buy")-SUMIFS('Transactions (Dated)'!$E$2:$E$53,'Transactions (Dated)'!$D$2:$D$53,'Share Values'!$V382,'Transactions (Dated)'!$B$2:$B$53,'Share Values'!W$11,'Transactions (Dated)'!$C$2:$C$53,"Sell")</f>
        <v>4625</v>
      </c>
      <c r="X382" s="40">
        <f ca="1">X381+SUMIFS('Transactions (Dated)'!$E$2:$E$53,'Transactions (Dated)'!$D$2:$D$53,'Share Values'!$V382,'Transactions (Dated)'!$B$2:$B$53,'Share Values'!X$11,'Transactions (Dated)'!$C$2:$C$53,"Buy")-SUMIFS('Transactions (Dated)'!$E$2:$E$53,'Transactions (Dated)'!$D$2:$D$53,'Share Values'!$V382,'Transactions (Dated)'!$B$2:$B$53,'Share Values'!X$11,'Transactions (Dated)'!$C$2:$C$53,"Sell")</f>
        <v>9375</v>
      </c>
      <c r="Y382" s="40">
        <f ca="1">Y381+SUMIFS('Transactions (Dated)'!$E$2:$E$53,'Transactions (Dated)'!$D$2:$D$53,'Share Values'!$V382,'Transactions (Dated)'!$B$2:$B$53,'Share Values'!Y$11,'Transactions (Dated)'!$C$2:$C$53,"Buy")-SUMIFS('Transactions (Dated)'!$E$2:$E$53,'Transactions (Dated)'!$D$2:$D$53,'Share Values'!$V382,'Transactions (Dated)'!$B$2:$B$53,'Share Values'!Y$11,'Transactions (Dated)'!$C$2:$C$53,"Sell")</f>
        <v>0</v>
      </c>
      <c r="Z382" s="40">
        <f ca="1">Z381+SUMIFS('Transactions (Dated)'!$E$2:$E$53,'Transactions (Dated)'!$D$2:$D$53,'Share Values'!$V382,'Transactions (Dated)'!$B$2:$B$53,'Share Values'!Z$11,'Transactions (Dated)'!$C$2:$C$53,"Buy")-SUMIFS('Transactions (Dated)'!$E$2:$E$53,'Transactions (Dated)'!$D$2:$D$53,'Share Values'!$V382,'Transactions (Dated)'!$B$2:$B$53,'Share Values'!Z$11,'Transactions (Dated)'!$C$2:$C$53,"Sell")</f>
        <v>1892</v>
      </c>
      <c r="AA382" s="40">
        <f ca="1">AA381+SUMIFS('Transactions (Dated)'!$E$2:$E$53,'Transactions (Dated)'!$D$2:$D$53,'Share Values'!$V382,'Transactions (Dated)'!$B$2:$B$53,'Share Values'!AA$11,'Transactions (Dated)'!$C$2:$C$53,"Buy")-SUMIFS('Transactions (Dated)'!$E$2:$E$53,'Transactions (Dated)'!$D$2:$D$53,'Share Values'!$V382,'Transactions (Dated)'!$B$2:$B$53,'Share Values'!AA$11,'Transactions (Dated)'!$C$2:$C$53,"Sell")</f>
        <v>2348</v>
      </c>
      <c r="AB382" s="40">
        <f ca="1">AB381+SUMIFS('Transactions (Dated)'!$E$2:$E$53,'Transactions (Dated)'!$D$2:$D$53,'Share Values'!$V382,'Transactions (Dated)'!$B$2:$B$53,'Share Values'!AB$11,'Transactions (Dated)'!$C$2:$C$53,"Buy")-SUMIFS('Transactions (Dated)'!$E$2:$E$53,'Transactions (Dated)'!$D$2:$D$53,'Share Values'!$V382,'Transactions (Dated)'!$B$2:$B$53,'Share Values'!AB$11,'Transactions (Dated)'!$C$2:$C$53,"Sell")</f>
        <v>4900</v>
      </c>
      <c r="AC382" s="40">
        <f ca="1">AC381+SUMIFS('Transactions (Dated)'!$E$2:$E$53,'Transactions (Dated)'!$D$2:$D$53,'Share Values'!$V382,'Transactions (Dated)'!$B$2:$B$53,'Share Values'!AC$11,'Transactions (Dated)'!$C$2:$C$53,"Buy")-SUMIFS('Transactions (Dated)'!$E$2:$E$53,'Transactions (Dated)'!$D$2:$D$53,'Share Values'!$V382,'Transactions (Dated)'!$B$2:$B$53,'Share Values'!AC$11,'Transactions (Dated)'!$C$2:$C$53,"Sell")</f>
        <v>2900</v>
      </c>
      <c r="AD382" s="40">
        <f ca="1">AD381+SUMIFS('Transactions (Dated)'!$E$2:$E$53,'Transactions (Dated)'!$D$2:$D$53,'Share Values'!$V382,'Transactions (Dated)'!$B$2:$B$53,'Share Values'!AD$11,'Transactions (Dated)'!$C$2:$C$53,"Buy")-SUMIFS('Transactions (Dated)'!$E$2:$E$53,'Transactions (Dated)'!$D$2:$D$53,'Share Values'!$V382,'Transactions (Dated)'!$B$2:$B$53,'Share Values'!AD$11,'Transactions (Dated)'!$C$2:$C$53,"Sell")</f>
        <v>14201</v>
      </c>
      <c r="AE382" s="40">
        <f ca="1">AE381+SUMIFS('Transactions (Dated)'!$E$2:$E$53,'Transactions (Dated)'!$D$2:$D$53,'Share Values'!$V382,'Transactions (Dated)'!$B$2:$B$53,'Share Values'!AE$11,'Transactions (Dated)'!$C$2:$C$53,"Buy")-SUMIFS('Transactions (Dated)'!$E$2:$E$53,'Transactions (Dated)'!$D$2:$D$53,'Share Values'!$V382,'Transactions (Dated)'!$B$2:$B$53,'Share Values'!AE$11,'Transactions (Dated)'!$C$2:$C$53,"Sell")</f>
        <v>6835</v>
      </c>
      <c r="AF382" s="40">
        <f ca="1">AF381+SUMIFS('Transactions (Dated)'!$E$2:$E$53,'Transactions (Dated)'!$D$2:$D$53,'Share Values'!$V382,'Transactions (Dated)'!$B$2:$B$53,'Share Values'!AF$11,'Transactions (Dated)'!$C$2:$C$53,"Buy")-SUMIFS('Transactions (Dated)'!$E$2:$E$53,'Transactions (Dated)'!$D$2:$D$53,'Share Values'!$V382,'Transactions (Dated)'!$B$2:$B$53,'Share Values'!AF$11,'Transactions (Dated)'!$C$2:$C$53,"Sell")</f>
        <v>0</v>
      </c>
      <c r="AG382" s="40">
        <f ca="1">AG381+SUMIFS('Transactions (Dated)'!$E$2:$E$53,'Transactions (Dated)'!$D$2:$D$53,'Share Values'!$V382,'Transactions (Dated)'!$B$2:$B$53,'Share Values'!AG$11,'Transactions (Dated)'!$C$2:$C$53,"Buy")-SUMIFS('Transactions (Dated)'!$E$2:$E$53,'Transactions (Dated)'!$D$2:$D$53,'Share Values'!$V382,'Transactions (Dated)'!$B$2:$B$53,'Share Values'!AG$11,'Transactions (Dated)'!$C$2:$C$53,"Sell")</f>
        <v>0</v>
      </c>
      <c r="AH382" s="40">
        <f ca="1">AH381+SUMIFS('Transactions (Dated)'!$E$2:$E$53,'Transactions (Dated)'!$D$2:$D$53,'Share Values'!$V382,'Transactions (Dated)'!$B$2:$B$53,'Share Values'!AH$11,'Transactions (Dated)'!$C$2:$C$53,"Buy")-SUMIFS('Transactions (Dated)'!$E$2:$E$53,'Transactions (Dated)'!$D$2:$D$53,'Share Values'!$V382,'Transactions (Dated)'!$B$2:$B$53,'Share Values'!AH$11,'Transactions (Dated)'!$C$2:$C$53,"Sell")</f>
        <v>0</v>
      </c>
      <c r="AI382" s="40">
        <f ca="1">AI381+SUMIFS('Transactions (Dated)'!$E$2:$E$53,'Transactions (Dated)'!$D$2:$D$53,'Share Values'!$V382,'Transactions (Dated)'!$B$2:$B$53,'Share Values'!AI$11,'Transactions (Dated)'!$C$2:$C$53,"Buy")-SUMIFS('Transactions (Dated)'!$E$2:$E$53,'Transactions (Dated)'!$D$2:$D$53,'Share Values'!$V382,'Transactions (Dated)'!$B$2:$B$53,'Share Values'!AI$11,'Transactions (Dated)'!$C$2:$C$53,"Sell")</f>
        <v>0</v>
      </c>
      <c r="AJ382" s="40">
        <f ca="1">AJ381+SUMIFS('Transactions (Dated)'!$E$2:$E$53,'Transactions (Dated)'!$D$2:$D$53,'Share Values'!$V382,'Transactions (Dated)'!$B$2:$B$53,'Share Values'!AJ$11,'Transactions (Dated)'!$C$2:$C$53,"Buy")-SUMIFS('Transactions (Dated)'!$E$2:$E$53,'Transactions (Dated)'!$D$2:$D$53,'Share Values'!$V382,'Transactions (Dated)'!$B$2:$B$53,'Share Values'!AJ$11,'Transactions (Dated)'!$C$2:$C$53,"Sell")</f>
        <v>0</v>
      </c>
      <c r="AK382" s="40"/>
      <c r="AM382" s="3">
        <f t="shared" si="129"/>
        <v>42452</v>
      </c>
      <c r="AN382" s="6">
        <f t="shared" ca="1" si="130"/>
        <v>46990</v>
      </c>
      <c r="AO382" s="6">
        <f t="shared" ca="1" si="131"/>
        <v>20531.25</v>
      </c>
      <c r="AP382" s="6">
        <f t="shared" ca="1" si="132"/>
        <v>0</v>
      </c>
      <c r="AQ382" s="6">
        <f t="shared" ca="1" si="133"/>
        <v>62171.119999999995</v>
      </c>
      <c r="AR382" s="6">
        <f t="shared" ca="1" si="134"/>
        <v>34773.880000000005</v>
      </c>
      <c r="AS382" s="6">
        <f t="shared" ca="1" si="135"/>
        <v>60417</v>
      </c>
      <c r="AT382" s="6">
        <f t="shared" ca="1" si="136"/>
        <v>54578</v>
      </c>
      <c r="AU382" s="6">
        <f t="shared" ca="1" si="137"/>
        <v>51833.65</v>
      </c>
      <c r="AV382" s="6">
        <f t="shared" ca="1" si="138"/>
        <v>64385.7</v>
      </c>
      <c r="AW382" s="6">
        <f t="shared" ca="1" si="139"/>
        <v>0</v>
      </c>
      <c r="AX382" s="6">
        <f t="shared" ca="1" si="140"/>
        <v>0</v>
      </c>
      <c r="AY382" s="6">
        <f t="shared" ca="1" si="141"/>
        <v>0</v>
      </c>
      <c r="AZ382" s="6">
        <f t="shared" ca="1" si="142"/>
        <v>0</v>
      </c>
      <c r="BA382" s="6">
        <f t="shared" ca="1" si="143"/>
        <v>0</v>
      </c>
      <c r="BB382" s="6"/>
      <c r="BD382" s="4">
        <f t="shared" ca="1" si="144"/>
        <v>395680.60000000003</v>
      </c>
      <c r="BF382" s="3">
        <f t="shared" si="145"/>
        <v>42452</v>
      </c>
      <c r="BG382" s="6">
        <f>BG381+SUMIFS('Transactions (Dated)'!H:H,'Transactions (Dated)'!D:D,'Share Values'!AM382)</f>
        <v>633797.67999999993</v>
      </c>
      <c r="BH382" s="6">
        <f ca="1">BH381+SUMIFS('Transactions (Dated)'!$F:$F,'Transactions (Dated)'!$D:$D,$BF382,'Transactions (Dated)'!$B:$B,BH$11,'Transactions (Dated)'!$C:$C,"Dividend (paid to cash)")*W382</f>
        <v>0</v>
      </c>
      <c r="BI382" s="6">
        <f ca="1">BI381+SUMIFS('Transactions (Dated)'!$F:$F,'Transactions (Dated)'!$D:$D,$BF382,'Transactions (Dated)'!$B:$B,BI$11,'Transactions (Dated)'!$C:$C,"Dividend (paid to cash)")*X382</f>
        <v>2421.875</v>
      </c>
      <c r="BJ382" s="6">
        <f ca="1">BJ381+SUMIFS('Transactions (Dated)'!$F:$F,'Transactions (Dated)'!$D:$D,$BF382,'Transactions (Dated)'!$B:$B,BJ$11,'Transactions (Dated)'!$C:$C,"Dividend (paid to cash)")*Y382</f>
        <v>0</v>
      </c>
      <c r="BK382" s="6">
        <f ca="1">BK381+SUMIFS('Transactions (Dated)'!$F:$F,'Transactions (Dated)'!$D:$D,$BF382,'Transactions (Dated)'!$B:$B,BK$11,'Transactions (Dated)'!$C:$C,"Dividend (paid to cash)")*Z382</f>
        <v>312.18000000000006</v>
      </c>
      <c r="BL382" s="6">
        <f ca="1">BL381+SUMIFS('Transactions (Dated)'!$F:$F,'Transactions (Dated)'!$D:$D,$BF382,'Transactions (Dated)'!$B:$B,BL$11,'Transactions (Dated)'!$C:$C,"Dividend (paid to cash)")*AA382</f>
        <v>0</v>
      </c>
      <c r="BM382" s="6">
        <f ca="1">BM381+SUMIFS('Transactions (Dated)'!$F:$F,'Transactions (Dated)'!$D:$D,$BF382,'Transactions (Dated)'!$B:$B,BM$11,'Transactions (Dated)'!$C:$C,"Dividend (paid to cash)")*AB382</f>
        <v>359.31700000000001</v>
      </c>
      <c r="BN382" s="6">
        <f ca="1">BN381+SUMIFS('Transactions (Dated)'!$F:$F,'Transactions (Dated)'!$D:$D,$BF382,'Transactions (Dated)'!$B:$B,BN$11,'Transactions (Dated)'!$C:$C,"Dividend (paid to cash)")*AC382</f>
        <v>1014.9999999999999</v>
      </c>
      <c r="BO382" s="6">
        <f ca="1">BO381+SUMIFS('Transactions (Dated)'!$F:$F,'Transactions (Dated)'!$D:$D,$BF382,'Transactions (Dated)'!$B:$B,BO$11,'Transactions (Dated)'!$C:$C,"Dividend (paid to cash)")*AD382</f>
        <v>0</v>
      </c>
      <c r="BP382" s="6">
        <f ca="1">BP381+SUMIFS('Transactions (Dated)'!$F:$F,'Transactions (Dated)'!$D:$D,$BF382,'Transactions (Dated)'!$B:$B,BP$11,'Transactions (Dated)'!$C:$C,"Dividend (paid to cash)")*AE382</f>
        <v>0</v>
      </c>
      <c r="BQ382" s="6">
        <f ca="1">BQ381+SUMIFS('Transactions (Dated)'!$F:$F,'Transactions (Dated)'!$D:$D,$BF382,'Transactions (Dated)'!$B:$B,BQ$11,'Transactions (Dated)'!$C:$C,"Dividend (paid to cash)")*AF382</f>
        <v>0</v>
      </c>
      <c r="BR382" s="6">
        <f ca="1">BR381+SUMIFS('Transactions (Dated)'!$F:$F,'Transactions (Dated)'!$D:$D,$BF382,'Transactions (Dated)'!$B:$B,BR$11,'Transactions (Dated)'!$C:$C,"Dividend (paid to cash)")*AG382</f>
        <v>0</v>
      </c>
      <c r="BS382" s="6">
        <f ca="1">BS381+SUMIFS('Transactions (Dated)'!$F:$F,'Transactions (Dated)'!$D:$D,$BF382,'Transactions (Dated)'!$B:$B,BS$11,'Transactions (Dated)'!$C:$C,"Dividend (paid to cash)")*AH382</f>
        <v>0</v>
      </c>
      <c r="BT382" s="6">
        <f ca="1">BT381+SUMIFS('Transactions (Dated)'!$F:$F,'Transactions (Dated)'!$D:$D,$BF382,'Transactions (Dated)'!$B:$B,BT$11,'Transactions (Dated)'!$C:$C,"Dividend (paid to cash)")*AI382</f>
        <v>0</v>
      </c>
      <c r="BU382" s="6">
        <f ca="1">BU381+SUMIFS('Transactions (Dated)'!$F:$F,'Transactions (Dated)'!$D:$D,$BF382,'Transactions (Dated)'!$B:$B,BU$11,'Transactions (Dated)'!$C:$C,"Dividend (paid to cash)")*AJ382</f>
        <v>0</v>
      </c>
      <c r="BV382" s="6"/>
      <c r="BX382" s="6">
        <f t="shared" ca="1" si="150"/>
        <v>637906.05200000003</v>
      </c>
      <c r="BZ382" s="3">
        <f t="shared" si="151"/>
        <v>42452</v>
      </c>
      <c r="CA382" s="4">
        <f t="shared" ca="1" si="146"/>
        <v>395680.60000000003</v>
      </c>
      <c r="CB382" s="4">
        <f t="shared" ca="1" si="147"/>
        <v>637906.05200000003</v>
      </c>
      <c r="CD382" s="4">
        <f t="shared" ca="1" si="148"/>
        <v>1033586.652</v>
      </c>
    </row>
    <row r="383" spans="2:82" x14ac:dyDescent="0.15">
      <c r="B383" s="3">
        <f t="shared" si="149"/>
        <v>42453</v>
      </c>
      <c r="C383" s="2">
        <v>13358.1</v>
      </c>
      <c r="E383" s="70">
        <v>42453</v>
      </c>
      <c r="F383" s="69">
        <v>10.039999999999999</v>
      </c>
      <c r="G383" s="69">
        <v>2.19</v>
      </c>
      <c r="H383" s="69">
        <v>18.13</v>
      </c>
      <c r="I383" s="69">
        <v>33.049999999999997</v>
      </c>
      <c r="J383" s="69">
        <v>14.48</v>
      </c>
      <c r="K383" s="69">
        <v>12.42</v>
      </c>
      <c r="L383" s="69">
        <v>18.7</v>
      </c>
      <c r="M383" s="69">
        <v>3.57</v>
      </c>
      <c r="N383" s="69">
        <v>9.3699999999999992</v>
      </c>
      <c r="O383" s="69">
        <v>9.1999999999999993</v>
      </c>
      <c r="P383" s="69">
        <v>27.13</v>
      </c>
      <c r="Q383" s="69">
        <v>1</v>
      </c>
      <c r="R383" s="69">
        <v>4.96</v>
      </c>
      <c r="S383" s="69">
        <v>39.9</v>
      </c>
      <c r="T383" s="4"/>
      <c r="V383" s="3">
        <f t="shared" si="128"/>
        <v>42453</v>
      </c>
      <c r="W383" s="40">
        <f ca="1">W382+SUMIFS('Transactions (Dated)'!$E$2:$E$53,'Transactions (Dated)'!$D$2:$D$53,'Share Values'!$V383,'Transactions (Dated)'!$B$2:$B$53,'Share Values'!W$11,'Transactions (Dated)'!$C$2:$C$53,"Buy")-SUMIFS('Transactions (Dated)'!$E$2:$E$53,'Transactions (Dated)'!$D$2:$D$53,'Share Values'!$V383,'Transactions (Dated)'!$B$2:$B$53,'Share Values'!W$11,'Transactions (Dated)'!$C$2:$C$53,"Sell")</f>
        <v>4625</v>
      </c>
      <c r="X383" s="40">
        <f ca="1">X382+SUMIFS('Transactions (Dated)'!$E$2:$E$53,'Transactions (Dated)'!$D$2:$D$53,'Share Values'!$V383,'Transactions (Dated)'!$B$2:$B$53,'Share Values'!X$11,'Transactions (Dated)'!$C$2:$C$53,"Buy")-SUMIFS('Transactions (Dated)'!$E$2:$E$53,'Transactions (Dated)'!$D$2:$D$53,'Share Values'!$V383,'Transactions (Dated)'!$B$2:$B$53,'Share Values'!X$11,'Transactions (Dated)'!$C$2:$C$53,"Sell")</f>
        <v>9375</v>
      </c>
      <c r="Y383" s="40">
        <f ca="1">Y382+SUMIFS('Transactions (Dated)'!$E$2:$E$53,'Transactions (Dated)'!$D$2:$D$53,'Share Values'!$V383,'Transactions (Dated)'!$B$2:$B$53,'Share Values'!Y$11,'Transactions (Dated)'!$C$2:$C$53,"Buy")-SUMIFS('Transactions (Dated)'!$E$2:$E$53,'Transactions (Dated)'!$D$2:$D$53,'Share Values'!$V383,'Transactions (Dated)'!$B$2:$B$53,'Share Values'!Y$11,'Transactions (Dated)'!$C$2:$C$53,"Sell")</f>
        <v>0</v>
      </c>
      <c r="Z383" s="40">
        <f ca="1">Z382+SUMIFS('Transactions (Dated)'!$E$2:$E$53,'Transactions (Dated)'!$D$2:$D$53,'Share Values'!$V383,'Transactions (Dated)'!$B$2:$B$53,'Share Values'!Z$11,'Transactions (Dated)'!$C$2:$C$53,"Buy")-SUMIFS('Transactions (Dated)'!$E$2:$E$53,'Transactions (Dated)'!$D$2:$D$53,'Share Values'!$V383,'Transactions (Dated)'!$B$2:$B$53,'Share Values'!Z$11,'Transactions (Dated)'!$C$2:$C$53,"Sell")</f>
        <v>1892</v>
      </c>
      <c r="AA383" s="40">
        <f ca="1">AA382+SUMIFS('Transactions (Dated)'!$E$2:$E$53,'Transactions (Dated)'!$D$2:$D$53,'Share Values'!$V383,'Transactions (Dated)'!$B$2:$B$53,'Share Values'!AA$11,'Transactions (Dated)'!$C$2:$C$53,"Buy")-SUMIFS('Transactions (Dated)'!$E$2:$E$53,'Transactions (Dated)'!$D$2:$D$53,'Share Values'!$V383,'Transactions (Dated)'!$B$2:$B$53,'Share Values'!AA$11,'Transactions (Dated)'!$C$2:$C$53,"Sell")</f>
        <v>2348</v>
      </c>
      <c r="AB383" s="40">
        <f ca="1">AB382+SUMIFS('Transactions (Dated)'!$E$2:$E$53,'Transactions (Dated)'!$D$2:$D$53,'Share Values'!$V383,'Transactions (Dated)'!$B$2:$B$53,'Share Values'!AB$11,'Transactions (Dated)'!$C$2:$C$53,"Buy")-SUMIFS('Transactions (Dated)'!$E$2:$E$53,'Transactions (Dated)'!$D$2:$D$53,'Share Values'!$V383,'Transactions (Dated)'!$B$2:$B$53,'Share Values'!AB$11,'Transactions (Dated)'!$C$2:$C$53,"Sell")</f>
        <v>4900</v>
      </c>
      <c r="AC383" s="40">
        <f ca="1">AC382+SUMIFS('Transactions (Dated)'!$E$2:$E$53,'Transactions (Dated)'!$D$2:$D$53,'Share Values'!$V383,'Transactions (Dated)'!$B$2:$B$53,'Share Values'!AC$11,'Transactions (Dated)'!$C$2:$C$53,"Buy")-SUMIFS('Transactions (Dated)'!$E$2:$E$53,'Transactions (Dated)'!$D$2:$D$53,'Share Values'!$V383,'Transactions (Dated)'!$B$2:$B$53,'Share Values'!AC$11,'Transactions (Dated)'!$C$2:$C$53,"Sell")</f>
        <v>2900</v>
      </c>
      <c r="AD383" s="40">
        <f ca="1">AD382+SUMIFS('Transactions (Dated)'!$E$2:$E$53,'Transactions (Dated)'!$D$2:$D$53,'Share Values'!$V383,'Transactions (Dated)'!$B$2:$B$53,'Share Values'!AD$11,'Transactions (Dated)'!$C$2:$C$53,"Buy")-SUMIFS('Transactions (Dated)'!$E$2:$E$53,'Transactions (Dated)'!$D$2:$D$53,'Share Values'!$V383,'Transactions (Dated)'!$B$2:$B$53,'Share Values'!AD$11,'Transactions (Dated)'!$C$2:$C$53,"Sell")</f>
        <v>14201</v>
      </c>
      <c r="AE383" s="40">
        <f ca="1">AE382+SUMIFS('Transactions (Dated)'!$E$2:$E$53,'Transactions (Dated)'!$D$2:$D$53,'Share Values'!$V383,'Transactions (Dated)'!$B$2:$B$53,'Share Values'!AE$11,'Transactions (Dated)'!$C$2:$C$53,"Buy")-SUMIFS('Transactions (Dated)'!$E$2:$E$53,'Transactions (Dated)'!$D$2:$D$53,'Share Values'!$V383,'Transactions (Dated)'!$B$2:$B$53,'Share Values'!AE$11,'Transactions (Dated)'!$C$2:$C$53,"Sell")</f>
        <v>6835</v>
      </c>
      <c r="AF383" s="40">
        <f ca="1">AF382+SUMIFS('Transactions (Dated)'!$E$2:$E$53,'Transactions (Dated)'!$D$2:$D$53,'Share Values'!$V383,'Transactions (Dated)'!$B$2:$B$53,'Share Values'!AF$11,'Transactions (Dated)'!$C$2:$C$53,"Buy")-SUMIFS('Transactions (Dated)'!$E$2:$E$53,'Transactions (Dated)'!$D$2:$D$53,'Share Values'!$V383,'Transactions (Dated)'!$B$2:$B$53,'Share Values'!AF$11,'Transactions (Dated)'!$C$2:$C$53,"Sell")</f>
        <v>0</v>
      </c>
      <c r="AG383" s="40">
        <f ca="1">AG382+SUMIFS('Transactions (Dated)'!$E$2:$E$53,'Transactions (Dated)'!$D$2:$D$53,'Share Values'!$V383,'Transactions (Dated)'!$B$2:$B$53,'Share Values'!AG$11,'Transactions (Dated)'!$C$2:$C$53,"Buy")-SUMIFS('Transactions (Dated)'!$E$2:$E$53,'Transactions (Dated)'!$D$2:$D$53,'Share Values'!$V383,'Transactions (Dated)'!$B$2:$B$53,'Share Values'!AG$11,'Transactions (Dated)'!$C$2:$C$53,"Sell")</f>
        <v>0</v>
      </c>
      <c r="AH383" s="40">
        <f ca="1">AH382+SUMIFS('Transactions (Dated)'!$E$2:$E$53,'Transactions (Dated)'!$D$2:$D$53,'Share Values'!$V383,'Transactions (Dated)'!$B$2:$B$53,'Share Values'!AH$11,'Transactions (Dated)'!$C$2:$C$53,"Buy")-SUMIFS('Transactions (Dated)'!$E$2:$E$53,'Transactions (Dated)'!$D$2:$D$53,'Share Values'!$V383,'Transactions (Dated)'!$B$2:$B$53,'Share Values'!AH$11,'Transactions (Dated)'!$C$2:$C$53,"Sell")</f>
        <v>0</v>
      </c>
      <c r="AI383" s="40">
        <f ca="1">AI382+SUMIFS('Transactions (Dated)'!$E$2:$E$53,'Transactions (Dated)'!$D$2:$D$53,'Share Values'!$V383,'Transactions (Dated)'!$B$2:$B$53,'Share Values'!AI$11,'Transactions (Dated)'!$C$2:$C$53,"Buy")-SUMIFS('Transactions (Dated)'!$E$2:$E$53,'Transactions (Dated)'!$D$2:$D$53,'Share Values'!$V383,'Transactions (Dated)'!$B$2:$B$53,'Share Values'!AI$11,'Transactions (Dated)'!$C$2:$C$53,"Sell")</f>
        <v>0</v>
      </c>
      <c r="AJ383" s="40">
        <f ca="1">AJ382+SUMIFS('Transactions (Dated)'!$E$2:$E$53,'Transactions (Dated)'!$D$2:$D$53,'Share Values'!$V383,'Transactions (Dated)'!$B$2:$B$53,'Share Values'!AJ$11,'Transactions (Dated)'!$C$2:$C$53,"Buy")-SUMIFS('Transactions (Dated)'!$E$2:$E$53,'Transactions (Dated)'!$D$2:$D$53,'Share Values'!$V383,'Transactions (Dated)'!$B$2:$B$53,'Share Values'!AJ$11,'Transactions (Dated)'!$C$2:$C$53,"Sell")</f>
        <v>0</v>
      </c>
      <c r="AK383" s="40"/>
      <c r="AM383" s="3">
        <f t="shared" si="129"/>
        <v>42453</v>
      </c>
      <c r="AN383" s="6">
        <f t="shared" ca="1" si="130"/>
        <v>46434.999999999993</v>
      </c>
      <c r="AO383" s="6">
        <f t="shared" ca="1" si="131"/>
        <v>20531.25</v>
      </c>
      <c r="AP383" s="6">
        <f t="shared" ca="1" si="132"/>
        <v>0</v>
      </c>
      <c r="AQ383" s="6">
        <f t="shared" ca="1" si="133"/>
        <v>62530.599999999991</v>
      </c>
      <c r="AR383" s="6">
        <f t="shared" ca="1" si="134"/>
        <v>33999.040000000001</v>
      </c>
      <c r="AS383" s="6">
        <f t="shared" ca="1" si="135"/>
        <v>60858</v>
      </c>
      <c r="AT383" s="6">
        <f t="shared" ca="1" si="136"/>
        <v>54230</v>
      </c>
      <c r="AU383" s="6">
        <f t="shared" ca="1" si="137"/>
        <v>50697.57</v>
      </c>
      <c r="AV383" s="6">
        <f t="shared" ca="1" si="138"/>
        <v>64043.95</v>
      </c>
      <c r="AW383" s="6">
        <f t="shared" ca="1" si="139"/>
        <v>0</v>
      </c>
      <c r="AX383" s="6">
        <f t="shared" ca="1" si="140"/>
        <v>0</v>
      </c>
      <c r="AY383" s="6">
        <f t="shared" ca="1" si="141"/>
        <v>0</v>
      </c>
      <c r="AZ383" s="6">
        <f t="shared" ca="1" si="142"/>
        <v>0</v>
      </c>
      <c r="BA383" s="6">
        <f t="shared" ca="1" si="143"/>
        <v>0</v>
      </c>
      <c r="BB383" s="6"/>
      <c r="BD383" s="4">
        <f t="shared" ca="1" si="144"/>
        <v>393325.41000000003</v>
      </c>
      <c r="BF383" s="3">
        <f t="shared" si="145"/>
        <v>42453</v>
      </c>
      <c r="BG383" s="6">
        <f>BG382+SUMIFS('Transactions (Dated)'!H:H,'Transactions (Dated)'!D:D,'Share Values'!AM383)</f>
        <v>633797.67999999993</v>
      </c>
      <c r="BH383" s="6">
        <f ca="1">BH382+SUMIFS('Transactions (Dated)'!$F:$F,'Transactions (Dated)'!$D:$D,$BF383,'Transactions (Dated)'!$B:$B,BH$11,'Transactions (Dated)'!$C:$C,"Dividend (paid to cash)")*W383</f>
        <v>0</v>
      </c>
      <c r="BI383" s="6">
        <f ca="1">BI382+SUMIFS('Transactions (Dated)'!$F:$F,'Transactions (Dated)'!$D:$D,$BF383,'Transactions (Dated)'!$B:$B,BI$11,'Transactions (Dated)'!$C:$C,"Dividend (paid to cash)")*X383</f>
        <v>2421.875</v>
      </c>
      <c r="BJ383" s="6">
        <f ca="1">BJ382+SUMIFS('Transactions (Dated)'!$F:$F,'Transactions (Dated)'!$D:$D,$BF383,'Transactions (Dated)'!$B:$B,BJ$11,'Transactions (Dated)'!$C:$C,"Dividend (paid to cash)")*Y383</f>
        <v>0</v>
      </c>
      <c r="BK383" s="6">
        <f ca="1">BK382+SUMIFS('Transactions (Dated)'!$F:$F,'Transactions (Dated)'!$D:$D,$BF383,'Transactions (Dated)'!$B:$B,BK$11,'Transactions (Dated)'!$C:$C,"Dividend (paid to cash)")*Z383</f>
        <v>312.18000000000006</v>
      </c>
      <c r="BL383" s="6">
        <f ca="1">BL382+SUMIFS('Transactions (Dated)'!$F:$F,'Transactions (Dated)'!$D:$D,$BF383,'Transactions (Dated)'!$B:$B,BL$11,'Transactions (Dated)'!$C:$C,"Dividend (paid to cash)")*AA383</f>
        <v>0</v>
      </c>
      <c r="BM383" s="6">
        <f ca="1">BM382+SUMIFS('Transactions (Dated)'!$F:$F,'Transactions (Dated)'!$D:$D,$BF383,'Transactions (Dated)'!$B:$B,BM$11,'Transactions (Dated)'!$C:$C,"Dividend (paid to cash)")*AB383</f>
        <v>359.31700000000001</v>
      </c>
      <c r="BN383" s="6">
        <f ca="1">BN382+SUMIFS('Transactions (Dated)'!$F:$F,'Transactions (Dated)'!$D:$D,$BF383,'Transactions (Dated)'!$B:$B,BN$11,'Transactions (Dated)'!$C:$C,"Dividend (paid to cash)")*AC383</f>
        <v>1014.9999999999999</v>
      </c>
      <c r="BO383" s="6">
        <f ca="1">BO382+SUMIFS('Transactions (Dated)'!$F:$F,'Transactions (Dated)'!$D:$D,$BF383,'Transactions (Dated)'!$B:$B,BO$11,'Transactions (Dated)'!$C:$C,"Dividend (paid to cash)")*AD383</f>
        <v>0</v>
      </c>
      <c r="BP383" s="6">
        <f ca="1">BP382+SUMIFS('Transactions (Dated)'!$F:$F,'Transactions (Dated)'!$D:$D,$BF383,'Transactions (Dated)'!$B:$B,BP$11,'Transactions (Dated)'!$C:$C,"Dividend (paid to cash)")*AE383</f>
        <v>0</v>
      </c>
      <c r="BQ383" s="6">
        <f ca="1">BQ382+SUMIFS('Transactions (Dated)'!$F:$F,'Transactions (Dated)'!$D:$D,$BF383,'Transactions (Dated)'!$B:$B,BQ$11,'Transactions (Dated)'!$C:$C,"Dividend (paid to cash)")*AF383</f>
        <v>0</v>
      </c>
      <c r="BR383" s="6">
        <f ca="1">BR382+SUMIFS('Transactions (Dated)'!$F:$F,'Transactions (Dated)'!$D:$D,$BF383,'Transactions (Dated)'!$B:$B,BR$11,'Transactions (Dated)'!$C:$C,"Dividend (paid to cash)")*AG383</f>
        <v>0</v>
      </c>
      <c r="BS383" s="6">
        <f ca="1">BS382+SUMIFS('Transactions (Dated)'!$F:$F,'Transactions (Dated)'!$D:$D,$BF383,'Transactions (Dated)'!$B:$B,BS$11,'Transactions (Dated)'!$C:$C,"Dividend (paid to cash)")*AH383</f>
        <v>0</v>
      </c>
      <c r="BT383" s="6">
        <f ca="1">BT382+SUMIFS('Transactions (Dated)'!$F:$F,'Transactions (Dated)'!$D:$D,$BF383,'Transactions (Dated)'!$B:$B,BT$11,'Transactions (Dated)'!$C:$C,"Dividend (paid to cash)")*AI383</f>
        <v>0</v>
      </c>
      <c r="BU383" s="6">
        <f ca="1">BU382+SUMIFS('Transactions (Dated)'!$F:$F,'Transactions (Dated)'!$D:$D,$BF383,'Transactions (Dated)'!$B:$B,BU$11,'Transactions (Dated)'!$C:$C,"Dividend (paid to cash)")*AJ383</f>
        <v>0</v>
      </c>
      <c r="BV383" s="6"/>
      <c r="BX383" s="6">
        <f t="shared" ca="1" si="150"/>
        <v>637906.05200000003</v>
      </c>
      <c r="BZ383" s="3">
        <f t="shared" si="151"/>
        <v>42453</v>
      </c>
      <c r="CA383" s="4">
        <f t="shared" ca="1" si="146"/>
        <v>393325.41000000003</v>
      </c>
      <c r="CB383" s="4">
        <f t="shared" ca="1" si="147"/>
        <v>637906.05200000003</v>
      </c>
      <c r="CD383" s="4">
        <f t="shared" ca="1" si="148"/>
        <v>1031231.4620000001</v>
      </c>
    </row>
    <row r="384" spans="2:82" x14ac:dyDescent="0.15">
      <c r="B384" s="3">
        <f t="shared" si="149"/>
        <v>42457</v>
      </c>
      <c r="C384" s="2">
        <v>13390.2</v>
      </c>
      <c r="E384" s="70">
        <v>42457</v>
      </c>
      <c r="F384" s="69">
        <v>10.06</v>
      </c>
      <c r="G384" s="69">
        <v>2.1800000000000002</v>
      </c>
      <c r="H384" s="69">
        <v>18.02</v>
      </c>
      <c r="I384" s="69">
        <v>33.4</v>
      </c>
      <c r="J384" s="69">
        <v>14.57</v>
      </c>
      <c r="K384" s="69">
        <v>12.44</v>
      </c>
      <c r="L384" s="69">
        <v>18.88</v>
      </c>
      <c r="M384" s="69">
        <v>3.48</v>
      </c>
      <c r="N384" s="69">
        <v>9.16</v>
      </c>
      <c r="O384" s="69">
        <v>9.1667000000000005</v>
      </c>
      <c r="P384" s="69">
        <v>27.39</v>
      </c>
      <c r="Q384" s="69">
        <v>1</v>
      </c>
      <c r="R384" s="69">
        <v>4.96</v>
      </c>
      <c r="S384" s="69">
        <v>40.28</v>
      </c>
      <c r="T384" s="4"/>
      <c r="V384" s="3">
        <f t="shared" si="128"/>
        <v>42457</v>
      </c>
      <c r="W384" s="40">
        <f ca="1">W383+SUMIFS('Transactions (Dated)'!$E$2:$E$53,'Transactions (Dated)'!$D$2:$D$53,'Share Values'!$V384,'Transactions (Dated)'!$B$2:$B$53,'Share Values'!W$11,'Transactions (Dated)'!$C$2:$C$53,"Buy")-SUMIFS('Transactions (Dated)'!$E$2:$E$53,'Transactions (Dated)'!$D$2:$D$53,'Share Values'!$V384,'Transactions (Dated)'!$B$2:$B$53,'Share Values'!W$11,'Transactions (Dated)'!$C$2:$C$53,"Sell")</f>
        <v>4625</v>
      </c>
      <c r="X384" s="40">
        <f ca="1">X383+SUMIFS('Transactions (Dated)'!$E$2:$E$53,'Transactions (Dated)'!$D$2:$D$53,'Share Values'!$V384,'Transactions (Dated)'!$B$2:$B$53,'Share Values'!X$11,'Transactions (Dated)'!$C$2:$C$53,"Buy")-SUMIFS('Transactions (Dated)'!$E$2:$E$53,'Transactions (Dated)'!$D$2:$D$53,'Share Values'!$V384,'Transactions (Dated)'!$B$2:$B$53,'Share Values'!X$11,'Transactions (Dated)'!$C$2:$C$53,"Sell")</f>
        <v>9375</v>
      </c>
      <c r="Y384" s="40">
        <f ca="1">Y383+SUMIFS('Transactions (Dated)'!$E$2:$E$53,'Transactions (Dated)'!$D$2:$D$53,'Share Values'!$V384,'Transactions (Dated)'!$B$2:$B$53,'Share Values'!Y$11,'Transactions (Dated)'!$C$2:$C$53,"Buy")-SUMIFS('Transactions (Dated)'!$E$2:$E$53,'Transactions (Dated)'!$D$2:$D$53,'Share Values'!$V384,'Transactions (Dated)'!$B$2:$B$53,'Share Values'!Y$11,'Transactions (Dated)'!$C$2:$C$53,"Sell")</f>
        <v>0</v>
      </c>
      <c r="Z384" s="40">
        <f ca="1">Z383+SUMIFS('Transactions (Dated)'!$E$2:$E$53,'Transactions (Dated)'!$D$2:$D$53,'Share Values'!$V384,'Transactions (Dated)'!$B$2:$B$53,'Share Values'!Z$11,'Transactions (Dated)'!$C$2:$C$53,"Buy")-SUMIFS('Transactions (Dated)'!$E$2:$E$53,'Transactions (Dated)'!$D$2:$D$53,'Share Values'!$V384,'Transactions (Dated)'!$B$2:$B$53,'Share Values'!Z$11,'Transactions (Dated)'!$C$2:$C$53,"Sell")</f>
        <v>1892</v>
      </c>
      <c r="AA384" s="40">
        <f ca="1">AA383+SUMIFS('Transactions (Dated)'!$E$2:$E$53,'Transactions (Dated)'!$D$2:$D$53,'Share Values'!$V384,'Transactions (Dated)'!$B$2:$B$53,'Share Values'!AA$11,'Transactions (Dated)'!$C$2:$C$53,"Buy")-SUMIFS('Transactions (Dated)'!$E$2:$E$53,'Transactions (Dated)'!$D$2:$D$53,'Share Values'!$V384,'Transactions (Dated)'!$B$2:$B$53,'Share Values'!AA$11,'Transactions (Dated)'!$C$2:$C$53,"Sell")</f>
        <v>2348</v>
      </c>
      <c r="AB384" s="40">
        <f ca="1">AB383+SUMIFS('Transactions (Dated)'!$E$2:$E$53,'Transactions (Dated)'!$D$2:$D$53,'Share Values'!$V384,'Transactions (Dated)'!$B$2:$B$53,'Share Values'!AB$11,'Transactions (Dated)'!$C$2:$C$53,"Buy")-SUMIFS('Transactions (Dated)'!$E$2:$E$53,'Transactions (Dated)'!$D$2:$D$53,'Share Values'!$V384,'Transactions (Dated)'!$B$2:$B$53,'Share Values'!AB$11,'Transactions (Dated)'!$C$2:$C$53,"Sell")</f>
        <v>4900</v>
      </c>
      <c r="AC384" s="40">
        <f ca="1">AC383+SUMIFS('Transactions (Dated)'!$E$2:$E$53,'Transactions (Dated)'!$D$2:$D$53,'Share Values'!$V384,'Transactions (Dated)'!$B$2:$B$53,'Share Values'!AC$11,'Transactions (Dated)'!$C$2:$C$53,"Buy")-SUMIFS('Transactions (Dated)'!$E$2:$E$53,'Transactions (Dated)'!$D$2:$D$53,'Share Values'!$V384,'Transactions (Dated)'!$B$2:$B$53,'Share Values'!AC$11,'Transactions (Dated)'!$C$2:$C$53,"Sell")</f>
        <v>2900</v>
      </c>
      <c r="AD384" s="40">
        <f ca="1">AD383+SUMIFS('Transactions (Dated)'!$E$2:$E$53,'Transactions (Dated)'!$D$2:$D$53,'Share Values'!$V384,'Transactions (Dated)'!$B$2:$B$53,'Share Values'!AD$11,'Transactions (Dated)'!$C$2:$C$53,"Buy")-SUMIFS('Transactions (Dated)'!$E$2:$E$53,'Transactions (Dated)'!$D$2:$D$53,'Share Values'!$V384,'Transactions (Dated)'!$B$2:$B$53,'Share Values'!AD$11,'Transactions (Dated)'!$C$2:$C$53,"Sell")</f>
        <v>14201</v>
      </c>
      <c r="AE384" s="40">
        <f ca="1">AE383+SUMIFS('Transactions (Dated)'!$E$2:$E$53,'Transactions (Dated)'!$D$2:$D$53,'Share Values'!$V384,'Transactions (Dated)'!$B$2:$B$53,'Share Values'!AE$11,'Transactions (Dated)'!$C$2:$C$53,"Buy")-SUMIFS('Transactions (Dated)'!$E$2:$E$53,'Transactions (Dated)'!$D$2:$D$53,'Share Values'!$V384,'Transactions (Dated)'!$B$2:$B$53,'Share Values'!AE$11,'Transactions (Dated)'!$C$2:$C$53,"Sell")</f>
        <v>6835</v>
      </c>
      <c r="AF384" s="40">
        <f ca="1">AF383+SUMIFS('Transactions (Dated)'!$E$2:$E$53,'Transactions (Dated)'!$D$2:$D$53,'Share Values'!$V384,'Transactions (Dated)'!$B$2:$B$53,'Share Values'!AF$11,'Transactions (Dated)'!$C$2:$C$53,"Buy")-SUMIFS('Transactions (Dated)'!$E$2:$E$53,'Transactions (Dated)'!$D$2:$D$53,'Share Values'!$V384,'Transactions (Dated)'!$B$2:$B$53,'Share Values'!AF$11,'Transactions (Dated)'!$C$2:$C$53,"Sell")</f>
        <v>0</v>
      </c>
      <c r="AG384" s="40">
        <f ca="1">AG383+SUMIFS('Transactions (Dated)'!$E$2:$E$53,'Transactions (Dated)'!$D$2:$D$53,'Share Values'!$V384,'Transactions (Dated)'!$B$2:$B$53,'Share Values'!AG$11,'Transactions (Dated)'!$C$2:$C$53,"Buy")-SUMIFS('Transactions (Dated)'!$E$2:$E$53,'Transactions (Dated)'!$D$2:$D$53,'Share Values'!$V384,'Transactions (Dated)'!$B$2:$B$53,'Share Values'!AG$11,'Transactions (Dated)'!$C$2:$C$53,"Sell")</f>
        <v>0</v>
      </c>
      <c r="AH384" s="40">
        <f ca="1">AH383+SUMIFS('Transactions (Dated)'!$E$2:$E$53,'Transactions (Dated)'!$D$2:$D$53,'Share Values'!$V384,'Transactions (Dated)'!$B$2:$B$53,'Share Values'!AH$11,'Transactions (Dated)'!$C$2:$C$53,"Buy")-SUMIFS('Transactions (Dated)'!$E$2:$E$53,'Transactions (Dated)'!$D$2:$D$53,'Share Values'!$V384,'Transactions (Dated)'!$B$2:$B$53,'Share Values'!AH$11,'Transactions (Dated)'!$C$2:$C$53,"Sell")</f>
        <v>0</v>
      </c>
      <c r="AI384" s="40">
        <f ca="1">AI383+SUMIFS('Transactions (Dated)'!$E$2:$E$53,'Transactions (Dated)'!$D$2:$D$53,'Share Values'!$V384,'Transactions (Dated)'!$B$2:$B$53,'Share Values'!AI$11,'Transactions (Dated)'!$C$2:$C$53,"Buy")-SUMIFS('Transactions (Dated)'!$E$2:$E$53,'Transactions (Dated)'!$D$2:$D$53,'Share Values'!$V384,'Transactions (Dated)'!$B$2:$B$53,'Share Values'!AI$11,'Transactions (Dated)'!$C$2:$C$53,"Sell")</f>
        <v>0</v>
      </c>
      <c r="AJ384" s="40">
        <f ca="1">AJ383+SUMIFS('Transactions (Dated)'!$E$2:$E$53,'Transactions (Dated)'!$D$2:$D$53,'Share Values'!$V384,'Transactions (Dated)'!$B$2:$B$53,'Share Values'!AJ$11,'Transactions (Dated)'!$C$2:$C$53,"Buy")-SUMIFS('Transactions (Dated)'!$E$2:$E$53,'Transactions (Dated)'!$D$2:$D$53,'Share Values'!$V384,'Transactions (Dated)'!$B$2:$B$53,'Share Values'!AJ$11,'Transactions (Dated)'!$C$2:$C$53,"Sell")</f>
        <v>0</v>
      </c>
      <c r="AK384" s="40"/>
      <c r="AM384" s="3">
        <f t="shared" si="129"/>
        <v>42457</v>
      </c>
      <c r="AN384" s="6">
        <f t="shared" ca="1" si="130"/>
        <v>46527.5</v>
      </c>
      <c r="AO384" s="6">
        <f t="shared" ca="1" si="131"/>
        <v>20437.5</v>
      </c>
      <c r="AP384" s="6">
        <f t="shared" ca="1" si="132"/>
        <v>0</v>
      </c>
      <c r="AQ384" s="6">
        <f t="shared" ca="1" si="133"/>
        <v>63192.799999999996</v>
      </c>
      <c r="AR384" s="6">
        <f t="shared" ca="1" si="134"/>
        <v>34210.36</v>
      </c>
      <c r="AS384" s="6">
        <f t="shared" ca="1" si="135"/>
        <v>60956</v>
      </c>
      <c r="AT384" s="6">
        <f t="shared" ca="1" si="136"/>
        <v>54752</v>
      </c>
      <c r="AU384" s="6">
        <f t="shared" ca="1" si="137"/>
        <v>49419.48</v>
      </c>
      <c r="AV384" s="6">
        <f t="shared" ca="1" si="138"/>
        <v>62608.6</v>
      </c>
      <c r="AW384" s="6">
        <f t="shared" ca="1" si="139"/>
        <v>0</v>
      </c>
      <c r="AX384" s="6">
        <f t="shared" ca="1" si="140"/>
        <v>0</v>
      </c>
      <c r="AY384" s="6">
        <f t="shared" ca="1" si="141"/>
        <v>0</v>
      </c>
      <c r="AZ384" s="6">
        <f t="shared" ca="1" si="142"/>
        <v>0</v>
      </c>
      <c r="BA384" s="6">
        <f t="shared" ca="1" si="143"/>
        <v>0</v>
      </c>
      <c r="BB384" s="6"/>
      <c r="BD384" s="4">
        <f t="shared" ca="1" si="144"/>
        <v>392104.23999999993</v>
      </c>
      <c r="BF384" s="3">
        <f t="shared" si="145"/>
        <v>42457</v>
      </c>
      <c r="BG384" s="6">
        <f>BG383+SUMIFS('Transactions (Dated)'!H:H,'Transactions (Dated)'!D:D,'Share Values'!AM384)</f>
        <v>633797.67999999993</v>
      </c>
      <c r="BH384" s="6">
        <f ca="1">BH383+SUMIFS('Transactions (Dated)'!$F:$F,'Transactions (Dated)'!$D:$D,$BF384,'Transactions (Dated)'!$B:$B,BH$11,'Transactions (Dated)'!$C:$C,"Dividend (paid to cash)")*W384</f>
        <v>0</v>
      </c>
      <c r="BI384" s="6">
        <f ca="1">BI383+SUMIFS('Transactions (Dated)'!$F:$F,'Transactions (Dated)'!$D:$D,$BF384,'Transactions (Dated)'!$B:$B,BI$11,'Transactions (Dated)'!$C:$C,"Dividend (paid to cash)")*X384</f>
        <v>2421.875</v>
      </c>
      <c r="BJ384" s="6">
        <f ca="1">BJ383+SUMIFS('Transactions (Dated)'!$F:$F,'Transactions (Dated)'!$D:$D,$BF384,'Transactions (Dated)'!$B:$B,BJ$11,'Transactions (Dated)'!$C:$C,"Dividend (paid to cash)")*Y384</f>
        <v>0</v>
      </c>
      <c r="BK384" s="6">
        <f ca="1">BK383+SUMIFS('Transactions (Dated)'!$F:$F,'Transactions (Dated)'!$D:$D,$BF384,'Transactions (Dated)'!$B:$B,BK$11,'Transactions (Dated)'!$C:$C,"Dividend (paid to cash)")*Z384</f>
        <v>312.18000000000006</v>
      </c>
      <c r="BL384" s="6">
        <f ca="1">BL383+SUMIFS('Transactions (Dated)'!$F:$F,'Transactions (Dated)'!$D:$D,$BF384,'Transactions (Dated)'!$B:$B,BL$11,'Transactions (Dated)'!$C:$C,"Dividend (paid to cash)")*AA384</f>
        <v>0</v>
      </c>
      <c r="BM384" s="6">
        <f ca="1">BM383+SUMIFS('Transactions (Dated)'!$F:$F,'Transactions (Dated)'!$D:$D,$BF384,'Transactions (Dated)'!$B:$B,BM$11,'Transactions (Dated)'!$C:$C,"Dividend (paid to cash)")*AB384</f>
        <v>359.31700000000001</v>
      </c>
      <c r="BN384" s="6">
        <f ca="1">BN383+SUMIFS('Transactions (Dated)'!$F:$F,'Transactions (Dated)'!$D:$D,$BF384,'Transactions (Dated)'!$B:$B,BN$11,'Transactions (Dated)'!$C:$C,"Dividend (paid to cash)")*AC384</f>
        <v>1014.9999999999999</v>
      </c>
      <c r="BO384" s="6">
        <f ca="1">BO383+SUMIFS('Transactions (Dated)'!$F:$F,'Transactions (Dated)'!$D:$D,$BF384,'Transactions (Dated)'!$B:$B,BO$11,'Transactions (Dated)'!$C:$C,"Dividend (paid to cash)")*AD384</f>
        <v>0</v>
      </c>
      <c r="BP384" s="6">
        <f ca="1">BP383+SUMIFS('Transactions (Dated)'!$F:$F,'Transactions (Dated)'!$D:$D,$BF384,'Transactions (Dated)'!$B:$B,BP$11,'Transactions (Dated)'!$C:$C,"Dividend (paid to cash)")*AE384</f>
        <v>0</v>
      </c>
      <c r="BQ384" s="6">
        <f ca="1">BQ383+SUMIFS('Transactions (Dated)'!$F:$F,'Transactions (Dated)'!$D:$D,$BF384,'Transactions (Dated)'!$B:$B,BQ$11,'Transactions (Dated)'!$C:$C,"Dividend (paid to cash)")*AF384</f>
        <v>0</v>
      </c>
      <c r="BR384" s="6">
        <f ca="1">BR383+SUMIFS('Transactions (Dated)'!$F:$F,'Transactions (Dated)'!$D:$D,$BF384,'Transactions (Dated)'!$B:$B,BR$11,'Transactions (Dated)'!$C:$C,"Dividend (paid to cash)")*AG384</f>
        <v>0</v>
      </c>
      <c r="BS384" s="6">
        <f ca="1">BS383+SUMIFS('Transactions (Dated)'!$F:$F,'Transactions (Dated)'!$D:$D,$BF384,'Transactions (Dated)'!$B:$B,BS$11,'Transactions (Dated)'!$C:$C,"Dividend (paid to cash)")*AH384</f>
        <v>0</v>
      </c>
      <c r="BT384" s="6">
        <f ca="1">BT383+SUMIFS('Transactions (Dated)'!$F:$F,'Transactions (Dated)'!$D:$D,$BF384,'Transactions (Dated)'!$B:$B,BT$11,'Transactions (Dated)'!$C:$C,"Dividend (paid to cash)")*AI384</f>
        <v>0</v>
      </c>
      <c r="BU384" s="6">
        <f ca="1">BU383+SUMIFS('Transactions (Dated)'!$F:$F,'Transactions (Dated)'!$D:$D,$BF384,'Transactions (Dated)'!$B:$B,BU$11,'Transactions (Dated)'!$C:$C,"Dividend (paid to cash)")*AJ384</f>
        <v>0</v>
      </c>
      <c r="BV384" s="6"/>
      <c r="BX384" s="6">
        <f t="shared" ca="1" si="150"/>
        <v>637906.05200000003</v>
      </c>
      <c r="BZ384" s="3">
        <f t="shared" si="151"/>
        <v>42457</v>
      </c>
      <c r="CA384" s="4">
        <f t="shared" ca="1" si="146"/>
        <v>392104.23999999993</v>
      </c>
      <c r="CB384" s="4">
        <f t="shared" ca="1" si="147"/>
        <v>637906.05200000003</v>
      </c>
      <c r="CD384" s="4">
        <f t="shared" ca="1" si="148"/>
        <v>1030010.2919999999</v>
      </c>
    </row>
    <row r="385" spans="2:82" x14ac:dyDescent="0.15">
      <c r="B385" s="3">
        <f t="shared" si="149"/>
        <v>42458</v>
      </c>
      <c r="C385" s="2">
        <v>13426.2</v>
      </c>
      <c r="E385" s="70">
        <v>42458</v>
      </c>
      <c r="F385" s="69">
        <v>10.28</v>
      </c>
      <c r="G385" s="69">
        <v>2.11</v>
      </c>
      <c r="H385" s="69">
        <v>18.09</v>
      </c>
      <c r="I385" s="69">
        <v>33.79</v>
      </c>
      <c r="J385" s="69">
        <v>14.57</v>
      </c>
      <c r="K385" s="69">
        <v>12.52</v>
      </c>
      <c r="L385" s="69">
        <v>18.95</v>
      </c>
      <c r="M385" s="69">
        <v>3.56</v>
      </c>
      <c r="N385" s="69">
        <v>9.1999999999999993</v>
      </c>
      <c r="O385" s="69">
        <v>9.4332999999999991</v>
      </c>
      <c r="P385" s="69">
        <v>27.67</v>
      </c>
      <c r="Q385" s="69">
        <v>0.97</v>
      </c>
      <c r="R385" s="69">
        <v>4.8499999999999996</v>
      </c>
      <c r="S385" s="69">
        <v>40.270000000000003</v>
      </c>
      <c r="T385" s="4"/>
      <c r="V385" s="3">
        <f t="shared" si="128"/>
        <v>42458</v>
      </c>
      <c r="W385" s="40">
        <f ca="1">W384+SUMIFS('Transactions (Dated)'!$E$2:$E$53,'Transactions (Dated)'!$D$2:$D$53,'Share Values'!$V385,'Transactions (Dated)'!$B$2:$B$53,'Share Values'!W$11,'Transactions (Dated)'!$C$2:$C$53,"Buy")-SUMIFS('Transactions (Dated)'!$E$2:$E$53,'Transactions (Dated)'!$D$2:$D$53,'Share Values'!$V385,'Transactions (Dated)'!$B$2:$B$53,'Share Values'!W$11,'Transactions (Dated)'!$C$2:$C$53,"Sell")</f>
        <v>4625</v>
      </c>
      <c r="X385" s="40">
        <f ca="1">X384+SUMIFS('Transactions (Dated)'!$E$2:$E$53,'Transactions (Dated)'!$D$2:$D$53,'Share Values'!$V385,'Transactions (Dated)'!$B$2:$B$53,'Share Values'!X$11,'Transactions (Dated)'!$C$2:$C$53,"Buy")-SUMIFS('Transactions (Dated)'!$E$2:$E$53,'Transactions (Dated)'!$D$2:$D$53,'Share Values'!$V385,'Transactions (Dated)'!$B$2:$B$53,'Share Values'!X$11,'Transactions (Dated)'!$C$2:$C$53,"Sell")</f>
        <v>9375</v>
      </c>
      <c r="Y385" s="40">
        <f ca="1">Y384+SUMIFS('Transactions (Dated)'!$E$2:$E$53,'Transactions (Dated)'!$D$2:$D$53,'Share Values'!$V385,'Transactions (Dated)'!$B$2:$B$53,'Share Values'!Y$11,'Transactions (Dated)'!$C$2:$C$53,"Buy")-SUMIFS('Transactions (Dated)'!$E$2:$E$53,'Transactions (Dated)'!$D$2:$D$53,'Share Values'!$V385,'Transactions (Dated)'!$B$2:$B$53,'Share Values'!Y$11,'Transactions (Dated)'!$C$2:$C$53,"Sell")</f>
        <v>0</v>
      </c>
      <c r="Z385" s="40">
        <f ca="1">Z384+SUMIFS('Transactions (Dated)'!$E$2:$E$53,'Transactions (Dated)'!$D$2:$D$53,'Share Values'!$V385,'Transactions (Dated)'!$B$2:$B$53,'Share Values'!Z$11,'Transactions (Dated)'!$C$2:$C$53,"Buy")-SUMIFS('Transactions (Dated)'!$E$2:$E$53,'Transactions (Dated)'!$D$2:$D$53,'Share Values'!$V385,'Transactions (Dated)'!$B$2:$B$53,'Share Values'!Z$11,'Transactions (Dated)'!$C$2:$C$53,"Sell")</f>
        <v>1892</v>
      </c>
      <c r="AA385" s="40">
        <f ca="1">AA384+SUMIFS('Transactions (Dated)'!$E$2:$E$53,'Transactions (Dated)'!$D$2:$D$53,'Share Values'!$V385,'Transactions (Dated)'!$B$2:$B$53,'Share Values'!AA$11,'Transactions (Dated)'!$C$2:$C$53,"Buy")-SUMIFS('Transactions (Dated)'!$E$2:$E$53,'Transactions (Dated)'!$D$2:$D$53,'Share Values'!$V385,'Transactions (Dated)'!$B$2:$B$53,'Share Values'!AA$11,'Transactions (Dated)'!$C$2:$C$53,"Sell")</f>
        <v>2348</v>
      </c>
      <c r="AB385" s="40">
        <f ca="1">AB384+SUMIFS('Transactions (Dated)'!$E$2:$E$53,'Transactions (Dated)'!$D$2:$D$53,'Share Values'!$V385,'Transactions (Dated)'!$B$2:$B$53,'Share Values'!AB$11,'Transactions (Dated)'!$C$2:$C$53,"Buy")-SUMIFS('Transactions (Dated)'!$E$2:$E$53,'Transactions (Dated)'!$D$2:$D$53,'Share Values'!$V385,'Transactions (Dated)'!$B$2:$B$53,'Share Values'!AB$11,'Transactions (Dated)'!$C$2:$C$53,"Sell")</f>
        <v>4900</v>
      </c>
      <c r="AC385" s="40">
        <f ca="1">AC384+SUMIFS('Transactions (Dated)'!$E$2:$E$53,'Transactions (Dated)'!$D$2:$D$53,'Share Values'!$V385,'Transactions (Dated)'!$B$2:$B$53,'Share Values'!AC$11,'Transactions (Dated)'!$C$2:$C$53,"Buy")-SUMIFS('Transactions (Dated)'!$E$2:$E$53,'Transactions (Dated)'!$D$2:$D$53,'Share Values'!$V385,'Transactions (Dated)'!$B$2:$B$53,'Share Values'!AC$11,'Transactions (Dated)'!$C$2:$C$53,"Sell")</f>
        <v>2900</v>
      </c>
      <c r="AD385" s="40">
        <f ca="1">AD384+SUMIFS('Transactions (Dated)'!$E$2:$E$53,'Transactions (Dated)'!$D$2:$D$53,'Share Values'!$V385,'Transactions (Dated)'!$B$2:$B$53,'Share Values'!AD$11,'Transactions (Dated)'!$C$2:$C$53,"Buy")-SUMIFS('Transactions (Dated)'!$E$2:$E$53,'Transactions (Dated)'!$D$2:$D$53,'Share Values'!$V385,'Transactions (Dated)'!$B$2:$B$53,'Share Values'!AD$11,'Transactions (Dated)'!$C$2:$C$53,"Sell")</f>
        <v>14201</v>
      </c>
      <c r="AE385" s="40">
        <f ca="1">AE384+SUMIFS('Transactions (Dated)'!$E$2:$E$53,'Transactions (Dated)'!$D$2:$D$53,'Share Values'!$V385,'Transactions (Dated)'!$B$2:$B$53,'Share Values'!AE$11,'Transactions (Dated)'!$C$2:$C$53,"Buy")-SUMIFS('Transactions (Dated)'!$E$2:$E$53,'Transactions (Dated)'!$D$2:$D$53,'Share Values'!$V385,'Transactions (Dated)'!$B$2:$B$53,'Share Values'!AE$11,'Transactions (Dated)'!$C$2:$C$53,"Sell")</f>
        <v>6835</v>
      </c>
      <c r="AF385" s="40">
        <f ca="1">AF384+SUMIFS('Transactions (Dated)'!$E$2:$E$53,'Transactions (Dated)'!$D$2:$D$53,'Share Values'!$V385,'Transactions (Dated)'!$B$2:$B$53,'Share Values'!AF$11,'Transactions (Dated)'!$C$2:$C$53,"Buy")-SUMIFS('Transactions (Dated)'!$E$2:$E$53,'Transactions (Dated)'!$D$2:$D$53,'Share Values'!$V385,'Transactions (Dated)'!$B$2:$B$53,'Share Values'!AF$11,'Transactions (Dated)'!$C$2:$C$53,"Sell")</f>
        <v>0</v>
      </c>
      <c r="AG385" s="40">
        <f ca="1">AG384+SUMIFS('Transactions (Dated)'!$E$2:$E$53,'Transactions (Dated)'!$D$2:$D$53,'Share Values'!$V385,'Transactions (Dated)'!$B$2:$B$53,'Share Values'!AG$11,'Transactions (Dated)'!$C$2:$C$53,"Buy")-SUMIFS('Transactions (Dated)'!$E$2:$E$53,'Transactions (Dated)'!$D$2:$D$53,'Share Values'!$V385,'Transactions (Dated)'!$B$2:$B$53,'Share Values'!AG$11,'Transactions (Dated)'!$C$2:$C$53,"Sell")</f>
        <v>0</v>
      </c>
      <c r="AH385" s="40">
        <f ca="1">AH384+SUMIFS('Transactions (Dated)'!$E$2:$E$53,'Transactions (Dated)'!$D$2:$D$53,'Share Values'!$V385,'Transactions (Dated)'!$B$2:$B$53,'Share Values'!AH$11,'Transactions (Dated)'!$C$2:$C$53,"Buy")-SUMIFS('Transactions (Dated)'!$E$2:$E$53,'Transactions (Dated)'!$D$2:$D$53,'Share Values'!$V385,'Transactions (Dated)'!$B$2:$B$53,'Share Values'!AH$11,'Transactions (Dated)'!$C$2:$C$53,"Sell")</f>
        <v>0</v>
      </c>
      <c r="AI385" s="40">
        <f ca="1">AI384+SUMIFS('Transactions (Dated)'!$E$2:$E$53,'Transactions (Dated)'!$D$2:$D$53,'Share Values'!$V385,'Transactions (Dated)'!$B$2:$B$53,'Share Values'!AI$11,'Transactions (Dated)'!$C$2:$C$53,"Buy")-SUMIFS('Transactions (Dated)'!$E$2:$E$53,'Transactions (Dated)'!$D$2:$D$53,'Share Values'!$V385,'Transactions (Dated)'!$B$2:$B$53,'Share Values'!AI$11,'Transactions (Dated)'!$C$2:$C$53,"Sell")</f>
        <v>0</v>
      </c>
      <c r="AJ385" s="40">
        <f ca="1">AJ384+SUMIFS('Transactions (Dated)'!$E$2:$E$53,'Transactions (Dated)'!$D$2:$D$53,'Share Values'!$V385,'Transactions (Dated)'!$B$2:$B$53,'Share Values'!AJ$11,'Transactions (Dated)'!$C$2:$C$53,"Buy")-SUMIFS('Transactions (Dated)'!$E$2:$E$53,'Transactions (Dated)'!$D$2:$D$53,'Share Values'!$V385,'Transactions (Dated)'!$B$2:$B$53,'Share Values'!AJ$11,'Transactions (Dated)'!$C$2:$C$53,"Sell")</f>
        <v>0</v>
      </c>
      <c r="AK385" s="40"/>
      <c r="AM385" s="3">
        <f t="shared" si="129"/>
        <v>42458</v>
      </c>
      <c r="AN385" s="6">
        <f t="shared" ca="1" si="130"/>
        <v>47545</v>
      </c>
      <c r="AO385" s="6">
        <f t="shared" ca="1" si="131"/>
        <v>19781.25</v>
      </c>
      <c r="AP385" s="6">
        <f t="shared" ca="1" si="132"/>
        <v>0</v>
      </c>
      <c r="AQ385" s="6">
        <f t="shared" ca="1" si="133"/>
        <v>63930.68</v>
      </c>
      <c r="AR385" s="6">
        <f t="shared" ca="1" si="134"/>
        <v>34210.36</v>
      </c>
      <c r="AS385" s="6">
        <f t="shared" ca="1" si="135"/>
        <v>61348</v>
      </c>
      <c r="AT385" s="6">
        <f t="shared" ca="1" si="136"/>
        <v>54955</v>
      </c>
      <c r="AU385" s="6">
        <f t="shared" ca="1" si="137"/>
        <v>50555.56</v>
      </c>
      <c r="AV385" s="6">
        <f t="shared" ca="1" si="138"/>
        <v>62881.999999999993</v>
      </c>
      <c r="AW385" s="6">
        <f t="shared" ca="1" si="139"/>
        <v>0</v>
      </c>
      <c r="AX385" s="6">
        <f t="shared" ca="1" si="140"/>
        <v>0</v>
      </c>
      <c r="AY385" s="6">
        <f t="shared" ca="1" si="141"/>
        <v>0</v>
      </c>
      <c r="AZ385" s="6">
        <f t="shared" ca="1" si="142"/>
        <v>0</v>
      </c>
      <c r="BA385" s="6">
        <f t="shared" ca="1" si="143"/>
        <v>0</v>
      </c>
      <c r="BB385" s="6"/>
      <c r="BD385" s="4">
        <f t="shared" ca="1" si="144"/>
        <v>395207.85</v>
      </c>
      <c r="BF385" s="3">
        <f t="shared" si="145"/>
        <v>42458</v>
      </c>
      <c r="BG385" s="6">
        <f>BG384+SUMIFS('Transactions (Dated)'!H:H,'Transactions (Dated)'!D:D,'Share Values'!AM385)</f>
        <v>633797.67999999993</v>
      </c>
      <c r="BH385" s="6">
        <f ca="1">BH384+SUMIFS('Transactions (Dated)'!$F:$F,'Transactions (Dated)'!$D:$D,$BF385,'Transactions (Dated)'!$B:$B,BH$11,'Transactions (Dated)'!$C:$C,"Dividend (paid to cash)")*W385</f>
        <v>0</v>
      </c>
      <c r="BI385" s="6">
        <f ca="1">BI384+SUMIFS('Transactions (Dated)'!$F:$F,'Transactions (Dated)'!$D:$D,$BF385,'Transactions (Dated)'!$B:$B,BI$11,'Transactions (Dated)'!$C:$C,"Dividend (paid to cash)")*X385</f>
        <v>2421.875</v>
      </c>
      <c r="BJ385" s="6">
        <f ca="1">BJ384+SUMIFS('Transactions (Dated)'!$F:$F,'Transactions (Dated)'!$D:$D,$BF385,'Transactions (Dated)'!$B:$B,BJ$11,'Transactions (Dated)'!$C:$C,"Dividend (paid to cash)")*Y385</f>
        <v>0</v>
      </c>
      <c r="BK385" s="6">
        <f ca="1">BK384+SUMIFS('Transactions (Dated)'!$F:$F,'Transactions (Dated)'!$D:$D,$BF385,'Transactions (Dated)'!$B:$B,BK$11,'Transactions (Dated)'!$C:$C,"Dividend (paid to cash)")*Z385</f>
        <v>312.18000000000006</v>
      </c>
      <c r="BL385" s="6">
        <f ca="1">BL384+SUMIFS('Transactions (Dated)'!$F:$F,'Transactions (Dated)'!$D:$D,$BF385,'Transactions (Dated)'!$B:$B,BL$11,'Transactions (Dated)'!$C:$C,"Dividend (paid to cash)")*AA385</f>
        <v>0</v>
      </c>
      <c r="BM385" s="6">
        <f ca="1">BM384+SUMIFS('Transactions (Dated)'!$F:$F,'Transactions (Dated)'!$D:$D,$BF385,'Transactions (Dated)'!$B:$B,BM$11,'Transactions (Dated)'!$C:$C,"Dividend (paid to cash)")*AB385</f>
        <v>359.31700000000001</v>
      </c>
      <c r="BN385" s="6">
        <f ca="1">BN384+SUMIFS('Transactions (Dated)'!$F:$F,'Transactions (Dated)'!$D:$D,$BF385,'Transactions (Dated)'!$B:$B,BN$11,'Transactions (Dated)'!$C:$C,"Dividend (paid to cash)")*AC385</f>
        <v>1014.9999999999999</v>
      </c>
      <c r="BO385" s="6">
        <f ca="1">BO384+SUMIFS('Transactions (Dated)'!$F:$F,'Transactions (Dated)'!$D:$D,$BF385,'Transactions (Dated)'!$B:$B,BO$11,'Transactions (Dated)'!$C:$C,"Dividend (paid to cash)")*AD385</f>
        <v>0</v>
      </c>
      <c r="BP385" s="6">
        <f ca="1">BP384+SUMIFS('Transactions (Dated)'!$F:$F,'Transactions (Dated)'!$D:$D,$BF385,'Transactions (Dated)'!$B:$B,BP$11,'Transactions (Dated)'!$C:$C,"Dividend (paid to cash)")*AE385</f>
        <v>0</v>
      </c>
      <c r="BQ385" s="6">
        <f ca="1">BQ384+SUMIFS('Transactions (Dated)'!$F:$F,'Transactions (Dated)'!$D:$D,$BF385,'Transactions (Dated)'!$B:$B,BQ$11,'Transactions (Dated)'!$C:$C,"Dividend (paid to cash)")*AF385</f>
        <v>0</v>
      </c>
      <c r="BR385" s="6">
        <f ca="1">BR384+SUMIFS('Transactions (Dated)'!$F:$F,'Transactions (Dated)'!$D:$D,$BF385,'Transactions (Dated)'!$B:$B,BR$11,'Transactions (Dated)'!$C:$C,"Dividend (paid to cash)")*AG385</f>
        <v>0</v>
      </c>
      <c r="BS385" s="6">
        <f ca="1">BS384+SUMIFS('Transactions (Dated)'!$F:$F,'Transactions (Dated)'!$D:$D,$BF385,'Transactions (Dated)'!$B:$B,BS$11,'Transactions (Dated)'!$C:$C,"Dividend (paid to cash)")*AH385</f>
        <v>0</v>
      </c>
      <c r="BT385" s="6">
        <f ca="1">BT384+SUMIFS('Transactions (Dated)'!$F:$F,'Transactions (Dated)'!$D:$D,$BF385,'Transactions (Dated)'!$B:$B,BT$11,'Transactions (Dated)'!$C:$C,"Dividend (paid to cash)")*AI385</f>
        <v>0</v>
      </c>
      <c r="BU385" s="6">
        <f ca="1">BU384+SUMIFS('Transactions (Dated)'!$F:$F,'Transactions (Dated)'!$D:$D,$BF385,'Transactions (Dated)'!$B:$B,BU$11,'Transactions (Dated)'!$C:$C,"Dividend (paid to cash)")*AJ385</f>
        <v>0</v>
      </c>
      <c r="BV385" s="6"/>
      <c r="BX385" s="6">
        <f t="shared" ca="1" si="150"/>
        <v>637906.05200000003</v>
      </c>
      <c r="BZ385" s="3">
        <f t="shared" si="151"/>
        <v>42458</v>
      </c>
      <c r="CA385" s="4">
        <f t="shared" ca="1" si="146"/>
        <v>395207.85</v>
      </c>
      <c r="CB385" s="4">
        <f t="shared" ca="1" si="147"/>
        <v>637906.05200000003</v>
      </c>
      <c r="CD385" s="4">
        <f t="shared" ca="1" si="148"/>
        <v>1033113.902</v>
      </c>
    </row>
    <row r="386" spans="2:82" x14ac:dyDescent="0.15">
      <c r="B386" s="3">
        <f t="shared" si="149"/>
        <v>42459</v>
      </c>
      <c r="C386" s="2">
        <v>13504</v>
      </c>
      <c r="E386" s="70">
        <v>42459</v>
      </c>
      <c r="F386" s="69">
        <v>10.38</v>
      </c>
      <c r="G386" s="69">
        <v>2.1800000000000002</v>
      </c>
      <c r="H386" s="69">
        <v>18.21</v>
      </c>
      <c r="I386" s="69">
        <v>34.049999999999997</v>
      </c>
      <c r="J386" s="69">
        <v>15.16</v>
      </c>
      <c r="K386" s="69">
        <v>12.41</v>
      </c>
      <c r="L386" s="69">
        <v>19.010000000000002</v>
      </c>
      <c r="M386" s="69">
        <v>3.52</v>
      </c>
      <c r="N386" s="69">
        <v>9.69</v>
      </c>
      <c r="O386" s="69">
        <v>9.7166999999999994</v>
      </c>
      <c r="P386" s="69">
        <v>27.69</v>
      </c>
      <c r="Q386" s="69"/>
      <c r="R386" s="69">
        <v>4.87</v>
      </c>
      <c r="S386" s="69">
        <v>40.47</v>
      </c>
      <c r="T386" s="4"/>
      <c r="V386" s="3">
        <f t="shared" si="128"/>
        <v>42459</v>
      </c>
      <c r="W386" s="40">
        <f ca="1">W385+SUMIFS('Transactions (Dated)'!$E$2:$E$53,'Transactions (Dated)'!$D$2:$D$53,'Share Values'!$V386,'Transactions (Dated)'!$B$2:$B$53,'Share Values'!W$11,'Transactions (Dated)'!$C$2:$C$53,"Buy")-SUMIFS('Transactions (Dated)'!$E$2:$E$53,'Transactions (Dated)'!$D$2:$D$53,'Share Values'!$V386,'Transactions (Dated)'!$B$2:$B$53,'Share Values'!W$11,'Transactions (Dated)'!$C$2:$C$53,"Sell")</f>
        <v>4625</v>
      </c>
      <c r="X386" s="40">
        <f ca="1">X385+SUMIFS('Transactions (Dated)'!$E$2:$E$53,'Transactions (Dated)'!$D$2:$D$53,'Share Values'!$V386,'Transactions (Dated)'!$B$2:$B$53,'Share Values'!X$11,'Transactions (Dated)'!$C$2:$C$53,"Buy")-SUMIFS('Transactions (Dated)'!$E$2:$E$53,'Transactions (Dated)'!$D$2:$D$53,'Share Values'!$V386,'Transactions (Dated)'!$B$2:$B$53,'Share Values'!X$11,'Transactions (Dated)'!$C$2:$C$53,"Sell")</f>
        <v>9375</v>
      </c>
      <c r="Y386" s="40">
        <f ca="1">Y385+SUMIFS('Transactions (Dated)'!$E$2:$E$53,'Transactions (Dated)'!$D$2:$D$53,'Share Values'!$V386,'Transactions (Dated)'!$B$2:$B$53,'Share Values'!Y$11,'Transactions (Dated)'!$C$2:$C$53,"Buy")-SUMIFS('Transactions (Dated)'!$E$2:$E$53,'Transactions (Dated)'!$D$2:$D$53,'Share Values'!$V386,'Transactions (Dated)'!$B$2:$B$53,'Share Values'!Y$11,'Transactions (Dated)'!$C$2:$C$53,"Sell")</f>
        <v>0</v>
      </c>
      <c r="Z386" s="40">
        <f ca="1">Z385+SUMIFS('Transactions (Dated)'!$E$2:$E$53,'Transactions (Dated)'!$D$2:$D$53,'Share Values'!$V386,'Transactions (Dated)'!$B$2:$B$53,'Share Values'!Z$11,'Transactions (Dated)'!$C$2:$C$53,"Buy")-SUMIFS('Transactions (Dated)'!$E$2:$E$53,'Transactions (Dated)'!$D$2:$D$53,'Share Values'!$V386,'Transactions (Dated)'!$B$2:$B$53,'Share Values'!Z$11,'Transactions (Dated)'!$C$2:$C$53,"Sell")</f>
        <v>1892</v>
      </c>
      <c r="AA386" s="40">
        <f ca="1">AA385+SUMIFS('Transactions (Dated)'!$E$2:$E$53,'Transactions (Dated)'!$D$2:$D$53,'Share Values'!$V386,'Transactions (Dated)'!$B$2:$B$53,'Share Values'!AA$11,'Transactions (Dated)'!$C$2:$C$53,"Buy")-SUMIFS('Transactions (Dated)'!$E$2:$E$53,'Transactions (Dated)'!$D$2:$D$53,'Share Values'!$V386,'Transactions (Dated)'!$B$2:$B$53,'Share Values'!AA$11,'Transactions (Dated)'!$C$2:$C$53,"Sell")</f>
        <v>2348</v>
      </c>
      <c r="AB386" s="40">
        <f ca="1">AB385+SUMIFS('Transactions (Dated)'!$E$2:$E$53,'Transactions (Dated)'!$D$2:$D$53,'Share Values'!$V386,'Transactions (Dated)'!$B$2:$B$53,'Share Values'!AB$11,'Transactions (Dated)'!$C$2:$C$53,"Buy")-SUMIFS('Transactions (Dated)'!$E$2:$E$53,'Transactions (Dated)'!$D$2:$D$53,'Share Values'!$V386,'Transactions (Dated)'!$B$2:$B$53,'Share Values'!AB$11,'Transactions (Dated)'!$C$2:$C$53,"Sell")</f>
        <v>4900</v>
      </c>
      <c r="AC386" s="40">
        <f ca="1">AC385+SUMIFS('Transactions (Dated)'!$E$2:$E$53,'Transactions (Dated)'!$D$2:$D$53,'Share Values'!$V386,'Transactions (Dated)'!$B$2:$B$53,'Share Values'!AC$11,'Transactions (Dated)'!$C$2:$C$53,"Buy")-SUMIFS('Transactions (Dated)'!$E$2:$E$53,'Transactions (Dated)'!$D$2:$D$53,'Share Values'!$V386,'Transactions (Dated)'!$B$2:$B$53,'Share Values'!AC$11,'Transactions (Dated)'!$C$2:$C$53,"Sell")</f>
        <v>2900</v>
      </c>
      <c r="AD386" s="40">
        <f ca="1">AD385+SUMIFS('Transactions (Dated)'!$E$2:$E$53,'Transactions (Dated)'!$D$2:$D$53,'Share Values'!$V386,'Transactions (Dated)'!$B$2:$B$53,'Share Values'!AD$11,'Transactions (Dated)'!$C$2:$C$53,"Buy")-SUMIFS('Transactions (Dated)'!$E$2:$E$53,'Transactions (Dated)'!$D$2:$D$53,'Share Values'!$V386,'Transactions (Dated)'!$B$2:$B$53,'Share Values'!AD$11,'Transactions (Dated)'!$C$2:$C$53,"Sell")</f>
        <v>14201</v>
      </c>
      <c r="AE386" s="40">
        <f ca="1">AE385+SUMIFS('Transactions (Dated)'!$E$2:$E$53,'Transactions (Dated)'!$D$2:$D$53,'Share Values'!$V386,'Transactions (Dated)'!$B$2:$B$53,'Share Values'!AE$11,'Transactions (Dated)'!$C$2:$C$53,"Buy")-SUMIFS('Transactions (Dated)'!$E$2:$E$53,'Transactions (Dated)'!$D$2:$D$53,'Share Values'!$V386,'Transactions (Dated)'!$B$2:$B$53,'Share Values'!AE$11,'Transactions (Dated)'!$C$2:$C$53,"Sell")</f>
        <v>6835</v>
      </c>
      <c r="AF386" s="40">
        <f ca="1">AF385+SUMIFS('Transactions (Dated)'!$E$2:$E$53,'Transactions (Dated)'!$D$2:$D$53,'Share Values'!$V386,'Transactions (Dated)'!$B$2:$B$53,'Share Values'!AF$11,'Transactions (Dated)'!$C$2:$C$53,"Buy")-SUMIFS('Transactions (Dated)'!$E$2:$E$53,'Transactions (Dated)'!$D$2:$D$53,'Share Values'!$V386,'Transactions (Dated)'!$B$2:$B$53,'Share Values'!AF$11,'Transactions (Dated)'!$C$2:$C$53,"Sell")</f>
        <v>0</v>
      </c>
      <c r="AG386" s="40">
        <f ca="1">AG385+SUMIFS('Transactions (Dated)'!$E$2:$E$53,'Transactions (Dated)'!$D$2:$D$53,'Share Values'!$V386,'Transactions (Dated)'!$B$2:$B$53,'Share Values'!AG$11,'Transactions (Dated)'!$C$2:$C$53,"Buy")-SUMIFS('Transactions (Dated)'!$E$2:$E$53,'Transactions (Dated)'!$D$2:$D$53,'Share Values'!$V386,'Transactions (Dated)'!$B$2:$B$53,'Share Values'!AG$11,'Transactions (Dated)'!$C$2:$C$53,"Sell")</f>
        <v>0</v>
      </c>
      <c r="AH386" s="40">
        <f ca="1">AH385+SUMIFS('Transactions (Dated)'!$E$2:$E$53,'Transactions (Dated)'!$D$2:$D$53,'Share Values'!$V386,'Transactions (Dated)'!$B$2:$B$53,'Share Values'!AH$11,'Transactions (Dated)'!$C$2:$C$53,"Buy")-SUMIFS('Transactions (Dated)'!$E$2:$E$53,'Transactions (Dated)'!$D$2:$D$53,'Share Values'!$V386,'Transactions (Dated)'!$B$2:$B$53,'Share Values'!AH$11,'Transactions (Dated)'!$C$2:$C$53,"Sell")</f>
        <v>0</v>
      </c>
      <c r="AI386" s="40">
        <f ca="1">AI385+SUMIFS('Transactions (Dated)'!$E$2:$E$53,'Transactions (Dated)'!$D$2:$D$53,'Share Values'!$V386,'Transactions (Dated)'!$B$2:$B$53,'Share Values'!AI$11,'Transactions (Dated)'!$C$2:$C$53,"Buy")-SUMIFS('Transactions (Dated)'!$E$2:$E$53,'Transactions (Dated)'!$D$2:$D$53,'Share Values'!$V386,'Transactions (Dated)'!$B$2:$B$53,'Share Values'!AI$11,'Transactions (Dated)'!$C$2:$C$53,"Sell")</f>
        <v>0</v>
      </c>
      <c r="AJ386" s="40">
        <f ca="1">AJ385+SUMIFS('Transactions (Dated)'!$E$2:$E$53,'Transactions (Dated)'!$D$2:$D$53,'Share Values'!$V386,'Transactions (Dated)'!$B$2:$B$53,'Share Values'!AJ$11,'Transactions (Dated)'!$C$2:$C$53,"Buy")-SUMIFS('Transactions (Dated)'!$E$2:$E$53,'Transactions (Dated)'!$D$2:$D$53,'Share Values'!$V386,'Transactions (Dated)'!$B$2:$B$53,'Share Values'!AJ$11,'Transactions (Dated)'!$C$2:$C$53,"Sell")</f>
        <v>0</v>
      </c>
      <c r="AK386" s="40"/>
      <c r="AM386" s="3">
        <f t="shared" si="129"/>
        <v>42459</v>
      </c>
      <c r="AN386" s="6">
        <f t="shared" ca="1" si="130"/>
        <v>48007.5</v>
      </c>
      <c r="AO386" s="6">
        <f t="shared" ca="1" si="131"/>
        <v>20437.5</v>
      </c>
      <c r="AP386" s="6">
        <f t="shared" ca="1" si="132"/>
        <v>0</v>
      </c>
      <c r="AQ386" s="6">
        <f t="shared" ca="1" si="133"/>
        <v>64422.599999999991</v>
      </c>
      <c r="AR386" s="6">
        <f t="shared" ca="1" si="134"/>
        <v>35595.68</v>
      </c>
      <c r="AS386" s="6">
        <f t="shared" ca="1" si="135"/>
        <v>60809</v>
      </c>
      <c r="AT386" s="6">
        <f t="shared" ca="1" si="136"/>
        <v>55129.000000000007</v>
      </c>
      <c r="AU386" s="6">
        <f t="shared" ca="1" si="137"/>
        <v>49987.519999999997</v>
      </c>
      <c r="AV386" s="6">
        <f t="shared" ca="1" si="138"/>
        <v>66231.149999999994</v>
      </c>
      <c r="AW386" s="6">
        <f t="shared" ca="1" si="139"/>
        <v>0</v>
      </c>
      <c r="AX386" s="6">
        <f t="shared" ca="1" si="140"/>
        <v>0</v>
      </c>
      <c r="AY386" s="6">
        <f t="shared" ca="1" si="141"/>
        <v>0</v>
      </c>
      <c r="AZ386" s="6">
        <f t="shared" ca="1" si="142"/>
        <v>0</v>
      </c>
      <c r="BA386" s="6">
        <f t="shared" ca="1" si="143"/>
        <v>0</v>
      </c>
      <c r="BB386" s="6"/>
      <c r="BD386" s="4">
        <f t="shared" ca="1" si="144"/>
        <v>400619.94999999995</v>
      </c>
      <c r="BF386" s="3">
        <f t="shared" si="145"/>
        <v>42459</v>
      </c>
      <c r="BG386" s="6">
        <f>BG385+SUMIFS('Transactions (Dated)'!H:H,'Transactions (Dated)'!D:D,'Share Values'!AM386)</f>
        <v>633797.67999999993</v>
      </c>
      <c r="BH386" s="6">
        <f ca="1">BH385+SUMIFS('Transactions (Dated)'!$F:$F,'Transactions (Dated)'!$D:$D,$BF386,'Transactions (Dated)'!$B:$B,BH$11,'Transactions (Dated)'!$C:$C,"Dividend (paid to cash)")*W386</f>
        <v>0</v>
      </c>
      <c r="BI386" s="6">
        <f ca="1">BI385+SUMIFS('Transactions (Dated)'!$F:$F,'Transactions (Dated)'!$D:$D,$BF386,'Transactions (Dated)'!$B:$B,BI$11,'Transactions (Dated)'!$C:$C,"Dividend (paid to cash)")*X386</f>
        <v>2421.875</v>
      </c>
      <c r="BJ386" s="6">
        <f ca="1">BJ385+SUMIFS('Transactions (Dated)'!$F:$F,'Transactions (Dated)'!$D:$D,$BF386,'Transactions (Dated)'!$B:$B,BJ$11,'Transactions (Dated)'!$C:$C,"Dividend (paid to cash)")*Y386</f>
        <v>0</v>
      </c>
      <c r="BK386" s="6">
        <f ca="1">BK385+SUMIFS('Transactions (Dated)'!$F:$F,'Transactions (Dated)'!$D:$D,$BF386,'Transactions (Dated)'!$B:$B,BK$11,'Transactions (Dated)'!$C:$C,"Dividend (paid to cash)")*Z386</f>
        <v>312.18000000000006</v>
      </c>
      <c r="BL386" s="6">
        <f ca="1">BL385+SUMIFS('Transactions (Dated)'!$F:$F,'Transactions (Dated)'!$D:$D,$BF386,'Transactions (Dated)'!$B:$B,BL$11,'Transactions (Dated)'!$C:$C,"Dividend (paid to cash)")*AA386</f>
        <v>0</v>
      </c>
      <c r="BM386" s="6">
        <f ca="1">BM385+SUMIFS('Transactions (Dated)'!$F:$F,'Transactions (Dated)'!$D:$D,$BF386,'Transactions (Dated)'!$B:$B,BM$11,'Transactions (Dated)'!$C:$C,"Dividend (paid to cash)")*AB386</f>
        <v>718.63400000000001</v>
      </c>
      <c r="BN386" s="6">
        <f ca="1">BN385+SUMIFS('Transactions (Dated)'!$F:$F,'Transactions (Dated)'!$D:$D,$BF386,'Transactions (Dated)'!$B:$B,BN$11,'Transactions (Dated)'!$C:$C,"Dividend (paid to cash)")*AC386</f>
        <v>1014.9999999999999</v>
      </c>
      <c r="BO386" s="6">
        <f ca="1">BO385+SUMIFS('Transactions (Dated)'!$F:$F,'Transactions (Dated)'!$D:$D,$BF386,'Transactions (Dated)'!$B:$B,BO$11,'Transactions (Dated)'!$C:$C,"Dividend (paid to cash)")*AD386</f>
        <v>0</v>
      </c>
      <c r="BP386" s="6">
        <f ca="1">BP385+SUMIFS('Transactions (Dated)'!$F:$F,'Transactions (Dated)'!$D:$D,$BF386,'Transactions (Dated)'!$B:$B,BP$11,'Transactions (Dated)'!$C:$C,"Dividend (paid to cash)")*AE386</f>
        <v>0</v>
      </c>
      <c r="BQ386" s="6">
        <f ca="1">BQ385+SUMIFS('Transactions (Dated)'!$F:$F,'Transactions (Dated)'!$D:$D,$BF386,'Transactions (Dated)'!$B:$B,BQ$11,'Transactions (Dated)'!$C:$C,"Dividend (paid to cash)")*AF386</f>
        <v>0</v>
      </c>
      <c r="BR386" s="6">
        <f ca="1">BR385+SUMIFS('Transactions (Dated)'!$F:$F,'Transactions (Dated)'!$D:$D,$BF386,'Transactions (Dated)'!$B:$B,BR$11,'Transactions (Dated)'!$C:$C,"Dividend (paid to cash)")*AG386</f>
        <v>0</v>
      </c>
      <c r="BS386" s="6">
        <f ca="1">BS385+SUMIFS('Transactions (Dated)'!$F:$F,'Transactions (Dated)'!$D:$D,$BF386,'Transactions (Dated)'!$B:$B,BS$11,'Transactions (Dated)'!$C:$C,"Dividend (paid to cash)")*AH386</f>
        <v>0</v>
      </c>
      <c r="BT386" s="6">
        <f ca="1">BT385+SUMIFS('Transactions (Dated)'!$F:$F,'Transactions (Dated)'!$D:$D,$BF386,'Transactions (Dated)'!$B:$B,BT$11,'Transactions (Dated)'!$C:$C,"Dividend (paid to cash)")*AI386</f>
        <v>0</v>
      </c>
      <c r="BU386" s="6">
        <f ca="1">BU385+SUMIFS('Transactions (Dated)'!$F:$F,'Transactions (Dated)'!$D:$D,$BF386,'Transactions (Dated)'!$B:$B,BU$11,'Transactions (Dated)'!$C:$C,"Dividend (paid to cash)")*AJ386</f>
        <v>0</v>
      </c>
      <c r="BV386" s="6"/>
      <c r="BX386" s="6">
        <f t="shared" ca="1" si="150"/>
        <v>638265.36899999995</v>
      </c>
      <c r="BZ386" s="3">
        <f t="shared" si="151"/>
        <v>42459</v>
      </c>
      <c r="CA386" s="4">
        <f t="shared" ca="1" si="146"/>
        <v>400619.94999999995</v>
      </c>
      <c r="CB386" s="4">
        <f t="shared" ca="1" si="147"/>
        <v>638265.36899999995</v>
      </c>
      <c r="CD386" s="4">
        <f t="shared" ca="1" si="148"/>
        <v>1038885.3189999999</v>
      </c>
    </row>
    <row r="387" spans="2:82" x14ac:dyDescent="0.15">
      <c r="B387" s="3">
        <f t="shared" si="149"/>
        <v>42460</v>
      </c>
      <c r="C387" s="2">
        <v>13494.4</v>
      </c>
      <c r="E387" s="70">
        <v>42460</v>
      </c>
      <c r="F387" s="69">
        <v>10.54</v>
      </c>
      <c r="G387" s="69">
        <v>2.17</v>
      </c>
      <c r="H387" s="69">
        <v>18.170000000000002</v>
      </c>
      <c r="I387" s="69">
        <v>34.1</v>
      </c>
      <c r="J387" s="69">
        <v>15.05</v>
      </c>
      <c r="K387" s="69">
        <v>12.65</v>
      </c>
      <c r="L387" s="69">
        <v>18.420000000000002</v>
      </c>
      <c r="M387" s="69">
        <v>3.47</v>
      </c>
      <c r="N387" s="69">
        <v>9.49</v>
      </c>
      <c r="O387" s="69">
        <v>9.8167000000000009</v>
      </c>
      <c r="P387" s="69">
        <v>28</v>
      </c>
      <c r="Q387" s="69">
        <v>0.98</v>
      </c>
      <c r="R387" s="69">
        <v>4.76</v>
      </c>
      <c r="S387" s="69">
        <v>40.71</v>
      </c>
      <c r="T387" s="4"/>
      <c r="V387" s="3">
        <f t="shared" si="128"/>
        <v>42460</v>
      </c>
      <c r="W387" s="40">
        <f ca="1">W386+SUMIFS('Transactions (Dated)'!$E$2:$E$53,'Transactions (Dated)'!$D$2:$D$53,'Share Values'!$V387,'Transactions (Dated)'!$B$2:$B$53,'Share Values'!W$11,'Transactions (Dated)'!$C$2:$C$53,"Buy")-SUMIFS('Transactions (Dated)'!$E$2:$E$53,'Transactions (Dated)'!$D$2:$D$53,'Share Values'!$V387,'Transactions (Dated)'!$B$2:$B$53,'Share Values'!W$11,'Transactions (Dated)'!$C$2:$C$53,"Sell")</f>
        <v>4625</v>
      </c>
      <c r="X387" s="40">
        <f ca="1">X386+SUMIFS('Transactions (Dated)'!$E$2:$E$53,'Transactions (Dated)'!$D$2:$D$53,'Share Values'!$V387,'Transactions (Dated)'!$B$2:$B$53,'Share Values'!X$11,'Transactions (Dated)'!$C$2:$C$53,"Buy")-SUMIFS('Transactions (Dated)'!$E$2:$E$53,'Transactions (Dated)'!$D$2:$D$53,'Share Values'!$V387,'Transactions (Dated)'!$B$2:$B$53,'Share Values'!X$11,'Transactions (Dated)'!$C$2:$C$53,"Sell")</f>
        <v>9375</v>
      </c>
      <c r="Y387" s="40">
        <f ca="1">Y386+SUMIFS('Transactions (Dated)'!$E$2:$E$53,'Transactions (Dated)'!$D$2:$D$53,'Share Values'!$V387,'Transactions (Dated)'!$B$2:$B$53,'Share Values'!Y$11,'Transactions (Dated)'!$C$2:$C$53,"Buy")-SUMIFS('Transactions (Dated)'!$E$2:$E$53,'Transactions (Dated)'!$D$2:$D$53,'Share Values'!$V387,'Transactions (Dated)'!$B$2:$B$53,'Share Values'!Y$11,'Transactions (Dated)'!$C$2:$C$53,"Sell")</f>
        <v>0</v>
      </c>
      <c r="Z387" s="40">
        <f ca="1">Z386+SUMIFS('Transactions (Dated)'!$E$2:$E$53,'Transactions (Dated)'!$D$2:$D$53,'Share Values'!$V387,'Transactions (Dated)'!$B$2:$B$53,'Share Values'!Z$11,'Transactions (Dated)'!$C$2:$C$53,"Buy")-SUMIFS('Transactions (Dated)'!$E$2:$E$53,'Transactions (Dated)'!$D$2:$D$53,'Share Values'!$V387,'Transactions (Dated)'!$B$2:$B$53,'Share Values'!Z$11,'Transactions (Dated)'!$C$2:$C$53,"Sell")</f>
        <v>1892</v>
      </c>
      <c r="AA387" s="40">
        <f ca="1">AA386+SUMIFS('Transactions (Dated)'!$E$2:$E$53,'Transactions (Dated)'!$D$2:$D$53,'Share Values'!$V387,'Transactions (Dated)'!$B$2:$B$53,'Share Values'!AA$11,'Transactions (Dated)'!$C$2:$C$53,"Buy")-SUMIFS('Transactions (Dated)'!$E$2:$E$53,'Transactions (Dated)'!$D$2:$D$53,'Share Values'!$V387,'Transactions (Dated)'!$B$2:$B$53,'Share Values'!AA$11,'Transactions (Dated)'!$C$2:$C$53,"Sell")</f>
        <v>2348</v>
      </c>
      <c r="AB387" s="40">
        <f ca="1">AB386+SUMIFS('Transactions (Dated)'!$E$2:$E$53,'Transactions (Dated)'!$D$2:$D$53,'Share Values'!$V387,'Transactions (Dated)'!$B$2:$B$53,'Share Values'!AB$11,'Transactions (Dated)'!$C$2:$C$53,"Buy")-SUMIFS('Transactions (Dated)'!$E$2:$E$53,'Transactions (Dated)'!$D$2:$D$53,'Share Values'!$V387,'Transactions (Dated)'!$B$2:$B$53,'Share Values'!AB$11,'Transactions (Dated)'!$C$2:$C$53,"Sell")</f>
        <v>4900</v>
      </c>
      <c r="AC387" s="40">
        <f ca="1">AC386+SUMIFS('Transactions (Dated)'!$E$2:$E$53,'Transactions (Dated)'!$D$2:$D$53,'Share Values'!$V387,'Transactions (Dated)'!$B$2:$B$53,'Share Values'!AC$11,'Transactions (Dated)'!$C$2:$C$53,"Buy")-SUMIFS('Transactions (Dated)'!$E$2:$E$53,'Transactions (Dated)'!$D$2:$D$53,'Share Values'!$V387,'Transactions (Dated)'!$B$2:$B$53,'Share Values'!AC$11,'Transactions (Dated)'!$C$2:$C$53,"Sell")</f>
        <v>2900</v>
      </c>
      <c r="AD387" s="40">
        <f ca="1">AD386+SUMIFS('Transactions (Dated)'!$E$2:$E$53,'Transactions (Dated)'!$D$2:$D$53,'Share Values'!$V387,'Transactions (Dated)'!$B$2:$B$53,'Share Values'!AD$11,'Transactions (Dated)'!$C$2:$C$53,"Buy")-SUMIFS('Transactions (Dated)'!$E$2:$E$53,'Transactions (Dated)'!$D$2:$D$53,'Share Values'!$V387,'Transactions (Dated)'!$B$2:$B$53,'Share Values'!AD$11,'Transactions (Dated)'!$C$2:$C$53,"Sell")</f>
        <v>14201</v>
      </c>
      <c r="AE387" s="40">
        <f ca="1">AE386+SUMIFS('Transactions (Dated)'!$E$2:$E$53,'Transactions (Dated)'!$D$2:$D$53,'Share Values'!$V387,'Transactions (Dated)'!$B$2:$B$53,'Share Values'!AE$11,'Transactions (Dated)'!$C$2:$C$53,"Buy")-SUMIFS('Transactions (Dated)'!$E$2:$E$53,'Transactions (Dated)'!$D$2:$D$53,'Share Values'!$V387,'Transactions (Dated)'!$B$2:$B$53,'Share Values'!AE$11,'Transactions (Dated)'!$C$2:$C$53,"Sell")</f>
        <v>6835</v>
      </c>
      <c r="AF387" s="40">
        <f ca="1">AF386+SUMIFS('Transactions (Dated)'!$E$2:$E$53,'Transactions (Dated)'!$D$2:$D$53,'Share Values'!$V387,'Transactions (Dated)'!$B$2:$B$53,'Share Values'!AF$11,'Transactions (Dated)'!$C$2:$C$53,"Buy")-SUMIFS('Transactions (Dated)'!$E$2:$E$53,'Transactions (Dated)'!$D$2:$D$53,'Share Values'!$V387,'Transactions (Dated)'!$B$2:$B$53,'Share Values'!AF$11,'Transactions (Dated)'!$C$2:$C$53,"Sell")</f>
        <v>0</v>
      </c>
      <c r="AG387" s="40">
        <f ca="1">AG386+SUMIFS('Transactions (Dated)'!$E$2:$E$53,'Transactions (Dated)'!$D$2:$D$53,'Share Values'!$V387,'Transactions (Dated)'!$B$2:$B$53,'Share Values'!AG$11,'Transactions (Dated)'!$C$2:$C$53,"Buy")-SUMIFS('Transactions (Dated)'!$E$2:$E$53,'Transactions (Dated)'!$D$2:$D$53,'Share Values'!$V387,'Transactions (Dated)'!$B$2:$B$53,'Share Values'!AG$11,'Transactions (Dated)'!$C$2:$C$53,"Sell")</f>
        <v>0</v>
      </c>
      <c r="AH387" s="40">
        <f ca="1">AH386+SUMIFS('Transactions (Dated)'!$E$2:$E$53,'Transactions (Dated)'!$D$2:$D$53,'Share Values'!$V387,'Transactions (Dated)'!$B$2:$B$53,'Share Values'!AH$11,'Transactions (Dated)'!$C$2:$C$53,"Buy")-SUMIFS('Transactions (Dated)'!$E$2:$E$53,'Transactions (Dated)'!$D$2:$D$53,'Share Values'!$V387,'Transactions (Dated)'!$B$2:$B$53,'Share Values'!AH$11,'Transactions (Dated)'!$C$2:$C$53,"Sell")</f>
        <v>0</v>
      </c>
      <c r="AI387" s="40">
        <f ca="1">AI386+SUMIFS('Transactions (Dated)'!$E$2:$E$53,'Transactions (Dated)'!$D$2:$D$53,'Share Values'!$V387,'Transactions (Dated)'!$B$2:$B$53,'Share Values'!AI$11,'Transactions (Dated)'!$C$2:$C$53,"Buy")-SUMIFS('Transactions (Dated)'!$E$2:$E$53,'Transactions (Dated)'!$D$2:$D$53,'Share Values'!$V387,'Transactions (Dated)'!$B$2:$B$53,'Share Values'!AI$11,'Transactions (Dated)'!$C$2:$C$53,"Sell")</f>
        <v>0</v>
      </c>
      <c r="AJ387" s="40">
        <f ca="1">AJ386+SUMIFS('Transactions (Dated)'!$E$2:$E$53,'Transactions (Dated)'!$D$2:$D$53,'Share Values'!$V387,'Transactions (Dated)'!$B$2:$B$53,'Share Values'!AJ$11,'Transactions (Dated)'!$C$2:$C$53,"Buy")-SUMIFS('Transactions (Dated)'!$E$2:$E$53,'Transactions (Dated)'!$D$2:$D$53,'Share Values'!$V387,'Transactions (Dated)'!$B$2:$B$53,'Share Values'!AJ$11,'Transactions (Dated)'!$C$2:$C$53,"Sell")</f>
        <v>0</v>
      </c>
      <c r="AK387" s="40"/>
      <c r="AM387" s="3">
        <f t="shared" si="129"/>
        <v>42460</v>
      </c>
      <c r="AN387" s="6">
        <f t="shared" ca="1" si="130"/>
        <v>48747.499999999993</v>
      </c>
      <c r="AO387" s="6">
        <f t="shared" ca="1" si="131"/>
        <v>20343.75</v>
      </c>
      <c r="AP387" s="6">
        <f t="shared" ca="1" si="132"/>
        <v>0</v>
      </c>
      <c r="AQ387" s="6">
        <f t="shared" ca="1" si="133"/>
        <v>64517.200000000004</v>
      </c>
      <c r="AR387" s="6">
        <f t="shared" ca="1" si="134"/>
        <v>35337.4</v>
      </c>
      <c r="AS387" s="6">
        <f t="shared" ca="1" si="135"/>
        <v>61985</v>
      </c>
      <c r="AT387" s="6">
        <f t="shared" ca="1" si="136"/>
        <v>53418.000000000007</v>
      </c>
      <c r="AU387" s="6">
        <f t="shared" ca="1" si="137"/>
        <v>49277.47</v>
      </c>
      <c r="AV387" s="6">
        <f t="shared" ca="1" si="138"/>
        <v>64864.15</v>
      </c>
      <c r="AW387" s="6">
        <f t="shared" ca="1" si="139"/>
        <v>0</v>
      </c>
      <c r="AX387" s="6">
        <f t="shared" ca="1" si="140"/>
        <v>0</v>
      </c>
      <c r="AY387" s="6">
        <f t="shared" ca="1" si="141"/>
        <v>0</v>
      </c>
      <c r="AZ387" s="6">
        <f t="shared" ca="1" si="142"/>
        <v>0</v>
      </c>
      <c r="BA387" s="6">
        <f t="shared" ca="1" si="143"/>
        <v>0</v>
      </c>
      <c r="BB387" s="6"/>
      <c r="BD387" s="4">
        <f t="shared" ca="1" si="144"/>
        <v>398490.47000000009</v>
      </c>
      <c r="BF387" s="3">
        <f t="shared" si="145"/>
        <v>42460</v>
      </c>
      <c r="BG387" s="6">
        <f>BG386+SUMIFS('Transactions (Dated)'!H:H,'Transactions (Dated)'!D:D,'Share Values'!AM387)</f>
        <v>633797.67999999993</v>
      </c>
      <c r="BH387" s="6">
        <f ca="1">BH386+SUMIFS('Transactions (Dated)'!$F:$F,'Transactions (Dated)'!$D:$D,$BF387,'Transactions (Dated)'!$B:$B,BH$11,'Transactions (Dated)'!$C:$C,"Dividend (paid to cash)")*W387</f>
        <v>0</v>
      </c>
      <c r="BI387" s="6">
        <f ca="1">BI386+SUMIFS('Transactions (Dated)'!$F:$F,'Transactions (Dated)'!$D:$D,$BF387,'Transactions (Dated)'!$B:$B,BI$11,'Transactions (Dated)'!$C:$C,"Dividend (paid to cash)")*X387</f>
        <v>2421.875</v>
      </c>
      <c r="BJ387" s="6">
        <f ca="1">BJ386+SUMIFS('Transactions (Dated)'!$F:$F,'Transactions (Dated)'!$D:$D,$BF387,'Transactions (Dated)'!$B:$B,BJ$11,'Transactions (Dated)'!$C:$C,"Dividend (paid to cash)")*Y387</f>
        <v>0</v>
      </c>
      <c r="BK387" s="6">
        <f ca="1">BK386+SUMIFS('Transactions (Dated)'!$F:$F,'Transactions (Dated)'!$D:$D,$BF387,'Transactions (Dated)'!$B:$B,BK$11,'Transactions (Dated)'!$C:$C,"Dividend (paid to cash)")*Z387</f>
        <v>312.18000000000006</v>
      </c>
      <c r="BL387" s="6">
        <f ca="1">BL386+SUMIFS('Transactions (Dated)'!$F:$F,'Transactions (Dated)'!$D:$D,$BF387,'Transactions (Dated)'!$B:$B,BL$11,'Transactions (Dated)'!$C:$C,"Dividend (paid to cash)")*AA387</f>
        <v>0</v>
      </c>
      <c r="BM387" s="6">
        <f ca="1">BM386+SUMIFS('Transactions (Dated)'!$F:$F,'Transactions (Dated)'!$D:$D,$BF387,'Transactions (Dated)'!$B:$B,BM$11,'Transactions (Dated)'!$C:$C,"Dividend (paid to cash)")*AB387</f>
        <v>718.63400000000001</v>
      </c>
      <c r="BN387" s="6">
        <f ca="1">BN386+SUMIFS('Transactions (Dated)'!$F:$F,'Transactions (Dated)'!$D:$D,$BF387,'Transactions (Dated)'!$B:$B,BN$11,'Transactions (Dated)'!$C:$C,"Dividend (paid to cash)")*AC387</f>
        <v>1014.9999999999999</v>
      </c>
      <c r="BO387" s="6">
        <f ca="1">BO386+SUMIFS('Transactions (Dated)'!$F:$F,'Transactions (Dated)'!$D:$D,$BF387,'Transactions (Dated)'!$B:$B,BO$11,'Transactions (Dated)'!$C:$C,"Dividend (paid to cash)")*AD387</f>
        <v>0</v>
      </c>
      <c r="BP387" s="6">
        <f ca="1">BP386+SUMIFS('Transactions (Dated)'!$F:$F,'Transactions (Dated)'!$D:$D,$BF387,'Transactions (Dated)'!$B:$B,BP$11,'Transactions (Dated)'!$C:$C,"Dividend (paid to cash)")*AE387</f>
        <v>0</v>
      </c>
      <c r="BQ387" s="6">
        <f ca="1">BQ386+SUMIFS('Transactions (Dated)'!$F:$F,'Transactions (Dated)'!$D:$D,$BF387,'Transactions (Dated)'!$B:$B,BQ$11,'Transactions (Dated)'!$C:$C,"Dividend (paid to cash)")*AF387</f>
        <v>0</v>
      </c>
      <c r="BR387" s="6">
        <f ca="1">BR386+SUMIFS('Transactions (Dated)'!$F:$F,'Transactions (Dated)'!$D:$D,$BF387,'Transactions (Dated)'!$B:$B,BR$11,'Transactions (Dated)'!$C:$C,"Dividend (paid to cash)")*AG387</f>
        <v>0</v>
      </c>
      <c r="BS387" s="6">
        <f ca="1">BS386+SUMIFS('Transactions (Dated)'!$F:$F,'Transactions (Dated)'!$D:$D,$BF387,'Transactions (Dated)'!$B:$B,BS$11,'Transactions (Dated)'!$C:$C,"Dividend (paid to cash)")*AH387</f>
        <v>0</v>
      </c>
      <c r="BT387" s="6">
        <f ca="1">BT386+SUMIFS('Transactions (Dated)'!$F:$F,'Transactions (Dated)'!$D:$D,$BF387,'Transactions (Dated)'!$B:$B,BT$11,'Transactions (Dated)'!$C:$C,"Dividend (paid to cash)")*AI387</f>
        <v>0</v>
      </c>
      <c r="BU387" s="6">
        <f ca="1">BU386+SUMIFS('Transactions (Dated)'!$F:$F,'Transactions (Dated)'!$D:$D,$BF387,'Transactions (Dated)'!$B:$B,BU$11,'Transactions (Dated)'!$C:$C,"Dividend (paid to cash)")*AJ387</f>
        <v>0</v>
      </c>
      <c r="BV387" s="6"/>
      <c r="BX387" s="6">
        <f t="shared" ca="1" si="150"/>
        <v>638265.36899999995</v>
      </c>
      <c r="BZ387" s="3">
        <f t="shared" si="151"/>
        <v>42460</v>
      </c>
      <c r="CA387" s="4">
        <f t="shared" ca="1" si="146"/>
        <v>398490.47000000009</v>
      </c>
      <c r="CB387" s="4">
        <f t="shared" ca="1" si="147"/>
        <v>638265.36899999995</v>
      </c>
      <c r="CD387" s="4">
        <f t="shared" ca="1" si="148"/>
        <v>1036755.839</v>
      </c>
    </row>
    <row r="388" spans="2:82" x14ac:dyDescent="0.15">
      <c r="B388" s="3">
        <f t="shared" si="149"/>
        <v>42461</v>
      </c>
      <c r="C388" s="2">
        <v>13440.4</v>
      </c>
      <c r="E388" s="70">
        <v>42461</v>
      </c>
      <c r="F388" s="69">
        <v>9.74</v>
      </c>
      <c r="G388" s="69">
        <v>2.2000000000000002</v>
      </c>
      <c r="H388" s="69">
        <v>18.11</v>
      </c>
      <c r="I388" s="69">
        <v>33.93</v>
      </c>
      <c r="J388" s="69">
        <v>15.11</v>
      </c>
      <c r="K388" s="69">
        <v>12.7</v>
      </c>
      <c r="L388" s="69">
        <v>18.41</v>
      </c>
      <c r="M388" s="69">
        <v>3.47</v>
      </c>
      <c r="N388" s="69">
        <v>9.4</v>
      </c>
      <c r="O388" s="69">
        <v>9.73</v>
      </c>
      <c r="P388" s="69">
        <v>27.89</v>
      </c>
      <c r="Q388" s="69">
        <v>0.98</v>
      </c>
      <c r="R388" s="69">
        <v>4.68</v>
      </c>
      <c r="S388" s="69">
        <v>40.770000000000003</v>
      </c>
      <c r="T388" s="4"/>
      <c r="V388" s="3">
        <f t="shared" si="128"/>
        <v>42461</v>
      </c>
      <c r="W388" s="40">
        <f ca="1">W387+SUMIFS('Transactions (Dated)'!$E$2:$E$53,'Transactions (Dated)'!$D$2:$D$53,'Share Values'!$V388,'Transactions (Dated)'!$B$2:$B$53,'Share Values'!W$11,'Transactions (Dated)'!$C$2:$C$53,"Buy")-SUMIFS('Transactions (Dated)'!$E$2:$E$53,'Transactions (Dated)'!$D$2:$D$53,'Share Values'!$V388,'Transactions (Dated)'!$B$2:$B$53,'Share Values'!W$11,'Transactions (Dated)'!$C$2:$C$53,"Sell")</f>
        <v>4625</v>
      </c>
      <c r="X388" s="40">
        <f ca="1">X387+SUMIFS('Transactions (Dated)'!$E$2:$E$53,'Transactions (Dated)'!$D$2:$D$53,'Share Values'!$V388,'Transactions (Dated)'!$B$2:$B$53,'Share Values'!X$11,'Transactions (Dated)'!$C$2:$C$53,"Buy")-SUMIFS('Transactions (Dated)'!$E$2:$E$53,'Transactions (Dated)'!$D$2:$D$53,'Share Values'!$V388,'Transactions (Dated)'!$B$2:$B$53,'Share Values'!X$11,'Transactions (Dated)'!$C$2:$C$53,"Sell")</f>
        <v>9375</v>
      </c>
      <c r="Y388" s="40">
        <f ca="1">Y387+SUMIFS('Transactions (Dated)'!$E$2:$E$53,'Transactions (Dated)'!$D$2:$D$53,'Share Values'!$V388,'Transactions (Dated)'!$B$2:$B$53,'Share Values'!Y$11,'Transactions (Dated)'!$C$2:$C$53,"Buy")-SUMIFS('Transactions (Dated)'!$E$2:$E$53,'Transactions (Dated)'!$D$2:$D$53,'Share Values'!$V388,'Transactions (Dated)'!$B$2:$B$53,'Share Values'!Y$11,'Transactions (Dated)'!$C$2:$C$53,"Sell")</f>
        <v>0</v>
      </c>
      <c r="Z388" s="40">
        <f ca="1">Z387+SUMIFS('Transactions (Dated)'!$E$2:$E$53,'Transactions (Dated)'!$D$2:$D$53,'Share Values'!$V388,'Transactions (Dated)'!$B$2:$B$53,'Share Values'!Z$11,'Transactions (Dated)'!$C$2:$C$53,"Buy")-SUMIFS('Transactions (Dated)'!$E$2:$E$53,'Transactions (Dated)'!$D$2:$D$53,'Share Values'!$V388,'Transactions (Dated)'!$B$2:$B$53,'Share Values'!Z$11,'Transactions (Dated)'!$C$2:$C$53,"Sell")</f>
        <v>1892</v>
      </c>
      <c r="AA388" s="40">
        <f ca="1">AA387+SUMIFS('Transactions (Dated)'!$E$2:$E$53,'Transactions (Dated)'!$D$2:$D$53,'Share Values'!$V388,'Transactions (Dated)'!$B$2:$B$53,'Share Values'!AA$11,'Transactions (Dated)'!$C$2:$C$53,"Buy")-SUMIFS('Transactions (Dated)'!$E$2:$E$53,'Transactions (Dated)'!$D$2:$D$53,'Share Values'!$V388,'Transactions (Dated)'!$B$2:$B$53,'Share Values'!AA$11,'Transactions (Dated)'!$C$2:$C$53,"Sell")</f>
        <v>2348</v>
      </c>
      <c r="AB388" s="40">
        <f ca="1">AB387+SUMIFS('Transactions (Dated)'!$E$2:$E$53,'Transactions (Dated)'!$D$2:$D$53,'Share Values'!$V388,'Transactions (Dated)'!$B$2:$B$53,'Share Values'!AB$11,'Transactions (Dated)'!$C$2:$C$53,"Buy")-SUMIFS('Transactions (Dated)'!$E$2:$E$53,'Transactions (Dated)'!$D$2:$D$53,'Share Values'!$V388,'Transactions (Dated)'!$B$2:$B$53,'Share Values'!AB$11,'Transactions (Dated)'!$C$2:$C$53,"Sell")</f>
        <v>4900</v>
      </c>
      <c r="AC388" s="40">
        <f ca="1">AC387+SUMIFS('Transactions (Dated)'!$E$2:$E$53,'Transactions (Dated)'!$D$2:$D$53,'Share Values'!$V388,'Transactions (Dated)'!$B$2:$B$53,'Share Values'!AC$11,'Transactions (Dated)'!$C$2:$C$53,"Buy")-SUMIFS('Transactions (Dated)'!$E$2:$E$53,'Transactions (Dated)'!$D$2:$D$53,'Share Values'!$V388,'Transactions (Dated)'!$B$2:$B$53,'Share Values'!AC$11,'Transactions (Dated)'!$C$2:$C$53,"Sell")</f>
        <v>2900</v>
      </c>
      <c r="AD388" s="40">
        <f ca="1">AD387+SUMIFS('Transactions (Dated)'!$E$2:$E$53,'Transactions (Dated)'!$D$2:$D$53,'Share Values'!$V388,'Transactions (Dated)'!$B$2:$B$53,'Share Values'!AD$11,'Transactions (Dated)'!$C$2:$C$53,"Buy")-SUMIFS('Transactions (Dated)'!$E$2:$E$53,'Transactions (Dated)'!$D$2:$D$53,'Share Values'!$V388,'Transactions (Dated)'!$B$2:$B$53,'Share Values'!AD$11,'Transactions (Dated)'!$C$2:$C$53,"Sell")</f>
        <v>14201</v>
      </c>
      <c r="AE388" s="40">
        <f ca="1">AE387+SUMIFS('Transactions (Dated)'!$E$2:$E$53,'Transactions (Dated)'!$D$2:$D$53,'Share Values'!$V388,'Transactions (Dated)'!$B$2:$B$53,'Share Values'!AE$11,'Transactions (Dated)'!$C$2:$C$53,"Buy")-SUMIFS('Transactions (Dated)'!$E$2:$E$53,'Transactions (Dated)'!$D$2:$D$53,'Share Values'!$V388,'Transactions (Dated)'!$B$2:$B$53,'Share Values'!AE$11,'Transactions (Dated)'!$C$2:$C$53,"Sell")</f>
        <v>6835</v>
      </c>
      <c r="AF388" s="40">
        <f ca="1">AF387+SUMIFS('Transactions (Dated)'!$E$2:$E$53,'Transactions (Dated)'!$D$2:$D$53,'Share Values'!$V388,'Transactions (Dated)'!$B$2:$B$53,'Share Values'!AF$11,'Transactions (Dated)'!$C$2:$C$53,"Buy")-SUMIFS('Transactions (Dated)'!$E$2:$E$53,'Transactions (Dated)'!$D$2:$D$53,'Share Values'!$V388,'Transactions (Dated)'!$B$2:$B$53,'Share Values'!AF$11,'Transactions (Dated)'!$C$2:$C$53,"Sell")</f>
        <v>0</v>
      </c>
      <c r="AG388" s="40">
        <f ca="1">AG387+SUMIFS('Transactions (Dated)'!$E$2:$E$53,'Transactions (Dated)'!$D$2:$D$53,'Share Values'!$V388,'Transactions (Dated)'!$B$2:$B$53,'Share Values'!AG$11,'Transactions (Dated)'!$C$2:$C$53,"Buy")-SUMIFS('Transactions (Dated)'!$E$2:$E$53,'Transactions (Dated)'!$D$2:$D$53,'Share Values'!$V388,'Transactions (Dated)'!$B$2:$B$53,'Share Values'!AG$11,'Transactions (Dated)'!$C$2:$C$53,"Sell")</f>
        <v>0</v>
      </c>
      <c r="AH388" s="40">
        <f ca="1">AH387+SUMIFS('Transactions (Dated)'!$E$2:$E$53,'Transactions (Dated)'!$D$2:$D$53,'Share Values'!$V388,'Transactions (Dated)'!$B$2:$B$53,'Share Values'!AH$11,'Transactions (Dated)'!$C$2:$C$53,"Buy")-SUMIFS('Transactions (Dated)'!$E$2:$E$53,'Transactions (Dated)'!$D$2:$D$53,'Share Values'!$V388,'Transactions (Dated)'!$B$2:$B$53,'Share Values'!AH$11,'Transactions (Dated)'!$C$2:$C$53,"Sell")</f>
        <v>0</v>
      </c>
      <c r="AI388" s="40">
        <f ca="1">AI387+SUMIFS('Transactions (Dated)'!$E$2:$E$53,'Transactions (Dated)'!$D$2:$D$53,'Share Values'!$V388,'Transactions (Dated)'!$B$2:$B$53,'Share Values'!AI$11,'Transactions (Dated)'!$C$2:$C$53,"Buy")-SUMIFS('Transactions (Dated)'!$E$2:$E$53,'Transactions (Dated)'!$D$2:$D$53,'Share Values'!$V388,'Transactions (Dated)'!$B$2:$B$53,'Share Values'!AI$11,'Transactions (Dated)'!$C$2:$C$53,"Sell")</f>
        <v>0</v>
      </c>
      <c r="AJ388" s="40">
        <f ca="1">AJ387+SUMIFS('Transactions (Dated)'!$E$2:$E$53,'Transactions (Dated)'!$D$2:$D$53,'Share Values'!$V388,'Transactions (Dated)'!$B$2:$B$53,'Share Values'!AJ$11,'Transactions (Dated)'!$C$2:$C$53,"Buy")-SUMIFS('Transactions (Dated)'!$E$2:$E$53,'Transactions (Dated)'!$D$2:$D$53,'Share Values'!$V388,'Transactions (Dated)'!$B$2:$B$53,'Share Values'!AJ$11,'Transactions (Dated)'!$C$2:$C$53,"Sell")</f>
        <v>0</v>
      </c>
      <c r="AK388" s="40"/>
      <c r="AM388" s="3">
        <f t="shared" si="129"/>
        <v>42461</v>
      </c>
      <c r="AN388" s="6">
        <f t="shared" ca="1" si="130"/>
        <v>45047.5</v>
      </c>
      <c r="AO388" s="6">
        <f t="shared" ca="1" si="131"/>
        <v>20625</v>
      </c>
      <c r="AP388" s="6">
        <f t="shared" ca="1" si="132"/>
        <v>0</v>
      </c>
      <c r="AQ388" s="6">
        <f t="shared" ca="1" si="133"/>
        <v>64195.56</v>
      </c>
      <c r="AR388" s="6">
        <f t="shared" ca="1" si="134"/>
        <v>35478.28</v>
      </c>
      <c r="AS388" s="6">
        <f t="shared" ca="1" si="135"/>
        <v>62230</v>
      </c>
      <c r="AT388" s="6">
        <f t="shared" ca="1" si="136"/>
        <v>53389</v>
      </c>
      <c r="AU388" s="6">
        <f t="shared" ca="1" si="137"/>
        <v>49277.47</v>
      </c>
      <c r="AV388" s="6">
        <f t="shared" ca="1" si="138"/>
        <v>64249</v>
      </c>
      <c r="AW388" s="6">
        <f t="shared" ca="1" si="139"/>
        <v>0</v>
      </c>
      <c r="AX388" s="6">
        <f t="shared" ca="1" si="140"/>
        <v>0</v>
      </c>
      <c r="AY388" s="6">
        <f t="shared" ca="1" si="141"/>
        <v>0</v>
      </c>
      <c r="AZ388" s="6">
        <f t="shared" ca="1" si="142"/>
        <v>0</v>
      </c>
      <c r="BA388" s="6">
        <f t="shared" ca="1" si="143"/>
        <v>0</v>
      </c>
      <c r="BB388" s="6"/>
      <c r="BD388" s="4">
        <f t="shared" ca="1" si="144"/>
        <v>394491.80999999994</v>
      </c>
      <c r="BF388" s="3">
        <f t="shared" si="145"/>
        <v>42461</v>
      </c>
      <c r="BG388" s="6">
        <f>BG387+SUMIFS('Transactions (Dated)'!H:H,'Transactions (Dated)'!D:D,'Share Values'!AM388)</f>
        <v>633797.67999999993</v>
      </c>
      <c r="BH388" s="6">
        <f ca="1">BH387+SUMIFS('Transactions (Dated)'!$F:$F,'Transactions (Dated)'!$D:$D,$BF388,'Transactions (Dated)'!$B:$B,BH$11,'Transactions (Dated)'!$C:$C,"Dividend (paid to cash)")*W388</f>
        <v>0</v>
      </c>
      <c r="BI388" s="6">
        <f ca="1">BI387+SUMIFS('Transactions (Dated)'!$F:$F,'Transactions (Dated)'!$D:$D,$BF388,'Transactions (Dated)'!$B:$B,BI$11,'Transactions (Dated)'!$C:$C,"Dividend (paid to cash)")*X388</f>
        <v>2421.875</v>
      </c>
      <c r="BJ388" s="6">
        <f ca="1">BJ387+SUMIFS('Transactions (Dated)'!$F:$F,'Transactions (Dated)'!$D:$D,$BF388,'Transactions (Dated)'!$B:$B,BJ$11,'Transactions (Dated)'!$C:$C,"Dividend (paid to cash)")*Y388</f>
        <v>0</v>
      </c>
      <c r="BK388" s="6">
        <f ca="1">BK387+SUMIFS('Transactions (Dated)'!$F:$F,'Transactions (Dated)'!$D:$D,$BF388,'Transactions (Dated)'!$B:$B,BK$11,'Transactions (Dated)'!$C:$C,"Dividend (paid to cash)")*Z388</f>
        <v>312.18000000000006</v>
      </c>
      <c r="BL388" s="6">
        <f ca="1">BL387+SUMIFS('Transactions (Dated)'!$F:$F,'Transactions (Dated)'!$D:$D,$BF388,'Transactions (Dated)'!$B:$B,BL$11,'Transactions (Dated)'!$C:$C,"Dividend (paid to cash)")*AA388</f>
        <v>0</v>
      </c>
      <c r="BM388" s="6">
        <f ca="1">BM387+SUMIFS('Transactions (Dated)'!$F:$F,'Transactions (Dated)'!$D:$D,$BF388,'Transactions (Dated)'!$B:$B,BM$11,'Transactions (Dated)'!$C:$C,"Dividend (paid to cash)")*AB388</f>
        <v>718.63400000000001</v>
      </c>
      <c r="BN388" s="6">
        <f ca="1">BN387+SUMIFS('Transactions (Dated)'!$F:$F,'Transactions (Dated)'!$D:$D,$BF388,'Transactions (Dated)'!$B:$B,BN$11,'Transactions (Dated)'!$C:$C,"Dividend (paid to cash)")*AC388</f>
        <v>1014.9999999999999</v>
      </c>
      <c r="BO388" s="6">
        <f ca="1">BO387+SUMIFS('Transactions (Dated)'!$F:$F,'Transactions (Dated)'!$D:$D,$BF388,'Transactions (Dated)'!$B:$B,BO$11,'Transactions (Dated)'!$C:$C,"Dividend (paid to cash)")*AD388</f>
        <v>0</v>
      </c>
      <c r="BP388" s="6">
        <f ca="1">BP387+SUMIFS('Transactions (Dated)'!$F:$F,'Transactions (Dated)'!$D:$D,$BF388,'Transactions (Dated)'!$B:$B,BP$11,'Transactions (Dated)'!$C:$C,"Dividend (paid to cash)")*AE388</f>
        <v>0</v>
      </c>
      <c r="BQ388" s="6">
        <f ca="1">BQ387+SUMIFS('Transactions (Dated)'!$F:$F,'Transactions (Dated)'!$D:$D,$BF388,'Transactions (Dated)'!$B:$B,BQ$11,'Transactions (Dated)'!$C:$C,"Dividend (paid to cash)")*AF388</f>
        <v>0</v>
      </c>
      <c r="BR388" s="6">
        <f ca="1">BR387+SUMIFS('Transactions (Dated)'!$F:$F,'Transactions (Dated)'!$D:$D,$BF388,'Transactions (Dated)'!$B:$B,BR$11,'Transactions (Dated)'!$C:$C,"Dividend (paid to cash)")*AG388</f>
        <v>0</v>
      </c>
      <c r="BS388" s="6">
        <f ca="1">BS387+SUMIFS('Transactions (Dated)'!$F:$F,'Transactions (Dated)'!$D:$D,$BF388,'Transactions (Dated)'!$B:$B,BS$11,'Transactions (Dated)'!$C:$C,"Dividend (paid to cash)")*AH388</f>
        <v>0</v>
      </c>
      <c r="BT388" s="6">
        <f ca="1">BT387+SUMIFS('Transactions (Dated)'!$F:$F,'Transactions (Dated)'!$D:$D,$BF388,'Transactions (Dated)'!$B:$B,BT$11,'Transactions (Dated)'!$C:$C,"Dividend (paid to cash)")*AI388</f>
        <v>0</v>
      </c>
      <c r="BU388" s="6">
        <f ca="1">BU387+SUMIFS('Transactions (Dated)'!$F:$F,'Transactions (Dated)'!$D:$D,$BF388,'Transactions (Dated)'!$B:$B,BU$11,'Transactions (Dated)'!$C:$C,"Dividend (paid to cash)")*AJ388</f>
        <v>0</v>
      </c>
      <c r="BV388" s="6"/>
      <c r="BX388" s="6">
        <f t="shared" ca="1" si="150"/>
        <v>638265.36899999995</v>
      </c>
      <c r="BZ388" s="3">
        <f t="shared" si="151"/>
        <v>42461</v>
      </c>
      <c r="CA388" s="4">
        <f t="shared" ca="1" si="146"/>
        <v>394491.80999999994</v>
      </c>
      <c r="CB388" s="4">
        <f t="shared" ca="1" si="147"/>
        <v>638265.36899999995</v>
      </c>
      <c r="CD388" s="4">
        <f t="shared" ca="1" si="148"/>
        <v>1032757.1789999999</v>
      </c>
    </row>
    <row r="389" spans="2:82" x14ac:dyDescent="0.15">
      <c r="B389" s="3">
        <f t="shared" si="149"/>
        <v>42464</v>
      </c>
      <c r="C389" s="2">
        <v>13336.2</v>
      </c>
      <c r="E389" s="70">
        <v>42464</v>
      </c>
      <c r="F389" s="69">
        <v>9.51</v>
      </c>
      <c r="G389" s="69">
        <v>2.17</v>
      </c>
      <c r="H389" s="69">
        <v>17.97</v>
      </c>
      <c r="I389" s="69">
        <v>33.97</v>
      </c>
      <c r="J389" s="69">
        <v>15</v>
      </c>
      <c r="K389" s="69">
        <v>12.53</v>
      </c>
      <c r="L389" s="69">
        <v>18.399999999999999</v>
      </c>
      <c r="M389" s="69">
        <v>3.46</v>
      </c>
      <c r="N389" s="69">
        <v>9.4</v>
      </c>
      <c r="O389" s="69">
        <v>9.6233000000000004</v>
      </c>
      <c r="P389" s="69">
        <v>28.25</v>
      </c>
      <c r="Q389" s="69">
        <v>0.96</v>
      </c>
      <c r="R389" s="69">
        <v>4.41</v>
      </c>
      <c r="S389" s="69">
        <v>40.82</v>
      </c>
      <c r="T389" s="4"/>
      <c r="V389" s="3">
        <f t="shared" si="128"/>
        <v>42464</v>
      </c>
      <c r="W389" s="40">
        <f ca="1">W388+SUMIFS('Transactions (Dated)'!$E$2:$E$53,'Transactions (Dated)'!$D$2:$D$53,'Share Values'!$V389,'Transactions (Dated)'!$B$2:$B$53,'Share Values'!W$11,'Transactions (Dated)'!$C$2:$C$53,"Buy")-SUMIFS('Transactions (Dated)'!$E$2:$E$53,'Transactions (Dated)'!$D$2:$D$53,'Share Values'!$V389,'Transactions (Dated)'!$B$2:$B$53,'Share Values'!W$11,'Transactions (Dated)'!$C$2:$C$53,"Sell")</f>
        <v>4625</v>
      </c>
      <c r="X389" s="40">
        <f ca="1">X388+SUMIFS('Transactions (Dated)'!$E$2:$E$53,'Transactions (Dated)'!$D$2:$D$53,'Share Values'!$V389,'Transactions (Dated)'!$B$2:$B$53,'Share Values'!X$11,'Transactions (Dated)'!$C$2:$C$53,"Buy")-SUMIFS('Transactions (Dated)'!$E$2:$E$53,'Transactions (Dated)'!$D$2:$D$53,'Share Values'!$V389,'Transactions (Dated)'!$B$2:$B$53,'Share Values'!X$11,'Transactions (Dated)'!$C$2:$C$53,"Sell")</f>
        <v>9375</v>
      </c>
      <c r="Y389" s="40">
        <f ca="1">Y388+SUMIFS('Transactions (Dated)'!$E$2:$E$53,'Transactions (Dated)'!$D$2:$D$53,'Share Values'!$V389,'Transactions (Dated)'!$B$2:$B$53,'Share Values'!Y$11,'Transactions (Dated)'!$C$2:$C$53,"Buy")-SUMIFS('Transactions (Dated)'!$E$2:$E$53,'Transactions (Dated)'!$D$2:$D$53,'Share Values'!$V389,'Transactions (Dated)'!$B$2:$B$53,'Share Values'!Y$11,'Transactions (Dated)'!$C$2:$C$53,"Sell")</f>
        <v>0</v>
      </c>
      <c r="Z389" s="40">
        <f ca="1">Z388+SUMIFS('Transactions (Dated)'!$E$2:$E$53,'Transactions (Dated)'!$D$2:$D$53,'Share Values'!$V389,'Transactions (Dated)'!$B$2:$B$53,'Share Values'!Z$11,'Transactions (Dated)'!$C$2:$C$53,"Buy")-SUMIFS('Transactions (Dated)'!$E$2:$E$53,'Transactions (Dated)'!$D$2:$D$53,'Share Values'!$V389,'Transactions (Dated)'!$B$2:$B$53,'Share Values'!Z$11,'Transactions (Dated)'!$C$2:$C$53,"Sell")</f>
        <v>1892</v>
      </c>
      <c r="AA389" s="40">
        <f ca="1">AA388+SUMIFS('Transactions (Dated)'!$E$2:$E$53,'Transactions (Dated)'!$D$2:$D$53,'Share Values'!$V389,'Transactions (Dated)'!$B$2:$B$53,'Share Values'!AA$11,'Transactions (Dated)'!$C$2:$C$53,"Buy")-SUMIFS('Transactions (Dated)'!$E$2:$E$53,'Transactions (Dated)'!$D$2:$D$53,'Share Values'!$V389,'Transactions (Dated)'!$B$2:$B$53,'Share Values'!AA$11,'Transactions (Dated)'!$C$2:$C$53,"Sell")</f>
        <v>2348</v>
      </c>
      <c r="AB389" s="40">
        <f ca="1">AB388+SUMIFS('Transactions (Dated)'!$E$2:$E$53,'Transactions (Dated)'!$D$2:$D$53,'Share Values'!$V389,'Transactions (Dated)'!$B$2:$B$53,'Share Values'!AB$11,'Transactions (Dated)'!$C$2:$C$53,"Buy")-SUMIFS('Transactions (Dated)'!$E$2:$E$53,'Transactions (Dated)'!$D$2:$D$53,'Share Values'!$V389,'Transactions (Dated)'!$B$2:$B$53,'Share Values'!AB$11,'Transactions (Dated)'!$C$2:$C$53,"Sell")</f>
        <v>4900</v>
      </c>
      <c r="AC389" s="40">
        <f ca="1">AC388+SUMIFS('Transactions (Dated)'!$E$2:$E$53,'Transactions (Dated)'!$D$2:$D$53,'Share Values'!$V389,'Transactions (Dated)'!$B$2:$B$53,'Share Values'!AC$11,'Transactions (Dated)'!$C$2:$C$53,"Buy")-SUMIFS('Transactions (Dated)'!$E$2:$E$53,'Transactions (Dated)'!$D$2:$D$53,'Share Values'!$V389,'Transactions (Dated)'!$B$2:$B$53,'Share Values'!AC$11,'Transactions (Dated)'!$C$2:$C$53,"Sell")</f>
        <v>2900</v>
      </c>
      <c r="AD389" s="40">
        <f ca="1">AD388+SUMIFS('Transactions (Dated)'!$E$2:$E$53,'Transactions (Dated)'!$D$2:$D$53,'Share Values'!$V389,'Transactions (Dated)'!$B$2:$B$53,'Share Values'!AD$11,'Transactions (Dated)'!$C$2:$C$53,"Buy")-SUMIFS('Transactions (Dated)'!$E$2:$E$53,'Transactions (Dated)'!$D$2:$D$53,'Share Values'!$V389,'Transactions (Dated)'!$B$2:$B$53,'Share Values'!AD$11,'Transactions (Dated)'!$C$2:$C$53,"Sell")</f>
        <v>14201</v>
      </c>
      <c r="AE389" s="40">
        <f ca="1">AE388+SUMIFS('Transactions (Dated)'!$E$2:$E$53,'Transactions (Dated)'!$D$2:$D$53,'Share Values'!$V389,'Transactions (Dated)'!$B$2:$B$53,'Share Values'!AE$11,'Transactions (Dated)'!$C$2:$C$53,"Buy")-SUMIFS('Transactions (Dated)'!$E$2:$E$53,'Transactions (Dated)'!$D$2:$D$53,'Share Values'!$V389,'Transactions (Dated)'!$B$2:$B$53,'Share Values'!AE$11,'Transactions (Dated)'!$C$2:$C$53,"Sell")</f>
        <v>6835</v>
      </c>
      <c r="AF389" s="40">
        <f ca="1">AF388+SUMIFS('Transactions (Dated)'!$E$2:$E$53,'Transactions (Dated)'!$D$2:$D$53,'Share Values'!$V389,'Transactions (Dated)'!$B$2:$B$53,'Share Values'!AF$11,'Transactions (Dated)'!$C$2:$C$53,"Buy")-SUMIFS('Transactions (Dated)'!$E$2:$E$53,'Transactions (Dated)'!$D$2:$D$53,'Share Values'!$V389,'Transactions (Dated)'!$B$2:$B$53,'Share Values'!AF$11,'Transactions (Dated)'!$C$2:$C$53,"Sell")</f>
        <v>0</v>
      </c>
      <c r="AG389" s="40">
        <f ca="1">AG388+SUMIFS('Transactions (Dated)'!$E$2:$E$53,'Transactions (Dated)'!$D$2:$D$53,'Share Values'!$V389,'Transactions (Dated)'!$B$2:$B$53,'Share Values'!AG$11,'Transactions (Dated)'!$C$2:$C$53,"Buy")-SUMIFS('Transactions (Dated)'!$E$2:$E$53,'Transactions (Dated)'!$D$2:$D$53,'Share Values'!$V389,'Transactions (Dated)'!$B$2:$B$53,'Share Values'!AG$11,'Transactions (Dated)'!$C$2:$C$53,"Sell")</f>
        <v>0</v>
      </c>
      <c r="AH389" s="40">
        <f ca="1">AH388+SUMIFS('Transactions (Dated)'!$E$2:$E$53,'Transactions (Dated)'!$D$2:$D$53,'Share Values'!$V389,'Transactions (Dated)'!$B$2:$B$53,'Share Values'!AH$11,'Transactions (Dated)'!$C$2:$C$53,"Buy")-SUMIFS('Transactions (Dated)'!$E$2:$E$53,'Transactions (Dated)'!$D$2:$D$53,'Share Values'!$V389,'Transactions (Dated)'!$B$2:$B$53,'Share Values'!AH$11,'Transactions (Dated)'!$C$2:$C$53,"Sell")</f>
        <v>0</v>
      </c>
      <c r="AI389" s="40">
        <f ca="1">AI388+SUMIFS('Transactions (Dated)'!$E$2:$E$53,'Transactions (Dated)'!$D$2:$D$53,'Share Values'!$V389,'Transactions (Dated)'!$B$2:$B$53,'Share Values'!AI$11,'Transactions (Dated)'!$C$2:$C$53,"Buy")-SUMIFS('Transactions (Dated)'!$E$2:$E$53,'Transactions (Dated)'!$D$2:$D$53,'Share Values'!$V389,'Transactions (Dated)'!$B$2:$B$53,'Share Values'!AI$11,'Transactions (Dated)'!$C$2:$C$53,"Sell")</f>
        <v>0</v>
      </c>
      <c r="AJ389" s="40">
        <f ca="1">AJ388+SUMIFS('Transactions (Dated)'!$E$2:$E$53,'Transactions (Dated)'!$D$2:$D$53,'Share Values'!$V389,'Transactions (Dated)'!$B$2:$B$53,'Share Values'!AJ$11,'Transactions (Dated)'!$C$2:$C$53,"Buy")-SUMIFS('Transactions (Dated)'!$E$2:$E$53,'Transactions (Dated)'!$D$2:$D$53,'Share Values'!$V389,'Transactions (Dated)'!$B$2:$B$53,'Share Values'!AJ$11,'Transactions (Dated)'!$C$2:$C$53,"Sell")</f>
        <v>0</v>
      </c>
      <c r="AK389" s="40"/>
      <c r="AM389" s="3">
        <f t="shared" si="129"/>
        <v>42464</v>
      </c>
      <c r="AN389" s="6">
        <f t="shared" ca="1" si="130"/>
        <v>43983.75</v>
      </c>
      <c r="AO389" s="6">
        <f t="shared" ca="1" si="131"/>
        <v>20343.75</v>
      </c>
      <c r="AP389" s="6">
        <f t="shared" ca="1" si="132"/>
        <v>0</v>
      </c>
      <c r="AQ389" s="6">
        <f t="shared" ca="1" si="133"/>
        <v>64271.24</v>
      </c>
      <c r="AR389" s="6">
        <f t="shared" ca="1" si="134"/>
        <v>35220</v>
      </c>
      <c r="AS389" s="6">
        <f t="shared" ca="1" si="135"/>
        <v>61397</v>
      </c>
      <c r="AT389" s="6">
        <f t="shared" ca="1" si="136"/>
        <v>53359.999999999993</v>
      </c>
      <c r="AU389" s="6">
        <f t="shared" ca="1" si="137"/>
        <v>49135.46</v>
      </c>
      <c r="AV389" s="6">
        <f t="shared" ca="1" si="138"/>
        <v>64249</v>
      </c>
      <c r="AW389" s="6">
        <f t="shared" ca="1" si="139"/>
        <v>0</v>
      </c>
      <c r="AX389" s="6">
        <f t="shared" ca="1" si="140"/>
        <v>0</v>
      </c>
      <c r="AY389" s="6">
        <f t="shared" ca="1" si="141"/>
        <v>0</v>
      </c>
      <c r="AZ389" s="6">
        <f t="shared" ca="1" si="142"/>
        <v>0</v>
      </c>
      <c r="BA389" s="6">
        <f t="shared" ca="1" si="143"/>
        <v>0</v>
      </c>
      <c r="BB389" s="6"/>
      <c r="BD389" s="4">
        <f t="shared" ca="1" si="144"/>
        <v>391960.2</v>
      </c>
      <c r="BF389" s="3">
        <f t="shared" si="145"/>
        <v>42464</v>
      </c>
      <c r="BG389" s="6">
        <f>BG388+SUMIFS('Transactions (Dated)'!H:H,'Transactions (Dated)'!D:D,'Share Values'!AM389)</f>
        <v>633797.67999999993</v>
      </c>
      <c r="BH389" s="6">
        <f ca="1">BH388+SUMIFS('Transactions (Dated)'!$F:$F,'Transactions (Dated)'!$D:$D,$BF389,'Transactions (Dated)'!$B:$B,BH$11,'Transactions (Dated)'!$C:$C,"Dividend (paid to cash)")*W389</f>
        <v>0</v>
      </c>
      <c r="BI389" s="6">
        <f ca="1">BI388+SUMIFS('Transactions (Dated)'!$F:$F,'Transactions (Dated)'!$D:$D,$BF389,'Transactions (Dated)'!$B:$B,BI$11,'Transactions (Dated)'!$C:$C,"Dividend (paid to cash)")*X389</f>
        <v>2421.875</v>
      </c>
      <c r="BJ389" s="6">
        <f ca="1">BJ388+SUMIFS('Transactions (Dated)'!$F:$F,'Transactions (Dated)'!$D:$D,$BF389,'Transactions (Dated)'!$B:$B,BJ$11,'Transactions (Dated)'!$C:$C,"Dividend (paid to cash)")*Y389</f>
        <v>0</v>
      </c>
      <c r="BK389" s="6">
        <f ca="1">BK388+SUMIFS('Transactions (Dated)'!$F:$F,'Transactions (Dated)'!$D:$D,$BF389,'Transactions (Dated)'!$B:$B,BK$11,'Transactions (Dated)'!$C:$C,"Dividend (paid to cash)")*Z389</f>
        <v>312.18000000000006</v>
      </c>
      <c r="BL389" s="6">
        <f ca="1">BL388+SUMIFS('Transactions (Dated)'!$F:$F,'Transactions (Dated)'!$D:$D,$BF389,'Transactions (Dated)'!$B:$B,BL$11,'Transactions (Dated)'!$C:$C,"Dividend (paid to cash)")*AA389</f>
        <v>0</v>
      </c>
      <c r="BM389" s="6">
        <f ca="1">BM388+SUMIFS('Transactions (Dated)'!$F:$F,'Transactions (Dated)'!$D:$D,$BF389,'Transactions (Dated)'!$B:$B,BM$11,'Transactions (Dated)'!$C:$C,"Dividend (paid to cash)")*AB389</f>
        <v>718.63400000000001</v>
      </c>
      <c r="BN389" s="6">
        <f ca="1">BN388+SUMIFS('Transactions (Dated)'!$F:$F,'Transactions (Dated)'!$D:$D,$BF389,'Transactions (Dated)'!$B:$B,BN$11,'Transactions (Dated)'!$C:$C,"Dividend (paid to cash)")*AC389</f>
        <v>1014.9999999999999</v>
      </c>
      <c r="BO389" s="6">
        <f ca="1">BO388+SUMIFS('Transactions (Dated)'!$F:$F,'Transactions (Dated)'!$D:$D,$BF389,'Transactions (Dated)'!$B:$B,BO$11,'Transactions (Dated)'!$C:$C,"Dividend (paid to cash)")*AD389</f>
        <v>0</v>
      </c>
      <c r="BP389" s="6">
        <f ca="1">BP388+SUMIFS('Transactions (Dated)'!$F:$F,'Transactions (Dated)'!$D:$D,$BF389,'Transactions (Dated)'!$B:$B,BP$11,'Transactions (Dated)'!$C:$C,"Dividend (paid to cash)")*AE389</f>
        <v>0</v>
      </c>
      <c r="BQ389" s="6">
        <f ca="1">BQ388+SUMIFS('Transactions (Dated)'!$F:$F,'Transactions (Dated)'!$D:$D,$BF389,'Transactions (Dated)'!$B:$B,BQ$11,'Transactions (Dated)'!$C:$C,"Dividend (paid to cash)")*AF389</f>
        <v>0</v>
      </c>
      <c r="BR389" s="6">
        <f ca="1">BR388+SUMIFS('Transactions (Dated)'!$F:$F,'Transactions (Dated)'!$D:$D,$BF389,'Transactions (Dated)'!$B:$B,BR$11,'Transactions (Dated)'!$C:$C,"Dividend (paid to cash)")*AG389</f>
        <v>0</v>
      </c>
      <c r="BS389" s="6">
        <f ca="1">BS388+SUMIFS('Transactions (Dated)'!$F:$F,'Transactions (Dated)'!$D:$D,$BF389,'Transactions (Dated)'!$B:$B,BS$11,'Transactions (Dated)'!$C:$C,"Dividend (paid to cash)")*AH389</f>
        <v>0</v>
      </c>
      <c r="BT389" s="6">
        <f ca="1">BT388+SUMIFS('Transactions (Dated)'!$F:$F,'Transactions (Dated)'!$D:$D,$BF389,'Transactions (Dated)'!$B:$B,BT$11,'Transactions (Dated)'!$C:$C,"Dividend (paid to cash)")*AI389</f>
        <v>0</v>
      </c>
      <c r="BU389" s="6">
        <f ca="1">BU388+SUMIFS('Transactions (Dated)'!$F:$F,'Transactions (Dated)'!$D:$D,$BF389,'Transactions (Dated)'!$B:$B,BU$11,'Transactions (Dated)'!$C:$C,"Dividend (paid to cash)")*AJ389</f>
        <v>0</v>
      </c>
      <c r="BV389" s="6"/>
      <c r="BX389" s="6">
        <f t="shared" ca="1" si="150"/>
        <v>638265.36899999995</v>
      </c>
      <c r="BZ389" s="3">
        <f t="shared" si="151"/>
        <v>42464</v>
      </c>
      <c r="CA389" s="4">
        <f t="shared" ca="1" si="146"/>
        <v>391960.2</v>
      </c>
      <c r="CB389" s="4">
        <f t="shared" ca="1" si="147"/>
        <v>638265.36899999995</v>
      </c>
      <c r="CD389" s="4">
        <f t="shared" ca="1" si="148"/>
        <v>1030225.5689999999</v>
      </c>
    </row>
    <row r="390" spans="2:82" x14ac:dyDescent="0.15">
      <c r="B390" s="3">
        <f t="shared" si="149"/>
        <v>42465</v>
      </c>
      <c r="C390" s="2">
        <v>13304.7</v>
      </c>
      <c r="E390" s="70">
        <v>42465</v>
      </c>
      <c r="F390" s="69">
        <v>9.3699999999999992</v>
      </c>
      <c r="G390" s="69">
        <v>2.1349999999999998</v>
      </c>
      <c r="H390" s="69">
        <v>17.940000000000001</v>
      </c>
      <c r="I390" s="69">
        <v>33.58</v>
      </c>
      <c r="J390" s="69">
        <v>14.98</v>
      </c>
      <c r="K390" s="69">
        <v>12.67</v>
      </c>
      <c r="L390" s="69">
        <v>18.260000000000002</v>
      </c>
      <c r="M390" s="69">
        <v>3.75</v>
      </c>
      <c r="N390" s="69">
        <v>8.99</v>
      </c>
      <c r="O390" s="69">
        <v>9.6333000000000002</v>
      </c>
      <c r="P390" s="69">
        <v>28.67</v>
      </c>
      <c r="Q390" s="69">
        <v>0.97</v>
      </c>
      <c r="R390" s="69">
        <v>4.3499999999999996</v>
      </c>
      <c r="S390" s="69">
        <v>40.5</v>
      </c>
      <c r="T390" s="4"/>
      <c r="V390" s="3">
        <f t="shared" si="128"/>
        <v>42465</v>
      </c>
      <c r="W390" s="40">
        <f ca="1">W389+SUMIFS('Transactions (Dated)'!$E$2:$E$53,'Transactions (Dated)'!$D$2:$D$53,'Share Values'!$V390,'Transactions (Dated)'!$B$2:$B$53,'Share Values'!W$11,'Transactions (Dated)'!$C$2:$C$53,"Buy")-SUMIFS('Transactions (Dated)'!$E$2:$E$53,'Transactions (Dated)'!$D$2:$D$53,'Share Values'!$V390,'Transactions (Dated)'!$B$2:$B$53,'Share Values'!W$11,'Transactions (Dated)'!$C$2:$C$53,"Sell")</f>
        <v>4625</v>
      </c>
      <c r="X390" s="40">
        <f ca="1">X389+SUMIFS('Transactions (Dated)'!$E$2:$E$53,'Transactions (Dated)'!$D$2:$D$53,'Share Values'!$V390,'Transactions (Dated)'!$B$2:$B$53,'Share Values'!X$11,'Transactions (Dated)'!$C$2:$C$53,"Buy")-SUMIFS('Transactions (Dated)'!$E$2:$E$53,'Transactions (Dated)'!$D$2:$D$53,'Share Values'!$V390,'Transactions (Dated)'!$B$2:$B$53,'Share Values'!X$11,'Transactions (Dated)'!$C$2:$C$53,"Sell")</f>
        <v>9375</v>
      </c>
      <c r="Y390" s="40">
        <f ca="1">Y389+SUMIFS('Transactions (Dated)'!$E$2:$E$53,'Transactions (Dated)'!$D$2:$D$53,'Share Values'!$V390,'Transactions (Dated)'!$B$2:$B$53,'Share Values'!Y$11,'Transactions (Dated)'!$C$2:$C$53,"Buy")-SUMIFS('Transactions (Dated)'!$E$2:$E$53,'Transactions (Dated)'!$D$2:$D$53,'Share Values'!$V390,'Transactions (Dated)'!$B$2:$B$53,'Share Values'!Y$11,'Transactions (Dated)'!$C$2:$C$53,"Sell")</f>
        <v>0</v>
      </c>
      <c r="Z390" s="40">
        <f ca="1">Z389+SUMIFS('Transactions (Dated)'!$E$2:$E$53,'Transactions (Dated)'!$D$2:$D$53,'Share Values'!$V390,'Transactions (Dated)'!$B$2:$B$53,'Share Values'!Z$11,'Transactions (Dated)'!$C$2:$C$53,"Buy")-SUMIFS('Transactions (Dated)'!$E$2:$E$53,'Transactions (Dated)'!$D$2:$D$53,'Share Values'!$V390,'Transactions (Dated)'!$B$2:$B$53,'Share Values'!Z$11,'Transactions (Dated)'!$C$2:$C$53,"Sell")</f>
        <v>1892</v>
      </c>
      <c r="AA390" s="40">
        <f ca="1">AA389+SUMIFS('Transactions (Dated)'!$E$2:$E$53,'Transactions (Dated)'!$D$2:$D$53,'Share Values'!$V390,'Transactions (Dated)'!$B$2:$B$53,'Share Values'!AA$11,'Transactions (Dated)'!$C$2:$C$53,"Buy")-SUMIFS('Transactions (Dated)'!$E$2:$E$53,'Transactions (Dated)'!$D$2:$D$53,'Share Values'!$V390,'Transactions (Dated)'!$B$2:$B$53,'Share Values'!AA$11,'Transactions (Dated)'!$C$2:$C$53,"Sell")</f>
        <v>2348</v>
      </c>
      <c r="AB390" s="40">
        <f ca="1">AB389+SUMIFS('Transactions (Dated)'!$E$2:$E$53,'Transactions (Dated)'!$D$2:$D$53,'Share Values'!$V390,'Transactions (Dated)'!$B$2:$B$53,'Share Values'!AB$11,'Transactions (Dated)'!$C$2:$C$53,"Buy")-SUMIFS('Transactions (Dated)'!$E$2:$E$53,'Transactions (Dated)'!$D$2:$D$53,'Share Values'!$V390,'Transactions (Dated)'!$B$2:$B$53,'Share Values'!AB$11,'Transactions (Dated)'!$C$2:$C$53,"Sell")</f>
        <v>4900</v>
      </c>
      <c r="AC390" s="40">
        <f ca="1">AC389+SUMIFS('Transactions (Dated)'!$E$2:$E$53,'Transactions (Dated)'!$D$2:$D$53,'Share Values'!$V390,'Transactions (Dated)'!$B$2:$B$53,'Share Values'!AC$11,'Transactions (Dated)'!$C$2:$C$53,"Buy")-SUMIFS('Transactions (Dated)'!$E$2:$E$53,'Transactions (Dated)'!$D$2:$D$53,'Share Values'!$V390,'Transactions (Dated)'!$B$2:$B$53,'Share Values'!AC$11,'Transactions (Dated)'!$C$2:$C$53,"Sell")</f>
        <v>2900</v>
      </c>
      <c r="AD390" s="40">
        <f ca="1">AD389+SUMIFS('Transactions (Dated)'!$E$2:$E$53,'Transactions (Dated)'!$D$2:$D$53,'Share Values'!$V390,'Transactions (Dated)'!$B$2:$B$53,'Share Values'!AD$11,'Transactions (Dated)'!$C$2:$C$53,"Buy")-SUMIFS('Transactions (Dated)'!$E$2:$E$53,'Transactions (Dated)'!$D$2:$D$53,'Share Values'!$V390,'Transactions (Dated)'!$B$2:$B$53,'Share Values'!AD$11,'Transactions (Dated)'!$C$2:$C$53,"Sell")</f>
        <v>14201</v>
      </c>
      <c r="AE390" s="40">
        <f ca="1">AE389+SUMIFS('Transactions (Dated)'!$E$2:$E$53,'Transactions (Dated)'!$D$2:$D$53,'Share Values'!$V390,'Transactions (Dated)'!$B$2:$B$53,'Share Values'!AE$11,'Transactions (Dated)'!$C$2:$C$53,"Buy")-SUMIFS('Transactions (Dated)'!$E$2:$E$53,'Transactions (Dated)'!$D$2:$D$53,'Share Values'!$V390,'Transactions (Dated)'!$B$2:$B$53,'Share Values'!AE$11,'Transactions (Dated)'!$C$2:$C$53,"Sell")</f>
        <v>6835</v>
      </c>
      <c r="AF390" s="40">
        <f ca="1">AF389+SUMIFS('Transactions (Dated)'!$E$2:$E$53,'Transactions (Dated)'!$D$2:$D$53,'Share Values'!$V390,'Transactions (Dated)'!$B$2:$B$53,'Share Values'!AF$11,'Transactions (Dated)'!$C$2:$C$53,"Buy")-SUMIFS('Transactions (Dated)'!$E$2:$E$53,'Transactions (Dated)'!$D$2:$D$53,'Share Values'!$V390,'Transactions (Dated)'!$B$2:$B$53,'Share Values'!AF$11,'Transactions (Dated)'!$C$2:$C$53,"Sell")</f>
        <v>0</v>
      </c>
      <c r="AG390" s="40">
        <f ca="1">AG389+SUMIFS('Transactions (Dated)'!$E$2:$E$53,'Transactions (Dated)'!$D$2:$D$53,'Share Values'!$V390,'Transactions (Dated)'!$B$2:$B$53,'Share Values'!AG$11,'Transactions (Dated)'!$C$2:$C$53,"Buy")-SUMIFS('Transactions (Dated)'!$E$2:$E$53,'Transactions (Dated)'!$D$2:$D$53,'Share Values'!$V390,'Transactions (Dated)'!$B$2:$B$53,'Share Values'!AG$11,'Transactions (Dated)'!$C$2:$C$53,"Sell")</f>
        <v>0</v>
      </c>
      <c r="AH390" s="40">
        <f ca="1">AH389+SUMIFS('Transactions (Dated)'!$E$2:$E$53,'Transactions (Dated)'!$D$2:$D$53,'Share Values'!$V390,'Transactions (Dated)'!$B$2:$B$53,'Share Values'!AH$11,'Transactions (Dated)'!$C$2:$C$53,"Buy")-SUMIFS('Transactions (Dated)'!$E$2:$E$53,'Transactions (Dated)'!$D$2:$D$53,'Share Values'!$V390,'Transactions (Dated)'!$B$2:$B$53,'Share Values'!AH$11,'Transactions (Dated)'!$C$2:$C$53,"Sell")</f>
        <v>0</v>
      </c>
      <c r="AI390" s="40">
        <f ca="1">AI389+SUMIFS('Transactions (Dated)'!$E$2:$E$53,'Transactions (Dated)'!$D$2:$D$53,'Share Values'!$V390,'Transactions (Dated)'!$B$2:$B$53,'Share Values'!AI$11,'Transactions (Dated)'!$C$2:$C$53,"Buy")-SUMIFS('Transactions (Dated)'!$E$2:$E$53,'Transactions (Dated)'!$D$2:$D$53,'Share Values'!$V390,'Transactions (Dated)'!$B$2:$B$53,'Share Values'!AI$11,'Transactions (Dated)'!$C$2:$C$53,"Sell")</f>
        <v>0</v>
      </c>
      <c r="AJ390" s="40">
        <f ca="1">AJ389+SUMIFS('Transactions (Dated)'!$E$2:$E$53,'Transactions (Dated)'!$D$2:$D$53,'Share Values'!$V390,'Transactions (Dated)'!$B$2:$B$53,'Share Values'!AJ$11,'Transactions (Dated)'!$C$2:$C$53,"Buy")-SUMIFS('Transactions (Dated)'!$E$2:$E$53,'Transactions (Dated)'!$D$2:$D$53,'Share Values'!$V390,'Transactions (Dated)'!$B$2:$B$53,'Share Values'!AJ$11,'Transactions (Dated)'!$C$2:$C$53,"Sell")</f>
        <v>0</v>
      </c>
      <c r="AK390" s="40"/>
      <c r="AM390" s="3">
        <f t="shared" si="129"/>
        <v>42465</v>
      </c>
      <c r="AN390" s="6">
        <f t="shared" ca="1" si="130"/>
        <v>43336.25</v>
      </c>
      <c r="AO390" s="6">
        <f t="shared" ca="1" si="131"/>
        <v>20015.624999999996</v>
      </c>
      <c r="AP390" s="6">
        <f t="shared" ca="1" si="132"/>
        <v>0</v>
      </c>
      <c r="AQ390" s="6">
        <f t="shared" ca="1" si="133"/>
        <v>63533.359999999993</v>
      </c>
      <c r="AR390" s="6">
        <f t="shared" ca="1" si="134"/>
        <v>35173.040000000001</v>
      </c>
      <c r="AS390" s="6">
        <f t="shared" ca="1" si="135"/>
        <v>62083</v>
      </c>
      <c r="AT390" s="6">
        <f t="shared" ca="1" si="136"/>
        <v>52954.000000000007</v>
      </c>
      <c r="AU390" s="6">
        <f t="shared" ca="1" si="137"/>
        <v>53253.75</v>
      </c>
      <c r="AV390" s="6">
        <f t="shared" ca="1" si="138"/>
        <v>61446.65</v>
      </c>
      <c r="AW390" s="6">
        <f t="shared" ca="1" si="139"/>
        <v>0</v>
      </c>
      <c r="AX390" s="6">
        <f t="shared" ca="1" si="140"/>
        <v>0</v>
      </c>
      <c r="AY390" s="6">
        <f t="shared" ca="1" si="141"/>
        <v>0</v>
      </c>
      <c r="AZ390" s="6">
        <f t="shared" ca="1" si="142"/>
        <v>0</v>
      </c>
      <c r="BA390" s="6">
        <f t="shared" ca="1" si="143"/>
        <v>0</v>
      </c>
      <c r="BB390" s="6"/>
      <c r="BD390" s="4">
        <f t="shared" ca="1" si="144"/>
        <v>391795.67500000005</v>
      </c>
      <c r="BF390" s="3">
        <f t="shared" si="145"/>
        <v>42465</v>
      </c>
      <c r="BG390" s="6">
        <f>BG389+SUMIFS('Transactions (Dated)'!H:H,'Transactions (Dated)'!D:D,'Share Values'!AM390)</f>
        <v>633797.67999999993</v>
      </c>
      <c r="BH390" s="6">
        <f ca="1">BH389+SUMIFS('Transactions (Dated)'!$F:$F,'Transactions (Dated)'!$D:$D,$BF390,'Transactions (Dated)'!$B:$B,BH$11,'Transactions (Dated)'!$C:$C,"Dividend (paid to cash)")*W390</f>
        <v>0</v>
      </c>
      <c r="BI390" s="6">
        <f ca="1">BI389+SUMIFS('Transactions (Dated)'!$F:$F,'Transactions (Dated)'!$D:$D,$BF390,'Transactions (Dated)'!$B:$B,BI$11,'Transactions (Dated)'!$C:$C,"Dividend (paid to cash)")*X390</f>
        <v>2421.875</v>
      </c>
      <c r="BJ390" s="6">
        <f ca="1">BJ389+SUMIFS('Transactions (Dated)'!$F:$F,'Transactions (Dated)'!$D:$D,$BF390,'Transactions (Dated)'!$B:$B,BJ$11,'Transactions (Dated)'!$C:$C,"Dividend (paid to cash)")*Y390</f>
        <v>0</v>
      </c>
      <c r="BK390" s="6">
        <f ca="1">BK389+SUMIFS('Transactions (Dated)'!$F:$F,'Transactions (Dated)'!$D:$D,$BF390,'Transactions (Dated)'!$B:$B,BK$11,'Transactions (Dated)'!$C:$C,"Dividend (paid to cash)")*Z390</f>
        <v>312.18000000000006</v>
      </c>
      <c r="BL390" s="6">
        <f ca="1">BL389+SUMIFS('Transactions (Dated)'!$F:$F,'Transactions (Dated)'!$D:$D,$BF390,'Transactions (Dated)'!$B:$B,BL$11,'Transactions (Dated)'!$C:$C,"Dividend (paid to cash)")*AA390</f>
        <v>0</v>
      </c>
      <c r="BM390" s="6">
        <f ca="1">BM389+SUMIFS('Transactions (Dated)'!$F:$F,'Transactions (Dated)'!$D:$D,$BF390,'Transactions (Dated)'!$B:$B,BM$11,'Transactions (Dated)'!$C:$C,"Dividend (paid to cash)")*AB390</f>
        <v>718.63400000000001</v>
      </c>
      <c r="BN390" s="6">
        <f ca="1">BN389+SUMIFS('Transactions (Dated)'!$F:$F,'Transactions (Dated)'!$D:$D,$BF390,'Transactions (Dated)'!$B:$B,BN$11,'Transactions (Dated)'!$C:$C,"Dividend (paid to cash)")*AC390</f>
        <v>1014.9999999999999</v>
      </c>
      <c r="BO390" s="6">
        <f ca="1">BO389+SUMIFS('Transactions (Dated)'!$F:$F,'Transactions (Dated)'!$D:$D,$BF390,'Transactions (Dated)'!$B:$B,BO$11,'Transactions (Dated)'!$C:$C,"Dividend (paid to cash)")*AD390</f>
        <v>0</v>
      </c>
      <c r="BP390" s="6">
        <f ca="1">BP389+SUMIFS('Transactions (Dated)'!$F:$F,'Transactions (Dated)'!$D:$D,$BF390,'Transactions (Dated)'!$B:$B,BP$11,'Transactions (Dated)'!$C:$C,"Dividend (paid to cash)")*AE390</f>
        <v>0</v>
      </c>
      <c r="BQ390" s="6">
        <f ca="1">BQ389+SUMIFS('Transactions (Dated)'!$F:$F,'Transactions (Dated)'!$D:$D,$BF390,'Transactions (Dated)'!$B:$B,BQ$11,'Transactions (Dated)'!$C:$C,"Dividend (paid to cash)")*AF390</f>
        <v>0</v>
      </c>
      <c r="BR390" s="6">
        <f ca="1">BR389+SUMIFS('Transactions (Dated)'!$F:$F,'Transactions (Dated)'!$D:$D,$BF390,'Transactions (Dated)'!$B:$B,BR$11,'Transactions (Dated)'!$C:$C,"Dividend (paid to cash)")*AG390</f>
        <v>0</v>
      </c>
      <c r="BS390" s="6">
        <f ca="1">BS389+SUMIFS('Transactions (Dated)'!$F:$F,'Transactions (Dated)'!$D:$D,$BF390,'Transactions (Dated)'!$B:$B,BS$11,'Transactions (Dated)'!$C:$C,"Dividend (paid to cash)")*AH390</f>
        <v>0</v>
      </c>
      <c r="BT390" s="6">
        <f ca="1">BT389+SUMIFS('Transactions (Dated)'!$F:$F,'Transactions (Dated)'!$D:$D,$BF390,'Transactions (Dated)'!$B:$B,BT$11,'Transactions (Dated)'!$C:$C,"Dividend (paid to cash)")*AI390</f>
        <v>0</v>
      </c>
      <c r="BU390" s="6">
        <f ca="1">BU389+SUMIFS('Transactions (Dated)'!$F:$F,'Transactions (Dated)'!$D:$D,$BF390,'Transactions (Dated)'!$B:$B,BU$11,'Transactions (Dated)'!$C:$C,"Dividend (paid to cash)")*AJ390</f>
        <v>0</v>
      </c>
      <c r="BV390" s="6"/>
      <c r="BX390" s="6">
        <f t="shared" ca="1" si="150"/>
        <v>638265.36899999995</v>
      </c>
      <c r="BZ390" s="3">
        <f t="shared" si="151"/>
        <v>42465</v>
      </c>
      <c r="CA390" s="4">
        <f t="shared" ca="1" si="146"/>
        <v>391795.67500000005</v>
      </c>
      <c r="CB390" s="4">
        <f t="shared" ca="1" si="147"/>
        <v>638265.36899999995</v>
      </c>
      <c r="CD390" s="4">
        <f t="shared" ca="1" si="148"/>
        <v>1030061.044</v>
      </c>
    </row>
    <row r="391" spans="2:82" x14ac:dyDescent="0.15">
      <c r="B391" s="3">
        <f t="shared" si="149"/>
        <v>42466</v>
      </c>
      <c r="C391" s="2">
        <v>13347.5</v>
      </c>
      <c r="E391" s="70">
        <v>42466</v>
      </c>
      <c r="F391" s="69">
        <v>9.27</v>
      </c>
      <c r="G391" s="69">
        <v>2.17</v>
      </c>
      <c r="H391" s="69">
        <v>18</v>
      </c>
      <c r="I391" s="69">
        <v>34</v>
      </c>
      <c r="J391" s="69">
        <v>15.27</v>
      </c>
      <c r="K391" s="69">
        <v>12.7</v>
      </c>
      <c r="L391" s="69">
        <v>18.03</v>
      </c>
      <c r="M391" s="69">
        <v>3.66</v>
      </c>
      <c r="N391" s="69">
        <v>8.9</v>
      </c>
      <c r="O391" s="69">
        <v>9.3733000000000004</v>
      </c>
      <c r="P391" s="69">
        <v>29.47</v>
      </c>
      <c r="Q391" s="69">
        <v>0.96</v>
      </c>
      <c r="R391" s="69">
        <v>4.42</v>
      </c>
      <c r="S391" s="69">
        <v>40.08</v>
      </c>
      <c r="T391" s="4"/>
      <c r="V391" s="3">
        <f t="shared" si="128"/>
        <v>42466</v>
      </c>
      <c r="W391" s="40">
        <f ca="1">W390+SUMIFS('Transactions (Dated)'!$E$2:$E$53,'Transactions (Dated)'!$D$2:$D$53,'Share Values'!$V391,'Transactions (Dated)'!$B$2:$B$53,'Share Values'!W$11,'Transactions (Dated)'!$C$2:$C$53,"Buy")-SUMIFS('Transactions (Dated)'!$E$2:$E$53,'Transactions (Dated)'!$D$2:$D$53,'Share Values'!$V391,'Transactions (Dated)'!$B$2:$B$53,'Share Values'!W$11,'Transactions (Dated)'!$C$2:$C$53,"Sell")</f>
        <v>4625</v>
      </c>
      <c r="X391" s="40">
        <f ca="1">X390+SUMIFS('Transactions (Dated)'!$E$2:$E$53,'Transactions (Dated)'!$D$2:$D$53,'Share Values'!$V391,'Transactions (Dated)'!$B$2:$B$53,'Share Values'!X$11,'Transactions (Dated)'!$C$2:$C$53,"Buy")-SUMIFS('Transactions (Dated)'!$E$2:$E$53,'Transactions (Dated)'!$D$2:$D$53,'Share Values'!$V391,'Transactions (Dated)'!$B$2:$B$53,'Share Values'!X$11,'Transactions (Dated)'!$C$2:$C$53,"Sell")</f>
        <v>9375</v>
      </c>
      <c r="Y391" s="40">
        <f ca="1">Y390+SUMIFS('Transactions (Dated)'!$E$2:$E$53,'Transactions (Dated)'!$D$2:$D$53,'Share Values'!$V391,'Transactions (Dated)'!$B$2:$B$53,'Share Values'!Y$11,'Transactions (Dated)'!$C$2:$C$53,"Buy")-SUMIFS('Transactions (Dated)'!$E$2:$E$53,'Transactions (Dated)'!$D$2:$D$53,'Share Values'!$V391,'Transactions (Dated)'!$B$2:$B$53,'Share Values'!Y$11,'Transactions (Dated)'!$C$2:$C$53,"Sell")</f>
        <v>0</v>
      </c>
      <c r="Z391" s="40">
        <f ca="1">Z390+SUMIFS('Transactions (Dated)'!$E$2:$E$53,'Transactions (Dated)'!$D$2:$D$53,'Share Values'!$V391,'Transactions (Dated)'!$B$2:$B$53,'Share Values'!Z$11,'Transactions (Dated)'!$C$2:$C$53,"Buy")-SUMIFS('Transactions (Dated)'!$E$2:$E$53,'Transactions (Dated)'!$D$2:$D$53,'Share Values'!$V391,'Transactions (Dated)'!$B$2:$B$53,'Share Values'!Z$11,'Transactions (Dated)'!$C$2:$C$53,"Sell")</f>
        <v>1892</v>
      </c>
      <c r="AA391" s="40">
        <f ca="1">AA390+SUMIFS('Transactions (Dated)'!$E$2:$E$53,'Transactions (Dated)'!$D$2:$D$53,'Share Values'!$V391,'Transactions (Dated)'!$B$2:$B$53,'Share Values'!AA$11,'Transactions (Dated)'!$C$2:$C$53,"Buy")-SUMIFS('Transactions (Dated)'!$E$2:$E$53,'Transactions (Dated)'!$D$2:$D$53,'Share Values'!$V391,'Transactions (Dated)'!$B$2:$B$53,'Share Values'!AA$11,'Transactions (Dated)'!$C$2:$C$53,"Sell")</f>
        <v>2348</v>
      </c>
      <c r="AB391" s="40">
        <f ca="1">AB390+SUMIFS('Transactions (Dated)'!$E$2:$E$53,'Transactions (Dated)'!$D$2:$D$53,'Share Values'!$V391,'Transactions (Dated)'!$B$2:$B$53,'Share Values'!AB$11,'Transactions (Dated)'!$C$2:$C$53,"Buy")-SUMIFS('Transactions (Dated)'!$E$2:$E$53,'Transactions (Dated)'!$D$2:$D$53,'Share Values'!$V391,'Transactions (Dated)'!$B$2:$B$53,'Share Values'!AB$11,'Transactions (Dated)'!$C$2:$C$53,"Sell")</f>
        <v>4900</v>
      </c>
      <c r="AC391" s="40">
        <f ca="1">AC390+SUMIFS('Transactions (Dated)'!$E$2:$E$53,'Transactions (Dated)'!$D$2:$D$53,'Share Values'!$V391,'Transactions (Dated)'!$B$2:$B$53,'Share Values'!AC$11,'Transactions (Dated)'!$C$2:$C$53,"Buy")-SUMIFS('Transactions (Dated)'!$E$2:$E$53,'Transactions (Dated)'!$D$2:$D$53,'Share Values'!$V391,'Transactions (Dated)'!$B$2:$B$53,'Share Values'!AC$11,'Transactions (Dated)'!$C$2:$C$53,"Sell")</f>
        <v>2900</v>
      </c>
      <c r="AD391" s="40">
        <f ca="1">AD390+SUMIFS('Transactions (Dated)'!$E$2:$E$53,'Transactions (Dated)'!$D$2:$D$53,'Share Values'!$V391,'Transactions (Dated)'!$B$2:$B$53,'Share Values'!AD$11,'Transactions (Dated)'!$C$2:$C$53,"Buy")-SUMIFS('Transactions (Dated)'!$E$2:$E$53,'Transactions (Dated)'!$D$2:$D$53,'Share Values'!$V391,'Transactions (Dated)'!$B$2:$B$53,'Share Values'!AD$11,'Transactions (Dated)'!$C$2:$C$53,"Sell")</f>
        <v>14201</v>
      </c>
      <c r="AE391" s="40">
        <f ca="1">AE390+SUMIFS('Transactions (Dated)'!$E$2:$E$53,'Transactions (Dated)'!$D$2:$D$53,'Share Values'!$V391,'Transactions (Dated)'!$B$2:$B$53,'Share Values'!AE$11,'Transactions (Dated)'!$C$2:$C$53,"Buy")-SUMIFS('Transactions (Dated)'!$E$2:$E$53,'Transactions (Dated)'!$D$2:$D$53,'Share Values'!$V391,'Transactions (Dated)'!$B$2:$B$53,'Share Values'!AE$11,'Transactions (Dated)'!$C$2:$C$53,"Sell")</f>
        <v>6835</v>
      </c>
      <c r="AF391" s="40">
        <f ca="1">AF390+SUMIFS('Transactions (Dated)'!$E$2:$E$53,'Transactions (Dated)'!$D$2:$D$53,'Share Values'!$V391,'Transactions (Dated)'!$B$2:$B$53,'Share Values'!AF$11,'Transactions (Dated)'!$C$2:$C$53,"Buy")-SUMIFS('Transactions (Dated)'!$E$2:$E$53,'Transactions (Dated)'!$D$2:$D$53,'Share Values'!$V391,'Transactions (Dated)'!$B$2:$B$53,'Share Values'!AF$11,'Transactions (Dated)'!$C$2:$C$53,"Sell")</f>
        <v>0</v>
      </c>
      <c r="AG391" s="40">
        <f ca="1">AG390+SUMIFS('Transactions (Dated)'!$E$2:$E$53,'Transactions (Dated)'!$D$2:$D$53,'Share Values'!$V391,'Transactions (Dated)'!$B$2:$B$53,'Share Values'!AG$11,'Transactions (Dated)'!$C$2:$C$53,"Buy")-SUMIFS('Transactions (Dated)'!$E$2:$E$53,'Transactions (Dated)'!$D$2:$D$53,'Share Values'!$V391,'Transactions (Dated)'!$B$2:$B$53,'Share Values'!AG$11,'Transactions (Dated)'!$C$2:$C$53,"Sell")</f>
        <v>0</v>
      </c>
      <c r="AH391" s="40">
        <f ca="1">AH390+SUMIFS('Transactions (Dated)'!$E$2:$E$53,'Transactions (Dated)'!$D$2:$D$53,'Share Values'!$V391,'Transactions (Dated)'!$B$2:$B$53,'Share Values'!AH$11,'Transactions (Dated)'!$C$2:$C$53,"Buy")-SUMIFS('Transactions (Dated)'!$E$2:$E$53,'Transactions (Dated)'!$D$2:$D$53,'Share Values'!$V391,'Transactions (Dated)'!$B$2:$B$53,'Share Values'!AH$11,'Transactions (Dated)'!$C$2:$C$53,"Sell")</f>
        <v>0</v>
      </c>
      <c r="AI391" s="40">
        <f ca="1">AI390+SUMIFS('Transactions (Dated)'!$E$2:$E$53,'Transactions (Dated)'!$D$2:$D$53,'Share Values'!$V391,'Transactions (Dated)'!$B$2:$B$53,'Share Values'!AI$11,'Transactions (Dated)'!$C$2:$C$53,"Buy")-SUMIFS('Transactions (Dated)'!$E$2:$E$53,'Transactions (Dated)'!$D$2:$D$53,'Share Values'!$V391,'Transactions (Dated)'!$B$2:$B$53,'Share Values'!AI$11,'Transactions (Dated)'!$C$2:$C$53,"Sell")</f>
        <v>0</v>
      </c>
      <c r="AJ391" s="40">
        <f ca="1">AJ390+SUMIFS('Transactions (Dated)'!$E$2:$E$53,'Transactions (Dated)'!$D$2:$D$53,'Share Values'!$V391,'Transactions (Dated)'!$B$2:$B$53,'Share Values'!AJ$11,'Transactions (Dated)'!$C$2:$C$53,"Buy")-SUMIFS('Transactions (Dated)'!$E$2:$E$53,'Transactions (Dated)'!$D$2:$D$53,'Share Values'!$V391,'Transactions (Dated)'!$B$2:$B$53,'Share Values'!AJ$11,'Transactions (Dated)'!$C$2:$C$53,"Sell")</f>
        <v>0</v>
      </c>
      <c r="AK391" s="40"/>
      <c r="AM391" s="3">
        <f t="shared" si="129"/>
        <v>42466</v>
      </c>
      <c r="AN391" s="6">
        <f t="shared" ca="1" si="130"/>
        <v>42873.75</v>
      </c>
      <c r="AO391" s="6">
        <f t="shared" ca="1" si="131"/>
        <v>20343.75</v>
      </c>
      <c r="AP391" s="6">
        <f t="shared" ca="1" si="132"/>
        <v>0</v>
      </c>
      <c r="AQ391" s="6">
        <f t="shared" ca="1" si="133"/>
        <v>64328</v>
      </c>
      <c r="AR391" s="6">
        <f t="shared" ca="1" si="134"/>
        <v>35853.96</v>
      </c>
      <c r="AS391" s="6">
        <f t="shared" ca="1" si="135"/>
        <v>62230</v>
      </c>
      <c r="AT391" s="6">
        <f t="shared" ca="1" si="136"/>
        <v>52287</v>
      </c>
      <c r="AU391" s="6">
        <f t="shared" ca="1" si="137"/>
        <v>51975.66</v>
      </c>
      <c r="AV391" s="6">
        <f t="shared" ca="1" si="138"/>
        <v>60831.5</v>
      </c>
      <c r="AW391" s="6">
        <f t="shared" ca="1" si="139"/>
        <v>0</v>
      </c>
      <c r="AX391" s="6">
        <f t="shared" ca="1" si="140"/>
        <v>0</v>
      </c>
      <c r="AY391" s="6">
        <f t="shared" ca="1" si="141"/>
        <v>0</v>
      </c>
      <c r="AZ391" s="6">
        <f t="shared" ca="1" si="142"/>
        <v>0</v>
      </c>
      <c r="BA391" s="6">
        <f t="shared" ca="1" si="143"/>
        <v>0</v>
      </c>
      <c r="BB391" s="6"/>
      <c r="BD391" s="4">
        <f t="shared" ca="1" si="144"/>
        <v>390723.62</v>
      </c>
      <c r="BF391" s="3">
        <f t="shared" si="145"/>
        <v>42466</v>
      </c>
      <c r="BG391" s="6">
        <f>BG390+SUMIFS('Transactions (Dated)'!H:H,'Transactions (Dated)'!D:D,'Share Values'!AM391)</f>
        <v>633797.67999999993</v>
      </c>
      <c r="BH391" s="6">
        <f ca="1">BH390+SUMIFS('Transactions (Dated)'!$F:$F,'Transactions (Dated)'!$D:$D,$BF391,'Transactions (Dated)'!$B:$B,BH$11,'Transactions (Dated)'!$C:$C,"Dividend (paid to cash)")*W391</f>
        <v>0</v>
      </c>
      <c r="BI391" s="6">
        <f ca="1">BI390+SUMIFS('Transactions (Dated)'!$F:$F,'Transactions (Dated)'!$D:$D,$BF391,'Transactions (Dated)'!$B:$B,BI$11,'Transactions (Dated)'!$C:$C,"Dividend (paid to cash)")*X391</f>
        <v>2421.875</v>
      </c>
      <c r="BJ391" s="6">
        <f ca="1">BJ390+SUMIFS('Transactions (Dated)'!$F:$F,'Transactions (Dated)'!$D:$D,$BF391,'Transactions (Dated)'!$B:$B,BJ$11,'Transactions (Dated)'!$C:$C,"Dividend (paid to cash)")*Y391</f>
        <v>0</v>
      </c>
      <c r="BK391" s="6">
        <f ca="1">BK390+SUMIFS('Transactions (Dated)'!$F:$F,'Transactions (Dated)'!$D:$D,$BF391,'Transactions (Dated)'!$B:$B,BK$11,'Transactions (Dated)'!$C:$C,"Dividend (paid to cash)")*Z391</f>
        <v>312.18000000000006</v>
      </c>
      <c r="BL391" s="6">
        <f ca="1">BL390+SUMIFS('Transactions (Dated)'!$F:$F,'Transactions (Dated)'!$D:$D,$BF391,'Transactions (Dated)'!$B:$B,BL$11,'Transactions (Dated)'!$C:$C,"Dividend (paid to cash)")*AA391</f>
        <v>0</v>
      </c>
      <c r="BM391" s="6">
        <f ca="1">BM390+SUMIFS('Transactions (Dated)'!$F:$F,'Transactions (Dated)'!$D:$D,$BF391,'Transactions (Dated)'!$B:$B,BM$11,'Transactions (Dated)'!$C:$C,"Dividend (paid to cash)")*AB391</f>
        <v>718.63400000000001</v>
      </c>
      <c r="BN391" s="6">
        <f ca="1">BN390+SUMIFS('Transactions (Dated)'!$F:$F,'Transactions (Dated)'!$D:$D,$BF391,'Transactions (Dated)'!$B:$B,BN$11,'Transactions (Dated)'!$C:$C,"Dividend (paid to cash)")*AC391</f>
        <v>1014.9999999999999</v>
      </c>
      <c r="BO391" s="6">
        <f ca="1">BO390+SUMIFS('Transactions (Dated)'!$F:$F,'Transactions (Dated)'!$D:$D,$BF391,'Transactions (Dated)'!$B:$B,BO$11,'Transactions (Dated)'!$C:$C,"Dividend (paid to cash)")*AD391</f>
        <v>0</v>
      </c>
      <c r="BP391" s="6">
        <f ca="1">BP390+SUMIFS('Transactions (Dated)'!$F:$F,'Transactions (Dated)'!$D:$D,$BF391,'Transactions (Dated)'!$B:$B,BP$11,'Transactions (Dated)'!$C:$C,"Dividend (paid to cash)")*AE391</f>
        <v>0</v>
      </c>
      <c r="BQ391" s="6">
        <f ca="1">BQ390+SUMIFS('Transactions (Dated)'!$F:$F,'Transactions (Dated)'!$D:$D,$BF391,'Transactions (Dated)'!$B:$B,BQ$11,'Transactions (Dated)'!$C:$C,"Dividend (paid to cash)")*AF391</f>
        <v>0</v>
      </c>
      <c r="BR391" s="6">
        <f ca="1">BR390+SUMIFS('Transactions (Dated)'!$F:$F,'Transactions (Dated)'!$D:$D,$BF391,'Transactions (Dated)'!$B:$B,BR$11,'Transactions (Dated)'!$C:$C,"Dividend (paid to cash)")*AG391</f>
        <v>0</v>
      </c>
      <c r="BS391" s="6">
        <f ca="1">BS390+SUMIFS('Transactions (Dated)'!$F:$F,'Transactions (Dated)'!$D:$D,$BF391,'Transactions (Dated)'!$B:$B,BS$11,'Transactions (Dated)'!$C:$C,"Dividend (paid to cash)")*AH391</f>
        <v>0</v>
      </c>
      <c r="BT391" s="6">
        <f ca="1">BT390+SUMIFS('Transactions (Dated)'!$F:$F,'Transactions (Dated)'!$D:$D,$BF391,'Transactions (Dated)'!$B:$B,BT$11,'Transactions (Dated)'!$C:$C,"Dividend (paid to cash)")*AI391</f>
        <v>0</v>
      </c>
      <c r="BU391" s="6">
        <f ca="1">BU390+SUMIFS('Transactions (Dated)'!$F:$F,'Transactions (Dated)'!$D:$D,$BF391,'Transactions (Dated)'!$B:$B,BU$11,'Transactions (Dated)'!$C:$C,"Dividend (paid to cash)")*AJ391</f>
        <v>0</v>
      </c>
      <c r="BV391" s="6"/>
      <c r="BX391" s="6">
        <f t="shared" ca="1" si="150"/>
        <v>638265.36899999995</v>
      </c>
      <c r="BZ391" s="3">
        <f t="shared" si="151"/>
        <v>42466</v>
      </c>
      <c r="CA391" s="4">
        <f t="shared" ca="1" si="146"/>
        <v>390723.62</v>
      </c>
      <c r="CB391" s="4">
        <f t="shared" ca="1" si="147"/>
        <v>638265.36899999995</v>
      </c>
      <c r="CD391" s="4">
        <f t="shared" ca="1" si="148"/>
        <v>1028988.9889999999</v>
      </c>
    </row>
    <row r="392" spans="2:82" x14ac:dyDescent="0.15">
      <c r="B392" s="3">
        <f t="shared" si="149"/>
        <v>42467</v>
      </c>
      <c r="C392" s="2">
        <v>13266.4</v>
      </c>
      <c r="E392" s="70">
        <v>42467</v>
      </c>
      <c r="F392" s="69">
        <v>9.19</v>
      </c>
      <c r="G392" s="69">
        <v>2.2000000000000002</v>
      </c>
      <c r="H392" s="69">
        <v>17.89</v>
      </c>
      <c r="I392" s="69">
        <v>34</v>
      </c>
      <c r="J392" s="69">
        <v>15.22</v>
      </c>
      <c r="K392" s="69">
        <v>12.63</v>
      </c>
      <c r="L392" s="69">
        <v>18.13</v>
      </c>
      <c r="M392" s="69">
        <v>3.81</v>
      </c>
      <c r="N392" s="69">
        <v>8.59</v>
      </c>
      <c r="O392" s="69">
        <v>9.3232999999999997</v>
      </c>
      <c r="P392" s="69">
        <v>29.49</v>
      </c>
      <c r="Q392" s="69">
        <v>0.96</v>
      </c>
      <c r="R392" s="69">
        <v>3.94</v>
      </c>
      <c r="S392" s="69">
        <v>39.71</v>
      </c>
      <c r="T392" s="4"/>
      <c r="V392" s="3">
        <f t="shared" si="128"/>
        <v>42467</v>
      </c>
      <c r="W392" s="40">
        <f ca="1">W391+SUMIFS('Transactions (Dated)'!$E$2:$E$53,'Transactions (Dated)'!$D$2:$D$53,'Share Values'!$V392,'Transactions (Dated)'!$B$2:$B$53,'Share Values'!W$11,'Transactions (Dated)'!$C$2:$C$53,"Buy")-SUMIFS('Transactions (Dated)'!$E$2:$E$53,'Transactions (Dated)'!$D$2:$D$53,'Share Values'!$V392,'Transactions (Dated)'!$B$2:$B$53,'Share Values'!W$11,'Transactions (Dated)'!$C$2:$C$53,"Sell")</f>
        <v>4625</v>
      </c>
      <c r="X392" s="40">
        <f ca="1">X391+SUMIFS('Transactions (Dated)'!$E$2:$E$53,'Transactions (Dated)'!$D$2:$D$53,'Share Values'!$V392,'Transactions (Dated)'!$B$2:$B$53,'Share Values'!X$11,'Transactions (Dated)'!$C$2:$C$53,"Buy")-SUMIFS('Transactions (Dated)'!$E$2:$E$53,'Transactions (Dated)'!$D$2:$D$53,'Share Values'!$V392,'Transactions (Dated)'!$B$2:$B$53,'Share Values'!X$11,'Transactions (Dated)'!$C$2:$C$53,"Sell")</f>
        <v>9375</v>
      </c>
      <c r="Y392" s="40">
        <f ca="1">Y391+SUMIFS('Transactions (Dated)'!$E$2:$E$53,'Transactions (Dated)'!$D$2:$D$53,'Share Values'!$V392,'Transactions (Dated)'!$B$2:$B$53,'Share Values'!Y$11,'Transactions (Dated)'!$C$2:$C$53,"Buy")-SUMIFS('Transactions (Dated)'!$E$2:$E$53,'Transactions (Dated)'!$D$2:$D$53,'Share Values'!$V392,'Transactions (Dated)'!$B$2:$B$53,'Share Values'!Y$11,'Transactions (Dated)'!$C$2:$C$53,"Sell")</f>
        <v>0</v>
      </c>
      <c r="Z392" s="40">
        <f ca="1">Z391+SUMIFS('Transactions (Dated)'!$E$2:$E$53,'Transactions (Dated)'!$D$2:$D$53,'Share Values'!$V392,'Transactions (Dated)'!$B$2:$B$53,'Share Values'!Z$11,'Transactions (Dated)'!$C$2:$C$53,"Buy")-SUMIFS('Transactions (Dated)'!$E$2:$E$53,'Transactions (Dated)'!$D$2:$D$53,'Share Values'!$V392,'Transactions (Dated)'!$B$2:$B$53,'Share Values'!Z$11,'Transactions (Dated)'!$C$2:$C$53,"Sell")</f>
        <v>1892</v>
      </c>
      <c r="AA392" s="40">
        <f ca="1">AA391+SUMIFS('Transactions (Dated)'!$E$2:$E$53,'Transactions (Dated)'!$D$2:$D$53,'Share Values'!$V392,'Transactions (Dated)'!$B$2:$B$53,'Share Values'!AA$11,'Transactions (Dated)'!$C$2:$C$53,"Buy")-SUMIFS('Transactions (Dated)'!$E$2:$E$53,'Transactions (Dated)'!$D$2:$D$53,'Share Values'!$V392,'Transactions (Dated)'!$B$2:$B$53,'Share Values'!AA$11,'Transactions (Dated)'!$C$2:$C$53,"Sell")</f>
        <v>2348</v>
      </c>
      <c r="AB392" s="40">
        <f ca="1">AB391+SUMIFS('Transactions (Dated)'!$E$2:$E$53,'Transactions (Dated)'!$D$2:$D$53,'Share Values'!$V392,'Transactions (Dated)'!$B$2:$B$53,'Share Values'!AB$11,'Transactions (Dated)'!$C$2:$C$53,"Buy")-SUMIFS('Transactions (Dated)'!$E$2:$E$53,'Transactions (Dated)'!$D$2:$D$53,'Share Values'!$V392,'Transactions (Dated)'!$B$2:$B$53,'Share Values'!AB$11,'Transactions (Dated)'!$C$2:$C$53,"Sell")</f>
        <v>4900</v>
      </c>
      <c r="AC392" s="40">
        <f ca="1">AC391+SUMIFS('Transactions (Dated)'!$E$2:$E$53,'Transactions (Dated)'!$D$2:$D$53,'Share Values'!$V392,'Transactions (Dated)'!$B$2:$B$53,'Share Values'!AC$11,'Transactions (Dated)'!$C$2:$C$53,"Buy")-SUMIFS('Transactions (Dated)'!$E$2:$E$53,'Transactions (Dated)'!$D$2:$D$53,'Share Values'!$V392,'Transactions (Dated)'!$B$2:$B$53,'Share Values'!AC$11,'Transactions (Dated)'!$C$2:$C$53,"Sell")</f>
        <v>2900</v>
      </c>
      <c r="AD392" s="40">
        <f ca="1">AD391+SUMIFS('Transactions (Dated)'!$E$2:$E$53,'Transactions (Dated)'!$D$2:$D$53,'Share Values'!$V392,'Transactions (Dated)'!$B$2:$B$53,'Share Values'!AD$11,'Transactions (Dated)'!$C$2:$C$53,"Buy")-SUMIFS('Transactions (Dated)'!$E$2:$E$53,'Transactions (Dated)'!$D$2:$D$53,'Share Values'!$V392,'Transactions (Dated)'!$B$2:$B$53,'Share Values'!AD$11,'Transactions (Dated)'!$C$2:$C$53,"Sell")</f>
        <v>14201</v>
      </c>
      <c r="AE392" s="40">
        <f ca="1">AE391+SUMIFS('Transactions (Dated)'!$E$2:$E$53,'Transactions (Dated)'!$D$2:$D$53,'Share Values'!$V392,'Transactions (Dated)'!$B$2:$B$53,'Share Values'!AE$11,'Transactions (Dated)'!$C$2:$C$53,"Buy")-SUMIFS('Transactions (Dated)'!$E$2:$E$53,'Transactions (Dated)'!$D$2:$D$53,'Share Values'!$V392,'Transactions (Dated)'!$B$2:$B$53,'Share Values'!AE$11,'Transactions (Dated)'!$C$2:$C$53,"Sell")</f>
        <v>6835</v>
      </c>
      <c r="AF392" s="40">
        <f ca="1">AF391+SUMIFS('Transactions (Dated)'!$E$2:$E$53,'Transactions (Dated)'!$D$2:$D$53,'Share Values'!$V392,'Transactions (Dated)'!$B$2:$B$53,'Share Values'!AF$11,'Transactions (Dated)'!$C$2:$C$53,"Buy")-SUMIFS('Transactions (Dated)'!$E$2:$E$53,'Transactions (Dated)'!$D$2:$D$53,'Share Values'!$V392,'Transactions (Dated)'!$B$2:$B$53,'Share Values'!AF$11,'Transactions (Dated)'!$C$2:$C$53,"Sell")</f>
        <v>0</v>
      </c>
      <c r="AG392" s="40">
        <f ca="1">AG391+SUMIFS('Transactions (Dated)'!$E$2:$E$53,'Transactions (Dated)'!$D$2:$D$53,'Share Values'!$V392,'Transactions (Dated)'!$B$2:$B$53,'Share Values'!AG$11,'Transactions (Dated)'!$C$2:$C$53,"Buy")-SUMIFS('Transactions (Dated)'!$E$2:$E$53,'Transactions (Dated)'!$D$2:$D$53,'Share Values'!$V392,'Transactions (Dated)'!$B$2:$B$53,'Share Values'!AG$11,'Transactions (Dated)'!$C$2:$C$53,"Sell")</f>
        <v>0</v>
      </c>
      <c r="AH392" s="40">
        <f ca="1">AH391+SUMIFS('Transactions (Dated)'!$E$2:$E$53,'Transactions (Dated)'!$D$2:$D$53,'Share Values'!$V392,'Transactions (Dated)'!$B$2:$B$53,'Share Values'!AH$11,'Transactions (Dated)'!$C$2:$C$53,"Buy")-SUMIFS('Transactions (Dated)'!$E$2:$E$53,'Transactions (Dated)'!$D$2:$D$53,'Share Values'!$V392,'Transactions (Dated)'!$B$2:$B$53,'Share Values'!AH$11,'Transactions (Dated)'!$C$2:$C$53,"Sell")</f>
        <v>0</v>
      </c>
      <c r="AI392" s="40">
        <f ca="1">AI391+SUMIFS('Transactions (Dated)'!$E$2:$E$53,'Transactions (Dated)'!$D$2:$D$53,'Share Values'!$V392,'Transactions (Dated)'!$B$2:$B$53,'Share Values'!AI$11,'Transactions (Dated)'!$C$2:$C$53,"Buy")-SUMIFS('Transactions (Dated)'!$E$2:$E$53,'Transactions (Dated)'!$D$2:$D$53,'Share Values'!$V392,'Transactions (Dated)'!$B$2:$B$53,'Share Values'!AI$11,'Transactions (Dated)'!$C$2:$C$53,"Sell")</f>
        <v>0</v>
      </c>
      <c r="AJ392" s="40">
        <f ca="1">AJ391+SUMIFS('Transactions (Dated)'!$E$2:$E$53,'Transactions (Dated)'!$D$2:$D$53,'Share Values'!$V392,'Transactions (Dated)'!$B$2:$B$53,'Share Values'!AJ$11,'Transactions (Dated)'!$C$2:$C$53,"Buy")-SUMIFS('Transactions (Dated)'!$E$2:$E$53,'Transactions (Dated)'!$D$2:$D$53,'Share Values'!$V392,'Transactions (Dated)'!$B$2:$B$53,'Share Values'!AJ$11,'Transactions (Dated)'!$C$2:$C$53,"Sell")</f>
        <v>0</v>
      </c>
      <c r="AK392" s="40"/>
      <c r="AM392" s="3">
        <f t="shared" si="129"/>
        <v>42467</v>
      </c>
      <c r="AN392" s="6">
        <f t="shared" ca="1" si="130"/>
        <v>42503.75</v>
      </c>
      <c r="AO392" s="6">
        <f t="shared" ca="1" si="131"/>
        <v>20625</v>
      </c>
      <c r="AP392" s="6">
        <f t="shared" ca="1" si="132"/>
        <v>0</v>
      </c>
      <c r="AQ392" s="6">
        <f t="shared" ca="1" si="133"/>
        <v>64328</v>
      </c>
      <c r="AR392" s="6">
        <f t="shared" ca="1" si="134"/>
        <v>35736.560000000005</v>
      </c>
      <c r="AS392" s="6">
        <f t="shared" ca="1" si="135"/>
        <v>61887.000000000007</v>
      </c>
      <c r="AT392" s="6">
        <f t="shared" ca="1" si="136"/>
        <v>52577</v>
      </c>
      <c r="AU392" s="6">
        <f t="shared" ca="1" si="137"/>
        <v>54105.81</v>
      </c>
      <c r="AV392" s="6">
        <f t="shared" ca="1" si="138"/>
        <v>58712.65</v>
      </c>
      <c r="AW392" s="6">
        <f t="shared" ca="1" si="139"/>
        <v>0</v>
      </c>
      <c r="AX392" s="6">
        <f t="shared" ca="1" si="140"/>
        <v>0</v>
      </c>
      <c r="AY392" s="6">
        <f t="shared" ca="1" si="141"/>
        <v>0</v>
      </c>
      <c r="AZ392" s="6">
        <f t="shared" ca="1" si="142"/>
        <v>0</v>
      </c>
      <c r="BA392" s="6">
        <f t="shared" ca="1" si="143"/>
        <v>0</v>
      </c>
      <c r="BB392" s="6"/>
      <c r="BD392" s="4">
        <f t="shared" ca="1" si="144"/>
        <v>390475.77</v>
      </c>
      <c r="BF392" s="3">
        <f t="shared" si="145"/>
        <v>42467</v>
      </c>
      <c r="BG392" s="6">
        <f>BG391+SUMIFS('Transactions (Dated)'!H:H,'Transactions (Dated)'!D:D,'Share Values'!AM392)</f>
        <v>633797.67999999993</v>
      </c>
      <c r="BH392" s="6">
        <f ca="1">BH391+SUMIFS('Transactions (Dated)'!$F:$F,'Transactions (Dated)'!$D:$D,$BF392,'Transactions (Dated)'!$B:$B,BH$11,'Transactions (Dated)'!$C:$C,"Dividend (paid to cash)")*W392</f>
        <v>0</v>
      </c>
      <c r="BI392" s="6">
        <f ca="1">BI391+SUMIFS('Transactions (Dated)'!$F:$F,'Transactions (Dated)'!$D:$D,$BF392,'Transactions (Dated)'!$B:$B,BI$11,'Transactions (Dated)'!$C:$C,"Dividend (paid to cash)")*X392</f>
        <v>2421.875</v>
      </c>
      <c r="BJ392" s="6">
        <f ca="1">BJ391+SUMIFS('Transactions (Dated)'!$F:$F,'Transactions (Dated)'!$D:$D,$BF392,'Transactions (Dated)'!$B:$B,BJ$11,'Transactions (Dated)'!$C:$C,"Dividend (paid to cash)")*Y392</f>
        <v>0</v>
      </c>
      <c r="BK392" s="6">
        <f ca="1">BK391+SUMIFS('Transactions (Dated)'!$F:$F,'Transactions (Dated)'!$D:$D,$BF392,'Transactions (Dated)'!$B:$B,BK$11,'Transactions (Dated)'!$C:$C,"Dividend (paid to cash)")*Z392</f>
        <v>312.18000000000006</v>
      </c>
      <c r="BL392" s="6">
        <f ca="1">BL391+SUMIFS('Transactions (Dated)'!$F:$F,'Transactions (Dated)'!$D:$D,$BF392,'Transactions (Dated)'!$B:$B,BL$11,'Transactions (Dated)'!$C:$C,"Dividend (paid to cash)")*AA392</f>
        <v>0</v>
      </c>
      <c r="BM392" s="6">
        <f ca="1">BM391+SUMIFS('Transactions (Dated)'!$F:$F,'Transactions (Dated)'!$D:$D,$BF392,'Transactions (Dated)'!$B:$B,BM$11,'Transactions (Dated)'!$C:$C,"Dividend (paid to cash)")*AB392</f>
        <v>718.63400000000001</v>
      </c>
      <c r="BN392" s="6">
        <f ca="1">BN391+SUMIFS('Transactions (Dated)'!$F:$F,'Transactions (Dated)'!$D:$D,$BF392,'Transactions (Dated)'!$B:$B,BN$11,'Transactions (Dated)'!$C:$C,"Dividend (paid to cash)")*AC392</f>
        <v>1014.9999999999999</v>
      </c>
      <c r="BO392" s="6">
        <f ca="1">BO391+SUMIFS('Transactions (Dated)'!$F:$F,'Transactions (Dated)'!$D:$D,$BF392,'Transactions (Dated)'!$B:$B,BO$11,'Transactions (Dated)'!$C:$C,"Dividend (paid to cash)")*AD392</f>
        <v>0</v>
      </c>
      <c r="BP392" s="6">
        <f ca="1">BP391+SUMIFS('Transactions (Dated)'!$F:$F,'Transactions (Dated)'!$D:$D,$BF392,'Transactions (Dated)'!$B:$B,BP$11,'Transactions (Dated)'!$C:$C,"Dividend (paid to cash)")*AE392</f>
        <v>0</v>
      </c>
      <c r="BQ392" s="6">
        <f ca="1">BQ391+SUMIFS('Transactions (Dated)'!$F:$F,'Transactions (Dated)'!$D:$D,$BF392,'Transactions (Dated)'!$B:$B,BQ$11,'Transactions (Dated)'!$C:$C,"Dividend (paid to cash)")*AF392</f>
        <v>0</v>
      </c>
      <c r="BR392" s="6">
        <f ca="1">BR391+SUMIFS('Transactions (Dated)'!$F:$F,'Transactions (Dated)'!$D:$D,$BF392,'Transactions (Dated)'!$B:$B,BR$11,'Transactions (Dated)'!$C:$C,"Dividend (paid to cash)")*AG392</f>
        <v>0</v>
      </c>
      <c r="BS392" s="6">
        <f ca="1">BS391+SUMIFS('Transactions (Dated)'!$F:$F,'Transactions (Dated)'!$D:$D,$BF392,'Transactions (Dated)'!$B:$B,BS$11,'Transactions (Dated)'!$C:$C,"Dividend (paid to cash)")*AH392</f>
        <v>0</v>
      </c>
      <c r="BT392" s="6">
        <f ca="1">BT391+SUMIFS('Transactions (Dated)'!$F:$F,'Transactions (Dated)'!$D:$D,$BF392,'Transactions (Dated)'!$B:$B,BT$11,'Transactions (Dated)'!$C:$C,"Dividend (paid to cash)")*AI392</f>
        <v>0</v>
      </c>
      <c r="BU392" s="6">
        <f ca="1">BU391+SUMIFS('Transactions (Dated)'!$F:$F,'Transactions (Dated)'!$D:$D,$BF392,'Transactions (Dated)'!$B:$B,BU$11,'Transactions (Dated)'!$C:$C,"Dividend (paid to cash)")*AJ392</f>
        <v>0</v>
      </c>
      <c r="BV392" s="6"/>
      <c r="BX392" s="6">
        <f t="shared" ca="1" si="150"/>
        <v>638265.36899999995</v>
      </c>
      <c r="BZ392" s="3">
        <f t="shared" si="151"/>
        <v>42467</v>
      </c>
      <c r="CA392" s="4">
        <f t="shared" ca="1" si="146"/>
        <v>390475.77</v>
      </c>
      <c r="CB392" s="4">
        <f t="shared" ca="1" si="147"/>
        <v>638265.36899999995</v>
      </c>
      <c r="CD392" s="4">
        <f t="shared" ca="1" si="148"/>
        <v>1028741.139</v>
      </c>
    </row>
    <row r="393" spans="2:82" x14ac:dyDescent="0.15">
      <c r="B393" s="3">
        <f t="shared" si="149"/>
        <v>42468</v>
      </c>
      <c r="C393" s="2">
        <v>13396.7</v>
      </c>
      <c r="E393" s="70">
        <v>42468</v>
      </c>
      <c r="F393" s="69">
        <v>9.1999999999999993</v>
      </c>
      <c r="G393" s="69">
        <v>2.25</v>
      </c>
      <c r="H393" s="69">
        <v>18.07</v>
      </c>
      <c r="I393" s="69">
        <v>33.770000000000003</v>
      </c>
      <c r="J393" s="69">
        <v>15.21</v>
      </c>
      <c r="K393" s="69">
        <v>12.77</v>
      </c>
      <c r="L393" s="69">
        <v>17</v>
      </c>
      <c r="M393" s="69">
        <v>3.92</v>
      </c>
      <c r="N393" s="69">
        <v>8.65</v>
      </c>
      <c r="O393" s="69">
        <v>9.4967000000000006</v>
      </c>
      <c r="P393" s="69">
        <v>29.57</v>
      </c>
      <c r="Q393" s="69">
        <v>0.95</v>
      </c>
      <c r="R393" s="69">
        <v>4.01</v>
      </c>
      <c r="S393" s="69">
        <v>39.86</v>
      </c>
      <c r="T393" s="4"/>
      <c r="V393" s="3">
        <f t="shared" si="128"/>
        <v>42468</v>
      </c>
      <c r="W393" s="40">
        <f ca="1">W392+SUMIFS('Transactions (Dated)'!$E$2:$E$53,'Transactions (Dated)'!$D$2:$D$53,'Share Values'!$V393,'Transactions (Dated)'!$B$2:$B$53,'Share Values'!W$11,'Transactions (Dated)'!$C$2:$C$53,"Buy")-SUMIFS('Transactions (Dated)'!$E$2:$E$53,'Transactions (Dated)'!$D$2:$D$53,'Share Values'!$V393,'Transactions (Dated)'!$B$2:$B$53,'Share Values'!W$11,'Transactions (Dated)'!$C$2:$C$53,"Sell")</f>
        <v>4625</v>
      </c>
      <c r="X393" s="40">
        <f ca="1">X392+SUMIFS('Transactions (Dated)'!$E$2:$E$53,'Transactions (Dated)'!$D$2:$D$53,'Share Values'!$V393,'Transactions (Dated)'!$B$2:$B$53,'Share Values'!X$11,'Transactions (Dated)'!$C$2:$C$53,"Buy")-SUMIFS('Transactions (Dated)'!$E$2:$E$53,'Transactions (Dated)'!$D$2:$D$53,'Share Values'!$V393,'Transactions (Dated)'!$B$2:$B$53,'Share Values'!X$11,'Transactions (Dated)'!$C$2:$C$53,"Sell")</f>
        <v>9375</v>
      </c>
      <c r="Y393" s="40">
        <f ca="1">Y392+SUMIFS('Transactions (Dated)'!$E$2:$E$53,'Transactions (Dated)'!$D$2:$D$53,'Share Values'!$V393,'Transactions (Dated)'!$B$2:$B$53,'Share Values'!Y$11,'Transactions (Dated)'!$C$2:$C$53,"Buy")-SUMIFS('Transactions (Dated)'!$E$2:$E$53,'Transactions (Dated)'!$D$2:$D$53,'Share Values'!$V393,'Transactions (Dated)'!$B$2:$B$53,'Share Values'!Y$11,'Transactions (Dated)'!$C$2:$C$53,"Sell")</f>
        <v>0</v>
      </c>
      <c r="Z393" s="40">
        <f ca="1">Z392+SUMIFS('Transactions (Dated)'!$E$2:$E$53,'Transactions (Dated)'!$D$2:$D$53,'Share Values'!$V393,'Transactions (Dated)'!$B$2:$B$53,'Share Values'!Z$11,'Transactions (Dated)'!$C$2:$C$53,"Buy")-SUMIFS('Transactions (Dated)'!$E$2:$E$53,'Transactions (Dated)'!$D$2:$D$53,'Share Values'!$V393,'Transactions (Dated)'!$B$2:$B$53,'Share Values'!Z$11,'Transactions (Dated)'!$C$2:$C$53,"Sell")</f>
        <v>1892</v>
      </c>
      <c r="AA393" s="40">
        <f ca="1">AA392+SUMIFS('Transactions (Dated)'!$E$2:$E$53,'Transactions (Dated)'!$D$2:$D$53,'Share Values'!$V393,'Transactions (Dated)'!$B$2:$B$53,'Share Values'!AA$11,'Transactions (Dated)'!$C$2:$C$53,"Buy")-SUMIFS('Transactions (Dated)'!$E$2:$E$53,'Transactions (Dated)'!$D$2:$D$53,'Share Values'!$V393,'Transactions (Dated)'!$B$2:$B$53,'Share Values'!AA$11,'Transactions (Dated)'!$C$2:$C$53,"Sell")</f>
        <v>2348</v>
      </c>
      <c r="AB393" s="40">
        <f ca="1">AB392+SUMIFS('Transactions (Dated)'!$E$2:$E$53,'Transactions (Dated)'!$D$2:$D$53,'Share Values'!$V393,'Transactions (Dated)'!$B$2:$B$53,'Share Values'!AB$11,'Transactions (Dated)'!$C$2:$C$53,"Buy")-SUMIFS('Transactions (Dated)'!$E$2:$E$53,'Transactions (Dated)'!$D$2:$D$53,'Share Values'!$V393,'Transactions (Dated)'!$B$2:$B$53,'Share Values'!AB$11,'Transactions (Dated)'!$C$2:$C$53,"Sell")</f>
        <v>4900</v>
      </c>
      <c r="AC393" s="40">
        <f ca="1">AC392+SUMIFS('Transactions (Dated)'!$E$2:$E$53,'Transactions (Dated)'!$D$2:$D$53,'Share Values'!$V393,'Transactions (Dated)'!$B$2:$B$53,'Share Values'!AC$11,'Transactions (Dated)'!$C$2:$C$53,"Buy")-SUMIFS('Transactions (Dated)'!$E$2:$E$53,'Transactions (Dated)'!$D$2:$D$53,'Share Values'!$V393,'Transactions (Dated)'!$B$2:$B$53,'Share Values'!AC$11,'Transactions (Dated)'!$C$2:$C$53,"Sell")</f>
        <v>2900</v>
      </c>
      <c r="AD393" s="40">
        <f ca="1">AD392+SUMIFS('Transactions (Dated)'!$E$2:$E$53,'Transactions (Dated)'!$D$2:$D$53,'Share Values'!$V393,'Transactions (Dated)'!$B$2:$B$53,'Share Values'!AD$11,'Transactions (Dated)'!$C$2:$C$53,"Buy")-SUMIFS('Transactions (Dated)'!$E$2:$E$53,'Transactions (Dated)'!$D$2:$D$53,'Share Values'!$V393,'Transactions (Dated)'!$B$2:$B$53,'Share Values'!AD$11,'Transactions (Dated)'!$C$2:$C$53,"Sell")</f>
        <v>14201</v>
      </c>
      <c r="AE393" s="40">
        <f ca="1">AE392+SUMIFS('Transactions (Dated)'!$E$2:$E$53,'Transactions (Dated)'!$D$2:$D$53,'Share Values'!$V393,'Transactions (Dated)'!$B$2:$B$53,'Share Values'!AE$11,'Transactions (Dated)'!$C$2:$C$53,"Buy")-SUMIFS('Transactions (Dated)'!$E$2:$E$53,'Transactions (Dated)'!$D$2:$D$53,'Share Values'!$V393,'Transactions (Dated)'!$B$2:$B$53,'Share Values'!AE$11,'Transactions (Dated)'!$C$2:$C$53,"Sell")</f>
        <v>6835</v>
      </c>
      <c r="AF393" s="40">
        <f ca="1">AF392+SUMIFS('Transactions (Dated)'!$E$2:$E$53,'Transactions (Dated)'!$D$2:$D$53,'Share Values'!$V393,'Transactions (Dated)'!$B$2:$B$53,'Share Values'!AF$11,'Transactions (Dated)'!$C$2:$C$53,"Buy")-SUMIFS('Transactions (Dated)'!$E$2:$E$53,'Transactions (Dated)'!$D$2:$D$53,'Share Values'!$V393,'Transactions (Dated)'!$B$2:$B$53,'Share Values'!AF$11,'Transactions (Dated)'!$C$2:$C$53,"Sell")</f>
        <v>0</v>
      </c>
      <c r="AG393" s="40">
        <f ca="1">AG392+SUMIFS('Transactions (Dated)'!$E$2:$E$53,'Transactions (Dated)'!$D$2:$D$53,'Share Values'!$V393,'Transactions (Dated)'!$B$2:$B$53,'Share Values'!AG$11,'Transactions (Dated)'!$C$2:$C$53,"Buy")-SUMIFS('Transactions (Dated)'!$E$2:$E$53,'Transactions (Dated)'!$D$2:$D$53,'Share Values'!$V393,'Transactions (Dated)'!$B$2:$B$53,'Share Values'!AG$11,'Transactions (Dated)'!$C$2:$C$53,"Sell")</f>
        <v>0</v>
      </c>
      <c r="AH393" s="40">
        <f ca="1">AH392+SUMIFS('Transactions (Dated)'!$E$2:$E$53,'Transactions (Dated)'!$D$2:$D$53,'Share Values'!$V393,'Transactions (Dated)'!$B$2:$B$53,'Share Values'!AH$11,'Transactions (Dated)'!$C$2:$C$53,"Buy")-SUMIFS('Transactions (Dated)'!$E$2:$E$53,'Transactions (Dated)'!$D$2:$D$53,'Share Values'!$V393,'Transactions (Dated)'!$B$2:$B$53,'Share Values'!AH$11,'Transactions (Dated)'!$C$2:$C$53,"Sell")</f>
        <v>0</v>
      </c>
      <c r="AI393" s="40">
        <f ca="1">AI392+SUMIFS('Transactions (Dated)'!$E$2:$E$53,'Transactions (Dated)'!$D$2:$D$53,'Share Values'!$V393,'Transactions (Dated)'!$B$2:$B$53,'Share Values'!AI$11,'Transactions (Dated)'!$C$2:$C$53,"Buy")-SUMIFS('Transactions (Dated)'!$E$2:$E$53,'Transactions (Dated)'!$D$2:$D$53,'Share Values'!$V393,'Transactions (Dated)'!$B$2:$B$53,'Share Values'!AI$11,'Transactions (Dated)'!$C$2:$C$53,"Sell")</f>
        <v>0</v>
      </c>
      <c r="AJ393" s="40">
        <f ca="1">AJ392+SUMIFS('Transactions (Dated)'!$E$2:$E$53,'Transactions (Dated)'!$D$2:$D$53,'Share Values'!$V393,'Transactions (Dated)'!$B$2:$B$53,'Share Values'!AJ$11,'Transactions (Dated)'!$C$2:$C$53,"Buy")-SUMIFS('Transactions (Dated)'!$E$2:$E$53,'Transactions (Dated)'!$D$2:$D$53,'Share Values'!$V393,'Transactions (Dated)'!$B$2:$B$53,'Share Values'!AJ$11,'Transactions (Dated)'!$C$2:$C$53,"Sell")</f>
        <v>0</v>
      </c>
      <c r="AK393" s="40"/>
      <c r="AM393" s="3">
        <f t="shared" si="129"/>
        <v>42468</v>
      </c>
      <c r="AN393" s="6">
        <f t="shared" ca="1" si="130"/>
        <v>42550</v>
      </c>
      <c r="AO393" s="6">
        <f t="shared" ca="1" si="131"/>
        <v>21093.75</v>
      </c>
      <c r="AP393" s="6">
        <f t="shared" ca="1" si="132"/>
        <v>0</v>
      </c>
      <c r="AQ393" s="6">
        <f t="shared" ca="1" si="133"/>
        <v>63892.840000000004</v>
      </c>
      <c r="AR393" s="6">
        <f t="shared" ca="1" si="134"/>
        <v>35713.08</v>
      </c>
      <c r="AS393" s="6">
        <f t="shared" ca="1" si="135"/>
        <v>62573</v>
      </c>
      <c r="AT393" s="6">
        <f t="shared" ca="1" si="136"/>
        <v>49300</v>
      </c>
      <c r="AU393" s="6">
        <f t="shared" ca="1" si="137"/>
        <v>55667.92</v>
      </c>
      <c r="AV393" s="6">
        <f t="shared" ca="1" si="138"/>
        <v>59122.75</v>
      </c>
      <c r="AW393" s="6">
        <f t="shared" ca="1" si="139"/>
        <v>0</v>
      </c>
      <c r="AX393" s="6">
        <f t="shared" ca="1" si="140"/>
        <v>0</v>
      </c>
      <c r="AY393" s="6">
        <f t="shared" ca="1" si="141"/>
        <v>0</v>
      </c>
      <c r="AZ393" s="6">
        <f t="shared" ca="1" si="142"/>
        <v>0</v>
      </c>
      <c r="BA393" s="6">
        <f t="shared" ca="1" si="143"/>
        <v>0</v>
      </c>
      <c r="BB393" s="6"/>
      <c r="BD393" s="4">
        <f t="shared" ca="1" si="144"/>
        <v>389913.33999999997</v>
      </c>
      <c r="BF393" s="3">
        <f t="shared" si="145"/>
        <v>42468</v>
      </c>
      <c r="BG393" s="6">
        <f>BG392+SUMIFS('Transactions (Dated)'!H:H,'Transactions (Dated)'!D:D,'Share Values'!AM393)</f>
        <v>633797.67999999993</v>
      </c>
      <c r="BH393" s="6">
        <f ca="1">BH392+SUMIFS('Transactions (Dated)'!$F:$F,'Transactions (Dated)'!$D:$D,$BF393,'Transactions (Dated)'!$B:$B,BH$11,'Transactions (Dated)'!$C:$C,"Dividend (paid to cash)")*W393</f>
        <v>0</v>
      </c>
      <c r="BI393" s="6">
        <f ca="1">BI392+SUMIFS('Transactions (Dated)'!$F:$F,'Transactions (Dated)'!$D:$D,$BF393,'Transactions (Dated)'!$B:$B,BI$11,'Transactions (Dated)'!$C:$C,"Dividend (paid to cash)")*X393</f>
        <v>2421.875</v>
      </c>
      <c r="BJ393" s="6">
        <f ca="1">BJ392+SUMIFS('Transactions (Dated)'!$F:$F,'Transactions (Dated)'!$D:$D,$BF393,'Transactions (Dated)'!$B:$B,BJ$11,'Transactions (Dated)'!$C:$C,"Dividend (paid to cash)")*Y393</f>
        <v>0</v>
      </c>
      <c r="BK393" s="6">
        <f ca="1">BK392+SUMIFS('Transactions (Dated)'!$F:$F,'Transactions (Dated)'!$D:$D,$BF393,'Transactions (Dated)'!$B:$B,BK$11,'Transactions (Dated)'!$C:$C,"Dividend (paid to cash)")*Z393</f>
        <v>312.18000000000006</v>
      </c>
      <c r="BL393" s="6">
        <f ca="1">BL392+SUMIFS('Transactions (Dated)'!$F:$F,'Transactions (Dated)'!$D:$D,$BF393,'Transactions (Dated)'!$B:$B,BL$11,'Transactions (Dated)'!$C:$C,"Dividend (paid to cash)")*AA393</f>
        <v>0</v>
      </c>
      <c r="BM393" s="6">
        <f ca="1">BM392+SUMIFS('Transactions (Dated)'!$F:$F,'Transactions (Dated)'!$D:$D,$BF393,'Transactions (Dated)'!$B:$B,BM$11,'Transactions (Dated)'!$C:$C,"Dividend (paid to cash)")*AB393</f>
        <v>718.63400000000001</v>
      </c>
      <c r="BN393" s="6">
        <f ca="1">BN392+SUMIFS('Transactions (Dated)'!$F:$F,'Transactions (Dated)'!$D:$D,$BF393,'Transactions (Dated)'!$B:$B,BN$11,'Transactions (Dated)'!$C:$C,"Dividend (paid to cash)")*AC393</f>
        <v>1014.9999999999999</v>
      </c>
      <c r="BO393" s="6">
        <f ca="1">BO392+SUMIFS('Transactions (Dated)'!$F:$F,'Transactions (Dated)'!$D:$D,$BF393,'Transactions (Dated)'!$B:$B,BO$11,'Transactions (Dated)'!$C:$C,"Dividend (paid to cash)")*AD393</f>
        <v>0</v>
      </c>
      <c r="BP393" s="6">
        <f ca="1">BP392+SUMIFS('Transactions (Dated)'!$F:$F,'Transactions (Dated)'!$D:$D,$BF393,'Transactions (Dated)'!$B:$B,BP$11,'Transactions (Dated)'!$C:$C,"Dividend (paid to cash)")*AE393</f>
        <v>0</v>
      </c>
      <c r="BQ393" s="6">
        <f ca="1">BQ392+SUMIFS('Transactions (Dated)'!$F:$F,'Transactions (Dated)'!$D:$D,$BF393,'Transactions (Dated)'!$B:$B,BQ$11,'Transactions (Dated)'!$C:$C,"Dividend (paid to cash)")*AF393</f>
        <v>0</v>
      </c>
      <c r="BR393" s="6">
        <f ca="1">BR392+SUMIFS('Transactions (Dated)'!$F:$F,'Transactions (Dated)'!$D:$D,$BF393,'Transactions (Dated)'!$B:$B,BR$11,'Transactions (Dated)'!$C:$C,"Dividend (paid to cash)")*AG393</f>
        <v>0</v>
      </c>
      <c r="BS393" s="6">
        <f ca="1">BS392+SUMIFS('Transactions (Dated)'!$F:$F,'Transactions (Dated)'!$D:$D,$BF393,'Transactions (Dated)'!$B:$B,BS$11,'Transactions (Dated)'!$C:$C,"Dividend (paid to cash)")*AH393</f>
        <v>0</v>
      </c>
      <c r="BT393" s="6">
        <f ca="1">BT392+SUMIFS('Transactions (Dated)'!$F:$F,'Transactions (Dated)'!$D:$D,$BF393,'Transactions (Dated)'!$B:$B,BT$11,'Transactions (Dated)'!$C:$C,"Dividend (paid to cash)")*AI393</f>
        <v>0</v>
      </c>
      <c r="BU393" s="6">
        <f ca="1">BU392+SUMIFS('Transactions (Dated)'!$F:$F,'Transactions (Dated)'!$D:$D,$BF393,'Transactions (Dated)'!$B:$B,BU$11,'Transactions (Dated)'!$C:$C,"Dividend (paid to cash)")*AJ393</f>
        <v>0</v>
      </c>
      <c r="BV393" s="6"/>
      <c r="BX393" s="6">
        <f t="shared" ca="1" si="150"/>
        <v>638265.36899999995</v>
      </c>
      <c r="BZ393" s="3">
        <f t="shared" si="151"/>
        <v>42468</v>
      </c>
      <c r="CA393" s="4">
        <f t="shared" ca="1" si="146"/>
        <v>389913.33999999997</v>
      </c>
      <c r="CB393" s="4">
        <f t="shared" ca="1" si="147"/>
        <v>638265.36899999995</v>
      </c>
      <c r="CD393" s="4">
        <f t="shared" ca="1" si="148"/>
        <v>1028178.7089999999</v>
      </c>
    </row>
    <row r="394" spans="2:82" x14ac:dyDescent="0.15">
      <c r="B394" s="3">
        <f t="shared" si="149"/>
        <v>42471</v>
      </c>
      <c r="C394" s="2">
        <v>13422.8</v>
      </c>
      <c r="E394" s="70">
        <v>42471</v>
      </c>
      <c r="F394" s="69">
        <v>9.1</v>
      </c>
      <c r="G394" s="69">
        <v>2.2200000000000002</v>
      </c>
      <c r="H394" s="69">
        <v>18.12</v>
      </c>
      <c r="I394" s="69">
        <v>32.99</v>
      </c>
      <c r="J394" s="69">
        <v>15.61</v>
      </c>
      <c r="K394" s="69">
        <v>12.75</v>
      </c>
      <c r="L394" s="69">
        <v>16.399999999999999</v>
      </c>
      <c r="M394" s="69">
        <v>4.09</v>
      </c>
      <c r="N394" s="69">
        <v>8.6</v>
      </c>
      <c r="O394" s="69">
        <v>9.5767000000000007</v>
      </c>
      <c r="P394" s="69">
        <v>29.23</v>
      </c>
      <c r="Q394" s="69">
        <v>0.98</v>
      </c>
      <c r="R394" s="69">
        <v>4.0999999999999996</v>
      </c>
      <c r="S394" s="69">
        <v>39.65</v>
      </c>
      <c r="T394" s="4"/>
      <c r="V394" s="3">
        <f t="shared" si="128"/>
        <v>42471</v>
      </c>
      <c r="W394" s="40">
        <f ca="1">W393+SUMIFS('Transactions (Dated)'!$E$2:$E$53,'Transactions (Dated)'!$D$2:$D$53,'Share Values'!$V394,'Transactions (Dated)'!$B$2:$B$53,'Share Values'!W$11,'Transactions (Dated)'!$C$2:$C$53,"Buy")-SUMIFS('Transactions (Dated)'!$E$2:$E$53,'Transactions (Dated)'!$D$2:$D$53,'Share Values'!$V394,'Transactions (Dated)'!$B$2:$B$53,'Share Values'!W$11,'Transactions (Dated)'!$C$2:$C$53,"Sell")</f>
        <v>4625</v>
      </c>
      <c r="X394" s="40">
        <f ca="1">X393+SUMIFS('Transactions (Dated)'!$E$2:$E$53,'Transactions (Dated)'!$D$2:$D$53,'Share Values'!$V394,'Transactions (Dated)'!$B$2:$B$53,'Share Values'!X$11,'Transactions (Dated)'!$C$2:$C$53,"Buy")-SUMIFS('Transactions (Dated)'!$E$2:$E$53,'Transactions (Dated)'!$D$2:$D$53,'Share Values'!$V394,'Transactions (Dated)'!$B$2:$B$53,'Share Values'!X$11,'Transactions (Dated)'!$C$2:$C$53,"Sell")</f>
        <v>9375</v>
      </c>
      <c r="Y394" s="40">
        <f ca="1">Y393+SUMIFS('Transactions (Dated)'!$E$2:$E$53,'Transactions (Dated)'!$D$2:$D$53,'Share Values'!$V394,'Transactions (Dated)'!$B$2:$B$53,'Share Values'!Y$11,'Transactions (Dated)'!$C$2:$C$53,"Buy")-SUMIFS('Transactions (Dated)'!$E$2:$E$53,'Transactions (Dated)'!$D$2:$D$53,'Share Values'!$V394,'Transactions (Dated)'!$B$2:$B$53,'Share Values'!Y$11,'Transactions (Dated)'!$C$2:$C$53,"Sell")</f>
        <v>0</v>
      </c>
      <c r="Z394" s="40">
        <f ca="1">Z393+SUMIFS('Transactions (Dated)'!$E$2:$E$53,'Transactions (Dated)'!$D$2:$D$53,'Share Values'!$V394,'Transactions (Dated)'!$B$2:$B$53,'Share Values'!Z$11,'Transactions (Dated)'!$C$2:$C$53,"Buy")-SUMIFS('Transactions (Dated)'!$E$2:$E$53,'Transactions (Dated)'!$D$2:$D$53,'Share Values'!$V394,'Transactions (Dated)'!$B$2:$B$53,'Share Values'!Z$11,'Transactions (Dated)'!$C$2:$C$53,"Sell")</f>
        <v>1892</v>
      </c>
      <c r="AA394" s="40">
        <f ca="1">AA393+SUMIFS('Transactions (Dated)'!$E$2:$E$53,'Transactions (Dated)'!$D$2:$D$53,'Share Values'!$V394,'Transactions (Dated)'!$B$2:$B$53,'Share Values'!AA$11,'Transactions (Dated)'!$C$2:$C$53,"Buy")-SUMIFS('Transactions (Dated)'!$E$2:$E$53,'Transactions (Dated)'!$D$2:$D$53,'Share Values'!$V394,'Transactions (Dated)'!$B$2:$B$53,'Share Values'!AA$11,'Transactions (Dated)'!$C$2:$C$53,"Sell")</f>
        <v>2348</v>
      </c>
      <c r="AB394" s="40">
        <f ca="1">AB393+SUMIFS('Transactions (Dated)'!$E$2:$E$53,'Transactions (Dated)'!$D$2:$D$53,'Share Values'!$V394,'Transactions (Dated)'!$B$2:$B$53,'Share Values'!AB$11,'Transactions (Dated)'!$C$2:$C$53,"Buy")-SUMIFS('Transactions (Dated)'!$E$2:$E$53,'Transactions (Dated)'!$D$2:$D$53,'Share Values'!$V394,'Transactions (Dated)'!$B$2:$B$53,'Share Values'!AB$11,'Transactions (Dated)'!$C$2:$C$53,"Sell")</f>
        <v>4900</v>
      </c>
      <c r="AC394" s="40">
        <f ca="1">AC393+SUMIFS('Transactions (Dated)'!$E$2:$E$53,'Transactions (Dated)'!$D$2:$D$53,'Share Values'!$V394,'Transactions (Dated)'!$B$2:$B$53,'Share Values'!AC$11,'Transactions (Dated)'!$C$2:$C$53,"Buy")-SUMIFS('Transactions (Dated)'!$E$2:$E$53,'Transactions (Dated)'!$D$2:$D$53,'Share Values'!$V394,'Transactions (Dated)'!$B$2:$B$53,'Share Values'!AC$11,'Transactions (Dated)'!$C$2:$C$53,"Sell")</f>
        <v>2900</v>
      </c>
      <c r="AD394" s="40">
        <f ca="1">AD393+SUMIFS('Transactions (Dated)'!$E$2:$E$53,'Transactions (Dated)'!$D$2:$D$53,'Share Values'!$V394,'Transactions (Dated)'!$B$2:$B$53,'Share Values'!AD$11,'Transactions (Dated)'!$C$2:$C$53,"Buy")-SUMIFS('Transactions (Dated)'!$E$2:$E$53,'Transactions (Dated)'!$D$2:$D$53,'Share Values'!$V394,'Transactions (Dated)'!$B$2:$B$53,'Share Values'!AD$11,'Transactions (Dated)'!$C$2:$C$53,"Sell")</f>
        <v>14201</v>
      </c>
      <c r="AE394" s="40">
        <f ca="1">AE393+SUMIFS('Transactions (Dated)'!$E$2:$E$53,'Transactions (Dated)'!$D$2:$D$53,'Share Values'!$V394,'Transactions (Dated)'!$B$2:$B$53,'Share Values'!AE$11,'Transactions (Dated)'!$C$2:$C$53,"Buy")-SUMIFS('Transactions (Dated)'!$E$2:$E$53,'Transactions (Dated)'!$D$2:$D$53,'Share Values'!$V394,'Transactions (Dated)'!$B$2:$B$53,'Share Values'!AE$11,'Transactions (Dated)'!$C$2:$C$53,"Sell")</f>
        <v>6835</v>
      </c>
      <c r="AF394" s="40">
        <f ca="1">AF393+SUMIFS('Transactions (Dated)'!$E$2:$E$53,'Transactions (Dated)'!$D$2:$D$53,'Share Values'!$V394,'Transactions (Dated)'!$B$2:$B$53,'Share Values'!AF$11,'Transactions (Dated)'!$C$2:$C$53,"Buy")-SUMIFS('Transactions (Dated)'!$E$2:$E$53,'Transactions (Dated)'!$D$2:$D$53,'Share Values'!$V394,'Transactions (Dated)'!$B$2:$B$53,'Share Values'!AF$11,'Transactions (Dated)'!$C$2:$C$53,"Sell")</f>
        <v>0</v>
      </c>
      <c r="AG394" s="40">
        <f ca="1">AG393+SUMIFS('Transactions (Dated)'!$E$2:$E$53,'Transactions (Dated)'!$D$2:$D$53,'Share Values'!$V394,'Transactions (Dated)'!$B$2:$B$53,'Share Values'!AG$11,'Transactions (Dated)'!$C$2:$C$53,"Buy")-SUMIFS('Transactions (Dated)'!$E$2:$E$53,'Transactions (Dated)'!$D$2:$D$53,'Share Values'!$V394,'Transactions (Dated)'!$B$2:$B$53,'Share Values'!AG$11,'Transactions (Dated)'!$C$2:$C$53,"Sell")</f>
        <v>0</v>
      </c>
      <c r="AH394" s="40">
        <f ca="1">AH393+SUMIFS('Transactions (Dated)'!$E$2:$E$53,'Transactions (Dated)'!$D$2:$D$53,'Share Values'!$V394,'Transactions (Dated)'!$B$2:$B$53,'Share Values'!AH$11,'Transactions (Dated)'!$C$2:$C$53,"Buy")-SUMIFS('Transactions (Dated)'!$E$2:$E$53,'Transactions (Dated)'!$D$2:$D$53,'Share Values'!$V394,'Transactions (Dated)'!$B$2:$B$53,'Share Values'!AH$11,'Transactions (Dated)'!$C$2:$C$53,"Sell")</f>
        <v>0</v>
      </c>
      <c r="AI394" s="40">
        <f ca="1">AI393+SUMIFS('Transactions (Dated)'!$E$2:$E$53,'Transactions (Dated)'!$D$2:$D$53,'Share Values'!$V394,'Transactions (Dated)'!$B$2:$B$53,'Share Values'!AI$11,'Transactions (Dated)'!$C$2:$C$53,"Buy")-SUMIFS('Transactions (Dated)'!$E$2:$E$53,'Transactions (Dated)'!$D$2:$D$53,'Share Values'!$V394,'Transactions (Dated)'!$B$2:$B$53,'Share Values'!AI$11,'Transactions (Dated)'!$C$2:$C$53,"Sell")</f>
        <v>0</v>
      </c>
      <c r="AJ394" s="40">
        <f ca="1">AJ393+SUMIFS('Transactions (Dated)'!$E$2:$E$53,'Transactions (Dated)'!$D$2:$D$53,'Share Values'!$V394,'Transactions (Dated)'!$B$2:$B$53,'Share Values'!AJ$11,'Transactions (Dated)'!$C$2:$C$53,"Buy")-SUMIFS('Transactions (Dated)'!$E$2:$E$53,'Transactions (Dated)'!$D$2:$D$53,'Share Values'!$V394,'Transactions (Dated)'!$B$2:$B$53,'Share Values'!AJ$11,'Transactions (Dated)'!$C$2:$C$53,"Sell")</f>
        <v>0</v>
      </c>
      <c r="AK394" s="40"/>
      <c r="AM394" s="3">
        <f t="shared" si="129"/>
        <v>42471</v>
      </c>
      <c r="AN394" s="6">
        <f t="shared" ca="1" si="130"/>
        <v>42087.5</v>
      </c>
      <c r="AO394" s="6">
        <f t="shared" ca="1" si="131"/>
        <v>20812.500000000004</v>
      </c>
      <c r="AP394" s="6">
        <f t="shared" ca="1" si="132"/>
        <v>0</v>
      </c>
      <c r="AQ394" s="6">
        <f t="shared" ca="1" si="133"/>
        <v>62417.08</v>
      </c>
      <c r="AR394" s="6">
        <f t="shared" ca="1" si="134"/>
        <v>36652.28</v>
      </c>
      <c r="AS394" s="6">
        <f t="shared" ca="1" si="135"/>
        <v>62475</v>
      </c>
      <c r="AT394" s="6">
        <f t="shared" ca="1" si="136"/>
        <v>47559.999999999993</v>
      </c>
      <c r="AU394" s="6">
        <f t="shared" ca="1" si="137"/>
        <v>58082.09</v>
      </c>
      <c r="AV394" s="6">
        <f t="shared" ca="1" si="138"/>
        <v>58781</v>
      </c>
      <c r="AW394" s="6">
        <f t="shared" ca="1" si="139"/>
        <v>0</v>
      </c>
      <c r="AX394" s="6">
        <f t="shared" ca="1" si="140"/>
        <v>0</v>
      </c>
      <c r="AY394" s="6">
        <f t="shared" ca="1" si="141"/>
        <v>0</v>
      </c>
      <c r="AZ394" s="6">
        <f t="shared" ca="1" si="142"/>
        <v>0</v>
      </c>
      <c r="BA394" s="6">
        <f t="shared" ca="1" si="143"/>
        <v>0</v>
      </c>
      <c r="BB394" s="6"/>
      <c r="BD394" s="4">
        <f t="shared" ca="1" si="144"/>
        <v>388867.44999999995</v>
      </c>
      <c r="BF394" s="3">
        <f t="shared" si="145"/>
        <v>42471</v>
      </c>
      <c r="BG394" s="6">
        <f>BG393+SUMIFS('Transactions (Dated)'!H:H,'Transactions (Dated)'!D:D,'Share Values'!AM394)</f>
        <v>633797.67999999993</v>
      </c>
      <c r="BH394" s="6">
        <f ca="1">BH393+SUMIFS('Transactions (Dated)'!$F:$F,'Transactions (Dated)'!$D:$D,$BF394,'Transactions (Dated)'!$B:$B,BH$11,'Transactions (Dated)'!$C:$C,"Dividend (paid to cash)")*W394</f>
        <v>0</v>
      </c>
      <c r="BI394" s="6">
        <f ca="1">BI393+SUMIFS('Transactions (Dated)'!$F:$F,'Transactions (Dated)'!$D:$D,$BF394,'Transactions (Dated)'!$B:$B,BI$11,'Transactions (Dated)'!$C:$C,"Dividend (paid to cash)")*X394</f>
        <v>2421.875</v>
      </c>
      <c r="BJ394" s="6">
        <f ca="1">BJ393+SUMIFS('Transactions (Dated)'!$F:$F,'Transactions (Dated)'!$D:$D,$BF394,'Transactions (Dated)'!$B:$B,BJ$11,'Transactions (Dated)'!$C:$C,"Dividend (paid to cash)")*Y394</f>
        <v>0</v>
      </c>
      <c r="BK394" s="6">
        <f ca="1">BK393+SUMIFS('Transactions (Dated)'!$F:$F,'Transactions (Dated)'!$D:$D,$BF394,'Transactions (Dated)'!$B:$B,BK$11,'Transactions (Dated)'!$C:$C,"Dividend (paid to cash)")*Z394</f>
        <v>312.18000000000006</v>
      </c>
      <c r="BL394" s="6">
        <f ca="1">BL393+SUMIFS('Transactions (Dated)'!$F:$F,'Transactions (Dated)'!$D:$D,$BF394,'Transactions (Dated)'!$B:$B,BL$11,'Transactions (Dated)'!$C:$C,"Dividend (paid to cash)")*AA394</f>
        <v>0</v>
      </c>
      <c r="BM394" s="6">
        <f ca="1">BM393+SUMIFS('Transactions (Dated)'!$F:$F,'Transactions (Dated)'!$D:$D,$BF394,'Transactions (Dated)'!$B:$B,BM$11,'Transactions (Dated)'!$C:$C,"Dividend (paid to cash)")*AB394</f>
        <v>718.63400000000001</v>
      </c>
      <c r="BN394" s="6">
        <f ca="1">BN393+SUMIFS('Transactions (Dated)'!$F:$F,'Transactions (Dated)'!$D:$D,$BF394,'Transactions (Dated)'!$B:$B,BN$11,'Transactions (Dated)'!$C:$C,"Dividend (paid to cash)")*AC394</f>
        <v>1014.9999999999999</v>
      </c>
      <c r="BO394" s="6">
        <f ca="1">BO393+SUMIFS('Transactions (Dated)'!$F:$F,'Transactions (Dated)'!$D:$D,$BF394,'Transactions (Dated)'!$B:$B,BO$11,'Transactions (Dated)'!$C:$C,"Dividend (paid to cash)")*AD394</f>
        <v>0</v>
      </c>
      <c r="BP394" s="6">
        <f ca="1">BP393+SUMIFS('Transactions (Dated)'!$F:$F,'Transactions (Dated)'!$D:$D,$BF394,'Transactions (Dated)'!$B:$B,BP$11,'Transactions (Dated)'!$C:$C,"Dividend (paid to cash)")*AE394</f>
        <v>0</v>
      </c>
      <c r="BQ394" s="6">
        <f ca="1">BQ393+SUMIFS('Transactions (Dated)'!$F:$F,'Transactions (Dated)'!$D:$D,$BF394,'Transactions (Dated)'!$B:$B,BQ$11,'Transactions (Dated)'!$C:$C,"Dividend (paid to cash)")*AF394</f>
        <v>0</v>
      </c>
      <c r="BR394" s="6">
        <f ca="1">BR393+SUMIFS('Transactions (Dated)'!$F:$F,'Transactions (Dated)'!$D:$D,$BF394,'Transactions (Dated)'!$B:$B,BR$11,'Transactions (Dated)'!$C:$C,"Dividend (paid to cash)")*AG394</f>
        <v>0</v>
      </c>
      <c r="BS394" s="6">
        <f ca="1">BS393+SUMIFS('Transactions (Dated)'!$F:$F,'Transactions (Dated)'!$D:$D,$BF394,'Transactions (Dated)'!$B:$B,BS$11,'Transactions (Dated)'!$C:$C,"Dividend (paid to cash)")*AH394</f>
        <v>0</v>
      </c>
      <c r="BT394" s="6">
        <f ca="1">BT393+SUMIFS('Transactions (Dated)'!$F:$F,'Transactions (Dated)'!$D:$D,$BF394,'Transactions (Dated)'!$B:$B,BT$11,'Transactions (Dated)'!$C:$C,"Dividend (paid to cash)")*AI394</f>
        <v>0</v>
      </c>
      <c r="BU394" s="6">
        <f ca="1">BU393+SUMIFS('Transactions (Dated)'!$F:$F,'Transactions (Dated)'!$D:$D,$BF394,'Transactions (Dated)'!$B:$B,BU$11,'Transactions (Dated)'!$C:$C,"Dividend (paid to cash)")*AJ394</f>
        <v>0</v>
      </c>
      <c r="BV394" s="6"/>
      <c r="BX394" s="6">
        <f t="shared" ca="1" si="150"/>
        <v>638265.36899999995</v>
      </c>
      <c r="BZ394" s="3">
        <f t="shared" si="151"/>
        <v>42471</v>
      </c>
      <c r="CA394" s="4">
        <f t="shared" ca="1" si="146"/>
        <v>388867.44999999995</v>
      </c>
      <c r="CB394" s="4">
        <f t="shared" ca="1" si="147"/>
        <v>638265.36899999995</v>
      </c>
      <c r="CD394" s="4">
        <f t="shared" ca="1" si="148"/>
        <v>1027132.8189999999</v>
      </c>
    </row>
    <row r="395" spans="2:82" x14ac:dyDescent="0.15">
      <c r="B395" s="3">
        <f t="shared" si="149"/>
        <v>42472</v>
      </c>
      <c r="C395" s="2">
        <v>13581.4</v>
      </c>
      <c r="E395" s="70">
        <v>42472</v>
      </c>
      <c r="F395" s="69">
        <v>9.06</v>
      </c>
      <c r="G395" s="69">
        <v>2.29</v>
      </c>
      <c r="H395" s="69">
        <v>18.329999999999998</v>
      </c>
      <c r="I395" s="69">
        <v>32.39</v>
      </c>
      <c r="J395" s="69">
        <v>16.18</v>
      </c>
      <c r="K395" s="69">
        <v>12.46</v>
      </c>
      <c r="L395" s="69">
        <v>16.87</v>
      </c>
      <c r="M395" s="69">
        <v>3.96</v>
      </c>
      <c r="N395" s="69">
        <v>8.65</v>
      </c>
      <c r="O395" s="69">
        <v>9.4967000000000006</v>
      </c>
      <c r="P395" s="69">
        <v>30.18</v>
      </c>
      <c r="Q395" s="69">
        <v>1.01</v>
      </c>
      <c r="R395" s="69">
        <v>4.38</v>
      </c>
      <c r="S395" s="69">
        <v>39.479999999999997</v>
      </c>
      <c r="T395" s="4"/>
      <c r="V395" s="3">
        <f t="shared" si="128"/>
        <v>42472</v>
      </c>
      <c r="W395" s="40">
        <f ca="1">W394+SUMIFS('Transactions (Dated)'!$E$2:$E$53,'Transactions (Dated)'!$D$2:$D$53,'Share Values'!$V395,'Transactions (Dated)'!$B$2:$B$53,'Share Values'!W$11,'Transactions (Dated)'!$C$2:$C$53,"Buy")-SUMIFS('Transactions (Dated)'!$E$2:$E$53,'Transactions (Dated)'!$D$2:$D$53,'Share Values'!$V395,'Transactions (Dated)'!$B$2:$B$53,'Share Values'!W$11,'Transactions (Dated)'!$C$2:$C$53,"Sell")</f>
        <v>4625</v>
      </c>
      <c r="X395" s="40">
        <f ca="1">X394+SUMIFS('Transactions (Dated)'!$E$2:$E$53,'Transactions (Dated)'!$D$2:$D$53,'Share Values'!$V395,'Transactions (Dated)'!$B$2:$B$53,'Share Values'!X$11,'Transactions (Dated)'!$C$2:$C$53,"Buy")-SUMIFS('Transactions (Dated)'!$E$2:$E$53,'Transactions (Dated)'!$D$2:$D$53,'Share Values'!$V395,'Transactions (Dated)'!$B$2:$B$53,'Share Values'!X$11,'Transactions (Dated)'!$C$2:$C$53,"Sell")</f>
        <v>9375</v>
      </c>
      <c r="Y395" s="40">
        <f ca="1">Y394+SUMIFS('Transactions (Dated)'!$E$2:$E$53,'Transactions (Dated)'!$D$2:$D$53,'Share Values'!$V395,'Transactions (Dated)'!$B$2:$B$53,'Share Values'!Y$11,'Transactions (Dated)'!$C$2:$C$53,"Buy")-SUMIFS('Transactions (Dated)'!$E$2:$E$53,'Transactions (Dated)'!$D$2:$D$53,'Share Values'!$V395,'Transactions (Dated)'!$B$2:$B$53,'Share Values'!Y$11,'Transactions (Dated)'!$C$2:$C$53,"Sell")</f>
        <v>0</v>
      </c>
      <c r="Z395" s="40">
        <f ca="1">Z394+SUMIFS('Transactions (Dated)'!$E$2:$E$53,'Transactions (Dated)'!$D$2:$D$53,'Share Values'!$V395,'Transactions (Dated)'!$B$2:$B$53,'Share Values'!Z$11,'Transactions (Dated)'!$C$2:$C$53,"Buy")-SUMIFS('Transactions (Dated)'!$E$2:$E$53,'Transactions (Dated)'!$D$2:$D$53,'Share Values'!$V395,'Transactions (Dated)'!$B$2:$B$53,'Share Values'!Z$11,'Transactions (Dated)'!$C$2:$C$53,"Sell")</f>
        <v>1892</v>
      </c>
      <c r="AA395" s="40">
        <f ca="1">AA394+SUMIFS('Transactions (Dated)'!$E$2:$E$53,'Transactions (Dated)'!$D$2:$D$53,'Share Values'!$V395,'Transactions (Dated)'!$B$2:$B$53,'Share Values'!AA$11,'Transactions (Dated)'!$C$2:$C$53,"Buy")-SUMIFS('Transactions (Dated)'!$E$2:$E$53,'Transactions (Dated)'!$D$2:$D$53,'Share Values'!$V395,'Transactions (Dated)'!$B$2:$B$53,'Share Values'!AA$11,'Transactions (Dated)'!$C$2:$C$53,"Sell")</f>
        <v>2348</v>
      </c>
      <c r="AB395" s="40">
        <f ca="1">AB394+SUMIFS('Transactions (Dated)'!$E$2:$E$53,'Transactions (Dated)'!$D$2:$D$53,'Share Values'!$V395,'Transactions (Dated)'!$B$2:$B$53,'Share Values'!AB$11,'Transactions (Dated)'!$C$2:$C$53,"Buy")-SUMIFS('Transactions (Dated)'!$E$2:$E$53,'Transactions (Dated)'!$D$2:$D$53,'Share Values'!$V395,'Transactions (Dated)'!$B$2:$B$53,'Share Values'!AB$11,'Transactions (Dated)'!$C$2:$C$53,"Sell")</f>
        <v>4900</v>
      </c>
      <c r="AC395" s="40">
        <f ca="1">AC394+SUMIFS('Transactions (Dated)'!$E$2:$E$53,'Transactions (Dated)'!$D$2:$D$53,'Share Values'!$V395,'Transactions (Dated)'!$B$2:$B$53,'Share Values'!AC$11,'Transactions (Dated)'!$C$2:$C$53,"Buy")-SUMIFS('Transactions (Dated)'!$E$2:$E$53,'Transactions (Dated)'!$D$2:$D$53,'Share Values'!$V395,'Transactions (Dated)'!$B$2:$B$53,'Share Values'!AC$11,'Transactions (Dated)'!$C$2:$C$53,"Sell")</f>
        <v>2900</v>
      </c>
      <c r="AD395" s="40">
        <f ca="1">AD394+SUMIFS('Transactions (Dated)'!$E$2:$E$53,'Transactions (Dated)'!$D$2:$D$53,'Share Values'!$V395,'Transactions (Dated)'!$B$2:$B$53,'Share Values'!AD$11,'Transactions (Dated)'!$C$2:$C$53,"Buy")-SUMIFS('Transactions (Dated)'!$E$2:$E$53,'Transactions (Dated)'!$D$2:$D$53,'Share Values'!$V395,'Transactions (Dated)'!$B$2:$B$53,'Share Values'!AD$11,'Transactions (Dated)'!$C$2:$C$53,"Sell")</f>
        <v>14201</v>
      </c>
      <c r="AE395" s="40">
        <f ca="1">AE394+SUMIFS('Transactions (Dated)'!$E$2:$E$53,'Transactions (Dated)'!$D$2:$D$53,'Share Values'!$V395,'Transactions (Dated)'!$B$2:$B$53,'Share Values'!AE$11,'Transactions (Dated)'!$C$2:$C$53,"Buy")-SUMIFS('Transactions (Dated)'!$E$2:$E$53,'Transactions (Dated)'!$D$2:$D$53,'Share Values'!$V395,'Transactions (Dated)'!$B$2:$B$53,'Share Values'!AE$11,'Transactions (Dated)'!$C$2:$C$53,"Sell")</f>
        <v>6835</v>
      </c>
      <c r="AF395" s="40">
        <f ca="1">AF394+SUMIFS('Transactions (Dated)'!$E$2:$E$53,'Transactions (Dated)'!$D$2:$D$53,'Share Values'!$V395,'Transactions (Dated)'!$B$2:$B$53,'Share Values'!AF$11,'Transactions (Dated)'!$C$2:$C$53,"Buy")-SUMIFS('Transactions (Dated)'!$E$2:$E$53,'Transactions (Dated)'!$D$2:$D$53,'Share Values'!$V395,'Transactions (Dated)'!$B$2:$B$53,'Share Values'!AF$11,'Transactions (Dated)'!$C$2:$C$53,"Sell")</f>
        <v>0</v>
      </c>
      <c r="AG395" s="40">
        <f ca="1">AG394+SUMIFS('Transactions (Dated)'!$E$2:$E$53,'Transactions (Dated)'!$D$2:$D$53,'Share Values'!$V395,'Transactions (Dated)'!$B$2:$B$53,'Share Values'!AG$11,'Transactions (Dated)'!$C$2:$C$53,"Buy")-SUMIFS('Transactions (Dated)'!$E$2:$E$53,'Transactions (Dated)'!$D$2:$D$53,'Share Values'!$V395,'Transactions (Dated)'!$B$2:$B$53,'Share Values'!AG$11,'Transactions (Dated)'!$C$2:$C$53,"Sell")</f>
        <v>0</v>
      </c>
      <c r="AH395" s="40">
        <f ca="1">AH394+SUMIFS('Transactions (Dated)'!$E$2:$E$53,'Transactions (Dated)'!$D$2:$D$53,'Share Values'!$V395,'Transactions (Dated)'!$B$2:$B$53,'Share Values'!AH$11,'Transactions (Dated)'!$C$2:$C$53,"Buy")-SUMIFS('Transactions (Dated)'!$E$2:$E$53,'Transactions (Dated)'!$D$2:$D$53,'Share Values'!$V395,'Transactions (Dated)'!$B$2:$B$53,'Share Values'!AH$11,'Transactions (Dated)'!$C$2:$C$53,"Sell")</f>
        <v>0</v>
      </c>
      <c r="AI395" s="40">
        <f ca="1">AI394+SUMIFS('Transactions (Dated)'!$E$2:$E$53,'Transactions (Dated)'!$D$2:$D$53,'Share Values'!$V395,'Transactions (Dated)'!$B$2:$B$53,'Share Values'!AI$11,'Transactions (Dated)'!$C$2:$C$53,"Buy")-SUMIFS('Transactions (Dated)'!$E$2:$E$53,'Transactions (Dated)'!$D$2:$D$53,'Share Values'!$V395,'Transactions (Dated)'!$B$2:$B$53,'Share Values'!AI$11,'Transactions (Dated)'!$C$2:$C$53,"Sell")</f>
        <v>0</v>
      </c>
      <c r="AJ395" s="40">
        <f ca="1">AJ394+SUMIFS('Transactions (Dated)'!$E$2:$E$53,'Transactions (Dated)'!$D$2:$D$53,'Share Values'!$V395,'Transactions (Dated)'!$B$2:$B$53,'Share Values'!AJ$11,'Transactions (Dated)'!$C$2:$C$53,"Buy")-SUMIFS('Transactions (Dated)'!$E$2:$E$53,'Transactions (Dated)'!$D$2:$D$53,'Share Values'!$V395,'Transactions (Dated)'!$B$2:$B$53,'Share Values'!AJ$11,'Transactions (Dated)'!$C$2:$C$53,"Sell")</f>
        <v>0</v>
      </c>
      <c r="AK395" s="40"/>
      <c r="AM395" s="3">
        <f t="shared" si="129"/>
        <v>42472</v>
      </c>
      <c r="AN395" s="6">
        <f t="shared" ca="1" si="130"/>
        <v>41902.5</v>
      </c>
      <c r="AO395" s="6">
        <f t="shared" ca="1" si="131"/>
        <v>21468.75</v>
      </c>
      <c r="AP395" s="6">
        <f t="shared" ca="1" si="132"/>
        <v>0</v>
      </c>
      <c r="AQ395" s="6">
        <f t="shared" ca="1" si="133"/>
        <v>61281.880000000005</v>
      </c>
      <c r="AR395" s="6">
        <f t="shared" ca="1" si="134"/>
        <v>37990.639999999999</v>
      </c>
      <c r="AS395" s="6">
        <f t="shared" ca="1" si="135"/>
        <v>61054.000000000007</v>
      </c>
      <c r="AT395" s="6">
        <f t="shared" ca="1" si="136"/>
        <v>48923</v>
      </c>
      <c r="AU395" s="6">
        <f t="shared" ca="1" si="137"/>
        <v>56235.96</v>
      </c>
      <c r="AV395" s="6">
        <f t="shared" ca="1" si="138"/>
        <v>59122.75</v>
      </c>
      <c r="AW395" s="6">
        <f t="shared" ca="1" si="139"/>
        <v>0</v>
      </c>
      <c r="AX395" s="6">
        <f t="shared" ca="1" si="140"/>
        <v>0</v>
      </c>
      <c r="AY395" s="6">
        <f t="shared" ca="1" si="141"/>
        <v>0</v>
      </c>
      <c r="AZ395" s="6">
        <f t="shared" ca="1" si="142"/>
        <v>0</v>
      </c>
      <c r="BA395" s="6">
        <f t="shared" ca="1" si="143"/>
        <v>0</v>
      </c>
      <c r="BB395" s="6"/>
      <c r="BD395" s="4">
        <f t="shared" ca="1" si="144"/>
        <v>387979.48000000004</v>
      </c>
      <c r="BF395" s="3">
        <f t="shared" si="145"/>
        <v>42472</v>
      </c>
      <c r="BG395" s="6">
        <f>BG394+SUMIFS('Transactions (Dated)'!H:H,'Transactions (Dated)'!D:D,'Share Values'!AM395)</f>
        <v>633797.67999999993</v>
      </c>
      <c r="BH395" s="6">
        <f ca="1">BH394+SUMIFS('Transactions (Dated)'!$F:$F,'Transactions (Dated)'!$D:$D,$BF395,'Transactions (Dated)'!$B:$B,BH$11,'Transactions (Dated)'!$C:$C,"Dividend (paid to cash)")*W395</f>
        <v>0</v>
      </c>
      <c r="BI395" s="6">
        <f ca="1">BI394+SUMIFS('Transactions (Dated)'!$F:$F,'Transactions (Dated)'!$D:$D,$BF395,'Transactions (Dated)'!$B:$B,BI$11,'Transactions (Dated)'!$C:$C,"Dividend (paid to cash)")*X395</f>
        <v>2421.875</v>
      </c>
      <c r="BJ395" s="6">
        <f ca="1">BJ394+SUMIFS('Transactions (Dated)'!$F:$F,'Transactions (Dated)'!$D:$D,$BF395,'Transactions (Dated)'!$B:$B,BJ$11,'Transactions (Dated)'!$C:$C,"Dividend (paid to cash)")*Y395</f>
        <v>0</v>
      </c>
      <c r="BK395" s="6">
        <f ca="1">BK394+SUMIFS('Transactions (Dated)'!$F:$F,'Transactions (Dated)'!$D:$D,$BF395,'Transactions (Dated)'!$B:$B,BK$11,'Transactions (Dated)'!$C:$C,"Dividend (paid to cash)")*Z395</f>
        <v>312.18000000000006</v>
      </c>
      <c r="BL395" s="6">
        <f ca="1">BL394+SUMIFS('Transactions (Dated)'!$F:$F,'Transactions (Dated)'!$D:$D,$BF395,'Transactions (Dated)'!$B:$B,BL$11,'Transactions (Dated)'!$C:$C,"Dividend (paid to cash)")*AA395</f>
        <v>0</v>
      </c>
      <c r="BM395" s="6">
        <f ca="1">BM394+SUMIFS('Transactions (Dated)'!$F:$F,'Transactions (Dated)'!$D:$D,$BF395,'Transactions (Dated)'!$B:$B,BM$11,'Transactions (Dated)'!$C:$C,"Dividend (paid to cash)")*AB395</f>
        <v>718.63400000000001</v>
      </c>
      <c r="BN395" s="6">
        <f ca="1">BN394+SUMIFS('Transactions (Dated)'!$F:$F,'Transactions (Dated)'!$D:$D,$BF395,'Transactions (Dated)'!$B:$B,BN$11,'Transactions (Dated)'!$C:$C,"Dividend (paid to cash)")*AC395</f>
        <v>1014.9999999999999</v>
      </c>
      <c r="BO395" s="6">
        <f ca="1">BO394+SUMIFS('Transactions (Dated)'!$F:$F,'Transactions (Dated)'!$D:$D,$BF395,'Transactions (Dated)'!$B:$B,BO$11,'Transactions (Dated)'!$C:$C,"Dividend (paid to cash)")*AD395</f>
        <v>0</v>
      </c>
      <c r="BP395" s="6">
        <f ca="1">BP394+SUMIFS('Transactions (Dated)'!$F:$F,'Transactions (Dated)'!$D:$D,$BF395,'Transactions (Dated)'!$B:$B,BP$11,'Transactions (Dated)'!$C:$C,"Dividend (paid to cash)")*AE395</f>
        <v>0</v>
      </c>
      <c r="BQ395" s="6">
        <f ca="1">BQ394+SUMIFS('Transactions (Dated)'!$F:$F,'Transactions (Dated)'!$D:$D,$BF395,'Transactions (Dated)'!$B:$B,BQ$11,'Transactions (Dated)'!$C:$C,"Dividend (paid to cash)")*AF395</f>
        <v>0</v>
      </c>
      <c r="BR395" s="6">
        <f ca="1">BR394+SUMIFS('Transactions (Dated)'!$F:$F,'Transactions (Dated)'!$D:$D,$BF395,'Transactions (Dated)'!$B:$B,BR$11,'Transactions (Dated)'!$C:$C,"Dividend (paid to cash)")*AG395</f>
        <v>0</v>
      </c>
      <c r="BS395" s="6">
        <f ca="1">BS394+SUMIFS('Transactions (Dated)'!$F:$F,'Transactions (Dated)'!$D:$D,$BF395,'Transactions (Dated)'!$B:$B,BS$11,'Transactions (Dated)'!$C:$C,"Dividend (paid to cash)")*AH395</f>
        <v>0</v>
      </c>
      <c r="BT395" s="6">
        <f ca="1">BT394+SUMIFS('Transactions (Dated)'!$F:$F,'Transactions (Dated)'!$D:$D,$BF395,'Transactions (Dated)'!$B:$B,BT$11,'Transactions (Dated)'!$C:$C,"Dividend (paid to cash)")*AI395</f>
        <v>0</v>
      </c>
      <c r="BU395" s="6">
        <f ca="1">BU394+SUMIFS('Transactions (Dated)'!$F:$F,'Transactions (Dated)'!$D:$D,$BF395,'Transactions (Dated)'!$B:$B,BU$11,'Transactions (Dated)'!$C:$C,"Dividend (paid to cash)")*AJ395</f>
        <v>0</v>
      </c>
      <c r="BV395" s="6"/>
      <c r="BX395" s="6">
        <f t="shared" ca="1" si="150"/>
        <v>638265.36899999995</v>
      </c>
      <c r="BZ395" s="3">
        <f t="shared" si="151"/>
        <v>42472</v>
      </c>
      <c r="CA395" s="4">
        <f t="shared" ca="1" si="146"/>
        <v>387979.48000000004</v>
      </c>
      <c r="CB395" s="4">
        <f t="shared" ca="1" si="147"/>
        <v>638265.36899999995</v>
      </c>
      <c r="CD395" s="4">
        <f t="shared" ca="1" si="148"/>
        <v>1026244.8489999999</v>
      </c>
    </row>
    <row r="396" spans="2:82" x14ac:dyDescent="0.15">
      <c r="B396" s="3">
        <f t="shared" si="149"/>
        <v>42473</v>
      </c>
      <c r="C396" s="2">
        <v>13671.4</v>
      </c>
      <c r="E396" s="70">
        <v>42473</v>
      </c>
      <c r="F396" s="69">
        <v>9.2100000000000009</v>
      </c>
      <c r="G396" s="69">
        <v>2.2599999999999998</v>
      </c>
      <c r="H396" s="69">
        <v>18.43</v>
      </c>
      <c r="I396" s="69">
        <v>32.1</v>
      </c>
      <c r="J396" s="69">
        <v>16.18</v>
      </c>
      <c r="K396" s="69">
        <v>12.52</v>
      </c>
      <c r="L396" s="69">
        <v>17.22</v>
      </c>
      <c r="M396" s="69">
        <v>3.93</v>
      </c>
      <c r="N396" s="69">
        <v>8.73</v>
      </c>
      <c r="O396" s="69">
        <v>9.3332999999999995</v>
      </c>
      <c r="P396" s="69">
        <v>30.7</v>
      </c>
      <c r="Q396" s="69">
        <v>1</v>
      </c>
      <c r="R396" s="69">
        <v>4.54</v>
      </c>
      <c r="S396" s="69">
        <v>39.53</v>
      </c>
      <c r="T396" s="4"/>
      <c r="V396" s="3">
        <f t="shared" ref="V396:V459" si="152">E396</f>
        <v>42473</v>
      </c>
      <c r="W396" s="40">
        <f ca="1">W395+SUMIFS('Transactions (Dated)'!$E$2:$E$53,'Transactions (Dated)'!$D$2:$D$53,'Share Values'!$V396,'Transactions (Dated)'!$B$2:$B$53,'Share Values'!W$11,'Transactions (Dated)'!$C$2:$C$53,"Buy")-SUMIFS('Transactions (Dated)'!$E$2:$E$53,'Transactions (Dated)'!$D$2:$D$53,'Share Values'!$V396,'Transactions (Dated)'!$B$2:$B$53,'Share Values'!W$11,'Transactions (Dated)'!$C$2:$C$53,"Sell")</f>
        <v>4625</v>
      </c>
      <c r="X396" s="40">
        <f ca="1">X395+SUMIFS('Transactions (Dated)'!$E$2:$E$53,'Transactions (Dated)'!$D$2:$D$53,'Share Values'!$V396,'Transactions (Dated)'!$B$2:$B$53,'Share Values'!X$11,'Transactions (Dated)'!$C$2:$C$53,"Buy")-SUMIFS('Transactions (Dated)'!$E$2:$E$53,'Transactions (Dated)'!$D$2:$D$53,'Share Values'!$V396,'Transactions (Dated)'!$B$2:$B$53,'Share Values'!X$11,'Transactions (Dated)'!$C$2:$C$53,"Sell")</f>
        <v>9375</v>
      </c>
      <c r="Y396" s="40">
        <f ca="1">Y395+SUMIFS('Transactions (Dated)'!$E$2:$E$53,'Transactions (Dated)'!$D$2:$D$53,'Share Values'!$V396,'Transactions (Dated)'!$B$2:$B$53,'Share Values'!Y$11,'Transactions (Dated)'!$C$2:$C$53,"Buy")-SUMIFS('Transactions (Dated)'!$E$2:$E$53,'Transactions (Dated)'!$D$2:$D$53,'Share Values'!$V396,'Transactions (Dated)'!$B$2:$B$53,'Share Values'!Y$11,'Transactions (Dated)'!$C$2:$C$53,"Sell")</f>
        <v>0</v>
      </c>
      <c r="Z396" s="40">
        <f ca="1">Z395+SUMIFS('Transactions (Dated)'!$E$2:$E$53,'Transactions (Dated)'!$D$2:$D$53,'Share Values'!$V396,'Transactions (Dated)'!$B$2:$B$53,'Share Values'!Z$11,'Transactions (Dated)'!$C$2:$C$53,"Buy")-SUMIFS('Transactions (Dated)'!$E$2:$E$53,'Transactions (Dated)'!$D$2:$D$53,'Share Values'!$V396,'Transactions (Dated)'!$B$2:$B$53,'Share Values'!Z$11,'Transactions (Dated)'!$C$2:$C$53,"Sell")</f>
        <v>1892</v>
      </c>
      <c r="AA396" s="40">
        <f ca="1">AA395+SUMIFS('Transactions (Dated)'!$E$2:$E$53,'Transactions (Dated)'!$D$2:$D$53,'Share Values'!$V396,'Transactions (Dated)'!$B$2:$B$53,'Share Values'!AA$11,'Transactions (Dated)'!$C$2:$C$53,"Buy")-SUMIFS('Transactions (Dated)'!$E$2:$E$53,'Transactions (Dated)'!$D$2:$D$53,'Share Values'!$V396,'Transactions (Dated)'!$B$2:$B$53,'Share Values'!AA$11,'Transactions (Dated)'!$C$2:$C$53,"Sell")</f>
        <v>2348</v>
      </c>
      <c r="AB396" s="40">
        <f ca="1">AB395+SUMIFS('Transactions (Dated)'!$E$2:$E$53,'Transactions (Dated)'!$D$2:$D$53,'Share Values'!$V396,'Transactions (Dated)'!$B$2:$B$53,'Share Values'!AB$11,'Transactions (Dated)'!$C$2:$C$53,"Buy")-SUMIFS('Transactions (Dated)'!$E$2:$E$53,'Transactions (Dated)'!$D$2:$D$53,'Share Values'!$V396,'Transactions (Dated)'!$B$2:$B$53,'Share Values'!AB$11,'Transactions (Dated)'!$C$2:$C$53,"Sell")</f>
        <v>4900</v>
      </c>
      <c r="AC396" s="40">
        <f ca="1">AC395+SUMIFS('Transactions (Dated)'!$E$2:$E$53,'Transactions (Dated)'!$D$2:$D$53,'Share Values'!$V396,'Transactions (Dated)'!$B$2:$B$53,'Share Values'!AC$11,'Transactions (Dated)'!$C$2:$C$53,"Buy")-SUMIFS('Transactions (Dated)'!$E$2:$E$53,'Transactions (Dated)'!$D$2:$D$53,'Share Values'!$V396,'Transactions (Dated)'!$B$2:$B$53,'Share Values'!AC$11,'Transactions (Dated)'!$C$2:$C$53,"Sell")</f>
        <v>2900</v>
      </c>
      <c r="AD396" s="40">
        <f ca="1">AD395+SUMIFS('Transactions (Dated)'!$E$2:$E$53,'Transactions (Dated)'!$D$2:$D$53,'Share Values'!$V396,'Transactions (Dated)'!$B$2:$B$53,'Share Values'!AD$11,'Transactions (Dated)'!$C$2:$C$53,"Buy")-SUMIFS('Transactions (Dated)'!$E$2:$E$53,'Transactions (Dated)'!$D$2:$D$53,'Share Values'!$V396,'Transactions (Dated)'!$B$2:$B$53,'Share Values'!AD$11,'Transactions (Dated)'!$C$2:$C$53,"Sell")</f>
        <v>14201</v>
      </c>
      <c r="AE396" s="40">
        <f ca="1">AE395+SUMIFS('Transactions (Dated)'!$E$2:$E$53,'Transactions (Dated)'!$D$2:$D$53,'Share Values'!$V396,'Transactions (Dated)'!$B$2:$B$53,'Share Values'!AE$11,'Transactions (Dated)'!$C$2:$C$53,"Buy")-SUMIFS('Transactions (Dated)'!$E$2:$E$53,'Transactions (Dated)'!$D$2:$D$53,'Share Values'!$V396,'Transactions (Dated)'!$B$2:$B$53,'Share Values'!AE$11,'Transactions (Dated)'!$C$2:$C$53,"Sell")</f>
        <v>6835</v>
      </c>
      <c r="AF396" s="40">
        <f ca="1">AF395+SUMIFS('Transactions (Dated)'!$E$2:$E$53,'Transactions (Dated)'!$D$2:$D$53,'Share Values'!$V396,'Transactions (Dated)'!$B$2:$B$53,'Share Values'!AF$11,'Transactions (Dated)'!$C$2:$C$53,"Buy")-SUMIFS('Transactions (Dated)'!$E$2:$E$53,'Transactions (Dated)'!$D$2:$D$53,'Share Values'!$V396,'Transactions (Dated)'!$B$2:$B$53,'Share Values'!AF$11,'Transactions (Dated)'!$C$2:$C$53,"Sell")</f>
        <v>0</v>
      </c>
      <c r="AG396" s="40">
        <f ca="1">AG395+SUMIFS('Transactions (Dated)'!$E$2:$E$53,'Transactions (Dated)'!$D$2:$D$53,'Share Values'!$V396,'Transactions (Dated)'!$B$2:$B$53,'Share Values'!AG$11,'Transactions (Dated)'!$C$2:$C$53,"Buy")-SUMIFS('Transactions (Dated)'!$E$2:$E$53,'Transactions (Dated)'!$D$2:$D$53,'Share Values'!$V396,'Transactions (Dated)'!$B$2:$B$53,'Share Values'!AG$11,'Transactions (Dated)'!$C$2:$C$53,"Sell")</f>
        <v>0</v>
      </c>
      <c r="AH396" s="40">
        <f ca="1">AH395+SUMIFS('Transactions (Dated)'!$E$2:$E$53,'Transactions (Dated)'!$D$2:$D$53,'Share Values'!$V396,'Transactions (Dated)'!$B$2:$B$53,'Share Values'!AH$11,'Transactions (Dated)'!$C$2:$C$53,"Buy")-SUMIFS('Transactions (Dated)'!$E$2:$E$53,'Transactions (Dated)'!$D$2:$D$53,'Share Values'!$V396,'Transactions (Dated)'!$B$2:$B$53,'Share Values'!AH$11,'Transactions (Dated)'!$C$2:$C$53,"Sell")</f>
        <v>0</v>
      </c>
      <c r="AI396" s="40">
        <f ca="1">AI395+SUMIFS('Transactions (Dated)'!$E$2:$E$53,'Transactions (Dated)'!$D$2:$D$53,'Share Values'!$V396,'Transactions (Dated)'!$B$2:$B$53,'Share Values'!AI$11,'Transactions (Dated)'!$C$2:$C$53,"Buy")-SUMIFS('Transactions (Dated)'!$E$2:$E$53,'Transactions (Dated)'!$D$2:$D$53,'Share Values'!$V396,'Transactions (Dated)'!$B$2:$B$53,'Share Values'!AI$11,'Transactions (Dated)'!$C$2:$C$53,"Sell")</f>
        <v>0</v>
      </c>
      <c r="AJ396" s="40">
        <f ca="1">AJ395+SUMIFS('Transactions (Dated)'!$E$2:$E$53,'Transactions (Dated)'!$D$2:$D$53,'Share Values'!$V396,'Transactions (Dated)'!$B$2:$B$53,'Share Values'!AJ$11,'Transactions (Dated)'!$C$2:$C$53,"Buy")-SUMIFS('Transactions (Dated)'!$E$2:$E$53,'Transactions (Dated)'!$D$2:$D$53,'Share Values'!$V396,'Transactions (Dated)'!$B$2:$B$53,'Share Values'!AJ$11,'Transactions (Dated)'!$C$2:$C$53,"Sell")</f>
        <v>0</v>
      </c>
      <c r="AK396" s="40"/>
      <c r="AM396" s="3">
        <f t="shared" ref="AM396:AM459" si="153">+V396</f>
        <v>42473</v>
      </c>
      <c r="AN396" s="6">
        <f t="shared" ref="AN396:AN459" ca="1" si="154">+W396*F396</f>
        <v>42596.250000000007</v>
      </c>
      <c r="AO396" s="6">
        <f t="shared" ref="AO396:AO459" ca="1" si="155">+X396*G396</f>
        <v>21187.499999999996</v>
      </c>
      <c r="AP396" s="6">
        <f t="shared" ref="AP396:AP459" ca="1" si="156">+Y396*H396</f>
        <v>0</v>
      </c>
      <c r="AQ396" s="6">
        <f t="shared" ref="AQ396:AQ459" ca="1" si="157">+Z396*I396</f>
        <v>60733.200000000004</v>
      </c>
      <c r="AR396" s="6">
        <f t="shared" ref="AR396:AR459" ca="1" si="158">+AA396*J396</f>
        <v>37990.639999999999</v>
      </c>
      <c r="AS396" s="6">
        <f t="shared" ref="AS396:AS459" ca="1" si="159">+AB396*K396</f>
        <v>61348</v>
      </c>
      <c r="AT396" s="6">
        <f t="shared" ref="AT396:AT459" ca="1" si="160">+AC396*L396</f>
        <v>49938</v>
      </c>
      <c r="AU396" s="6">
        <f t="shared" ref="AU396:AU459" ca="1" si="161">+AD396*M396</f>
        <v>55809.93</v>
      </c>
      <c r="AV396" s="6">
        <f t="shared" ref="AV396:AV459" ca="1" si="162">+AE396*N396</f>
        <v>59669.55</v>
      </c>
      <c r="AW396" s="6">
        <f t="shared" ref="AW396:AW459" ca="1" si="163">+AF396*O396</f>
        <v>0</v>
      </c>
      <c r="AX396" s="6">
        <f t="shared" ref="AX396:AX459" ca="1" si="164">+AG396*P396</f>
        <v>0</v>
      </c>
      <c r="AY396" s="6">
        <f t="shared" ref="AY396:AY459" ca="1" si="165">+AH396*Q396</f>
        <v>0</v>
      </c>
      <c r="AZ396" s="6">
        <f t="shared" ref="AZ396:AZ459" ca="1" si="166">+AI396*R396</f>
        <v>0</v>
      </c>
      <c r="BA396" s="6">
        <f t="shared" ref="BA396:BA459" ca="1" si="167">+AJ396*S396</f>
        <v>0</v>
      </c>
      <c r="BB396" s="6"/>
      <c r="BD396" s="4">
        <f t="shared" ref="BD396:BD459" ca="1" si="168">SUM(AN396:BC396)</f>
        <v>389273.07</v>
      </c>
      <c r="BF396" s="3">
        <f t="shared" ref="BF396:BF459" si="169">+V396</f>
        <v>42473</v>
      </c>
      <c r="BG396" s="6">
        <f>BG395+SUMIFS('Transactions (Dated)'!H:H,'Transactions (Dated)'!D:D,'Share Values'!AM396)</f>
        <v>633797.67999999993</v>
      </c>
      <c r="BH396" s="6">
        <f ca="1">BH395+SUMIFS('Transactions (Dated)'!$F:$F,'Transactions (Dated)'!$D:$D,$BF396,'Transactions (Dated)'!$B:$B,BH$11,'Transactions (Dated)'!$C:$C,"Dividend (paid to cash)")*W396</f>
        <v>0</v>
      </c>
      <c r="BI396" s="6">
        <f ca="1">BI395+SUMIFS('Transactions (Dated)'!$F:$F,'Transactions (Dated)'!$D:$D,$BF396,'Transactions (Dated)'!$B:$B,BI$11,'Transactions (Dated)'!$C:$C,"Dividend (paid to cash)")*X396</f>
        <v>2421.875</v>
      </c>
      <c r="BJ396" s="6">
        <f ca="1">BJ395+SUMIFS('Transactions (Dated)'!$F:$F,'Transactions (Dated)'!$D:$D,$BF396,'Transactions (Dated)'!$B:$B,BJ$11,'Transactions (Dated)'!$C:$C,"Dividend (paid to cash)")*Y396</f>
        <v>0</v>
      </c>
      <c r="BK396" s="6">
        <f ca="1">BK395+SUMIFS('Transactions (Dated)'!$F:$F,'Transactions (Dated)'!$D:$D,$BF396,'Transactions (Dated)'!$B:$B,BK$11,'Transactions (Dated)'!$C:$C,"Dividend (paid to cash)")*Z396</f>
        <v>312.18000000000006</v>
      </c>
      <c r="BL396" s="6">
        <f ca="1">BL395+SUMIFS('Transactions (Dated)'!$F:$F,'Transactions (Dated)'!$D:$D,$BF396,'Transactions (Dated)'!$B:$B,BL$11,'Transactions (Dated)'!$C:$C,"Dividend (paid to cash)")*AA396</f>
        <v>0</v>
      </c>
      <c r="BM396" s="6">
        <f ca="1">BM395+SUMIFS('Transactions (Dated)'!$F:$F,'Transactions (Dated)'!$D:$D,$BF396,'Transactions (Dated)'!$B:$B,BM$11,'Transactions (Dated)'!$C:$C,"Dividend (paid to cash)")*AB396</f>
        <v>718.63400000000001</v>
      </c>
      <c r="BN396" s="6">
        <f ca="1">BN395+SUMIFS('Transactions (Dated)'!$F:$F,'Transactions (Dated)'!$D:$D,$BF396,'Transactions (Dated)'!$B:$B,BN$11,'Transactions (Dated)'!$C:$C,"Dividend (paid to cash)")*AC396</f>
        <v>1014.9999999999999</v>
      </c>
      <c r="BO396" s="6">
        <f ca="1">BO395+SUMIFS('Transactions (Dated)'!$F:$F,'Transactions (Dated)'!$D:$D,$BF396,'Transactions (Dated)'!$B:$B,BO$11,'Transactions (Dated)'!$C:$C,"Dividend (paid to cash)")*AD396</f>
        <v>0</v>
      </c>
      <c r="BP396" s="6">
        <f ca="1">BP395+SUMIFS('Transactions (Dated)'!$F:$F,'Transactions (Dated)'!$D:$D,$BF396,'Transactions (Dated)'!$B:$B,BP$11,'Transactions (Dated)'!$C:$C,"Dividend (paid to cash)")*AE396</f>
        <v>0</v>
      </c>
      <c r="BQ396" s="6">
        <f ca="1">BQ395+SUMIFS('Transactions (Dated)'!$F:$F,'Transactions (Dated)'!$D:$D,$BF396,'Transactions (Dated)'!$B:$B,BQ$11,'Transactions (Dated)'!$C:$C,"Dividend (paid to cash)")*AF396</f>
        <v>0</v>
      </c>
      <c r="BR396" s="6">
        <f ca="1">BR395+SUMIFS('Transactions (Dated)'!$F:$F,'Transactions (Dated)'!$D:$D,$BF396,'Transactions (Dated)'!$B:$B,BR$11,'Transactions (Dated)'!$C:$C,"Dividend (paid to cash)")*AG396</f>
        <v>0</v>
      </c>
      <c r="BS396" s="6">
        <f ca="1">BS395+SUMIFS('Transactions (Dated)'!$F:$F,'Transactions (Dated)'!$D:$D,$BF396,'Transactions (Dated)'!$B:$B,BS$11,'Transactions (Dated)'!$C:$C,"Dividend (paid to cash)")*AH396</f>
        <v>0</v>
      </c>
      <c r="BT396" s="6">
        <f ca="1">BT395+SUMIFS('Transactions (Dated)'!$F:$F,'Transactions (Dated)'!$D:$D,$BF396,'Transactions (Dated)'!$B:$B,BT$11,'Transactions (Dated)'!$C:$C,"Dividend (paid to cash)")*AI396</f>
        <v>0</v>
      </c>
      <c r="BU396" s="6">
        <f ca="1">BU395+SUMIFS('Transactions (Dated)'!$F:$F,'Transactions (Dated)'!$D:$D,$BF396,'Transactions (Dated)'!$B:$B,BU$11,'Transactions (Dated)'!$C:$C,"Dividend (paid to cash)")*AJ396</f>
        <v>0</v>
      </c>
      <c r="BV396" s="6"/>
      <c r="BX396" s="6">
        <f t="shared" ca="1" si="150"/>
        <v>638265.36899999995</v>
      </c>
      <c r="BZ396" s="3">
        <f t="shared" si="151"/>
        <v>42473</v>
      </c>
      <c r="CA396" s="4">
        <f t="shared" ref="CA396:CA459" ca="1" si="170">SUM(AN396:BC396)</f>
        <v>389273.07</v>
      </c>
      <c r="CB396" s="4">
        <f t="shared" ref="CB396:CB459" ca="1" si="171">+BX396</f>
        <v>638265.36899999995</v>
      </c>
      <c r="CD396" s="4">
        <f t="shared" ref="CD396:CD459" ca="1" si="172">CA396+CB396</f>
        <v>1027538.439</v>
      </c>
    </row>
    <row r="397" spans="2:82" x14ac:dyDescent="0.15">
      <c r="B397" s="3">
        <f t="shared" ref="B397:B460" si="173">+E397</f>
        <v>42474</v>
      </c>
      <c r="C397" s="2">
        <v>13668.3</v>
      </c>
      <c r="E397" s="70">
        <v>42474</v>
      </c>
      <c r="F397" s="69">
        <v>9.1</v>
      </c>
      <c r="G397" s="69">
        <v>2.25</v>
      </c>
      <c r="H397" s="69">
        <v>18.440000000000001</v>
      </c>
      <c r="I397" s="69">
        <v>32.090000000000003</v>
      </c>
      <c r="J397" s="69">
        <v>16.28</v>
      </c>
      <c r="K397" s="69">
        <v>12.5</v>
      </c>
      <c r="L397" s="69">
        <v>16.98</v>
      </c>
      <c r="M397" s="69">
        <v>3.84</v>
      </c>
      <c r="N397" s="69">
        <v>8.73</v>
      </c>
      <c r="O397" s="69">
        <v>9.1966999999999999</v>
      </c>
      <c r="P397" s="69">
        <v>30.4</v>
      </c>
      <c r="Q397" s="69">
        <v>1</v>
      </c>
      <c r="R397" s="69">
        <v>4.26</v>
      </c>
      <c r="S397" s="69">
        <v>39.53</v>
      </c>
      <c r="T397" s="4"/>
      <c r="V397" s="3">
        <f t="shared" si="152"/>
        <v>42474</v>
      </c>
      <c r="W397" s="40">
        <f ca="1">W396+SUMIFS('Transactions (Dated)'!$E$2:$E$53,'Transactions (Dated)'!$D$2:$D$53,'Share Values'!$V397,'Transactions (Dated)'!$B$2:$B$53,'Share Values'!W$11,'Transactions (Dated)'!$C$2:$C$53,"Buy")-SUMIFS('Transactions (Dated)'!$E$2:$E$53,'Transactions (Dated)'!$D$2:$D$53,'Share Values'!$V397,'Transactions (Dated)'!$B$2:$B$53,'Share Values'!W$11,'Transactions (Dated)'!$C$2:$C$53,"Sell")</f>
        <v>4625</v>
      </c>
      <c r="X397" s="40">
        <f ca="1">X396+SUMIFS('Transactions (Dated)'!$E$2:$E$53,'Transactions (Dated)'!$D$2:$D$53,'Share Values'!$V397,'Transactions (Dated)'!$B$2:$B$53,'Share Values'!X$11,'Transactions (Dated)'!$C$2:$C$53,"Buy")-SUMIFS('Transactions (Dated)'!$E$2:$E$53,'Transactions (Dated)'!$D$2:$D$53,'Share Values'!$V397,'Transactions (Dated)'!$B$2:$B$53,'Share Values'!X$11,'Transactions (Dated)'!$C$2:$C$53,"Sell")</f>
        <v>9375</v>
      </c>
      <c r="Y397" s="40">
        <f ca="1">Y396+SUMIFS('Transactions (Dated)'!$E$2:$E$53,'Transactions (Dated)'!$D$2:$D$53,'Share Values'!$V397,'Transactions (Dated)'!$B$2:$B$53,'Share Values'!Y$11,'Transactions (Dated)'!$C$2:$C$53,"Buy")-SUMIFS('Transactions (Dated)'!$E$2:$E$53,'Transactions (Dated)'!$D$2:$D$53,'Share Values'!$V397,'Transactions (Dated)'!$B$2:$B$53,'Share Values'!Y$11,'Transactions (Dated)'!$C$2:$C$53,"Sell")</f>
        <v>0</v>
      </c>
      <c r="Z397" s="40">
        <f ca="1">Z396+SUMIFS('Transactions (Dated)'!$E$2:$E$53,'Transactions (Dated)'!$D$2:$D$53,'Share Values'!$V397,'Transactions (Dated)'!$B$2:$B$53,'Share Values'!Z$11,'Transactions (Dated)'!$C$2:$C$53,"Buy")-SUMIFS('Transactions (Dated)'!$E$2:$E$53,'Transactions (Dated)'!$D$2:$D$53,'Share Values'!$V397,'Transactions (Dated)'!$B$2:$B$53,'Share Values'!Z$11,'Transactions (Dated)'!$C$2:$C$53,"Sell")</f>
        <v>1892</v>
      </c>
      <c r="AA397" s="40">
        <f ca="1">AA396+SUMIFS('Transactions (Dated)'!$E$2:$E$53,'Transactions (Dated)'!$D$2:$D$53,'Share Values'!$V397,'Transactions (Dated)'!$B$2:$B$53,'Share Values'!AA$11,'Transactions (Dated)'!$C$2:$C$53,"Buy")-SUMIFS('Transactions (Dated)'!$E$2:$E$53,'Transactions (Dated)'!$D$2:$D$53,'Share Values'!$V397,'Transactions (Dated)'!$B$2:$B$53,'Share Values'!AA$11,'Transactions (Dated)'!$C$2:$C$53,"Sell")</f>
        <v>2348</v>
      </c>
      <c r="AB397" s="40">
        <f ca="1">AB396+SUMIFS('Transactions (Dated)'!$E$2:$E$53,'Transactions (Dated)'!$D$2:$D$53,'Share Values'!$V397,'Transactions (Dated)'!$B$2:$B$53,'Share Values'!AB$11,'Transactions (Dated)'!$C$2:$C$53,"Buy")-SUMIFS('Transactions (Dated)'!$E$2:$E$53,'Transactions (Dated)'!$D$2:$D$53,'Share Values'!$V397,'Transactions (Dated)'!$B$2:$B$53,'Share Values'!AB$11,'Transactions (Dated)'!$C$2:$C$53,"Sell")</f>
        <v>4900</v>
      </c>
      <c r="AC397" s="40">
        <f ca="1">AC396+SUMIFS('Transactions (Dated)'!$E$2:$E$53,'Transactions (Dated)'!$D$2:$D$53,'Share Values'!$V397,'Transactions (Dated)'!$B$2:$B$53,'Share Values'!AC$11,'Transactions (Dated)'!$C$2:$C$53,"Buy")-SUMIFS('Transactions (Dated)'!$E$2:$E$53,'Transactions (Dated)'!$D$2:$D$53,'Share Values'!$V397,'Transactions (Dated)'!$B$2:$B$53,'Share Values'!AC$11,'Transactions (Dated)'!$C$2:$C$53,"Sell")</f>
        <v>2900</v>
      </c>
      <c r="AD397" s="40">
        <f ca="1">AD396+SUMIFS('Transactions (Dated)'!$E$2:$E$53,'Transactions (Dated)'!$D$2:$D$53,'Share Values'!$V397,'Transactions (Dated)'!$B$2:$B$53,'Share Values'!AD$11,'Transactions (Dated)'!$C$2:$C$53,"Buy")-SUMIFS('Transactions (Dated)'!$E$2:$E$53,'Transactions (Dated)'!$D$2:$D$53,'Share Values'!$V397,'Transactions (Dated)'!$B$2:$B$53,'Share Values'!AD$11,'Transactions (Dated)'!$C$2:$C$53,"Sell")</f>
        <v>14201</v>
      </c>
      <c r="AE397" s="40">
        <f ca="1">AE396+SUMIFS('Transactions (Dated)'!$E$2:$E$53,'Transactions (Dated)'!$D$2:$D$53,'Share Values'!$V397,'Transactions (Dated)'!$B$2:$B$53,'Share Values'!AE$11,'Transactions (Dated)'!$C$2:$C$53,"Buy")-SUMIFS('Transactions (Dated)'!$E$2:$E$53,'Transactions (Dated)'!$D$2:$D$53,'Share Values'!$V397,'Transactions (Dated)'!$B$2:$B$53,'Share Values'!AE$11,'Transactions (Dated)'!$C$2:$C$53,"Sell")</f>
        <v>6835</v>
      </c>
      <c r="AF397" s="40">
        <f ca="1">AF396+SUMIFS('Transactions (Dated)'!$E$2:$E$53,'Transactions (Dated)'!$D$2:$D$53,'Share Values'!$V397,'Transactions (Dated)'!$B$2:$B$53,'Share Values'!AF$11,'Transactions (Dated)'!$C$2:$C$53,"Buy")-SUMIFS('Transactions (Dated)'!$E$2:$E$53,'Transactions (Dated)'!$D$2:$D$53,'Share Values'!$V397,'Transactions (Dated)'!$B$2:$B$53,'Share Values'!AF$11,'Transactions (Dated)'!$C$2:$C$53,"Sell")</f>
        <v>0</v>
      </c>
      <c r="AG397" s="40">
        <f ca="1">AG396+SUMIFS('Transactions (Dated)'!$E$2:$E$53,'Transactions (Dated)'!$D$2:$D$53,'Share Values'!$V397,'Transactions (Dated)'!$B$2:$B$53,'Share Values'!AG$11,'Transactions (Dated)'!$C$2:$C$53,"Buy")-SUMIFS('Transactions (Dated)'!$E$2:$E$53,'Transactions (Dated)'!$D$2:$D$53,'Share Values'!$V397,'Transactions (Dated)'!$B$2:$B$53,'Share Values'!AG$11,'Transactions (Dated)'!$C$2:$C$53,"Sell")</f>
        <v>0</v>
      </c>
      <c r="AH397" s="40">
        <f ca="1">AH396+SUMIFS('Transactions (Dated)'!$E$2:$E$53,'Transactions (Dated)'!$D$2:$D$53,'Share Values'!$V397,'Transactions (Dated)'!$B$2:$B$53,'Share Values'!AH$11,'Transactions (Dated)'!$C$2:$C$53,"Buy")-SUMIFS('Transactions (Dated)'!$E$2:$E$53,'Transactions (Dated)'!$D$2:$D$53,'Share Values'!$V397,'Transactions (Dated)'!$B$2:$B$53,'Share Values'!AH$11,'Transactions (Dated)'!$C$2:$C$53,"Sell")</f>
        <v>0</v>
      </c>
      <c r="AI397" s="40">
        <f ca="1">AI396+SUMIFS('Transactions (Dated)'!$E$2:$E$53,'Transactions (Dated)'!$D$2:$D$53,'Share Values'!$V397,'Transactions (Dated)'!$B$2:$B$53,'Share Values'!AI$11,'Transactions (Dated)'!$C$2:$C$53,"Buy")-SUMIFS('Transactions (Dated)'!$E$2:$E$53,'Transactions (Dated)'!$D$2:$D$53,'Share Values'!$V397,'Transactions (Dated)'!$B$2:$B$53,'Share Values'!AI$11,'Transactions (Dated)'!$C$2:$C$53,"Sell")</f>
        <v>0</v>
      </c>
      <c r="AJ397" s="40">
        <f ca="1">AJ396+SUMIFS('Transactions (Dated)'!$E$2:$E$53,'Transactions (Dated)'!$D$2:$D$53,'Share Values'!$V397,'Transactions (Dated)'!$B$2:$B$53,'Share Values'!AJ$11,'Transactions (Dated)'!$C$2:$C$53,"Buy")-SUMIFS('Transactions (Dated)'!$E$2:$E$53,'Transactions (Dated)'!$D$2:$D$53,'Share Values'!$V397,'Transactions (Dated)'!$B$2:$B$53,'Share Values'!AJ$11,'Transactions (Dated)'!$C$2:$C$53,"Sell")</f>
        <v>0</v>
      </c>
      <c r="AK397" s="40"/>
      <c r="AM397" s="3">
        <f t="shared" si="153"/>
        <v>42474</v>
      </c>
      <c r="AN397" s="6">
        <f t="shared" ca="1" si="154"/>
        <v>42087.5</v>
      </c>
      <c r="AO397" s="6">
        <f t="shared" ca="1" si="155"/>
        <v>21093.75</v>
      </c>
      <c r="AP397" s="6">
        <f t="shared" ca="1" si="156"/>
        <v>0</v>
      </c>
      <c r="AQ397" s="6">
        <f t="shared" ca="1" si="157"/>
        <v>60714.280000000006</v>
      </c>
      <c r="AR397" s="6">
        <f t="shared" ca="1" si="158"/>
        <v>38225.440000000002</v>
      </c>
      <c r="AS397" s="6">
        <f t="shared" ca="1" si="159"/>
        <v>61250</v>
      </c>
      <c r="AT397" s="6">
        <f t="shared" ca="1" si="160"/>
        <v>49242</v>
      </c>
      <c r="AU397" s="6">
        <f t="shared" ca="1" si="161"/>
        <v>54531.839999999997</v>
      </c>
      <c r="AV397" s="6">
        <f t="shared" ca="1" si="162"/>
        <v>59669.55</v>
      </c>
      <c r="AW397" s="6">
        <f t="shared" ca="1" si="163"/>
        <v>0</v>
      </c>
      <c r="AX397" s="6">
        <f t="shared" ca="1" si="164"/>
        <v>0</v>
      </c>
      <c r="AY397" s="6">
        <f t="shared" ca="1" si="165"/>
        <v>0</v>
      </c>
      <c r="AZ397" s="6">
        <f t="shared" ca="1" si="166"/>
        <v>0</v>
      </c>
      <c r="BA397" s="6">
        <f t="shared" ca="1" si="167"/>
        <v>0</v>
      </c>
      <c r="BB397" s="6"/>
      <c r="BD397" s="4">
        <f t="shared" ca="1" si="168"/>
        <v>386814.35999999993</v>
      </c>
      <c r="BF397" s="3">
        <f t="shared" si="169"/>
        <v>42474</v>
      </c>
      <c r="BG397" s="6">
        <f>BG396+SUMIFS('Transactions (Dated)'!H:H,'Transactions (Dated)'!D:D,'Share Values'!AM397)</f>
        <v>633797.67999999993</v>
      </c>
      <c r="BH397" s="6">
        <f ca="1">BH396+SUMIFS('Transactions (Dated)'!$F:$F,'Transactions (Dated)'!$D:$D,$BF397,'Transactions (Dated)'!$B:$B,BH$11,'Transactions (Dated)'!$C:$C,"Dividend (paid to cash)")*W397</f>
        <v>0</v>
      </c>
      <c r="BI397" s="6">
        <f ca="1">BI396+SUMIFS('Transactions (Dated)'!$F:$F,'Transactions (Dated)'!$D:$D,$BF397,'Transactions (Dated)'!$B:$B,BI$11,'Transactions (Dated)'!$C:$C,"Dividend (paid to cash)")*X397</f>
        <v>2421.875</v>
      </c>
      <c r="BJ397" s="6">
        <f ca="1">BJ396+SUMIFS('Transactions (Dated)'!$F:$F,'Transactions (Dated)'!$D:$D,$BF397,'Transactions (Dated)'!$B:$B,BJ$11,'Transactions (Dated)'!$C:$C,"Dividend (paid to cash)")*Y397</f>
        <v>0</v>
      </c>
      <c r="BK397" s="6">
        <f ca="1">BK396+SUMIFS('Transactions (Dated)'!$F:$F,'Transactions (Dated)'!$D:$D,$BF397,'Transactions (Dated)'!$B:$B,BK$11,'Transactions (Dated)'!$C:$C,"Dividend (paid to cash)")*Z397</f>
        <v>312.18000000000006</v>
      </c>
      <c r="BL397" s="6">
        <f ca="1">BL396+SUMIFS('Transactions (Dated)'!$F:$F,'Transactions (Dated)'!$D:$D,$BF397,'Transactions (Dated)'!$B:$B,BL$11,'Transactions (Dated)'!$C:$C,"Dividend (paid to cash)")*AA397</f>
        <v>0</v>
      </c>
      <c r="BM397" s="6">
        <f ca="1">BM396+SUMIFS('Transactions (Dated)'!$F:$F,'Transactions (Dated)'!$D:$D,$BF397,'Transactions (Dated)'!$B:$B,BM$11,'Transactions (Dated)'!$C:$C,"Dividend (paid to cash)")*AB397</f>
        <v>718.63400000000001</v>
      </c>
      <c r="BN397" s="6">
        <f ca="1">BN396+SUMIFS('Transactions (Dated)'!$F:$F,'Transactions (Dated)'!$D:$D,$BF397,'Transactions (Dated)'!$B:$B,BN$11,'Transactions (Dated)'!$C:$C,"Dividend (paid to cash)")*AC397</f>
        <v>1014.9999999999999</v>
      </c>
      <c r="BO397" s="6">
        <f ca="1">BO396+SUMIFS('Transactions (Dated)'!$F:$F,'Transactions (Dated)'!$D:$D,$BF397,'Transactions (Dated)'!$B:$B,BO$11,'Transactions (Dated)'!$C:$C,"Dividend (paid to cash)")*AD397</f>
        <v>0</v>
      </c>
      <c r="BP397" s="6">
        <f ca="1">BP396+SUMIFS('Transactions (Dated)'!$F:$F,'Transactions (Dated)'!$D:$D,$BF397,'Transactions (Dated)'!$B:$B,BP$11,'Transactions (Dated)'!$C:$C,"Dividend (paid to cash)")*AE397</f>
        <v>0</v>
      </c>
      <c r="BQ397" s="6">
        <f ca="1">BQ396+SUMIFS('Transactions (Dated)'!$F:$F,'Transactions (Dated)'!$D:$D,$BF397,'Transactions (Dated)'!$B:$B,BQ$11,'Transactions (Dated)'!$C:$C,"Dividend (paid to cash)")*AF397</f>
        <v>0</v>
      </c>
      <c r="BR397" s="6">
        <f ca="1">BR396+SUMIFS('Transactions (Dated)'!$F:$F,'Transactions (Dated)'!$D:$D,$BF397,'Transactions (Dated)'!$B:$B,BR$11,'Transactions (Dated)'!$C:$C,"Dividend (paid to cash)")*AG397</f>
        <v>0</v>
      </c>
      <c r="BS397" s="6">
        <f ca="1">BS396+SUMIFS('Transactions (Dated)'!$F:$F,'Transactions (Dated)'!$D:$D,$BF397,'Transactions (Dated)'!$B:$B,BS$11,'Transactions (Dated)'!$C:$C,"Dividend (paid to cash)")*AH397</f>
        <v>0</v>
      </c>
      <c r="BT397" s="6">
        <f ca="1">BT396+SUMIFS('Transactions (Dated)'!$F:$F,'Transactions (Dated)'!$D:$D,$BF397,'Transactions (Dated)'!$B:$B,BT$11,'Transactions (Dated)'!$C:$C,"Dividend (paid to cash)")*AI397</f>
        <v>0</v>
      </c>
      <c r="BU397" s="6">
        <f ca="1">BU396+SUMIFS('Transactions (Dated)'!$F:$F,'Transactions (Dated)'!$D:$D,$BF397,'Transactions (Dated)'!$B:$B,BU$11,'Transactions (Dated)'!$C:$C,"Dividend (paid to cash)")*AJ397</f>
        <v>0</v>
      </c>
      <c r="BV397" s="6"/>
      <c r="BX397" s="6">
        <f t="shared" ref="BX397:BX460" ca="1" si="174">SUM(BG397:BW397)</f>
        <v>638265.36899999995</v>
      </c>
      <c r="BZ397" s="3">
        <f t="shared" ref="BZ397:BZ460" si="175">BF397</f>
        <v>42474</v>
      </c>
      <c r="CA397" s="4">
        <f t="shared" ca="1" si="170"/>
        <v>386814.35999999993</v>
      </c>
      <c r="CB397" s="4">
        <f t="shared" ca="1" si="171"/>
        <v>638265.36899999995</v>
      </c>
      <c r="CD397" s="4">
        <f t="shared" ca="1" si="172"/>
        <v>1025079.7289999998</v>
      </c>
    </row>
    <row r="398" spans="2:82" x14ac:dyDescent="0.15">
      <c r="B398" s="3">
        <f t="shared" si="173"/>
        <v>42475</v>
      </c>
      <c r="C398" s="2">
        <v>13637.2</v>
      </c>
      <c r="E398" s="70">
        <v>42475</v>
      </c>
      <c r="F398" s="69">
        <v>9.07</v>
      </c>
      <c r="G398" s="69">
        <v>2.25</v>
      </c>
      <c r="H398" s="69">
        <v>18.399999999999999</v>
      </c>
      <c r="I398" s="69">
        <v>32.76</v>
      </c>
      <c r="J398" s="69">
        <v>16.309999999999999</v>
      </c>
      <c r="K398" s="69">
        <v>12.5</v>
      </c>
      <c r="L398" s="69">
        <v>17</v>
      </c>
      <c r="M398" s="69">
        <v>4.01</v>
      </c>
      <c r="N398" s="69">
        <v>8.89</v>
      </c>
      <c r="O398" s="69">
        <v>9.1333000000000002</v>
      </c>
      <c r="P398" s="69">
        <v>30.31</v>
      </c>
      <c r="Q398" s="69">
        <v>1</v>
      </c>
      <c r="R398" s="69">
        <v>4.26</v>
      </c>
      <c r="S398" s="69">
        <v>39.86</v>
      </c>
      <c r="T398" s="4"/>
      <c r="V398" s="3">
        <f t="shared" si="152"/>
        <v>42475</v>
      </c>
      <c r="W398" s="40">
        <f ca="1">W397+SUMIFS('Transactions (Dated)'!$E$2:$E$53,'Transactions (Dated)'!$D$2:$D$53,'Share Values'!$V398,'Transactions (Dated)'!$B$2:$B$53,'Share Values'!W$11,'Transactions (Dated)'!$C$2:$C$53,"Buy")-SUMIFS('Transactions (Dated)'!$E$2:$E$53,'Transactions (Dated)'!$D$2:$D$53,'Share Values'!$V398,'Transactions (Dated)'!$B$2:$B$53,'Share Values'!W$11,'Transactions (Dated)'!$C$2:$C$53,"Sell")</f>
        <v>4625</v>
      </c>
      <c r="X398" s="40">
        <f ca="1">X397+SUMIFS('Transactions (Dated)'!$E$2:$E$53,'Transactions (Dated)'!$D$2:$D$53,'Share Values'!$V398,'Transactions (Dated)'!$B$2:$B$53,'Share Values'!X$11,'Transactions (Dated)'!$C$2:$C$53,"Buy")-SUMIFS('Transactions (Dated)'!$E$2:$E$53,'Transactions (Dated)'!$D$2:$D$53,'Share Values'!$V398,'Transactions (Dated)'!$B$2:$B$53,'Share Values'!X$11,'Transactions (Dated)'!$C$2:$C$53,"Sell")</f>
        <v>9375</v>
      </c>
      <c r="Y398" s="40">
        <f ca="1">Y397+SUMIFS('Transactions (Dated)'!$E$2:$E$53,'Transactions (Dated)'!$D$2:$D$53,'Share Values'!$V398,'Transactions (Dated)'!$B$2:$B$53,'Share Values'!Y$11,'Transactions (Dated)'!$C$2:$C$53,"Buy")-SUMIFS('Transactions (Dated)'!$E$2:$E$53,'Transactions (Dated)'!$D$2:$D$53,'Share Values'!$V398,'Transactions (Dated)'!$B$2:$B$53,'Share Values'!Y$11,'Transactions (Dated)'!$C$2:$C$53,"Sell")</f>
        <v>0</v>
      </c>
      <c r="Z398" s="40">
        <f ca="1">Z397+SUMIFS('Transactions (Dated)'!$E$2:$E$53,'Transactions (Dated)'!$D$2:$D$53,'Share Values'!$V398,'Transactions (Dated)'!$B$2:$B$53,'Share Values'!Z$11,'Transactions (Dated)'!$C$2:$C$53,"Buy")-SUMIFS('Transactions (Dated)'!$E$2:$E$53,'Transactions (Dated)'!$D$2:$D$53,'Share Values'!$V398,'Transactions (Dated)'!$B$2:$B$53,'Share Values'!Z$11,'Transactions (Dated)'!$C$2:$C$53,"Sell")</f>
        <v>1892</v>
      </c>
      <c r="AA398" s="40">
        <f ca="1">AA397+SUMIFS('Transactions (Dated)'!$E$2:$E$53,'Transactions (Dated)'!$D$2:$D$53,'Share Values'!$V398,'Transactions (Dated)'!$B$2:$B$53,'Share Values'!AA$11,'Transactions (Dated)'!$C$2:$C$53,"Buy")-SUMIFS('Transactions (Dated)'!$E$2:$E$53,'Transactions (Dated)'!$D$2:$D$53,'Share Values'!$V398,'Transactions (Dated)'!$B$2:$B$53,'Share Values'!AA$11,'Transactions (Dated)'!$C$2:$C$53,"Sell")</f>
        <v>2348</v>
      </c>
      <c r="AB398" s="40">
        <f ca="1">AB397+SUMIFS('Transactions (Dated)'!$E$2:$E$53,'Transactions (Dated)'!$D$2:$D$53,'Share Values'!$V398,'Transactions (Dated)'!$B$2:$B$53,'Share Values'!AB$11,'Transactions (Dated)'!$C$2:$C$53,"Buy")-SUMIFS('Transactions (Dated)'!$E$2:$E$53,'Transactions (Dated)'!$D$2:$D$53,'Share Values'!$V398,'Transactions (Dated)'!$B$2:$B$53,'Share Values'!AB$11,'Transactions (Dated)'!$C$2:$C$53,"Sell")</f>
        <v>4900</v>
      </c>
      <c r="AC398" s="40">
        <f ca="1">AC397+SUMIFS('Transactions (Dated)'!$E$2:$E$53,'Transactions (Dated)'!$D$2:$D$53,'Share Values'!$V398,'Transactions (Dated)'!$B$2:$B$53,'Share Values'!AC$11,'Transactions (Dated)'!$C$2:$C$53,"Buy")-SUMIFS('Transactions (Dated)'!$E$2:$E$53,'Transactions (Dated)'!$D$2:$D$53,'Share Values'!$V398,'Transactions (Dated)'!$B$2:$B$53,'Share Values'!AC$11,'Transactions (Dated)'!$C$2:$C$53,"Sell")</f>
        <v>2900</v>
      </c>
      <c r="AD398" s="40">
        <f ca="1">AD397+SUMIFS('Transactions (Dated)'!$E$2:$E$53,'Transactions (Dated)'!$D$2:$D$53,'Share Values'!$V398,'Transactions (Dated)'!$B$2:$B$53,'Share Values'!AD$11,'Transactions (Dated)'!$C$2:$C$53,"Buy")-SUMIFS('Transactions (Dated)'!$E$2:$E$53,'Transactions (Dated)'!$D$2:$D$53,'Share Values'!$V398,'Transactions (Dated)'!$B$2:$B$53,'Share Values'!AD$11,'Transactions (Dated)'!$C$2:$C$53,"Sell")</f>
        <v>14201</v>
      </c>
      <c r="AE398" s="40">
        <f ca="1">AE397+SUMIFS('Transactions (Dated)'!$E$2:$E$53,'Transactions (Dated)'!$D$2:$D$53,'Share Values'!$V398,'Transactions (Dated)'!$B$2:$B$53,'Share Values'!AE$11,'Transactions (Dated)'!$C$2:$C$53,"Buy")-SUMIFS('Transactions (Dated)'!$E$2:$E$53,'Transactions (Dated)'!$D$2:$D$53,'Share Values'!$V398,'Transactions (Dated)'!$B$2:$B$53,'Share Values'!AE$11,'Transactions (Dated)'!$C$2:$C$53,"Sell")</f>
        <v>6835</v>
      </c>
      <c r="AF398" s="40">
        <f ca="1">AF397+SUMIFS('Transactions (Dated)'!$E$2:$E$53,'Transactions (Dated)'!$D$2:$D$53,'Share Values'!$V398,'Transactions (Dated)'!$B$2:$B$53,'Share Values'!AF$11,'Transactions (Dated)'!$C$2:$C$53,"Buy")-SUMIFS('Transactions (Dated)'!$E$2:$E$53,'Transactions (Dated)'!$D$2:$D$53,'Share Values'!$V398,'Transactions (Dated)'!$B$2:$B$53,'Share Values'!AF$11,'Transactions (Dated)'!$C$2:$C$53,"Sell")</f>
        <v>0</v>
      </c>
      <c r="AG398" s="40">
        <f ca="1">AG397+SUMIFS('Transactions (Dated)'!$E$2:$E$53,'Transactions (Dated)'!$D$2:$D$53,'Share Values'!$V398,'Transactions (Dated)'!$B$2:$B$53,'Share Values'!AG$11,'Transactions (Dated)'!$C$2:$C$53,"Buy")-SUMIFS('Transactions (Dated)'!$E$2:$E$53,'Transactions (Dated)'!$D$2:$D$53,'Share Values'!$V398,'Transactions (Dated)'!$B$2:$B$53,'Share Values'!AG$11,'Transactions (Dated)'!$C$2:$C$53,"Sell")</f>
        <v>0</v>
      </c>
      <c r="AH398" s="40">
        <f ca="1">AH397+SUMIFS('Transactions (Dated)'!$E$2:$E$53,'Transactions (Dated)'!$D$2:$D$53,'Share Values'!$V398,'Transactions (Dated)'!$B$2:$B$53,'Share Values'!AH$11,'Transactions (Dated)'!$C$2:$C$53,"Buy")-SUMIFS('Transactions (Dated)'!$E$2:$E$53,'Transactions (Dated)'!$D$2:$D$53,'Share Values'!$V398,'Transactions (Dated)'!$B$2:$B$53,'Share Values'!AH$11,'Transactions (Dated)'!$C$2:$C$53,"Sell")</f>
        <v>0</v>
      </c>
      <c r="AI398" s="40">
        <f ca="1">AI397+SUMIFS('Transactions (Dated)'!$E$2:$E$53,'Transactions (Dated)'!$D$2:$D$53,'Share Values'!$V398,'Transactions (Dated)'!$B$2:$B$53,'Share Values'!AI$11,'Transactions (Dated)'!$C$2:$C$53,"Buy")-SUMIFS('Transactions (Dated)'!$E$2:$E$53,'Transactions (Dated)'!$D$2:$D$53,'Share Values'!$V398,'Transactions (Dated)'!$B$2:$B$53,'Share Values'!AI$11,'Transactions (Dated)'!$C$2:$C$53,"Sell")</f>
        <v>0</v>
      </c>
      <c r="AJ398" s="40">
        <f ca="1">AJ397+SUMIFS('Transactions (Dated)'!$E$2:$E$53,'Transactions (Dated)'!$D$2:$D$53,'Share Values'!$V398,'Transactions (Dated)'!$B$2:$B$53,'Share Values'!AJ$11,'Transactions (Dated)'!$C$2:$C$53,"Buy")-SUMIFS('Transactions (Dated)'!$E$2:$E$53,'Transactions (Dated)'!$D$2:$D$53,'Share Values'!$V398,'Transactions (Dated)'!$B$2:$B$53,'Share Values'!AJ$11,'Transactions (Dated)'!$C$2:$C$53,"Sell")</f>
        <v>0</v>
      </c>
      <c r="AK398" s="40"/>
      <c r="AM398" s="3">
        <f t="shared" si="153"/>
        <v>42475</v>
      </c>
      <c r="AN398" s="6">
        <f t="shared" ca="1" si="154"/>
        <v>41948.75</v>
      </c>
      <c r="AO398" s="6">
        <f t="shared" ca="1" si="155"/>
        <v>21093.75</v>
      </c>
      <c r="AP398" s="6">
        <f t="shared" ca="1" si="156"/>
        <v>0</v>
      </c>
      <c r="AQ398" s="6">
        <f t="shared" ca="1" si="157"/>
        <v>61981.919999999998</v>
      </c>
      <c r="AR398" s="6">
        <f t="shared" ca="1" si="158"/>
        <v>38295.879999999997</v>
      </c>
      <c r="AS398" s="6">
        <f t="shared" ca="1" si="159"/>
        <v>61250</v>
      </c>
      <c r="AT398" s="6">
        <f t="shared" ca="1" si="160"/>
        <v>49300</v>
      </c>
      <c r="AU398" s="6">
        <f t="shared" ca="1" si="161"/>
        <v>56946.009999999995</v>
      </c>
      <c r="AV398" s="6">
        <f t="shared" ca="1" si="162"/>
        <v>60763.15</v>
      </c>
      <c r="AW398" s="6">
        <f t="shared" ca="1" si="163"/>
        <v>0</v>
      </c>
      <c r="AX398" s="6">
        <f t="shared" ca="1" si="164"/>
        <v>0</v>
      </c>
      <c r="AY398" s="6">
        <f t="shared" ca="1" si="165"/>
        <v>0</v>
      </c>
      <c r="AZ398" s="6">
        <f t="shared" ca="1" si="166"/>
        <v>0</v>
      </c>
      <c r="BA398" s="6">
        <f t="shared" ca="1" si="167"/>
        <v>0</v>
      </c>
      <c r="BB398" s="6"/>
      <c r="BD398" s="4">
        <f t="shared" ca="1" si="168"/>
        <v>391579.46</v>
      </c>
      <c r="BF398" s="3">
        <f t="shared" si="169"/>
        <v>42475</v>
      </c>
      <c r="BG398" s="6">
        <f>BG397+SUMIFS('Transactions (Dated)'!H:H,'Transactions (Dated)'!D:D,'Share Values'!AM398)</f>
        <v>633797.67999999993</v>
      </c>
      <c r="BH398" s="6">
        <f ca="1">BH397+SUMIFS('Transactions (Dated)'!$F:$F,'Transactions (Dated)'!$D:$D,$BF398,'Transactions (Dated)'!$B:$B,BH$11,'Transactions (Dated)'!$C:$C,"Dividend (paid to cash)")*W398</f>
        <v>0</v>
      </c>
      <c r="BI398" s="6">
        <f ca="1">BI397+SUMIFS('Transactions (Dated)'!$F:$F,'Transactions (Dated)'!$D:$D,$BF398,'Transactions (Dated)'!$B:$B,BI$11,'Transactions (Dated)'!$C:$C,"Dividend (paid to cash)")*X398</f>
        <v>2421.875</v>
      </c>
      <c r="BJ398" s="6">
        <f ca="1">BJ397+SUMIFS('Transactions (Dated)'!$F:$F,'Transactions (Dated)'!$D:$D,$BF398,'Transactions (Dated)'!$B:$B,BJ$11,'Transactions (Dated)'!$C:$C,"Dividend (paid to cash)")*Y398</f>
        <v>0</v>
      </c>
      <c r="BK398" s="6">
        <f ca="1">BK397+SUMIFS('Transactions (Dated)'!$F:$F,'Transactions (Dated)'!$D:$D,$BF398,'Transactions (Dated)'!$B:$B,BK$11,'Transactions (Dated)'!$C:$C,"Dividend (paid to cash)")*Z398</f>
        <v>312.18000000000006</v>
      </c>
      <c r="BL398" s="6">
        <f ca="1">BL397+SUMIFS('Transactions (Dated)'!$F:$F,'Transactions (Dated)'!$D:$D,$BF398,'Transactions (Dated)'!$B:$B,BL$11,'Transactions (Dated)'!$C:$C,"Dividend (paid to cash)")*AA398</f>
        <v>0</v>
      </c>
      <c r="BM398" s="6">
        <f ca="1">BM397+SUMIFS('Transactions (Dated)'!$F:$F,'Transactions (Dated)'!$D:$D,$BF398,'Transactions (Dated)'!$B:$B,BM$11,'Transactions (Dated)'!$C:$C,"Dividend (paid to cash)")*AB398</f>
        <v>718.63400000000001</v>
      </c>
      <c r="BN398" s="6">
        <f ca="1">BN397+SUMIFS('Transactions (Dated)'!$F:$F,'Transactions (Dated)'!$D:$D,$BF398,'Transactions (Dated)'!$B:$B,BN$11,'Transactions (Dated)'!$C:$C,"Dividend (paid to cash)")*AC398</f>
        <v>1014.9999999999999</v>
      </c>
      <c r="BO398" s="6">
        <f ca="1">BO397+SUMIFS('Transactions (Dated)'!$F:$F,'Transactions (Dated)'!$D:$D,$BF398,'Transactions (Dated)'!$B:$B,BO$11,'Transactions (Dated)'!$C:$C,"Dividend (paid to cash)")*AD398</f>
        <v>0</v>
      </c>
      <c r="BP398" s="6">
        <f ca="1">BP397+SUMIFS('Transactions (Dated)'!$F:$F,'Transactions (Dated)'!$D:$D,$BF398,'Transactions (Dated)'!$B:$B,BP$11,'Transactions (Dated)'!$C:$C,"Dividend (paid to cash)")*AE398</f>
        <v>0</v>
      </c>
      <c r="BQ398" s="6">
        <f ca="1">BQ397+SUMIFS('Transactions (Dated)'!$F:$F,'Transactions (Dated)'!$D:$D,$BF398,'Transactions (Dated)'!$B:$B,BQ$11,'Transactions (Dated)'!$C:$C,"Dividend (paid to cash)")*AF398</f>
        <v>0</v>
      </c>
      <c r="BR398" s="6">
        <f ca="1">BR397+SUMIFS('Transactions (Dated)'!$F:$F,'Transactions (Dated)'!$D:$D,$BF398,'Transactions (Dated)'!$B:$B,BR$11,'Transactions (Dated)'!$C:$C,"Dividend (paid to cash)")*AG398</f>
        <v>0</v>
      </c>
      <c r="BS398" s="6">
        <f ca="1">BS397+SUMIFS('Transactions (Dated)'!$F:$F,'Transactions (Dated)'!$D:$D,$BF398,'Transactions (Dated)'!$B:$B,BS$11,'Transactions (Dated)'!$C:$C,"Dividend (paid to cash)")*AH398</f>
        <v>0</v>
      </c>
      <c r="BT398" s="6">
        <f ca="1">BT397+SUMIFS('Transactions (Dated)'!$F:$F,'Transactions (Dated)'!$D:$D,$BF398,'Transactions (Dated)'!$B:$B,BT$11,'Transactions (Dated)'!$C:$C,"Dividend (paid to cash)")*AI398</f>
        <v>0</v>
      </c>
      <c r="BU398" s="6">
        <f ca="1">BU397+SUMIFS('Transactions (Dated)'!$F:$F,'Transactions (Dated)'!$D:$D,$BF398,'Transactions (Dated)'!$B:$B,BU$11,'Transactions (Dated)'!$C:$C,"Dividend (paid to cash)")*AJ398</f>
        <v>0</v>
      </c>
      <c r="BV398" s="6"/>
      <c r="BX398" s="6">
        <f t="shared" ca="1" si="174"/>
        <v>638265.36899999995</v>
      </c>
      <c r="BZ398" s="3">
        <f t="shared" si="175"/>
        <v>42475</v>
      </c>
      <c r="CA398" s="4">
        <f t="shared" ca="1" si="170"/>
        <v>391579.46</v>
      </c>
      <c r="CB398" s="4">
        <f t="shared" ca="1" si="171"/>
        <v>638265.36899999995</v>
      </c>
      <c r="CD398" s="4">
        <f t="shared" ca="1" si="172"/>
        <v>1029844.8289999999</v>
      </c>
    </row>
    <row r="399" spans="2:82" x14ac:dyDescent="0.15">
      <c r="B399" s="3">
        <f t="shared" si="173"/>
        <v>42478</v>
      </c>
      <c r="C399" s="2">
        <v>13719.8</v>
      </c>
      <c r="E399" s="70">
        <v>42478</v>
      </c>
      <c r="F399" s="69">
        <v>9.09</v>
      </c>
      <c r="G399" s="69">
        <v>2.2999999999999998</v>
      </c>
      <c r="H399" s="69">
        <v>18.510000000000002</v>
      </c>
      <c r="I399" s="69">
        <v>33.65</v>
      </c>
      <c r="J399" s="69">
        <v>16.32</v>
      </c>
      <c r="K399" s="69">
        <v>12.52</v>
      </c>
      <c r="L399" s="69">
        <v>17.82</v>
      </c>
      <c r="M399" s="69">
        <v>4.0599999999999996</v>
      </c>
      <c r="N399" s="69">
        <v>8.85</v>
      </c>
      <c r="O399" s="69">
        <v>9.1266999999999996</v>
      </c>
      <c r="P399" s="69">
        <v>30.33</v>
      </c>
      <c r="Q399" s="69">
        <v>1</v>
      </c>
      <c r="R399" s="69">
        <v>4.67</v>
      </c>
      <c r="S399" s="69">
        <v>40.25</v>
      </c>
      <c r="T399" s="4"/>
      <c r="V399" s="3">
        <f t="shared" si="152"/>
        <v>42478</v>
      </c>
      <c r="W399" s="40">
        <f ca="1">W398+SUMIFS('Transactions (Dated)'!$E$2:$E$53,'Transactions (Dated)'!$D$2:$D$53,'Share Values'!$V399,'Transactions (Dated)'!$B$2:$B$53,'Share Values'!W$11,'Transactions (Dated)'!$C$2:$C$53,"Buy")-SUMIFS('Transactions (Dated)'!$E$2:$E$53,'Transactions (Dated)'!$D$2:$D$53,'Share Values'!$V399,'Transactions (Dated)'!$B$2:$B$53,'Share Values'!W$11,'Transactions (Dated)'!$C$2:$C$53,"Sell")</f>
        <v>4625</v>
      </c>
      <c r="X399" s="40">
        <f ca="1">X398+SUMIFS('Transactions (Dated)'!$E$2:$E$53,'Transactions (Dated)'!$D$2:$D$53,'Share Values'!$V399,'Transactions (Dated)'!$B$2:$B$53,'Share Values'!X$11,'Transactions (Dated)'!$C$2:$C$53,"Buy")-SUMIFS('Transactions (Dated)'!$E$2:$E$53,'Transactions (Dated)'!$D$2:$D$53,'Share Values'!$V399,'Transactions (Dated)'!$B$2:$B$53,'Share Values'!X$11,'Transactions (Dated)'!$C$2:$C$53,"Sell")</f>
        <v>9375</v>
      </c>
      <c r="Y399" s="40">
        <f ca="1">Y398+SUMIFS('Transactions (Dated)'!$E$2:$E$53,'Transactions (Dated)'!$D$2:$D$53,'Share Values'!$V399,'Transactions (Dated)'!$B$2:$B$53,'Share Values'!Y$11,'Transactions (Dated)'!$C$2:$C$53,"Buy")-SUMIFS('Transactions (Dated)'!$E$2:$E$53,'Transactions (Dated)'!$D$2:$D$53,'Share Values'!$V399,'Transactions (Dated)'!$B$2:$B$53,'Share Values'!Y$11,'Transactions (Dated)'!$C$2:$C$53,"Sell")</f>
        <v>0</v>
      </c>
      <c r="Z399" s="40">
        <f ca="1">Z398+SUMIFS('Transactions (Dated)'!$E$2:$E$53,'Transactions (Dated)'!$D$2:$D$53,'Share Values'!$V399,'Transactions (Dated)'!$B$2:$B$53,'Share Values'!Z$11,'Transactions (Dated)'!$C$2:$C$53,"Buy")-SUMIFS('Transactions (Dated)'!$E$2:$E$53,'Transactions (Dated)'!$D$2:$D$53,'Share Values'!$V399,'Transactions (Dated)'!$B$2:$B$53,'Share Values'!Z$11,'Transactions (Dated)'!$C$2:$C$53,"Sell")</f>
        <v>1892</v>
      </c>
      <c r="AA399" s="40">
        <f ca="1">AA398+SUMIFS('Transactions (Dated)'!$E$2:$E$53,'Transactions (Dated)'!$D$2:$D$53,'Share Values'!$V399,'Transactions (Dated)'!$B$2:$B$53,'Share Values'!AA$11,'Transactions (Dated)'!$C$2:$C$53,"Buy")-SUMIFS('Transactions (Dated)'!$E$2:$E$53,'Transactions (Dated)'!$D$2:$D$53,'Share Values'!$V399,'Transactions (Dated)'!$B$2:$B$53,'Share Values'!AA$11,'Transactions (Dated)'!$C$2:$C$53,"Sell")</f>
        <v>2348</v>
      </c>
      <c r="AB399" s="40">
        <f ca="1">AB398+SUMIFS('Transactions (Dated)'!$E$2:$E$53,'Transactions (Dated)'!$D$2:$D$53,'Share Values'!$V399,'Transactions (Dated)'!$B$2:$B$53,'Share Values'!AB$11,'Transactions (Dated)'!$C$2:$C$53,"Buy")-SUMIFS('Transactions (Dated)'!$E$2:$E$53,'Transactions (Dated)'!$D$2:$D$53,'Share Values'!$V399,'Transactions (Dated)'!$B$2:$B$53,'Share Values'!AB$11,'Transactions (Dated)'!$C$2:$C$53,"Sell")</f>
        <v>4900</v>
      </c>
      <c r="AC399" s="40">
        <f ca="1">AC398+SUMIFS('Transactions (Dated)'!$E$2:$E$53,'Transactions (Dated)'!$D$2:$D$53,'Share Values'!$V399,'Transactions (Dated)'!$B$2:$B$53,'Share Values'!AC$11,'Transactions (Dated)'!$C$2:$C$53,"Buy")-SUMIFS('Transactions (Dated)'!$E$2:$E$53,'Transactions (Dated)'!$D$2:$D$53,'Share Values'!$V399,'Transactions (Dated)'!$B$2:$B$53,'Share Values'!AC$11,'Transactions (Dated)'!$C$2:$C$53,"Sell")</f>
        <v>2900</v>
      </c>
      <c r="AD399" s="40">
        <f ca="1">AD398+SUMIFS('Transactions (Dated)'!$E$2:$E$53,'Transactions (Dated)'!$D$2:$D$53,'Share Values'!$V399,'Transactions (Dated)'!$B$2:$B$53,'Share Values'!AD$11,'Transactions (Dated)'!$C$2:$C$53,"Buy")-SUMIFS('Transactions (Dated)'!$E$2:$E$53,'Transactions (Dated)'!$D$2:$D$53,'Share Values'!$V399,'Transactions (Dated)'!$B$2:$B$53,'Share Values'!AD$11,'Transactions (Dated)'!$C$2:$C$53,"Sell")</f>
        <v>14201</v>
      </c>
      <c r="AE399" s="40">
        <f ca="1">AE398+SUMIFS('Transactions (Dated)'!$E$2:$E$53,'Transactions (Dated)'!$D$2:$D$53,'Share Values'!$V399,'Transactions (Dated)'!$B$2:$B$53,'Share Values'!AE$11,'Transactions (Dated)'!$C$2:$C$53,"Buy")-SUMIFS('Transactions (Dated)'!$E$2:$E$53,'Transactions (Dated)'!$D$2:$D$53,'Share Values'!$V399,'Transactions (Dated)'!$B$2:$B$53,'Share Values'!AE$11,'Transactions (Dated)'!$C$2:$C$53,"Sell")</f>
        <v>6835</v>
      </c>
      <c r="AF399" s="40">
        <f ca="1">AF398+SUMIFS('Transactions (Dated)'!$E$2:$E$53,'Transactions (Dated)'!$D$2:$D$53,'Share Values'!$V399,'Transactions (Dated)'!$B$2:$B$53,'Share Values'!AF$11,'Transactions (Dated)'!$C$2:$C$53,"Buy")-SUMIFS('Transactions (Dated)'!$E$2:$E$53,'Transactions (Dated)'!$D$2:$D$53,'Share Values'!$V399,'Transactions (Dated)'!$B$2:$B$53,'Share Values'!AF$11,'Transactions (Dated)'!$C$2:$C$53,"Sell")</f>
        <v>0</v>
      </c>
      <c r="AG399" s="40">
        <f ca="1">AG398+SUMIFS('Transactions (Dated)'!$E$2:$E$53,'Transactions (Dated)'!$D$2:$D$53,'Share Values'!$V399,'Transactions (Dated)'!$B$2:$B$53,'Share Values'!AG$11,'Transactions (Dated)'!$C$2:$C$53,"Buy")-SUMIFS('Transactions (Dated)'!$E$2:$E$53,'Transactions (Dated)'!$D$2:$D$53,'Share Values'!$V399,'Transactions (Dated)'!$B$2:$B$53,'Share Values'!AG$11,'Transactions (Dated)'!$C$2:$C$53,"Sell")</f>
        <v>0</v>
      </c>
      <c r="AH399" s="40">
        <f ca="1">AH398+SUMIFS('Transactions (Dated)'!$E$2:$E$53,'Transactions (Dated)'!$D$2:$D$53,'Share Values'!$V399,'Transactions (Dated)'!$B$2:$B$53,'Share Values'!AH$11,'Transactions (Dated)'!$C$2:$C$53,"Buy")-SUMIFS('Transactions (Dated)'!$E$2:$E$53,'Transactions (Dated)'!$D$2:$D$53,'Share Values'!$V399,'Transactions (Dated)'!$B$2:$B$53,'Share Values'!AH$11,'Transactions (Dated)'!$C$2:$C$53,"Sell")</f>
        <v>0</v>
      </c>
      <c r="AI399" s="40">
        <f ca="1">AI398+SUMIFS('Transactions (Dated)'!$E$2:$E$53,'Transactions (Dated)'!$D$2:$D$53,'Share Values'!$V399,'Transactions (Dated)'!$B$2:$B$53,'Share Values'!AI$11,'Transactions (Dated)'!$C$2:$C$53,"Buy")-SUMIFS('Transactions (Dated)'!$E$2:$E$53,'Transactions (Dated)'!$D$2:$D$53,'Share Values'!$V399,'Transactions (Dated)'!$B$2:$B$53,'Share Values'!AI$11,'Transactions (Dated)'!$C$2:$C$53,"Sell")</f>
        <v>0</v>
      </c>
      <c r="AJ399" s="40">
        <f ca="1">AJ398+SUMIFS('Transactions (Dated)'!$E$2:$E$53,'Transactions (Dated)'!$D$2:$D$53,'Share Values'!$V399,'Transactions (Dated)'!$B$2:$B$53,'Share Values'!AJ$11,'Transactions (Dated)'!$C$2:$C$53,"Buy")-SUMIFS('Transactions (Dated)'!$E$2:$E$53,'Transactions (Dated)'!$D$2:$D$53,'Share Values'!$V399,'Transactions (Dated)'!$B$2:$B$53,'Share Values'!AJ$11,'Transactions (Dated)'!$C$2:$C$53,"Sell")</f>
        <v>0</v>
      </c>
      <c r="AK399" s="40"/>
      <c r="AM399" s="3">
        <f t="shared" si="153"/>
        <v>42478</v>
      </c>
      <c r="AN399" s="6">
        <f t="shared" ca="1" si="154"/>
        <v>42041.25</v>
      </c>
      <c r="AO399" s="6">
        <f t="shared" ca="1" si="155"/>
        <v>21562.5</v>
      </c>
      <c r="AP399" s="6">
        <f t="shared" ca="1" si="156"/>
        <v>0</v>
      </c>
      <c r="AQ399" s="6">
        <f t="shared" ca="1" si="157"/>
        <v>63665.799999999996</v>
      </c>
      <c r="AR399" s="6">
        <f t="shared" ca="1" si="158"/>
        <v>38319.360000000001</v>
      </c>
      <c r="AS399" s="6">
        <f t="shared" ca="1" si="159"/>
        <v>61348</v>
      </c>
      <c r="AT399" s="6">
        <f t="shared" ca="1" si="160"/>
        <v>51678</v>
      </c>
      <c r="AU399" s="6">
        <f t="shared" ca="1" si="161"/>
        <v>57656.06</v>
      </c>
      <c r="AV399" s="6">
        <f t="shared" ca="1" si="162"/>
        <v>60489.75</v>
      </c>
      <c r="AW399" s="6">
        <f t="shared" ca="1" si="163"/>
        <v>0</v>
      </c>
      <c r="AX399" s="6">
        <f t="shared" ca="1" si="164"/>
        <v>0</v>
      </c>
      <c r="AY399" s="6">
        <f t="shared" ca="1" si="165"/>
        <v>0</v>
      </c>
      <c r="AZ399" s="6">
        <f t="shared" ca="1" si="166"/>
        <v>0</v>
      </c>
      <c r="BA399" s="6">
        <f t="shared" ca="1" si="167"/>
        <v>0</v>
      </c>
      <c r="BB399" s="6"/>
      <c r="BD399" s="4">
        <f t="shared" ca="1" si="168"/>
        <v>396760.72</v>
      </c>
      <c r="BF399" s="3">
        <f t="shared" si="169"/>
        <v>42478</v>
      </c>
      <c r="BG399" s="6">
        <f>BG398+SUMIFS('Transactions (Dated)'!H:H,'Transactions (Dated)'!D:D,'Share Values'!AM399)</f>
        <v>633797.67999999993</v>
      </c>
      <c r="BH399" s="6">
        <f ca="1">BH398+SUMIFS('Transactions (Dated)'!$F:$F,'Transactions (Dated)'!$D:$D,$BF399,'Transactions (Dated)'!$B:$B,BH$11,'Transactions (Dated)'!$C:$C,"Dividend (paid to cash)")*W399</f>
        <v>0</v>
      </c>
      <c r="BI399" s="6">
        <f ca="1">BI398+SUMIFS('Transactions (Dated)'!$F:$F,'Transactions (Dated)'!$D:$D,$BF399,'Transactions (Dated)'!$B:$B,BI$11,'Transactions (Dated)'!$C:$C,"Dividend (paid to cash)")*X399</f>
        <v>2421.875</v>
      </c>
      <c r="BJ399" s="6">
        <f ca="1">BJ398+SUMIFS('Transactions (Dated)'!$F:$F,'Transactions (Dated)'!$D:$D,$BF399,'Transactions (Dated)'!$B:$B,BJ$11,'Transactions (Dated)'!$C:$C,"Dividend (paid to cash)")*Y399</f>
        <v>0</v>
      </c>
      <c r="BK399" s="6">
        <f ca="1">BK398+SUMIFS('Transactions (Dated)'!$F:$F,'Transactions (Dated)'!$D:$D,$BF399,'Transactions (Dated)'!$B:$B,BK$11,'Transactions (Dated)'!$C:$C,"Dividend (paid to cash)")*Z399</f>
        <v>312.18000000000006</v>
      </c>
      <c r="BL399" s="6">
        <f ca="1">BL398+SUMIFS('Transactions (Dated)'!$F:$F,'Transactions (Dated)'!$D:$D,$BF399,'Transactions (Dated)'!$B:$B,BL$11,'Transactions (Dated)'!$C:$C,"Dividend (paid to cash)")*AA399</f>
        <v>0</v>
      </c>
      <c r="BM399" s="6">
        <f ca="1">BM398+SUMIFS('Transactions (Dated)'!$F:$F,'Transactions (Dated)'!$D:$D,$BF399,'Transactions (Dated)'!$B:$B,BM$11,'Transactions (Dated)'!$C:$C,"Dividend (paid to cash)")*AB399</f>
        <v>718.63400000000001</v>
      </c>
      <c r="BN399" s="6">
        <f ca="1">BN398+SUMIFS('Transactions (Dated)'!$F:$F,'Transactions (Dated)'!$D:$D,$BF399,'Transactions (Dated)'!$B:$B,BN$11,'Transactions (Dated)'!$C:$C,"Dividend (paid to cash)")*AC399</f>
        <v>1014.9999999999999</v>
      </c>
      <c r="BO399" s="6">
        <f ca="1">BO398+SUMIFS('Transactions (Dated)'!$F:$F,'Transactions (Dated)'!$D:$D,$BF399,'Transactions (Dated)'!$B:$B,BO$11,'Transactions (Dated)'!$C:$C,"Dividend (paid to cash)")*AD399</f>
        <v>0</v>
      </c>
      <c r="BP399" s="6">
        <f ca="1">BP398+SUMIFS('Transactions (Dated)'!$F:$F,'Transactions (Dated)'!$D:$D,$BF399,'Transactions (Dated)'!$B:$B,BP$11,'Transactions (Dated)'!$C:$C,"Dividend (paid to cash)")*AE399</f>
        <v>0</v>
      </c>
      <c r="BQ399" s="6">
        <f ca="1">BQ398+SUMIFS('Transactions (Dated)'!$F:$F,'Transactions (Dated)'!$D:$D,$BF399,'Transactions (Dated)'!$B:$B,BQ$11,'Transactions (Dated)'!$C:$C,"Dividend (paid to cash)")*AF399</f>
        <v>0</v>
      </c>
      <c r="BR399" s="6">
        <f ca="1">BR398+SUMIFS('Transactions (Dated)'!$F:$F,'Transactions (Dated)'!$D:$D,$BF399,'Transactions (Dated)'!$B:$B,BR$11,'Transactions (Dated)'!$C:$C,"Dividend (paid to cash)")*AG399</f>
        <v>0</v>
      </c>
      <c r="BS399" s="6">
        <f ca="1">BS398+SUMIFS('Transactions (Dated)'!$F:$F,'Transactions (Dated)'!$D:$D,$BF399,'Transactions (Dated)'!$B:$B,BS$11,'Transactions (Dated)'!$C:$C,"Dividend (paid to cash)")*AH399</f>
        <v>0</v>
      </c>
      <c r="BT399" s="6">
        <f ca="1">BT398+SUMIFS('Transactions (Dated)'!$F:$F,'Transactions (Dated)'!$D:$D,$BF399,'Transactions (Dated)'!$B:$B,BT$11,'Transactions (Dated)'!$C:$C,"Dividend (paid to cash)")*AI399</f>
        <v>0</v>
      </c>
      <c r="BU399" s="6">
        <f ca="1">BU398+SUMIFS('Transactions (Dated)'!$F:$F,'Transactions (Dated)'!$D:$D,$BF399,'Transactions (Dated)'!$B:$B,BU$11,'Transactions (Dated)'!$C:$C,"Dividend (paid to cash)")*AJ399</f>
        <v>0</v>
      </c>
      <c r="BV399" s="6"/>
      <c r="BX399" s="6">
        <f t="shared" ca="1" si="174"/>
        <v>638265.36899999995</v>
      </c>
      <c r="BZ399" s="3">
        <f t="shared" si="175"/>
        <v>42478</v>
      </c>
      <c r="CA399" s="4">
        <f t="shared" ca="1" si="170"/>
        <v>396760.72</v>
      </c>
      <c r="CB399" s="4">
        <f t="shared" ca="1" si="171"/>
        <v>638265.36899999995</v>
      </c>
      <c r="CD399" s="4">
        <f t="shared" ca="1" si="172"/>
        <v>1035026.0889999999</v>
      </c>
    </row>
    <row r="400" spans="2:82" x14ac:dyDescent="0.15">
      <c r="B400" s="3">
        <f t="shared" si="173"/>
        <v>42479</v>
      </c>
      <c r="C400" s="2">
        <v>13867.3</v>
      </c>
      <c r="E400" s="70">
        <v>42479</v>
      </c>
      <c r="F400" s="69">
        <v>8.93</v>
      </c>
      <c r="G400" s="69">
        <v>2.41</v>
      </c>
      <c r="H400" s="69">
        <v>18.71</v>
      </c>
      <c r="I400" s="69">
        <v>33.159999999999997</v>
      </c>
      <c r="J400" s="69">
        <v>16.47</v>
      </c>
      <c r="K400" s="69">
        <v>12.61</v>
      </c>
      <c r="L400" s="69">
        <v>18.55</v>
      </c>
      <c r="M400" s="69">
        <v>4.24</v>
      </c>
      <c r="N400" s="69">
        <v>8.7899999999999991</v>
      </c>
      <c r="O400" s="69">
        <v>9.0767000000000007</v>
      </c>
      <c r="P400" s="69">
        <v>30.19</v>
      </c>
      <c r="Q400" s="69">
        <v>1</v>
      </c>
      <c r="R400" s="69">
        <v>5.35</v>
      </c>
      <c r="S400" s="69">
        <v>40.17</v>
      </c>
      <c r="T400" s="4"/>
      <c r="V400" s="3">
        <f t="shared" si="152"/>
        <v>42479</v>
      </c>
      <c r="W400" s="40">
        <f ca="1">W399+SUMIFS('Transactions (Dated)'!$E$2:$E$53,'Transactions (Dated)'!$D$2:$D$53,'Share Values'!$V400,'Transactions (Dated)'!$B$2:$B$53,'Share Values'!W$11,'Transactions (Dated)'!$C$2:$C$53,"Buy")-SUMIFS('Transactions (Dated)'!$E$2:$E$53,'Transactions (Dated)'!$D$2:$D$53,'Share Values'!$V400,'Transactions (Dated)'!$B$2:$B$53,'Share Values'!W$11,'Transactions (Dated)'!$C$2:$C$53,"Sell")</f>
        <v>4625</v>
      </c>
      <c r="X400" s="40">
        <f ca="1">X399+SUMIFS('Transactions (Dated)'!$E$2:$E$53,'Transactions (Dated)'!$D$2:$D$53,'Share Values'!$V400,'Transactions (Dated)'!$B$2:$B$53,'Share Values'!X$11,'Transactions (Dated)'!$C$2:$C$53,"Buy")-SUMIFS('Transactions (Dated)'!$E$2:$E$53,'Transactions (Dated)'!$D$2:$D$53,'Share Values'!$V400,'Transactions (Dated)'!$B$2:$B$53,'Share Values'!X$11,'Transactions (Dated)'!$C$2:$C$53,"Sell")</f>
        <v>9375</v>
      </c>
      <c r="Y400" s="40">
        <f ca="1">Y399+SUMIFS('Transactions (Dated)'!$E$2:$E$53,'Transactions (Dated)'!$D$2:$D$53,'Share Values'!$V400,'Transactions (Dated)'!$B$2:$B$53,'Share Values'!Y$11,'Transactions (Dated)'!$C$2:$C$53,"Buy")-SUMIFS('Transactions (Dated)'!$E$2:$E$53,'Transactions (Dated)'!$D$2:$D$53,'Share Values'!$V400,'Transactions (Dated)'!$B$2:$B$53,'Share Values'!Y$11,'Transactions (Dated)'!$C$2:$C$53,"Sell")</f>
        <v>0</v>
      </c>
      <c r="Z400" s="40">
        <f ca="1">Z399+SUMIFS('Transactions (Dated)'!$E$2:$E$53,'Transactions (Dated)'!$D$2:$D$53,'Share Values'!$V400,'Transactions (Dated)'!$B$2:$B$53,'Share Values'!Z$11,'Transactions (Dated)'!$C$2:$C$53,"Buy")-SUMIFS('Transactions (Dated)'!$E$2:$E$53,'Transactions (Dated)'!$D$2:$D$53,'Share Values'!$V400,'Transactions (Dated)'!$B$2:$B$53,'Share Values'!Z$11,'Transactions (Dated)'!$C$2:$C$53,"Sell")</f>
        <v>1892</v>
      </c>
      <c r="AA400" s="40">
        <f ca="1">AA399+SUMIFS('Transactions (Dated)'!$E$2:$E$53,'Transactions (Dated)'!$D$2:$D$53,'Share Values'!$V400,'Transactions (Dated)'!$B$2:$B$53,'Share Values'!AA$11,'Transactions (Dated)'!$C$2:$C$53,"Buy")-SUMIFS('Transactions (Dated)'!$E$2:$E$53,'Transactions (Dated)'!$D$2:$D$53,'Share Values'!$V400,'Transactions (Dated)'!$B$2:$B$53,'Share Values'!AA$11,'Transactions (Dated)'!$C$2:$C$53,"Sell")</f>
        <v>2348</v>
      </c>
      <c r="AB400" s="40">
        <f ca="1">AB399+SUMIFS('Transactions (Dated)'!$E$2:$E$53,'Transactions (Dated)'!$D$2:$D$53,'Share Values'!$V400,'Transactions (Dated)'!$B$2:$B$53,'Share Values'!AB$11,'Transactions (Dated)'!$C$2:$C$53,"Buy")-SUMIFS('Transactions (Dated)'!$E$2:$E$53,'Transactions (Dated)'!$D$2:$D$53,'Share Values'!$V400,'Transactions (Dated)'!$B$2:$B$53,'Share Values'!AB$11,'Transactions (Dated)'!$C$2:$C$53,"Sell")</f>
        <v>4900</v>
      </c>
      <c r="AC400" s="40">
        <f ca="1">AC399+SUMIFS('Transactions (Dated)'!$E$2:$E$53,'Transactions (Dated)'!$D$2:$D$53,'Share Values'!$V400,'Transactions (Dated)'!$B$2:$B$53,'Share Values'!AC$11,'Transactions (Dated)'!$C$2:$C$53,"Buy")-SUMIFS('Transactions (Dated)'!$E$2:$E$53,'Transactions (Dated)'!$D$2:$D$53,'Share Values'!$V400,'Transactions (Dated)'!$B$2:$B$53,'Share Values'!AC$11,'Transactions (Dated)'!$C$2:$C$53,"Sell")</f>
        <v>2900</v>
      </c>
      <c r="AD400" s="40">
        <f ca="1">AD399+SUMIFS('Transactions (Dated)'!$E$2:$E$53,'Transactions (Dated)'!$D$2:$D$53,'Share Values'!$V400,'Transactions (Dated)'!$B$2:$B$53,'Share Values'!AD$11,'Transactions (Dated)'!$C$2:$C$53,"Buy")-SUMIFS('Transactions (Dated)'!$E$2:$E$53,'Transactions (Dated)'!$D$2:$D$53,'Share Values'!$V400,'Transactions (Dated)'!$B$2:$B$53,'Share Values'!AD$11,'Transactions (Dated)'!$C$2:$C$53,"Sell")</f>
        <v>14201</v>
      </c>
      <c r="AE400" s="40">
        <f ca="1">AE399+SUMIFS('Transactions (Dated)'!$E$2:$E$53,'Transactions (Dated)'!$D$2:$D$53,'Share Values'!$V400,'Transactions (Dated)'!$B$2:$B$53,'Share Values'!AE$11,'Transactions (Dated)'!$C$2:$C$53,"Buy")-SUMIFS('Transactions (Dated)'!$E$2:$E$53,'Transactions (Dated)'!$D$2:$D$53,'Share Values'!$V400,'Transactions (Dated)'!$B$2:$B$53,'Share Values'!AE$11,'Transactions (Dated)'!$C$2:$C$53,"Sell")</f>
        <v>6835</v>
      </c>
      <c r="AF400" s="40">
        <f ca="1">AF399+SUMIFS('Transactions (Dated)'!$E$2:$E$53,'Transactions (Dated)'!$D$2:$D$53,'Share Values'!$V400,'Transactions (Dated)'!$B$2:$B$53,'Share Values'!AF$11,'Transactions (Dated)'!$C$2:$C$53,"Buy")-SUMIFS('Transactions (Dated)'!$E$2:$E$53,'Transactions (Dated)'!$D$2:$D$53,'Share Values'!$V400,'Transactions (Dated)'!$B$2:$B$53,'Share Values'!AF$11,'Transactions (Dated)'!$C$2:$C$53,"Sell")</f>
        <v>0</v>
      </c>
      <c r="AG400" s="40">
        <f ca="1">AG399+SUMIFS('Transactions (Dated)'!$E$2:$E$53,'Transactions (Dated)'!$D$2:$D$53,'Share Values'!$V400,'Transactions (Dated)'!$B$2:$B$53,'Share Values'!AG$11,'Transactions (Dated)'!$C$2:$C$53,"Buy")-SUMIFS('Transactions (Dated)'!$E$2:$E$53,'Transactions (Dated)'!$D$2:$D$53,'Share Values'!$V400,'Transactions (Dated)'!$B$2:$B$53,'Share Values'!AG$11,'Transactions (Dated)'!$C$2:$C$53,"Sell")</f>
        <v>0</v>
      </c>
      <c r="AH400" s="40">
        <f ca="1">AH399+SUMIFS('Transactions (Dated)'!$E$2:$E$53,'Transactions (Dated)'!$D$2:$D$53,'Share Values'!$V400,'Transactions (Dated)'!$B$2:$B$53,'Share Values'!AH$11,'Transactions (Dated)'!$C$2:$C$53,"Buy")-SUMIFS('Transactions (Dated)'!$E$2:$E$53,'Transactions (Dated)'!$D$2:$D$53,'Share Values'!$V400,'Transactions (Dated)'!$B$2:$B$53,'Share Values'!AH$11,'Transactions (Dated)'!$C$2:$C$53,"Sell")</f>
        <v>0</v>
      </c>
      <c r="AI400" s="40">
        <f ca="1">AI399+SUMIFS('Transactions (Dated)'!$E$2:$E$53,'Transactions (Dated)'!$D$2:$D$53,'Share Values'!$V400,'Transactions (Dated)'!$B$2:$B$53,'Share Values'!AI$11,'Transactions (Dated)'!$C$2:$C$53,"Buy")-SUMIFS('Transactions (Dated)'!$E$2:$E$53,'Transactions (Dated)'!$D$2:$D$53,'Share Values'!$V400,'Transactions (Dated)'!$B$2:$B$53,'Share Values'!AI$11,'Transactions (Dated)'!$C$2:$C$53,"Sell")</f>
        <v>0</v>
      </c>
      <c r="AJ400" s="40">
        <f ca="1">AJ399+SUMIFS('Transactions (Dated)'!$E$2:$E$53,'Transactions (Dated)'!$D$2:$D$53,'Share Values'!$V400,'Transactions (Dated)'!$B$2:$B$53,'Share Values'!AJ$11,'Transactions (Dated)'!$C$2:$C$53,"Buy")-SUMIFS('Transactions (Dated)'!$E$2:$E$53,'Transactions (Dated)'!$D$2:$D$53,'Share Values'!$V400,'Transactions (Dated)'!$B$2:$B$53,'Share Values'!AJ$11,'Transactions (Dated)'!$C$2:$C$53,"Sell")</f>
        <v>0</v>
      </c>
      <c r="AK400" s="40"/>
      <c r="AM400" s="3">
        <f t="shared" si="153"/>
        <v>42479</v>
      </c>
      <c r="AN400" s="6">
        <f t="shared" ca="1" si="154"/>
        <v>41301.25</v>
      </c>
      <c r="AO400" s="6">
        <f t="shared" ca="1" si="155"/>
        <v>22593.75</v>
      </c>
      <c r="AP400" s="6">
        <f t="shared" ca="1" si="156"/>
        <v>0</v>
      </c>
      <c r="AQ400" s="6">
        <f t="shared" ca="1" si="157"/>
        <v>62738.719999999994</v>
      </c>
      <c r="AR400" s="6">
        <f t="shared" ca="1" si="158"/>
        <v>38671.56</v>
      </c>
      <c r="AS400" s="6">
        <f t="shared" ca="1" si="159"/>
        <v>61789</v>
      </c>
      <c r="AT400" s="6">
        <f t="shared" ca="1" si="160"/>
        <v>53795</v>
      </c>
      <c r="AU400" s="6">
        <f t="shared" ca="1" si="161"/>
        <v>60212.240000000005</v>
      </c>
      <c r="AV400" s="6">
        <f t="shared" ca="1" si="162"/>
        <v>60079.649999999994</v>
      </c>
      <c r="AW400" s="6">
        <f t="shared" ca="1" si="163"/>
        <v>0</v>
      </c>
      <c r="AX400" s="6">
        <f t="shared" ca="1" si="164"/>
        <v>0</v>
      </c>
      <c r="AY400" s="6">
        <f t="shared" ca="1" si="165"/>
        <v>0</v>
      </c>
      <c r="AZ400" s="6">
        <f t="shared" ca="1" si="166"/>
        <v>0</v>
      </c>
      <c r="BA400" s="6">
        <f t="shared" ca="1" si="167"/>
        <v>0</v>
      </c>
      <c r="BB400" s="6"/>
      <c r="BD400" s="4">
        <f t="shared" ca="1" si="168"/>
        <v>401181.17000000004</v>
      </c>
      <c r="BF400" s="3">
        <f t="shared" si="169"/>
        <v>42479</v>
      </c>
      <c r="BG400" s="6">
        <f>BG399+SUMIFS('Transactions (Dated)'!H:H,'Transactions (Dated)'!D:D,'Share Values'!AM400)</f>
        <v>633797.67999999993</v>
      </c>
      <c r="BH400" s="6">
        <f ca="1">BH399+SUMIFS('Transactions (Dated)'!$F:$F,'Transactions (Dated)'!$D:$D,$BF400,'Transactions (Dated)'!$B:$B,BH$11,'Transactions (Dated)'!$C:$C,"Dividend (paid to cash)")*W400</f>
        <v>0</v>
      </c>
      <c r="BI400" s="6">
        <f ca="1">BI399+SUMIFS('Transactions (Dated)'!$F:$F,'Transactions (Dated)'!$D:$D,$BF400,'Transactions (Dated)'!$B:$B,BI$11,'Transactions (Dated)'!$C:$C,"Dividend (paid to cash)")*X400</f>
        <v>2421.875</v>
      </c>
      <c r="BJ400" s="6">
        <f ca="1">BJ399+SUMIFS('Transactions (Dated)'!$F:$F,'Transactions (Dated)'!$D:$D,$BF400,'Transactions (Dated)'!$B:$B,BJ$11,'Transactions (Dated)'!$C:$C,"Dividend (paid to cash)")*Y400</f>
        <v>0</v>
      </c>
      <c r="BK400" s="6">
        <f ca="1">BK399+SUMIFS('Transactions (Dated)'!$F:$F,'Transactions (Dated)'!$D:$D,$BF400,'Transactions (Dated)'!$B:$B,BK$11,'Transactions (Dated)'!$C:$C,"Dividend (paid to cash)")*Z400</f>
        <v>312.18000000000006</v>
      </c>
      <c r="BL400" s="6">
        <f ca="1">BL399+SUMIFS('Transactions (Dated)'!$F:$F,'Transactions (Dated)'!$D:$D,$BF400,'Transactions (Dated)'!$B:$B,BL$11,'Transactions (Dated)'!$C:$C,"Dividend (paid to cash)")*AA400</f>
        <v>0</v>
      </c>
      <c r="BM400" s="6">
        <f ca="1">BM399+SUMIFS('Transactions (Dated)'!$F:$F,'Transactions (Dated)'!$D:$D,$BF400,'Transactions (Dated)'!$B:$B,BM$11,'Transactions (Dated)'!$C:$C,"Dividend (paid to cash)")*AB400</f>
        <v>718.63400000000001</v>
      </c>
      <c r="BN400" s="6">
        <f ca="1">BN399+SUMIFS('Transactions (Dated)'!$F:$F,'Transactions (Dated)'!$D:$D,$BF400,'Transactions (Dated)'!$B:$B,BN$11,'Transactions (Dated)'!$C:$C,"Dividend (paid to cash)")*AC400</f>
        <v>1014.9999999999999</v>
      </c>
      <c r="BO400" s="6">
        <f ca="1">BO399+SUMIFS('Transactions (Dated)'!$F:$F,'Transactions (Dated)'!$D:$D,$BF400,'Transactions (Dated)'!$B:$B,BO$11,'Transactions (Dated)'!$C:$C,"Dividend (paid to cash)")*AD400</f>
        <v>0</v>
      </c>
      <c r="BP400" s="6">
        <f ca="1">BP399+SUMIFS('Transactions (Dated)'!$F:$F,'Transactions (Dated)'!$D:$D,$BF400,'Transactions (Dated)'!$B:$B,BP$11,'Transactions (Dated)'!$C:$C,"Dividend (paid to cash)")*AE400</f>
        <v>0</v>
      </c>
      <c r="BQ400" s="6">
        <f ca="1">BQ399+SUMIFS('Transactions (Dated)'!$F:$F,'Transactions (Dated)'!$D:$D,$BF400,'Transactions (Dated)'!$B:$B,BQ$11,'Transactions (Dated)'!$C:$C,"Dividend (paid to cash)")*AF400</f>
        <v>0</v>
      </c>
      <c r="BR400" s="6">
        <f ca="1">BR399+SUMIFS('Transactions (Dated)'!$F:$F,'Transactions (Dated)'!$D:$D,$BF400,'Transactions (Dated)'!$B:$B,BR$11,'Transactions (Dated)'!$C:$C,"Dividend (paid to cash)")*AG400</f>
        <v>0</v>
      </c>
      <c r="BS400" s="6">
        <f ca="1">BS399+SUMIFS('Transactions (Dated)'!$F:$F,'Transactions (Dated)'!$D:$D,$BF400,'Transactions (Dated)'!$B:$B,BS$11,'Transactions (Dated)'!$C:$C,"Dividend (paid to cash)")*AH400</f>
        <v>0</v>
      </c>
      <c r="BT400" s="6">
        <f ca="1">BT399+SUMIFS('Transactions (Dated)'!$F:$F,'Transactions (Dated)'!$D:$D,$BF400,'Transactions (Dated)'!$B:$B,BT$11,'Transactions (Dated)'!$C:$C,"Dividend (paid to cash)")*AI400</f>
        <v>0</v>
      </c>
      <c r="BU400" s="6">
        <f ca="1">BU399+SUMIFS('Transactions (Dated)'!$F:$F,'Transactions (Dated)'!$D:$D,$BF400,'Transactions (Dated)'!$B:$B,BU$11,'Transactions (Dated)'!$C:$C,"Dividend (paid to cash)")*AJ400</f>
        <v>0</v>
      </c>
      <c r="BV400" s="6"/>
      <c r="BX400" s="6">
        <f t="shared" ca="1" si="174"/>
        <v>638265.36899999995</v>
      </c>
      <c r="BZ400" s="3">
        <f t="shared" si="175"/>
        <v>42479</v>
      </c>
      <c r="CA400" s="4">
        <f t="shared" ca="1" si="170"/>
        <v>401181.17000000004</v>
      </c>
      <c r="CB400" s="4">
        <f t="shared" ca="1" si="171"/>
        <v>638265.36899999995</v>
      </c>
      <c r="CD400" s="4">
        <f t="shared" ca="1" si="172"/>
        <v>1039446.539</v>
      </c>
    </row>
    <row r="401" spans="2:82" x14ac:dyDescent="0.15">
      <c r="B401" s="3">
        <f t="shared" si="173"/>
        <v>42480</v>
      </c>
      <c r="C401" s="2">
        <v>13911.3</v>
      </c>
      <c r="E401" s="70">
        <v>42480</v>
      </c>
      <c r="F401" s="69">
        <v>9.15</v>
      </c>
      <c r="G401" s="69">
        <v>2.46</v>
      </c>
      <c r="H401" s="69">
        <v>18.765000000000001</v>
      </c>
      <c r="I401" s="69">
        <v>32.72</v>
      </c>
      <c r="J401" s="69">
        <v>16.93</v>
      </c>
      <c r="K401" s="69">
        <v>12.29</v>
      </c>
      <c r="L401" s="69">
        <v>18.62</v>
      </c>
      <c r="M401" s="69">
        <v>4.41</v>
      </c>
      <c r="N401" s="69">
        <v>8.7899999999999991</v>
      </c>
      <c r="O401" s="69">
        <v>9.1732999999999993</v>
      </c>
      <c r="P401" s="69">
        <v>30.31</v>
      </c>
      <c r="Q401" s="69">
        <v>1</v>
      </c>
      <c r="R401" s="69">
        <v>5.48</v>
      </c>
      <c r="S401" s="69">
        <v>39.43</v>
      </c>
      <c r="T401" s="4"/>
      <c r="V401" s="3">
        <f t="shared" si="152"/>
        <v>42480</v>
      </c>
      <c r="W401" s="40">
        <f ca="1">W400+SUMIFS('Transactions (Dated)'!$E$2:$E$53,'Transactions (Dated)'!$D$2:$D$53,'Share Values'!$V401,'Transactions (Dated)'!$B$2:$B$53,'Share Values'!W$11,'Transactions (Dated)'!$C$2:$C$53,"Buy")-SUMIFS('Transactions (Dated)'!$E$2:$E$53,'Transactions (Dated)'!$D$2:$D$53,'Share Values'!$V401,'Transactions (Dated)'!$B$2:$B$53,'Share Values'!W$11,'Transactions (Dated)'!$C$2:$C$53,"Sell")</f>
        <v>4625</v>
      </c>
      <c r="X401" s="40">
        <f ca="1">X400+SUMIFS('Transactions (Dated)'!$E$2:$E$53,'Transactions (Dated)'!$D$2:$D$53,'Share Values'!$V401,'Transactions (Dated)'!$B$2:$B$53,'Share Values'!X$11,'Transactions (Dated)'!$C$2:$C$53,"Buy")-SUMIFS('Transactions (Dated)'!$E$2:$E$53,'Transactions (Dated)'!$D$2:$D$53,'Share Values'!$V401,'Transactions (Dated)'!$B$2:$B$53,'Share Values'!X$11,'Transactions (Dated)'!$C$2:$C$53,"Sell")</f>
        <v>9375</v>
      </c>
      <c r="Y401" s="40">
        <f ca="1">Y400+SUMIFS('Transactions (Dated)'!$E$2:$E$53,'Transactions (Dated)'!$D$2:$D$53,'Share Values'!$V401,'Transactions (Dated)'!$B$2:$B$53,'Share Values'!Y$11,'Transactions (Dated)'!$C$2:$C$53,"Buy")-SUMIFS('Transactions (Dated)'!$E$2:$E$53,'Transactions (Dated)'!$D$2:$D$53,'Share Values'!$V401,'Transactions (Dated)'!$B$2:$B$53,'Share Values'!Y$11,'Transactions (Dated)'!$C$2:$C$53,"Sell")</f>
        <v>0</v>
      </c>
      <c r="Z401" s="40">
        <f ca="1">Z400+SUMIFS('Transactions (Dated)'!$E$2:$E$53,'Transactions (Dated)'!$D$2:$D$53,'Share Values'!$V401,'Transactions (Dated)'!$B$2:$B$53,'Share Values'!Z$11,'Transactions (Dated)'!$C$2:$C$53,"Buy")-SUMIFS('Transactions (Dated)'!$E$2:$E$53,'Transactions (Dated)'!$D$2:$D$53,'Share Values'!$V401,'Transactions (Dated)'!$B$2:$B$53,'Share Values'!Z$11,'Transactions (Dated)'!$C$2:$C$53,"Sell")</f>
        <v>1892</v>
      </c>
      <c r="AA401" s="40">
        <f ca="1">AA400+SUMIFS('Transactions (Dated)'!$E$2:$E$53,'Transactions (Dated)'!$D$2:$D$53,'Share Values'!$V401,'Transactions (Dated)'!$B$2:$B$53,'Share Values'!AA$11,'Transactions (Dated)'!$C$2:$C$53,"Buy")-SUMIFS('Transactions (Dated)'!$E$2:$E$53,'Transactions (Dated)'!$D$2:$D$53,'Share Values'!$V401,'Transactions (Dated)'!$B$2:$B$53,'Share Values'!AA$11,'Transactions (Dated)'!$C$2:$C$53,"Sell")</f>
        <v>2348</v>
      </c>
      <c r="AB401" s="40">
        <f ca="1">AB400+SUMIFS('Transactions (Dated)'!$E$2:$E$53,'Transactions (Dated)'!$D$2:$D$53,'Share Values'!$V401,'Transactions (Dated)'!$B$2:$B$53,'Share Values'!AB$11,'Transactions (Dated)'!$C$2:$C$53,"Buy")-SUMIFS('Transactions (Dated)'!$E$2:$E$53,'Transactions (Dated)'!$D$2:$D$53,'Share Values'!$V401,'Transactions (Dated)'!$B$2:$B$53,'Share Values'!AB$11,'Transactions (Dated)'!$C$2:$C$53,"Sell")</f>
        <v>4900</v>
      </c>
      <c r="AC401" s="40">
        <f ca="1">AC400+SUMIFS('Transactions (Dated)'!$E$2:$E$53,'Transactions (Dated)'!$D$2:$D$53,'Share Values'!$V401,'Transactions (Dated)'!$B$2:$B$53,'Share Values'!AC$11,'Transactions (Dated)'!$C$2:$C$53,"Buy")-SUMIFS('Transactions (Dated)'!$E$2:$E$53,'Transactions (Dated)'!$D$2:$D$53,'Share Values'!$V401,'Transactions (Dated)'!$B$2:$B$53,'Share Values'!AC$11,'Transactions (Dated)'!$C$2:$C$53,"Sell")</f>
        <v>2900</v>
      </c>
      <c r="AD401" s="40">
        <f ca="1">AD400+SUMIFS('Transactions (Dated)'!$E$2:$E$53,'Transactions (Dated)'!$D$2:$D$53,'Share Values'!$V401,'Transactions (Dated)'!$B$2:$B$53,'Share Values'!AD$11,'Transactions (Dated)'!$C$2:$C$53,"Buy")-SUMIFS('Transactions (Dated)'!$E$2:$E$53,'Transactions (Dated)'!$D$2:$D$53,'Share Values'!$V401,'Transactions (Dated)'!$B$2:$B$53,'Share Values'!AD$11,'Transactions (Dated)'!$C$2:$C$53,"Sell")</f>
        <v>14201</v>
      </c>
      <c r="AE401" s="40">
        <f ca="1">AE400+SUMIFS('Transactions (Dated)'!$E$2:$E$53,'Transactions (Dated)'!$D$2:$D$53,'Share Values'!$V401,'Transactions (Dated)'!$B$2:$B$53,'Share Values'!AE$11,'Transactions (Dated)'!$C$2:$C$53,"Buy")-SUMIFS('Transactions (Dated)'!$E$2:$E$53,'Transactions (Dated)'!$D$2:$D$53,'Share Values'!$V401,'Transactions (Dated)'!$B$2:$B$53,'Share Values'!AE$11,'Transactions (Dated)'!$C$2:$C$53,"Sell")</f>
        <v>6835</v>
      </c>
      <c r="AF401" s="40">
        <f ca="1">AF400+SUMIFS('Transactions (Dated)'!$E$2:$E$53,'Transactions (Dated)'!$D$2:$D$53,'Share Values'!$V401,'Transactions (Dated)'!$B$2:$B$53,'Share Values'!AF$11,'Transactions (Dated)'!$C$2:$C$53,"Buy")-SUMIFS('Transactions (Dated)'!$E$2:$E$53,'Transactions (Dated)'!$D$2:$D$53,'Share Values'!$V401,'Transactions (Dated)'!$B$2:$B$53,'Share Values'!AF$11,'Transactions (Dated)'!$C$2:$C$53,"Sell")</f>
        <v>0</v>
      </c>
      <c r="AG401" s="40">
        <f ca="1">AG400+SUMIFS('Transactions (Dated)'!$E$2:$E$53,'Transactions (Dated)'!$D$2:$D$53,'Share Values'!$V401,'Transactions (Dated)'!$B$2:$B$53,'Share Values'!AG$11,'Transactions (Dated)'!$C$2:$C$53,"Buy")-SUMIFS('Transactions (Dated)'!$E$2:$E$53,'Transactions (Dated)'!$D$2:$D$53,'Share Values'!$V401,'Transactions (Dated)'!$B$2:$B$53,'Share Values'!AG$11,'Transactions (Dated)'!$C$2:$C$53,"Sell")</f>
        <v>0</v>
      </c>
      <c r="AH401" s="40">
        <f ca="1">AH400+SUMIFS('Transactions (Dated)'!$E$2:$E$53,'Transactions (Dated)'!$D$2:$D$53,'Share Values'!$V401,'Transactions (Dated)'!$B$2:$B$53,'Share Values'!AH$11,'Transactions (Dated)'!$C$2:$C$53,"Buy")-SUMIFS('Transactions (Dated)'!$E$2:$E$53,'Transactions (Dated)'!$D$2:$D$53,'Share Values'!$V401,'Transactions (Dated)'!$B$2:$B$53,'Share Values'!AH$11,'Transactions (Dated)'!$C$2:$C$53,"Sell")</f>
        <v>0</v>
      </c>
      <c r="AI401" s="40">
        <f ca="1">AI400+SUMIFS('Transactions (Dated)'!$E$2:$E$53,'Transactions (Dated)'!$D$2:$D$53,'Share Values'!$V401,'Transactions (Dated)'!$B$2:$B$53,'Share Values'!AI$11,'Transactions (Dated)'!$C$2:$C$53,"Buy")-SUMIFS('Transactions (Dated)'!$E$2:$E$53,'Transactions (Dated)'!$D$2:$D$53,'Share Values'!$V401,'Transactions (Dated)'!$B$2:$B$53,'Share Values'!AI$11,'Transactions (Dated)'!$C$2:$C$53,"Sell")</f>
        <v>0</v>
      </c>
      <c r="AJ401" s="40">
        <f ca="1">AJ400+SUMIFS('Transactions (Dated)'!$E$2:$E$53,'Transactions (Dated)'!$D$2:$D$53,'Share Values'!$V401,'Transactions (Dated)'!$B$2:$B$53,'Share Values'!AJ$11,'Transactions (Dated)'!$C$2:$C$53,"Buy")-SUMIFS('Transactions (Dated)'!$E$2:$E$53,'Transactions (Dated)'!$D$2:$D$53,'Share Values'!$V401,'Transactions (Dated)'!$B$2:$B$53,'Share Values'!AJ$11,'Transactions (Dated)'!$C$2:$C$53,"Sell")</f>
        <v>0</v>
      </c>
      <c r="AK401" s="40"/>
      <c r="AM401" s="3">
        <f t="shared" si="153"/>
        <v>42480</v>
      </c>
      <c r="AN401" s="6">
        <f t="shared" ca="1" si="154"/>
        <v>42318.75</v>
      </c>
      <c r="AO401" s="6">
        <f t="shared" ca="1" si="155"/>
        <v>23062.5</v>
      </c>
      <c r="AP401" s="6">
        <f t="shared" ca="1" si="156"/>
        <v>0</v>
      </c>
      <c r="AQ401" s="6">
        <f t="shared" ca="1" si="157"/>
        <v>61906.239999999998</v>
      </c>
      <c r="AR401" s="6">
        <f t="shared" ca="1" si="158"/>
        <v>39751.64</v>
      </c>
      <c r="AS401" s="6">
        <f t="shared" ca="1" si="159"/>
        <v>60220.999999999993</v>
      </c>
      <c r="AT401" s="6">
        <f t="shared" ca="1" si="160"/>
        <v>53998</v>
      </c>
      <c r="AU401" s="6">
        <f t="shared" ca="1" si="161"/>
        <v>62626.41</v>
      </c>
      <c r="AV401" s="6">
        <f t="shared" ca="1" si="162"/>
        <v>60079.649999999994</v>
      </c>
      <c r="AW401" s="6">
        <f t="shared" ca="1" si="163"/>
        <v>0</v>
      </c>
      <c r="AX401" s="6">
        <f t="shared" ca="1" si="164"/>
        <v>0</v>
      </c>
      <c r="AY401" s="6">
        <f t="shared" ca="1" si="165"/>
        <v>0</v>
      </c>
      <c r="AZ401" s="6">
        <f t="shared" ca="1" si="166"/>
        <v>0</v>
      </c>
      <c r="BA401" s="6">
        <f t="shared" ca="1" si="167"/>
        <v>0</v>
      </c>
      <c r="BB401" s="6"/>
      <c r="BD401" s="4">
        <f t="shared" ca="1" si="168"/>
        <v>403964.19000000006</v>
      </c>
      <c r="BF401" s="3">
        <f t="shared" si="169"/>
        <v>42480</v>
      </c>
      <c r="BG401" s="6">
        <f>BG400+SUMIFS('Transactions (Dated)'!H:H,'Transactions (Dated)'!D:D,'Share Values'!AM401)</f>
        <v>633797.67999999993</v>
      </c>
      <c r="BH401" s="6">
        <f ca="1">BH400+SUMIFS('Transactions (Dated)'!$F:$F,'Transactions (Dated)'!$D:$D,$BF401,'Transactions (Dated)'!$B:$B,BH$11,'Transactions (Dated)'!$C:$C,"Dividend (paid to cash)")*W401</f>
        <v>0</v>
      </c>
      <c r="BI401" s="6">
        <f ca="1">BI400+SUMIFS('Transactions (Dated)'!$F:$F,'Transactions (Dated)'!$D:$D,$BF401,'Transactions (Dated)'!$B:$B,BI$11,'Transactions (Dated)'!$C:$C,"Dividend (paid to cash)")*X401</f>
        <v>2421.875</v>
      </c>
      <c r="BJ401" s="6">
        <f ca="1">BJ400+SUMIFS('Transactions (Dated)'!$F:$F,'Transactions (Dated)'!$D:$D,$BF401,'Transactions (Dated)'!$B:$B,BJ$11,'Transactions (Dated)'!$C:$C,"Dividend (paid to cash)")*Y401</f>
        <v>0</v>
      </c>
      <c r="BK401" s="6">
        <f ca="1">BK400+SUMIFS('Transactions (Dated)'!$F:$F,'Transactions (Dated)'!$D:$D,$BF401,'Transactions (Dated)'!$B:$B,BK$11,'Transactions (Dated)'!$C:$C,"Dividend (paid to cash)")*Z401</f>
        <v>312.18000000000006</v>
      </c>
      <c r="BL401" s="6">
        <f ca="1">BL400+SUMIFS('Transactions (Dated)'!$F:$F,'Transactions (Dated)'!$D:$D,$BF401,'Transactions (Dated)'!$B:$B,BL$11,'Transactions (Dated)'!$C:$C,"Dividend (paid to cash)")*AA401</f>
        <v>0</v>
      </c>
      <c r="BM401" s="6">
        <f ca="1">BM400+SUMIFS('Transactions (Dated)'!$F:$F,'Transactions (Dated)'!$D:$D,$BF401,'Transactions (Dated)'!$B:$B,BM$11,'Transactions (Dated)'!$C:$C,"Dividend (paid to cash)")*AB401</f>
        <v>718.63400000000001</v>
      </c>
      <c r="BN401" s="6">
        <f ca="1">BN400+SUMIFS('Transactions (Dated)'!$F:$F,'Transactions (Dated)'!$D:$D,$BF401,'Transactions (Dated)'!$B:$B,BN$11,'Transactions (Dated)'!$C:$C,"Dividend (paid to cash)")*AC401</f>
        <v>1014.9999999999999</v>
      </c>
      <c r="BO401" s="6">
        <f ca="1">BO400+SUMIFS('Transactions (Dated)'!$F:$F,'Transactions (Dated)'!$D:$D,$BF401,'Transactions (Dated)'!$B:$B,BO$11,'Transactions (Dated)'!$C:$C,"Dividend (paid to cash)")*AD401</f>
        <v>0</v>
      </c>
      <c r="BP401" s="6">
        <f ca="1">BP400+SUMIFS('Transactions (Dated)'!$F:$F,'Transactions (Dated)'!$D:$D,$BF401,'Transactions (Dated)'!$B:$B,BP$11,'Transactions (Dated)'!$C:$C,"Dividend (paid to cash)")*AE401</f>
        <v>0</v>
      </c>
      <c r="BQ401" s="6">
        <f ca="1">BQ400+SUMIFS('Transactions (Dated)'!$F:$F,'Transactions (Dated)'!$D:$D,$BF401,'Transactions (Dated)'!$B:$B,BQ$11,'Transactions (Dated)'!$C:$C,"Dividend (paid to cash)")*AF401</f>
        <v>0</v>
      </c>
      <c r="BR401" s="6">
        <f ca="1">BR400+SUMIFS('Transactions (Dated)'!$F:$F,'Transactions (Dated)'!$D:$D,$BF401,'Transactions (Dated)'!$B:$B,BR$11,'Transactions (Dated)'!$C:$C,"Dividend (paid to cash)")*AG401</f>
        <v>0</v>
      </c>
      <c r="BS401" s="6">
        <f ca="1">BS400+SUMIFS('Transactions (Dated)'!$F:$F,'Transactions (Dated)'!$D:$D,$BF401,'Transactions (Dated)'!$B:$B,BS$11,'Transactions (Dated)'!$C:$C,"Dividend (paid to cash)")*AH401</f>
        <v>0</v>
      </c>
      <c r="BT401" s="6">
        <f ca="1">BT400+SUMIFS('Transactions (Dated)'!$F:$F,'Transactions (Dated)'!$D:$D,$BF401,'Transactions (Dated)'!$B:$B,BT$11,'Transactions (Dated)'!$C:$C,"Dividend (paid to cash)")*AI401</f>
        <v>0</v>
      </c>
      <c r="BU401" s="6">
        <f ca="1">BU400+SUMIFS('Transactions (Dated)'!$F:$F,'Transactions (Dated)'!$D:$D,$BF401,'Transactions (Dated)'!$B:$B,BU$11,'Transactions (Dated)'!$C:$C,"Dividend (paid to cash)")*AJ401</f>
        <v>0</v>
      </c>
      <c r="BV401" s="6"/>
      <c r="BX401" s="6">
        <f t="shared" ca="1" si="174"/>
        <v>638265.36899999995</v>
      </c>
      <c r="BZ401" s="3">
        <f t="shared" si="175"/>
        <v>42480</v>
      </c>
      <c r="CA401" s="4">
        <f t="shared" ca="1" si="170"/>
        <v>403964.19000000006</v>
      </c>
      <c r="CB401" s="4">
        <f t="shared" ca="1" si="171"/>
        <v>638265.36899999995</v>
      </c>
      <c r="CD401" s="4">
        <f t="shared" ca="1" si="172"/>
        <v>1042229.559</v>
      </c>
    </row>
    <row r="402" spans="2:82" x14ac:dyDescent="0.15">
      <c r="B402" s="3">
        <f t="shared" si="173"/>
        <v>42481</v>
      </c>
      <c r="C402" s="2">
        <v>13881.2</v>
      </c>
      <c r="E402" s="70">
        <v>42481</v>
      </c>
      <c r="F402" s="69">
        <v>9.0399999999999991</v>
      </c>
      <c r="G402" s="69">
        <v>2.39</v>
      </c>
      <c r="H402" s="69">
        <v>18.72</v>
      </c>
      <c r="I402" s="69">
        <v>32.49</v>
      </c>
      <c r="J402" s="69">
        <v>16.72</v>
      </c>
      <c r="K402" s="69">
        <v>12.29</v>
      </c>
      <c r="L402" s="69">
        <v>18.68</v>
      </c>
      <c r="M402" s="69">
        <v>4.3899999999999997</v>
      </c>
      <c r="N402" s="69">
        <v>8.69</v>
      </c>
      <c r="O402" s="69">
        <v>9.08</v>
      </c>
      <c r="P402" s="69">
        <v>30.62</v>
      </c>
      <c r="Q402" s="69">
        <v>1</v>
      </c>
      <c r="R402" s="69">
        <v>5.09</v>
      </c>
      <c r="S402" s="69">
        <v>38.840000000000003</v>
      </c>
      <c r="T402" s="4"/>
      <c r="V402" s="3">
        <f t="shared" si="152"/>
        <v>42481</v>
      </c>
      <c r="W402" s="40">
        <f ca="1">W401+SUMIFS('Transactions (Dated)'!$E$2:$E$53,'Transactions (Dated)'!$D$2:$D$53,'Share Values'!$V402,'Transactions (Dated)'!$B$2:$B$53,'Share Values'!W$11,'Transactions (Dated)'!$C$2:$C$53,"Buy")-SUMIFS('Transactions (Dated)'!$E$2:$E$53,'Transactions (Dated)'!$D$2:$D$53,'Share Values'!$V402,'Transactions (Dated)'!$B$2:$B$53,'Share Values'!W$11,'Transactions (Dated)'!$C$2:$C$53,"Sell")</f>
        <v>4625</v>
      </c>
      <c r="X402" s="40">
        <f ca="1">X401+SUMIFS('Transactions (Dated)'!$E$2:$E$53,'Transactions (Dated)'!$D$2:$D$53,'Share Values'!$V402,'Transactions (Dated)'!$B$2:$B$53,'Share Values'!X$11,'Transactions (Dated)'!$C$2:$C$53,"Buy")-SUMIFS('Transactions (Dated)'!$E$2:$E$53,'Transactions (Dated)'!$D$2:$D$53,'Share Values'!$V402,'Transactions (Dated)'!$B$2:$B$53,'Share Values'!X$11,'Transactions (Dated)'!$C$2:$C$53,"Sell")</f>
        <v>9375</v>
      </c>
      <c r="Y402" s="40">
        <f ca="1">Y401+SUMIFS('Transactions (Dated)'!$E$2:$E$53,'Transactions (Dated)'!$D$2:$D$53,'Share Values'!$V402,'Transactions (Dated)'!$B$2:$B$53,'Share Values'!Y$11,'Transactions (Dated)'!$C$2:$C$53,"Buy")-SUMIFS('Transactions (Dated)'!$E$2:$E$53,'Transactions (Dated)'!$D$2:$D$53,'Share Values'!$V402,'Transactions (Dated)'!$B$2:$B$53,'Share Values'!Y$11,'Transactions (Dated)'!$C$2:$C$53,"Sell")</f>
        <v>0</v>
      </c>
      <c r="Z402" s="40">
        <f ca="1">Z401+SUMIFS('Transactions (Dated)'!$E$2:$E$53,'Transactions (Dated)'!$D$2:$D$53,'Share Values'!$V402,'Transactions (Dated)'!$B$2:$B$53,'Share Values'!Z$11,'Transactions (Dated)'!$C$2:$C$53,"Buy")-SUMIFS('Transactions (Dated)'!$E$2:$E$53,'Transactions (Dated)'!$D$2:$D$53,'Share Values'!$V402,'Transactions (Dated)'!$B$2:$B$53,'Share Values'!Z$11,'Transactions (Dated)'!$C$2:$C$53,"Sell")</f>
        <v>1892</v>
      </c>
      <c r="AA402" s="40">
        <f ca="1">AA401+SUMIFS('Transactions (Dated)'!$E$2:$E$53,'Transactions (Dated)'!$D$2:$D$53,'Share Values'!$V402,'Transactions (Dated)'!$B$2:$B$53,'Share Values'!AA$11,'Transactions (Dated)'!$C$2:$C$53,"Buy")-SUMIFS('Transactions (Dated)'!$E$2:$E$53,'Transactions (Dated)'!$D$2:$D$53,'Share Values'!$V402,'Transactions (Dated)'!$B$2:$B$53,'Share Values'!AA$11,'Transactions (Dated)'!$C$2:$C$53,"Sell")</f>
        <v>2348</v>
      </c>
      <c r="AB402" s="40">
        <f ca="1">AB401+SUMIFS('Transactions (Dated)'!$E$2:$E$53,'Transactions (Dated)'!$D$2:$D$53,'Share Values'!$V402,'Transactions (Dated)'!$B$2:$B$53,'Share Values'!AB$11,'Transactions (Dated)'!$C$2:$C$53,"Buy")-SUMIFS('Transactions (Dated)'!$E$2:$E$53,'Transactions (Dated)'!$D$2:$D$53,'Share Values'!$V402,'Transactions (Dated)'!$B$2:$B$53,'Share Values'!AB$11,'Transactions (Dated)'!$C$2:$C$53,"Sell")</f>
        <v>4900</v>
      </c>
      <c r="AC402" s="40">
        <f ca="1">AC401+SUMIFS('Transactions (Dated)'!$E$2:$E$53,'Transactions (Dated)'!$D$2:$D$53,'Share Values'!$V402,'Transactions (Dated)'!$B$2:$B$53,'Share Values'!AC$11,'Transactions (Dated)'!$C$2:$C$53,"Buy")-SUMIFS('Transactions (Dated)'!$E$2:$E$53,'Transactions (Dated)'!$D$2:$D$53,'Share Values'!$V402,'Transactions (Dated)'!$B$2:$B$53,'Share Values'!AC$11,'Transactions (Dated)'!$C$2:$C$53,"Sell")</f>
        <v>2900</v>
      </c>
      <c r="AD402" s="40">
        <f ca="1">AD401+SUMIFS('Transactions (Dated)'!$E$2:$E$53,'Transactions (Dated)'!$D$2:$D$53,'Share Values'!$V402,'Transactions (Dated)'!$B$2:$B$53,'Share Values'!AD$11,'Transactions (Dated)'!$C$2:$C$53,"Buy")-SUMIFS('Transactions (Dated)'!$E$2:$E$53,'Transactions (Dated)'!$D$2:$D$53,'Share Values'!$V402,'Transactions (Dated)'!$B$2:$B$53,'Share Values'!AD$11,'Transactions (Dated)'!$C$2:$C$53,"Sell")</f>
        <v>14201</v>
      </c>
      <c r="AE402" s="40">
        <f ca="1">AE401+SUMIFS('Transactions (Dated)'!$E$2:$E$53,'Transactions (Dated)'!$D$2:$D$53,'Share Values'!$V402,'Transactions (Dated)'!$B$2:$B$53,'Share Values'!AE$11,'Transactions (Dated)'!$C$2:$C$53,"Buy")-SUMIFS('Transactions (Dated)'!$E$2:$E$53,'Transactions (Dated)'!$D$2:$D$53,'Share Values'!$V402,'Transactions (Dated)'!$B$2:$B$53,'Share Values'!AE$11,'Transactions (Dated)'!$C$2:$C$53,"Sell")</f>
        <v>6835</v>
      </c>
      <c r="AF402" s="40">
        <f ca="1">AF401+SUMIFS('Transactions (Dated)'!$E$2:$E$53,'Transactions (Dated)'!$D$2:$D$53,'Share Values'!$V402,'Transactions (Dated)'!$B$2:$B$53,'Share Values'!AF$11,'Transactions (Dated)'!$C$2:$C$53,"Buy")-SUMIFS('Transactions (Dated)'!$E$2:$E$53,'Transactions (Dated)'!$D$2:$D$53,'Share Values'!$V402,'Transactions (Dated)'!$B$2:$B$53,'Share Values'!AF$11,'Transactions (Dated)'!$C$2:$C$53,"Sell")</f>
        <v>0</v>
      </c>
      <c r="AG402" s="40">
        <f ca="1">AG401+SUMIFS('Transactions (Dated)'!$E$2:$E$53,'Transactions (Dated)'!$D$2:$D$53,'Share Values'!$V402,'Transactions (Dated)'!$B$2:$B$53,'Share Values'!AG$11,'Transactions (Dated)'!$C$2:$C$53,"Buy")-SUMIFS('Transactions (Dated)'!$E$2:$E$53,'Transactions (Dated)'!$D$2:$D$53,'Share Values'!$V402,'Transactions (Dated)'!$B$2:$B$53,'Share Values'!AG$11,'Transactions (Dated)'!$C$2:$C$53,"Sell")</f>
        <v>0</v>
      </c>
      <c r="AH402" s="40">
        <f ca="1">AH401+SUMIFS('Transactions (Dated)'!$E$2:$E$53,'Transactions (Dated)'!$D$2:$D$53,'Share Values'!$V402,'Transactions (Dated)'!$B$2:$B$53,'Share Values'!AH$11,'Transactions (Dated)'!$C$2:$C$53,"Buy")-SUMIFS('Transactions (Dated)'!$E$2:$E$53,'Transactions (Dated)'!$D$2:$D$53,'Share Values'!$V402,'Transactions (Dated)'!$B$2:$B$53,'Share Values'!AH$11,'Transactions (Dated)'!$C$2:$C$53,"Sell")</f>
        <v>0</v>
      </c>
      <c r="AI402" s="40">
        <f ca="1">AI401+SUMIFS('Transactions (Dated)'!$E$2:$E$53,'Transactions (Dated)'!$D$2:$D$53,'Share Values'!$V402,'Transactions (Dated)'!$B$2:$B$53,'Share Values'!AI$11,'Transactions (Dated)'!$C$2:$C$53,"Buy")-SUMIFS('Transactions (Dated)'!$E$2:$E$53,'Transactions (Dated)'!$D$2:$D$53,'Share Values'!$V402,'Transactions (Dated)'!$B$2:$B$53,'Share Values'!AI$11,'Transactions (Dated)'!$C$2:$C$53,"Sell")</f>
        <v>0</v>
      </c>
      <c r="AJ402" s="40">
        <f ca="1">AJ401+SUMIFS('Transactions (Dated)'!$E$2:$E$53,'Transactions (Dated)'!$D$2:$D$53,'Share Values'!$V402,'Transactions (Dated)'!$B$2:$B$53,'Share Values'!AJ$11,'Transactions (Dated)'!$C$2:$C$53,"Buy")-SUMIFS('Transactions (Dated)'!$E$2:$E$53,'Transactions (Dated)'!$D$2:$D$53,'Share Values'!$V402,'Transactions (Dated)'!$B$2:$B$53,'Share Values'!AJ$11,'Transactions (Dated)'!$C$2:$C$53,"Sell")</f>
        <v>0</v>
      </c>
      <c r="AK402" s="40"/>
      <c r="AM402" s="3">
        <f t="shared" si="153"/>
        <v>42481</v>
      </c>
      <c r="AN402" s="6">
        <f t="shared" ca="1" si="154"/>
        <v>41809.999999999993</v>
      </c>
      <c r="AO402" s="6">
        <f t="shared" ca="1" si="155"/>
        <v>22406.25</v>
      </c>
      <c r="AP402" s="6">
        <f t="shared" ca="1" si="156"/>
        <v>0</v>
      </c>
      <c r="AQ402" s="6">
        <f t="shared" ca="1" si="157"/>
        <v>61471.08</v>
      </c>
      <c r="AR402" s="6">
        <f t="shared" ca="1" si="158"/>
        <v>39258.559999999998</v>
      </c>
      <c r="AS402" s="6">
        <f t="shared" ca="1" si="159"/>
        <v>60220.999999999993</v>
      </c>
      <c r="AT402" s="6">
        <f t="shared" ca="1" si="160"/>
        <v>54172</v>
      </c>
      <c r="AU402" s="6">
        <f t="shared" ca="1" si="161"/>
        <v>62342.389999999992</v>
      </c>
      <c r="AV402" s="6">
        <f t="shared" ca="1" si="162"/>
        <v>59396.149999999994</v>
      </c>
      <c r="AW402" s="6">
        <f t="shared" ca="1" si="163"/>
        <v>0</v>
      </c>
      <c r="AX402" s="6">
        <f t="shared" ca="1" si="164"/>
        <v>0</v>
      </c>
      <c r="AY402" s="6">
        <f t="shared" ca="1" si="165"/>
        <v>0</v>
      </c>
      <c r="AZ402" s="6">
        <f t="shared" ca="1" si="166"/>
        <v>0</v>
      </c>
      <c r="BA402" s="6">
        <f t="shared" ca="1" si="167"/>
        <v>0</v>
      </c>
      <c r="BB402" s="6"/>
      <c r="BD402" s="4">
        <f t="shared" ca="1" si="168"/>
        <v>401077.43000000005</v>
      </c>
      <c r="BF402" s="3">
        <f t="shared" si="169"/>
        <v>42481</v>
      </c>
      <c r="BG402" s="6">
        <f>BG401+SUMIFS('Transactions (Dated)'!H:H,'Transactions (Dated)'!D:D,'Share Values'!AM402)</f>
        <v>633797.67999999993</v>
      </c>
      <c r="BH402" s="6">
        <f ca="1">BH401+SUMIFS('Transactions (Dated)'!$F:$F,'Transactions (Dated)'!$D:$D,$BF402,'Transactions (Dated)'!$B:$B,BH$11,'Transactions (Dated)'!$C:$C,"Dividend (paid to cash)")*W402</f>
        <v>0</v>
      </c>
      <c r="BI402" s="6">
        <f ca="1">BI401+SUMIFS('Transactions (Dated)'!$F:$F,'Transactions (Dated)'!$D:$D,$BF402,'Transactions (Dated)'!$B:$B,BI$11,'Transactions (Dated)'!$C:$C,"Dividend (paid to cash)")*X402</f>
        <v>2421.875</v>
      </c>
      <c r="BJ402" s="6">
        <f ca="1">BJ401+SUMIFS('Transactions (Dated)'!$F:$F,'Transactions (Dated)'!$D:$D,$BF402,'Transactions (Dated)'!$B:$B,BJ$11,'Transactions (Dated)'!$C:$C,"Dividend (paid to cash)")*Y402</f>
        <v>0</v>
      </c>
      <c r="BK402" s="6">
        <f ca="1">BK401+SUMIFS('Transactions (Dated)'!$F:$F,'Transactions (Dated)'!$D:$D,$BF402,'Transactions (Dated)'!$B:$B,BK$11,'Transactions (Dated)'!$C:$C,"Dividend (paid to cash)")*Z402</f>
        <v>312.18000000000006</v>
      </c>
      <c r="BL402" s="6">
        <f ca="1">BL401+SUMIFS('Transactions (Dated)'!$F:$F,'Transactions (Dated)'!$D:$D,$BF402,'Transactions (Dated)'!$B:$B,BL$11,'Transactions (Dated)'!$C:$C,"Dividend (paid to cash)")*AA402</f>
        <v>0</v>
      </c>
      <c r="BM402" s="6">
        <f ca="1">BM401+SUMIFS('Transactions (Dated)'!$F:$F,'Transactions (Dated)'!$D:$D,$BF402,'Transactions (Dated)'!$B:$B,BM$11,'Transactions (Dated)'!$C:$C,"Dividend (paid to cash)")*AB402</f>
        <v>718.63400000000001</v>
      </c>
      <c r="BN402" s="6">
        <f ca="1">BN401+SUMIFS('Transactions (Dated)'!$F:$F,'Transactions (Dated)'!$D:$D,$BF402,'Transactions (Dated)'!$B:$B,BN$11,'Transactions (Dated)'!$C:$C,"Dividend (paid to cash)")*AC402</f>
        <v>1014.9999999999999</v>
      </c>
      <c r="BO402" s="6">
        <f ca="1">BO401+SUMIFS('Transactions (Dated)'!$F:$F,'Transactions (Dated)'!$D:$D,$BF402,'Transactions (Dated)'!$B:$B,BO$11,'Transactions (Dated)'!$C:$C,"Dividend (paid to cash)")*AD402</f>
        <v>0</v>
      </c>
      <c r="BP402" s="6">
        <f ca="1">BP401+SUMIFS('Transactions (Dated)'!$F:$F,'Transactions (Dated)'!$D:$D,$BF402,'Transactions (Dated)'!$B:$B,BP$11,'Transactions (Dated)'!$C:$C,"Dividend (paid to cash)")*AE402</f>
        <v>0</v>
      </c>
      <c r="BQ402" s="6">
        <f ca="1">BQ401+SUMIFS('Transactions (Dated)'!$F:$F,'Transactions (Dated)'!$D:$D,$BF402,'Transactions (Dated)'!$B:$B,BQ$11,'Transactions (Dated)'!$C:$C,"Dividend (paid to cash)")*AF402</f>
        <v>0</v>
      </c>
      <c r="BR402" s="6">
        <f ca="1">BR401+SUMIFS('Transactions (Dated)'!$F:$F,'Transactions (Dated)'!$D:$D,$BF402,'Transactions (Dated)'!$B:$B,BR$11,'Transactions (Dated)'!$C:$C,"Dividend (paid to cash)")*AG402</f>
        <v>0</v>
      </c>
      <c r="BS402" s="6">
        <f ca="1">BS401+SUMIFS('Transactions (Dated)'!$F:$F,'Transactions (Dated)'!$D:$D,$BF402,'Transactions (Dated)'!$B:$B,BS$11,'Transactions (Dated)'!$C:$C,"Dividend (paid to cash)")*AH402</f>
        <v>0</v>
      </c>
      <c r="BT402" s="6">
        <f ca="1">BT401+SUMIFS('Transactions (Dated)'!$F:$F,'Transactions (Dated)'!$D:$D,$BF402,'Transactions (Dated)'!$B:$B,BT$11,'Transactions (Dated)'!$C:$C,"Dividend (paid to cash)")*AI402</f>
        <v>0</v>
      </c>
      <c r="BU402" s="6">
        <f ca="1">BU401+SUMIFS('Transactions (Dated)'!$F:$F,'Transactions (Dated)'!$D:$D,$BF402,'Transactions (Dated)'!$B:$B,BU$11,'Transactions (Dated)'!$C:$C,"Dividend (paid to cash)")*AJ402</f>
        <v>0</v>
      </c>
      <c r="BV402" s="6"/>
      <c r="BX402" s="6">
        <f t="shared" ca="1" si="174"/>
        <v>638265.36899999995</v>
      </c>
      <c r="BZ402" s="3">
        <f t="shared" si="175"/>
        <v>42481</v>
      </c>
      <c r="CA402" s="4">
        <f t="shared" ca="1" si="170"/>
        <v>401077.43000000005</v>
      </c>
      <c r="CB402" s="4">
        <f t="shared" ca="1" si="171"/>
        <v>638265.36899999995</v>
      </c>
      <c r="CD402" s="4">
        <f t="shared" ca="1" si="172"/>
        <v>1039342.799</v>
      </c>
    </row>
    <row r="403" spans="2:82" x14ac:dyDescent="0.15">
      <c r="B403" s="3">
        <f t="shared" si="173"/>
        <v>42482</v>
      </c>
      <c r="C403" s="2">
        <v>13874</v>
      </c>
      <c r="E403" s="70">
        <v>42482</v>
      </c>
      <c r="F403" s="69">
        <v>9.19</v>
      </c>
      <c r="G403" s="69">
        <v>2.44</v>
      </c>
      <c r="H403" s="69">
        <v>18.73</v>
      </c>
      <c r="I403" s="69">
        <v>33.29</v>
      </c>
      <c r="J403" s="69">
        <v>16.97</v>
      </c>
      <c r="K403" s="69">
        <v>12.32</v>
      </c>
      <c r="L403" s="69">
        <v>18.420000000000002</v>
      </c>
      <c r="M403" s="69">
        <v>4.38</v>
      </c>
      <c r="N403" s="69">
        <v>8.69</v>
      </c>
      <c r="O403" s="69">
        <v>9.15</v>
      </c>
      <c r="P403" s="69">
        <v>30.89</v>
      </c>
      <c r="Q403" s="69">
        <v>1.02</v>
      </c>
      <c r="R403" s="69">
        <v>5.43</v>
      </c>
      <c r="S403" s="69">
        <v>38.880000000000003</v>
      </c>
      <c r="T403" s="4"/>
      <c r="V403" s="3">
        <f t="shared" si="152"/>
        <v>42482</v>
      </c>
      <c r="W403" s="40">
        <f ca="1">W402+SUMIFS('Transactions (Dated)'!$E$2:$E$53,'Transactions (Dated)'!$D$2:$D$53,'Share Values'!$V403,'Transactions (Dated)'!$B$2:$B$53,'Share Values'!W$11,'Transactions (Dated)'!$C$2:$C$53,"Buy")-SUMIFS('Transactions (Dated)'!$E$2:$E$53,'Transactions (Dated)'!$D$2:$D$53,'Share Values'!$V403,'Transactions (Dated)'!$B$2:$B$53,'Share Values'!W$11,'Transactions (Dated)'!$C$2:$C$53,"Sell")</f>
        <v>4625</v>
      </c>
      <c r="X403" s="40">
        <f ca="1">X402+SUMIFS('Transactions (Dated)'!$E$2:$E$53,'Transactions (Dated)'!$D$2:$D$53,'Share Values'!$V403,'Transactions (Dated)'!$B$2:$B$53,'Share Values'!X$11,'Transactions (Dated)'!$C$2:$C$53,"Buy")-SUMIFS('Transactions (Dated)'!$E$2:$E$53,'Transactions (Dated)'!$D$2:$D$53,'Share Values'!$V403,'Transactions (Dated)'!$B$2:$B$53,'Share Values'!X$11,'Transactions (Dated)'!$C$2:$C$53,"Sell")</f>
        <v>9375</v>
      </c>
      <c r="Y403" s="40">
        <f ca="1">Y402+SUMIFS('Transactions (Dated)'!$E$2:$E$53,'Transactions (Dated)'!$D$2:$D$53,'Share Values'!$V403,'Transactions (Dated)'!$B$2:$B$53,'Share Values'!Y$11,'Transactions (Dated)'!$C$2:$C$53,"Buy")-SUMIFS('Transactions (Dated)'!$E$2:$E$53,'Transactions (Dated)'!$D$2:$D$53,'Share Values'!$V403,'Transactions (Dated)'!$B$2:$B$53,'Share Values'!Y$11,'Transactions (Dated)'!$C$2:$C$53,"Sell")</f>
        <v>0</v>
      </c>
      <c r="Z403" s="40">
        <f ca="1">Z402+SUMIFS('Transactions (Dated)'!$E$2:$E$53,'Transactions (Dated)'!$D$2:$D$53,'Share Values'!$V403,'Transactions (Dated)'!$B$2:$B$53,'Share Values'!Z$11,'Transactions (Dated)'!$C$2:$C$53,"Buy")-SUMIFS('Transactions (Dated)'!$E$2:$E$53,'Transactions (Dated)'!$D$2:$D$53,'Share Values'!$V403,'Transactions (Dated)'!$B$2:$B$53,'Share Values'!Z$11,'Transactions (Dated)'!$C$2:$C$53,"Sell")</f>
        <v>1892</v>
      </c>
      <c r="AA403" s="40">
        <f ca="1">AA402+SUMIFS('Transactions (Dated)'!$E$2:$E$53,'Transactions (Dated)'!$D$2:$D$53,'Share Values'!$V403,'Transactions (Dated)'!$B$2:$B$53,'Share Values'!AA$11,'Transactions (Dated)'!$C$2:$C$53,"Buy")-SUMIFS('Transactions (Dated)'!$E$2:$E$53,'Transactions (Dated)'!$D$2:$D$53,'Share Values'!$V403,'Transactions (Dated)'!$B$2:$B$53,'Share Values'!AA$11,'Transactions (Dated)'!$C$2:$C$53,"Sell")</f>
        <v>2348</v>
      </c>
      <c r="AB403" s="40">
        <f ca="1">AB402+SUMIFS('Transactions (Dated)'!$E$2:$E$53,'Transactions (Dated)'!$D$2:$D$53,'Share Values'!$V403,'Transactions (Dated)'!$B$2:$B$53,'Share Values'!AB$11,'Transactions (Dated)'!$C$2:$C$53,"Buy")-SUMIFS('Transactions (Dated)'!$E$2:$E$53,'Transactions (Dated)'!$D$2:$D$53,'Share Values'!$V403,'Transactions (Dated)'!$B$2:$B$53,'Share Values'!AB$11,'Transactions (Dated)'!$C$2:$C$53,"Sell")</f>
        <v>4900</v>
      </c>
      <c r="AC403" s="40">
        <f ca="1">AC402+SUMIFS('Transactions (Dated)'!$E$2:$E$53,'Transactions (Dated)'!$D$2:$D$53,'Share Values'!$V403,'Transactions (Dated)'!$B$2:$B$53,'Share Values'!AC$11,'Transactions (Dated)'!$C$2:$C$53,"Buy")-SUMIFS('Transactions (Dated)'!$E$2:$E$53,'Transactions (Dated)'!$D$2:$D$53,'Share Values'!$V403,'Transactions (Dated)'!$B$2:$B$53,'Share Values'!AC$11,'Transactions (Dated)'!$C$2:$C$53,"Sell")</f>
        <v>2900</v>
      </c>
      <c r="AD403" s="40">
        <f ca="1">AD402+SUMIFS('Transactions (Dated)'!$E$2:$E$53,'Transactions (Dated)'!$D$2:$D$53,'Share Values'!$V403,'Transactions (Dated)'!$B$2:$B$53,'Share Values'!AD$11,'Transactions (Dated)'!$C$2:$C$53,"Buy")-SUMIFS('Transactions (Dated)'!$E$2:$E$53,'Transactions (Dated)'!$D$2:$D$53,'Share Values'!$V403,'Transactions (Dated)'!$B$2:$B$53,'Share Values'!AD$11,'Transactions (Dated)'!$C$2:$C$53,"Sell")</f>
        <v>14201</v>
      </c>
      <c r="AE403" s="40">
        <f ca="1">AE402+SUMIFS('Transactions (Dated)'!$E$2:$E$53,'Transactions (Dated)'!$D$2:$D$53,'Share Values'!$V403,'Transactions (Dated)'!$B$2:$B$53,'Share Values'!AE$11,'Transactions (Dated)'!$C$2:$C$53,"Buy")-SUMIFS('Transactions (Dated)'!$E$2:$E$53,'Transactions (Dated)'!$D$2:$D$53,'Share Values'!$V403,'Transactions (Dated)'!$B$2:$B$53,'Share Values'!AE$11,'Transactions (Dated)'!$C$2:$C$53,"Sell")</f>
        <v>6835</v>
      </c>
      <c r="AF403" s="40">
        <f ca="1">AF402+SUMIFS('Transactions (Dated)'!$E$2:$E$53,'Transactions (Dated)'!$D$2:$D$53,'Share Values'!$V403,'Transactions (Dated)'!$B$2:$B$53,'Share Values'!AF$11,'Transactions (Dated)'!$C$2:$C$53,"Buy")-SUMIFS('Transactions (Dated)'!$E$2:$E$53,'Transactions (Dated)'!$D$2:$D$53,'Share Values'!$V403,'Transactions (Dated)'!$B$2:$B$53,'Share Values'!AF$11,'Transactions (Dated)'!$C$2:$C$53,"Sell")</f>
        <v>0</v>
      </c>
      <c r="AG403" s="40">
        <f ca="1">AG402+SUMIFS('Transactions (Dated)'!$E$2:$E$53,'Transactions (Dated)'!$D$2:$D$53,'Share Values'!$V403,'Transactions (Dated)'!$B$2:$B$53,'Share Values'!AG$11,'Transactions (Dated)'!$C$2:$C$53,"Buy")-SUMIFS('Transactions (Dated)'!$E$2:$E$53,'Transactions (Dated)'!$D$2:$D$53,'Share Values'!$V403,'Transactions (Dated)'!$B$2:$B$53,'Share Values'!AG$11,'Transactions (Dated)'!$C$2:$C$53,"Sell")</f>
        <v>0</v>
      </c>
      <c r="AH403" s="40">
        <f ca="1">AH402+SUMIFS('Transactions (Dated)'!$E$2:$E$53,'Transactions (Dated)'!$D$2:$D$53,'Share Values'!$V403,'Transactions (Dated)'!$B$2:$B$53,'Share Values'!AH$11,'Transactions (Dated)'!$C$2:$C$53,"Buy")-SUMIFS('Transactions (Dated)'!$E$2:$E$53,'Transactions (Dated)'!$D$2:$D$53,'Share Values'!$V403,'Transactions (Dated)'!$B$2:$B$53,'Share Values'!AH$11,'Transactions (Dated)'!$C$2:$C$53,"Sell")</f>
        <v>0</v>
      </c>
      <c r="AI403" s="40">
        <f ca="1">AI402+SUMIFS('Transactions (Dated)'!$E$2:$E$53,'Transactions (Dated)'!$D$2:$D$53,'Share Values'!$V403,'Transactions (Dated)'!$B$2:$B$53,'Share Values'!AI$11,'Transactions (Dated)'!$C$2:$C$53,"Buy")-SUMIFS('Transactions (Dated)'!$E$2:$E$53,'Transactions (Dated)'!$D$2:$D$53,'Share Values'!$V403,'Transactions (Dated)'!$B$2:$B$53,'Share Values'!AI$11,'Transactions (Dated)'!$C$2:$C$53,"Sell")</f>
        <v>0</v>
      </c>
      <c r="AJ403" s="40">
        <f ca="1">AJ402+SUMIFS('Transactions (Dated)'!$E$2:$E$53,'Transactions (Dated)'!$D$2:$D$53,'Share Values'!$V403,'Transactions (Dated)'!$B$2:$B$53,'Share Values'!AJ$11,'Transactions (Dated)'!$C$2:$C$53,"Buy")-SUMIFS('Transactions (Dated)'!$E$2:$E$53,'Transactions (Dated)'!$D$2:$D$53,'Share Values'!$V403,'Transactions (Dated)'!$B$2:$B$53,'Share Values'!AJ$11,'Transactions (Dated)'!$C$2:$C$53,"Sell")</f>
        <v>0</v>
      </c>
      <c r="AK403" s="40"/>
      <c r="AM403" s="3">
        <f t="shared" si="153"/>
        <v>42482</v>
      </c>
      <c r="AN403" s="6">
        <f t="shared" ca="1" si="154"/>
        <v>42503.75</v>
      </c>
      <c r="AO403" s="6">
        <f t="shared" ca="1" si="155"/>
        <v>22875</v>
      </c>
      <c r="AP403" s="6">
        <f t="shared" ca="1" si="156"/>
        <v>0</v>
      </c>
      <c r="AQ403" s="6">
        <f t="shared" ca="1" si="157"/>
        <v>62984.68</v>
      </c>
      <c r="AR403" s="6">
        <f t="shared" ca="1" si="158"/>
        <v>39845.56</v>
      </c>
      <c r="AS403" s="6">
        <f t="shared" ca="1" si="159"/>
        <v>60368</v>
      </c>
      <c r="AT403" s="6">
        <f t="shared" ca="1" si="160"/>
        <v>53418.000000000007</v>
      </c>
      <c r="AU403" s="6">
        <f t="shared" ca="1" si="161"/>
        <v>62200.38</v>
      </c>
      <c r="AV403" s="6">
        <f t="shared" ca="1" si="162"/>
        <v>59396.149999999994</v>
      </c>
      <c r="AW403" s="6">
        <f t="shared" ca="1" si="163"/>
        <v>0</v>
      </c>
      <c r="AX403" s="6">
        <f t="shared" ca="1" si="164"/>
        <v>0</v>
      </c>
      <c r="AY403" s="6">
        <f t="shared" ca="1" si="165"/>
        <v>0</v>
      </c>
      <c r="AZ403" s="6">
        <f t="shared" ca="1" si="166"/>
        <v>0</v>
      </c>
      <c r="BA403" s="6">
        <f t="shared" ca="1" si="167"/>
        <v>0</v>
      </c>
      <c r="BB403" s="6"/>
      <c r="BD403" s="4">
        <f t="shared" ca="1" si="168"/>
        <v>403591.52</v>
      </c>
      <c r="BF403" s="3">
        <f t="shared" si="169"/>
        <v>42482</v>
      </c>
      <c r="BG403" s="6">
        <f>BG402+SUMIFS('Transactions (Dated)'!H:H,'Transactions (Dated)'!D:D,'Share Values'!AM403)</f>
        <v>633797.67999999993</v>
      </c>
      <c r="BH403" s="6">
        <f ca="1">BH402+SUMIFS('Transactions (Dated)'!$F:$F,'Transactions (Dated)'!$D:$D,$BF403,'Transactions (Dated)'!$B:$B,BH$11,'Transactions (Dated)'!$C:$C,"Dividend (paid to cash)")*W403</f>
        <v>0</v>
      </c>
      <c r="BI403" s="6">
        <f ca="1">BI402+SUMIFS('Transactions (Dated)'!$F:$F,'Transactions (Dated)'!$D:$D,$BF403,'Transactions (Dated)'!$B:$B,BI$11,'Transactions (Dated)'!$C:$C,"Dividend (paid to cash)")*X403</f>
        <v>2421.875</v>
      </c>
      <c r="BJ403" s="6">
        <f ca="1">BJ402+SUMIFS('Transactions (Dated)'!$F:$F,'Transactions (Dated)'!$D:$D,$BF403,'Transactions (Dated)'!$B:$B,BJ$11,'Transactions (Dated)'!$C:$C,"Dividend (paid to cash)")*Y403</f>
        <v>0</v>
      </c>
      <c r="BK403" s="6">
        <f ca="1">BK402+SUMIFS('Transactions (Dated)'!$F:$F,'Transactions (Dated)'!$D:$D,$BF403,'Transactions (Dated)'!$B:$B,BK$11,'Transactions (Dated)'!$C:$C,"Dividend (paid to cash)")*Z403</f>
        <v>312.18000000000006</v>
      </c>
      <c r="BL403" s="6">
        <f ca="1">BL402+SUMIFS('Transactions (Dated)'!$F:$F,'Transactions (Dated)'!$D:$D,$BF403,'Transactions (Dated)'!$B:$B,BL$11,'Transactions (Dated)'!$C:$C,"Dividend (paid to cash)")*AA403</f>
        <v>0</v>
      </c>
      <c r="BM403" s="6">
        <f ca="1">BM402+SUMIFS('Transactions (Dated)'!$F:$F,'Transactions (Dated)'!$D:$D,$BF403,'Transactions (Dated)'!$B:$B,BM$11,'Transactions (Dated)'!$C:$C,"Dividend (paid to cash)")*AB403</f>
        <v>718.63400000000001</v>
      </c>
      <c r="BN403" s="6">
        <f ca="1">BN402+SUMIFS('Transactions (Dated)'!$F:$F,'Transactions (Dated)'!$D:$D,$BF403,'Transactions (Dated)'!$B:$B,BN$11,'Transactions (Dated)'!$C:$C,"Dividend (paid to cash)")*AC403</f>
        <v>1014.9999999999999</v>
      </c>
      <c r="BO403" s="6">
        <f ca="1">BO402+SUMIFS('Transactions (Dated)'!$F:$F,'Transactions (Dated)'!$D:$D,$BF403,'Transactions (Dated)'!$B:$B,BO$11,'Transactions (Dated)'!$C:$C,"Dividend (paid to cash)")*AD403</f>
        <v>0</v>
      </c>
      <c r="BP403" s="6">
        <f ca="1">BP402+SUMIFS('Transactions (Dated)'!$F:$F,'Transactions (Dated)'!$D:$D,$BF403,'Transactions (Dated)'!$B:$B,BP$11,'Transactions (Dated)'!$C:$C,"Dividend (paid to cash)")*AE403</f>
        <v>0</v>
      </c>
      <c r="BQ403" s="6">
        <f ca="1">BQ402+SUMIFS('Transactions (Dated)'!$F:$F,'Transactions (Dated)'!$D:$D,$BF403,'Transactions (Dated)'!$B:$B,BQ$11,'Transactions (Dated)'!$C:$C,"Dividend (paid to cash)")*AF403</f>
        <v>0</v>
      </c>
      <c r="BR403" s="6">
        <f ca="1">BR402+SUMIFS('Transactions (Dated)'!$F:$F,'Transactions (Dated)'!$D:$D,$BF403,'Transactions (Dated)'!$B:$B,BR$11,'Transactions (Dated)'!$C:$C,"Dividend (paid to cash)")*AG403</f>
        <v>0</v>
      </c>
      <c r="BS403" s="6">
        <f ca="1">BS402+SUMIFS('Transactions (Dated)'!$F:$F,'Transactions (Dated)'!$D:$D,$BF403,'Transactions (Dated)'!$B:$B,BS$11,'Transactions (Dated)'!$C:$C,"Dividend (paid to cash)")*AH403</f>
        <v>0</v>
      </c>
      <c r="BT403" s="6">
        <f ca="1">BT402+SUMIFS('Transactions (Dated)'!$F:$F,'Transactions (Dated)'!$D:$D,$BF403,'Transactions (Dated)'!$B:$B,BT$11,'Transactions (Dated)'!$C:$C,"Dividend (paid to cash)")*AI403</f>
        <v>0</v>
      </c>
      <c r="BU403" s="6">
        <f ca="1">BU402+SUMIFS('Transactions (Dated)'!$F:$F,'Transactions (Dated)'!$D:$D,$BF403,'Transactions (Dated)'!$B:$B,BU$11,'Transactions (Dated)'!$C:$C,"Dividend (paid to cash)")*AJ403</f>
        <v>0</v>
      </c>
      <c r="BV403" s="6"/>
      <c r="BX403" s="6">
        <f t="shared" ca="1" si="174"/>
        <v>638265.36899999995</v>
      </c>
      <c r="BZ403" s="3">
        <f t="shared" si="175"/>
        <v>42482</v>
      </c>
      <c r="CA403" s="4">
        <f t="shared" ca="1" si="170"/>
        <v>403591.52</v>
      </c>
      <c r="CB403" s="4">
        <f t="shared" ca="1" si="171"/>
        <v>638265.36899999995</v>
      </c>
      <c r="CD403" s="4">
        <f t="shared" ca="1" si="172"/>
        <v>1041856.889</v>
      </c>
    </row>
    <row r="404" spans="2:82" x14ac:dyDescent="0.15">
      <c r="B404" s="3">
        <f t="shared" si="173"/>
        <v>42485</v>
      </c>
      <c r="C404" s="2">
        <v>13796</v>
      </c>
      <c r="E404" s="70">
        <v>42485</v>
      </c>
      <c r="F404" s="69">
        <v>9.2200000000000006</v>
      </c>
      <c r="G404" s="69">
        <v>2.4</v>
      </c>
      <c r="H404" s="69">
        <v>18.63</v>
      </c>
      <c r="I404" s="69">
        <v>33.590000000000003</v>
      </c>
      <c r="J404" s="69">
        <v>16.899999999999999</v>
      </c>
      <c r="K404" s="69">
        <v>12.41</v>
      </c>
      <c r="L404" s="69">
        <v>18.5</v>
      </c>
      <c r="M404" s="69">
        <v>4.28</v>
      </c>
      <c r="N404" s="69">
        <v>8.5</v>
      </c>
      <c r="O404" s="69">
        <v>9.2567000000000004</v>
      </c>
      <c r="P404" s="69">
        <v>30.99</v>
      </c>
      <c r="Q404" s="69">
        <v>1</v>
      </c>
      <c r="R404" s="69">
        <v>5.46</v>
      </c>
      <c r="S404" s="69">
        <v>39.090000000000003</v>
      </c>
      <c r="T404" s="4"/>
      <c r="V404" s="3">
        <f t="shared" si="152"/>
        <v>42485</v>
      </c>
      <c r="W404" s="40">
        <f ca="1">W403+SUMIFS('Transactions (Dated)'!$E$2:$E$53,'Transactions (Dated)'!$D$2:$D$53,'Share Values'!$V404,'Transactions (Dated)'!$B$2:$B$53,'Share Values'!W$11,'Transactions (Dated)'!$C$2:$C$53,"Buy")-SUMIFS('Transactions (Dated)'!$E$2:$E$53,'Transactions (Dated)'!$D$2:$D$53,'Share Values'!$V404,'Transactions (Dated)'!$B$2:$B$53,'Share Values'!W$11,'Transactions (Dated)'!$C$2:$C$53,"Sell")</f>
        <v>4625</v>
      </c>
      <c r="X404" s="40">
        <f ca="1">X403+SUMIFS('Transactions (Dated)'!$E$2:$E$53,'Transactions (Dated)'!$D$2:$D$53,'Share Values'!$V404,'Transactions (Dated)'!$B$2:$B$53,'Share Values'!X$11,'Transactions (Dated)'!$C$2:$C$53,"Buy")-SUMIFS('Transactions (Dated)'!$E$2:$E$53,'Transactions (Dated)'!$D$2:$D$53,'Share Values'!$V404,'Transactions (Dated)'!$B$2:$B$53,'Share Values'!X$11,'Transactions (Dated)'!$C$2:$C$53,"Sell")</f>
        <v>9375</v>
      </c>
      <c r="Y404" s="40">
        <f ca="1">Y403+SUMIFS('Transactions (Dated)'!$E$2:$E$53,'Transactions (Dated)'!$D$2:$D$53,'Share Values'!$V404,'Transactions (Dated)'!$B$2:$B$53,'Share Values'!Y$11,'Transactions (Dated)'!$C$2:$C$53,"Buy")-SUMIFS('Transactions (Dated)'!$E$2:$E$53,'Transactions (Dated)'!$D$2:$D$53,'Share Values'!$V404,'Transactions (Dated)'!$B$2:$B$53,'Share Values'!Y$11,'Transactions (Dated)'!$C$2:$C$53,"Sell")</f>
        <v>0</v>
      </c>
      <c r="Z404" s="40">
        <f ca="1">Z403+SUMIFS('Transactions (Dated)'!$E$2:$E$53,'Transactions (Dated)'!$D$2:$D$53,'Share Values'!$V404,'Transactions (Dated)'!$B$2:$B$53,'Share Values'!Z$11,'Transactions (Dated)'!$C$2:$C$53,"Buy")-SUMIFS('Transactions (Dated)'!$E$2:$E$53,'Transactions (Dated)'!$D$2:$D$53,'Share Values'!$V404,'Transactions (Dated)'!$B$2:$B$53,'Share Values'!Z$11,'Transactions (Dated)'!$C$2:$C$53,"Sell")</f>
        <v>1892</v>
      </c>
      <c r="AA404" s="40">
        <f ca="1">AA403+SUMIFS('Transactions (Dated)'!$E$2:$E$53,'Transactions (Dated)'!$D$2:$D$53,'Share Values'!$V404,'Transactions (Dated)'!$B$2:$B$53,'Share Values'!AA$11,'Transactions (Dated)'!$C$2:$C$53,"Buy")-SUMIFS('Transactions (Dated)'!$E$2:$E$53,'Transactions (Dated)'!$D$2:$D$53,'Share Values'!$V404,'Transactions (Dated)'!$B$2:$B$53,'Share Values'!AA$11,'Transactions (Dated)'!$C$2:$C$53,"Sell")</f>
        <v>2348</v>
      </c>
      <c r="AB404" s="40">
        <f ca="1">AB403+SUMIFS('Transactions (Dated)'!$E$2:$E$53,'Transactions (Dated)'!$D$2:$D$53,'Share Values'!$V404,'Transactions (Dated)'!$B$2:$B$53,'Share Values'!AB$11,'Transactions (Dated)'!$C$2:$C$53,"Buy")-SUMIFS('Transactions (Dated)'!$E$2:$E$53,'Transactions (Dated)'!$D$2:$D$53,'Share Values'!$V404,'Transactions (Dated)'!$B$2:$B$53,'Share Values'!AB$11,'Transactions (Dated)'!$C$2:$C$53,"Sell")</f>
        <v>4900</v>
      </c>
      <c r="AC404" s="40">
        <f ca="1">AC403+SUMIFS('Transactions (Dated)'!$E$2:$E$53,'Transactions (Dated)'!$D$2:$D$53,'Share Values'!$V404,'Transactions (Dated)'!$B$2:$B$53,'Share Values'!AC$11,'Transactions (Dated)'!$C$2:$C$53,"Buy")-SUMIFS('Transactions (Dated)'!$E$2:$E$53,'Transactions (Dated)'!$D$2:$D$53,'Share Values'!$V404,'Transactions (Dated)'!$B$2:$B$53,'Share Values'!AC$11,'Transactions (Dated)'!$C$2:$C$53,"Sell")</f>
        <v>2900</v>
      </c>
      <c r="AD404" s="40">
        <f ca="1">AD403+SUMIFS('Transactions (Dated)'!$E$2:$E$53,'Transactions (Dated)'!$D$2:$D$53,'Share Values'!$V404,'Transactions (Dated)'!$B$2:$B$53,'Share Values'!AD$11,'Transactions (Dated)'!$C$2:$C$53,"Buy")-SUMIFS('Transactions (Dated)'!$E$2:$E$53,'Transactions (Dated)'!$D$2:$D$53,'Share Values'!$V404,'Transactions (Dated)'!$B$2:$B$53,'Share Values'!AD$11,'Transactions (Dated)'!$C$2:$C$53,"Sell")</f>
        <v>14201</v>
      </c>
      <c r="AE404" s="40">
        <f ca="1">AE403+SUMIFS('Transactions (Dated)'!$E$2:$E$53,'Transactions (Dated)'!$D$2:$D$53,'Share Values'!$V404,'Transactions (Dated)'!$B$2:$B$53,'Share Values'!AE$11,'Transactions (Dated)'!$C$2:$C$53,"Buy")-SUMIFS('Transactions (Dated)'!$E$2:$E$53,'Transactions (Dated)'!$D$2:$D$53,'Share Values'!$V404,'Transactions (Dated)'!$B$2:$B$53,'Share Values'!AE$11,'Transactions (Dated)'!$C$2:$C$53,"Sell")</f>
        <v>6835</v>
      </c>
      <c r="AF404" s="40">
        <f ca="1">AF403+SUMIFS('Transactions (Dated)'!$E$2:$E$53,'Transactions (Dated)'!$D$2:$D$53,'Share Values'!$V404,'Transactions (Dated)'!$B$2:$B$53,'Share Values'!AF$11,'Transactions (Dated)'!$C$2:$C$53,"Buy")-SUMIFS('Transactions (Dated)'!$E$2:$E$53,'Transactions (Dated)'!$D$2:$D$53,'Share Values'!$V404,'Transactions (Dated)'!$B$2:$B$53,'Share Values'!AF$11,'Transactions (Dated)'!$C$2:$C$53,"Sell")</f>
        <v>0</v>
      </c>
      <c r="AG404" s="40">
        <f ca="1">AG403+SUMIFS('Transactions (Dated)'!$E$2:$E$53,'Transactions (Dated)'!$D$2:$D$53,'Share Values'!$V404,'Transactions (Dated)'!$B$2:$B$53,'Share Values'!AG$11,'Transactions (Dated)'!$C$2:$C$53,"Buy")-SUMIFS('Transactions (Dated)'!$E$2:$E$53,'Transactions (Dated)'!$D$2:$D$53,'Share Values'!$V404,'Transactions (Dated)'!$B$2:$B$53,'Share Values'!AG$11,'Transactions (Dated)'!$C$2:$C$53,"Sell")</f>
        <v>0</v>
      </c>
      <c r="AH404" s="40">
        <f ca="1">AH403+SUMIFS('Transactions (Dated)'!$E$2:$E$53,'Transactions (Dated)'!$D$2:$D$53,'Share Values'!$V404,'Transactions (Dated)'!$B$2:$B$53,'Share Values'!AH$11,'Transactions (Dated)'!$C$2:$C$53,"Buy")-SUMIFS('Transactions (Dated)'!$E$2:$E$53,'Transactions (Dated)'!$D$2:$D$53,'Share Values'!$V404,'Transactions (Dated)'!$B$2:$B$53,'Share Values'!AH$11,'Transactions (Dated)'!$C$2:$C$53,"Sell")</f>
        <v>0</v>
      </c>
      <c r="AI404" s="40">
        <f ca="1">AI403+SUMIFS('Transactions (Dated)'!$E$2:$E$53,'Transactions (Dated)'!$D$2:$D$53,'Share Values'!$V404,'Transactions (Dated)'!$B$2:$B$53,'Share Values'!AI$11,'Transactions (Dated)'!$C$2:$C$53,"Buy")-SUMIFS('Transactions (Dated)'!$E$2:$E$53,'Transactions (Dated)'!$D$2:$D$53,'Share Values'!$V404,'Transactions (Dated)'!$B$2:$B$53,'Share Values'!AI$11,'Transactions (Dated)'!$C$2:$C$53,"Sell")</f>
        <v>0</v>
      </c>
      <c r="AJ404" s="40">
        <f ca="1">AJ403+SUMIFS('Transactions (Dated)'!$E$2:$E$53,'Transactions (Dated)'!$D$2:$D$53,'Share Values'!$V404,'Transactions (Dated)'!$B$2:$B$53,'Share Values'!AJ$11,'Transactions (Dated)'!$C$2:$C$53,"Buy")-SUMIFS('Transactions (Dated)'!$E$2:$E$53,'Transactions (Dated)'!$D$2:$D$53,'Share Values'!$V404,'Transactions (Dated)'!$B$2:$B$53,'Share Values'!AJ$11,'Transactions (Dated)'!$C$2:$C$53,"Sell")</f>
        <v>0</v>
      </c>
      <c r="AK404" s="40"/>
      <c r="AM404" s="3">
        <f t="shared" si="153"/>
        <v>42485</v>
      </c>
      <c r="AN404" s="6">
        <f t="shared" ca="1" si="154"/>
        <v>42642.5</v>
      </c>
      <c r="AO404" s="6">
        <f t="shared" ca="1" si="155"/>
        <v>22500</v>
      </c>
      <c r="AP404" s="6">
        <f t="shared" ca="1" si="156"/>
        <v>0</v>
      </c>
      <c r="AQ404" s="6">
        <f t="shared" ca="1" si="157"/>
        <v>63552.280000000006</v>
      </c>
      <c r="AR404" s="6">
        <f t="shared" ca="1" si="158"/>
        <v>39681.199999999997</v>
      </c>
      <c r="AS404" s="6">
        <f t="shared" ca="1" si="159"/>
        <v>60809</v>
      </c>
      <c r="AT404" s="6">
        <f t="shared" ca="1" si="160"/>
        <v>53650</v>
      </c>
      <c r="AU404" s="6">
        <f t="shared" ca="1" si="161"/>
        <v>60780.280000000006</v>
      </c>
      <c r="AV404" s="6">
        <f t="shared" ca="1" si="162"/>
        <v>58097.5</v>
      </c>
      <c r="AW404" s="6">
        <f t="shared" ca="1" si="163"/>
        <v>0</v>
      </c>
      <c r="AX404" s="6">
        <f t="shared" ca="1" si="164"/>
        <v>0</v>
      </c>
      <c r="AY404" s="6">
        <f t="shared" ca="1" si="165"/>
        <v>0</v>
      </c>
      <c r="AZ404" s="6">
        <f t="shared" ca="1" si="166"/>
        <v>0</v>
      </c>
      <c r="BA404" s="6">
        <f t="shared" ca="1" si="167"/>
        <v>0</v>
      </c>
      <c r="BB404" s="6"/>
      <c r="BD404" s="4">
        <f t="shared" ca="1" si="168"/>
        <v>401712.76</v>
      </c>
      <c r="BF404" s="3">
        <f t="shared" si="169"/>
        <v>42485</v>
      </c>
      <c r="BG404" s="6">
        <f>BG403+SUMIFS('Transactions (Dated)'!H:H,'Transactions (Dated)'!D:D,'Share Values'!AM404)</f>
        <v>633797.67999999993</v>
      </c>
      <c r="BH404" s="6">
        <f ca="1">BH403+SUMIFS('Transactions (Dated)'!$F:$F,'Transactions (Dated)'!$D:$D,$BF404,'Transactions (Dated)'!$B:$B,BH$11,'Transactions (Dated)'!$C:$C,"Dividend (paid to cash)")*W404</f>
        <v>0</v>
      </c>
      <c r="BI404" s="6">
        <f ca="1">BI403+SUMIFS('Transactions (Dated)'!$F:$F,'Transactions (Dated)'!$D:$D,$BF404,'Transactions (Dated)'!$B:$B,BI$11,'Transactions (Dated)'!$C:$C,"Dividend (paid to cash)")*X404</f>
        <v>2421.875</v>
      </c>
      <c r="BJ404" s="6">
        <f ca="1">BJ403+SUMIFS('Transactions (Dated)'!$F:$F,'Transactions (Dated)'!$D:$D,$BF404,'Transactions (Dated)'!$B:$B,BJ$11,'Transactions (Dated)'!$C:$C,"Dividend (paid to cash)")*Y404</f>
        <v>0</v>
      </c>
      <c r="BK404" s="6">
        <f ca="1">BK403+SUMIFS('Transactions (Dated)'!$F:$F,'Transactions (Dated)'!$D:$D,$BF404,'Transactions (Dated)'!$B:$B,BK$11,'Transactions (Dated)'!$C:$C,"Dividend (paid to cash)")*Z404</f>
        <v>312.18000000000006</v>
      </c>
      <c r="BL404" s="6">
        <f ca="1">BL403+SUMIFS('Transactions (Dated)'!$F:$F,'Transactions (Dated)'!$D:$D,$BF404,'Transactions (Dated)'!$B:$B,BL$11,'Transactions (Dated)'!$C:$C,"Dividend (paid to cash)")*AA404</f>
        <v>0</v>
      </c>
      <c r="BM404" s="6">
        <f ca="1">BM403+SUMIFS('Transactions (Dated)'!$F:$F,'Transactions (Dated)'!$D:$D,$BF404,'Transactions (Dated)'!$B:$B,BM$11,'Transactions (Dated)'!$C:$C,"Dividend (paid to cash)")*AB404</f>
        <v>718.63400000000001</v>
      </c>
      <c r="BN404" s="6">
        <f ca="1">BN403+SUMIFS('Transactions (Dated)'!$F:$F,'Transactions (Dated)'!$D:$D,$BF404,'Transactions (Dated)'!$B:$B,BN$11,'Transactions (Dated)'!$C:$C,"Dividend (paid to cash)")*AC404</f>
        <v>1014.9999999999999</v>
      </c>
      <c r="BO404" s="6">
        <f ca="1">BO403+SUMIFS('Transactions (Dated)'!$F:$F,'Transactions (Dated)'!$D:$D,$BF404,'Transactions (Dated)'!$B:$B,BO$11,'Transactions (Dated)'!$C:$C,"Dividend (paid to cash)")*AD404</f>
        <v>0</v>
      </c>
      <c r="BP404" s="6">
        <f ca="1">BP403+SUMIFS('Transactions (Dated)'!$F:$F,'Transactions (Dated)'!$D:$D,$BF404,'Transactions (Dated)'!$B:$B,BP$11,'Transactions (Dated)'!$C:$C,"Dividend (paid to cash)")*AE404</f>
        <v>0</v>
      </c>
      <c r="BQ404" s="6">
        <f ca="1">BQ403+SUMIFS('Transactions (Dated)'!$F:$F,'Transactions (Dated)'!$D:$D,$BF404,'Transactions (Dated)'!$B:$B,BQ$11,'Transactions (Dated)'!$C:$C,"Dividend (paid to cash)")*AF404</f>
        <v>0</v>
      </c>
      <c r="BR404" s="6">
        <f ca="1">BR403+SUMIFS('Transactions (Dated)'!$F:$F,'Transactions (Dated)'!$D:$D,$BF404,'Transactions (Dated)'!$B:$B,BR$11,'Transactions (Dated)'!$C:$C,"Dividend (paid to cash)")*AG404</f>
        <v>0</v>
      </c>
      <c r="BS404" s="6">
        <f ca="1">BS403+SUMIFS('Transactions (Dated)'!$F:$F,'Transactions (Dated)'!$D:$D,$BF404,'Transactions (Dated)'!$B:$B,BS$11,'Transactions (Dated)'!$C:$C,"Dividend (paid to cash)")*AH404</f>
        <v>0</v>
      </c>
      <c r="BT404" s="6">
        <f ca="1">BT403+SUMIFS('Transactions (Dated)'!$F:$F,'Transactions (Dated)'!$D:$D,$BF404,'Transactions (Dated)'!$B:$B,BT$11,'Transactions (Dated)'!$C:$C,"Dividend (paid to cash)")*AI404</f>
        <v>0</v>
      </c>
      <c r="BU404" s="6">
        <f ca="1">BU403+SUMIFS('Transactions (Dated)'!$F:$F,'Transactions (Dated)'!$D:$D,$BF404,'Transactions (Dated)'!$B:$B,BU$11,'Transactions (Dated)'!$C:$C,"Dividend (paid to cash)")*AJ404</f>
        <v>0</v>
      </c>
      <c r="BV404" s="6"/>
      <c r="BX404" s="6">
        <f t="shared" ca="1" si="174"/>
        <v>638265.36899999995</v>
      </c>
      <c r="BZ404" s="3">
        <f t="shared" si="175"/>
        <v>42485</v>
      </c>
      <c r="CA404" s="4">
        <f t="shared" ca="1" si="170"/>
        <v>401712.76</v>
      </c>
      <c r="CB404" s="4">
        <f t="shared" ca="1" si="171"/>
        <v>638265.36899999995</v>
      </c>
      <c r="CD404" s="4">
        <f t="shared" ca="1" si="172"/>
        <v>1039978.129</v>
      </c>
    </row>
    <row r="405" spans="2:82" x14ac:dyDescent="0.15">
      <c r="B405" s="3">
        <f t="shared" si="173"/>
        <v>42486</v>
      </c>
      <c r="C405" s="2">
        <v>13809.4</v>
      </c>
      <c r="E405" s="70">
        <v>42486</v>
      </c>
      <c r="F405" s="69">
        <v>9.08</v>
      </c>
      <c r="G405" s="69">
        <v>2.4900000000000002</v>
      </c>
      <c r="H405" s="69">
        <v>18.649999999999999</v>
      </c>
      <c r="I405" s="69">
        <v>33.64</v>
      </c>
      <c r="J405" s="69">
        <v>16.350000000000001</v>
      </c>
      <c r="K405" s="69">
        <v>12.29</v>
      </c>
      <c r="L405" s="69">
        <v>18.329999999999998</v>
      </c>
      <c r="M405" s="69">
        <v>4.34</v>
      </c>
      <c r="N405" s="69">
        <v>8.5</v>
      </c>
      <c r="O405" s="69">
        <v>9.5</v>
      </c>
      <c r="P405" s="69">
        <v>30.62</v>
      </c>
      <c r="Q405" s="69">
        <v>1</v>
      </c>
      <c r="R405" s="69">
        <v>5.6</v>
      </c>
      <c r="S405" s="69">
        <v>38.700000000000003</v>
      </c>
      <c r="T405" s="4"/>
      <c r="V405" s="3">
        <f t="shared" si="152"/>
        <v>42486</v>
      </c>
      <c r="W405" s="40">
        <f ca="1">W404+SUMIFS('Transactions (Dated)'!$E$2:$E$53,'Transactions (Dated)'!$D$2:$D$53,'Share Values'!$V405,'Transactions (Dated)'!$B$2:$B$53,'Share Values'!W$11,'Transactions (Dated)'!$C$2:$C$53,"Buy")-SUMIFS('Transactions (Dated)'!$E$2:$E$53,'Transactions (Dated)'!$D$2:$D$53,'Share Values'!$V405,'Transactions (Dated)'!$B$2:$B$53,'Share Values'!W$11,'Transactions (Dated)'!$C$2:$C$53,"Sell")</f>
        <v>4625</v>
      </c>
      <c r="X405" s="40">
        <f ca="1">X404+SUMIFS('Transactions (Dated)'!$E$2:$E$53,'Transactions (Dated)'!$D$2:$D$53,'Share Values'!$V405,'Transactions (Dated)'!$B$2:$B$53,'Share Values'!X$11,'Transactions (Dated)'!$C$2:$C$53,"Buy")-SUMIFS('Transactions (Dated)'!$E$2:$E$53,'Transactions (Dated)'!$D$2:$D$53,'Share Values'!$V405,'Transactions (Dated)'!$B$2:$B$53,'Share Values'!X$11,'Transactions (Dated)'!$C$2:$C$53,"Sell")</f>
        <v>9375</v>
      </c>
      <c r="Y405" s="40">
        <f ca="1">Y404+SUMIFS('Transactions (Dated)'!$E$2:$E$53,'Transactions (Dated)'!$D$2:$D$53,'Share Values'!$V405,'Transactions (Dated)'!$B$2:$B$53,'Share Values'!Y$11,'Transactions (Dated)'!$C$2:$C$53,"Buy")-SUMIFS('Transactions (Dated)'!$E$2:$E$53,'Transactions (Dated)'!$D$2:$D$53,'Share Values'!$V405,'Transactions (Dated)'!$B$2:$B$53,'Share Values'!Y$11,'Transactions (Dated)'!$C$2:$C$53,"Sell")</f>
        <v>0</v>
      </c>
      <c r="Z405" s="40">
        <f ca="1">Z404+SUMIFS('Transactions (Dated)'!$E$2:$E$53,'Transactions (Dated)'!$D$2:$D$53,'Share Values'!$V405,'Transactions (Dated)'!$B$2:$B$53,'Share Values'!Z$11,'Transactions (Dated)'!$C$2:$C$53,"Buy")-SUMIFS('Transactions (Dated)'!$E$2:$E$53,'Transactions (Dated)'!$D$2:$D$53,'Share Values'!$V405,'Transactions (Dated)'!$B$2:$B$53,'Share Values'!Z$11,'Transactions (Dated)'!$C$2:$C$53,"Sell")</f>
        <v>1892</v>
      </c>
      <c r="AA405" s="40">
        <f ca="1">AA404+SUMIFS('Transactions (Dated)'!$E$2:$E$53,'Transactions (Dated)'!$D$2:$D$53,'Share Values'!$V405,'Transactions (Dated)'!$B$2:$B$53,'Share Values'!AA$11,'Transactions (Dated)'!$C$2:$C$53,"Buy")-SUMIFS('Transactions (Dated)'!$E$2:$E$53,'Transactions (Dated)'!$D$2:$D$53,'Share Values'!$V405,'Transactions (Dated)'!$B$2:$B$53,'Share Values'!AA$11,'Transactions (Dated)'!$C$2:$C$53,"Sell")</f>
        <v>2348</v>
      </c>
      <c r="AB405" s="40">
        <f ca="1">AB404+SUMIFS('Transactions (Dated)'!$E$2:$E$53,'Transactions (Dated)'!$D$2:$D$53,'Share Values'!$V405,'Transactions (Dated)'!$B$2:$B$53,'Share Values'!AB$11,'Transactions (Dated)'!$C$2:$C$53,"Buy")-SUMIFS('Transactions (Dated)'!$E$2:$E$53,'Transactions (Dated)'!$D$2:$D$53,'Share Values'!$V405,'Transactions (Dated)'!$B$2:$B$53,'Share Values'!AB$11,'Transactions (Dated)'!$C$2:$C$53,"Sell")</f>
        <v>4900</v>
      </c>
      <c r="AC405" s="40">
        <f ca="1">AC404+SUMIFS('Transactions (Dated)'!$E$2:$E$53,'Transactions (Dated)'!$D$2:$D$53,'Share Values'!$V405,'Transactions (Dated)'!$B$2:$B$53,'Share Values'!AC$11,'Transactions (Dated)'!$C$2:$C$53,"Buy")-SUMIFS('Transactions (Dated)'!$E$2:$E$53,'Transactions (Dated)'!$D$2:$D$53,'Share Values'!$V405,'Transactions (Dated)'!$B$2:$B$53,'Share Values'!AC$11,'Transactions (Dated)'!$C$2:$C$53,"Sell")</f>
        <v>2900</v>
      </c>
      <c r="AD405" s="40">
        <f ca="1">AD404+SUMIFS('Transactions (Dated)'!$E$2:$E$53,'Transactions (Dated)'!$D$2:$D$53,'Share Values'!$V405,'Transactions (Dated)'!$B$2:$B$53,'Share Values'!AD$11,'Transactions (Dated)'!$C$2:$C$53,"Buy")-SUMIFS('Transactions (Dated)'!$E$2:$E$53,'Transactions (Dated)'!$D$2:$D$53,'Share Values'!$V405,'Transactions (Dated)'!$B$2:$B$53,'Share Values'!AD$11,'Transactions (Dated)'!$C$2:$C$53,"Sell")</f>
        <v>14201</v>
      </c>
      <c r="AE405" s="40">
        <f ca="1">AE404+SUMIFS('Transactions (Dated)'!$E$2:$E$53,'Transactions (Dated)'!$D$2:$D$53,'Share Values'!$V405,'Transactions (Dated)'!$B$2:$B$53,'Share Values'!AE$11,'Transactions (Dated)'!$C$2:$C$53,"Buy")-SUMIFS('Transactions (Dated)'!$E$2:$E$53,'Transactions (Dated)'!$D$2:$D$53,'Share Values'!$V405,'Transactions (Dated)'!$B$2:$B$53,'Share Values'!AE$11,'Transactions (Dated)'!$C$2:$C$53,"Sell")</f>
        <v>6835</v>
      </c>
      <c r="AF405" s="40">
        <f ca="1">AF404+SUMIFS('Transactions (Dated)'!$E$2:$E$53,'Transactions (Dated)'!$D$2:$D$53,'Share Values'!$V405,'Transactions (Dated)'!$B$2:$B$53,'Share Values'!AF$11,'Transactions (Dated)'!$C$2:$C$53,"Buy")-SUMIFS('Transactions (Dated)'!$E$2:$E$53,'Transactions (Dated)'!$D$2:$D$53,'Share Values'!$V405,'Transactions (Dated)'!$B$2:$B$53,'Share Values'!AF$11,'Transactions (Dated)'!$C$2:$C$53,"Sell")</f>
        <v>0</v>
      </c>
      <c r="AG405" s="40">
        <f ca="1">AG404+SUMIFS('Transactions (Dated)'!$E$2:$E$53,'Transactions (Dated)'!$D$2:$D$53,'Share Values'!$V405,'Transactions (Dated)'!$B$2:$B$53,'Share Values'!AG$11,'Transactions (Dated)'!$C$2:$C$53,"Buy")-SUMIFS('Transactions (Dated)'!$E$2:$E$53,'Transactions (Dated)'!$D$2:$D$53,'Share Values'!$V405,'Transactions (Dated)'!$B$2:$B$53,'Share Values'!AG$11,'Transactions (Dated)'!$C$2:$C$53,"Sell")</f>
        <v>0</v>
      </c>
      <c r="AH405" s="40">
        <f ca="1">AH404+SUMIFS('Transactions (Dated)'!$E$2:$E$53,'Transactions (Dated)'!$D$2:$D$53,'Share Values'!$V405,'Transactions (Dated)'!$B$2:$B$53,'Share Values'!AH$11,'Transactions (Dated)'!$C$2:$C$53,"Buy")-SUMIFS('Transactions (Dated)'!$E$2:$E$53,'Transactions (Dated)'!$D$2:$D$53,'Share Values'!$V405,'Transactions (Dated)'!$B$2:$B$53,'Share Values'!AH$11,'Transactions (Dated)'!$C$2:$C$53,"Sell")</f>
        <v>0</v>
      </c>
      <c r="AI405" s="40">
        <f ca="1">AI404+SUMIFS('Transactions (Dated)'!$E$2:$E$53,'Transactions (Dated)'!$D$2:$D$53,'Share Values'!$V405,'Transactions (Dated)'!$B$2:$B$53,'Share Values'!AI$11,'Transactions (Dated)'!$C$2:$C$53,"Buy")-SUMIFS('Transactions (Dated)'!$E$2:$E$53,'Transactions (Dated)'!$D$2:$D$53,'Share Values'!$V405,'Transactions (Dated)'!$B$2:$B$53,'Share Values'!AI$11,'Transactions (Dated)'!$C$2:$C$53,"Sell")</f>
        <v>0</v>
      </c>
      <c r="AJ405" s="40">
        <f ca="1">AJ404+SUMIFS('Transactions (Dated)'!$E$2:$E$53,'Transactions (Dated)'!$D$2:$D$53,'Share Values'!$V405,'Transactions (Dated)'!$B$2:$B$53,'Share Values'!AJ$11,'Transactions (Dated)'!$C$2:$C$53,"Buy")-SUMIFS('Transactions (Dated)'!$E$2:$E$53,'Transactions (Dated)'!$D$2:$D$53,'Share Values'!$V405,'Transactions (Dated)'!$B$2:$B$53,'Share Values'!AJ$11,'Transactions (Dated)'!$C$2:$C$53,"Sell")</f>
        <v>0</v>
      </c>
      <c r="AK405" s="40"/>
      <c r="AM405" s="3">
        <f t="shared" si="153"/>
        <v>42486</v>
      </c>
      <c r="AN405" s="6">
        <f t="shared" ca="1" si="154"/>
        <v>41995</v>
      </c>
      <c r="AO405" s="6">
        <f t="shared" ca="1" si="155"/>
        <v>23343.750000000004</v>
      </c>
      <c r="AP405" s="6">
        <f t="shared" ca="1" si="156"/>
        <v>0</v>
      </c>
      <c r="AQ405" s="6">
        <f t="shared" ca="1" si="157"/>
        <v>63646.880000000005</v>
      </c>
      <c r="AR405" s="6">
        <f t="shared" ca="1" si="158"/>
        <v>38389.800000000003</v>
      </c>
      <c r="AS405" s="6">
        <f t="shared" ca="1" si="159"/>
        <v>60220.999999999993</v>
      </c>
      <c r="AT405" s="6">
        <f t="shared" ca="1" si="160"/>
        <v>53156.999999999993</v>
      </c>
      <c r="AU405" s="6">
        <f t="shared" ca="1" si="161"/>
        <v>61632.34</v>
      </c>
      <c r="AV405" s="6">
        <f t="shared" ca="1" si="162"/>
        <v>58097.5</v>
      </c>
      <c r="AW405" s="6">
        <f t="shared" ca="1" si="163"/>
        <v>0</v>
      </c>
      <c r="AX405" s="6">
        <f t="shared" ca="1" si="164"/>
        <v>0</v>
      </c>
      <c r="AY405" s="6">
        <f t="shared" ca="1" si="165"/>
        <v>0</v>
      </c>
      <c r="AZ405" s="6">
        <f t="shared" ca="1" si="166"/>
        <v>0</v>
      </c>
      <c r="BA405" s="6">
        <f t="shared" ca="1" si="167"/>
        <v>0</v>
      </c>
      <c r="BB405" s="6"/>
      <c r="BD405" s="4">
        <f t="shared" ca="1" si="168"/>
        <v>400483.27</v>
      </c>
      <c r="BF405" s="3">
        <f t="shared" si="169"/>
        <v>42486</v>
      </c>
      <c r="BG405" s="6">
        <f>BG404+SUMIFS('Transactions (Dated)'!H:H,'Transactions (Dated)'!D:D,'Share Values'!AM405)</f>
        <v>633797.67999999993</v>
      </c>
      <c r="BH405" s="6">
        <f ca="1">BH404+SUMIFS('Transactions (Dated)'!$F:$F,'Transactions (Dated)'!$D:$D,$BF405,'Transactions (Dated)'!$B:$B,BH$11,'Transactions (Dated)'!$C:$C,"Dividend (paid to cash)")*W405</f>
        <v>0</v>
      </c>
      <c r="BI405" s="6">
        <f ca="1">BI404+SUMIFS('Transactions (Dated)'!$F:$F,'Transactions (Dated)'!$D:$D,$BF405,'Transactions (Dated)'!$B:$B,BI$11,'Transactions (Dated)'!$C:$C,"Dividend (paid to cash)")*X405</f>
        <v>2421.875</v>
      </c>
      <c r="BJ405" s="6">
        <f ca="1">BJ404+SUMIFS('Transactions (Dated)'!$F:$F,'Transactions (Dated)'!$D:$D,$BF405,'Transactions (Dated)'!$B:$B,BJ$11,'Transactions (Dated)'!$C:$C,"Dividend (paid to cash)")*Y405</f>
        <v>0</v>
      </c>
      <c r="BK405" s="6">
        <f ca="1">BK404+SUMIFS('Transactions (Dated)'!$F:$F,'Transactions (Dated)'!$D:$D,$BF405,'Transactions (Dated)'!$B:$B,BK$11,'Transactions (Dated)'!$C:$C,"Dividend (paid to cash)")*Z405</f>
        <v>312.18000000000006</v>
      </c>
      <c r="BL405" s="6">
        <f ca="1">BL404+SUMIFS('Transactions (Dated)'!$F:$F,'Transactions (Dated)'!$D:$D,$BF405,'Transactions (Dated)'!$B:$B,BL$11,'Transactions (Dated)'!$C:$C,"Dividend (paid to cash)")*AA405</f>
        <v>0</v>
      </c>
      <c r="BM405" s="6">
        <f ca="1">BM404+SUMIFS('Transactions (Dated)'!$F:$F,'Transactions (Dated)'!$D:$D,$BF405,'Transactions (Dated)'!$B:$B,BM$11,'Transactions (Dated)'!$C:$C,"Dividend (paid to cash)")*AB405</f>
        <v>718.63400000000001</v>
      </c>
      <c r="BN405" s="6">
        <f ca="1">BN404+SUMIFS('Transactions (Dated)'!$F:$F,'Transactions (Dated)'!$D:$D,$BF405,'Transactions (Dated)'!$B:$B,BN$11,'Transactions (Dated)'!$C:$C,"Dividend (paid to cash)")*AC405</f>
        <v>1014.9999999999999</v>
      </c>
      <c r="BO405" s="6">
        <f ca="1">BO404+SUMIFS('Transactions (Dated)'!$F:$F,'Transactions (Dated)'!$D:$D,$BF405,'Transactions (Dated)'!$B:$B,BO$11,'Transactions (Dated)'!$C:$C,"Dividend (paid to cash)")*AD405</f>
        <v>0</v>
      </c>
      <c r="BP405" s="6">
        <f ca="1">BP404+SUMIFS('Transactions (Dated)'!$F:$F,'Transactions (Dated)'!$D:$D,$BF405,'Transactions (Dated)'!$B:$B,BP$11,'Transactions (Dated)'!$C:$C,"Dividend (paid to cash)")*AE405</f>
        <v>0</v>
      </c>
      <c r="BQ405" s="6">
        <f ca="1">BQ404+SUMIFS('Transactions (Dated)'!$F:$F,'Transactions (Dated)'!$D:$D,$BF405,'Transactions (Dated)'!$B:$B,BQ$11,'Transactions (Dated)'!$C:$C,"Dividend (paid to cash)")*AF405</f>
        <v>0</v>
      </c>
      <c r="BR405" s="6">
        <f ca="1">BR404+SUMIFS('Transactions (Dated)'!$F:$F,'Transactions (Dated)'!$D:$D,$BF405,'Transactions (Dated)'!$B:$B,BR$11,'Transactions (Dated)'!$C:$C,"Dividend (paid to cash)")*AG405</f>
        <v>0</v>
      </c>
      <c r="BS405" s="6">
        <f ca="1">BS404+SUMIFS('Transactions (Dated)'!$F:$F,'Transactions (Dated)'!$D:$D,$BF405,'Transactions (Dated)'!$B:$B,BS$11,'Transactions (Dated)'!$C:$C,"Dividend (paid to cash)")*AH405</f>
        <v>0</v>
      </c>
      <c r="BT405" s="6">
        <f ca="1">BT404+SUMIFS('Transactions (Dated)'!$F:$F,'Transactions (Dated)'!$D:$D,$BF405,'Transactions (Dated)'!$B:$B,BT$11,'Transactions (Dated)'!$C:$C,"Dividend (paid to cash)")*AI405</f>
        <v>0</v>
      </c>
      <c r="BU405" s="6">
        <f ca="1">BU404+SUMIFS('Transactions (Dated)'!$F:$F,'Transactions (Dated)'!$D:$D,$BF405,'Transactions (Dated)'!$B:$B,BU$11,'Transactions (Dated)'!$C:$C,"Dividend (paid to cash)")*AJ405</f>
        <v>0</v>
      </c>
      <c r="BV405" s="6"/>
      <c r="BX405" s="6">
        <f t="shared" ca="1" si="174"/>
        <v>638265.36899999995</v>
      </c>
      <c r="BZ405" s="3">
        <f t="shared" si="175"/>
        <v>42486</v>
      </c>
      <c r="CA405" s="4">
        <f t="shared" ca="1" si="170"/>
        <v>400483.27</v>
      </c>
      <c r="CB405" s="4">
        <f t="shared" ca="1" si="171"/>
        <v>638265.36899999995</v>
      </c>
      <c r="CD405" s="4">
        <f t="shared" ca="1" si="172"/>
        <v>1038748.639</v>
      </c>
    </row>
    <row r="406" spans="2:82" x14ac:dyDescent="0.15">
      <c r="B406" s="3">
        <f t="shared" si="173"/>
        <v>42487</v>
      </c>
      <c r="C406" s="2">
        <v>13887.7</v>
      </c>
      <c r="E406" s="70">
        <v>42487</v>
      </c>
      <c r="F406" s="69">
        <v>9.18</v>
      </c>
      <c r="G406" s="69">
        <v>2.5</v>
      </c>
      <c r="H406" s="69">
        <v>18.760000000000002</v>
      </c>
      <c r="I406" s="69">
        <v>33.75</v>
      </c>
      <c r="J406" s="69">
        <v>16.3</v>
      </c>
      <c r="K406" s="69">
        <v>12.76</v>
      </c>
      <c r="L406" s="69">
        <v>18.489999999999998</v>
      </c>
      <c r="M406" s="69">
        <v>4.32</v>
      </c>
      <c r="N406" s="69">
        <v>8.4499999999999993</v>
      </c>
      <c r="O406" s="69">
        <v>9.4533000000000005</v>
      </c>
      <c r="P406" s="69">
        <v>31.08</v>
      </c>
      <c r="Q406" s="69">
        <v>1</v>
      </c>
      <c r="R406" s="69">
        <v>5.8</v>
      </c>
      <c r="S406" s="69">
        <v>38.97</v>
      </c>
      <c r="T406" s="4"/>
      <c r="V406" s="3">
        <f t="shared" si="152"/>
        <v>42487</v>
      </c>
      <c r="W406" s="40">
        <f ca="1">W405+SUMIFS('Transactions (Dated)'!$E$2:$E$53,'Transactions (Dated)'!$D$2:$D$53,'Share Values'!$V406,'Transactions (Dated)'!$B$2:$B$53,'Share Values'!W$11,'Transactions (Dated)'!$C$2:$C$53,"Buy")-SUMIFS('Transactions (Dated)'!$E$2:$E$53,'Transactions (Dated)'!$D$2:$D$53,'Share Values'!$V406,'Transactions (Dated)'!$B$2:$B$53,'Share Values'!W$11,'Transactions (Dated)'!$C$2:$C$53,"Sell")</f>
        <v>4625</v>
      </c>
      <c r="X406" s="40">
        <f ca="1">X405+SUMIFS('Transactions (Dated)'!$E$2:$E$53,'Transactions (Dated)'!$D$2:$D$53,'Share Values'!$V406,'Transactions (Dated)'!$B$2:$B$53,'Share Values'!X$11,'Transactions (Dated)'!$C$2:$C$53,"Buy")-SUMIFS('Transactions (Dated)'!$E$2:$E$53,'Transactions (Dated)'!$D$2:$D$53,'Share Values'!$V406,'Transactions (Dated)'!$B$2:$B$53,'Share Values'!X$11,'Transactions (Dated)'!$C$2:$C$53,"Sell")</f>
        <v>9375</v>
      </c>
      <c r="Y406" s="40">
        <f ca="1">Y405+SUMIFS('Transactions (Dated)'!$E$2:$E$53,'Transactions (Dated)'!$D$2:$D$53,'Share Values'!$V406,'Transactions (Dated)'!$B$2:$B$53,'Share Values'!Y$11,'Transactions (Dated)'!$C$2:$C$53,"Buy")-SUMIFS('Transactions (Dated)'!$E$2:$E$53,'Transactions (Dated)'!$D$2:$D$53,'Share Values'!$V406,'Transactions (Dated)'!$B$2:$B$53,'Share Values'!Y$11,'Transactions (Dated)'!$C$2:$C$53,"Sell")</f>
        <v>0</v>
      </c>
      <c r="Z406" s="40">
        <f ca="1">Z405+SUMIFS('Transactions (Dated)'!$E$2:$E$53,'Transactions (Dated)'!$D$2:$D$53,'Share Values'!$V406,'Transactions (Dated)'!$B$2:$B$53,'Share Values'!Z$11,'Transactions (Dated)'!$C$2:$C$53,"Buy")-SUMIFS('Transactions (Dated)'!$E$2:$E$53,'Transactions (Dated)'!$D$2:$D$53,'Share Values'!$V406,'Transactions (Dated)'!$B$2:$B$53,'Share Values'!Z$11,'Transactions (Dated)'!$C$2:$C$53,"Sell")</f>
        <v>1892</v>
      </c>
      <c r="AA406" s="40">
        <f ca="1">AA405+SUMIFS('Transactions (Dated)'!$E$2:$E$53,'Transactions (Dated)'!$D$2:$D$53,'Share Values'!$V406,'Transactions (Dated)'!$B$2:$B$53,'Share Values'!AA$11,'Transactions (Dated)'!$C$2:$C$53,"Buy")-SUMIFS('Transactions (Dated)'!$E$2:$E$53,'Transactions (Dated)'!$D$2:$D$53,'Share Values'!$V406,'Transactions (Dated)'!$B$2:$B$53,'Share Values'!AA$11,'Transactions (Dated)'!$C$2:$C$53,"Sell")</f>
        <v>2348</v>
      </c>
      <c r="AB406" s="40">
        <f ca="1">AB405+SUMIFS('Transactions (Dated)'!$E$2:$E$53,'Transactions (Dated)'!$D$2:$D$53,'Share Values'!$V406,'Transactions (Dated)'!$B$2:$B$53,'Share Values'!AB$11,'Transactions (Dated)'!$C$2:$C$53,"Buy")-SUMIFS('Transactions (Dated)'!$E$2:$E$53,'Transactions (Dated)'!$D$2:$D$53,'Share Values'!$V406,'Transactions (Dated)'!$B$2:$B$53,'Share Values'!AB$11,'Transactions (Dated)'!$C$2:$C$53,"Sell")</f>
        <v>4900</v>
      </c>
      <c r="AC406" s="40">
        <f ca="1">AC405+SUMIFS('Transactions (Dated)'!$E$2:$E$53,'Transactions (Dated)'!$D$2:$D$53,'Share Values'!$V406,'Transactions (Dated)'!$B$2:$B$53,'Share Values'!AC$11,'Transactions (Dated)'!$C$2:$C$53,"Buy")-SUMIFS('Transactions (Dated)'!$E$2:$E$53,'Transactions (Dated)'!$D$2:$D$53,'Share Values'!$V406,'Transactions (Dated)'!$B$2:$B$53,'Share Values'!AC$11,'Transactions (Dated)'!$C$2:$C$53,"Sell")</f>
        <v>2900</v>
      </c>
      <c r="AD406" s="40">
        <f ca="1">AD405+SUMIFS('Transactions (Dated)'!$E$2:$E$53,'Transactions (Dated)'!$D$2:$D$53,'Share Values'!$V406,'Transactions (Dated)'!$B$2:$B$53,'Share Values'!AD$11,'Transactions (Dated)'!$C$2:$C$53,"Buy")-SUMIFS('Transactions (Dated)'!$E$2:$E$53,'Transactions (Dated)'!$D$2:$D$53,'Share Values'!$V406,'Transactions (Dated)'!$B$2:$B$53,'Share Values'!AD$11,'Transactions (Dated)'!$C$2:$C$53,"Sell")</f>
        <v>14201</v>
      </c>
      <c r="AE406" s="40">
        <f ca="1">AE405+SUMIFS('Transactions (Dated)'!$E$2:$E$53,'Transactions (Dated)'!$D$2:$D$53,'Share Values'!$V406,'Transactions (Dated)'!$B$2:$B$53,'Share Values'!AE$11,'Transactions (Dated)'!$C$2:$C$53,"Buy")-SUMIFS('Transactions (Dated)'!$E$2:$E$53,'Transactions (Dated)'!$D$2:$D$53,'Share Values'!$V406,'Transactions (Dated)'!$B$2:$B$53,'Share Values'!AE$11,'Transactions (Dated)'!$C$2:$C$53,"Sell")</f>
        <v>6835</v>
      </c>
      <c r="AF406" s="40">
        <f ca="1">AF405+SUMIFS('Transactions (Dated)'!$E$2:$E$53,'Transactions (Dated)'!$D$2:$D$53,'Share Values'!$V406,'Transactions (Dated)'!$B$2:$B$53,'Share Values'!AF$11,'Transactions (Dated)'!$C$2:$C$53,"Buy")-SUMIFS('Transactions (Dated)'!$E$2:$E$53,'Transactions (Dated)'!$D$2:$D$53,'Share Values'!$V406,'Transactions (Dated)'!$B$2:$B$53,'Share Values'!AF$11,'Transactions (Dated)'!$C$2:$C$53,"Sell")</f>
        <v>0</v>
      </c>
      <c r="AG406" s="40">
        <f ca="1">AG405+SUMIFS('Transactions (Dated)'!$E$2:$E$53,'Transactions (Dated)'!$D$2:$D$53,'Share Values'!$V406,'Transactions (Dated)'!$B$2:$B$53,'Share Values'!AG$11,'Transactions (Dated)'!$C$2:$C$53,"Buy")-SUMIFS('Transactions (Dated)'!$E$2:$E$53,'Transactions (Dated)'!$D$2:$D$53,'Share Values'!$V406,'Transactions (Dated)'!$B$2:$B$53,'Share Values'!AG$11,'Transactions (Dated)'!$C$2:$C$53,"Sell")</f>
        <v>0</v>
      </c>
      <c r="AH406" s="40">
        <f ca="1">AH405+SUMIFS('Transactions (Dated)'!$E$2:$E$53,'Transactions (Dated)'!$D$2:$D$53,'Share Values'!$V406,'Transactions (Dated)'!$B$2:$B$53,'Share Values'!AH$11,'Transactions (Dated)'!$C$2:$C$53,"Buy")-SUMIFS('Transactions (Dated)'!$E$2:$E$53,'Transactions (Dated)'!$D$2:$D$53,'Share Values'!$V406,'Transactions (Dated)'!$B$2:$B$53,'Share Values'!AH$11,'Transactions (Dated)'!$C$2:$C$53,"Sell")</f>
        <v>0</v>
      </c>
      <c r="AI406" s="40">
        <f ca="1">AI405+SUMIFS('Transactions (Dated)'!$E$2:$E$53,'Transactions (Dated)'!$D$2:$D$53,'Share Values'!$V406,'Transactions (Dated)'!$B$2:$B$53,'Share Values'!AI$11,'Transactions (Dated)'!$C$2:$C$53,"Buy")-SUMIFS('Transactions (Dated)'!$E$2:$E$53,'Transactions (Dated)'!$D$2:$D$53,'Share Values'!$V406,'Transactions (Dated)'!$B$2:$B$53,'Share Values'!AI$11,'Transactions (Dated)'!$C$2:$C$53,"Sell")</f>
        <v>0</v>
      </c>
      <c r="AJ406" s="40">
        <f ca="1">AJ405+SUMIFS('Transactions (Dated)'!$E$2:$E$53,'Transactions (Dated)'!$D$2:$D$53,'Share Values'!$V406,'Transactions (Dated)'!$B$2:$B$53,'Share Values'!AJ$11,'Transactions (Dated)'!$C$2:$C$53,"Buy")-SUMIFS('Transactions (Dated)'!$E$2:$E$53,'Transactions (Dated)'!$D$2:$D$53,'Share Values'!$V406,'Transactions (Dated)'!$B$2:$B$53,'Share Values'!AJ$11,'Transactions (Dated)'!$C$2:$C$53,"Sell")</f>
        <v>0</v>
      </c>
      <c r="AK406" s="40"/>
      <c r="AM406" s="3">
        <f t="shared" si="153"/>
        <v>42487</v>
      </c>
      <c r="AN406" s="6">
        <f t="shared" ca="1" si="154"/>
        <v>42457.5</v>
      </c>
      <c r="AO406" s="6">
        <f t="shared" ca="1" si="155"/>
        <v>23437.5</v>
      </c>
      <c r="AP406" s="6">
        <f t="shared" ca="1" si="156"/>
        <v>0</v>
      </c>
      <c r="AQ406" s="6">
        <f t="shared" ca="1" si="157"/>
        <v>63855</v>
      </c>
      <c r="AR406" s="6">
        <f t="shared" ca="1" si="158"/>
        <v>38272.400000000001</v>
      </c>
      <c r="AS406" s="6">
        <f t="shared" ca="1" si="159"/>
        <v>62524</v>
      </c>
      <c r="AT406" s="6">
        <f t="shared" ca="1" si="160"/>
        <v>53620.999999999993</v>
      </c>
      <c r="AU406" s="6">
        <f t="shared" ca="1" si="161"/>
        <v>61348.320000000007</v>
      </c>
      <c r="AV406" s="6">
        <f t="shared" ca="1" si="162"/>
        <v>57755.749999999993</v>
      </c>
      <c r="AW406" s="6">
        <f t="shared" ca="1" si="163"/>
        <v>0</v>
      </c>
      <c r="AX406" s="6">
        <f t="shared" ca="1" si="164"/>
        <v>0</v>
      </c>
      <c r="AY406" s="6">
        <f t="shared" ca="1" si="165"/>
        <v>0</v>
      </c>
      <c r="AZ406" s="6">
        <f t="shared" ca="1" si="166"/>
        <v>0</v>
      </c>
      <c r="BA406" s="6">
        <f t="shared" ca="1" si="167"/>
        <v>0</v>
      </c>
      <c r="BB406" s="6"/>
      <c r="BD406" s="4">
        <f t="shared" ca="1" si="168"/>
        <v>403271.47</v>
      </c>
      <c r="BF406" s="3">
        <f t="shared" si="169"/>
        <v>42487</v>
      </c>
      <c r="BG406" s="6">
        <f>BG405+SUMIFS('Transactions (Dated)'!H:H,'Transactions (Dated)'!D:D,'Share Values'!AM406)</f>
        <v>633797.67999999993</v>
      </c>
      <c r="BH406" s="6">
        <f ca="1">BH405+SUMIFS('Transactions (Dated)'!$F:$F,'Transactions (Dated)'!$D:$D,$BF406,'Transactions (Dated)'!$B:$B,BH$11,'Transactions (Dated)'!$C:$C,"Dividend (paid to cash)")*W406</f>
        <v>0</v>
      </c>
      <c r="BI406" s="6">
        <f ca="1">BI405+SUMIFS('Transactions (Dated)'!$F:$F,'Transactions (Dated)'!$D:$D,$BF406,'Transactions (Dated)'!$B:$B,BI$11,'Transactions (Dated)'!$C:$C,"Dividend (paid to cash)")*X406</f>
        <v>2421.875</v>
      </c>
      <c r="BJ406" s="6">
        <f ca="1">BJ405+SUMIFS('Transactions (Dated)'!$F:$F,'Transactions (Dated)'!$D:$D,$BF406,'Transactions (Dated)'!$B:$B,BJ$11,'Transactions (Dated)'!$C:$C,"Dividend (paid to cash)")*Y406</f>
        <v>0</v>
      </c>
      <c r="BK406" s="6">
        <f ca="1">BK405+SUMIFS('Transactions (Dated)'!$F:$F,'Transactions (Dated)'!$D:$D,$BF406,'Transactions (Dated)'!$B:$B,BK$11,'Transactions (Dated)'!$C:$C,"Dividend (paid to cash)")*Z406</f>
        <v>312.18000000000006</v>
      </c>
      <c r="BL406" s="6">
        <f ca="1">BL405+SUMIFS('Transactions (Dated)'!$F:$F,'Transactions (Dated)'!$D:$D,$BF406,'Transactions (Dated)'!$B:$B,BL$11,'Transactions (Dated)'!$C:$C,"Dividend (paid to cash)")*AA406</f>
        <v>0</v>
      </c>
      <c r="BM406" s="6">
        <f ca="1">BM405+SUMIFS('Transactions (Dated)'!$F:$F,'Transactions (Dated)'!$D:$D,$BF406,'Transactions (Dated)'!$B:$B,BM$11,'Transactions (Dated)'!$C:$C,"Dividend (paid to cash)")*AB406</f>
        <v>718.63400000000001</v>
      </c>
      <c r="BN406" s="6">
        <f ca="1">BN405+SUMIFS('Transactions (Dated)'!$F:$F,'Transactions (Dated)'!$D:$D,$BF406,'Transactions (Dated)'!$B:$B,BN$11,'Transactions (Dated)'!$C:$C,"Dividend (paid to cash)")*AC406</f>
        <v>1014.9999999999999</v>
      </c>
      <c r="BO406" s="6">
        <f ca="1">BO405+SUMIFS('Transactions (Dated)'!$F:$F,'Transactions (Dated)'!$D:$D,$BF406,'Transactions (Dated)'!$B:$B,BO$11,'Transactions (Dated)'!$C:$C,"Dividend (paid to cash)")*AD406</f>
        <v>0</v>
      </c>
      <c r="BP406" s="6">
        <f ca="1">BP405+SUMIFS('Transactions (Dated)'!$F:$F,'Transactions (Dated)'!$D:$D,$BF406,'Transactions (Dated)'!$B:$B,BP$11,'Transactions (Dated)'!$C:$C,"Dividend (paid to cash)")*AE406</f>
        <v>0</v>
      </c>
      <c r="BQ406" s="6">
        <f ca="1">BQ405+SUMIFS('Transactions (Dated)'!$F:$F,'Transactions (Dated)'!$D:$D,$BF406,'Transactions (Dated)'!$B:$B,BQ$11,'Transactions (Dated)'!$C:$C,"Dividend (paid to cash)")*AF406</f>
        <v>0</v>
      </c>
      <c r="BR406" s="6">
        <f ca="1">BR405+SUMIFS('Transactions (Dated)'!$F:$F,'Transactions (Dated)'!$D:$D,$BF406,'Transactions (Dated)'!$B:$B,BR$11,'Transactions (Dated)'!$C:$C,"Dividend (paid to cash)")*AG406</f>
        <v>0</v>
      </c>
      <c r="BS406" s="6">
        <f ca="1">BS405+SUMIFS('Transactions (Dated)'!$F:$F,'Transactions (Dated)'!$D:$D,$BF406,'Transactions (Dated)'!$B:$B,BS$11,'Transactions (Dated)'!$C:$C,"Dividend (paid to cash)")*AH406</f>
        <v>0</v>
      </c>
      <c r="BT406" s="6">
        <f ca="1">BT405+SUMIFS('Transactions (Dated)'!$F:$F,'Transactions (Dated)'!$D:$D,$BF406,'Transactions (Dated)'!$B:$B,BT$11,'Transactions (Dated)'!$C:$C,"Dividend (paid to cash)")*AI406</f>
        <v>0</v>
      </c>
      <c r="BU406" s="6">
        <f ca="1">BU405+SUMIFS('Transactions (Dated)'!$F:$F,'Transactions (Dated)'!$D:$D,$BF406,'Transactions (Dated)'!$B:$B,BU$11,'Transactions (Dated)'!$C:$C,"Dividend (paid to cash)")*AJ406</f>
        <v>0</v>
      </c>
      <c r="BV406" s="6"/>
      <c r="BX406" s="6">
        <f t="shared" ca="1" si="174"/>
        <v>638265.36899999995</v>
      </c>
      <c r="BZ406" s="3">
        <f t="shared" si="175"/>
        <v>42487</v>
      </c>
      <c r="CA406" s="4">
        <f t="shared" ca="1" si="170"/>
        <v>403271.47</v>
      </c>
      <c r="CB406" s="4">
        <f t="shared" ca="1" si="171"/>
        <v>638265.36899999995</v>
      </c>
      <c r="CD406" s="4">
        <f t="shared" ca="1" si="172"/>
        <v>1041536.8389999999</v>
      </c>
    </row>
    <row r="407" spans="2:82" x14ac:dyDescent="0.15">
      <c r="B407" s="3">
        <f t="shared" si="173"/>
        <v>42488</v>
      </c>
      <c r="C407" s="2">
        <v>13886.4</v>
      </c>
      <c r="E407" s="70">
        <v>42488</v>
      </c>
      <c r="F407" s="69">
        <v>8.99</v>
      </c>
      <c r="G407" s="69">
        <v>2.5</v>
      </c>
      <c r="H407" s="69">
        <v>18.760000000000002</v>
      </c>
      <c r="I407" s="69">
        <v>33.28</v>
      </c>
      <c r="J407" s="69">
        <v>16.079999999999998</v>
      </c>
      <c r="K407" s="69">
        <v>12.52</v>
      </c>
      <c r="L407" s="69">
        <v>18.010000000000002</v>
      </c>
      <c r="M407" s="69">
        <v>4.4800000000000004</v>
      </c>
      <c r="N407" s="69">
        <v>8.42</v>
      </c>
      <c r="O407" s="69">
        <v>9.49</v>
      </c>
      <c r="P407" s="69">
        <v>30.41</v>
      </c>
      <c r="Q407" s="69">
        <v>1</v>
      </c>
      <c r="R407" s="69">
        <v>5.68</v>
      </c>
      <c r="S407" s="69">
        <v>39.880000000000003</v>
      </c>
      <c r="T407" s="4"/>
      <c r="V407" s="3">
        <f t="shared" si="152"/>
        <v>42488</v>
      </c>
      <c r="W407" s="40">
        <f ca="1">W406+SUMIFS('Transactions (Dated)'!$E$2:$E$53,'Transactions (Dated)'!$D$2:$D$53,'Share Values'!$V407,'Transactions (Dated)'!$B$2:$B$53,'Share Values'!W$11,'Transactions (Dated)'!$C$2:$C$53,"Buy")-SUMIFS('Transactions (Dated)'!$E$2:$E$53,'Transactions (Dated)'!$D$2:$D$53,'Share Values'!$V407,'Transactions (Dated)'!$B$2:$B$53,'Share Values'!W$11,'Transactions (Dated)'!$C$2:$C$53,"Sell")</f>
        <v>4625</v>
      </c>
      <c r="X407" s="40">
        <f ca="1">X406+SUMIFS('Transactions (Dated)'!$E$2:$E$53,'Transactions (Dated)'!$D$2:$D$53,'Share Values'!$V407,'Transactions (Dated)'!$B$2:$B$53,'Share Values'!X$11,'Transactions (Dated)'!$C$2:$C$53,"Buy")-SUMIFS('Transactions (Dated)'!$E$2:$E$53,'Transactions (Dated)'!$D$2:$D$53,'Share Values'!$V407,'Transactions (Dated)'!$B$2:$B$53,'Share Values'!X$11,'Transactions (Dated)'!$C$2:$C$53,"Sell")</f>
        <v>9375</v>
      </c>
      <c r="Y407" s="40">
        <f ca="1">Y406+SUMIFS('Transactions (Dated)'!$E$2:$E$53,'Transactions (Dated)'!$D$2:$D$53,'Share Values'!$V407,'Transactions (Dated)'!$B$2:$B$53,'Share Values'!Y$11,'Transactions (Dated)'!$C$2:$C$53,"Buy")-SUMIFS('Transactions (Dated)'!$E$2:$E$53,'Transactions (Dated)'!$D$2:$D$53,'Share Values'!$V407,'Transactions (Dated)'!$B$2:$B$53,'Share Values'!Y$11,'Transactions (Dated)'!$C$2:$C$53,"Sell")</f>
        <v>0</v>
      </c>
      <c r="Z407" s="40">
        <f ca="1">Z406+SUMIFS('Transactions (Dated)'!$E$2:$E$53,'Transactions (Dated)'!$D$2:$D$53,'Share Values'!$V407,'Transactions (Dated)'!$B$2:$B$53,'Share Values'!Z$11,'Transactions (Dated)'!$C$2:$C$53,"Buy")-SUMIFS('Transactions (Dated)'!$E$2:$E$53,'Transactions (Dated)'!$D$2:$D$53,'Share Values'!$V407,'Transactions (Dated)'!$B$2:$B$53,'Share Values'!Z$11,'Transactions (Dated)'!$C$2:$C$53,"Sell")</f>
        <v>1892</v>
      </c>
      <c r="AA407" s="40">
        <f ca="1">AA406+SUMIFS('Transactions (Dated)'!$E$2:$E$53,'Transactions (Dated)'!$D$2:$D$53,'Share Values'!$V407,'Transactions (Dated)'!$B$2:$B$53,'Share Values'!AA$11,'Transactions (Dated)'!$C$2:$C$53,"Buy")-SUMIFS('Transactions (Dated)'!$E$2:$E$53,'Transactions (Dated)'!$D$2:$D$53,'Share Values'!$V407,'Transactions (Dated)'!$B$2:$B$53,'Share Values'!AA$11,'Transactions (Dated)'!$C$2:$C$53,"Sell")</f>
        <v>2348</v>
      </c>
      <c r="AB407" s="40">
        <f ca="1">AB406+SUMIFS('Transactions (Dated)'!$E$2:$E$53,'Transactions (Dated)'!$D$2:$D$53,'Share Values'!$V407,'Transactions (Dated)'!$B$2:$B$53,'Share Values'!AB$11,'Transactions (Dated)'!$C$2:$C$53,"Buy")-SUMIFS('Transactions (Dated)'!$E$2:$E$53,'Transactions (Dated)'!$D$2:$D$53,'Share Values'!$V407,'Transactions (Dated)'!$B$2:$B$53,'Share Values'!AB$11,'Transactions (Dated)'!$C$2:$C$53,"Sell")</f>
        <v>4900</v>
      </c>
      <c r="AC407" s="40">
        <f ca="1">AC406+SUMIFS('Transactions (Dated)'!$E$2:$E$53,'Transactions (Dated)'!$D$2:$D$53,'Share Values'!$V407,'Transactions (Dated)'!$B$2:$B$53,'Share Values'!AC$11,'Transactions (Dated)'!$C$2:$C$53,"Buy")-SUMIFS('Transactions (Dated)'!$E$2:$E$53,'Transactions (Dated)'!$D$2:$D$53,'Share Values'!$V407,'Transactions (Dated)'!$B$2:$B$53,'Share Values'!AC$11,'Transactions (Dated)'!$C$2:$C$53,"Sell")</f>
        <v>2900</v>
      </c>
      <c r="AD407" s="40">
        <f ca="1">AD406+SUMIFS('Transactions (Dated)'!$E$2:$E$53,'Transactions (Dated)'!$D$2:$D$53,'Share Values'!$V407,'Transactions (Dated)'!$B$2:$B$53,'Share Values'!AD$11,'Transactions (Dated)'!$C$2:$C$53,"Buy")-SUMIFS('Transactions (Dated)'!$E$2:$E$53,'Transactions (Dated)'!$D$2:$D$53,'Share Values'!$V407,'Transactions (Dated)'!$B$2:$B$53,'Share Values'!AD$11,'Transactions (Dated)'!$C$2:$C$53,"Sell")</f>
        <v>14201</v>
      </c>
      <c r="AE407" s="40">
        <f ca="1">AE406+SUMIFS('Transactions (Dated)'!$E$2:$E$53,'Transactions (Dated)'!$D$2:$D$53,'Share Values'!$V407,'Transactions (Dated)'!$B$2:$B$53,'Share Values'!AE$11,'Transactions (Dated)'!$C$2:$C$53,"Buy")-SUMIFS('Transactions (Dated)'!$E$2:$E$53,'Transactions (Dated)'!$D$2:$D$53,'Share Values'!$V407,'Transactions (Dated)'!$B$2:$B$53,'Share Values'!AE$11,'Transactions (Dated)'!$C$2:$C$53,"Sell")</f>
        <v>6835</v>
      </c>
      <c r="AF407" s="40">
        <f ca="1">AF406+SUMIFS('Transactions (Dated)'!$E$2:$E$53,'Transactions (Dated)'!$D$2:$D$53,'Share Values'!$V407,'Transactions (Dated)'!$B$2:$B$53,'Share Values'!AF$11,'Transactions (Dated)'!$C$2:$C$53,"Buy")-SUMIFS('Transactions (Dated)'!$E$2:$E$53,'Transactions (Dated)'!$D$2:$D$53,'Share Values'!$V407,'Transactions (Dated)'!$B$2:$B$53,'Share Values'!AF$11,'Transactions (Dated)'!$C$2:$C$53,"Sell")</f>
        <v>0</v>
      </c>
      <c r="AG407" s="40">
        <f ca="1">AG406+SUMIFS('Transactions (Dated)'!$E$2:$E$53,'Transactions (Dated)'!$D$2:$D$53,'Share Values'!$V407,'Transactions (Dated)'!$B$2:$B$53,'Share Values'!AG$11,'Transactions (Dated)'!$C$2:$C$53,"Buy")-SUMIFS('Transactions (Dated)'!$E$2:$E$53,'Transactions (Dated)'!$D$2:$D$53,'Share Values'!$V407,'Transactions (Dated)'!$B$2:$B$53,'Share Values'!AG$11,'Transactions (Dated)'!$C$2:$C$53,"Sell")</f>
        <v>0</v>
      </c>
      <c r="AH407" s="40">
        <f ca="1">AH406+SUMIFS('Transactions (Dated)'!$E$2:$E$53,'Transactions (Dated)'!$D$2:$D$53,'Share Values'!$V407,'Transactions (Dated)'!$B$2:$B$53,'Share Values'!AH$11,'Transactions (Dated)'!$C$2:$C$53,"Buy")-SUMIFS('Transactions (Dated)'!$E$2:$E$53,'Transactions (Dated)'!$D$2:$D$53,'Share Values'!$V407,'Transactions (Dated)'!$B$2:$B$53,'Share Values'!AH$11,'Transactions (Dated)'!$C$2:$C$53,"Sell")</f>
        <v>0</v>
      </c>
      <c r="AI407" s="40">
        <f ca="1">AI406+SUMIFS('Transactions (Dated)'!$E$2:$E$53,'Transactions (Dated)'!$D$2:$D$53,'Share Values'!$V407,'Transactions (Dated)'!$B$2:$B$53,'Share Values'!AI$11,'Transactions (Dated)'!$C$2:$C$53,"Buy")-SUMIFS('Transactions (Dated)'!$E$2:$E$53,'Transactions (Dated)'!$D$2:$D$53,'Share Values'!$V407,'Transactions (Dated)'!$B$2:$B$53,'Share Values'!AI$11,'Transactions (Dated)'!$C$2:$C$53,"Sell")</f>
        <v>0</v>
      </c>
      <c r="AJ407" s="40">
        <f ca="1">AJ406+SUMIFS('Transactions (Dated)'!$E$2:$E$53,'Transactions (Dated)'!$D$2:$D$53,'Share Values'!$V407,'Transactions (Dated)'!$B$2:$B$53,'Share Values'!AJ$11,'Transactions (Dated)'!$C$2:$C$53,"Buy")-SUMIFS('Transactions (Dated)'!$E$2:$E$53,'Transactions (Dated)'!$D$2:$D$53,'Share Values'!$V407,'Transactions (Dated)'!$B$2:$B$53,'Share Values'!AJ$11,'Transactions (Dated)'!$C$2:$C$53,"Sell")</f>
        <v>0</v>
      </c>
      <c r="AK407" s="40"/>
      <c r="AM407" s="3">
        <f t="shared" si="153"/>
        <v>42488</v>
      </c>
      <c r="AN407" s="6">
        <f t="shared" ca="1" si="154"/>
        <v>41578.75</v>
      </c>
      <c r="AO407" s="6">
        <f t="shared" ca="1" si="155"/>
        <v>23437.5</v>
      </c>
      <c r="AP407" s="6">
        <f t="shared" ca="1" si="156"/>
        <v>0</v>
      </c>
      <c r="AQ407" s="6">
        <f t="shared" ca="1" si="157"/>
        <v>62965.760000000002</v>
      </c>
      <c r="AR407" s="6">
        <f t="shared" ca="1" si="158"/>
        <v>37755.839999999997</v>
      </c>
      <c r="AS407" s="6">
        <f t="shared" ca="1" si="159"/>
        <v>61348</v>
      </c>
      <c r="AT407" s="6">
        <f t="shared" ca="1" si="160"/>
        <v>52229.000000000007</v>
      </c>
      <c r="AU407" s="6">
        <f t="shared" ca="1" si="161"/>
        <v>63620.480000000003</v>
      </c>
      <c r="AV407" s="6">
        <f t="shared" ca="1" si="162"/>
        <v>57550.7</v>
      </c>
      <c r="AW407" s="6">
        <f t="shared" ca="1" si="163"/>
        <v>0</v>
      </c>
      <c r="AX407" s="6">
        <f t="shared" ca="1" si="164"/>
        <v>0</v>
      </c>
      <c r="AY407" s="6">
        <f t="shared" ca="1" si="165"/>
        <v>0</v>
      </c>
      <c r="AZ407" s="6">
        <f t="shared" ca="1" si="166"/>
        <v>0</v>
      </c>
      <c r="BA407" s="6">
        <f t="shared" ca="1" si="167"/>
        <v>0</v>
      </c>
      <c r="BB407" s="6"/>
      <c r="BD407" s="4">
        <f t="shared" ca="1" si="168"/>
        <v>400486.03</v>
      </c>
      <c r="BF407" s="3">
        <f t="shared" si="169"/>
        <v>42488</v>
      </c>
      <c r="BG407" s="6">
        <f>BG406+SUMIFS('Transactions (Dated)'!H:H,'Transactions (Dated)'!D:D,'Share Values'!AM407)</f>
        <v>633797.67999999993</v>
      </c>
      <c r="BH407" s="6">
        <f ca="1">BH406+SUMIFS('Transactions (Dated)'!$F:$F,'Transactions (Dated)'!$D:$D,$BF407,'Transactions (Dated)'!$B:$B,BH$11,'Transactions (Dated)'!$C:$C,"Dividend (paid to cash)")*W407</f>
        <v>0</v>
      </c>
      <c r="BI407" s="6">
        <f ca="1">BI406+SUMIFS('Transactions (Dated)'!$F:$F,'Transactions (Dated)'!$D:$D,$BF407,'Transactions (Dated)'!$B:$B,BI$11,'Transactions (Dated)'!$C:$C,"Dividend (paid to cash)")*X407</f>
        <v>2421.875</v>
      </c>
      <c r="BJ407" s="6">
        <f ca="1">BJ406+SUMIFS('Transactions (Dated)'!$F:$F,'Transactions (Dated)'!$D:$D,$BF407,'Transactions (Dated)'!$B:$B,BJ$11,'Transactions (Dated)'!$C:$C,"Dividend (paid to cash)")*Y407</f>
        <v>0</v>
      </c>
      <c r="BK407" s="6">
        <f ca="1">BK406+SUMIFS('Transactions (Dated)'!$F:$F,'Transactions (Dated)'!$D:$D,$BF407,'Transactions (Dated)'!$B:$B,BK$11,'Transactions (Dated)'!$C:$C,"Dividend (paid to cash)")*Z407</f>
        <v>312.18000000000006</v>
      </c>
      <c r="BL407" s="6">
        <f ca="1">BL406+SUMIFS('Transactions (Dated)'!$F:$F,'Transactions (Dated)'!$D:$D,$BF407,'Transactions (Dated)'!$B:$B,BL$11,'Transactions (Dated)'!$C:$C,"Dividend (paid to cash)")*AA407</f>
        <v>0</v>
      </c>
      <c r="BM407" s="6">
        <f ca="1">BM406+SUMIFS('Transactions (Dated)'!$F:$F,'Transactions (Dated)'!$D:$D,$BF407,'Transactions (Dated)'!$B:$B,BM$11,'Transactions (Dated)'!$C:$C,"Dividend (paid to cash)")*AB407</f>
        <v>1077.951</v>
      </c>
      <c r="BN407" s="6">
        <f ca="1">BN406+SUMIFS('Transactions (Dated)'!$F:$F,'Transactions (Dated)'!$D:$D,$BF407,'Transactions (Dated)'!$B:$B,BN$11,'Transactions (Dated)'!$C:$C,"Dividend (paid to cash)")*AC407</f>
        <v>1014.9999999999999</v>
      </c>
      <c r="BO407" s="6">
        <f ca="1">BO406+SUMIFS('Transactions (Dated)'!$F:$F,'Transactions (Dated)'!$D:$D,$BF407,'Transactions (Dated)'!$B:$B,BO$11,'Transactions (Dated)'!$C:$C,"Dividend (paid to cash)")*AD407</f>
        <v>0</v>
      </c>
      <c r="BP407" s="6">
        <f ca="1">BP406+SUMIFS('Transactions (Dated)'!$F:$F,'Transactions (Dated)'!$D:$D,$BF407,'Transactions (Dated)'!$B:$B,BP$11,'Transactions (Dated)'!$C:$C,"Dividend (paid to cash)")*AE407</f>
        <v>0</v>
      </c>
      <c r="BQ407" s="6">
        <f ca="1">BQ406+SUMIFS('Transactions (Dated)'!$F:$F,'Transactions (Dated)'!$D:$D,$BF407,'Transactions (Dated)'!$B:$B,BQ$11,'Transactions (Dated)'!$C:$C,"Dividend (paid to cash)")*AF407</f>
        <v>0</v>
      </c>
      <c r="BR407" s="6">
        <f ca="1">BR406+SUMIFS('Transactions (Dated)'!$F:$F,'Transactions (Dated)'!$D:$D,$BF407,'Transactions (Dated)'!$B:$B,BR$11,'Transactions (Dated)'!$C:$C,"Dividend (paid to cash)")*AG407</f>
        <v>0</v>
      </c>
      <c r="BS407" s="6">
        <f ca="1">BS406+SUMIFS('Transactions (Dated)'!$F:$F,'Transactions (Dated)'!$D:$D,$BF407,'Transactions (Dated)'!$B:$B,BS$11,'Transactions (Dated)'!$C:$C,"Dividend (paid to cash)")*AH407</f>
        <v>0</v>
      </c>
      <c r="BT407" s="6">
        <f ca="1">BT406+SUMIFS('Transactions (Dated)'!$F:$F,'Transactions (Dated)'!$D:$D,$BF407,'Transactions (Dated)'!$B:$B,BT$11,'Transactions (Dated)'!$C:$C,"Dividend (paid to cash)")*AI407</f>
        <v>0</v>
      </c>
      <c r="BU407" s="6">
        <f ca="1">BU406+SUMIFS('Transactions (Dated)'!$F:$F,'Transactions (Dated)'!$D:$D,$BF407,'Transactions (Dated)'!$B:$B,BU$11,'Transactions (Dated)'!$C:$C,"Dividend (paid to cash)")*AJ407</f>
        <v>0</v>
      </c>
      <c r="BV407" s="6"/>
      <c r="BX407" s="6">
        <f t="shared" ca="1" si="174"/>
        <v>638624.68599999999</v>
      </c>
      <c r="BZ407" s="3">
        <f t="shared" si="175"/>
        <v>42488</v>
      </c>
      <c r="CA407" s="4">
        <f t="shared" ca="1" si="170"/>
        <v>400486.03</v>
      </c>
      <c r="CB407" s="4">
        <f t="shared" ca="1" si="171"/>
        <v>638624.68599999999</v>
      </c>
      <c r="CD407" s="4">
        <f t="shared" ca="1" si="172"/>
        <v>1039110.716</v>
      </c>
    </row>
    <row r="408" spans="2:82" x14ac:dyDescent="0.15">
      <c r="B408" s="3">
        <f t="shared" si="173"/>
        <v>42489</v>
      </c>
      <c r="C408" s="2">
        <v>13951.5</v>
      </c>
      <c r="E408" s="70">
        <v>42489</v>
      </c>
      <c r="F408" s="69">
        <v>8.86</v>
      </c>
      <c r="G408" s="69">
        <v>2.42</v>
      </c>
      <c r="H408" s="69">
        <v>18.850000000000001</v>
      </c>
      <c r="I408" s="69">
        <v>33.56</v>
      </c>
      <c r="J408" s="69">
        <v>16.12</v>
      </c>
      <c r="K408" s="69">
        <v>12.38</v>
      </c>
      <c r="L408" s="69">
        <v>17.86</v>
      </c>
      <c r="M408" s="69">
        <v>4.75</v>
      </c>
      <c r="N408" s="69">
        <v>8.42</v>
      </c>
      <c r="O408" s="69">
        <v>9.4466999999999999</v>
      </c>
      <c r="P408" s="69">
        <v>30.01</v>
      </c>
      <c r="Q408" s="69">
        <v>1.01</v>
      </c>
      <c r="R408" s="69">
        <v>6.26</v>
      </c>
      <c r="S408" s="69">
        <v>39.799999999999997</v>
      </c>
      <c r="T408" s="4"/>
      <c r="V408" s="3">
        <f t="shared" si="152"/>
        <v>42489</v>
      </c>
      <c r="W408" s="40">
        <f ca="1">W407+SUMIFS('Transactions (Dated)'!$E$2:$E$53,'Transactions (Dated)'!$D$2:$D$53,'Share Values'!$V408,'Transactions (Dated)'!$B$2:$B$53,'Share Values'!W$11,'Transactions (Dated)'!$C$2:$C$53,"Buy")-SUMIFS('Transactions (Dated)'!$E$2:$E$53,'Transactions (Dated)'!$D$2:$D$53,'Share Values'!$V408,'Transactions (Dated)'!$B$2:$B$53,'Share Values'!W$11,'Transactions (Dated)'!$C$2:$C$53,"Sell")</f>
        <v>4625</v>
      </c>
      <c r="X408" s="40">
        <f ca="1">X407+SUMIFS('Transactions (Dated)'!$E$2:$E$53,'Transactions (Dated)'!$D$2:$D$53,'Share Values'!$V408,'Transactions (Dated)'!$B$2:$B$53,'Share Values'!X$11,'Transactions (Dated)'!$C$2:$C$53,"Buy")-SUMIFS('Transactions (Dated)'!$E$2:$E$53,'Transactions (Dated)'!$D$2:$D$53,'Share Values'!$V408,'Transactions (Dated)'!$B$2:$B$53,'Share Values'!X$11,'Transactions (Dated)'!$C$2:$C$53,"Sell")</f>
        <v>9375</v>
      </c>
      <c r="Y408" s="40">
        <f ca="1">Y407+SUMIFS('Transactions (Dated)'!$E$2:$E$53,'Transactions (Dated)'!$D$2:$D$53,'Share Values'!$V408,'Transactions (Dated)'!$B$2:$B$53,'Share Values'!Y$11,'Transactions (Dated)'!$C$2:$C$53,"Buy")-SUMIFS('Transactions (Dated)'!$E$2:$E$53,'Transactions (Dated)'!$D$2:$D$53,'Share Values'!$V408,'Transactions (Dated)'!$B$2:$B$53,'Share Values'!Y$11,'Transactions (Dated)'!$C$2:$C$53,"Sell")</f>
        <v>0</v>
      </c>
      <c r="Z408" s="40">
        <f ca="1">Z407+SUMIFS('Transactions (Dated)'!$E$2:$E$53,'Transactions (Dated)'!$D$2:$D$53,'Share Values'!$V408,'Transactions (Dated)'!$B$2:$B$53,'Share Values'!Z$11,'Transactions (Dated)'!$C$2:$C$53,"Buy")-SUMIFS('Transactions (Dated)'!$E$2:$E$53,'Transactions (Dated)'!$D$2:$D$53,'Share Values'!$V408,'Transactions (Dated)'!$B$2:$B$53,'Share Values'!Z$11,'Transactions (Dated)'!$C$2:$C$53,"Sell")</f>
        <v>1892</v>
      </c>
      <c r="AA408" s="40">
        <f ca="1">AA407+SUMIFS('Transactions (Dated)'!$E$2:$E$53,'Transactions (Dated)'!$D$2:$D$53,'Share Values'!$V408,'Transactions (Dated)'!$B$2:$B$53,'Share Values'!AA$11,'Transactions (Dated)'!$C$2:$C$53,"Buy")-SUMIFS('Transactions (Dated)'!$E$2:$E$53,'Transactions (Dated)'!$D$2:$D$53,'Share Values'!$V408,'Transactions (Dated)'!$B$2:$B$53,'Share Values'!AA$11,'Transactions (Dated)'!$C$2:$C$53,"Sell")</f>
        <v>2348</v>
      </c>
      <c r="AB408" s="40">
        <f ca="1">AB407+SUMIFS('Transactions (Dated)'!$E$2:$E$53,'Transactions (Dated)'!$D$2:$D$53,'Share Values'!$V408,'Transactions (Dated)'!$B$2:$B$53,'Share Values'!AB$11,'Transactions (Dated)'!$C$2:$C$53,"Buy")-SUMIFS('Transactions (Dated)'!$E$2:$E$53,'Transactions (Dated)'!$D$2:$D$53,'Share Values'!$V408,'Transactions (Dated)'!$B$2:$B$53,'Share Values'!AB$11,'Transactions (Dated)'!$C$2:$C$53,"Sell")</f>
        <v>4900</v>
      </c>
      <c r="AC408" s="40">
        <f ca="1">AC407+SUMIFS('Transactions (Dated)'!$E$2:$E$53,'Transactions (Dated)'!$D$2:$D$53,'Share Values'!$V408,'Transactions (Dated)'!$B$2:$B$53,'Share Values'!AC$11,'Transactions (Dated)'!$C$2:$C$53,"Buy")-SUMIFS('Transactions (Dated)'!$E$2:$E$53,'Transactions (Dated)'!$D$2:$D$53,'Share Values'!$V408,'Transactions (Dated)'!$B$2:$B$53,'Share Values'!AC$11,'Transactions (Dated)'!$C$2:$C$53,"Sell")</f>
        <v>2900</v>
      </c>
      <c r="AD408" s="40">
        <f ca="1">AD407+SUMIFS('Transactions (Dated)'!$E$2:$E$53,'Transactions (Dated)'!$D$2:$D$53,'Share Values'!$V408,'Transactions (Dated)'!$B$2:$B$53,'Share Values'!AD$11,'Transactions (Dated)'!$C$2:$C$53,"Buy")-SUMIFS('Transactions (Dated)'!$E$2:$E$53,'Transactions (Dated)'!$D$2:$D$53,'Share Values'!$V408,'Transactions (Dated)'!$B$2:$B$53,'Share Values'!AD$11,'Transactions (Dated)'!$C$2:$C$53,"Sell")</f>
        <v>14201</v>
      </c>
      <c r="AE408" s="40">
        <f ca="1">AE407+SUMIFS('Transactions (Dated)'!$E$2:$E$53,'Transactions (Dated)'!$D$2:$D$53,'Share Values'!$V408,'Transactions (Dated)'!$B$2:$B$53,'Share Values'!AE$11,'Transactions (Dated)'!$C$2:$C$53,"Buy")-SUMIFS('Transactions (Dated)'!$E$2:$E$53,'Transactions (Dated)'!$D$2:$D$53,'Share Values'!$V408,'Transactions (Dated)'!$B$2:$B$53,'Share Values'!AE$11,'Transactions (Dated)'!$C$2:$C$53,"Sell")</f>
        <v>6835</v>
      </c>
      <c r="AF408" s="40">
        <f ca="1">AF407+SUMIFS('Transactions (Dated)'!$E$2:$E$53,'Transactions (Dated)'!$D$2:$D$53,'Share Values'!$V408,'Transactions (Dated)'!$B$2:$B$53,'Share Values'!AF$11,'Transactions (Dated)'!$C$2:$C$53,"Buy")-SUMIFS('Transactions (Dated)'!$E$2:$E$53,'Transactions (Dated)'!$D$2:$D$53,'Share Values'!$V408,'Transactions (Dated)'!$B$2:$B$53,'Share Values'!AF$11,'Transactions (Dated)'!$C$2:$C$53,"Sell")</f>
        <v>0</v>
      </c>
      <c r="AG408" s="40">
        <f ca="1">AG407+SUMIFS('Transactions (Dated)'!$E$2:$E$53,'Transactions (Dated)'!$D$2:$D$53,'Share Values'!$V408,'Transactions (Dated)'!$B$2:$B$53,'Share Values'!AG$11,'Transactions (Dated)'!$C$2:$C$53,"Buy")-SUMIFS('Transactions (Dated)'!$E$2:$E$53,'Transactions (Dated)'!$D$2:$D$53,'Share Values'!$V408,'Transactions (Dated)'!$B$2:$B$53,'Share Values'!AG$11,'Transactions (Dated)'!$C$2:$C$53,"Sell")</f>
        <v>0</v>
      </c>
      <c r="AH408" s="40">
        <f ca="1">AH407+SUMIFS('Transactions (Dated)'!$E$2:$E$53,'Transactions (Dated)'!$D$2:$D$53,'Share Values'!$V408,'Transactions (Dated)'!$B$2:$B$53,'Share Values'!AH$11,'Transactions (Dated)'!$C$2:$C$53,"Buy")-SUMIFS('Transactions (Dated)'!$E$2:$E$53,'Transactions (Dated)'!$D$2:$D$53,'Share Values'!$V408,'Transactions (Dated)'!$B$2:$B$53,'Share Values'!AH$11,'Transactions (Dated)'!$C$2:$C$53,"Sell")</f>
        <v>0</v>
      </c>
      <c r="AI408" s="40">
        <f ca="1">AI407+SUMIFS('Transactions (Dated)'!$E$2:$E$53,'Transactions (Dated)'!$D$2:$D$53,'Share Values'!$V408,'Transactions (Dated)'!$B$2:$B$53,'Share Values'!AI$11,'Transactions (Dated)'!$C$2:$C$53,"Buy")-SUMIFS('Transactions (Dated)'!$E$2:$E$53,'Transactions (Dated)'!$D$2:$D$53,'Share Values'!$V408,'Transactions (Dated)'!$B$2:$B$53,'Share Values'!AI$11,'Transactions (Dated)'!$C$2:$C$53,"Sell")</f>
        <v>0</v>
      </c>
      <c r="AJ408" s="40">
        <f ca="1">AJ407+SUMIFS('Transactions (Dated)'!$E$2:$E$53,'Transactions (Dated)'!$D$2:$D$53,'Share Values'!$V408,'Transactions (Dated)'!$B$2:$B$53,'Share Values'!AJ$11,'Transactions (Dated)'!$C$2:$C$53,"Buy")-SUMIFS('Transactions (Dated)'!$E$2:$E$53,'Transactions (Dated)'!$D$2:$D$53,'Share Values'!$V408,'Transactions (Dated)'!$B$2:$B$53,'Share Values'!AJ$11,'Transactions (Dated)'!$C$2:$C$53,"Sell")</f>
        <v>0</v>
      </c>
      <c r="AK408" s="40"/>
      <c r="AM408" s="3">
        <f t="shared" si="153"/>
        <v>42489</v>
      </c>
      <c r="AN408" s="6">
        <f t="shared" ca="1" si="154"/>
        <v>40977.5</v>
      </c>
      <c r="AO408" s="6">
        <f t="shared" ca="1" si="155"/>
        <v>22687.5</v>
      </c>
      <c r="AP408" s="6">
        <f t="shared" ca="1" si="156"/>
        <v>0</v>
      </c>
      <c r="AQ408" s="6">
        <f t="shared" ca="1" si="157"/>
        <v>63495.520000000004</v>
      </c>
      <c r="AR408" s="6">
        <f t="shared" ca="1" si="158"/>
        <v>37849.760000000002</v>
      </c>
      <c r="AS408" s="6">
        <f t="shared" ca="1" si="159"/>
        <v>60662.000000000007</v>
      </c>
      <c r="AT408" s="6">
        <f t="shared" ca="1" si="160"/>
        <v>51794</v>
      </c>
      <c r="AU408" s="6">
        <f t="shared" ca="1" si="161"/>
        <v>67454.75</v>
      </c>
      <c r="AV408" s="6">
        <f t="shared" ca="1" si="162"/>
        <v>57550.7</v>
      </c>
      <c r="AW408" s="6">
        <f t="shared" ca="1" si="163"/>
        <v>0</v>
      </c>
      <c r="AX408" s="6">
        <f t="shared" ca="1" si="164"/>
        <v>0</v>
      </c>
      <c r="AY408" s="6">
        <f t="shared" ca="1" si="165"/>
        <v>0</v>
      </c>
      <c r="AZ408" s="6">
        <f t="shared" ca="1" si="166"/>
        <v>0</v>
      </c>
      <c r="BA408" s="6">
        <f t="shared" ca="1" si="167"/>
        <v>0</v>
      </c>
      <c r="BB408" s="6"/>
      <c r="BD408" s="4">
        <f t="shared" ca="1" si="168"/>
        <v>402471.73000000004</v>
      </c>
      <c r="BF408" s="3">
        <f t="shared" si="169"/>
        <v>42489</v>
      </c>
      <c r="BG408" s="6">
        <f>BG407+SUMIFS('Transactions (Dated)'!H:H,'Transactions (Dated)'!D:D,'Share Values'!AM408)</f>
        <v>633797.67999999993</v>
      </c>
      <c r="BH408" s="6">
        <f ca="1">BH407+SUMIFS('Transactions (Dated)'!$F:$F,'Transactions (Dated)'!$D:$D,$BF408,'Transactions (Dated)'!$B:$B,BH$11,'Transactions (Dated)'!$C:$C,"Dividend (paid to cash)")*W408</f>
        <v>0</v>
      </c>
      <c r="BI408" s="6">
        <f ca="1">BI407+SUMIFS('Transactions (Dated)'!$F:$F,'Transactions (Dated)'!$D:$D,$BF408,'Transactions (Dated)'!$B:$B,BI$11,'Transactions (Dated)'!$C:$C,"Dividend (paid to cash)")*X408</f>
        <v>2421.875</v>
      </c>
      <c r="BJ408" s="6">
        <f ca="1">BJ407+SUMIFS('Transactions (Dated)'!$F:$F,'Transactions (Dated)'!$D:$D,$BF408,'Transactions (Dated)'!$B:$B,BJ$11,'Transactions (Dated)'!$C:$C,"Dividend (paid to cash)")*Y408</f>
        <v>0</v>
      </c>
      <c r="BK408" s="6">
        <f ca="1">BK407+SUMIFS('Transactions (Dated)'!$F:$F,'Transactions (Dated)'!$D:$D,$BF408,'Transactions (Dated)'!$B:$B,BK$11,'Transactions (Dated)'!$C:$C,"Dividend (paid to cash)")*Z408</f>
        <v>312.18000000000006</v>
      </c>
      <c r="BL408" s="6">
        <f ca="1">BL407+SUMIFS('Transactions (Dated)'!$F:$F,'Transactions (Dated)'!$D:$D,$BF408,'Transactions (Dated)'!$B:$B,BL$11,'Transactions (Dated)'!$C:$C,"Dividend (paid to cash)")*AA408</f>
        <v>0</v>
      </c>
      <c r="BM408" s="6">
        <f ca="1">BM407+SUMIFS('Transactions (Dated)'!$F:$F,'Transactions (Dated)'!$D:$D,$BF408,'Transactions (Dated)'!$B:$B,BM$11,'Transactions (Dated)'!$C:$C,"Dividend (paid to cash)")*AB408</f>
        <v>1077.951</v>
      </c>
      <c r="BN408" s="6">
        <f ca="1">BN407+SUMIFS('Transactions (Dated)'!$F:$F,'Transactions (Dated)'!$D:$D,$BF408,'Transactions (Dated)'!$B:$B,BN$11,'Transactions (Dated)'!$C:$C,"Dividend (paid to cash)")*AC408</f>
        <v>1014.9999999999999</v>
      </c>
      <c r="BO408" s="6">
        <f ca="1">BO407+SUMIFS('Transactions (Dated)'!$F:$F,'Transactions (Dated)'!$D:$D,$BF408,'Transactions (Dated)'!$B:$B,BO$11,'Transactions (Dated)'!$C:$C,"Dividend (paid to cash)")*AD408</f>
        <v>0</v>
      </c>
      <c r="BP408" s="6">
        <f ca="1">BP407+SUMIFS('Transactions (Dated)'!$F:$F,'Transactions (Dated)'!$D:$D,$BF408,'Transactions (Dated)'!$B:$B,BP$11,'Transactions (Dated)'!$C:$C,"Dividend (paid to cash)")*AE408</f>
        <v>0</v>
      </c>
      <c r="BQ408" s="6">
        <f ca="1">BQ407+SUMIFS('Transactions (Dated)'!$F:$F,'Transactions (Dated)'!$D:$D,$BF408,'Transactions (Dated)'!$B:$B,BQ$11,'Transactions (Dated)'!$C:$C,"Dividend (paid to cash)")*AF408</f>
        <v>0</v>
      </c>
      <c r="BR408" s="6">
        <f ca="1">BR407+SUMIFS('Transactions (Dated)'!$F:$F,'Transactions (Dated)'!$D:$D,$BF408,'Transactions (Dated)'!$B:$B,BR$11,'Transactions (Dated)'!$C:$C,"Dividend (paid to cash)")*AG408</f>
        <v>0</v>
      </c>
      <c r="BS408" s="6">
        <f ca="1">BS407+SUMIFS('Transactions (Dated)'!$F:$F,'Transactions (Dated)'!$D:$D,$BF408,'Transactions (Dated)'!$B:$B,BS$11,'Transactions (Dated)'!$C:$C,"Dividend (paid to cash)")*AH408</f>
        <v>0</v>
      </c>
      <c r="BT408" s="6">
        <f ca="1">BT407+SUMIFS('Transactions (Dated)'!$F:$F,'Transactions (Dated)'!$D:$D,$BF408,'Transactions (Dated)'!$B:$B,BT$11,'Transactions (Dated)'!$C:$C,"Dividend (paid to cash)")*AI408</f>
        <v>0</v>
      </c>
      <c r="BU408" s="6">
        <f ca="1">BU407+SUMIFS('Transactions (Dated)'!$F:$F,'Transactions (Dated)'!$D:$D,$BF408,'Transactions (Dated)'!$B:$B,BU$11,'Transactions (Dated)'!$C:$C,"Dividend (paid to cash)")*AJ408</f>
        <v>0</v>
      </c>
      <c r="BV408" s="6"/>
      <c r="BX408" s="6">
        <f t="shared" ca="1" si="174"/>
        <v>638624.68599999999</v>
      </c>
      <c r="BZ408" s="3">
        <f t="shared" si="175"/>
        <v>42489</v>
      </c>
      <c r="CA408" s="4">
        <f t="shared" ca="1" si="170"/>
        <v>402471.73000000004</v>
      </c>
      <c r="CB408" s="4">
        <f t="shared" ca="1" si="171"/>
        <v>638624.68599999999</v>
      </c>
      <c r="CD408" s="4">
        <f t="shared" ca="1" si="172"/>
        <v>1041096.416</v>
      </c>
    </row>
    <row r="409" spans="2:82" x14ac:dyDescent="0.15">
      <c r="B409" s="3">
        <f t="shared" si="173"/>
        <v>42492</v>
      </c>
      <c r="C409" s="2">
        <v>13865.6</v>
      </c>
      <c r="E409" s="70">
        <v>42492</v>
      </c>
      <c r="F409" s="69">
        <v>8.84</v>
      </c>
      <c r="G409" s="69">
        <v>2.44</v>
      </c>
      <c r="H409" s="69">
        <v>18.739999999999998</v>
      </c>
      <c r="I409" s="69">
        <v>33.81</v>
      </c>
      <c r="J409" s="69">
        <v>16.059999999999999</v>
      </c>
      <c r="K409" s="69">
        <v>12.52</v>
      </c>
      <c r="L409" s="69">
        <v>17.72</v>
      </c>
      <c r="M409" s="69">
        <v>4.57</v>
      </c>
      <c r="N409" s="69">
        <v>8.3000000000000007</v>
      </c>
      <c r="O409" s="69">
        <v>9.4332999999999991</v>
      </c>
      <c r="P409" s="69">
        <v>29.93</v>
      </c>
      <c r="Q409" s="69">
        <v>1.01</v>
      </c>
      <c r="R409" s="69">
        <v>6.07</v>
      </c>
      <c r="S409" s="69">
        <v>40.47</v>
      </c>
      <c r="T409" s="4"/>
      <c r="V409" s="3">
        <f t="shared" si="152"/>
        <v>42492</v>
      </c>
      <c r="W409" s="40">
        <f ca="1">W408+SUMIFS('Transactions (Dated)'!$E$2:$E$53,'Transactions (Dated)'!$D$2:$D$53,'Share Values'!$V409,'Transactions (Dated)'!$B$2:$B$53,'Share Values'!W$11,'Transactions (Dated)'!$C$2:$C$53,"Buy")-SUMIFS('Transactions (Dated)'!$E$2:$E$53,'Transactions (Dated)'!$D$2:$D$53,'Share Values'!$V409,'Transactions (Dated)'!$B$2:$B$53,'Share Values'!W$11,'Transactions (Dated)'!$C$2:$C$53,"Sell")</f>
        <v>4625</v>
      </c>
      <c r="X409" s="40">
        <f ca="1">X408+SUMIFS('Transactions (Dated)'!$E$2:$E$53,'Transactions (Dated)'!$D$2:$D$53,'Share Values'!$V409,'Transactions (Dated)'!$B$2:$B$53,'Share Values'!X$11,'Transactions (Dated)'!$C$2:$C$53,"Buy")-SUMIFS('Transactions (Dated)'!$E$2:$E$53,'Transactions (Dated)'!$D$2:$D$53,'Share Values'!$V409,'Transactions (Dated)'!$B$2:$B$53,'Share Values'!X$11,'Transactions (Dated)'!$C$2:$C$53,"Sell")</f>
        <v>9375</v>
      </c>
      <c r="Y409" s="40">
        <f ca="1">Y408+SUMIFS('Transactions (Dated)'!$E$2:$E$53,'Transactions (Dated)'!$D$2:$D$53,'Share Values'!$V409,'Transactions (Dated)'!$B$2:$B$53,'Share Values'!Y$11,'Transactions (Dated)'!$C$2:$C$53,"Buy")-SUMIFS('Transactions (Dated)'!$E$2:$E$53,'Transactions (Dated)'!$D$2:$D$53,'Share Values'!$V409,'Transactions (Dated)'!$B$2:$B$53,'Share Values'!Y$11,'Transactions (Dated)'!$C$2:$C$53,"Sell")</f>
        <v>0</v>
      </c>
      <c r="Z409" s="40">
        <f ca="1">Z408+SUMIFS('Transactions (Dated)'!$E$2:$E$53,'Transactions (Dated)'!$D$2:$D$53,'Share Values'!$V409,'Transactions (Dated)'!$B$2:$B$53,'Share Values'!Z$11,'Transactions (Dated)'!$C$2:$C$53,"Buy")-SUMIFS('Transactions (Dated)'!$E$2:$E$53,'Transactions (Dated)'!$D$2:$D$53,'Share Values'!$V409,'Transactions (Dated)'!$B$2:$B$53,'Share Values'!Z$11,'Transactions (Dated)'!$C$2:$C$53,"Sell")</f>
        <v>1892</v>
      </c>
      <c r="AA409" s="40">
        <f ca="1">AA408+SUMIFS('Transactions (Dated)'!$E$2:$E$53,'Transactions (Dated)'!$D$2:$D$53,'Share Values'!$V409,'Transactions (Dated)'!$B$2:$B$53,'Share Values'!AA$11,'Transactions (Dated)'!$C$2:$C$53,"Buy")-SUMIFS('Transactions (Dated)'!$E$2:$E$53,'Transactions (Dated)'!$D$2:$D$53,'Share Values'!$V409,'Transactions (Dated)'!$B$2:$B$53,'Share Values'!AA$11,'Transactions (Dated)'!$C$2:$C$53,"Sell")</f>
        <v>2348</v>
      </c>
      <c r="AB409" s="40">
        <f ca="1">AB408+SUMIFS('Transactions (Dated)'!$E$2:$E$53,'Transactions (Dated)'!$D$2:$D$53,'Share Values'!$V409,'Transactions (Dated)'!$B$2:$B$53,'Share Values'!AB$11,'Transactions (Dated)'!$C$2:$C$53,"Buy")-SUMIFS('Transactions (Dated)'!$E$2:$E$53,'Transactions (Dated)'!$D$2:$D$53,'Share Values'!$V409,'Transactions (Dated)'!$B$2:$B$53,'Share Values'!AB$11,'Transactions (Dated)'!$C$2:$C$53,"Sell")</f>
        <v>4900</v>
      </c>
      <c r="AC409" s="40">
        <f ca="1">AC408+SUMIFS('Transactions (Dated)'!$E$2:$E$53,'Transactions (Dated)'!$D$2:$D$53,'Share Values'!$V409,'Transactions (Dated)'!$B$2:$B$53,'Share Values'!AC$11,'Transactions (Dated)'!$C$2:$C$53,"Buy")-SUMIFS('Transactions (Dated)'!$E$2:$E$53,'Transactions (Dated)'!$D$2:$D$53,'Share Values'!$V409,'Transactions (Dated)'!$B$2:$B$53,'Share Values'!AC$11,'Transactions (Dated)'!$C$2:$C$53,"Sell")</f>
        <v>2900</v>
      </c>
      <c r="AD409" s="40">
        <f ca="1">AD408+SUMIFS('Transactions (Dated)'!$E$2:$E$53,'Transactions (Dated)'!$D$2:$D$53,'Share Values'!$V409,'Transactions (Dated)'!$B$2:$B$53,'Share Values'!AD$11,'Transactions (Dated)'!$C$2:$C$53,"Buy")-SUMIFS('Transactions (Dated)'!$E$2:$E$53,'Transactions (Dated)'!$D$2:$D$53,'Share Values'!$V409,'Transactions (Dated)'!$B$2:$B$53,'Share Values'!AD$11,'Transactions (Dated)'!$C$2:$C$53,"Sell")</f>
        <v>14201</v>
      </c>
      <c r="AE409" s="40">
        <f ca="1">AE408+SUMIFS('Transactions (Dated)'!$E$2:$E$53,'Transactions (Dated)'!$D$2:$D$53,'Share Values'!$V409,'Transactions (Dated)'!$B$2:$B$53,'Share Values'!AE$11,'Transactions (Dated)'!$C$2:$C$53,"Buy")-SUMIFS('Transactions (Dated)'!$E$2:$E$53,'Transactions (Dated)'!$D$2:$D$53,'Share Values'!$V409,'Transactions (Dated)'!$B$2:$B$53,'Share Values'!AE$11,'Transactions (Dated)'!$C$2:$C$53,"Sell")</f>
        <v>6835</v>
      </c>
      <c r="AF409" s="40">
        <f ca="1">AF408+SUMIFS('Transactions (Dated)'!$E$2:$E$53,'Transactions (Dated)'!$D$2:$D$53,'Share Values'!$V409,'Transactions (Dated)'!$B$2:$B$53,'Share Values'!AF$11,'Transactions (Dated)'!$C$2:$C$53,"Buy")-SUMIFS('Transactions (Dated)'!$E$2:$E$53,'Transactions (Dated)'!$D$2:$D$53,'Share Values'!$V409,'Transactions (Dated)'!$B$2:$B$53,'Share Values'!AF$11,'Transactions (Dated)'!$C$2:$C$53,"Sell")</f>
        <v>0</v>
      </c>
      <c r="AG409" s="40">
        <f ca="1">AG408+SUMIFS('Transactions (Dated)'!$E$2:$E$53,'Transactions (Dated)'!$D$2:$D$53,'Share Values'!$V409,'Transactions (Dated)'!$B$2:$B$53,'Share Values'!AG$11,'Transactions (Dated)'!$C$2:$C$53,"Buy")-SUMIFS('Transactions (Dated)'!$E$2:$E$53,'Transactions (Dated)'!$D$2:$D$53,'Share Values'!$V409,'Transactions (Dated)'!$B$2:$B$53,'Share Values'!AG$11,'Transactions (Dated)'!$C$2:$C$53,"Sell")</f>
        <v>0</v>
      </c>
      <c r="AH409" s="40">
        <f ca="1">AH408+SUMIFS('Transactions (Dated)'!$E$2:$E$53,'Transactions (Dated)'!$D$2:$D$53,'Share Values'!$V409,'Transactions (Dated)'!$B$2:$B$53,'Share Values'!AH$11,'Transactions (Dated)'!$C$2:$C$53,"Buy")-SUMIFS('Transactions (Dated)'!$E$2:$E$53,'Transactions (Dated)'!$D$2:$D$53,'Share Values'!$V409,'Transactions (Dated)'!$B$2:$B$53,'Share Values'!AH$11,'Transactions (Dated)'!$C$2:$C$53,"Sell")</f>
        <v>0</v>
      </c>
      <c r="AI409" s="40">
        <f ca="1">AI408+SUMIFS('Transactions (Dated)'!$E$2:$E$53,'Transactions (Dated)'!$D$2:$D$53,'Share Values'!$V409,'Transactions (Dated)'!$B$2:$B$53,'Share Values'!AI$11,'Transactions (Dated)'!$C$2:$C$53,"Buy")-SUMIFS('Transactions (Dated)'!$E$2:$E$53,'Transactions (Dated)'!$D$2:$D$53,'Share Values'!$V409,'Transactions (Dated)'!$B$2:$B$53,'Share Values'!AI$11,'Transactions (Dated)'!$C$2:$C$53,"Sell")</f>
        <v>0</v>
      </c>
      <c r="AJ409" s="40">
        <f ca="1">AJ408+SUMIFS('Transactions (Dated)'!$E$2:$E$53,'Transactions (Dated)'!$D$2:$D$53,'Share Values'!$V409,'Transactions (Dated)'!$B$2:$B$53,'Share Values'!AJ$11,'Transactions (Dated)'!$C$2:$C$53,"Buy")-SUMIFS('Transactions (Dated)'!$E$2:$E$53,'Transactions (Dated)'!$D$2:$D$53,'Share Values'!$V409,'Transactions (Dated)'!$B$2:$B$53,'Share Values'!AJ$11,'Transactions (Dated)'!$C$2:$C$53,"Sell")</f>
        <v>0</v>
      </c>
      <c r="AK409" s="40"/>
      <c r="AM409" s="3">
        <f t="shared" si="153"/>
        <v>42492</v>
      </c>
      <c r="AN409" s="6">
        <f t="shared" ca="1" si="154"/>
        <v>40885</v>
      </c>
      <c r="AO409" s="6">
        <f t="shared" ca="1" si="155"/>
        <v>22875</v>
      </c>
      <c r="AP409" s="6">
        <f t="shared" ca="1" si="156"/>
        <v>0</v>
      </c>
      <c r="AQ409" s="6">
        <f t="shared" ca="1" si="157"/>
        <v>63968.520000000004</v>
      </c>
      <c r="AR409" s="6">
        <f t="shared" ca="1" si="158"/>
        <v>37708.879999999997</v>
      </c>
      <c r="AS409" s="6">
        <f t="shared" ca="1" si="159"/>
        <v>61348</v>
      </c>
      <c r="AT409" s="6">
        <f t="shared" ca="1" si="160"/>
        <v>51388</v>
      </c>
      <c r="AU409" s="6">
        <f t="shared" ca="1" si="161"/>
        <v>64898.570000000007</v>
      </c>
      <c r="AV409" s="6">
        <f t="shared" ca="1" si="162"/>
        <v>56730.500000000007</v>
      </c>
      <c r="AW409" s="6">
        <f t="shared" ca="1" si="163"/>
        <v>0</v>
      </c>
      <c r="AX409" s="6">
        <f t="shared" ca="1" si="164"/>
        <v>0</v>
      </c>
      <c r="AY409" s="6">
        <f t="shared" ca="1" si="165"/>
        <v>0</v>
      </c>
      <c r="AZ409" s="6">
        <f t="shared" ca="1" si="166"/>
        <v>0</v>
      </c>
      <c r="BA409" s="6">
        <f t="shared" ca="1" si="167"/>
        <v>0</v>
      </c>
      <c r="BB409" s="6"/>
      <c r="BD409" s="4">
        <f t="shared" ca="1" si="168"/>
        <v>399802.47000000003</v>
      </c>
      <c r="BF409" s="3">
        <f t="shared" si="169"/>
        <v>42492</v>
      </c>
      <c r="BG409" s="6">
        <f>BG408+SUMIFS('Transactions (Dated)'!H:H,'Transactions (Dated)'!D:D,'Share Values'!AM409)</f>
        <v>633797.67999999993</v>
      </c>
      <c r="BH409" s="6">
        <f ca="1">BH408+SUMIFS('Transactions (Dated)'!$F:$F,'Transactions (Dated)'!$D:$D,$BF409,'Transactions (Dated)'!$B:$B,BH$11,'Transactions (Dated)'!$C:$C,"Dividend (paid to cash)")*W409</f>
        <v>0</v>
      </c>
      <c r="BI409" s="6">
        <f ca="1">BI408+SUMIFS('Transactions (Dated)'!$F:$F,'Transactions (Dated)'!$D:$D,$BF409,'Transactions (Dated)'!$B:$B,BI$11,'Transactions (Dated)'!$C:$C,"Dividend (paid to cash)")*X409</f>
        <v>2421.875</v>
      </c>
      <c r="BJ409" s="6">
        <f ca="1">BJ408+SUMIFS('Transactions (Dated)'!$F:$F,'Transactions (Dated)'!$D:$D,$BF409,'Transactions (Dated)'!$B:$B,BJ$11,'Transactions (Dated)'!$C:$C,"Dividend (paid to cash)")*Y409</f>
        <v>0</v>
      </c>
      <c r="BK409" s="6">
        <f ca="1">BK408+SUMIFS('Transactions (Dated)'!$F:$F,'Transactions (Dated)'!$D:$D,$BF409,'Transactions (Dated)'!$B:$B,BK$11,'Transactions (Dated)'!$C:$C,"Dividend (paid to cash)")*Z409</f>
        <v>312.18000000000006</v>
      </c>
      <c r="BL409" s="6">
        <f ca="1">BL408+SUMIFS('Transactions (Dated)'!$F:$F,'Transactions (Dated)'!$D:$D,$BF409,'Transactions (Dated)'!$B:$B,BL$11,'Transactions (Dated)'!$C:$C,"Dividend (paid to cash)")*AA409</f>
        <v>0</v>
      </c>
      <c r="BM409" s="6">
        <f ca="1">BM408+SUMIFS('Transactions (Dated)'!$F:$F,'Transactions (Dated)'!$D:$D,$BF409,'Transactions (Dated)'!$B:$B,BM$11,'Transactions (Dated)'!$C:$C,"Dividend (paid to cash)")*AB409</f>
        <v>1077.951</v>
      </c>
      <c r="BN409" s="6">
        <f ca="1">BN408+SUMIFS('Transactions (Dated)'!$F:$F,'Transactions (Dated)'!$D:$D,$BF409,'Transactions (Dated)'!$B:$B,BN$11,'Transactions (Dated)'!$C:$C,"Dividend (paid to cash)")*AC409</f>
        <v>1014.9999999999999</v>
      </c>
      <c r="BO409" s="6">
        <f ca="1">BO408+SUMIFS('Transactions (Dated)'!$F:$F,'Transactions (Dated)'!$D:$D,$BF409,'Transactions (Dated)'!$B:$B,BO$11,'Transactions (Dated)'!$C:$C,"Dividend (paid to cash)")*AD409</f>
        <v>0</v>
      </c>
      <c r="BP409" s="6">
        <f ca="1">BP408+SUMIFS('Transactions (Dated)'!$F:$F,'Transactions (Dated)'!$D:$D,$BF409,'Transactions (Dated)'!$B:$B,BP$11,'Transactions (Dated)'!$C:$C,"Dividend (paid to cash)")*AE409</f>
        <v>0</v>
      </c>
      <c r="BQ409" s="6">
        <f ca="1">BQ408+SUMIFS('Transactions (Dated)'!$F:$F,'Transactions (Dated)'!$D:$D,$BF409,'Transactions (Dated)'!$B:$B,BQ$11,'Transactions (Dated)'!$C:$C,"Dividend (paid to cash)")*AF409</f>
        <v>0</v>
      </c>
      <c r="BR409" s="6">
        <f ca="1">BR408+SUMIFS('Transactions (Dated)'!$F:$F,'Transactions (Dated)'!$D:$D,$BF409,'Transactions (Dated)'!$B:$B,BR$11,'Transactions (Dated)'!$C:$C,"Dividend (paid to cash)")*AG409</f>
        <v>0</v>
      </c>
      <c r="BS409" s="6">
        <f ca="1">BS408+SUMIFS('Transactions (Dated)'!$F:$F,'Transactions (Dated)'!$D:$D,$BF409,'Transactions (Dated)'!$B:$B,BS$11,'Transactions (Dated)'!$C:$C,"Dividend (paid to cash)")*AH409</f>
        <v>0</v>
      </c>
      <c r="BT409" s="6">
        <f ca="1">BT408+SUMIFS('Transactions (Dated)'!$F:$F,'Transactions (Dated)'!$D:$D,$BF409,'Transactions (Dated)'!$B:$B,BT$11,'Transactions (Dated)'!$C:$C,"Dividend (paid to cash)")*AI409</f>
        <v>0</v>
      </c>
      <c r="BU409" s="6">
        <f ca="1">BU408+SUMIFS('Transactions (Dated)'!$F:$F,'Transactions (Dated)'!$D:$D,$BF409,'Transactions (Dated)'!$B:$B,BU$11,'Transactions (Dated)'!$C:$C,"Dividend (paid to cash)")*AJ409</f>
        <v>0</v>
      </c>
      <c r="BV409" s="6"/>
      <c r="BX409" s="6">
        <f t="shared" ca="1" si="174"/>
        <v>638624.68599999999</v>
      </c>
      <c r="BZ409" s="3">
        <f t="shared" si="175"/>
        <v>42492</v>
      </c>
      <c r="CA409" s="4">
        <f t="shared" ca="1" si="170"/>
        <v>399802.47000000003</v>
      </c>
      <c r="CB409" s="4">
        <f t="shared" ca="1" si="171"/>
        <v>638624.68599999999</v>
      </c>
      <c r="CD409" s="4">
        <f t="shared" ca="1" si="172"/>
        <v>1038427.156</v>
      </c>
    </row>
    <row r="410" spans="2:82" x14ac:dyDescent="0.15">
      <c r="B410" s="3">
        <f t="shared" si="173"/>
        <v>42493</v>
      </c>
      <c r="C410" s="2">
        <v>13707.7</v>
      </c>
      <c r="E410" s="70">
        <v>42493</v>
      </c>
      <c r="F410" s="69">
        <v>8.73</v>
      </c>
      <c r="G410" s="69">
        <v>2.42</v>
      </c>
      <c r="H410" s="69">
        <v>18.52</v>
      </c>
      <c r="I410" s="69">
        <v>32.979999999999997</v>
      </c>
      <c r="J410" s="69">
        <v>15.65</v>
      </c>
      <c r="K410" s="69">
        <v>12.63</v>
      </c>
      <c r="L410" s="69">
        <v>17.36</v>
      </c>
      <c r="M410" s="69">
        <v>4.7</v>
      </c>
      <c r="N410" s="69">
        <v>8.2899999999999991</v>
      </c>
      <c r="O410" s="69">
        <v>9.44</v>
      </c>
      <c r="P410" s="69">
        <v>29.56</v>
      </c>
      <c r="Q410" s="69">
        <v>1</v>
      </c>
      <c r="R410" s="69">
        <v>5.58</v>
      </c>
      <c r="S410" s="69">
        <v>40.69</v>
      </c>
      <c r="T410" s="4"/>
      <c r="V410" s="3">
        <f t="shared" si="152"/>
        <v>42493</v>
      </c>
      <c r="W410" s="40">
        <f ca="1">W409+SUMIFS('Transactions (Dated)'!$E$2:$E$53,'Transactions (Dated)'!$D$2:$D$53,'Share Values'!$V410,'Transactions (Dated)'!$B$2:$B$53,'Share Values'!W$11,'Transactions (Dated)'!$C$2:$C$53,"Buy")-SUMIFS('Transactions (Dated)'!$E$2:$E$53,'Transactions (Dated)'!$D$2:$D$53,'Share Values'!$V410,'Transactions (Dated)'!$B$2:$B$53,'Share Values'!W$11,'Transactions (Dated)'!$C$2:$C$53,"Sell")</f>
        <v>4625</v>
      </c>
      <c r="X410" s="40">
        <f ca="1">X409+SUMIFS('Transactions (Dated)'!$E$2:$E$53,'Transactions (Dated)'!$D$2:$D$53,'Share Values'!$V410,'Transactions (Dated)'!$B$2:$B$53,'Share Values'!X$11,'Transactions (Dated)'!$C$2:$C$53,"Buy")-SUMIFS('Transactions (Dated)'!$E$2:$E$53,'Transactions (Dated)'!$D$2:$D$53,'Share Values'!$V410,'Transactions (Dated)'!$B$2:$B$53,'Share Values'!X$11,'Transactions (Dated)'!$C$2:$C$53,"Sell")</f>
        <v>9375</v>
      </c>
      <c r="Y410" s="40">
        <f ca="1">Y409+SUMIFS('Transactions (Dated)'!$E$2:$E$53,'Transactions (Dated)'!$D$2:$D$53,'Share Values'!$V410,'Transactions (Dated)'!$B$2:$B$53,'Share Values'!Y$11,'Transactions (Dated)'!$C$2:$C$53,"Buy")-SUMIFS('Transactions (Dated)'!$E$2:$E$53,'Transactions (Dated)'!$D$2:$D$53,'Share Values'!$V410,'Transactions (Dated)'!$B$2:$B$53,'Share Values'!Y$11,'Transactions (Dated)'!$C$2:$C$53,"Sell")</f>
        <v>0</v>
      </c>
      <c r="Z410" s="40">
        <f ca="1">Z409+SUMIFS('Transactions (Dated)'!$E$2:$E$53,'Transactions (Dated)'!$D$2:$D$53,'Share Values'!$V410,'Transactions (Dated)'!$B$2:$B$53,'Share Values'!Z$11,'Transactions (Dated)'!$C$2:$C$53,"Buy")-SUMIFS('Transactions (Dated)'!$E$2:$E$53,'Transactions (Dated)'!$D$2:$D$53,'Share Values'!$V410,'Transactions (Dated)'!$B$2:$B$53,'Share Values'!Z$11,'Transactions (Dated)'!$C$2:$C$53,"Sell")</f>
        <v>1892</v>
      </c>
      <c r="AA410" s="40">
        <f ca="1">AA409+SUMIFS('Transactions (Dated)'!$E$2:$E$53,'Transactions (Dated)'!$D$2:$D$53,'Share Values'!$V410,'Transactions (Dated)'!$B$2:$B$53,'Share Values'!AA$11,'Transactions (Dated)'!$C$2:$C$53,"Buy")-SUMIFS('Transactions (Dated)'!$E$2:$E$53,'Transactions (Dated)'!$D$2:$D$53,'Share Values'!$V410,'Transactions (Dated)'!$B$2:$B$53,'Share Values'!AA$11,'Transactions (Dated)'!$C$2:$C$53,"Sell")</f>
        <v>2348</v>
      </c>
      <c r="AB410" s="40">
        <f ca="1">AB409+SUMIFS('Transactions (Dated)'!$E$2:$E$53,'Transactions (Dated)'!$D$2:$D$53,'Share Values'!$V410,'Transactions (Dated)'!$B$2:$B$53,'Share Values'!AB$11,'Transactions (Dated)'!$C$2:$C$53,"Buy")-SUMIFS('Transactions (Dated)'!$E$2:$E$53,'Transactions (Dated)'!$D$2:$D$53,'Share Values'!$V410,'Transactions (Dated)'!$B$2:$B$53,'Share Values'!AB$11,'Transactions (Dated)'!$C$2:$C$53,"Sell")</f>
        <v>4900</v>
      </c>
      <c r="AC410" s="40">
        <f ca="1">AC409+SUMIFS('Transactions (Dated)'!$E$2:$E$53,'Transactions (Dated)'!$D$2:$D$53,'Share Values'!$V410,'Transactions (Dated)'!$B$2:$B$53,'Share Values'!AC$11,'Transactions (Dated)'!$C$2:$C$53,"Buy")-SUMIFS('Transactions (Dated)'!$E$2:$E$53,'Transactions (Dated)'!$D$2:$D$53,'Share Values'!$V410,'Transactions (Dated)'!$B$2:$B$53,'Share Values'!AC$11,'Transactions (Dated)'!$C$2:$C$53,"Sell")</f>
        <v>2900</v>
      </c>
      <c r="AD410" s="40">
        <f ca="1">AD409+SUMIFS('Transactions (Dated)'!$E$2:$E$53,'Transactions (Dated)'!$D$2:$D$53,'Share Values'!$V410,'Transactions (Dated)'!$B$2:$B$53,'Share Values'!AD$11,'Transactions (Dated)'!$C$2:$C$53,"Buy")-SUMIFS('Transactions (Dated)'!$E$2:$E$53,'Transactions (Dated)'!$D$2:$D$53,'Share Values'!$V410,'Transactions (Dated)'!$B$2:$B$53,'Share Values'!AD$11,'Transactions (Dated)'!$C$2:$C$53,"Sell")</f>
        <v>14201</v>
      </c>
      <c r="AE410" s="40">
        <f ca="1">AE409+SUMIFS('Transactions (Dated)'!$E$2:$E$53,'Transactions (Dated)'!$D$2:$D$53,'Share Values'!$V410,'Transactions (Dated)'!$B$2:$B$53,'Share Values'!AE$11,'Transactions (Dated)'!$C$2:$C$53,"Buy")-SUMIFS('Transactions (Dated)'!$E$2:$E$53,'Transactions (Dated)'!$D$2:$D$53,'Share Values'!$V410,'Transactions (Dated)'!$B$2:$B$53,'Share Values'!AE$11,'Transactions (Dated)'!$C$2:$C$53,"Sell")</f>
        <v>6835</v>
      </c>
      <c r="AF410" s="40">
        <f ca="1">AF409+SUMIFS('Transactions (Dated)'!$E$2:$E$53,'Transactions (Dated)'!$D$2:$D$53,'Share Values'!$V410,'Transactions (Dated)'!$B$2:$B$53,'Share Values'!AF$11,'Transactions (Dated)'!$C$2:$C$53,"Buy")-SUMIFS('Transactions (Dated)'!$E$2:$E$53,'Transactions (Dated)'!$D$2:$D$53,'Share Values'!$V410,'Transactions (Dated)'!$B$2:$B$53,'Share Values'!AF$11,'Transactions (Dated)'!$C$2:$C$53,"Sell")</f>
        <v>0</v>
      </c>
      <c r="AG410" s="40">
        <f ca="1">AG409+SUMIFS('Transactions (Dated)'!$E$2:$E$53,'Transactions (Dated)'!$D$2:$D$53,'Share Values'!$V410,'Transactions (Dated)'!$B$2:$B$53,'Share Values'!AG$11,'Transactions (Dated)'!$C$2:$C$53,"Buy")-SUMIFS('Transactions (Dated)'!$E$2:$E$53,'Transactions (Dated)'!$D$2:$D$53,'Share Values'!$V410,'Transactions (Dated)'!$B$2:$B$53,'Share Values'!AG$11,'Transactions (Dated)'!$C$2:$C$53,"Sell")</f>
        <v>0</v>
      </c>
      <c r="AH410" s="40">
        <f ca="1">AH409+SUMIFS('Transactions (Dated)'!$E$2:$E$53,'Transactions (Dated)'!$D$2:$D$53,'Share Values'!$V410,'Transactions (Dated)'!$B$2:$B$53,'Share Values'!AH$11,'Transactions (Dated)'!$C$2:$C$53,"Buy")-SUMIFS('Transactions (Dated)'!$E$2:$E$53,'Transactions (Dated)'!$D$2:$D$53,'Share Values'!$V410,'Transactions (Dated)'!$B$2:$B$53,'Share Values'!AH$11,'Transactions (Dated)'!$C$2:$C$53,"Sell")</f>
        <v>0</v>
      </c>
      <c r="AI410" s="40">
        <f ca="1">AI409+SUMIFS('Transactions (Dated)'!$E$2:$E$53,'Transactions (Dated)'!$D$2:$D$53,'Share Values'!$V410,'Transactions (Dated)'!$B$2:$B$53,'Share Values'!AI$11,'Transactions (Dated)'!$C$2:$C$53,"Buy")-SUMIFS('Transactions (Dated)'!$E$2:$E$53,'Transactions (Dated)'!$D$2:$D$53,'Share Values'!$V410,'Transactions (Dated)'!$B$2:$B$53,'Share Values'!AI$11,'Transactions (Dated)'!$C$2:$C$53,"Sell")</f>
        <v>0</v>
      </c>
      <c r="AJ410" s="40">
        <f ca="1">AJ409+SUMIFS('Transactions (Dated)'!$E$2:$E$53,'Transactions (Dated)'!$D$2:$D$53,'Share Values'!$V410,'Transactions (Dated)'!$B$2:$B$53,'Share Values'!AJ$11,'Transactions (Dated)'!$C$2:$C$53,"Buy")-SUMIFS('Transactions (Dated)'!$E$2:$E$53,'Transactions (Dated)'!$D$2:$D$53,'Share Values'!$V410,'Transactions (Dated)'!$B$2:$B$53,'Share Values'!AJ$11,'Transactions (Dated)'!$C$2:$C$53,"Sell")</f>
        <v>0</v>
      </c>
      <c r="AK410" s="40"/>
      <c r="AM410" s="3">
        <f t="shared" si="153"/>
        <v>42493</v>
      </c>
      <c r="AN410" s="6">
        <f t="shared" ca="1" si="154"/>
        <v>40376.25</v>
      </c>
      <c r="AO410" s="6">
        <f t="shared" ca="1" si="155"/>
        <v>22687.5</v>
      </c>
      <c r="AP410" s="6">
        <f t="shared" ca="1" si="156"/>
        <v>0</v>
      </c>
      <c r="AQ410" s="6">
        <f t="shared" ca="1" si="157"/>
        <v>62398.159999999996</v>
      </c>
      <c r="AR410" s="6">
        <f t="shared" ca="1" si="158"/>
        <v>36746.200000000004</v>
      </c>
      <c r="AS410" s="6">
        <f t="shared" ca="1" si="159"/>
        <v>61887.000000000007</v>
      </c>
      <c r="AT410" s="6">
        <f t="shared" ca="1" si="160"/>
        <v>50344</v>
      </c>
      <c r="AU410" s="6">
        <f t="shared" ca="1" si="161"/>
        <v>66744.7</v>
      </c>
      <c r="AV410" s="6">
        <f t="shared" ca="1" si="162"/>
        <v>56662.149999999994</v>
      </c>
      <c r="AW410" s="6">
        <f t="shared" ca="1" si="163"/>
        <v>0</v>
      </c>
      <c r="AX410" s="6">
        <f t="shared" ca="1" si="164"/>
        <v>0</v>
      </c>
      <c r="AY410" s="6">
        <f t="shared" ca="1" si="165"/>
        <v>0</v>
      </c>
      <c r="AZ410" s="6">
        <f t="shared" ca="1" si="166"/>
        <v>0</v>
      </c>
      <c r="BA410" s="6">
        <f t="shared" ca="1" si="167"/>
        <v>0</v>
      </c>
      <c r="BB410" s="6"/>
      <c r="BD410" s="4">
        <f t="shared" ca="1" si="168"/>
        <v>397845.95999999996</v>
      </c>
      <c r="BF410" s="3">
        <f t="shared" si="169"/>
        <v>42493</v>
      </c>
      <c r="BG410" s="6">
        <f>BG409+SUMIFS('Transactions (Dated)'!H:H,'Transactions (Dated)'!D:D,'Share Values'!AM410)</f>
        <v>633797.67999999993</v>
      </c>
      <c r="BH410" s="6">
        <f ca="1">BH409+SUMIFS('Transactions (Dated)'!$F:$F,'Transactions (Dated)'!$D:$D,$BF410,'Transactions (Dated)'!$B:$B,BH$11,'Transactions (Dated)'!$C:$C,"Dividend (paid to cash)")*W410</f>
        <v>0</v>
      </c>
      <c r="BI410" s="6">
        <f ca="1">BI409+SUMIFS('Transactions (Dated)'!$F:$F,'Transactions (Dated)'!$D:$D,$BF410,'Transactions (Dated)'!$B:$B,BI$11,'Transactions (Dated)'!$C:$C,"Dividend (paid to cash)")*X410</f>
        <v>2421.875</v>
      </c>
      <c r="BJ410" s="6">
        <f ca="1">BJ409+SUMIFS('Transactions (Dated)'!$F:$F,'Transactions (Dated)'!$D:$D,$BF410,'Transactions (Dated)'!$B:$B,BJ$11,'Transactions (Dated)'!$C:$C,"Dividend (paid to cash)")*Y410</f>
        <v>0</v>
      </c>
      <c r="BK410" s="6">
        <f ca="1">BK409+SUMIFS('Transactions (Dated)'!$F:$F,'Transactions (Dated)'!$D:$D,$BF410,'Transactions (Dated)'!$B:$B,BK$11,'Transactions (Dated)'!$C:$C,"Dividend (paid to cash)")*Z410</f>
        <v>312.18000000000006</v>
      </c>
      <c r="BL410" s="6">
        <f ca="1">BL409+SUMIFS('Transactions (Dated)'!$F:$F,'Transactions (Dated)'!$D:$D,$BF410,'Transactions (Dated)'!$B:$B,BL$11,'Transactions (Dated)'!$C:$C,"Dividend (paid to cash)")*AA410</f>
        <v>0</v>
      </c>
      <c r="BM410" s="6">
        <f ca="1">BM409+SUMIFS('Transactions (Dated)'!$F:$F,'Transactions (Dated)'!$D:$D,$BF410,'Transactions (Dated)'!$B:$B,BM$11,'Transactions (Dated)'!$C:$C,"Dividend (paid to cash)")*AB410</f>
        <v>1077.951</v>
      </c>
      <c r="BN410" s="6">
        <f ca="1">BN409+SUMIFS('Transactions (Dated)'!$F:$F,'Transactions (Dated)'!$D:$D,$BF410,'Transactions (Dated)'!$B:$B,BN$11,'Transactions (Dated)'!$C:$C,"Dividend (paid to cash)")*AC410</f>
        <v>1014.9999999999999</v>
      </c>
      <c r="BO410" s="6">
        <f ca="1">BO409+SUMIFS('Transactions (Dated)'!$F:$F,'Transactions (Dated)'!$D:$D,$BF410,'Transactions (Dated)'!$B:$B,BO$11,'Transactions (Dated)'!$C:$C,"Dividend (paid to cash)")*AD410</f>
        <v>0</v>
      </c>
      <c r="BP410" s="6">
        <f ca="1">BP409+SUMIFS('Transactions (Dated)'!$F:$F,'Transactions (Dated)'!$D:$D,$BF410,'Transactions (Dated)'!$B:$B,BP$11,'Transactions (Dated)'!$C:$C,"Dividend (paid to cash)")*AE410</f>
        <v>0</v>
      </c>
      <c r="BQ410" s="6">
        <f ca="1">BQ409+SUMIFS('Transactions (Dated)'!$F:$F,'Transactions (Dated)'!$D:$D,$BF410,'Transactions (Dated)'!$B:$B,BQ$11,'Transactions (Dated)'!$C:$C,"Dividend (paid to cash)")*AF410</f>
        <v>0</v>
      </c>
      <c r="BR410" s="6">
        <f ca="1">BR409+SUMIFS('Transactions (Dated)'!$F:$F,'Transactions (Dated)'!$D:$D,$BF410,'Transactions (Dated)'!$B:$B,BR$11,'Transactions (Dated)'!$C:$C,"Dividend (paid to cash)")*AG410</f>
        <v>0</v>
      </c>
      <c r="BS410" s="6">
        <f ca="1">BS409+SUMIFS('Transactions (Dated)'!$F:$F,'Transactions (Dated)'!$D:$D,$BF410,'Transactions (Dated)'!$B:$B,BS$11,'Transactions (Dated)'!$C:$C,"Dividend (paid to cash)")*AH410</f>
        <v>0</v>
      </c>
      <c r="BT410" s="6">
        <f ca="1">BT409+SUMIFS('Transactions (Dated)'!$F:$F,'Transactions (Dated)'!$D:$D,$BF410,'Transactions (Dated)'!$B:$B,BT$11,'Transactions (Dated)'!$C:$C,"Dividend (paid to cash)")*AI410</f>
        <v>0</v>
      </c>
      <c r="BU410" s="6">
        <f ca="1">BU409+SUMIFS('Transactions (Dated)'!$F:$F,'Transactions (Dated)'!$D:$D,$BF410,'Transactions (Dated)'!$B:$B,BU$11,'Transactions (Dated)'!$C:$C,"Dividend (paid to cash)")*AJ410</f>
        <v>0</v>
      </c>
      <c r="BV410" s="6"/>
      <c r="BX410" s="6">
        <f t="shared" ca="1" si="174"/>
        <v>638624.68599999999</v>
      </c>
      <c r="BZ410" s="3">
        <f t="shared" si="175"/>
        <v>42493</v>
      </c>
      <c r="CA410" s="4">
        <f t="shared" ca="1" si="170"/>
        <v>397845.95999999996</v>
      </c>
      <c r="CB410" s="4">
        <f t="shared" ca="1" si="171"/>
        <v>638624.68599999999</v>
      </c>
      <c r="CD410" s="4">
        <f t="shared" ca="1" si="172"/>
        <v>1036470.6459999999</v>
      </c>
    </row>
    <row r="411" spans="2:82" x14ac:dyDescent="0.15">
      <c r="B411" s="3">
        <f t="shared" si="173"/>
        <v>42494</v>
      </c>
      <c r="C411" s="2">
        <v>13632</v>
      </c>
      <c r="E411" s="70">
        <v>42494</v>
      </c>
      <c r="F411" s="69">
        <v>8.69</v>
      </c>
      <c r="G411" s="69">
        <v>2.38</v>
      </c>
      <c r="H411" s="69">
        <v>18.41</v>
      </c>
      <c r="I411" s="69">
        <v>34.01</v>
      </c>
      <c r="J411" s="69">
        <v>15.72</v>
      </c>
      <c r="K411" s="69">
        <v>12.53</v>
      </c>
      <c r="L411" s="69">
        <v>17.329999999999998</v>
      </c>
      <c r="M411" s="69">
        <v>4.6399999999999997</v>
      </c>
      <c r="N411" s="69">
        <v>8.3000000000000007</v>
      </c>
      <c r="O411" s="69">
        <v>9.4167000000000005</v>
      </c>
      <c r="P411" s="69">
        <v>28.98</v>
      </c>
      <c r="Q411" s="69">
        <v>1.01</v>
      </c>
      <c r="R411" s="69">
        <v>5.2</v>
      </c>
      <c r="S411" s="69">
        <v>40.61</v>
      </c>
      <c r="T411" s="4"/>
      <c r="V411" s="3">
        <f t="shared" si="152"/>
        <v>42494</v>
      </c>
      <c r="W411" s="40">
        <f ca="1">W410+SUMIFS('Transactions (Dated)'!$E$2:$E$53,'Transactions (Dated)'!$D$2:$D$53,'Share Values'!$V411,'Transactions (Dated)'!$B$2:$B$53,'Share Values'!W$11,'Transactions (Dated)'!$C$2:$C$53,"Buy")-SUMIFS('Transactions (Dated)'!$E$2:$E$53,'Transactions (Dated)'!$D$2:$D$53,'Share Values'!$V411,'Transactions (Dated)'!$B$2:$B$53,'Share Values'!W$11,'Transactions (Dated)'!$C$2:$C$53,"Sell")</f>
        <v>4625</v>
      </c>
      <c r="X411" s="40">
        <f ca="1">X410+SUMIFS('Transactions (Dated)'!$E$2:$E$53,'Transactions (Dated)'!$D$2:$D$53,'Share Values'!$V411,'Transactions (Dated)'!$B$2:$B$53,'Share Values'!X$11,'Transactions (Dated)'!$C$2:$C$53,"Buy")-SUMIFS('Transactions (Dated)'!$E$2:$E$53,'Transactions (Dated)'!$D$2:$D$53,'Share Values'!$V411,'Transactions (Dated)'!$B$2:$B$53,'Share Values'!X$11,'Transactions (Dated)'!$C$2:$C$53,"Sell")</f>
        <v>9375</v>
      </c>
      <c r="Y411" s="40">
        <f ca="1">Y410+SUMIFS('Transactions (Dated)'!$E$2:$E$53,'Transactions (Dated)'!$D$2:$D$53,'Share Values'!$V411,'Transactions (Dated)'!$B$2:$B$53,'Share Values'!Y$11,'Transactions (Dated)'!$C$2:$C$53,"Buy")-SUMIFS('Transactions (Dated)'!$E$2:$E$53,'Transactions (Dated)'!$D$2:$D$53,'Share Values'!$V411,'Transactions (Dated)'!$B$2:$B$53,'Share Values'!Y$11,'Transactions (Dated)'!$C$2:$C$53,"Sell")</f>
        <v>0</v>
      </c>
      <c r="Z411" s="40">
        <f ca="1">Z410+SUMIFS('Transactions (Dated)'!$E$2:$E$53,'Transactions (Dated)'!$D$2:$D$53,'Share Values'!$V411,'Transactions (Dated)'!$B$2:$B$53,'Share Values'!Z$11,'Transactions (Dated)'!$C$2:$C$53,"Buy")-SUMIFS('Transactions (Dated)'!$E$2:$E$53,'Transactions (Dated)'!$D$2:$D$53,'Share Values'!$V411,'Transactions (Dated)'!$B$2:$B$53,'Share Values'!Z$11,'Transactions (Dated)'!$C$2:$C$53,"Sell")</f>
        <v>1892</v>
      </c>
      <c r="AA411" s="40">
        <f ca="1">AA410+SUMIFS('Transactions (Dated)'!$E$2:$E$53,'Transactions (Dated)'!$D$2:$D$53,'Share Values'!$V411,'Transactions (Dated)'!$B$2:$B$53,'Share Values'!AA$11,'Transactions (Dated)'!$C$2:$C$53,"Buy")-SUMIFS('Transactions (Dated)'!$E$2:$E$53,'Transactions (Dated)'!$D$2:$D$53,'Share Values'!$V411,'Transactions (Dated)'!$B$2:$B$53,'Share Values'!AA$11,'Transactions (Dated)'!$C$2:$C$53,"Sell")</f>
        <v>2348</v>
      </c>
      <c r="AB411" s="40">
        <f ca="1">AB410+SUMIFS('Transactions (Dated)'!$E$2:$E$53,'Transactions (Dated)'!$D$2:$D$53,'Share Values'!$V411,'Transactions (Dated)'!$B$2:$B$53,'Share Values'!AB$11,'Transactions (Dated)'!$C$2:$C$53,"Buy")-SUMIFS('Transactions (Dated)'!$E$2:$E$53,'Transactions (Dated)'!$D$2:$D$53,'Share Values'!$V411,'Transactions (Dated)'!$B$2:$B$53,'Share Values'!AB$11,'Transactions (Dated)'!$C$2:$C$53,"Sell")</f>
        <v>4900</v>
      </c>
      <c r="AC411" s="40">
        <f ca="1">AC410+SUMIFS('Transactions (Dated)'!$E$2:$E$53,'Transactions (Dated)'!$D$2:$D$53,'Share Values'!$V411,'Transactions (Dated)'!$B$2:$B$53,'Share Values'!AC$11,'Transactions (Dated)'!$C$2:$C$53,"Buy")-SUMIFS('Transactions (Dated)'!$E$2:$E$53,'Transactions (Dated)'!$D$2:$D$53,'Share Values'!$V411,'Transactions (Dated)'!$B$2:$B$53,'Share Values'!AC$11,'Transactions (Dated)'!$C$2:$C$53,"Sell")</f>
        <v>2900</v>
      </c>
      <c r="AD411" s="40">
        <f ca="1">AD410+SUMIFS('Transactions (Dated)'!$E$2:$E$53,'Transactions (Dated)'!$D$2:$D$53,'Share Values'!$V411,'Transactions (Dated)'!$B$2:$B$53,'Share Values'!AD$11,'Transactions (Dated)'!$C$2:$C$53,"Buy")-SUMIFS('Transactions (Dated)'!$E$2:$E$53,'Transactions (Dated)'!$D$2:$D$53,'Share Values'!$V411,'Transactions (Dated)'!$B$2:$B$53,'Share Values'!AD$11,'Transactions (Dated)'!$C$2:$C$53,"Sell")</f>
        <v>14201</v>
      </c>
      <c r="AE411" s="40">
        <f ca="1">AE410+SUMIFS('Transactions (Dated)'!$E$2:$E$53,'Transactions (Dated)'!$D$2:$D$53,'Share Values'!$V411,'Transactions (Dated)'!$B$2:$B$53,'Share Values'!AE$11,'Transactions (Dated)'!$C$2:$C$53,"Buy")-SUMIFS('Transactions (Dated)'!$E$2:$E$53,'Transactions (Dated)'!$D$2:$D$53,'Share Values'!$V411,'Transactions (Dated)'!$B$2:$B$53,'Share Values'!AE$11,'Transactions (Dated)'!$C$2:$C$53,"Sell")</f>
        <v>6835</v>
      </c>
      <c r="AF411" s="40">
        <f ca="1">AF410+SUMIFS('Transactions (Dated)'!$E$2:$E$53,'Transactions (Dated)'!$D$2:$D$53,'Share Values'!$V411,'Transactions (Dated)'!$B$2:$B$53,'Share Values'!AF$11,'Transactions (Dated)'!$C$2:$C$53,"Buy")-SUMIFS('Transactions (Dated)'!$E$2:$E$53,'Transactions (Dated)'!$D$2:$D$53,'Share Values'!$V411,'Transactions (Dated)'!$B$2:$B$53,'Share Values'!AF$11,'Transactions (Dated)'!$C$2:$C$53,"Sell")</f>
        <v>0</v>
      </c>
      <c r="AG411" s="40">
        <f ca="1">AG410+SUMIFS('Transactions (Dated)'!$E$2:$E$53,'Transactions (Dated)'!$D$2:$D$53,'Share Values'!$V411,'Transactions (Dated)'!$B$2:$B$53,'Share Values'!AG$11,'Transactions (Dated)'!$C$2:$C$53,"Buy")-SUMIFS('Transactions (Dated)'!$E$2:$E$53,'Transactions (Dated)'!$D$2:$D$53,'Share Values'!$V411,'Transactions (Dated)'!$B$2:$B$53,'Share Values'!AG$11,'Transactions (Dated)'!$C$2:$C$53,"Sell")</f>
        <v>0</v>
      </c>
      <c r="AH411" s="40">
        <f ca="1">AH410+SUMIFS('Transactions (Dated)'!$E$2:$E$53,'Transactions (Dated)'!$D$2:$D$53,'Share Values'!$V411,'Transactions (Dated)'!$B$2:$B$53,'Share Values'!AH$11,'Transactions (Dated)'!$C$2:$C$53,"Buy")-SUMIFS('Transactions (Dated)'!$E$2:$E$53,'Transactions (Dated)'!$D$2:$D$53,'Share Values'!$V411,'Transactions (Dated)'!$B$2:$B$53,'Share Values'!AH$11,'Transactions (Dated)'!$C$2:$C$53,"Sell")</f>
        <v>0</v>
      </c>
      <c r="AI411" s="40">
        <f ca="1">AI410+SUMIFS('Transactions (Dated)'!$E$2:$E$53,'Transactions (Dated)'!$D$2:$D$53,'Share Values'!$V411,'Transactions (Dated)'!$B$2:$B$53,'Share Values'!AI$11,'Transactions (Dated)'!$C$2:$C$53,"Buy")-SUMIFS('Transactions (Dated)'!$E$2:$E$53,'Transactions (Dated)'!$D$2:$D$53,'Share Values'!$V411,'Transactions (Dated)'!$B$2:$B$53,'Share Values'!AI$11,'Transactions (Dated)'!$C$2:$C$53,"Sell")</f>
        <v>0</v>
      </c>
      <c r="AJ411" s="40">
        <f ca="1">AJ410+SUMIFS('Transactions (Dated)'!$E$2:$E$53,'Transactions (Dated)'!$D$2:$D$53,'Share Values'!$V411,'Transactions (Dated)'!$B$2:$B$53,'Share Values'!AJ$11,'Transactions (Dated)'!$C$2:$C$53,"Buy")-SUMIFS('Transactions (Dated)'!$E$2:$E$53,'Transactions (Dated)'!$D$2:$D$53,'Share Values'!$V411,'Transactions (Dated)'!$B$2:$B$53,'Share Values'!AJ$11,'Transactions (Dated)'!$C$2:$C$53,"Sell")</f>
        <v>0</v>
      </c>
      <c r="AK411" s="40"/>
      <c r="AM411" s="3">
        <f t="shared" si="153"/>
        <v>42494</v>
      </c>
      <c r="AN411" s="6">
        <f t="shared" ca="1" si="154"/>
        <v>40191.25</v>
      </c>
      <c r="AO411" s="6">
        <f t="shared" ca="1" si="155"/>
        <v>22312.5</v>
      </c>
      <c r="AP411" s="6">
        <f t="shared" ca="1" si="156"/>
        <v>0</v>
      </c>
      <c r="AQ411" s="6">
        <f t="shared" ca="1" si="157"/>
        <v>64346.92</v>
      </c>
      <c r="AR411" s="6">
        <f t="shared" ca="1" si="158"/>
        <v>36910.560000000005</v>
      </c>
      <c r="AS411" s="6">
        <f t="shared" ca="1" si="159"/>
        <v>61397</v>
      </c>
      <c r="AT411" s="6">
        <f t="shared" ca="1" si="160"/>
        <v>50256.999999999993</v>
      </c>
      <c r="AU411" s="6">
        <f t="shared" ca="1" si="161"/>
        <v>65892.639999999999</v>
      </c>
      <c r="AV411" s="6">
        <f t="shared" ca="1" si="162"/>
        <v>56730.500000000007</v>
      </c>
      <c r="AW411" s="6">
        <f t="shared" ca="1" si="163"/>
        <v>0</v>
      </c>
      <c r="AX411" s="6">
        <f t="shared" ca="1" si="164"/>
        <v>0</v>
      </c>
      <c r="AY411" s="6">
        <f t="shared" ca="1" si="165"/>
        <v>0</v>
      </c>
      <c r="AZ411" s="6">
        <f t="shared" ca="1" si="166"/>
        <v>0</v>
      </c>
      <c r="BA411" s="6">
        <f t="shared" ca="1" si="167"/>
        <v>0</v>
      </c>
      <c r="BB411" s="6"/>
      <c r="BD411" s="4">
        <f t="shared" ca="1" si="168"/>
        <v>398038.37</v>
      </c>
      <c r="BF411" s="3">
        <f t="shared" si="169"/>
        <v>42494</v>
      </c>
      <c r="BG411" s="6">
        <f>BG410+SUMIFS('Transactions (Dated)'!H:H,'Transactions (Dated)'!D:D,'Share Values'!AM411)</f>
        <v>633797.67999999993</v>
      </c>
      <c r="BH411" s="6">
        <f ca="1">BH410+SUMIFS('Transactions (Dated)'!$F:$F,'Transactions (Dated)'!$D:$D,$BF411,'Transactions (Dated)'!$B:$B,BH$11,'Transactions (Dated)'!$C:$C,"Dividend (paid to cash)")*W411</f>
        <v>0</v>
      </c>
      <c r="BI411" s="6">
        <f ca="1">BI410+SUMIFS('Transactions (Dated)'!$F:$F,'Transactions (Dated)'!$D:$D,$BF411,'Transactions (Dated)'!$B:$B,BI$11,'Transactions (Dated)'!$C:$C,"Dividend (paid to cash)")*X411</f>
        <v>2421.875</v>
      </c>
      <c r="BJ411" s="6">
        <f ca="1">BJ410+SUMIFS('Transactions (Dated)'!$F:$F,'Transactions (Dated)'!$D:$D,$BF411,'Transactions (Dated)'!$B:$B,BJ$11,'Transactions (Dated)'!$C:$C,"Dividend (paid to cash)")*Y411</f>
        <v>0</v>
      </c>
      <c r="BK411" s="6">
        <f ca="1">BK410+SUMIFS('Transactions (Dated)'!$F:$F,'Transactions (Dated)'!$D:$D,$BF411,'Transactions (Dated)'!$B:$B,BK$11,'Transactions (Dated)'!$C:$C,"Dividend (paid to cash)")*Z411</f>
        <v>312.18000000000006</v>
      </c>
      <c r="BL411" s="6">
        <f ca="1">BL410+SUMIFS('Transactions (Dated)'!$F:$F,'Transactions (Dated)'!$D:$D,$BF411,'Transactions (Dated)'!$B:$B,BL$11,'Transactions (Dated)'!$C:$C,"Dividend (paid to cash)")*AA411</f>
        <v>0</v>
      </c>
      <c r="BM411" s="6">
        <f ca="1">BM410+SUMIFS('Transactions (Dated)'!$F:$F,'Transactions (Dated)'!$D:$D,$BF411,'Transactions (Dated)'!$B:$B,BM$11,'Transactions (Dated)'!$C:$C,"Dividend (paid to cash)")*AB411</f>
        <v>1077.951</v>
      </c>
      <c r="BN411" s="6">
        <f ca="1">BN410+SUMIFS('Transactions (Dated)'!$F:$F,'Transactions (Dated)'!$D:$D,$BF411,'Transactions (Dated)'!$B:$B,BN$11,'Transactions (Dated)'!$C:$C,"Dividend (paid to cash)")*AC411</f>
        <v>1014.9999999999999</v>
      </c>
      <c r="BO411" s="6">
        <f ca="1">BO410+SUMIFS('Transactions (Dated)'!$F:$F,'Transactions (Dated)'!$D:$D,$BF411,'Transactions (Dated)'!$B:$B,BO$11,'Transactions (Dated)'!$C:$C,"Dividend (paid to cash)")*AD411</f>
        <v>0</v>
      </c>
      <c r="BP411" s="6">
        <f ca="1">BP410+SUMIFS('Transactions (Dated)'!$F:$F,'Transactions (Dated)'!$D:$D,$BF411,'Transactions (Dated)'!$B:$B,BP$11,'Transactions (Dated)'!$C:$C,"Dividend (paid to cash)")*AE411</f>
        <v>0</v>
      </c>
      <c r="BQ411" s="6">
        <f ca="1">BQ410+SUMIFS('Transactions (Dated)'!$F:$F,'Transactions (Dated)'!$D:$D,$BF411,'Transactions (Dated)'!$B:$B,BQ$11,'Transactions (Dated)'!$C:$C,"Dividend (paid to cash)")*AF411</f>
        <v>0</v>
      </c>
      <c r="BR411" s="6">
        <f ca="1">BR410+SUMIFS('Transactions (Dated)'!$F:$F,'Transactions (Dated)'!$D:$D,$BF411,'Transactions (Dated)'!$B:$B,BR$11,'Transactions (Dated)'!$C:$C,"Dividend (paid to cash)")*AG411</f>
        <v>0</v>
      </c>
      <c r="BS411" s="6">
        <f ca="1">BS410+SUMIFS('Transactions (Dated)'!$F:$F,'Transactions (Dated)'!$D:$D,$BF411,'Transactions (Dated)'!$B:$B,BS$11,'Transactions (Dated)'!$C:$C,"Dividend (paid to cash)")*AH411</f>
        <v>0</v>
      </c>
      <c r="BT411" s="6">
        <f ca="1">BT410+SUMIFS('Transactions (Dated)'!$F:$F,'Transactions (Dated)'!$D:$D,$BF411,'Transactions (Dated)'!$B:$B,BT$11,'Transactions (Dated)'!$C:$C,"Dividend (paid to cash)")*AI411</f>
        <v>0</v>
      </c>
      <c r="BU411" s="6">
        <f ca="1">BU410+SUMIFS('Transactions (Dated)'!$F:$F,'Transactions (Dated)'!$D:$D,$BF411,'Transactions (Dated)'!$B:$B,BU$11,'Transactions (Dated)'!$C:$C,"Dividend (paid to cash)")*AJ411</f>
        <v>0</v>
      </c>
      <c r="BV411" s="6"/>
      <c r="BX411" s="6">
        <f t="shared" ca="1" si="174"/>
        <v>638624.68599999999</v>
      </c>
      <c r="BZ411" s="3">
        <f t="shared" si="175"/>
        <v>42494</v>
      </c>
      <c r="CA411" s="4">
        <f t="shared" ca="1" si="170"/>
        <v>398038.37</v>
      </c>
      <c r="CB411" s="4">
        <f t="shared" ca="1" si="171"/>
        <v>638624.68599999999</v>
      </c>
      <c r="CD411" s="4">
        <f t="shared" ca="1" si="172"/>
        <v>1036663.056</v>
      </c>
    </row>
    <row r="412" spans="2:82" x14ac:dyDescent="0.15">
      <c r="B412" s="3">
        <f t="shared" si="173"/>
        <v>42495</v>
      </c>
      <c r="C412" s="2">
        <v>13632</v>
      </c>
      <c r="E412" s="70">
        <v>42495</v>
      </c>
      <c r="F412" s="69">
        <v>8.61</v>
      </c>
      <c r="G412" s="69">
        <v>2.37</v>
      </c>
      <c r="H412" s="69">
        <v>18.420000000000002</v>
      </c>
      <c r="I412" s="69">
        <v>33.36</v>
      </c>
      <c r="J412" s="69">
        <v>15.73</v>
      </c>
      <c r="K412" s="69">
        <v>12.57</v>
      </c>
      <c r="L412" s="69">
        <v>17.34</v>
      </c>
      <c r="M412" s="69">
        <v>4.58</v>
      </c>
      <c r="N412" s="69">
        <v>8.3000000000000007</v>
      </c>
      <c r="O412" s="69">
        <v>9.35</v>
      </c>
      <c r="P412" s="69">
        <v>28.85</v>
      </c>
      <c r="Q412" s="69">
        <v>1.01</v>
      </c>
      <c r="R412" s="69">
        <v>5.15</v>
      </c>
      <c r="S412" s="69">
        <v>40.67</v>
      </c>
      <c r="T412" s="4"/>
      <c r="V412" s="3">
        <f t="shared" si="152"/>
        <v>42495</v>
      </c>
      <c r="W412" s="40">
        <f ca="1">W411+SUMIFS('Transactions (Dated)'!$E$2:$E$53,'Transactions (Dated)'!$D$2:$D$53,'Share Values'!$V412,'Transactions (Dated)'!$B$2:$B$53,'Share Values'!W$11,'Transactions (Dated)'!$C$2:$C$53,"Buy")-SUMIFS('Transactions (Dated)'!$E$2:$E$53,'Transactions (Dated)'!$D$2:$D$53,'Share Values'!$V412,'Transactions (Dated)'!$B$2:$B$53,'Share Values'!W$11,'Transactions (Dated)'!$C$2:$C$53,"Sell")</f>
        <v>4625</v>
      </c>
      <c r="X412" s="40">
        <f ca="1">X411+SUMIFS('Transactions (Dated)'!$E$2:$E$53,'Transactions (Dated)'!$D$2:$D$53,'Share Values'!$V412,'Transactions (Dated)'!$B$2:$B$53,'Share Values'!X$11,'Transactions (Dated)'!$C$2:$C$53,"Buy")-SUMIFS('Transactions (Dated)'!$E$2:$E$53,'Transactions (Dated)'!$D$2:$D$53,'Share Values'!$V412,'Transactions (Dated)'!$B$2:$B$53,'Share Values'!X$11,'Transactions (Dated)'!$C$2:$C$53,"Sell")</f>
        <v>9375</v>
      </c>
      <c r="Y412" s="40">
        <f ca="1">Y411+SUMIFS('Transactions (Dated)'!$E$2:$E$53,'Transactions (Dated)'!$D$2:$D$53,'Share Values'!$V412,'Transactions (Dated)'!$B$2:$B$53,'Share Values'!Y$11,'Transactions (Dated)'!$C$2:$C$53,"Buy")-SUMIFS('Transactions (Dated)'!$E$2:$E$53,'Transactions (Dated)'!$D$2:$D$53,'Share Values'!$V412,'Transactions (Dated)'!$B$2:$B$53,'Share Values'!Y$11,'Transactions (Dated)'!$C$2:$C$53,"Sell")</f>
        <v>0</v>
      </c>
      <c r="Z412" s="40">
        <f ca="1">Z411+SUMIFS('Transactions (Dated)'!$E$2:$E$53,'Transactions (Dated)'!$D$2:$D$53,'Share Values'!$V412,'Transactions (Dated)'!$B$2:$B$53,'Share Values'!Z$11,'Transactions (Dated)'!$C$2:$C$53,"Buy")-SUMIFS('Transactions (Dated)'!$E$2:$E$53,'Transactions (Dated)'!$D$2:$D$53,'Share Values'!$V412,'Transactions (Dated)'!$B$2:$B$53,'Share Values'!Z$11,'Transactions (Dated)'!$C$2:$C$53,"Sell")</f>
        <v>1892</v>
      </c>
      <c r="AA412" s="40">
        <f ca="1">AA411+SUMIFS('Transactions (Dated)'!$E$2:$E$53,'Transactions (Dated)'!$D$2:$D$53,'Share Values'!$V412,'Transactions (Dated)'!$B$2:$B$53,'Share Values'!AA$11,'Transactions (Dated)'!$C$2:$C$53,"Buy")-SUMIFS('Transactions (Dated)'!$E$2:$E$53,'Transactions (Dated)'!$D$2:$D$53,'Share Values'!$V412,'Transactions (Dated)'!$B$2:$B$53,'Share Values'!AA$11,'Transactions (Dated)'!$C$2:$C$53,"Sell")</f>
        <v>2348</v>
      </c>
      <c r="AB412" s="40">
        <f ca="1">AB411+SUMIFS('Transactions (Dated)'!$E$2:$E$53,'Transactions (Dated)'!$D$2:$D$53,'Share Values'!$V412,'Transactions (Dated)'!$B$2:$B$53,'Share Values'!AB$11,'Transactions (Dated)'!$C$2:$C$53,"Buy")-SUMIFS('Transactions (Dated)'!$E$2:$E$53,'Transactions (Dated)'!$D$2:$D$53,'Share Values'!$V412,'Transactions (Dated)'!$B$2:$B$53,'Share Values'!AB$11,'Transactions (Dated)'!$C$2:$C$53,"Sell")</f>
        <v>4900</v>
      </c>
      <c r="AC412" s="40">
        <f ca="1">AC411+SUMIFS('Transactions (Dated)'!$E$2:$E$53,'Transactions (Dated)'!$D$2:$D$53,'Share Values'!$V412,'Transactions (Dated)'!$B$2:$B$53,'Share Values'!AC$11,'Transactions (Dated)'!$C$2:$C$53,"Buy")-SUMIFS('Transactions (Dated)'!$E$2:$E$53,'Transactions (Dated)'!$D$2:$D$53,'Share Values'!$V412,'Transactions (Dated)'!$B$2:$B$53,'Share Values'!AC$11,'Transactions (Dated)'!$C$2:$C$53,"Sell")</f>
        <v>2900</v>
      </c>
      <c r="AD412" s="40">
        <f ca="1">AD411+SUMIFS('Transactions (Dated)'!$E$2:$E$53,'Transactions (Dated)'!$D$2:$D$53,'Share Values'!$V412,'Transactions (Dated)'!$B$2:$B$53,'Share Values'!AD$11,'Transactions (Dated)'!$C$2:$C$53,"Buy")-SUMIFS('Transactions (Dated)'!$E$2:$E$53,'Transactions (Dated)'!$D$2:$D$53,'Share Values'!$V412,'Transactions (Dated)'!$B$2:$B$53,'Share Values'!AD$11,'Transactions (Dated)'!$C$2:$C$53,"Sell")</f>
        <v>14201</v>
      </c>
      <c r="AE412" s="40">
        <f ca="1">AE411+SUMIFS('Transactions (Dated)'!$E$2:$E$53,'Transactions (Dated)'!$D$2:$D$53,'Share Values'!$V412,'Transactions (Dated)'!$B$2:$B$53,'Share Values'!AE$11,'Transactions (Dated)'!$C$2:$C$53,"Buy")-SUMIFS('Transactions (Dated)'!$E$2:$E$53,'Transactions (Dated)'!$D$2:$D$53,'Share Values'!$V412,'Transactions (Dated)'!$B$2:$B$53,'Share Values'!AE$11,'Transactions (Dated)'!$C$2:$C$53,"Sell")</f>
        <v>6835</v>
      </c>
      <c r="AF412" s="40">
        <f ca="1">AF411+SUMIFS('Transactions (Dated)'!$E$2:$E$53,'Transactions (Dated)'!$D$2:$D$53,'Share Values'!$V412,'Transactions (Dated)'!$B$2:$B$53,'Share Values'!AF$11,'Transactions (Dated)'!$C$2:$C$53,"Buy")-SUMIFS('Transactions (Dated)'!$E$2:$E$53,'Transactions (Dated)'!$D$2:$D$53,'Share Values'!$V412,'Transactions (Dated)'!$B$2:$B$53,'Share Values'!AF$11,'Transactions (Dated)'!$C$2:$C$53,"Sell")</f>
        <v>0</v>
      </c>
      <c r="AG412" s="40">
        <f ca="1">AG411+SUMIFS('Transactions (Dated)'!$E$2:$E$53,'Transactions (Dated)'!$D$2:$D$53,'Share Values'!$V412,'Transactions (Dated)'!$B$2:$B$53,'Share Values'!AG$11,'Transactions (Dated)'!$C$2:$C$53,"Buy")-SUMIFS('Transactions (Dated)'!$E$2:$E$53,'Transactions (Dated)'!$D$2:$D$53,'Share Values'!$V412,'Transactions (Dated)'!$B$2:$B$53,'Share Values'!AG$11,'Transactions (Dated)'!$C$2:$C$53,"Sell")</f>
        <v>0</v>
      </c>
      <c r="AH412" s="40">
        <f ca="1">AH411+SUMIFS('Transactions (Dated)'!$E$2:$E$53,'Transactions (Dated)'!$D$2:$D$53,'Share Values'!$V412,'Transactions (Dated)'!$B$2:$B$53,'Share Values'!AH$11,'Transactions (Dated)'!$C$2:$C$53,"Buy")-SUMIFS('Transactions (Dated)'!$E$2:$E$53,'Transactions (Dated)'!$D$2:$D$53,'Share Values'!$V412,'Transactions (Dated)'!$B$2:$B$53,'Share Values'!AH$11,'Transactions (Dated)'!$C$2:$C$53,"Sell")</f>
        <v>0</v>
      </c>
      <c r="AI412" s="40">
        <f ca="1">AI411+SUMIFS('Transactions (Dated)'!$E$2:$E$53,'Transactions (Dated)'!$D$2:$D$53,'Share Values'!$V412,'Transactions (Dated)'!$B$2:$B$53,'Share Values'!AI$11,'Transactions (Dated)'!$C$2:$C$53,"Buy")-SUMIFS('Transactions (Dated)'!$E$2:$E$53,'Transactions (Dated)'!$D$2:$D$53,'Share Values'!$V412,'Transactions (Dated)'!$B$2:$B$53,'Share Values'!AI$11,'Transactions (Dated)'!$C$2:$C$53,"Sell")</f>
        <v>0</v>
      </c>
      <c r="AJ412" s="40">
        <f ca="1">AJ411+SUMIFS('Transactions (Dated)'!$E$2:$E$53,'Transactions (Dated)'!$D$2:$D$53,'Share Values'!$V412,'Transactions (Dated)'!$B$2:$B$53,'Share Values'!AJ$11,'Transactions (Dated)'!$C$2:$C$53,"Buy")-SUMIFS('Transactions (Dated)'!$E$2:$E$53,'Transactions (Dated)'!$D$2:$D$53,'Share Values'!$V412,'Transactions (Dated)'!$B$2:$B$53,'Share Values'!AJ$11,'Transactions (Dated)'!$C$2:$C$53,"Sell")</f>
        <v>0</v>
      </c>
      <c r="AK412" s="40"/>
      <c r="AM412" s="3">
        <f t="shared" si="153"/>
        <v>42495</v>
      </c>
      <c r="AN412" s="6">
        <f t="shared" ca="1" si="154"/>
        <v>39821.25</v>
      </c>
      <c r="AO412" s="6">
        <f t="shared" ca="1" si="155"/>
        <v>22218.75</v>
      </c>
      <c r="AP412" s="6">
        <f t="shared" ca="1" si="156"/>
        <v>0</v>
      </c>
      <c r="AQ412" s="6">
        <f t="shared" ca="1" si="157"/>
        <v>63117.119999999995</v>
      </c>
      <c r="AR412" s="6">
        <f t="shared" ca="1" si="158"/>
        <v>36934.04</v>
      </c>
      <c r="AS412" s="6">
        <f t="shared" ca="1" si="159"/>
        <v>61593</v>
      </c>
      <c r="AT412" s="6">
        <f t="shared" ca="1" si="160"/>
        <v>50286</v>
      </c>
      <c r="AU412" s="6">
        <f t="shared" ca="1" si="161"/>
        <v>65040.58</v>
      </c>
      <c r="AV412" s="6">
        <f t="shared" ca="1" si="162"/>
        <v>56730.500000000007</v>
      </c>
      <c r="AW412" s="6">
        <f t="shared" ca="1" si="163"/>
        <v>0</v>
      </c>
      <c r="AX412" s="6">
        <f t="shared" ca="1" si="164"/>
        <v>0</v>
      </c>
      <c r="AY412" s="6">
        <f t="shared" ca="1" si="165"/>
        <v>0</v>
      </c>
      <c r="AZ412" s="6">
        <f t="shared" ca="1" si="166"/>
        <v>0</v>
      </c>
      <c r="BA412" s="6">
        <f t="shared" ca="1" si="167"/>
        <v>0</v>
      </c>
      <c r="BB412" s="6"/>
      <c r="BD412" s="4">
        <f t="shared" ca="1" si="168"/>
        <v>395741.24000000005</v>
      </c>
      <c r="BF412" s="3">
        <f t="shared" si="169"/>
        <v>42495</v>
      </c>
      <c r="BG412" s="6">
        <f>BG411+SUMIFS('Transactions (Dated)'!H:H,'Transactions (Dated)'!D:D,'Share Values'!AM412)</f>
        <v>633797.67999999993</v>
      </c>
      <c r="BH412" s="6">
        <f ca="1">BH411+SUMIFS('Transactions (Dated)'!$F:$F,'Transactions (Dated)'!$D:$D,$BF412,'Transactions (Dated)'!$B:$B,BH$11,'Transactions (Dated)'!$C:$C,"Dividend (paid to cash)")*W412</f>
        <v>0</v>
      </c>
      <c r="BI412" s="6">
        <f ca="1">BI411+SUMIFS('Transactions (Dated)'!$F:$F,'Transactions (Dated)'!$D:$D,$BF412,'Transactions (Dated)'!$B:$B,BI$11,'Transactions (Dated)'!$C:$C,"Dividend (paid to cash)")*X412</f>
        <v>2421.875</v>
      </c>
      <c r="BJ412" s="6">
        <f ca="1">BJ411+SUMIFS('Transactions (Dated)'!$F:$F,'Transactions (Dated)'!$D:$D,$BF412,'Transactions (Dated)'!$B:$B,BJ$11,'Transactions (Dated)'!$C:$C,"Dividend (paid to cash)")*Y412</f>
        <v>0</v>
      </c>
      <c r="BK412" s="6">
        <f ca="1">BK411+SUMIFS('Transactions (Dated)'!$F:$F,'Transactions (Dated)'!$D:$D,$BF412,'Transactions (Dated)'!$B:$B,BK$11,'Transactions (Dated)'!$C:$C,"Dividend (paid to cash)")*Z412</f>
        <v>312.18000000000006</v>
      </c>
      <c r="BL412" s="6">
        <f ca="1">BL411+SUMIFS('Transactions (Dated)'!$F:$F,'Transactions (Dated)'!$D:$D,$BF412,'Transactions (Dated)'!$B:$B,BL$11,'Transactions (Dated)'!$C:$C,"Dividend (paid to cash)")*AA412</f>
        <v>0</v>
      </c>
      <c r="BM412" s="6">
        <f ca="1">BM411+SUMIFS('Transactions (Dated)'!$F:$F,'Transactions (Dated)'!$D:$D,$BF412,'Transactions (Dated)'!$B:$B,BM$11,'Transactions (Dated)'!$C:$C,"Dividend (paid to cash)")*AB412</f>
        <v>1077.951</v>
      </c>
      <c r="BN412" s="6">
        <f ca="1">BN411+SUMIFS('Transactions (Dated)'!$F:$F,'Transactions (Dated)'!$D:$D,$BF412,'Transactions (Dated)'!$B:$B,BN$11,'Transactions (Dated)'!$C:$C,"Dividend (paid to cash)")*AC412</f>
        <v>1014.9999999999999</v>
      </c>
      <c r="BO412" s="6">
        <f ca="1">BO411+SUMIFS('Transactions (Dated)'!$F:$F,'Transactions (Dated)'!$D:$D,$BF412,'Transactions (Dated)'!$B:$B,BO$11,'Transactions (Dated)'!$C:$C,"Dividend (paid to cash)")*AD412</f>
        <v>0</v>
      </c>
      <c r="BP412" s="6">
        <f ca="1">BP411+SUMIFS('Transactions (Dated)'!$F:$F,'Transactions (Dated)'!$D:$D,$BF412,'Transactions (Dated)'!$B:$B,BP$11,'Transactions (Dated)'!$C:$C,"Dividend (paid to cash)")*AE412</f>
        <v>0</v>
      </c>
      <c r="BQ412" s="6">
        <f ca="1">BQ411+SUMIFS('Transactions (Dated)'!$F:$F,'Transactions (Dated)'!$D:$D,$BF412,'Transactions (Dated)'!$B:$B,BQ$11,'Transactions (Dated)'!$C:$C,"Dividend (paid to cash)")*AF412</f>
        <v>0</v>
      </c>
      <c r="BR412" s="6">
        <f ca="1">BR411+SUMIFS('Transactions (Dated)'!$F:$F,'Transactions (Dated)'!$D:$D,$BF412,'Transactions (Dated)'!$B:$B,BR$11,'Transactions (Dated)'!$C:$C,"Dividend (paid to cash)")*AG412</f>
        <v>0</v>
      </c>
      <c r="BS412" s="6">
        <f ca="1">BS411+SUMIFS('Transactions (Dated)'!$F:$F,'Transactions (Dated)'!$D:$D,$BF412,'Transactions (Dated)'!$B:$B,BS$11,'Transactions (Dated)'!$C:$C,"Dividend (paid to cash)")*AH412</f>
        <v>0</v>
      </c>
      <c r="BT412" s="6">
        <f ca="1">BT411+SUMIFS('Transactions (Dated)'!$F:$F,'Transactions (Dated)'!$D:$D,$BF412,'Transactions (Dated)'!$B:$B,BT$11,'Transactions (Dated)'!$C:$C,"Dividend (paid to cash)")*AI412</f>
        <v>0</v>
      </c>
      <c r="BU412" s="6">
        <f ca="1">BU411+SUMIFS('Transactions (Dated)'!$F:$F,'Transactions (Dated)'!$D:$D,$BF412,'Transactions (Dated)'!$B:$B,BU$11,'Transactions (Dated)'!$C:$C,"Dividend (paid to cash)")*AJ412</f>
        <v>0</v>
      </c>
      <c r="BV412" s="6"/>
      <c r="BX412" s="6">
        <f t="shared" ca="1" si="174"/>
        <v>638624.68599999999</v>
      </c>
      <c r="BZ412" s="3">
        <f t="shared" si="175"/>
        <v>42495</v>
      </c>
      <c r="CA412" s="4">
        <f t="shared" ca="1" si="170"/>
        <v>395741.24000000005</v>
      </c>
      <c r="CB412" s="4">
        <f t="shared" ca="1" si="171"/>
        <v>638624.68599999999</v>
      </c>
      <c r="CD412" s="4">
        <f t="shared" ca="1" si="172"/>
        <v>1034365.926</v>
      </c>
    </row>
    <row r="413" spans="2:82" x14ac:dyDescent="0.15">
      <c r="B413" s="3">
        <f t="shared" si="173"/>
        <v>42496</v>
      </c>
      <c r="C413" s="2">
        <v>13701.5</v>
      </c>
      <c r="E413" s="70">
        <v>42496</v>
      </c>
      <c r="F413" s="69">
        <v>8.6300000000000008</v>
      </c>
      <c r="G413" s="69">
        <v>2.4</v>
      </c>
      <c r="H413" s="69">
        <v>18.52</v>
      </c>
      <c r="I413" s="69">
        <v>33.26</v>
      </c>
      <c r="J413" s="69">
        <v>15.66</v>
      </c>
      <c r="K413" s="69">
        <v>12.79</v>
      </c>
      <c r="L413" s="69">
        <v>17.16</v>
      </c>
      <c r="M413" s="69">
        <v>4.7699999999999996</v>
      </c>
      <c r="N413" s="69">
        <v>8.65</v>
      </c>
      <c r="O413" s="69">
        <v>9.4032999999999998</v>
      </c>
      <c r="P413" s="69">
        <v>28.9</v>
      </c>
      <c r="Q413" s="69">
        <v>1.01</v>
      </c>
      <c r="R413" s="69">
        <v>5.29</v>
      </c>
      <c r="S413" s="69">
        <v>40.49</v>
      </c>
      <c r="T413" s="4"/>
      <c r="V413" s="3">
        <f t="shared" si="152"/>
        <v>42496</v>
      </c>
      <c r="W413" s="40">
        <f ca="1">W412+SUMIFS('Transactions (Dated)'!$E$2:$E$53,'Transactions (Dated)'!$D$2:$D$53,'Share Values'!$V413,'Transactions (Dated)'!$B$2:$B$53,'Share Values'!W$11,'Transactions (Dated)'!$C$2:$C$53,"Buy")-SUMIFS('Transactions (Dated)'!$E$2:$E$53,'Transactions (Dated)'!$D$2:$D$53,'Share Values'!$V413,'Transactions (Dated)'!$B$2:$B$53,'Share Values'!W$11,'Transactions (Dated)'!$C$2:$C$53,"Sell")</f>
        <v>4625</v>
      </c>
      <c r="X413" s="40">
        <f ca="1">X412+SUMIFS('Transactions (Dated)'!$E$2:$E$53,'Transactions (Dated)'!$D$2:$D$53,'Share Values'!$V413,'Transactions (Dated)'!$B$2:$B$53,'Share Values'!X$11,'Transactions (Dated)'!$C$2:$C$53,"Buy")-SUMIFS('Transactions (Dated)'!$E$2:$E$53,'Transactions (Dated)'!$D$2:$D$53,'Share Values'!$V413,'Transactions (Dated)'!$B$2:$B$53,'Share Values'!X$11,'Transactions (Dated)'!$C$2:$C$53,"Sell")</f>
        <v>9375</v>
      </c>
      <c r="Y413" s="40">
        <f ca="1">Y412+SUMIFS('Transactions (Dated)'!$E$2:$E$53,'Transactions (Dated)'!$D$2:$D$53,'Share Values'!$V413,'Transactions (Dated)'!$B$2:$B$53,'Share Values'!Y$11,'Transactions (Dated)'!$C$2:$C$53,"Buy")-SUMIFS('Transactions (Dated)'!$E$2:$E$53,'Transactions (Dated)'!$D$2:$D$53,'Share Values'!$V413,'Transactions (Dated)'!$B$2:$B$53,'Share Values'!Y$11,'Transactions (Dated)'!$C$2:$C$53,"Sell")</f>
        <v>0</v>
      </c>
      <c r="Z413" s="40">
        <f ca="1">Z412+SUMIFS('Transactions (Dated)'!$E$2:$E$53,'Transactions (Dated)'!$D$2:$D$53,'Share Values'!$V413,'Transactions (Dated)'!$B$2:$B$53,'Share Values'!Z$11,'Transactions (Dated)'!$C$2:$C$53,"Buy")-SUMIFS('Transactions (Dated)'!$E$2:$E$53,'Transactions (Dated)'!$D$2:$D$53,'Share Values'!$V413,'Transactions (Dated)'!$B$2:$B$53,'Share Values'!Z$11,'Transactions (Dated)'!$C$2:$C$53,"Sell")</f>
        <v>1892</v>
      </c>
      <c r="AA413" s="40">
        <f ca="1">AA412+SUMIFS('Transactions (Dated)'!$E$2:$E$53,'Transactions (Dated)'!$D$2:$D$53,'Share Values'!$V413,'Transactions (Dated)'!$B$2:$B$53,'Share Values'!AA$11,'Transactions (Dated)'!$C$2:$C$53,"Buy")-SUMIFS('Transactions (Dated)'!$E$2:$E$53,'Transactions (Dated)'!$D$2:$D$53,'Share Values'!$V413,'Transactions (Dated)'!$B$2:$B$53,'Share Values'!AA$11,'Transactions (Dated)'!$C$2:$C$53,"Sell")</f>
        <v>2348</v>
      </c>
      <c r="AB413" s="40">
        <f ca="1">AB412+SUMIFS('Transactions (Dated)'!$E$2:$E$53,'Transactions (Dated)'!$D$2:$D$53,'Share Values'!$V413,'Transactions (Dated)'!$B$2:$B$53,'Share Values'!AB$11,'Transactions (Dated)'!$C$2:$C$53,"Buy")-SUMIFS('Transactions (Dated)'!$E$2:$E$53,'Transactions (Dated)'!$D$2:$D$53,'Share Values'!$V413,'Transactions (Dated)'!$B$2:$B$53,'Share Values'!AB$11,'Transactions (Dated)'!$C$2:$C$53,"Sell")</f>
        <v>4900</v>
      </c>
      <c r="AC413" s="40">
        <f ca="1">AC412+SUMIFS('Transactions (Dated)'!$E$2:$E$53,'Transactions (Dated)'!$D$2:$D$53,'Share Values'!$V413,'Transactions (Dated)'!$B$2:$B$53,'Share Values'!AC$11,'Transactions (Dated)'!$C$2:$C$53,"Buy")-SUMIFS('Transactions (Dated)'!$E$2:$E$53,'Transactions (Dated)'!$D$2:$D$53,'Share Values'!$V413,'Transactions (Dated)'!$B$2:$B$53,'Share Values'!AC$11,'Transactions (Dated)'!$C$2:$C$53,"Sell")</f>
        <v>2900</v>
      </c>
      <c r="AD413" s="40">
        <f ca="1">AD412+SUMIFS('Transactions (Dated)'!$E$2:$E$53,'Transactions (Dated)'!$D$2:$D$53,'Share Values'!$V413,'Transactions (Dated)'!$B$2:$B$53,'Share Values'!AD$11,'Transactions (Dated)'!$C$2:$C$53,"Buy")-SUMIFS('Transactions (Dated)'!$E$2:$E$53,'Transactions (Dated)'!$D$2:$D$53,'Share Values'!$V413,'Transactions (Dated)'!$B$2:$B$53,'Share Values'!AD$11,'Transactions (Dated)'!$C$2:$C$53,"Sell")</f>
        <v>14201</v>
      </c>
      <c r="AE413" s="40">
        <f ca="1">AE412+SUMIFS('Transactions (Dated)'!$E$2:$E$53,'Transactions (Dated)'!$D$2:$D$53,'Share Values'!$V413,'Transactions (Dated)'!$B$2:$B$53,'Share Values'!AE$11,'Transactions (Dated)'!$C$2:$C$53,"Buy")-SUMIFS('Transactions (Dated)'!$E$2:$E$53,'Transactions (Dated)'!$D$2:$D$53,'Share Values'!$V413,'Transactions (Dated)'!$B$2:$B$53,'Share Values'!AE$11,'Transactions (Dated)'!$C$2:$C$53,"Sell")</f>
        <v>6835</v>
      </c>
      <c r="AF413" s="40">
        <f ca="1">AF412+SUMIFS('Transactions (Dated)'!$E$2:$E$53,'Transactions (Dated)'!$D$2:$D$53,'Share Values'!$V413,'Transactions (Dated)'!$B$2:$B$53,'Share Values'!AF$11,'Transactions (Dated)'!$C$2:$C$53,"Buy")-SUMIFS('Transactions (Dated)'!$E$2:$E$53,'Transactions (Dated)'!$D$2:$D$53,'Share Values'!$V413,'Transactions (Dated)'!$B$2:$B$53,'Share Values'!AF$11,'Transactions (Dated)'!$C$2:$C$53,"Sell")</f>
        <v>0</v>
      </c>
      <c r="AG413" s="40">
        <f ca="1">AG412+SUMIFS('Transactions (Dated)'!$E$2:$E$53,'Transactions (Dated)'!$D$2:$D$53,'Share Values'!$V413,'Transactions (Dated)'!$B$2:$B$53,'Share Values'!AG$11,'Transactions (Dated)'!$C$2:$C$53,"Buy")-SUMIFS('Transactions (Dated)'!$E$2:$E$53,'Transactions (Dated)'!$D$2:$D$53,'Share Values'!$V413,'Transactions (Dated)'!$B$2:$B$53,'Share Values'!AG$11,'Transactions (Dated)'!$C$2:$C$53,"Sell")</f>
        <v>0</v>
      </c>
      <c r="AH413" s="40">
        <f ca="1">AH412+SUMIFS('Transactions (Dated)'!$E$2:$E$53,'Transactions (Dated)'!$D$2:$D$53,'Share Values'!$V413,'Transactions (Dated)'!$B$2:$B$53,'Share Values'!AH$11,'Transactions (Dated)'!$C$2:$C$53,"Buy")-SUMIFS('Transactions (Dated)'!$E$2:$E$53,'Transactions (Dated)'!$D$2:$D$53,'Share Values'!$V413,'Transactions (Dated)'!$B$2:$B$53,'Share Values'!AH$11,'Transactions (Dated)'!$C$2:$C$53,"Sell")</f>
        <v>0</v>
      </c>
      <c r="AI413" s="40">
        <f ca="1">AI412+SUMIFS('Transactions (Dated)'!$E$2:$E$53,'Transactions (Dated)'!$D$2:$D$53,'Share Values'!$V413,'Transactions (Dated)'!$B$2:$B$53,'Share Values'!AI$11,'Transactions (Dated)'!$C$2:$C$53,"Buy")-SUMIFS('Transactions (Dated)'!$E$2:$E$53,'Transactions (Dated)'!$D$2:$D$53,'Share Values'!$V413,'Transactions (Dated)'!$B$2:$B$53,'Share Values'!AI$11,'Transactions (Dated)'!$C$2:$C$53,"Sell")</f>
        <v>0</v>
      </c>
      <c r="AJ413" s="40">
        <f ca="1">AJ412+SUMIFS('Transactions (Dated)'!$E$2:$E$53,'Transactions (Dated)'!$D$2:$D$53,'Share Values'!$V413,'Transactions (Dated)'!$B$2:$B$53,'Share Values'!AJ$11,'Transactions (Dated)'!$C$2:$C$53,"Buy")-SUMIFS('Transactions (Dated)'!$E$2:$E$53,'Transactions (Dated)'!$D$2:$D$53,'Share Values'!$V413,'Transactions (Dated)'!$B$2:$B$53,'Share Values'!AJ$11,'Transactions (Dated)'!$C$2:$C$53,"Sell")</f>
        <v>0</v>
      </c>
      <c r="AK413" s="40"/>
      <c r="AM413" s="3">
        <f t="shared" si="153"/>
        <v>42496</v>
      </c>
      <c r="AN413" s="6">
        <f t="shared" ca="1" si="154"/>
        <v>39913.75</v>
      </c>
      <c r="AO413" s="6">
        <f t="shared" ca="1" si="155"/>
        <v>22500</v>
      </c>
      <c r="AP413" s="6">
        <f t="shared" ca="1" si="156"/>
        <v>0</v>
      </c>
      <c r="AQ413" s="6">
        <f t="shared" ca="1" si="157"/>
        <v>62927.92</v>
      </c>
      <c r="AR413" s="6">
        <f t="shared" ca="1" si="158"/>
        <v>36769.68</v>
      </c>
      <c r="AS413" s="6">
        <f t="shared" ca="1" si="159"/>
        <v>62670.999999999993</v>
      </c>
      <c r="AT413" s="6">
        <f t="shared" ca="1" si="160"/>
        <v>49764</v>
      </c>
      <c r="AU413" s="6">
        <f t="shared" ca="1" si="161"/>
        <v>67738.76999999999</v>
      </c>
      <c r="AV413" s="6">
        <f t="shared" ca="1" si="162"/>
        <v>59122.75</v>
      </c>
      <c r="AW413" s="6">
        <f t="shared" ca="1" si="163"/>
        <v>0</v>
      </c>
      <c r="AX413" s="6">
        <f t="shared" ca="1" si="164"/>
        <v>0</v>
      </c>
      <c r="AY413" s="6">
        <f t="shared" ca="1" si="165"/>
        <v>0</v>
      </c>
      <c r="AZ413" s="6">
        <f t="shared" ca="1" si="166"/>
        <v>0</v>
      </c>
      <c r="BA413" s="6">
        <f t="shared" ca="1" si="167"/>
        <v>0</v>
      </c>
      <c r="BB413" s="6"/>
      <c r="BD413" s="4">
        <f t="shared" ca="1" si="168"/>
        <v>401407.87</v>
      </c>
      <c r="BF413" s="3">
        <f t="shared" si="169"/>
        <v>42496</v>
      </c>
      <c r="BG413" s="6">
        <f>BG412+SUMIFS('Transactions (Dated)'!H:H,'Transactions (Dated)'!D:D,'Share Values'!AM413)</f>
        <v>633797.67999999993</v>
      </c>
      <c r="BH413" s="6">
        <f ca="1">BH412+SUMIFS('Transactions (Dated)'!$F:$F,'Transactions (Dated)'!$D:$D,$BF413,'Transactions (Dated)'!$B:$B,BH$11,'Transactions (Dated)'!$C:$C,"Dividend (paid to cash)")*W413</f>
        <v>0</v>
      </c>
      <c r="BI413" s="6">
        <f ca="1">BI412+SUMIFS('Transactions (Dated)'!$F:$F,'Transactions (Dated)'!$D:$D,$BF413,'Transactions (Dated)'!$B:$B,BI$11,'Transactions (Dated)'!$C:$C,"Dividend (paid to cash)")*X413</f>
        <v>2421.875</v>
      </c>
      <c r="BJ413" s="6">
        <f ca="1">BJ412+SUMIFS('Transactions (Dated)'!$F:$F,'Transactions (Dated)'!$D:$D,$BF413,'Transactions (Dated)'!$B:$B,BJ$11,'Transactions (Dated)'!$C:$C,"Dividend (paid to cash)")*Y413</f>
        <v>0</v>
      </c>
      <c r="BK413" s="6">
        <f ca="1">BK412+SUMIFS('Transactions (Dated)'!$F:$F,'Transactions (Dated)'!$D:$D,$BF413,'Transactions (Dated)'!$B:$B,BK$11,'Transactions (Dated)'!$C:$C,"Dividend (paid to cash)")*Z413</f>
        <v>312.18000000000006</v>
      </c>
      <c r="BL413" s="6">
        <f ca="1">BL412+SUMIFS('Transactions (Dated)'!$F:$F,'Transactions (Dated)'!$D:$D,$BF413,'Transactions (Dated)'!$B:$B,BL$11,'Transactions (Dated)'!$C:$C,"Dividend (paid to cash)")*AA413</f>
        <v>0</v>
      </c>
      <c r="BM413" s="6">
        <f ca="1">BM412+SUMIFS('Transactions (Dated)'!$F:$F,'Transactions (Dated)'!$D:$D,$BF413,'Transactions (Dated)'!$B:$B,BM$11,'Transactions (Dated)'!$C:$C,"Dividend (paid to cash)")*AB413</f>
        <v>1077.951</v>
      </c>
      <c r="BN413" s="6">
        <f ca="1">BN412+SUMIFS('Transactions (Dated)'!$F:$F,'Transactions (Dated)'!$D:$D,$BF413,'Transactions (Dated)'!$B:$B,BN$11,'Transactions (Dated)'!$C:$C,"Dividend (paid to cash)")*AC413</f>
        <v>1014.9999999999999</v>
      </c>
      <c r="BO413" s="6">
        <f ca="1">BO412+SUMIFS('Transactions (Dated)'!$F:$F,'Transactions (Dated)'!$D:$D,$BF413,'Transactions (Dated)'!$B:$B,BO$11,'Transactions (Dated)'!$C:$C,"Dividend (paid to cash)")*AD413</f>
        <v>0</v>
      </c>
      <c r="BP413" s="6">
        <f ca="1">BP412+SUMIFS('Transactions (Dated)'!$F:$F,'Transactions (Dated)'!$D:$D,$BF413,'Transactions (Dated)'!$B:$B,BP$11,'Transactions (Dated)'!$C:$C,"Dividend (paid to cash)")*AE413</f>
        <v>0</v>
      </c>
      <c r="BQ413" s="6">
        <f ca="1">BQ412+SUMIFS('Transactions (Dated)'!$F:$F,'Transactions (Dated)'!$D:$D,$BF413,'Transactions (Dated)'!$B:$B,BQ$11,'Transactions (Dated)'!$C:$C,"Dividend (paid to cash)")*AF413</f>
        <v>0</v>
      </c>
      <c r="BR413" s="6">
        <f ca="1">BR412+SUMIFS('Transactions (Dated)'!$F:$F,'Transactions (Dated)'!$D:$D,$BF413,'Transactions (Dated)'!$B:$B,BR$11,'Transactions (Dated)'!$C:$C,"Dividend (paid to cash)")*AG413</f>
        <v>0</v>
      </c>
      <c r="BS413" s="6">
        <f ca="1">BS412+SUMIFS('Transactions (Dated)'!$F:$F,'Transactions (Dated)'!$D:$D,$BF413,'Transactions (Dated)'!$B:$B,BS$11,'Transactions (Dated)'!$C:$C,"Dividend (paid to cash)")*AH413</f>
        <v>0</v>
      </c>
      <c r="BT413" s="6">
        <f ca="1">BT412+SUMIFS('Transactions (Dated)'!$F:$F,'Transactions (Dated)'!$D:$D,$BF413,'Transactions (Dated)'!$B:$B,BT$11,'Transactions (Dated)'!$C:$C,"Dividend (paid to cash)")*AI413</f>
        <v>0</v>
      </c>
      <c r="BU413" s="6">
        <f ca="1">BU412+SUMIFS('Transactions (Dated)'!$F:$F,'Transactions (Dated)'!$D:$D,$BF413,'Transactions (Dated)'!$B:$B,BU$11,'Transactions (Dated)'!$C:$C,"Dividend (paid to cash)")*AJ413</f>
        <v>0</v>
      </c>
      <c r="BV413" s="6"/>
      <c r="BX413" s="6">
        <f t="shared" ca="1" si="174"/>
        <v>638624.68599999999</v>
      </c>
      <c r="BZ413" s="3">
        <f t="shared" si="175"/>
        <v>42496</v>
      </c>
      <c r="CA413" s="4">
        <f t="shared" ca="1" si="170"/>
        <v>401407.87</v>
      </c>
      <c r="CB413" s="4">
        <f t="shared" ca="1" si="171"/>
        <v>638624.68599999999</v>
      </c>
      <c r="CD413" s="4">
        <f t="shared" ca="1" si="172"/>
        <v>1040032.556</v>
      </c>
    </row>
    <row r="414" spans="2:82" x14ac:dyDescent="0.15">
      <c r="B414" s="3">
        <f t="shared" si="173"/>
        <v>42499</v>
      </c>
      <c r="C414" s="2">
        <v>13563.8</v>
      </c>
      <c r="E414" s="70">
        <v>42499</v>
      </c>
      <c r="F414" s="69">
        <v>8.51</v>
      </c>
      <c r="G414" s="69">
        <v>2.38</v>
      </c>
      <c r="H414" s="69">
        <v>18.324999999999999</v>
      </c>
      <c r="I414" s="69">
        <v>33.57</v>
      </c>
      <c r="J414" s="69">
        <v>15.44</v>
      </c>
      <c r="K414" s="69">
        <v>12.78</v>
      </c>
      <c r="L414" s="69">
        <v>16.850000000000001</v>
      </c>
      <c r="M414" s="69">
        <v>4.46</v>
      </c>
      <c r="N414" s="69">
        <v>8.66</v>
      </c>
      <c r="O414" s="69">
        <v>9.4367000000000001</v>
      </c>
      <c r="P414" s="69">
        <v>29.15</v>
      </c>
      <c r="Q414" s="69">
        <v>1.02</v>
      </c>
      <c r="R414" s="69">
        <v>4.78</v>
      </c>
      <c r="S414" s="69">
        <v>40.07</v>
      </c>
      <c r="T414" s="4"/>
      <c r="V414" s="3">
        <f t="shared" si="152"/>
        <v>42499</v>
      </c>
      <c r="W414" s="40">
        <f ca="1">W413+SUMIFS('Transactions (Dated)'!$E$2:$E$53,'Transactions (Dated)'!$D$2:$D$53,'Share Values'!$V414,'Transactions (Dated)'!$B$2:$B$53,'Share Values'!W$11,'Transactions (Dated)'!$C$2:$C$53,"Buy")-SUMIFS('Transactions (Dated)'!$E$2:$E$53,'Transactions (Dated)'!$D$2:$D$53,'Share Values'!$V414,'Transactions (Dated)'!$B$2:$B$53,'Share Values'!W$11,'Transactions (Dated)'!$C$2:$C$53,"Sell")</f>
        <v>4625</v>
      </c>
      <c r="X414" s="40">
        <f ca="1">X413+SUMIFS('Transactions (Dated)'!$E$2:$E$53,'Transactions (Dated)'!$D$2:$D$53,'Share Values'!$V414,'Transactions (Dated)'!$B$2:$B$53,'Share Values'!X$11,'Transactions (Dated)'!$C$2:$C$53,"Buy")-SUMIFS('Transactions (Dated)'!$E$2:$E$53,'Transactions (Dated)'!$D$2:$D$53,'Share Values'!$V414,'Transactions (Dated)'!$B$2:$B$53,'Share Values'!X$11,'Transactions (Dated)'!$C$2:$C$53,"Sell")</f>
        <v>9375</v>
      </c>
      <c r="Y414" s="40">
        <f ca="1">Y413+SUMIFS('Transactions (Dated)'!$E$2:$E$53,'Transactions (Dated)'!$D$2:$D$53,'Share Values'!$V414,'Transactions (Dated)'!$B$2:$B$53,'Share Values'!Y$11,'Transactions (Dated)'!$C$2:$C$53,"Buy")-SUMIFS('Transactions (Dated)'!$E$2:$E$53,'Transactions (Dated)'!$D$2:$D$53,'Share Values'!$V414,'Transactions (Dated)'!$B$2:$B$53,'Share Values'!Y$11,'Transactions (Dated)'!$C$2:$C$53,"Sell")</f>
        <v>0</v>
      </c>
      <c r="Z414" s="40">
        <f ca="1">Z413+SUMIFS('Transactions (Dated)'!$E$2:$E$53,'Transactions (Dated)'!$D$2:$D$53,'Share Values'!$V414,'Transactions (Dated)'!$B$2:$B$53,'Share Values'!Z$11,'Transactions (Dated)'!$C$2:$C$53,"Buy")-SUMIFS('Transactions (Dated)'!$E$2:$E$53,'Transactions (Dated)'!$D$2:$D$53,'Share Values'!$V414,'Transactions (Dated)'!$B$2:$B$53,'Share Values'!Z$11,'Transactions (Dated)'!$C$2:$C$53,"Sell")</f>
        <v>1892</v>
      </c>
      <c r="AA414" s="40">
        <f ca="1">AA413+SUMIFS('Transactions (Dated)'!$E$2:$E$53,'Transactions (Dated)'!$D$2:$D$53,'Share Values'!$V414,'Transactions (Dated)'!$B$2:$B$53,'Share Values'!AA$11,'Transactions (Dated)'!$C$2:$C$53,"Buy")-SUMIFS('Transactions (Dated)'!$E$2:$E$53,'Transactions (Dated)'!$D$2:$D$53,'Share Values'!$V414,'Transactions (Dated)'!$B$2:$B$53,'Share Values'!AA$11,'Transactions (Dated)'!$C$2:$C$53,"Sell")</f>
        <v>2348</v>
      </c>
      <c r="AB414" s="40">
        <f ca="1">AB413+SUMIFS('Transactions (Dated)'!$E$2:$E$53,'Transactions (Dated)'!$D$2:$D$53,'Share Values'!$V414,'Transactions (Dated)'!$B$2:$B$53,'Share Values'!AB$11,'Transactions (Dated)'!$C$2:$C$53,"Buy")-SUMIFS('Transactions (Dated)'!$E$2:$E$53,'Transactions (Dated)'!$D$2:$D$53,'Share Values'!$V414,'Transactions (Dated)'!$B$2:$B$53,'Share Values'!AB$11,'Transactions (Dated)'!$C$2:$C$53,"Sell")</f>
        <v>4900</v>
      </c>
      <c r="AC414" s="40">
        <f ca="1">AC413+SUMIFS('Transactions (Dated)'!$E$2:$E$53,'Transactions (Dated)'!$D$2:$D$53,'Share Values'!$V414,'Transactions (Dated)'!$B$2:$B$53,'Share Values'!AC$11,'Transactions (Dated)'!$C$2:$C$53,"Buy")-SUMIFS('Transactions (Dated)'!$E$2:$E$53,'Transactions (Dated)'!$D$2:$D$53,'Share Values'!$V414,'Transactions (Dated)'!$B$2:$B$53,'Share Values'!AC$11,'Transactions (Dated)'!$C$2:$C$53,"Sell")</f>
        <v>2900</v>
      </c>
      <c r="AD414" s="40">
        <f ca="1">AD413+SUMIFS('Transactions (Dated)'!$E$2:$E$53,'Transactions (Dated)'!$D$2:$D$53,'Share Values'!$V414,'Transactions (Dated)'!$B$2:$B$53,'Share Values'!AD$11,'Transactions (Dated)'!$C$2:$C$53,"Buy")-SUMIFS('Transactions (Dated)'!$E$2:$E$53,'Transactions (Dated)'!$D$2:$D$53,'Share Values'!$V414,'Transactions (Dated)'!$B$2:$B$53,'Share Values'!AD$11,'Transactions (Dated)'!$C$2:$C$53,"Sell")</f>
        <v>14201</v>
      </c>
      <c r="AE414" s="40">
        <f ca="1">AE413+SUMIFS('Transactions (Dated)'!$E$2:$E$53,'Transactions (Dated)'!$D$2:$D$53,'Share Values'!$V414,'Transactions (Dated)'!$B$2:$B$53,'Share Values'!AE$11,'Transactions (Dated)'!$C$2:$C$53,"Buy")-SUMIFS('Transactions (Dated)'!$E$2:$E$53,'Transactions (Dated)'!$D$2:$D$53,'Share Values'!$V414,'Transactions (Dated)'!$B$2:$B$53,'Share Values'!AE$11,'Transactions (Dated)'!$C$2:$C$53,"Sell")</f>
        <v>6835</v>
      </c>
      <c r="AF414" s="40">
        <f ca="1">AF413+SUMIFS('Transactions (Dated)'!$E$2:$E$53,'Transactions (Dated)'!$D$2:$D$53,'Share Values'!$V414,'Transactions (Dated)'!$B$2:$B$53,'Share Values'!AF$11,'Transactions (Dated)'!$C$2:$C$53,"Buy")-SUMIFS('Transactions (Dated)'!$E$2:$E$53,'Transactions (Dated)'!$D$2:$D$53,'Share Values'!$V414,'Transactions (Dated)'!$B$2:$B$53,'Share Values'!AF$11,'Transactions (Dated)'!$C$2:$C$53,"Sell")</f>
        <v>0</v>
      </c>
      <c r="AG414" s="40">
        <f ca="1">AG413+SUMIFS('Transactions (Dated)'!$E$2:$E$53,'Transactions (Dated)'!$D$2:$D$53,'Share Values'!$V414,'Transactions (Dated)'!$B$2:$B$53,'Share Values'!AG$11,'Transactions (Dated)'!$C$2:$C$53,"Buy")-SUMIFS('Transactions (Dated)'!$E$2:$E$53,'Transactions (Dated)'!$D$2:$D$53,'Share Values'!$V414,'Transactions (Dated)'!$B$2:$B$53,'Share Values'!AG$11,'Transactions (Dated)'!$C$2:$C$53,"Sell")</f>
        <v>0</v>
      </c>
      <c r="AH414" s="40">
        <f ca="1">AH413+SUMIFS('Transactions (Dated)'!$E$2:$E$53,'Transactions (Dated)'!$D$2:$D$53,'Share Values'!$V414,'Transactions (Dated)'!$B$2:$B$53,'Share Values'!AH$11,'Transactions (Dated)'!$C$2:$C$53,"Buy")-SUMIFS('Transactions (Dated)'!$E$2:$E$53,'Transactions (Dated)'!$D$2:$D$53,'Share Values'!$V414,'Transactions (Dated)'!$B$2:$B$53,'Share Values'!AH$11,'Transactions (Dated)'!$C$2:$C$53,"Sell")</f>
        <v>0</v>
      </c>
      <c r="AI414" s="40">
        <f ca="1">AI413+SUMIFS('Transactions (Dated)'!$E$2:$E$53,'Transactions (Dated)'!$D$2:$D$53,'Share Values'!$V414,'Transactions (Dated)'!$B$2:$B$53,'Share Values'!AI$11,'Transactions (Dated)'!$C$2:$C$53,"Buy")-SUMIFS('Transactions (Dated)'!$E$2:$E$53,'Transactions (Dated)'!$D$2:$D$53,'Share Values'!$V414,'Transactions (Dated)'!$B$2:$B$53,'Share Values'!AI$11,'Transactions (Dated)'!$C$2:$C$53,"Sell")</f>
        <v>0</v>
      </c>
      <c r="AJ414" s="40">
        <f ca="1">AJ413+SUMIFS('Transactions (Dated)'!$E$2:$E$53,'Transactions (Dated)'!$D$2:$D$53,'Share Values'!$V414,'Transactions (Dated)'!$B$2:$B$53,'Share Values'!AJ$11,'Transactions (Dated)'!$C$2:$C$53,"Buy")-SUMIFS('Transactions (Dated)'!$E$2:$E$53,'Transactions (Dated)'!$D$2:$D$53,'Share Values'!$V414,'Transactions (Dated)'!$B$2:$B$53,'Share Values'!AJ$11,'Transactions (Dated)'!$C$2:$C$53,"Sell")</f>
        <v>0</v>
      </c>
      <c r="AK414" s="40"/>
      <c r="AM414" s="3">
        <f t="shared" si="153"/>
        <v>42499</v>
      </c>
      <c r="AN414" s="6">
        <f t="shared" ca="1" si="154"/>
        <v>39358.75</v>
      </c>
      <c r="AO414" s="6">
        <f t="shared" ca="1" si="155"/>
        <v>22312.5</v>
      </c>
      <c r="AP414" s="6">
        <f t="shared" ca="1" si="156"/>
        <v>0</v>
      </c>
      <c r="AQ414" s="6">
        <f t="shared" ca="1" si="157"/>
        <v>63514.44</v>
      </c>
      <c r="AR414" s="6">
        <f t="shared" ca="1" si="158"/>
        <v>36253.119999999995</v>
      </c>
      <c r="AS414" s="6">
        <f t="shared" ca="1" si="159"/>
        <v>62622</v>
      </c>
      <c r="AT414" s="6">
        <f t="shared" ca="1" si="160"/>
        <v>48865.000000000007</v>
      </c>
      <c r="AU414" s="6">
        <f t="shared" ca="1" si="161"/>
        <v>63336.46</v>
      </c>
      <c r="AV414" s="6">
        <f t="shared" ca="1" si="162"/>
        <v>59191.1</v>
      </c>
      <c r="AW414" s="6">
        <f t="shared" ca="1" si="163"/>
        <v>0</v>
      </c>
      <c r="AX414" s="6">
        <f t="shared" ca="1" si="164"/>
        <v>0</v>
      </c>
      <c r="AY414" s="6">
        <f t="shared" ca="1" si="165"/>
        <v>0</v>
      </c>
      <c r="AZ414" s="6">
        <f t="shared" ca="1" si="166"/>
        <v>0</v>
      </c>
      <c r="BA414" s="6">
        <f t="shared" ca="1" si="167"/>
        <v>0</v>
      </c>
      <c r="BB414" s="6"/>
      <c r="BD414" s="4">
        <f t="shared" ca="1" si="168"/>
        <v>395453.37</v>
      </c>
      <c r="BF414" s="3">
        <f t="shared" si="169"/>
        <v>42499</v>
      </c>
      <c r="BG414" s="6">
        <f>BG413+SUMIFS('Transactions (Dated)'!H:H,'Transactions (Dated)'!D:D,'Share Values'!AM414)</f>
        <v>633797.67999999993</v>
      </c>
      <c r="BH414" s="6">
        <f ca="1">BH413+SUMIFS('Transactions (Dated)'!$F:$F,'Transactions (Dated)'!$D:$D,$BF414,'Transactions (Dated)'!$B:$B,BH$11,'Transactions (Dated)'!$C:$C,"Dividend (paid to cash)")*W414</f>
        <v>0</v>
      </c>
      <c r="BI414" s="6">
        <f ca="1">BI413+SUMIFS('Transactions (Dated)'!$F:$F,'Transactions (Dated)'!$D:$D,$BF414,'Transactions (Dated)'!$B:$B,BI$11,'Transactions (Dated)'!$C:$C,"Dividend (paid to cash)")*X414</f>
        <v>2421.875</v>
      </c>
      <c r="BJ414" s="6">
        <f ca="1">BJ413+SUMIFS('Transactions (Dated)'!$F:$F,'Transactions (Dated)'!$D:$D,$BF414,'Transactions (Dated)'!$B:$B,BJ$11,'Transactions (Dated)'!$C:$C,"Dividend (paid to cash)")*Y414</f>
        <v>0</v>
      </c>
      <c r="BK414" s="6">
        <f ca="1">BK413+SUMIFS('Transactions (Dated)'!$F:$F,'Transactions (Dated)'!$D:$D,$BF414,'Transactions (Dated)'!$B:$B,BK$11,'Transactions (Dated)'!$C:$C,"Dividend (paid to cash)")*Z414</f>
        <v>312.18000000000006</v>
      </c>
      <c r="BL414" s="6">
        <f ca="1">BL413+SUMIFS('Transactions (Dated)'!$F:$F,'Transactions (Dated)'!$D:$D,$BF414,'Transactions (Dated)'!$B:$B,BL$11,'Transactions (Dated)'!$C:$C,"Dividend (paid to cash)")*AA414</f>
        <v>0</v>
      </c>
      <c r="BM414" s="6">
        <f ca="1">BM413+SUMIFS('Transactions (Dated)'!$F:$F,'Transactions (Dated)'!$D:$D,$BF414,'Transactions (Dated)'!$B:$B,BM$11,'Transactions (Dated)'!$C:$C,"Dividend (paid to cash)")*AB414</f>
        <v>1077.951</v>
      </c>
      <c r="BN414" s="6">
        <f ca="1">BN413+SUMIFS('Transactions (Dated)'!$F:$F,'Transactions (Dated)'!$D:$D,$BF414,'Transactions (Dated)'!$B:$B,BN$11,'Transactions (Dated)'!$C:$C,"Dividend (paid to cash)")*AC414</f>
        <v>1014.9999999999999</v>
      </c>
      <c r="BO414" s="6">
        <f ca="1">BO413+SUMIFS('Transactions (Dated)'!$F:$F,'Transactions (Dated)'!$D:$D,$BF414,'Transactions (Dated)'!$B:$B,BO$11,'Transactions (Dated)'!$C:$C,"Dividend (paid to cash)")*AD414</f>
        <v>0</v>
      </c>
      <c r="BP414" s="6">
        <f ca="1">BP413+SUMIFS('Transactions (Dated)'!$F:$F,'Transactions (Dated)'!$D:$D,$BF414,'Transactions (Dated)'!$B:$B,BP$11,'Transactions (Dated)'!$C:$C,"Dividend (paid to cash)")*AE414</f>
        <v>0</v>
      </c>
      <c r="BQ414" s="6">
        <f ca="1">BQ413+SUMIFS('Transactions (Dated)'!$F:$F,'Transactions (Dated)'!$D:$D,$BF414,'Transactions (Dated)'!$B:$B,BQ$11,'Transactions (Dated)'!$C:$C,"Dividend (paid to cash)")*AF414</f>
        <v>0</v>
      </c>
      <c r="BR414" s="6">
        <f ca="1">BR413+SUMIFS('Transactions (Dated)'!$F:$F,'Transactions (Dated)'!$D:$D,$BF414,'Transactions (Dated)'!$B:$B,BR$11,'Transactions (Dated)'!$C:$C,"Dividend (paid to cash)")*AG414</f>
        <v>0</v>
      </c>
      <c r="BS414" s="6">
        <f ca="1">BS413+SUMIFS('Transactions (Dated)'!$F:$F,'Transactions (Dated)'!$D:$D,$BF414,'Transactions (Dated)'!$B:$B,BS$11,'Transactions (Dated)'!$C:$C,"Dividend (paid to cash)")*AH414</f>
        <v>0</v>
      </c>
      <c r="BT414" s="6">
        <f ca="1">BT413+SUMIFS('Transactions (Dated)'!$F:$F,'Transactions (Dated)'!$D:$D,$BF414,'Transactions (Dated)'!$B:$B,BT$11,'Transactions (Dated)'!$C:$C,"Dividend (paid to cash)")*AI414</f>
        <v>0</v>
      </c>
      <c r="BU414" s="6">
        <f ca="1">BU413+SUMIFS('Transactions (Dated)'!$F:$F,'Transactions (Dated)'!$D:$D,$BF414,'Transactions (Dated)'!$B:$B,BU$11,'Transactions (Dated)'!$C:$C,"Dividend (paid to cash)")*AJ414</f>
        <v>0</v>
      </c>
      <c r="BV414" s="6"/>
      <c r="BX414" s="6">
        <f t="shared" ca="1" si="174"/>
        <v>638624.68599999999</v>
      </c>
      <c r="BZ414" s="3">
        <f t="shared" si="175"/>
        <v>42499</v>
      </c>
      <c r="CA414" s="4">
        <f t="shared" ca="1" si="170"/>
        <v>395453.37</v>
      </c>
      <c r="CB414" s="4">
        <f t="shared" ca="1" si="171"/>
        <v>638624.68599999999</v>
      </c>
      <c r="CD414" s="4">
        <f t="shared" ca="1" si="172"/>
        <v>1034078.056</v>
      </c>
    </row>
    <row r="415" spans="2:82" x14ac:dyDescent="0.15">
      <c r="B415" s="3">
        <f t="shared" si="173"/>
        <v>42500</v>
      </c>
      <c r="C415" s="2">
        <v>13775.2</v>
      </c>
      <c r="E415" s="70">
        <v>42500</v>
      </c>
      <c r="F415" s="69">
        <v>8.68</v>
      </c>
      <c r="G415" s="69">
        <v>2.5</v>
      </c>
      <c r="H415" s="69">
        <v>18.61</v>
      </c>
      <c r="I415" s="69">
        <v>33.86</v>
      </c>
      <c r="J415" s="69">
        <v>15.43</v>
      </c>
      <c r="K415" s="69">
        <v>12.79</v>
      </c>
      <c r="L415" s="69">
        <v>17.04</v>
      </c>
      <c r="M415" s="69">
        <v>4.6500000000000004</v>
      </c>
      <c r="N415" s="69">
        <v>8.75</v>
      </c>
      <c r="O415" s="69">
        <v>9.6266999999999996</v>
      </c>
      <c r="P415" s="69">
        <v>29.39</v>
      </c>
      <c r="Q415" s="69">
        <v>1.0900000000000001</v>
      </c>
      <c r="R415" s="69">
        <v>4.91</v>
      </c>
      <c r="S415" s="69">
        <v>40.299999999999997</v>
      </c>
      <c r="T415" s="4"/>
      <c r="V415" s="3">
        <f t="shared" si="152"/>
        <v>42500</v>
      </c>
      <c r="W415" s="40">
        <f ca="1">W414+SUMIFS('Transactions (Dated)'!$E$2:$E$53,'Transactions (Dated)'!$D$2:$D$53,'Share Values'!$V415,'Transactions (Dated)'!$B$2:$B$53,'Share Values'!W$11,'Transactions (Dated)'!$C$2:$C$53,"Buy")-SUMIFS('Transactions (Dated)'!$E$2:$E$53,'Transactions (Dated)'!$D$2:$D$53,'Share Values'!$V415,'Transactions (Dated)'!$B$2:$B$53,'Share Values'!W$11,'Transactions (Dated)'!$C$2:$C$53,"Sell")</f>
        <v>4625</v>
      </c>
      <c r="X415" s="40">
        <f ca="1">X414+SUMIFS('Transactions (Dated)'!$E$2:$E$53,'Transactions (Dated)'!$D$2:$D$53,'Share Values'!$V415,'Transactions (Dated)'!$B$2:$B$53,'Share Values'!X$11,'Transactions (Dated)'!$C$2:$C$53,"Buy")-SUMIFS('Transactions (Dated)'!$E$2:$E$53,'Transactions (Dated)'!$D$2:$D$53,'Share Values'!$V415,'Transactions (Dated)'!$B$2:$B$53,'Share Values'!X$11,'Transactions (Dated)'!$C$2:$C$53,"Sell")</f>
        <v>9375</v>
      </c>
      <c r="Y415" s="40">
        <f ca="1">Y414+SUMIFS('Transactions (Dated)'!$E$2:$E$53,'Transactions (Dated)'!$D$2:$D$53,'Share Values'!$V415,'Transactions (Dated)'!$B$2:$B$53,'Share Values'!Y$11,'Transactions (Dated)'!$C$2:$C$53,"Buy")-SUMIFS('Transactions (Dated)'!$E$2:$E$53,'Transactions (Dated)'!$D$2:$D$53,'Share Values'!$V415,'Transactions (Dated)'!$B$2:$B$53,'Share Values'!Y$11,'Transactions (Dated)'!$C$2:$C$53,"Sell")</f>
        <v>0</v>
      </c>
      <c r="Z415" s="40">
        <f ca="1">Z414+SUMIFS('Transactions (Dated)'!$E$2:$E$53,'Transactions (Dated)'!$D$2:$D$53,'Share Values'!$V415,'Transactions (Dated)'!$B$2:$B$53,'Share Values'!Z$11,'Transactions (Dated)'!$C$2:$C$53,"Buy")-SUMIFS('Transactions (Dated)'!$E$2:$E$53,'Transactions (Dated)'!$D$2:$D$53,'Share Values'!$V415,'Transactions (Dated)'!$B$2:$B$53,'Share Values'!Z$11,'Transactions (Dated)'!$C$2:$C$53,"Sell")</f>
        <v>1892</v>
      </c>
      <c r="AA415" s="40">
        <f ca="1">AA414+SUMIFS('Transactions (Dated)'!$E$2:$E$53,'Transactions (Dated)'!$D$2:$D$53,'Share Values'!$V415,'Transactions (Dated)'!$B$2:$B$53,'Share Values'!AA$11,'Transactions (Dated)'!$C$2:$C$53,"Buy")-SUMIFS('Transactions (Dated)'!$E$2:$E$53,'Transactions (Dated)'!$D$2:$D$53,'Share Values'!$V415,'Transactions (Dated)'!$B$2:$B$53,'Share Values'!AA$11,'Transactions (Dated)'!$C$2:$C$53,"Sell")</f>
        <v>2348</v>
      </c>
      <c r="AB415" s="40">
        <f ca="1">AB414+SUMIFS('Transactions (Dated)'!$E$2:$E$53,'Transactions (Dated)'!$D$2:$D$53,'Share Values'!$V415,'Transactions (Dated)'!$B$2:$B$53,'Share Values'!AB$11,'Transactions (Dated)'!$C$2:$C$53,"Buy")-SUMIFS('Transactions (Dated)'!$E$2:$E$53,'Transactions (Dated)'!$D$2:$D$53,'Share Values'!$V415,'Transactions (Dated)'!$B$2:$B$53,'Share Values'!AB$11,'Transactions (Dated)'!$C$2:$C$53,"Sell")</f>
        <v>4900</v>
      </c>
      <c r="AC415" s="40">
        <f ca="1">AC414+SUMIFS('Transactions (Dated)'!$E$2:$E$53,'Transactions (Dated)'!$D$2:$D$53,'Share Values'!$V415,'Transactions (Dated)'!$B$2:$B$53,'Share Values'!AC$11,'Transactions (Dated)'!$C$2:$C$53,"Buy")-SUMIFS('Transactions (Dated)'!$E$2:$E$53,'Transactions (Dated)'!$D$2:$D$53,'Share Values'!$V415,'Transactions (Dated)'!$B$2:$B$53,'Share Values'!AC$11,'Transactions (Dated)'!$C$2:$C$53,"Sell")</f>
        <v>2900</v>
      </c>
      <c r="AD415" s="40">
        <f ca="1">AD414+SUMIFS('Transactions (Dated)'!$E$2:$E$53,'Transactions (Dated)'!$D$2:$D$53,'Share Values'!$V415,'Transactions (Dated)'!$B$2:$B$53,'Share Values'!AD$11,'Transactions (Dated)'!$C$2:$C$53,"Buy")-SUMIFS('Transactions (Dated)'!$E$2:$E$53,'Transactions (Dated)'!$D$2:$D$53,'Share Values'!$V415,'Transactions (Dated)'!$B$2:$B$53,'Share Values'!AD$11,'Transactions (Dated)'!$C$2:$C$53,"Sell")</f>
        <v>14201</v>
      </c>
      <c r="AE415" s="40">
        <f ca="1">AE414+SUMIFS('Transactions (Dated)'!$E$2:$E$53,'Transactions (Dated)'!$D$2:$D$53,'Share Values'!$V415,'Transactions (Dated)'!$B$2:$B$53,'Share Values'!AE$11,'Transactions (Dated)'!$C$2:$C$53,"Buy")-SUMIFS('Transactions (Dated)'!$E$2:$E$53,'Transactions (Dated)'!$D$2:$D$53,'Share Values'!$V415,'Transactions (Dated)'!$B$2:$B$53,'Share Values'!AE$11,'Transactions (Dated)'!$C$2:$C$53,"Sell")</f>
        <v>6835</v>
      </c>
      <c r="AF415" s="40">
        <f ca="1">AF414+SUMIFS('Transactions (Dated)'!$E$2:$E$53,'Transactions (Dated)'!$D$2:$D$53,'Share Values'!$V415,'Transactions (Dated)'!$B$2:$B$53,'Share Values'!AF$11,'Transactions (Dated)'!$C$2:$C$53,"Buy")-SUMIFS('Transactions (Dated)'!$E$2:$E$53,'Transactions (Dated)'!$D$2:$D$53,'Share Values'!$V415,'Transactions (Dated)'!$B$2:$B$53,'Share Values'!AF$11,'Transactions (Dated)'!$C$2:$C$53,"Sell")</f>
        <v>0</v>
      </c>
      <c r="AG415" s="40">
        <f ca="1">AG414+SUMIFS('Transactions (Dated)'!$E$2:$E$53,'Transactions (Dated)'!$D$2:$D$53,'Share Values'!$V415,'Transactions (Dated)'!$B$2:$B$53,'Share Values'!AG$11,'Transactions (Dated)'!$C$2:$C$53,"Buy")-SUMIFS('Transactions (Dated)'!$E$2:$E$53,'Transactions (Dated)'!$D$2:$D$53,'Share Values'!$V415,'Transactions (Dated)'!$B$2:$B$53,'Share Values'!AG$11,'Transactions (Dated)'!$C$2:$C$53,"Sell")</f>
        <v>0</v>
      </c>
      <c r="AH415" s="40">
        <f ca="1">AH414+SUMIFS('Transactions (Dated)'!$E$2:$E$53,'Transactions (Dated)'!$D$2:$D$53,'Share Values'!$V415,'Transactions (Dated)'!$B$2:$B$53,'Share Values'!AH$11,'Transactions (Dated)'!$C$2:$C$53,"Buy")-SUMIFS('Transactions (Dated)'!$E$2:$E$53,'Transactions (Dated)'!$D$2:$D$53,'Share Values'!$V415,'Transactions (Dated)'!$B$2:$B$53,'Share Values'!AH$11,'Transactions (Dated)'!$C$2:$C$53,"Sell")</f>
        <v>0</v>
      </c>
      <c r="AI415" s="40">
        <f ca="1">AI414+SUMIFS('Transactions (Dated)'!$E$2:$E$53,'Transactions (Dated)'!$D$2:$D$53,'Share Values'!$V415,'Transactions (Dated)'!$B$2:$B$53,'Share Values'!AI$11,'Transactions (Dated)'!$C$2:$C$53,"Buy")-SUMIFS('Transactions (Dated)'!$E$2:$E$53,'Transactions (Dated)'!$D$2:$D$53,'Share Values'!$V415,'Transactions (Dated)'!$B$2:$B$53,'Share Values'!AI$11,'Transactions (Dated)'!$C$2:$C$53,"Sell")</f>
        <v>0</v>
      </c>
      <c r="AJ415" s="40">
        <f ca="1">AJ414+SUMIFS('Transactions (Dated)'!$E$2:$E$53,'Transactions (Dated)'!$D$2:$D$53,'Share Values'!$V415,'Transactions (Dated)'!$B$2:$B$53,'Share Values'!AJ$11,'Transactions (Dated)'!$C$2:$C$53,"Buy")-SUMIFS('Transactions (Dated)'!$E$2:$E$53,'Transactions (Dated)'!$D$2:$D$53,'Share Values'!$V415,'Transactions (Dated)'!$B$2:$B$53,'Share Values'!AJ$11,'Transactions (Dated)'!$C$2:$C$53,"Sell")</f>
        <v>0</v>
      </c>
      <c r="AK415" s="40"/>
      <c r="AM415" s="3">
        <f t="shared" si="153"/>
        <v>42500</v>
      </c>
      <c r="AN415" s="6">
        <f t="shared" ca="1" si="154"/>
        <v>40145</v>
      </c>
      <c r="AO415" s="6">
        <f t="shared" ca="1" si="155"/>
        <v>23437.5</v>
      </c>
      <c r="AP415" s="6">
        <f t="shared" ca="1" si="156"/>
        <v>0</v>
      </c>
      <c r="AQ415" s="6">
        <f t="shared" ca="1" si="157"/>
        <v>64063.119999999995</v>
      </c>
      <c r="AR415" s="6">
        <f t="shared" ca="1" si="158"/>
        <v>36229.64</v>
      </c>
      <c r="AS415" s="6">
        <f t="shared" ca="1" si="159"/>
        <v>62670.999999999993</v>
      </c>
      <c r="AT415" s="6">
        <f t="shared" ca="1" si="160"/>
        <v>49416</v>
      </c>
      <c r="AU415" s="6">
        <f t="shared" ca="1" si="161"/>
        <v>66034.650000000009</v>
      </c>
      <c r="AV415" s="6">
        <f t="shared" ca="1" si="162"/>
        <v>59806.25</v>
      </c>
      <c r="AW415" s="6">
        <f t="shared" ca="1" si="163"/>
        <v>0</v>
      </c>
      <c r="AX415" s="6">
        <f t="shared" ca="1" si="164"/>
        <v>0</v>
      </c>
      <c r="AY415" s="6">
        <f t="shared" ca="1" si="165"/>
        <v>0</v>
      </c>
      <c r="AZ415" s="6">
        <f t="shared" ca="1" si="166"/>
        <v>0</v>
      </c>
      <c r="BA415" s="6">
        <f t="shared" ca="1" si="167"/>
        <v>0</v>
      </c>
      <c r="BB415" s="6"/>
      <c r="BD415" s="4">
        <f t="shared" ca="1" si="168"/>
        <v>401803.16000000003</v>
      </c>
      <c r="BF415" s="3">
        <f t="shared" si="169"/>
        <v>42500</v>
      </c>
      <c r="BG415" s="6">
        <f>BG414+SUMIFS('Transactions (Dated)'!H:H,'Transactions (Dated)'!D:D,'Share Values'!AM415)</f>
        <v>633797.67999999993</v>
      </c>
      <c r="BH415" s="6">
        <f ca="1">BH414+SUMIFS('Transactions (Dated)'!$F:$F,'Transactions (Dated)'!$D:$D,$BF415,'Transactions (Dated)'!$B:$B,BH$11,'Transactions (Dated)'!$C:$C,"Dividend (paid to cash)")*W415</f>
        <v>0</v>
      </c>
      <c r="BI415" s="6">
        <f ca="1">BI414+SUMIFS('Transactions (Dated)'!$F:$F,'Transactions (Dated)'!$D:$D,$BF415,'Transactions (Dated)'!$B:$B,BI$11,'Transactions (Dated)'!$C:$C,"Dividend (paid to cash)")*X415</f>
        <v>2421.875</v>
      </c>
      <c r="BJ415" s="6">
        <f ca="1">BJ414+SUMIFS('Transactions (Dated)'!$F:$F,'Transactions (Dated)'!$D:$D,$BF415,'Transactions (Dated)'!$B:$B,BJ$11,'Transactions (Dated)'!$C:$C,"Dividend (paid to cash)")*Y415</f>
        <v>0</v>
      </c>
      <c r="BK415" s="6">
        <f ca="1">BK414+SUMIFS('Transactions (Dated)'!$F:$F,'Transactions (Dated)'!$D:$D,$BF415,'Transactions (Dated)'!$B:$B,BK$11,'Transactions (Dated)'!$C:$C,"Dividend (paid to cash)")*Z415</f>
        <v>312.18000000000006</v>
      </c>
      <c r="BL415" s="6">
        <f ca="1">BL414+SUMIFS('Transactions (Dated)'!$F:$F,'Transactions (Dated)'!$D:$D,$BF415,'Transactions (Dated)'!$B:$B,BL$11,'Transactions (Dated)'!$C:$C,"Dividend (paid to cash)")*AA415</f>
        <v>0</v>
      </c>
      <c r="BM415" s="6">
        <f ca="1">BM414+SUMIFS('Transactions (Dated)'!$F:$F,'Transactions (Dated)'!$D:$D,$BF415,'Transactions (Dated)'!$B:$B,BM$11,'Transactions (Dated)'!$C:$C,"Dividend (paid to cash)")*AB415</f>
        <v>1077.951</v>
      </c>
      <c r="BN415" s="6">
        <f ca="1">BN414+SUMIFS('Transactions (Dated)'!$F:$F,'Transactions (Dated)'!$D:$D,$BF415,'Transactions (Dated)'!$B:$B,BN$11,'Transactions (Dated)'!$C:$C,"Dividend (paid to cash)")*AC415</f>
        <v>1014.9999999999999</v>
      </c>
      <c r="BO415" s="6">
        <f ca="1">BO414+SUMIFS('Transactions (Dated)'!$F:$F,'Transactions (Dated)'!$D:$D,$BF415,'Transactions (Dated)'!$B:$B,BO$11,'Transactions (Dated)'!$C:$C,"Dividend (paid to cash)")*AD415</f>
        <v>0</v>
      </c>
      <c r="BP415" s="6">
        <f ca="1">BP414+SUMIFS('Transactions (Dated)'!$F:$F,'Transactions (Dated)'!$D:$D,$BF415,'Transactions (Dated)'!$B:$B,BP$11,'Transactions (Dated)'!$C:$C,"Dividend (paid to cash)")*AE415</f>
        <v>0</v>
      </c>
      <c r="BQ415" s="6">
        <f ca="1">BQ414+SUMIFS('Transactions (Dated)'!$F:$F,'Transactions (Dated)'!$D:$D,$BF415,'Transactions (Dated)'!$B:$B,BQ$11,'Transactions (Dated)'!$C:$C,"Dividend (paid to cash)")*AF415</f>
        <v>0</v>
      </c>
      <c r="BR415" s="6">
        <f ca="1">BR414+SUMIFS('Transactions (Dated)'!$F:$F,'Transactions (Dated)'!$D:$D,$BF415,'Transactions (Dated)'!$B:$B,BR$11,'Transactions (Dated)'!$C:$C,"Dividend (paid to cash)")*AG415</f>
        <v>0</v>
      </c>
      <c r="BS415" s="6">
        <f ca="1">BS414+SUMIFS('Transactions (Dated)'!$F:$F,'Transactions (Dated)'!$D:$D,$BF415,'Transactions (Dated)'!$B:$B,BS$11,'Transactions (Dated)'!$C:$C,"Dividend (paid to cash)")*AH415</f>
        <v>0</v>
      </c>
      <c r="BT415" s="6">
        <f ca="1">BT414+SUMIFS('Transactions (Dated)'!$F:$F,'Transactions (Dated)'!$D:$D,$BF415,'Transactions (Dated)'!$B:$B,BT$11,'Transactions (Dated)'!$C:$C,"Dividend (paid to cash)")*AI415</f>
        <v>0</v>
      </c>
      <c r="BU415" s="6">
        <f ca="1">BU414+SUMIFS('Transactions (Dated)'!$F:$F,'Transactions (Dated)'!$D:$D,$BF415,'Transactions (Dated)'!$B:$B,BU$11,'Transactions (Dated)'!$C:$C,"Dividend (paid to cash)")*AJ415</f>
        <v>0</v>
      </c>
      <c r="BV415" s="6"/>
      <c r="BX415" s="6">
        <f t="shared" ca="1" si="174"/>
        <v>638624.68599999999</v>
      </c>
      <c r="BZ415" s="3">
        <f t="shared" si="175"/>
        <v>42500</v>
      </c>
      <c r="CA415" s="4">
        <f t="shared" ca="1" si="170"/>
        <v>401803.16000000003</v>
      </c>
      <c r="CB415" s="4">
        <f t="shared" ca="1" si="171"/>
        <v>638624.68599999999</v>
      </c>
      <c r="CD415" s="4">
        <f t="shared" ca="1" si="172"/>
        <v>1040427.846</v>
      </c>
    </row>
    <row r="416" spans="2:82" x14ac:dyDescent="0.15">
      <c r="B416" s="3">
        <f t="shared" si="173"/>
        <v>42501</v>
      </c>
      <c r="C416" s="2">
        <v>13788.2</v>
      </c>
      <c r="E416" s="70">
        <v>42501</v>
      </c>
      <c r="F416" s="69">
        <v>8.61</v>
      </c>
      <c r="G416" s="69">
        <v>2.4900000000000002</v>
      </c>
      <c r="H416" s="69">
        <v>18.62</v>
      </c>
      <c r="I416" s="69">
        <v>34</v>
      </c>
      <c r="J416" s="69">
        <v>14.41</v>
      </c>
      <c r="K416" s="69">
        <v>12.94</v>
      </c>
      <c r="L416" s="69">
        <v>17.27</v>
      </c>
      <c r="M416" s="69">
        <v>4.6399999999999997</v>
      </c>
      <c r="N416" s="69">
        <v>8.82</v>
      </c>
      <c r="O416" s="69">
        <v>9.73</v>
      </c>
      <c r="P416" s="69">
        <v>29</v>
      </c>
      <c r="Q416" s="69">
        <v>1.05</v>
      </c>
      <c r="R416" s="69">
        <v>5.3</v>
      </c>
      <c r="S416" s="69">
        <v>40.64</v>
      </c>
      <c r="T416" s="4"/>
      <c r="V416" s="3">
        <f t="shared" si="152"/>
        <v>42501</v>
      </c>
      <c r="W416" s="40">
        <f ca="1">W415+SUMIFS('Transactions (Dated)'!$E$2:$E$53,'Transactions (Dated)'!$D$2:$D$53,'Share Values'!$V416,'Transactions (Dated)'!$B$2:$B$53,'Share Values'!W$11,'Transactions (Dated)'!$C$2:$C$53,"Buy")-SUMIFS('Transactions (Dated)'!$E$2:$E$53,'Transactions (Dated)'!$D$2:$D$53,'Share Values'!$V416,'Transactions (Dated)'!$B$2:$B$53,'Share Values'!W$11,'Transactions (Dated)'!$C$2:$C$53,"Sell")</f>
        <v>4625</v>
      </c>
      <c r="X416" s="40">
        <f ca="1">X415+SUMIFS('Transactions (Dated)'!$E$2:$E$53,'Transactions (Dated)'!$D$2:$D$53,'Share Values'!$V416,'Transactions (Dated)'!$B$2:$B$53,'Share Values'!X$11,'Transactions (Dated)'!$C$2:$C$53,"Buy")-SUMIFS('Transactions (Dated)'!$E$2:$E$53,'Transactions (Dated)'!$D$2:$D$53,'Share Values'!$V416,'Transactions (Dated)'!$B$2:$B$53,'Share Values'!X$11,'Transactions (Dated)'!$C$2:$C$53,"Sell")</f>
        <v>9375</v>
      </c>
      <c r="Y416" s="40">
        <f ca="1">Y415+SUMIFS('Transactions (Dated)'!$E$2:$E$53,'Transactions (Dated)'!$D$2:$D$53,'Share Values'!$V416,'Transactions (Dated)'!$B$2:$B$53,'Share Values'!Y$11,'Transactions (Dated)'!$C$2:$C$53,"Buy")-SUMIFS('Transactions (Dated)'!$E$2:$E$53,'Transactions (Dated)'!$D$2:$D$53,'Share Values'!$V416,'Transactions (Dated)'!$B$2:$B$53,'Share Values'!Y$11,'Transactions (Dated)'!$C$2:$C$53,"Sell")</f>
        <v>0</v>
      </c>
      <c r="Z416" s="40">
        <f ca="1">Z415+SUMIFS('Transactions (Dated)'!$E$2:$E$53,'Transactions (Dated)'!$D$2:$D$53,'Share Values'!$V416,'Transactions (Dated)'!$B$2:$B$53,'Share Values'!Z$11,'Transactions (Dated)'!$C$2:$C$53,"Buy")-SUMIFS('Transactions (Dated)'!$E$2:$E$53,'Transactions (Dated)'!$D$2:$D$53,'Share Values'!$V416,'Transactions (Dated)'!$B$2:$B$53,'Share Values'!Z$11,'Transactions (Dated)'!$C$2:$C$53,"Sell")</f>
        <v>1892</v>
      </c>
      <c r="AA416" s="40">
        <f ca="1">AA415+SUMIFS('Transactions (Dated)'!$E$2:$E$53,'Transactions (Dated)'!$D$2:$D$53,'Share Values'!$V416,'Transactions (Dated)'!$B$2:$B$53,'Share Values'!AA$11,'Transactions (Dated)'!$C$2:$C$53,"Buy")-SUMIFS('Transactions (Dated)'!$E$2:$E$53,'Transactions (Dated)'!$D$2:$D$53,'Share Values'!$V416,'Transactions (Dated)'!$B$2:$B$53,'Share Values'!AA$11,'Transactions (Dated)'!$C$2:$C$53,"Sell")</f>
        <v>2348</v>
      </c>
      <c r="AB416" s="40">
        <f ca="1">AB415+SUMIFS('Transactions (Dated)'!$E$2:$E$53,'Transactions (Dated)'!$D$2:$D$53,'Share Values'!$V416,'Transactions (Dated)'!$B$2:$B$53,'Share Values'!AB$11,'Transactions (Dated)'!$C$2:$C$53,"Buy")-SUMIFS('Transactions (Dated)'!$E$2:$E$53,'Transactions (Dated)'!$D$2:$D$53,'Share Values'!$V416,'Transactions (Dated)'!$B$2:$B$53,'Share Values'!AB$11,'Transactions (Dated)'!$C$2:$C$53,"Sell")</f>
        <v>4900</v>
      </c>
      <c r="AC416" s="40">
        <f ca="1">AC415+SUMIFS('Transactions (Dated)'!$E$2:$E$53,'Transactions (Dated)'!$D$2:$D$53,'Share Values'!$V416,'Transactions (Dated)'!$B$2:$B$53,'Share Values'!AC$11,'Transactions (Dated)'!$C$2:$C$53,"Buy")-SUMIFS('Transactions (Dated)'!$E$2:$E$53,'Transactions (Dated)'!$D$2:$D$53,'Share Values'!$V416,'Transactions (Dated)'!$B$2:$B$53,'Share Values'!AC$11,'Transactions (Dated)'!$C$2:$C$53,"Sell")</f>
        <v>2900</v>
      </c>
      <c r="AD416" s="40">
        <f ca="1">AD415+SUMIFS('Transactions (Dated)'!$E$2:$E$53,'Transactions (Dated)'!$D$2:$D$53,'Share Values'!$V416,'Transactions (Dated)'!$B$2:$B$53,'Share Values'!AD$11,'Transactions (Dated)'!$C$2:$C$53,"Buy")-SUMIFS('Transactions (Dated)'!$E$2:$E$53,'Transactions (Dated)'!$D$2:$D$53,'Share Values'!$V416,'Transactions (Dated)'!$B$2:$B$53,'Share Values'!AD$11,'Transactions (Dated)'!$C$2:$C$53,"Sell")</f>
        <v>14201</v>
      </c>
      <c r="AE416" s="40">
        <f ca="1">AE415+SUMIFS('Transactions (Dated)'!$E$2:$E$53,'Transactions (Dated)'!$D$2:$D$53,'Share Values'!$V416,'Transactions (Dated)'!$B$2:$B$53,'Share Values'!AE$11,'Transactions (Dated)'!$C$2:$C$53,"Buy")-SUMIFS('Transactions (Dated)'!$E$2:$E$53,'Transactions (Dated)'!$D$2:$D$53,'Share Values'!$V416,'Transactions (Dated)'!$B$2:$B$53,'Share Values'!AE$11,'Transactions (Dated)'!$C$2:$C$53,"Sell")</f>
        <v>6835</v>
      </c>
      <c r="AF416" s="40">
        <f ca="1">AF415+SUMIFS('Transactions (Dated)'!$E$2:$E$53,'Transactions (Dated)'!$D$2:$D$53,'Share Values'!$V416,'Transactions (Dated)'!$B$2:$B$53,'Share Values'!AF$11,'Transactions (Dated)'!$C$2:$C$53,"Buy")-SUMIFS('Transactions (Dated)'!$E$2:$E$53,'Transactions (Dated)'!$D$2:$D$53,'Share Values'!$V416,'Transactions (Dated)'!$B$2:$B$53,'Share Values'!AF$11,'Transactions (Dated)'!$C$2:$C$53,"Sell")</f>
        <v>0</v>
      </c>
      <c r="AG416" s="40">
        <f ca="1">AG415+SUMIFS('Transactions (Dated)'!$E$2:$E$53,'Transactions (Dated)'!$D$2:$D$53,'Share Values'!$V416,'Transactions (Dated)'!$B$2:$B$53,'Share Values'!AG$11,'Transactions (Dated)'!$C$2:$C$53,"Buy")-SUMIFS('Transactions (Dated)'!$E$2:$E$53,'Transactions (Dated)'!$D$2:$D$53,'Share Values'!$V416,'Transactions (Dated)'!$B$2:$B$53,'Share Values'!AG$11,'Transactions (Dated)'!$C$2:$C$53,"Sell")</f>
        <v>0</v>
      </c>
      <c r="AH416" s="40">
        <f ca="1">AH415+SUMIFS('Transactions (Dated)'!$E$2:$E$53,'Transactions (Dated)'!$D$2:$D$53,'Share Values'!$V416,'Transactions (Dated)'!$B$2:$B$53,'Share Values'!AH$11,'Transactions (Dated)'!$C$2:$C$53,"Buy")-SUMIFS('Transactions (Dated)'!$E$2:$E$53,'Transactions (Dated)'!$D$2:$D$53,'Share Values'!$V416,'Transactions (Dated)'!$B$2:$B$53,'Share Values'!AH$11,'Transactions (Dated)'!$C$2:$C$53,"Sell")</f>
        <v>0</v>
      </c>
      <c r="AI416" s="40">
        <f ca="1">AI415+SUMIFS('Transactions (Dated)'!$E$2:$E$53,'Transactions (Dated)'!$D$2:$D$53,'Share Values'!$V416,'Transactions (Dated)'!$B$2:$B$53,'Share Values'!AI$11,'Transactions (Dated)'!$C$2:$C$53,"Buy")-SUMIFS('Transactions (Dated)'!$E$2:$E$53,'Transactions (Dated)'!$D$2:$D$53,'Share Values'!$V416,'Transactions (Dated)'!$B$2:$B$53,'Share Values'!AI$11,'Transactions (Dated)'!$C$2:$C$53,"Sell")</f>
        <v>0</v>
      </c>
      <c r="AJ416" s="40">
        <f ca="1">AJ415+SUMIFS('Transactions (Dated)'!$E$2:$E$53,'Transactions (Dated)'!$D$2:$D$53,'Share Values'!$V416,'Transactions (Dated)'!$B$2:$B$53,'Share Values'!AJ$11,'Transactions (Dated)'!$C$2:$C$53,"Buy")-SUMIFS('Transactions (Dated)'!$E$2:$E$53,'Transactions (Dated)'!$D$2:$D$53,'Share Values'!$V416,'Transactions (Dated)'!$B$2:$B$53,'Share Values'!AJ$11,'Transactions (Dated)'!$C$2:$C$53,"Sell")</f>
        <v>0</v>
      </c>
      <c r="AK416" s="40"/>
      <c r="AM416" s="3">
        <f t="shared" si="153"/>
        <v>42501</v>
      </c>
      <c r="AN416" s="6">
        <f t="shared" ca="1" si="154"/>
        <v>39821.25</v>
      </c>
      <c r="AO416" s="6">
        <f t="shared" ca="1" si="155"/>
        <v>23343.750000000004</v>
      </c>
      <c r="AP416" s="6">
        <f t="shared" ca="1" si="156"/>
        <v>0</v>
      </c>
      <c r="AQ416" s="6">
        <f t="shared" ca="1" si="157"/>
        <v>64328</v>
      </c>
      <c r="AR416" s="6">
        <f t="shared" ca="1" si="158"/>
        <v>33834.68</v>
      </c>
      <c r="AS416" s="6">
        <f t="shared" ca="1" si="159"/>
        <v>63406</v>
      </c>
      <c r="AT416" s="6">
        <f t="shared" ca="1" si="160"/>
        <v>50083</v>
      </c>
      <c r="AU416" s="6">
        <f t="shared" ca="1" si="161"/>
        <v>65892.639999999999</v>
      </c>
      <c r="AV416" s="6">
        <f t="shared" ca="1" si="162"/>
        <v>60284.700000000004</v>
      </c>
      <c r="AW416" s="6">
        <f t="shared" ca="1" si="163"/>
        <v>0</v>
      </c>
      <c r="AX416" s="6">
        <f t="shared" ca="1" si="164"/>
        <v>0</v>
      </c>
      <c r="AY416" s="6">
        <f t="shared" ca="1" si="165"/>
        <v>0</v>
      </c>
      <c r="AZ416" s="6">
        <f t="shared" ca="1" si="166"/>
        <v>0</v>
      </c>
      <c r="BA416" s="6">
        <f t="shared" ca="1" si="167"/>
        <v>0</v>
      </c>
      <c r="BB416" s="6"/>
      <c r="BD416" s="4">
        <f t="shared" ca="1" si="168"/>
        <v>400994.02</v>
      </c>
      <c r="BF416" s="3">
        <f t="shared" si="169"/>
        <v>42501</v>
      </c>
      <c r="BG416" s="6">
        <f>BG415+SUMIFS('Transactions (Dated)'!H:H,'Transactions (Dated)'!D:D,'Share Values'!AM416)</f>
        <v>633797.67999999993</v>
      </c>
      <c r="BH416" s="6">
        <f ca="1">BH415+SUMIFS('Transactions (Dated)'!$F:$F,'Transactions (Dated)'!$D:$D,$BF416,'Transactions (Dated)'!$B:$B,BH$11,'Transactions (Dated)'!$C:$C,"Dividend (paid to cash)")*W416</f>
        <v>0</v>
      </c>
      <c r="BI416" s="6">
        <f ca="1">BI415+SUMIFS('Transactions (Dated)'!$F:$F,'Transactions (Dated)'!$D:$D,$BF416,'Transactions (Dated)'!$B:$B,BI$11,'Transactions (Dated)'!$C:$C,"Dividend (paid to cash)")*X416</f>
        <v>2421.875</v>
      </c>
      <c r="BJ416" s="6">
        <f ca="1">BJ415+SUMIFS('Transactions (Dated)'!$F:$F,'Transactions (Dated)'!$D:$D,$BF416,'Transactions (Dated)'!$B:$B,BJ$11,'Transactions (Dated)'!$C:$C,"Dividend (paid to cash)")*Y416</f>
        <v>0</v>
      </c>
      <c r="BK416" s="6">
        <f ca="1">BK415+SUMIFS('Transactions (Dated)'!$F:$F,'Transactions (Dated)'!$D:$D,$BF416,'Transactions (Dated)'!$B:$B,BK$11,'Transactions (Dated)'!$C:$C,"Dividend (paid to cash)")*Z416</f>
        <v>312.18000000000006</v>
      </c>
      <c r="BL416" s="6">
        <f ca="1">BL415+SUMIFS('Transactions (Dated)'!$F:$F,'Transactions (Dated)'!$D:$D,$BF416,'Transactions (Dated)'!$B:$B,BL$11,'Transactions (Dated)'!$C:$C,"Dividend (paid to cash)")*AA416</f>
        <v>0</v>
      </c>
      <c r="BM416" s="6">
        <f ca="1">BM415+SUMIFS('Transactions (Dated)'!$F:$F,'Transactions (Dated)'!$D:$D,$BF416,'Transactions (Dated)'!$B:$B,BM$11,'Transactions (Dated)'!$C:$C,"Dividend (paid to cash)")*AB416</f>
        <v>1077.951</v>
      </c>
      <c r="BN416" s="6">
        <f ca="1">BN415+SUMIFS('Transactions (Dated)'!$F:$F,'Transactions (Dated)'!$D:$D,$BF416,'Transactions (Dated)'!$B:$B,BN$11,'Transactions (Dated)'!$C:$C,"Dividend (paid to cash)")*AC416</f>
        <v>1014.9999999999999</v>
      </c>
      <c r="BO416" s="6">
        <f ca="1">BO415+SUMIFS('Transactions (Dated)'!$F:$F,'Transactions (Dated)'!$D:$D,$BF416,'Transactions (Dated)'!$B:$B,BO$11,'Transactions (Dated)'!$C:$C,"Dividend (paid to cash)")*AD416</f>
        <v>0</v>
      </c>
      <c r="BP416" s="6">
        <f ca="1">BP415+SUMIFS('Transactions (Dated)'!$F:$F,'Transactions (Dated)'!$D:$D,$BF416,'Transactions (Dated)'!$B:$B,BP$11,'Transactions (Dated)'!$C:$C,"Dividend (paid to cash)")*AE416</f>
        <v>0</v>
      </c>
      <c r="BQ416" s="6">
        <f ca="1">BQ415+SUMIFS('Transactions (Dated)'!$F:$F,'Transactions (Dated)'!$D:$D,$BF416,'Transactions (Dated)'!$B:$B,BQ$11,'Transactions (Dated)'!$C:$C,"Dividend (paid to cash)")*AF416</f>
        <v>0</v>
      </c>
      <c r="BR416" s="6">
        <f ca="1">BR415+SUMIFS('Transactions (Dated)'!$F:$F,'Transactions (Dated)'!$D:$D,$BF416,'Transactions (Dated)'!$B:$B,BR$11,'Transactions (Dated)'!$C:$C,"Dividend (paid to cash)")*AG416</f>
        <v>0</v>
      </c>
      <c r="BS416" s="6">
        <f ca="1">BS415+SUMIFS('Transactions (Dated)'!$F:$F,'Transactions (Dated)'!$D:$D,$BF416,'Transactions (Dated)'!$B:$B,BS$11,'Transactions (Dated)'!$C:$C,"Dividend (paid to cash)")*AH416</f>
        <v>0</v>
      </c>
      <c r="BT416" s="6">
        <f ca="1">BT415+SUMIFS('Transactions (Dated)'!$F:$F,'Transactions (Dated)'!$D:$D,$BF416,'Transactions (Dated)'!$B:$B,BT$11,'Transactions (Dated)'!$C:$C,"Dividend (paid to cash)")*AI416</f>
        <v>0</v>
      </c>
      <c r="BU416" s="6">
        <f ca="1">BU415+SUMIFS('Transactions (Dated)'!$F:$F,'Transactions (Dated)'!$D:$D,$BF416,'Transactions (Dated)'!$B:$B,BU$11,'Transactions (Dated)'!$C:$C,"Dividend (paid to cash)")*AJ416</f>
        <v>0</v>
      </c>
      <c r="BV416" s="6"/>
      <c r="BX416" s="6">
        <f t="shared" ca="1" si="174"/>
        <v>638624.68599999999</v>
      </c>
      <c r="BZ416" s="3">
        <f t="shared" si="175"/>
        <v>42501</v>
      </c>
      <c r="CA416" s="4">
        <f t="shared" ca="1" si="170"/>
        <v>400994.02</v>
      </c>
      <c r="CB416" s="4">
        <f t="shared" ca="1" si="171"/>
        <v>638624.68599999999</v>
      </c>
      <c r="CD416" s="4">
        <f t="shared" ca="1" si="172"/>
        <v>1039618.706</v>
      </c>
    </row>
    <row r="417" spans="2:82" x14ac:dyDescent="0.15">
      <c r="B417" s="3">
        <f t="shared" si="173"/>
        <v>42502</v>
      </c>
      <c r="C417" s="2">
        <v>13787.8</v>
      </c>
      <c r="E417" s="70">
        <v>42502</v>
      </c>
      <c r="F417" s="69">
        <v>8.48</v>
      </c>
      <c r="G417" s="69">
        <v>2.52</v>
      </c>
      <c r="H417" s="69">
        <v>18.63</v>
      </c>
      <c r="I417" s="69">
        <v>36.11</v>
      </c>
      <c r="J417" s="69">
        <v>13.9</v>
      </c>
      <c r="K417" s="69">
        <v>12.97</v>
      </c>
      <c r="L417" s="69">
        <v>17.329999999999998</v>
      </c>
      <c r="M417" s="69">
        <v>4.59</v>
      </c>
      <c r="N417" s="69">
        <v>8.85</v>
      </c>
      <c r="O417" s="69">
        <v>9.7632999999999992</v>
      </c>
      <c r="P417" s="69">
        <v>28.72</v>
      </c>
      <c r="Q417" s="69">
        <v>1.04</v>
      </c>
      <c r="R417" s="69">
        <v>4.99</v>
      </c>
      <c r="S417" s="69">
        <v>41.02</v>
      </c>
      <c r="T417" s="4"/>
      <c r="V417" s="3">
        <f t="shared" si="152"/>
        <v>42502</v>
      </c>
      <c r="W417" s="40">
        <f ca="1">W416+SUMIFS('Transactions (Dated)'!$E$2:$E$53,'Transactions (Dated)'!$D$2:$D$53,'Share Values'!$V417,'Transactions (Dated)'!$B$2:$B$53,'Share Values'!W$11,'Transactions (Dated)'!$C$2:$C$53,"Buy")-SUMIFS('Transactions (Dated)'!$E$2:$E$53,'Transactions (Dated)'!$D$2:$D$53,'Share Values'!$V417,'Transactions (Dated)'!$B$2:$B$53,'Share Values'!W$11,'Transactions (Dated)'!$C$2:$C$53,"Sell")</f>
        <v>4625</v>
      </c>
      <c r="X417" s="40">
        <f ca="1">X416+SUMIFS('Transactions (Dated)'!$E$2:$E$53,'Transactions (Dated)'!$D$2:$D$53,'Share Values'!$V417,'Transactions (Dated)'!$B$2:$B$53,'Share Values'!X$11,'Transactions (Dated)'!$C$2:$C$53,"Buy")-SUMIFS('Transactions (Dated)'!$E$2:$E$53,'Transactions (Dated)'!$D$2:$D$53,'Share Values'!$V417,'Transactions (Dated)'!$B$2:$B$53,'Share Values'!X$11,'Transactions (Dated)'!$C$2:$C$53,"Sell")</f>
        <v>9375</v>
      </c>
      <c r="Y417" s="40">
        <f ca="1">Y416+SUMIFS('Transactions (Dated)'!$E$2:$E$53,'Transactions (Dated)'!$D$2:$D$53,'Share Values'!$V417,'Transactions (Dated)'!$B$2:$B$53,'Share Values'!Y$11,'Transactions (Dated)'!$C$2:$C$53,"Buy")-SUMIFS('Transactions (Dated)'!$E$2:$E$53,'Transactions (Dated)'!$D$2:$D$53,'Share Values'!$V417,'Transactions (Dated)'!$B$2:$B$53,'Share Values'!Y$11,'Transactions (Dated)'!$C$2:$C$53,"Sell")</f>
        <v>0</v>
      </c>
      <c r="Z417" s="40">
        <f ca="1">Z416+SUMIFS('Transactions (Dated)'!$E$2:$E$53,'Transactions (Dated)'!$D$2:$D$53,'Share Values'!$V417,'Transactions (Dated)'!$B$2:$B$53,'Share Values'!Z$11,'Transactions (Dated)'!$C$2:$C$53,"Buy")-SUMIFS('Transactions (Dated)'!$E$2:$E$53,'Transactions (Dated)'!$D$2:$D$53,'Share Values'!$V417,'Transactions (Dated)'!$B$2:$B$53,'Share Values'!Z$11,'Transactions (Dated)'!$C$2:$C$53,"Sell")</f>
        <v>1892</v>
      </c>
      <c r="AA417" s="40">
        <f ca="1">AA416+SUMIFS('Transactions (Dated)'!$E$2:$E$53,'Transactions (Dated)'!$D$2:$D$53,'Share Values'!$V417,'Transactions (Dated)'!$B$2:$B$53,'Share Values'!AA$11,'Transactions (Dated)'!$C$2:$C$53,"Buy")-SUMIFS('Transactions (Dated)'!$E$2:$E$53,'Transactions (Dated)'!$D$2:$D$53,'Share Values'!$V417,'Transactions (Dated)'!$B$2:$B$53,'Share Values'!AA$11,'Transactions (Dated)'!$C$2:$C$53,"Sell")</f>
        <v>2348</v>
      </c>
      <c r="AB417" s="40">
        <f ca="1">AB416+SUMIFS('Transactions (Dated)'!$E$2:$E$53,'Transactions (Dated)'!$D$2:$D$53,'Share Values'!$V417,'Transactions (Dated)'!$B$2:$B$53,'Share Values'!AB$11,'Transactions (Dated)'!$C$2:$C$53,"Buy")-SUMIFS('Transactions (Dated)'!$E$2:$E$53,'Transactions (Dated)'!$D$2:$D$53,'Share Values'!$V417,'Transactions (Dated)'!$B$2:$B$53,'Share Values'!AB$11,'Transactions (Dated)'!$C$2:$C$53,"Sell")</f>
        <v>4900</v>
      </c>
      <c r="AC417" s="40">
        <f ca="1">AC416+SUMIFS('Transactions (Dated)'!$E$2:$E$53,'Transactions (Dated)'!$D$2:$D$53,'Share Values'!$V417,'Transactions (Dated)'!$B$2:$B$53,'Share Values'!AC$11,'Transactions (Dated)'!$C$2:$C$53,"Buy")-SUMIFS('Transactions (Dated)'!$E$2:$E$53,'Transactions (Dated)'!$D$2:$D$53,'Share Values'!$V417,'Transactions (Dated)'!$B$2:$B$53,'Share Values'!AC$11,'Transactions (Dated)'!$C$2:$C$53,"Sell")</f>
        <v>2900</v>
      </c>
      <c r="AD417" s="40">
        <f ca="1">AD416+SUMIFS('Transactions (Dated)'!$E$2:$E$53,'Transactions (Dated)'!$D$2:$D$53,'Share Values'!$V417,'Transactions (Dated)'!$B$2:$B$53,'Share Values'!AD$11,'Transactions (Dated)'!$C$2:$C$53,"Buy")-SUMIFS('Transactions (Dated)'!$E$2:$E$53,'Transactions (Dated)'!$D$2:$D$53,'Share Values'!$V417,'Transactions (Dated)'!$B$2:$B$53,'Share Values'!AD$11,'Transactions (Dated)'!$C$2:$C$53,"Sell")</f>
        <v>14201</v>
      </c>
      <c r="AE417" s="40">
        <f ca="1">AE416+SUMIFS('Transactions (Dated)'!$E$2:$E$53,'Transactions (Dated)'!$D$2:$D$53,'Share Values'!$V417,'Transactions (Dated)'!$B$2:$B$53,'Share Values'!AE$11,'Transactions (Dated)'!$C$2:$C$53,"Buy")-SUMIFS('Transactions (Dated)'!$E$2:$E$53,'Transactions (Dated)'!$D$2:$D$53,'Share Values'!$V417,'Transactions (Dated)'!$B$2:$B$53,'Share Values'!AE$11,'Transactions (Dated)'!$C$2:$C$53,"Sell")</f>
        <v>6835</v>
      </c>
      <c r="AF417" s="40">
        <f ca="1">AF416+SUMIFS('Transactions (Dated)'!$E$2:$E$53,'Transactions (Dated)'!$D$2:$D$53,'Share Values'!$V417,'Transactions (Dated)'!$B$2:$B$53,'Share Values'!AF$11,'Transactions (Dated)'!$C$2:$C$53,"Buy")-SUMIFS('Transactions (Dated)'!$E$2:$E$53,'Transactions (Dated)'!$D$2:$D$53,'Share Values'!$V417,'Transactions (Dated)'!$B$2:$B$53,'Share Values'!AF$11,'Transactions (Dated)'!$C$2:$C$53,"Sell")</f>
        <v>0</v>
      </c>
      <c r="AG417" s="40">
        <f ca="1">AG416+SUMIFS('Transactions (Dated)'!$E$2:$E$53,'Transactions (Dated)'!$D$2:$D$53,'Share Values'!$V417,'Transactions (Dated)'!$B$2:$B$53,'Share Values'!AG$11,'Transactions (Dated)'!$C$2:$C$53,"Buy")-SUMIFS('Transactions (Dated)'!$E$2:$E$53,'Transactions (Dated)'!$D$2:$D$53,'Share Values'!$V417,'Transactions (Dated)'!$B$2:$B$53,'Share Values'!AG$11,'Transactions (Dated)'!$C$2:$C$53,"Sell")</f>
        <v>0</v>
      </c>
      <c r="AH417" s="40">
        <f ca="1">AH416+SUMIFS('Transactions (Dated)'!$E$2:$E$53,'Transactions (Dated)'!$D$2:$D$53,'Share Values'!$V417,'Transactions (Dated)'!$B$2:$B$53,'Share Values'!AH$11,'Transactions (Dated)'!$C$2:$C$53,"Buy")-SUMIFS('Transactions (Dated)'!$E$2:$E$53,'Transactions (Dated)'!$D$2:$D$53,'Share Values'!$V417,'Transactions (Dated)'!$B$2:$B$53,'Share Values'!AH$11,'Transactions (Dated)'!$C$2:$C$53,"Sell")</f>
        <v>0</v>
      </c>
      <c r="AI417" s="40">
        <f ca="1">AI416+SUMIFS('Transactions (Dated)'!$E$2:$E$53,'Transactions (Dated)'!$D$2:$D$53,'Share Values'!$V417,'Transactions (Dated)'!$B$2:$B$53,'Share Values'!AI$11,'Transactions (Dated)'!$C$2:$C$53,"Buy")-SUMIFS('Transactions (Dated)'!$E$2:$E$53,'Transactions (Dated)'!$D$2:$D$53,'Share Values'!$V417,'Transactions (Dated)'!$B$2:$B$53,'Share Values'!AI$11,'Transactions (Dated)'!$C$2:$C$53,"Sell")</f>
        <v>0</v>
      </c>
      <c r="AJ417" s="40">
        <f ca="1">AJ416+SUMIFS('Transactions (Dated)'!$E$2:$E$53,'Transactions (Dated)'!$D$2:$D$53,'Share Values'!$V417,'Transactions (Dated)'!$B$2:$B$53,'Share Values'!AJ$11,'Transactions (Dated)'!$C$2:$C$53,"Buy")-SUMIFS('Transactions (Dated)'!$E$2:$E$53,'Transactions (Dated)'!$D$2:$D$53,'Share Values'!$V417,'Transactions (Dated)'!$B$2:$B$53,'Share Values'!AJ$11,'Transactions (Dated)'!$C$2:$C$53,"Sell")</f>
        <v>0</v>
      </c>
      <c r="AK417" s="40"/>
      <c r="AM417" s="3">
        <f t="shared" si="153"/>
        <v>42502</v>
      </c>
      <c r="AN417" s="6">
        <f t="shared" ca="1" si="154"/>
        <v>39220</v>
      </c>
      <c r="AO417" s="6">
        <f t="shared" ca="1" si="155"/>
        <v>23625</v>
      </c>
      <c r="AP417" s="6">
        <f t="shared" ca="1" si="156"/>
        <v>0</v>
      </c>
      <c r="AQ417" s="6">
        <f t="shared" ca="1" si="157"/>
        <v>68320.12</v>
      </c>
      <c r="AR417" s="6">
        <f t="shared" ca="1" si="158"/>
        <v>32637.200000000001</v>
      </c>
      <c r="AS417" s="6">
        <f t="shared" ca="1" si="159"/>
        <v>63553</v>
      </c>
      <c r="AT417" s="6">
        <f t="shared" ca="1" si="160"/>
        <v>50256.999999999993</v>
      </c>
      <c r="AU417" s="6">
        <f t="shared" ca="1" si="161"/>
        <v>65182.59</v>
      </c>
      <c r="AV417" s="6">
        <f t="shared" ca="1" si="162"/>
        <v>60489.75</v>
      </c>
      <c r="AW417" s="6">
        <f t="shared" ca="1" si="163"/>
        <v>0</v>
      </c>
      <c r="AX417" s="6">
        <f t="shared" ca="1" si="164"/>
        <v>0</v>
      </c>
      <c r="AY417" s="6">
        <f t="shared" ca="1" si="165"/>
        <v>0</v>
      </c>
      <c r="AZ417" s="6">
        <f t="shared" ca="1" si="166"/>
        <v>0</v>
      </c>
      <c r="BA417" s="6">
        <f t="shared" ca="1" si="167"/>
        <v>0</v>
      </c>
      <c r="BB417" s="6"/>
      <c r="BD417" s="4">
        <f t="shared" ca="1" si="168"/>
        <v>403284.66000000003</v>
      </c>
      <c r="BF417" s="3">
        <f t="shared" si="169"/>
        <v>42502</v>
      </c>
      <c r="BG417" s="6">
        <f>BG416+SUMIFS('Transactions (Dated)'!H:H,'Transactions (Dated)'!D:D,'Share Values'!AM417)</f>
        <v>633797.67999999993</v>
      </c>
      <c r="BH417" s="6">
        <f ca="1">BH416+SUMIFS('Transactions (Dated)'!$F:$F,'Transactions (Dated)'!$D:$D,$BF417,'Transactions (Dated)'!$B:$B,BH$11,'Transactions (Dated)'!$C:$C,"Dividend (paid to cash)")*W417</f>
        <v>0</v>
      </c>
      <c r="BI417" s="6">
        <f ca="1">BI416+SUMIFS('Transactions (Dated)'!$F:$F,'Transactions (Dated)'!$D:$D,$BF417,'Transactions (Dated)'!$B:$B,BI$11,'Transactions (Dated)'!$C:$C,"Dividend (paid to cash)")*X417</f>
        <v>2421.875</v>
      </c>
      <c r="BJ417" s="6">
        <f ca="1">BJ416+SUMIFS('Transactions (Dated)'!$F:$F,'Transactions (Dated)'!$D:$D,$BF417,'Transactions (Dated)'!$B:$B,BJ$11,'Transactions (Dated)'!$C:$C,"Dividend (paid to cash)")*Y417</f>
        <v>0</v>
      </c>
      <c r="BK417" s="6">
        <f ca="1">BK416+SUMIFS('Transactions (Dated)'!$F:$F,'Transactions (Dated)'!$D:$D,$BF417,'Transactions (Dated)'!$B:$B,BK$11,'Transactions (Dated)'!$C:$C,"Dividend (paid to cash)")*Z417</f>
        <v>312.18000000000006</v>
      </c>
      <c r="BL417" s="6">
        <f ca="1">BL416+SUMIFS('Transactions (Dated)'!$F:$F,'Transactions (Dated)'!$D:$D,$BF417,'Transactions (Dated)'!$B:$B,BL$11,'Transactions (Dated)'!$C:$C,"Dividend (paid to cash)")*AA417</f>
        <v>0</v>
      </c>
      <c r="BM417" s="6">
        <f ca="1">BM416+SUMIFS('Transactions (Dated)'!$F:$F,'Transactions (Dated)'!$D:$D,$BF417,'Transactions (Dated)'!$B:$B,BM$11,'Transactions (Dated)'!$C:$C,"Dividend (paid to cash)")*AB417</f>
        <v>1077.951</v>
      </c>
      <c r="BN417" s="6">
        <f ca="1">BN416+SUMIFS('Transactions (Dated)'!$F:$F,'Transactions (Dated)'!$D:$D,$BF417,'Transactions (Dated)'!$B:$B,BN$11,'Transactions (Dated)'!$C:$C,"Dividend (paid to cash)")*AC417</f>
        <v>1014.9999999999999</v>
      </c>
      <c r="BO417" s="6">
        <f ca="1">BO416+SUMIFS('Transactions (Dated)'!$F:$F,'Transactions (Dated)'!$D:$D,$BF417,'Transactions (Dated)'!$B:$B,BO$11,'Transactions (Dated)'!$C:$C,"Dividend (paid to cash)")*AD417</f>
        <v>0</v>
      </c>
      <c r="BP417" s="6">
        <f ca="1">BP416+SUMIFS('Transactions (Dated)'!$F:$F,'Transactions (Dated)'!$D:$D,$BF417,'Transactions (Dated)'!$B:$B,BP$11,'Transactions (Dated)'!$C:$C,"Dividend (paid to cash)")*AE417</f>
        <v>0</v>
      </c>
      <c r="BQ417" s="6">
        <f ca="1">BQ416+SUMIFS('Transactions (Dated)'!$F:$F,'Transactions (Dated)'!$D:$D,$BF417,'Transactions (Dated)'!$B:$B,BQ$11,'Transactions (Dated)'!$C:$C,"Dividend (paid to cash)")*AF417</f>
        <v>0</v>
      </c>
      <c r="BR417" s="6">
        <f ca="1">BR416+SUMIFS('Transactions (Dated)'!$F:$F,'Transactions (Dated)'!$D:$D,$BF417,'Transactions (Dated)'!$B:$B,BR$11,'Transactions (Dated)'!$C:$C,"Dividend (paid to cash)")*AG417</f>
        <v>0</v>
      </c>
      <c r="BS417" s="6">
        <f ca="1">BS416+SUMIFS('Transactions (Dated)'!$F:$F,'Transactions (Dated)'!$D:$D,$BF417,'Transactions (Dated)'!$B:$B,BS$11,'Transactions (Dated)'!$C:$C,"Dividend (paid to cash)")*AH417</f>
        <v>0</v>
      </c>
      <c r="BT417" s="6">
        <f ca="1">BT416+SUMIFS('Transactions (Dated)'!$F:$F,'Transactions (Dated)'!$D:$D,$BF417,'Transactions (Dated)'!$B:$B,BT$11,'Transactions (Dated)'!$C:$C,"Dividend (paid to cash)")*AI417</f>
        <v>0</v>
      </c>
      <c r="BU417" s="6">
        <f ca="1">BU416+SUMIFS('Transactions (Dated)'!$F:$F,'Transactions (Dated)'!$D:$D,$BF417,'Transactions (Dated)'!$B:$B,BU$11,'Transactions (Dated)'!$C:$C,"Dividend (paid to cash)")*AJ417</f>
        <v>0</v>
      </c>
      <c r="BV417" s="6"/>
      <c r="BX417" s="6">
        <f t="shared" ca="1" si="174"/>
        <v>638624.68599999999</v>
      </c>
      <c r="BZ417" s="3">
        <f t="shared" si="175"/>
        <v>42502</v>
      </c>
      <c r="CA417" s="4">
        <f t="shared" ca="1" si="170"/>
        <v>403284.66000000003</v>
      </c>
      <c r="CB417" s="4">
        <f t="shared" ca="1" si="171"/>
        <v>638624.68599999999</v>
      </c>
      <c r="CD417" s="4">
        <f t="shared" ca="1" si="172"/>
        <v>1041909.346</v>
      </c>
    </row>
    <row r="418" spans="2:82" x14ac:dyDescent="0.15">
      <c r="B418" s="3">
        <f t="shared" si="173"/>
        <v>42503</v>
      </c>
      <c r="C418" s="2">
        <v>13748.6</v>
      </c>
      <c r="E418" s="70">
        <v>42503</v>
      </c>
      <c r="F418" s="69">
        <v>8.4499999999999993</v>
      </c>
      <c r="G418" s="69">
        <v>2.4900000000000002</v>
      </c>
      <c r="H418" s="69">
        <v>18.59</v>
      </c>
      <c r="I418" s="69">
        <v>35.64</v>
      </c>
      <c r="J418" s="69">
        <v>13.57</v>
      </c>
      <c r="K418" s="69">
        <v>12.92</v>
      </c>
      <c r="L418" s="69">
        <v>16.62</v>
      </c>
      <c r="M418" s="69">
        <v>4.72</v>
      </c>
      <c r="N418" s="69">
        <v>8.85</v>
      </c>
      <c r="O418" s="69">
        <v>10.003299999999999</v>
      </c>
      <c r="P418" s="69">
        <v>28.93</v>
      </c>
      <c r="Q418" s="69">
        <v>1.05</v>
      </c>
      <c r="R418" s="69">
        <v>4.83</v>
      </c>
      <c r="S418" s="69">
        <v>40.630000000000003</v>
      </c>
      <c r="T418" s="4"/>
      <c r="V418" s="3">
        <f t="shared" si="152"/>
        <v>42503</v>
      </c>
      <c r="W418" s="40">
        <f ca="1">W417+SUMIFS('Transactions (Dated)'!$E$2:$E$53,'Transactions (Dated)'!$D$2:$D$53,'Share Values'!$V418,'Transactions (Dated)'!$B$2:$B$53,'Share Values'!W$11,'Transactions (Dated)'!$C$2:$C$53,"Buy")-SUMIFS('Transactions (Dated)'!$E$2:$E$53,'Transactions (Dated)'!$D$2:$D$53,'Share Values'!$V418,'Transactions (Dated)'!$B$2:$B$53,'Share Values'!W$11,'Transactions (Dated)'!$C$2:$C$53,"Sell")</f>
        <v>4625</v>
      </c>
      <c r="X418" s="40">
        <f ca="1">X417+SUMIFS('Transactions (Dated)'!$E$2:$E$53,'Transactions (Dated)'!$D$2:$D$53,'Share Values'!$V418,'Transactions (Dated)'!$B$2:$B$53,'Share Values'!X$11,'Transactions (Dated)'!$C$2:$C$53,"Buy")-SUMIFS('Transactions (Dated)'!$E$2:$E$53,'Transactions (Dated)'!$D$2:$D$53,'Share Values'!$V418,'Transactions (Dated)'!$B$2:$B$53,'Share Values'!X$11,'Transactions (Dated)'!$C$2:$C$53,"Sell")</f>
        <v>9375</v>
      </c>
      <c r="Y418" s="40">
        <f ca="1">Y417+SUMIFS('Transactions (Dated)'!$E$2:$E$53,'Transactions (Dated)'!$D$2:$D$53,'Share Values'!$V418,'Transactions (Dated)'!$B$2:$B$53,'Share Values'!Y$11,'Transactions (Dated)'!$C$2:$C$53,"Buy")-SUMIFS('Transactions (Dated)'!$E$2:$E$53,'Transactions (Dated)'!$D$2:$D$53,'Share Values'!$V418,'Transactions (Dated)'!$B$2:$B$53,'Share Values'!Y$11,'Transactions (Dated)'!$C$2:$C$53,"Sell")</f>
        <v>0</v>
      </c>
      <c r="Z418" s="40">
        <f ca="1">Z417+SUMIFS('Transactions (Dated)'!$E$2:$E$53,'Transactions (Dated)'!$D$2:$D$53,'Share Values'!$V418,'Transactions (Dated)'!$B$2:$B$53,'Share Values'!Z$11,'Transactions (Dated)'!$C$2:$C$53,"Buy")-SUMIFS('Transactions (Dated)'!$E$2:$E$53,'Transactions (Dated)'!$D$2:$D$53,'Share Values'!$V418,'Transactions (Dated)'!$B$2:$B$53,'Share Values'!Z$11,'Transactions (Dated)'!$C$2:$C$53,"Sell")</f>
        <v>1892</v>
      </c>
      <c r="AA418" s="40">
        <f ca="1">AA417+SUMIFS('Transactions (Dated)'!$E$2:$E$53,'Transactions (Dated)'!$D$2:$D$53,'Share Values'!$V418,'Transactions (Dated)'!$B$2:$B$53,'Share Values'!AA$11,'Transactions (Dated)'!$C$2:$C$53,"Buy")-SUMIFS('Transactions (Dated)'!$E$2:$E$53,'Transactions (Dated)'!$D$2:$D$53,'Share Values'!$V418,'Transactions (Dated)'!$B$2:$B$53,'Share Values'!AA$11,'Transactions (Dated)'!$C$2:$C$53,"Sell")</f>
        <v>2348</v>
      </c>
      <c r="AB418" s="40">
        <f ca="1">AB417+SUMIFS('Transactions (Dated)'!$E$2:$E$53,'Transactions (Dated)'!$D$2:$D$53,'Share Values'!$V418,'Transactions (Dated)'!$B$2:$B$53,'Share Values'!AB$11,'Transactions (Dated)'!$C$2:$C$53,"Buy")-SUMIFS('Transactions (Dated)'!$E$2:$E$53,'Transactions (Dated)'!$D$2:$D$53,'Share Values'!$V418,'Transactions (Dated)'!$B$2:$B$53,'Share Values'!AB$11,'Transactions (Dated)'!$C$2:$C$53,"Sell")</f>
        <v>4900</v>
      </c>
      <c r="AC418" s="40">
        <f ca="1">AC417+SUMIFS('Transactions (Dated)'!$E$2:$E$53,'Transactions (Dated)'!$D$2:$D$53,'Share Values'!$V418,'Transactions (Dated)'!$B$2:$B$53,'Share Values'!AC$11,'Transactions (Dated)'!$C$2:$C$53,"Buy")-SUMIFS('Transactions (Dated)'!$E$2:$E$53,'Transactions (Dated)'!$D$2:$D$53,'Share Values'!$V418,'Transactions (Dated)'!$B$2:$B$53,'Share Values'!AC$11,'Transactions (Dated)'!$C$2:$C$53,"Sell")</f>
        <v>2900</v>
      </c>
      <c r="AD418" s="40">
        <f ca="1">AD417+SUMIFS('Transactions (Dated)'!$E$2:$E$53,'Transactions (Dated)'!$D$2:$D$53,'Share Values'!$V418,'Transactions (Dated)'!$B$2:$B$53,'Share Values'!AD$11,'Transactions (Dated)'!$C$2:$C$53,"Buy")-SUMIFS('Transactions (Dated)'!$E$2:$E$53,'Transactions (Dated)'!$D$2:$D$53,'Share Values'!$V418,'Transactions (Dated)'!$B$2:$B$53,'Share Values'!AD$11,'Transactions (Dated)'!$C$2:$C$53,"Sell")</f>
        <v>14201</v>
      </c>
      <c r="AE418" s="40">
        <f ca="1">AE417+SUMIFS('Transactions (Dated)'!$E$2:$E$53,'Transactions (Dated)'!$D$2:$D$53,'Share Values'!$V418,'Transactions (Dated)'!$B$2:$B$53,'Share Values'!AE$11,'Transactions (Dated)'!$C$2:$C$53,"Buy")-SUMIFS('Transactions (Dated)'!$E$2:$E$53,'Transactions (Dated)'!$D$2:$D$53,'Share Values'!$V418,'Transactions (Dated)'!$B$2:$B$53,'Share Values'!AE$11,'Transactions (Dated)'!$C$2:$C$53,"Sell")</f>
        <v>6835</v>
      </c>
      <c r="AF418" s="40">
        <f ca="1">AF417+SUMIFS('Transactions (Dated)'!$E$2:$E$53,'Transactions (Dated)'!$D$2:$D$53,'Share Values'!$V418,'Transactions (Dated)'!$B$2:$B$53,'Share Values'!AF$11,'Transactions (Dated)'!$C$2:$C$53,"Buy")-SUMIFS('Transactions (Dated)'!$E$2:$E$53,'Transactions (Dated)'!$D$2:$D$53,'Share Values'!$V418,'Transactions (Dated)'!$B$2:$B$53,'Share Values'!AF$11,'Transactions (Dated)'!$C$2:$C$53,"Sell")</f>
        <v>0</v>
      </c>
      <c r="AG418" s="40">
        <f ca="1">AG417+SUMIFS('Transactions (Dated)'!$E$2:$E$53,'Transactions (Dated)'!$D$2:$D$53,'Share Values'!$V418,'Transactions (Dated)'!$B$2:$B$53,'Share Values'!AG$11,'Transactions (Dated)'!$C$2:$C$53,"Buy")-SUMIFS('Transactions (Dated)'!$E$2:$E$53,'Transactions (Dated)'!$D$2:$D$53,'Share Values'!$V418,'Transactions (Dated)'!$B$2:$B$53,'Share Values'!AG$11,'Transactions (Dated)'!$C$2:$C$53,"Sell")</f>
        <v>0</v>
      </c>
      <c r="AH418" s="40">
        <f ca="1">AH417+SUMIFS('Transactions (Dated)'!$E$2:$E$53,'Transactions (Dated)'!$D$2:$D$53,'Share Values'!$V418,'Transactions (Dated)'!$B$2:$B$53,'Share Values'!AH$11,'Transactions (Dated)'!$C$2:$C$53,"Buy")-SUMIFS('Transactions (Dated)'!$E$2:$E$53,'Transactions (Dated)'!$D$2:$D$53,'Share Values'!$V418,'Transactions (Dated)'!$B$2:$B$53,'Share Values'!AH$11,'Transactions (Dated)'!$C$2:$C$53,"Sell")</f>
        <v>0</v>
      </c>
      <c r="AI418" s="40">
        <f ca="1">AI417+SUMIFS('Transactions (Dated)'!$E$2:$E$53,'Transactions (Dated)'!$D$2:$D$53,'Share Values'!$V418,'Transactions (Dated)'!$B$2:$B$53,'Share Values'!AI$11,'Transactions (Dated)'!$C$2:$C$53,"Buy")-SUMIFS('Transactions (Dated)'!$E$2:$E$53,'Transactions (Dated)'!$D$2:$D$53,'Share Values'!$V418,'Transactions (Dated)'!$B$2:$B$53,'Share Values'!AI$11,'Transactions (Dated)'!$C$2:$C$53,"Sell")</f>
        <v>0</v>
      </c>
      <c r="AJ418" s="40">
        <f ca="1">AJ417+SUMIFS('Transactions (Dated)'!$E$2:$E$53,'Transactions (Dated)'!$D$2:$D$53,'Share Values'!$V418,'Transactions (Dated)'!$B$2:$B$53,'Share Values'!AJ$11,'Transactions (Dated)'!$C$2:$C$53,"Buy")-SUMIFS('Transactions (Dated)'!$E$2:$E$53,'Transactions (Dated)'!$D$2:$D$53,'Share Values'!$V418,'Transactions (Dated)'!$B$2:$B$53,'Share Values'!AJ$11,'Transactions (Dated)'!$C$2:$C$53,"Sell")</f>
        <v>0</v>
      </c>
      <c r="AK418" s="40"/>
      <c r="AM418" s="3">
        <f t="shared" si="153"/>
        <v>42503</v>
      </c>
      <c r="AN418" s="6">
        <f t="shared" ca="1" si="154"/>
        <v>39081.25</v>
      </c>
      <c r="AO418" s="6">
        <f t="shared" ca="1" si="155"/>
        <v>23343.750000000004</v>
      </c>
      <c r="AP418" s="6">
        <f t="shared" ca="1" si="156"/>
        <v>0</v>
      </c>
      <c r="AQ418" s="6">
        <f t="shared" ca="1" si="157"/>
        <v>67430.880000000005</v>
      </c>
      <c r="AR418" s="6">
        <f t="shared" ca="1" si="158"/>
        <v>31862.36</v>
      </c>
      <c r="AS418" s="6">
        <f t="shared" ca="1" si="159"/>
        <v>63308</v>
      </c>
      <c r="AT418" s="6">
        <f t="shared" ca="1" si="160"/>
        <v>48198</v>
      </c>
      <c r="AU418" s="6">
        <f t="shared" ca="1" si="161"/>
        <v>67028.72</v>
      </c>
      <c r="AV418" s="6">
        <f t="shared" ca="1" si="162"/>
        <v>60489.75</v>
      </c>
      <c r="AW418" s="6">
        <f t="shared" ca="1" si="163"/>
        <v>0</v>
      </c>
      <c r="AX418" s="6">
        <f t="shared" ca="1" si="164"/>
        <v>0</v>
      </c>
      <c r="AY418" s="6">
        <f t="shared" ca="1" si="165"/>
        <v>0</v>
      </c>
      <c r="AZ418" s="6">
        <f t="shared" ca="1" si="166"/>
        <v>0</v>
      </c>
      <c r="BA418" s="6">
        <f t="shared" ca="1" si="167"/>
        <v>0</v>
      </c>
      <c r="BB418" s="6"/>
      <c r="BD418" s="4">
        <f t="shared" ca="1" si="168"/>
        <v>400742.70999999996</v>
      </c>
      <c r="BF418" s="3">
        <f t="shared" si="169"/>
        <v>42503</v>
      </c>
      <c r="BG418" s="6">
        <f>BG417+SUMIFS('Transactions (Dated)'!H:H,'Transactions (Dated)'!D:D,'Share Values'!AM418)</f>
        <v>633797.67999999993</v>
      </c>
      <c r="BH418" s="6">
        <f ca="1">BH417+SUMIFS('Transactions (Dated)'!$F:$F,'Transactions (Dated)'!$D:$D,$BF418,'Transactions (Dated)'!$B:$B,BH$11,'Transactions (Dated)'!$C:$C,"Dividend (paid to cash)")*W418</f>
        <v>0</v>
      </c>
      <c r="BI418" s="6">
        <f ca="1">BI417+SUMIFS('Transactions (Dated)'!$F:$F,'Transactions (Dated)'!$D:$D,$BF418,'Transactions (Dated)'!$B:$B,BI$11,'Transactions (Dated)'!$C:$C,"Dividend (paid to cash)")*X418</f>
        <v>2421.875</v>
      </c>
      <c r="BJ418" s="6">
        <f ca="1">BJ417+SUMIFS('Transactions (Dated)'!$F:$F,'Transactions (Dated)'!$D:$D,$BF418,'Transactions (Dated)'!$B:$B,BJ$11,'Transactions (Dated)'!$C:$C,"Dividend (paid to cash)")*Y418</f>
        <v>0</v>
      </c>
      <c r="BK418" s="6">
        <f ca="1">BK417+SUMIFS('Transactions (Dated)'!$F:$F,'Transactions (Dated)'!$D:$D,$BF418,'Transactions (Dated)'!$B:$B,BK$11,'Transactions (Dated)'!$C:$C,"Dividend (paid to cash)")*Z418</f>
        <v>312.18000000000006</v>
      </c>
      <c r="BL418" s="6">
        <f ca="1">BL417+SUMIFS('Transactions (Dated)'!$F:$F,'Transactions (Dated)'!$D:$D,$BF418,'Transactions (Dated)'!$B:$B,BL$11,'Transactions (Dated)'!$C:$C,"Dividend (paid to cash)")*AA418</f>
        <v>0</v>
      </c>
      <c r="BM418" s="6">
        <f ca="1">BM417+SUMIFS('Transactions (Dated)'!$F:$F,'Transactions (Dated)'!$D:$D,$BF418,'Transactions (Dated)'!$B:$B,BM$11,'Transactions (Dated)'!$C:$C,"Dividend (paid to cash)")*AB418</f>
        <v>1077.951</v>
      </c>
      <c r="BN418" s="6">
        <f ca="1">BN417+SUMIFS('Transactions (Dated)'!$F:$F,'Transactions (Dated)'!$D:$D,$BF418,'Transactions (Dated)'!$B:$B,BN$11,'Transactions (Dated)'!$C:$C,"Dividend (paid to cash)")*AC418</f>
        <v>1014.9999999999999</v>
      </c>
      <c r="BO418" s="6">
        <f ca="1">BO417+SUMIFS('Transactions (Dated)'!$F:$F,'Transactions (Dated)'!$D:$D,$BF418,'Transactions (Dated)'!$B:$B,BO$11,'Transactions (Dated)'!$C:$C,"Dividend (paid to cash)")*AD418</f>
        <v>0</v>
      </c>
      <c r="BP418" s="6">
        <f ca="1">BP417+SUMIFS('Transactions (Dated)'!$F:$F,'Transactions (Dated)'!$D:$D,$BF418,'Transactions (Dated)'!$B:$B,BP$11,'Transactions (Dated)'!$C:$C,"Dividend (paid to cash)")*AE418</f>
        <v>0</v>
      </c>
      <c r="BQ418" s="6">
        <f ca="1">BQ417+SUMIFS('Transactions (Dated)'!$F:$F,'Transactions (Dated)'!$D:$D,$BF418,'Transactions (Dated)'!$B:$B,BQ$11,'Transactions (Dated)'!$C:$C,"Dividend (paid to cash)")*AF418</f>
        <v>0</v>
      </c>
      <c r="BR418" s="6">
        <f ca="1">BR417+SUMIFS('Transactions (Dated)'!$F:$F,'Transactions (Dated)'!$D:$D,$BF418,'Transactions (Dated)'!$B:$B,BR$11,'Transactions (Dated)'!$C:$C,"Dividend (paid to cash)")*AG418</f>
        <v>0</v>
      </c>
      <c r="BS418" s="6">
        <f ca="1">BS417+SUMIFS('Transactions (Dated)'!$F:$F,'Transactions (Dated)'!$D:$D,$BF418,'Transactions (Dated)'!$B:$B,BS$11,'Transactions (Dated)'!$C:$C,"Dividend (paid to cash)")*AH418</f>
        <v>0</v>
      </c>
      <c r="BT418" s="6">
        <f ca="1">BT417+SUMIFS('Transactions (Dated)'!$F:$F,'Transactions (Dated)'!$D:$D,$BF418,'Transactions (Dated)'!$B:$B,BT$11,'Transactions (Dated)'!$C:$C,"Dividend (paid to cash)")*AI418</f>
        <v>0</v>
      </c>
      <c r="BU418" s="6">
        <f ca="1">BU417+SUMIFS('Transactions (Dated)'!$F:$F,'Transactions (Dated)'!$D:$D,$BF418,'Transactions (Dated)'!$B:$B,BU$11,'Transactions (Dated)'!$C:$C,"Dividend (paid to cash)")*AJ418</f>
        <v>0</v>
      </c>
      <c r="BV418" s="6"/>
      <c r="BX418" s="6">
        <f t="shared" ca="1" si="174"/>
        <v>638624.68599999999</v>
      </c>
      <c r="BZ418" s="3">
        <f t="shared" si="175"/>
        <v>42503</v>
      </c>
      <c r="CA418" s="4">
        <f t="shared" ca="1" si="170"/>
        <v>400742.70999999996</v>
      </c>
      <c r="CB418" s="4">
        <f t="shared" ca="1" si="171"/>
        <v>638624.68599999999</v>
      </c>
      <c r="CD418" s="4">
        <f t="shared" ca="1" si="172"/>
        <v>1039367.3959999999</v>
      </c>
    </row>
    <row r="419" spans="2:82" x14ac:dyDescent="0.15">
      <c r="B419" s="3">
        <f t="shared" si="173"/>
        <v>42506</v>
      </c>
      <c r="C419" s="2">
        <v>13893.5</v>
      </c>
      <c r="E419" s="70">
        <v>42506</v>
      </c>
      <c r="F419" s="69">
        <v>8.64</v>
      </c>
      <c r="G419" s="69">
        <v>2.48</v>
      </c>
      <c r="H419" s="69">
        <v>18.8</v>
      </c>
      <c r="I419" s="69">
        <v>36.85</v>
      </c>
      <c r="J419" s="69">
        <v>13.72</v>
      </c>
      <c r="K419" s="69">
        <v>12.94</v>
      </c>
      <c r="L419" s="69">
        <v>16.68</v>
      </c>
      <c r="M419" s="69">
        <v>4.7</v>
      </c>
      <c r="N419" s="69">
        <v>8.8800000000000008</v>
      </c>
      <c r="O419" s="69">
        <v>10.246700000000001</v>
      </c>
      <c r="P419" s="69">
        <v>29.16</v>
      </c>
      <c r="Q419" s="69">
        <v>1.02</v>
      </c>
      <c r="R419" s="69">
        <v>5.0999999999999996</v>
      </c>
      <c r="S419" s="69">
        <v>40.35</v>
      </c>
      <c r="T419" s="4"/>
      <c r="V419" s="3">
        <f t="shared" si="152"/>
        <v>42506</v>
      </c>
      <c r="W419" s="40">
        <f ca="1">W418+SUMIFS('Transactions (Dated)'!$E$2:$E$53,'Transactions (Dated)'!$D$2:$D$53,'Share Values'!$V419,'Transactions (Dated)'!$B$2:$B$53,'Share Values'!W$11,'Transactions (Dated)'!$C$2:$C$53,"Buy")-SUMIFS('Transactions (Dated)'!$E$2:$E$53,'Transactions (Dated)'!$D$2:$D$53,'Share Values'!$V419,'Transactions (Dated)'!$B$2:$B$53,'Share Values'!W$11,'Transactions (Dated)'!$C$2:$C$53,"Sell")</f>
        <v>4625</v>
      </c>
      <c r="X419" s="40">
        <f ca="1">X418+SUMIFS('Transactions (Dated)'!$E$2:$E$53,'Transactions (Dated)'!$D$2:$D$53,'Share Values'!$V419,'Transactions (Dated)'!$B$2:$B$53,'Share Values'!X$11,'Transactions (Dated)'!$C$2:$C$53,"Buy")-SUMIFS('Transactions (Dated)'!$E$2:$E$53,'Transactions (Dated)'!$D$2:$D$53,'Share Values'!$V419,'Transactions (Dated)'!$B$2:$B$53,'Share Values'!X$11,'Transactions (Dated)'!$C$2:$C$53,"Sell")</f>
        <v>9375</v>
      </c>
      <c r="Y419" s="40">
        <f ca="1">Y418+SUMIFS('Transactions (Dated)'!$E$2:$E$53,'Transactions (Dated)'!$D$2:$D$53,'Share Values'!$V419,'Transactions (Dated)'!$B$2:$B$53,'Share Values'!Y$11,'Transactions (Dated)'!$C$2:$C$53,"Buy")-SUMIFS('Transactions (Dated)'!$E$2:$E$53,'Transactions (Dated)'!$D$2:$D$53,'Share Values'!$V419,'Transactions (Dated)'!$B$2:$B$53,'Share Values'!Y$11,'Transactions (Dated)'!$C$2:$C$53,"Sell")</f>
        <v>0</v>
      </c>
      <c r="Z419" s="40">
        <f ca="1">Z418+SUMIFS('Transactions (Dated)'!$E$2:$E$53,'Transactions (Dated)'!$D$2:$D$53,'Share Values'!$V419,'Transactions (Dated)'!$B$2:$B$53,'Share Values'!Z$11,'Transactions (Dated)'!$C$2:$C$53,"Buy")-SUMIFS('Transactions (Dated)'!$E$2:$E$53,'Transactions (Dated)'!$D$2:$D$53,'Share Values'!$V419,'Transactions (Dated)'!$B$2:$B$53,'Share Values'!Z$11,'Transactions (Dated)'!$C$2:$C$53,"Sell")</f>
        <v>1892</v>
      </c>
      <c r="AA419" s="40">
        <f ca="1">AA418+SUMIFS('Transactions (Dated)'!$E$2:$E$53,'Transactions (Dated)'!$D$2:$D$53,'Share Values'!$V419,'Transactions (Dated)'!$B$2:$B$53,'Share Values'!AA$11,'Transactions (Dated)'!$C$2:$C$53,"Buy")-SUMIFS('Transactions (Dated)'!$E$2:$E$53,'Transactions (Dated)'!$D$2:$D$53,'Share Values'!$V419,'Transactions (Dated)'!$B$2:$B$53,'Share Values'!AA$11,'Transactions (Dated)'!$C$2:$C$53,"Sell")</f>
        <v>2348</v>
      </c>
      <c r="AB419" s="40">
        <f ca="1">AB418+SUMIFS('Transactions (Dated)'!$E$2:$E$53,'Transactions (Dated)'!$D$2:$D$53,'Share Values'!$V419,'Transactions (Dated)'!$B$2:$B$53,'Share Values'!AB$11,'Transactions (Dated)'!$C$2:$C$53,"Buy")-SUMIFS('Transactions (Dated)'!$E$2:$E$53,'Transactions (Dated)'!$D$2:$D$53,'Share Values'!$V419,'Transactions (Dated)'!$B$2:$B$53,'Share Values'!AB$11,'Transactions (Dated)'!$C$2:$C$53,"Sell")</f>
        <v>4900</v>
      </c>
      <c r="AC419" s="40">
        <f ca="1">AC418+SUMIFS('Transactions (Dated)'!$E$2:$E$53,'Transactions (Dated)'!$D$2:$D$53,'Share Values'!$V419,'Transactions (Dated)'!$B$2:$B$53,'Share Values'!AC$11,'Transactions (Dated)'!$C$2:$C$53,"Buy")-SUMIFS('Transactions (Dated)'!$E$2:$E$53,'Transactions (Dated)'!$D$2:$D$53,'Share Values'!$V419,'Transactions (Dated)'!$B$2:$B$53,'Share Values'!AC$11,'Transactions (Dated)'!$C$2:$C$53,"Sell")</f>
        <v>2900</v>
      </c>
      <c r="AD419" s="40">
        <f ca="1">AD418+SUMIFS('Transactions (Dated)'!$E$2:$E$53,'Transactions (Dated)'!$D$2:$D$53,'Share Values'!$V419,'Transactions (Dated)'!$B$2:$B$53,'Share Values'!AD$11,'Transactions (Dated)'!$C$2:$C$53,"Buy")-SUMIFS('Transactions (Dated)'!$E$2:$E$53,'Transactions (Dated)'!$D$2:$D$53,'Share Values'!$V419,'Transactions (Dated)'!$B$2:$B$53,'Share Values'!AD$11,'Transactions (Dated)'!$C$2:$C$53,"Sell")</f>
        <v>14201</v>
      </c>
      <c r="AE419" s="40">
        <f ca="1">AE418+SUMIFS('Transactions (Dated)'!$E$2:$E$53,'Transactions (Dated)'!$D$2:$D$53,'Share Values'!$V419,'Transactions (Dated)'!$B$2:$B$53,'Share Values'!AE$11,'Transactions (Dated)'!$C$2:$C$53,"Buy")-SUMIFS('Transactions (Dated)'!$E$2:$E$53,'Transactions (Dated)'!$D$2:$D$53,'Share Values'!$V419,'Transactions (Dated)'!$B$2:$B$53,'Share Values'!AE$11,'Transactions (Dated)'!$C$2:$C$53,"Sell")</f>
        <v>6835</v>
      </c>
      <c r="AF419" s="40">
        <f ca="1">AF418+SUMIFS('Transactions (Dated)'!$E$2:$E$53,'Transactions (Dated)'!$D$2:$D$53,'Share Values'!$V419,'Transactions (Dated)'!$B$2:$B$53,'Share Values'!AF$11,'Transactions (Dated)'!$C$2:$C$53,"Buy")-SUMIFS('Transactions (Dated)'!$E$2:$E$53,'Transactions (Dated)'!$D$2:$D$53,'Share Values'!$V419,'Transactions (Dated)'!$B$2:$B$53,'Share Values'!AF$11,'Transactions (Dated)'!$C$2:$C$53,"Sell")</f>
        <v>0</v>
      </c>
      <c r="AG419" s="40">
        <f ca="1">AG418+SUMIFS('Transactions (Dated)'!$E$2:$E$53,'Transactions (Dated)'!$D$2:$D$53,'Share Values'!$V419,'Transactions (Dated)'!$B$2:$B$53,'Share Values'!AG$11,'Transactions (Dated)'!$C$2:$C$53,"Buy")-SUMIFS('Transactions (Dated)'!$E$2:$E$53,'Transactions (Dated)'!$D$2:$D$53,'Share Values'!$V419,'Transactions (Dated)'!$B$2:$B$53,'Share Values'!AG$11,'Transactions (Dated)'!$C$2:$C$53,"Sell")</f>
        <v>0</v>
      </c>
      <c r="AH419" s="40">
        <f ca="1">AH418+SUMIFS('Transactions (Dated)'!$E$2:$E$53,'Transactions (Dated)'!$D$2:$D$53,'Share Values'!$V419,'Transactions (Dated)'!$B$2:$B$53,'Share Values'!AH$11,'Transactions (Dated)'!$C$2:$C$53,"Buy")-SUMIFS('Transactions (Dated)'!$E$2:$E$53,'Transactions (Dated)'!$D$2:$D$53,'Share Values'!$V419,'Transactions (Dated)'!$B$2:$B$53,'Share Values'!AH$11,'Transactions (Dated)'!$C$2:$C$53,"Sell")</f>
        <v>0</v>
      </c>
      <c r="AI419" s="40">
        <f ca="1">AI418+SUMIFS('Transactions (Dated)'!$E$2:$E$53,'Transactions (Dated)'!$D$2:$D$53,'Share Values'!$V419,'Transactions (Dated)'!$B$2:$B$53,'Share Values'!AI$11,'Transactions (Dated)'!$C$2:$C$53,"Buy")-SUMIFS('Transactions (Dated)'!$E$2:$E$53,'Transactions (Dated)'!$D$2:$D$53,'Share Values'!$V419,'Transactions (Dated)'!$B$2:$B$53,'Share Values'!AI$11,'Transactions (Dated)'!$C$2:$C$53,"Sell")</f>
        <v>0</v>
      </c>
      <c r="AJ419" s="40">
        <f ca="1">AJ418+SUMIFS('Transactions (Dated)'!$E$2:$E$53,'Transactions (Dated)'!$D$2:$D$53,'Share Values'!$V419,'Transactions (Dated)'!$B$2:$B$53,'Share Values'!AJ$11,'Transactions (Dated)'!$C$2:$C$53,"Buy")-SUMIFS('Transactions (Dated)'!$E$2:$E$53,'Transactions (Dated)'!$D$2:$D$53,'Share Values'!$V419,'Transactions (Dated)'!$B$2:$B$53,'Share Values'!AJ$11,'Transactions (Dated)'!$C$2:$C$53,"Sell")</f>
        <v>0</v>
      </c>
      <c r="AK419" s="40"/>
      <c r="AM419" s="3">
        <f t="shared" si="153"/>
        <v>42506</v>
      </c>
      <c r="AN419" s="6">
        <f t="shared" ca="1" si="154"/>
        <v>39960</v>
      </c>
      <c r="AO419" s="6">
        <f t="shared" ca="1" si="155"/>
        <v>23250</v>
      </c>
      <c r="AP419" s="6">
        <f t="shared" ca="1" si="156"/>
        <v>0</v>
      </c>
      <c r="AQ419" s="6">
        <f t="shared" ca="1" si="157"/>
        <v>69720.2</v>
      </c>
      <c r="AR419" s="6">
        <f t="shared" ca="1" si="158"/>
        <v>32214.560000000001</v>
      </c>
      <c r="AS419" s="6">
        <f t="shared" ca="1" si="159"/>
        <v>63406</v>
      </c>
      <c r="AT419" s="6">
        <f t="shared" ca="1" si="160"/>
        <v>48372</v>
      </c>
      <c r="AU419" s="6">
        <f t="shared" ca="1" si="161"/>
        <v>66744.7</v>
      </c>
      <c r="AV419" s="6">
        <f t="shared" ca="1" si="162"/>
        <v>60694.8</v>
      </c>
      <c r="AW419" s="6">
        <f t="shared" ca="1" si="163"/>
        <v>0</v>
      </c>
      <c r="AX419" s="6">
        <f t="shared" ca="1" si="164"/>
        <v>0</v>
      </c>
      <c r="AY419" s="6">
        <f t="shared" ca="1" si="165"/>
        <v>0</v>
      </c>
      <c r="AZ419" s="6">
        <f t="shared" ca="1" si="166"/>
        <v>0</v>
      </c>
      <c r="BA419" s="6">
        <f t="shared" ca="1" si="167"/>
        <v>0</v>
      </c>
      <c r="BB419" s="6"/>
      <c r="BD419" s="4">
        <f t="shared" ca="1" si="168"/>
        <v>404362.26</v>
      </c>
      <c r="BF419" s="3">
        <f t="shared" si="169"/>
        <v>42506</v>
      </c>
      <c r="BG419" s="6">
        <f>BG418+SUMIFS('Transactions (Dated)'!H:H,'Transactions (Dated)'!D:D,'Share Values'!AM419)</f>
        <v>633797.67999999993</v>
      </c>
      <c r="BH419" s="6">
        <f ca="1">BH418+SUMIFS('Transactions (Dated)'!$F:$F,'Transactions (Dated)'!$D:$D,$BF419,'Transactions (Dated)'!$B:$B,BH$11,'Transactions (Dated)'!$C:$C,"Dividend (paid to cash)")*W419</f>
        <v>0</v>
      </c>
      <c r="BI419" s="6">
        <f ca="1">BI418+SUMIFS('Transactions (Dated)'!$F:$F,'Transactions (Dated)'!$D:$D,$BF419,'Transactions (Dated)'!$B:$B,BI$11,'Transactions (Dated)'!$C:$C,"Dividend (paid to cash)")*X419</f>
        <v>2421.875</v>
      </c>
      <c r="BJ419" s="6">
        <f ca="1">BJ418+SUMIFS('Transactions (Dated)'!$F:$F,'Transactions (Dated)'!$D:$D,$BF419,'Transactions (Dated)'!$B:$B,BJ$11,'Transactions (Dated)'!$C:$C,"Dividend (paid to cash)")*Y419</f>
        <v>0</v>
      </c>
      <c r="BK419" s="6">
        <f ca="1">BK418+SUMIFS('Transactions (Dated)'!$F:$F,'Transactions (Dated)'!$D:$D,$BF419,'Transactions (Dated)'!$B:$B,BK$11,'Transactions (Dated)'!$C:$C,"Dividend (paid to cash)")*Z419</f>
        <v>312.18000000000006</v>
      </c>
      <c r="BL419" s="6">
        <f ca="1">BL418+SUMIFS('Transactions (Dated)'!$F:$F,'Transactions (Dated)'!$D:$D,$BF419,'Transactions (Dated)'!$B:$B,BL$11,'Transactions (Dated)'!$C:$C,"Dividend (paid to cash)")*AA419</f>
        <v>0</v>
      </c>
      <c r="BM419" s="6">
        <f ca="1">BM418+SUMIFS('Transactions (Dated)'!$F:$F,'Transactions (Dated)'!$D:$D,$BF419,'Transactions (Dated)'!$B:$B,BM$11,'Transactions (Dated)'!$C:$C,"Dividend (paid to cash)")*AB419</f>
        <v>1077.951</v>
      </c>
      <c r="BN419" s="6">
        <f ca="1">BN418+SUMIFS('Transactions (Dated)'!$F:$F,'Transactions (Dated)'!$D:$D,$BF419,'Transactions (Dated)'!$B:$B,BN$11,'Transactions (Dated)'!$C:$C,"Dividend (paid to cash)")*AC419</f>
        <v>1014.9999999999999</v>
      </c>
      <c r="BO419" s="6">
        <f ca="1">BO418+SUMIFS('Transactions (Dated)'!$F:$F,'Transactions (Dated)'!$D:$D,$BF419,'Transactions (Dated)'!$B:$B,BO$11,'Transactions (Dated)'!$C:$C,"Dividend (paid to cash)")*AD419</f>
        <v>0</v>
      </c>
      <c r="BP419" s="6">
        <f ca="1">BP418+SUMIFS('Transactions (Dated)'!$F:$F,'Transactions (Dated)'!$D:$D,$BF419,'Transactions (Dated)'!$B:$B,BP$11,'Transactions (Dated)'!$C:$C,"Dividend (paid to cash)")*AE419</f>
        <v>0</v>
      </c>
      <c r="BQ419" s="6">
        <f ca="1">BQ418+SUMIFS('Transactions (Dated)'!$F:$F,'Transactions (Dated)'!$D:$D,$BF419,'Transactions (Dated)'!$B:$B,BQ$11,'Transactions (Dated)'!$C:$C,"Dividend (paid to cash)")*AF419</f>
        <v>0</v>
      </c>
      <c r="BR419" s="6">
        <f ca="1">BR418+SUMIFS('Transactions (Dated)'!$F:$F,'Transactions (Dated)'!$D:$D,$BF419,'Transactions (Dated)'!$B:$B,BR$11,'Transactions (Dated)'!$C:$C,"Dividend (paid to cash)")*AG419</f>
        <v>0</v>
      </c>
      <c r="BS419" s="6">
        <f ca="1">BS418+SUMIFS('Transactions (Dated)'!$F:$F,'Transactions (Dated)'!$D:$D,$BF419,'Transactions (Dated)'!$B:$B,BS$11,'Transactions (Dated)'!$C:$C,"Dividend (paid to cash)")*AH419</f>
        <v>0</v>
      </c>
      <c r="BT419" s="6">
        <f ca="1">BT418+SUMIFS('Transactions (Dated)'!$F:$F,'Transactions (Dated)'!$D:$D,$BF419,'Transactions (Dated)'!$B:$B,BT$11,'Transactions (Dated)'!$C:$C,"Dividend (paid to cash)")*AI419</f>
        <v>0</v>
      </c>
      <c r="BU419" s="6">
        <f ca="1">BU418+SUMIFS('Transactions (Dated)'!$F:$F,'Transactions (Dated)'!$D:$D,$BF419,'Transactions (Dated)'!$B:$B,BU$11,'Transactions (Dated)'!$C:$C,"Dividend (paid to cash)")*AJ419</f>
        <v>0</v>
      </c>
      <c r="BV419" s="6"/>
      <c r="BX419" s="6">
        <f t="shared" ca="1" si="174"/>
        <v>638624.68599999999</v>
      </c>
      <c r="BZ419" s="3">
        <f t="shared" si="175"/>
        <v>42506</v>
      </c>
      <c r="CA419" s="4">
        <f t="shared" ca="1" si="170"/>
        <v>404362.26</v>
      </c>
      <c r="CB419" s="4">
        <f t="shared" ca="1" si="171"/>
        <v>638624.68599999999</v>
      </c>
      <c r="CD419" s="4">
        <f t="shared" ca="1" si="172"/>
        <v>1042986.946</v>
      </c>
    </row>
    <row r="420" spans="2:82" x14ac:dyDescent="0.15">
      <c r="B420" s="3">
        <f t="shared" si="173"/>
        <v>42507</v>
      </c>
      <c r="C420" s="2">
        <v>13917.1</v>
      </c>
      <c r="E420" s="70">
        <v>42507</v>
      </c>
      <c r="F420" s="69">
        <v>8.61</v>
      </c>
      <c r="G420" s="69">
        <v>2.5099999999999998</v>
      </c>
      <c r="H420" s="69">
        <v>18.809999999999999</v>
      </c>
      <c r="I420" s="69">
        <v>36.619999999999997</v>
      </c>
      <c r="J420" s="69">
        <v>14.04</v>
      </c>
      <c r="K420" s="69">
        <v>12.83</v>
      </c>
      <c r="L420" s="69">
        <v>16.71</v>
      </c>
      <c r="M420" s="69">
        <v>4.68</v>
      </c>
      <c r="N420" s="69">
        <v>9.1</v>
      </c>
      <c r="O420" s="69">
        <v>10.083299999999999</v>
      </c>
      <c r="P420" s="69">
        <v>29.26</v>
      </c>
      <c r="Q420" s="69">
        <v>1.02</v>
      </c>
      <c r="R420" s="69">
        <v>5.41</v>
      </c>
      <c r="S420" s="69">
        <v>40.04</v>
      </c>
      <c r="T420" s="4"/>
      <c r="V420" s="3">
        <f t="shared" si="152"/>
        <v>42507</v>
      </c>
      <c r="W420" s="40">
        <f ca="1">W419+SUMIFS('Transactions (Dated)'!$E$2:$E$53,'Transactions (Dated)'!$D$2:$D$53,'Share Values'!$V420,'Transactions (Dated)'!$B$2:$B$53,'Share Values'!W$11,'Transactions (Dated)'!$C$2:$C$53,"Buy")-SUMIFS('Transactions (Dated)'!$E$2:$E$53,'Transactions (Dated)'!$D$2:$D$53,'Share Values'!$V420,'Transactions (Dated)'!$B$2:$B$53,'Share Values'!W$11,'Transactions (Dated)'!$C$2:$C$53,"Sell")</f>
        <v>4625</v>
      </c>
      <c r="X420" s="40">
        <f ca="1">X419+SUMIFS('Transactions (Dated)'!$E$2:$E$53,'Transactions (Dated)'!$D$2:$D$53,'Share Values'!$V420,'Transactions (Dated)'!$B$2:$B$53,'Share Values'!X$11,'Transactions (Dated)'!$C$2:$C$53,"Buy")-SUMIFS('Transactions (Dated)'!$E$2:$E$53,'Transactions (Dated)'!$D$2:$D$53,'Share Values'!$V420,'Transactions (Dated)'!$B$2:$B$53,'Share Values'!X$11,'Transactions (Dated)'!$C$2:$C$53,"Sell")</f>
        <v>9375</v>
      </c>
      <c r="Y420" s="40">
        <f ca="1">Y419+SUMIFS('Transactions (Dated)'!$E$2:$E$53,'Transactions (Dated)'!$D$2:$D$53,'Share Values'!$V420,'Transactions (Dated)'!$B$2:$B$53,'Share Values'!Y$11,'Transactions (Dated)'!$C$2:$C$53,"Buy")-SUMIFS('Transactions (Dated)'!$E$2:$E$53,'Transactions (Dated)'!$D$2:$D$53,'Share Values'!$V420,'Transactions (Dated)'!$B$2:$B$53,'Share Values'!Y$11,'Transactions (Dated)'!$C$2:$C$53,"Sell")</f>
        <v>0</v>
      </c>
      <c r="Z420" s="40">
        <f ca="1">Z419+SUMIFS('Transactions (Dated)'!$E$2:$E$53,'Transactions (Dated)'!$D$2:$D$53,'Share Values'!$V420,'Transactions (Dated)'!$B$2:$B$53,'Share Values'!Z$11,'Transactions (Dated)'!$C$2:$C$53,"Buy")-SUMIFS('Transactions (Dated)'!$E$2:$E$53,'Transactions (Dated)'!$D$2:$D$53,'Share Values'!$V420,'Transactions (Dated)'!$B$2:$B$53,'Share Values'!Z$11,'Transactions (Dated)'!$C$2:$C$53,"Sell")</f>
        <v>1892</v>
      </c>
      <c r="AA420" s="40">
        <f ca="1">AA419+SUMIFS('Transactions (Dated)'!$E$2:$E$53,'Transactions (Dated)'!$D$2:$D$53,'Share Values'!$V420,'Transactions (Dated)'!$B$2:$B$53,'Share Values'!AA$11,'Transactions (Dated)'!$C$2:$C$53,"Buy")-SUMIFS('Transactions (Dated)'!$E$2:$E$53,'Transactions (Dated)'!$D$2:$D$53,'Share Values'!$V420,'Transactions (Dated)'!$B$2:$B$53,'Share Values'!AA$11,'Transactions (Dated)'!$C$2:$C$53,"Sell")</f>
        <v>2348</v>
      </c>
      <c r="AB420" s="40">
        <f ca="1">AB419+SUMIFS('Transactions (Dated)'!$E$2:$E$53,'Transactions (Dated)'!$D$2:$D$53,'Share Values'!$V420,'Transactions (Dated)'!$B$2:$B$53,'Share Values'!AB$11,'Transactions (Dated)'!$C$2:$C$53,"Buy")-SUMIFS('Transactions (Dated)'!$E$2:$E$53,'Transactions (Dated)'!$D$2:$D$53,'Share Values'!$V420,'Transactions (Dated)'!$B$2:$B$53,'Share Values'!AB$11,'Transactions (Dated)'!$C$2:$C$53,"Sell")</f>
        <v>4900</v>
      </c>
      <c r="AC420" s="40">
        <f ca="1">AC419+SUMIFS('Transactions (Dated)'!$E$2:$E$53,'Transactions (Dated)'!$D$2:$D$53,'Share Values'!$V420,'Transactions (Dated)'!$B$2:$B$53,'Share Values'!AC$11,'Transactions (Dated)'!$C$2:$C$53,"Buy")-SUMIFS('Transactions (Dated)'!$E$2:$E$53,'Transactions (Dated)'!$D$2:$D$53,'Share Values'!$V420,'Transactions (Dated)'!$B$2:$B$53,'Share Values'!AC$11,'Transactions (Dated)'!$C$2:$C$53,"Sell")</f>
        <v>2900</v>
      </c>
      <c r="AD420" s="40">
        <f ca="1">AD419+SUMIFS('Transactions (Dated)'!$E$2:$E$53,'Transactions (Dated)'!$D$2:$D$53,'Share Values'!$V420,'Transactions (Dated)'!$B$2:$B$53,'Share Values'!AD$11,'Transactions (Dated)'!$C$2:$C$53,"Buy")-SUMIFS('Transactions (Dated)'!$E$2:$E$53,'Transactions (Dated)'!$D$2:$D$53,'Share Values'!$V420,'Transactions (Dated)'!$B$2:$B$53,'Share Values'!AD$11,'Transactions (Dated)'!$C$2:$C$53,"Sell")</f>
        <v>14201</v>
      </c>
      <c r="AE420" s="40">
        <f ca="1">AE419+SUMIFS('Transactions (Dated)'!$E$2:$E$53,'Transactions (Dated)'!$D$2:$D$53,'Share Values'!$V420,'Transactions (Dated)'!$B$2:$B$53,'Share Values'!AE$11,'Transactions (Dated)'!$C$2:$C$53,"Buy")-SUMIFS('Transactions (Dated)'!$E$2:$E$53,'Transactions (Dated)'!$D$2:$D$53,'Share Values'!$V420,'Transactions (Dated)'!$B$2:$B$53,'Share Values'!AE$11,'Transactions (Dated)'!$C$2:$C$53,"Sell")</f>
        <v>6835</v>
      </c>
      <c r="AF420" s="40">
        <f ca="1">AF419+SUMIFS('Transactions (Dated)'!$E$2:$E$53,'Transactions (Dated)'!$D$2:$D$53,'Share Values'!$V420,'Transactions (Dated)'!$B$2:$B$53,'Share Values'!AF$11,'Transactions (Dated)'!$C$2:$C$53,"Buy")-SUMIFS('Transactions (Dated)'!$E$2:$E$53,'Transactions (Dated)'!$D$2:$D$53,'Share Values'!$V420,'Transactions (Dated)'!$B$2:$B$53,'Share Values'!AF$11,'Transactions (Dated)'!$C$2:$C$53,"Sell")</f>
        <v>0</v>
      </c>
      <c r="AG420" s="40">
        <f ca="1">AG419+SUMIFS('Transactions (Dated)'!$E$2:$E$53,'Transactions (Dated)'!$D$2:$D$53,'Share Values'!$V420,'Transactions (Dated)'!$B$2:$B$53,'Share Values'!AG$11,'Transactions (Dated)'!$C$2:$C$53,"Buy")-SUMIFS('Transactions (Dated)'!$E$2:$E$53,'Transactions (Dated)'!$D$2:$D$53,'Share Values'!$V420,'Transactions (Dated)'!$B$2:$B$53,'Share Values'!AG$11,'Transactions (Dated)'!$C$2:$C$53,"Sell")</f>
        <v>0</v>
      </c>
      <c r="AH420" s="40">
        <f ca="1">AH419+SUMIFS('Transactions (Dated)'!$E$2:$E$53,'Transactions (Dated)'!$D$2:$D$53,'Share Values'!$V420,'Transactions (Dated)'!$B$2:$B$53,'Share Values'!AH$11,'Transactions (Dated)'!$C$2:$C$53,"Buy")-SUMIFS('Transactions (Dated)'!$E$2:$E$53,'Transactions (Dated)'!$D$2:$D$53,'Share Values'!$V420,'Transactions (Dated)'!$B$2:$B$53,'Share Values'!AH$11,'Transactions (Dated)'!$C$2:$C$53,"Sell")</f>
        <v>0</v>
      </c>
      <c r="AI420" s="40">
        <f ca="1">AI419+SUMIFS('Transactions (Dated)'!$E$2:$E$53,'Transactions (Dated)'!$D$2:$D$53,'Share Values'!$V420,'Transactions (Dated)'!$B$2:$B$53,'Share Values'!AI$11,'Transactions (Dated)'!$C$2:$C$53,"Buy")-SUMIFS('Transactions (Dated)'!$E$2:$E$53,'Transactions (Dated)'!$D$2:$D$53,'Share Values'!$V420,'Transactions (Dated)'!$B$2:$B$53,'Share Values'!AI$11,'Transactions (Dated)'!$C$2:$C$53,"Sell")</f>
        <v>0</v>
      </c>
      <c r="AJ420" s="40">
        <f ca="1">AJ419+SUMIFS('Transactions (Dated)'!$E$2:$E$53,'Transactions (Dated)'!$D$2:$D$53,'Share Values'!$V420,'Transactions (Dated)'!$B$2:$B$53,'Share Values'!AJ$11,'Transactions (Dated)'!$C$2:$C$53,"Buy")-SUMIFS('Transactions (Dated)'!$E$2:$E$53,'Transactions (Dated)'!$D$2:$D$53,'Share Values'!$V420,'Transactions (Dated)'!$B$2:$B$53,'Share Values'!AJ$11,'Transactions (Dated)'!$C$2:$C$53,"Sell")</f>
        <v>0</v>
      </c>
      <c r="AK420" s="40"/>
      <c r="AM420" s="3">
        <f t="shared" si="153"/>
        <v>42507</v>
      </c>
      <c r="AN420" s="6">
        <f t="shared" ca="1" si="154"/>
        <v>39821.25</v>
      </c>
      <c r="AO420" s="6">
        <f t="shared" ca="1" si="155"/>
        <v>23531.249999999996</v>
      </c>
      <c r="AP420" s="6">
        <f t="shared" ca="1" si="156"/>
        <v>0</v>
      </c>
      <c r="AQ420" s="6">
        <f t="shared" ca="1" si="157"/>
        <v>69285.039999999994</v>
      </c>
      <c r="AR420" s="6">
        <f t="shared" ca="1" si="158"/>
        <v>32965.919999999998</v>
      </c>
      <c r="AS420" s="6">
        <f t="shared" ca="1" si="159"/>
        <v>62867</v>
      </c>
      <c r="AT420" s="6">
        <f t="shared" ca="1" si="160"/>
        <v>48459</v>
      </c>
      <c r="AU420" s="6">
        <f t="shared" ca="1" si="161"/>
        <v>66460.679999999993</v>
      </c>
      <c r="AV420" s="6">
        <f t="shared" ca="1" si="162"/>
        <v>62198.5</v>
      </c>
      <c r="AW420" s="6">
        <f t="shared" ca="1" si="163"/>
        <v>0</v>
      </c>
      <c r="AX420" s="6">
        <f t="shared" ca="1" si="164"/>
        <v>0</v>
      </c>
      <c r="AY420" s="6">
        <f t="shared" ca="1" si="165"/>
        <v>0</v>
      </c>
      <c r="AZ420" s="6">
        <f t="shared" ca="1" si="166"/>
        <v>0</v>
      </c>
      <c r="BA420" s="6">
        <f t="shared" ca="1" si="167"/>
        <v>0</v>
      </c>
      <c r="BB420" s="6"/>
      <c r="BD420" s="4">
        <f t="shared" ca="1" si="168"/>
        <v>405588.63999999996</v>
      </c>
      <c r="BF420" s="3">
        <f t="shared" si="169"/>
        <v>42507</v>
      </c>
      <c r="BG420" s="6">
        <f>BG419+SUMIFS('Transactions (Dated)'!H:H,'Transactions (Dated)'!D:D,'Share Values'!AM420)</f>
        <v>633797.67999999993</v>
      </c>
      <c r="BH420" s="6">
        <f ca="1">BH419+SUMIFS('Transactions (Dated)'!$F:$F,'Transactions (Dated)'!$D:$D,$BF420,'Transactions (Dated)'!$B:$B,BH$11,'Transactions (Dated)'!$C:$C,"Dividend (paid to cash)")*W420</f>
        <v>0</v>
      </c>
      <c r="BI420" s="6">
        <f ca="1">BI419+SUMIFS('Transactions (Dated)'!$F:$F,'Transactions (Dated)'!$D:$D,$BF420,'Transactions (Dated)'!$B:$B,BI$11,'Transactions (Dated)'!$C:$C,"Dividend (paid to cash)")*X420</f>
        <v>2421.875</v>
      </c>
      <c r="BJ420" s="6">
        <f ca="1">BJ419+SUMIFS('Transactions (Dated)'!$F:$F,'Transactions (Dated)'!$D:$D,$BF420,'Transactions (Dated)'!$B:$B,BJ$11,'Transactions (Dated)'!$C:$C,"Dividend (paid to cash)")*Y420</f>
        <v>0</v>
      </c>
      <c r="BK420" s="6">
        <f ca="1">BK419+SUMIFS('Transactions (Dated)'!$F:$F,'Transactions (Dated)'!$D:$D,$BF420,'Transactions (Dated)'!$B:$B,BK$11,'Transactions (Dated)'!$C:$C,"Dividend (paid to cash)")*Z420</f>
        <v>312.18000000000006</v>
      </c>
      <c r="BL420" s="6">
        <f ca="1">BL419+SUMIFS('Transactions (Dated)'!$F:$F,'Transactions (Dated)'!$D:$D,$BF420,'Transactions (Dated)'!$B:$B,BL$11,'Transactions (Dated)'!$C:$C,"Dividend (paid to cash)")*AA420</f>
        <v>0</v>
      </c>
      <c r="BM420" s="6">
        <f ca="1">BM419+SUMIFS('Transactions (Dated)'!$F:$F,'Transactions (Dated)'!$D:$D,$BF420,'Transactions (Dated)'!$B:$B,BM$11,'Transactions (Dated)'!$C:$C,"Dividend (paid to cash)")*AB420</f>
        <v>1077.951</v>
      </c>
      <c r="BN420" s="6">
        <f ca="1">BN419+SUMIFS('Transactions (Dated)'!$F:$F,'Transactions (Dated)'!$D:$D,$BF420,'Transactions (Dated)'!$B:$B,BN$11,'Transactions (Dated)'!$C:$C,"Dividend (paid to cash)")*AC420</f>
        <v>1014.9999999999999</v>
      </c>
      <c r="BO420" s="6">
        <f ca="1">BO419+SUMIFS('Transactions (Dated)'!$F:$F,'Transactions (Dated)'!$D:$D,$BF420,'Transactions (Dated)'!$B:$B,BO$11,'Transactions (Dated)'!$C:$C,"Dividend (paid to cash)")*AD420</f>
        <v>0</v>
      </c>
      <c r="BP420" s="6">
        <f ca="1">BP419+SUMIFS('Transactions (Dated)'!$F:$F,'Transactions (Dated)'!$D:$D,$BF420,'Transactions (Dated)'!$B:$B,BP$11,'Transactions (Dated)'!$C:$C,"Dividend (paid to cash)")*AE420</f>
        <v>0</v>
      </c>
      <c r="BQ420" s="6">
        <f ca="1">BQ419+SUMIFS('Transactions (Dated)'!$F:$F,'Transactions (Dated)'!$D:$D,$BF420,'Transactions (Dated)'!$B:$B,BQ$11,'Transactions (Dated)'!$C:$C,"Dividend (paid to cash)")*AF420</f>
        <v>0</v>
      </c>
      <c r="BR420" s="6">
        <f ca="1">BR419+SUMIFS('Transactions (Dated)'!$F:$F,'Transactions (Dated)'!$D:$D,$BF420,'Transactions (Dated)'!$B:$B,BR$11,'Transactions (Dated)'!$C:$C,"Dividend (paid to cash)")*AG420</f>
        <v>0</v>
      </c>
      <c r="BS420" s="6">
        <f ca="1">BS419+SUMIFS('Transactions (Dated)'!$F:$F,'Transactions (Dated)'!$D:$D,$BF420,'Transactions (Dated)'!$B:$B,BS$11,'Transactions (Dated)'!$C:$C,"Dividend (paid to cash)")*AH420</f>
        <v>0</v>
      </c>
      <c r="BT420" s="6">
        <f ca="1">BT419+SUMIFS('Transactions (Dated)'!$F:$F,'Transactions (Dated)'!$D:$D,$BF420,'Transactions (Dated)'!$B:$B,BT$11,'Transactions (Dated)'!$C:$C,"Dividend (paid to cash)")*AI420</f>
        <v>0</v>
      </c>
      <c r="BU420" s="6">
        <f ca="1">BU419+SUMIFS('Transactions (Dated)'!$F:$F,'Transactions (Dated)'!$D:$D,$BF420,'Transactions (Dated)'!$B:$B,BU$11,'Transactions (Dated)'!$C:$C,"Dividend (paid to cash)")*AJ420</f>
        <v>0</v>
      </c>
      <c r="BV420" s="6"/>
      <c r="BX420" s="6">
        <f t="shared" ca="1" si="174"/>
        <v>638624.68599999999</v>
      </c>
      <c r="BZ420" s="3">
        <f t="shared" si="175"/>
        <v>42507</v>
      </c>
      <c r="CA420" s="4">
        <f t="shared" ca="1" si="170"/>
        <v>405588.63999999996</v>
      </c>
      <c r="CB420" s="4">
        <f t="shared" ca="1" si="171"/>
        <v>638624.68599999999</v>
      </c>
      <c r="CD420" s="4">
        <f t="shared" ca="1" si="172"/>
        <v>1044213.3259999999</v>
      </c>
    </row>
    <row r="421" spans="2:82" x14ac:dyDescent="0.15">
      <c r="B421" s="3">
        <f t="shared" si="173"/>
        <v>42508</v>
      </c>
      <c r="C421" s="2">
        <v>13826</v>
      </c>
      <c r="E421" s="70">
        <v>42508</v>
      </c>
      <c r="F421" s="69">
        <v>8.66</v>
      </c>
      <c r="G421" s="69">
        <v>2.4</v>
      </c>
      <c r="H421" s="69">
        <v>18.7</v>
      </c>
      <c r="I421" s="69">
        <v>36.65</v>
      </c>
      <c r="J421" s="69">
        <v>14.26</v>
      </c>
      <c r="K421" s="69">
        <v>12.75</v>
      </c>
      <c r="L421" s="69">
        <v>16.489999999999998</v>
      </c>
      <c r="M421" s="69">
        <v>4.42</v>
      </c>
      <c r="N421" s="69">
        <v>9.1</v>
      </c>
      <c r="O421" s="69">
        <v>10.050000000000001</v>
      </c>
      <c r="P421" s="69">
        <v>28.86</v>
      </c>
      <c r="Q421" s="69">
        <v>1.01</v>
      </c>
      <c r="R421" s="69">
        <v>5.12</v>
      </c>
      <c r="S421" s="69">
        <v>39.950000000000003</v>
      </c>
      <c r="T421" s="4"/>
      <c r="V421" s="3">
        <f t="shared" si="152"/>
        <v>42508</v>
      </c>
      <c r="W421" s="40">
        <f ca="1">W420+SUMIFS('Transactions (Dated)'!$E$2:$E$53,'Transactions (Dated)'!$D$2:$D$53,'Share Values'!$V421,'Transactions (Dated)'!$B$2:$B$53,'Share Values'!W$11,'Transactions (Dated)'!$C$2:$C$53,"Buy")-SUMIFS('Transactions (Dated)'!$E$2:$E$53,'Transactions (Dated)'!$D$2:$D$53,'Share Values'!$V421,'Transactions (Dated)'!$B$2:$B$53,'Share Values'!W$11,'Transactions (Dated)'!$C$2:$C$53,"Sell")</f>
        <v>4625</v>
      </c>
      <c r="X421" s="40">
        <f ca="1">X420+SUMIFS('Transactions (Dated)'!$E$2:$E$53,'Transactions (Dated)'!$D$2:$D$53,'Share Values'!$V421,'Transactions (Dated)'!$B$2:$B$53,'Share Values'!X$11,'Transactions (Dated)'!$C$2:$C$53,"Buy")-SUMIFS('Transactions (Dated)'!$E$2:$E$53,'Transactions (Dated)'!$D$2:$D$53,'Share Values'!$V421,'Transactions (Dated)'!$B$2:$B$53,'Share Values'!X$11,'Transactions (Dated)'!$C$2:$C$53,"Sell")</f>
        <v>9375</v>
      </c>
      <c r="Y421" s="40">
        <f ca="1">Y420+SUMIFS('Transactions (Dated)'!$E$2:$E$53,'Transactions (Dated)'!$D$2:$D$53,'Share Values'!$V421,'Transactions (Dated)'!$B$2:$B$53,'Share Values'!Y$11,'Transactions (Dated)'!$C$2:$C$53,"Buy")-SUMIFS('Transactions (Dated)'!$E$2:$E$53,'Transactions (Dated)'!$D$2:$D$53,'Share Values'!$V421,'Transactions (Dated)'!$B$2:$B$53,'Share Values'!Y$11,'Transactions (Dated)'!$C$2:$C$53,"Sell")</f>
        <v>0</v>
      </c>
      <c r="Z421" s="40">
        <f ca="1">Z420+SUMIFS('Transactions (Dated)'!$E$2:$E$53,'Transactions (Dated)'!$D$2:$D$53,'Share Values'!$V421,'Transactions (Dated)'!$B$2:$B$53,'Share Values'!Z$11,'Transactions (Dated)'!$C$2:$C$53,"Buy")-SUMIFS('Transactions (Dated)'!$E$2:$E$53,'Transactions (Dated)'!$D$2:$D$53,'Share Values'!$V421,'Transactions (Dated)'!$B$2:$B$53,'Share Values'!Z$11,'Transactions (Dated)'!$C$2:$C$53,"Sell")</f>
        <v>1892</v>
      </c>
      <c r="AA421" s="40">
        <f ca="1">AA420+SUMIFS('Transactions (Dated)'!$E$2:$E$53,'Transactions (Dated)'!$D$2:$D$53,'Share Values'!$V421,'Transactions (Dated)'!$B$2:$B$53,'Share Values'!AA$11,'Transactions (Dated)'!$C$2:$C$53,"Buy")-SUMIFS('Transactions (Dated)'!$E$2:$E$53,'Transactions (Dated)'!$D$2:$D$53,'Share Values'!$V421,'Transactions (Dated)'!$B$2:$B$53,'Share Values'!AA$11,'Transactions (Dated)'!$C$2:$C$53,"Sell")</f>
        <v>2348</v>
      </c>
      <c r="AB421" s="40">
        <f ca="1">AB420+SUMIFS('Transactions (Dated)'!$E$2:$E$53,'Transactions (Dated)'!$D$2:$D$53,'Share Values'!$V421,'Transactions (Dated)'!$B$2:$B$53,'Share Values'!AB$11,'Transactions (Dated)'!$C$2:$C$53,"Buy")-SUMIFS('Transactions (Dated)'!$E$2:$E$53,'Transactions (Dated)'!$D$2:$D$53,'Share Values'!$V421,'Transactions (Dated)'!$B$2:$B$53,'Share Values'!AB$11,'Transactions (Dated)'!$C$2:$C$53,"Sell")</f>
        <v>4900</v>
      </c>
      <c r="AC421" s="40">
        <f ca="1">AC420+SUMIFS('Transactions (Dated)'!$E$2:$E$53,'Transactions (Dated)'!$D$2:$D$53,'Share Values'!$V421,'Transactions (Dated)'!$B$2:$B$53,'Share Values'!AC$11,'Transactions (Dated)'!$C$2:$C$53,"Buy")-SUMIFS('Transactions (Dated)'!$E$2:$E$53,'Transactions (Dated)'!$D$2:$D$53,'Share Values'!$V421,'Transactions (Dated)'!$B$2:$B$53,'Share Values'!AC$11,'Transactions (Dated)'!$C$2:$C$53,"Sell")</f>
        <v>2900</v>
      </c>
      <c r="AD421" s="40">
        <f ca="1">AD420+SUMIFS('Transactions (Dated)'!$E$2:$E$53,'Transactions (Dated)'!$D$2:$D$53,'Share Values'!$V421,'Transactions (Dated)'!$B$2:$B$53,'Share Values'!AD$11,'Transactions (Dated)'!$C$2:$C$53,"Buy")-SUMIFS('Transactions (Dated)'!$E$2:$E$53,'Transactions (Dated)'!$D$2:$D$53,'Share Values'!$V421,'Transactions (Dated)'!$B$2:$B$53,'Share Values'!AD$11,'Transactions (Dated)'!$C$2:$C$53,"Sell")</f>
        <v>14201</v>
      </c>
      <c r="AE421" s="40">
        <f ca="1">AE420+SUMIFS('Transactions (Dated)'!$E$2:$E$53,'Transactions (Dated)'!$D$2:$D$53,'Share Values'!$V421,'Transactions (Dated)'!$B$2:$B$53,'Share Values'!AE$11,'Transactions (Dated)'!$C$2:$C$53,"Buy")-SUMIFS('Transactions (Dated)'!$E$2:$E$53,'Transactions (Dated)'!$D$2:$D$53,'Share Values'!$V421,'Transactions (Dated)'!$B$2:$B$53,'Share Values'!AE$11,'Transactions (Dated)'!$C$2:$C$53,"Sell")</f>
        <v>6835</v>
      </c>
      <c r="AF421" s="40">
        <f ca="1">AF420+SUMIFS('Transactions (Dated)'!$E$2:$E$53,'Transactions (Dated)'!$D$2:$D$53,'Share Values'!$V421,'Transactions (Dated)'!$B$2:$B$53,'Share Values'!AF$11,'Transactions (Dated)'!$C$2:$C$53,"Buy")-SUMIFS('Transactions (Dated)'!$E$2:$E$53,'Transactions (Dated)'!$D$2:$D$53,'Share Values'!$V421,'Transactions (Dated)'!$B$2:$B$53,'Share Values'!AF$11,'Transactions (Dated)'!$C$2:$C$53,"Sell")</f>
        <v>0</v>
      </c>
      <c r="AG421" s="40">
        <f ca="1">AG420+SUMIFS('Transactions (Dated)'!$E$2:$E$53,'Transactions (Dated)'!$D$2:$D$53,'Share Values'!$V421,'Transactions (Dated)'!$B$2:$B$53,'Share Values'!AG$11,'Transactions (Dated)'!$C$2:$C$53,"Buy")-SUMIFS('Transactions (Dated)'!$E$2:$E$53,'Transactions (Dated)'!$D$2:$D$53,'Share Values'!$V421,'Transactions (Dated)'!$B$2:$B$53,'Share Values'!AG$11,'Transactions (Dated)'!$C$2:$C$53,"Sell")</f>
        <v>0</v>
      </c>
      <c r="AH421" s="40">
        <f ca="1">AH420+SUMIFS('Transactions (Dated)'!$E$2:$E$53,'Transactions (Dated)'!$D$2:$D$53,'Share Values'!$V421,'Transactions (Dated)'!$B$2:$B$53,'Share Values'!AH$11,'Transactions (Dated)'!$C$2:$C$53,"Buy")-SUMIFS('Transactions (Dated)'!$E$2:$E$53,'Transactions (Dated)'!$D$2:$D$53,'Share Values'!$V421,'Transactions (Dated)'!$B$2:$B$53,'Share Values'!AH$11,'Transactions (Dated)'!$C$2:$C$53,"Sell")</f>
        <v>0</v>
      </c>
      <c r="AI421" s="40">
        <f ca="1">AI420+SUMIFS('Transactions (Dated)'!$E$2:$E$53,'Transactions (Dated)'!$D$2:$D$53,'Share Values'!$V421,'Transactions (Dated)'!$B$2:$B$53,'Share Values'!AI$11,'Transactions (Dated)'!$C$2:$C$53,"Buy")-SUMIFS('Transactions (Dated)'!$E$2:$E$53,'Transactions (Dated)'!$D$2:$D$53,'Share Values'!$V421,'Transactions (Dated)'!$B$2:$B$53,'Share Values'!AI$11,'Transactions (Dated)'!$C$2:$C$53,"Sell")</f>
        <v>0</v>
      </c>
      <c r="AJ421" s="40">
        <f ca="1">AJ420+SUMIFS('Transactions (Dated)'!$E$2:$E$53,'Transactions (Dated)'!$D$2:$D$53,'Share Values'!$V421,'Transactions (Dated)'!$B$2:$B$53,'Share Values'!AJ$11,'Transactions (Dated)'!$C$2:$C$53,"Buy")-SUMIFS('Transactions (Dated)'!$E$2:$E$53,'Transactions (Dated)'!$D$2:$D$53,'Share Values'!$V421,'Transactions (Dated)'!$B$2:$B$53,'Share Values'!AJ$11,'Transactions (Dated)'!$C$2:$C$53,"Sell")</f>
        <v>0</v>
      </c>
      <c r="AK421" s="40"/>
      <c r="AM421" s="3">
        <f t="shared" si="153"/>
        <v>42508</v>
      </c>
      <c r="AN421" s="6">
        <f t="shared" ca="1" si="154"/>
        <v>40052.5</v>
      </c>
      <c r="AO421" s="6">
        <f t="shared" ca="1" si="155"/>
        <v>22500</v>
      </c>
      <c r="AP421" s="6">
        <f t="shared" ca="1" si="156"/>
        <v>0</v>
      </c>
      <c r="AQ421" s="6">
        <f t="shared" ca="1" si="157"/>
        <v>69341.8</v>
      </c>
      <c r="AR421" s="6">
        <f t="shared" ca="1" si="158"/>
        <v>33482.479999999996</v>
      </c>
      <c r="AS421" s="6">
        <f t="shared" ca="1" si="159"/>
        <v>62475</v>
      </c>
      <c r="AT421" s="6">
        <f t="shared" ca="1" si="160"/>
        <v>47820.999999999993</v>
      </c>
      <c r="AU421" s="6">
        <f t="shared" ca="1" si="161"/>
        <v>62768.42</v>
      </c>
      <c r="AV421" s="6">
        <f t="shared" ca="1" si="162"/>
        <v>62198.5</v>
      </c>
      <c r="AW421" s="6">
        <f t="shared" ca="1" si="163"/>
        <v>0</v>
      </c>
      <c r="AX421" s="6">
        <f t="shared" ca="1" si="164"/>
        <v>0</v>
      </c>
      <c r="AY421" s="6">
        <f t="shared" ca="1" si="165"/>
        <v>0</v>
      </c>
      <c r="AZ421" s="6">
        <f t="shared" ca="1" si="166"/>
        <v>0</v>
      </c>
      <c r="BA421" s="6">
        <f t="shared" ca="1" si="167"/>
        <v>0</v>
      </c>
      <c r="BB421" s="6"/>
      <c r="BD421" s="4">
        <f t="shared" ca="1" si="168"/>
        <v>400639.69999999995</v>
      </c>
      <c r="BF421" s="3">
        <f t="shared" si="169"/>
        <v>42508</v>
      </c>
      <c r="BG421" s="6">
        <f>BG420+SUMIFS('Transactions (Dated)'!H:H,'Transactions (Dated)'!D:D,'Share Values'!AM421)</f>
        <v>633797.67999999993</v>
      </c>
      <c r="BH421" s="6">
        <f ca="1">BH420+SUMIFS('Transactions (Dated)'!$F:$F,'Transactions (Dated)'!$D:$D,$BF421,'Transactions (Dated)'!$B:$B,BH$11,'Transactions (Dated)'!$C:$C,"Dividend (paid to cash)")*W421</f>
        <v>0</v>
      </c>
      <c r="BI421" s="6">
        <f ca="1">BI420+SUMIFS('Transactions (Dated)'!$F:$F,'Transactions (Dated)'!$D:$D,$BF421,'Transactions (Dated)'!$B:$B,BI$11,'Transactions (Dated)'!$C:$C,"Dividend (paid to cash)")*X421</f>
        <v>2421.875</v>
      </c>
      <c r="BJ421" s="6">
        <f ca="1">BJ420+SUMIFS('Transactions (Dated)'!$F:$F,'Transactions (Dated)'!$D:$D,$BF421,'Transactions (Dated)'!$B:$B,BJ$11,'Transactions (Dated)'!$C:$C,"Dividend (paid to cash)")*Y421</f>
        <v>0</v>
      </c>
      <c r="BK421" s="6">
        <f ca="1">BK420+SUMIFS('Transactions (Dated)'!$F:$F,'Transactions (Dated)'!$D:$D,$BF421,'Transactions (Dated)'!$B:$B,BK$11,'Transactions (Dated)'!$C:$C,"Dividend (paid to cash)")*Z421</f>
        <v>312.18000000000006</v>
      </c>
      <c r="BL421" s="6">
        <f ca="1">BL420+SUMIFS('Transactions (Dated)'!$F:$F,'Transactions (Dated)'!$D:$D,$BF421,'Transactions (Dated)'!$B:$B,BL$11,'Transactions (Dated)'!$C:$C,"Dividend (paid to cash)")*AA421</f>
        <v>0</v>
      </c>
      <c r="BM421" s="6">
        <f ca="1">BM420+SUMIFS('Transactions (Dated)'!$F:$F,'Transactions (Dated)'!$D:$D,$BF421,'Transactions (Dated)'!$B:$B,BM$11,'Transactions (Dated)'!$C:$C,"Dividend (paid to cash)")*AB421</f>
        <v>1077.951</v>
      </c>
      <c r="BN421" s="6">
        <f ca="1">BN420+SUMIFS('Transactions (Dated)'!$F:$F,'Transactions (Dated)'!$D:$D,$BF421,'Transactions (Dated)'!$B:$B,BN$11,'Transactions (Dated)'!$C:$C,"Dividend (paid to cash)")*AC421</f>
        <v>1014.9999999999999</v>
      </c>
      <c r="BO421" s="6">
        <f ca="1">BO420+SUMIFS('Transactions (Dated)'!$F:$F,'Transactions (Dated)'!$D:$D,$BF421,'Transactions (Dated)'!$B:$B,BO$11,'Transactions (Dated)'!$C:$C,"Dividend (paid to cash)")*AD421</f>
        <v>0</v>
      </c>
      <c r="BP421" s="6">
        <f ca="1">BP420+SUMIFS('Transactions (Dated)'!$F:$F,'Transactions (Dated)'!$D:$D,$BF421,'Transactions (Dated)'!$B:$B,BP$11,'Transactions (Dated)'!$C:$C,"Dividend (paid to cash)")*AE421</f>
        <v>0</v>
      </c>
      <c r="BQ421" s="6">
        <f ca="1">BQ420+SUMIFS('Transactions (Dated)'!$F:$F,'Transactions (Dated)'!$D:$D,$BF421,'Transactions (Dated)'!$B:$B,BQ$11,'Transactions (Dated)'!$C:$C,"Dividend (paid to cash)")*AF421</f>
        <v>0</v>
      </c>
      <c r="BR421" s="6">
        <f ca="1">BR420+SUMIFS('Transactions (Dated)'!$F:$F,'Transactions (Dated)'!$D:$D,$BF421,'Transactions (Dated)'!$B:$B,BR$11,'Transactions (Dated)'!$C:$C,"Dividend (paid to cash)")*AG421</f>
        <v>0</v>
      </c>
      <c r="BS421" s="6">
        <f ca="1">BS420+SUMIFS('Transactions (Dated)'!$F:$F,'Transactions (Dated)'!$D:$D,$BF421,'Transactions (Dated)'!$B:$B,BS$11,'Transactions (Dated)'!$C:$C,"Dividend (paid to cash)")*AH421</f>
        <v>0</v>
      </c>
      <c r="BT421" s="6">
        <f ca="1">BT420+SUMIFS('Transactions (Dated)'!$F:$F,'Transactions (Dated)'!$D:$D,$BF421,'Transactions (Dated)'!$B:$B,BT$11,'Transactions (Dated)'!$C:$C,"Dividend (paid to cash)")*AI421</f>
        <v>0</v>
      </c>
      <c r="BU421" s="6">
        <f ca="1">BU420+SUMIFS('Transactions (Dated)'!$F:$F,'Transactions (Dated)'!$D:$D,$BF421,'Transactions (Dated)'!$B:$B,BU$11,'Transactions (Dated)'!$C:$C,"Dividend (paid to cash)")*AJ421</f>
        <v>0</v>
      </c>
      <c r="BV421" s="6"/>
      <c r="BX421" s="6">
        <f t="shared" ca="1" si="174"/>
        <v>638624.68599999999</v>
      </c>
      <c r="BZ421" s="3">
        <f t="shared" si="175"/>
        <v>42508</v>
      </c>
      <c r="CA421" s="4">
        <f t="shared" ca="1" si="170"/>
        <v>400639.69999999995</v>
      </c>
      <c r="CB421" s="4">
        <f t="shared" ca="1" si="171"/>
        <v>638624.68599999999</v>
      </c>
      <c r="CD421" s="4">
        <f t="shared" ca="1" si="172"/>
        <v>1039264.3859999999</v>
      </c>
    </row>
    <row r="422" spans="2:82" x14ac:dyDescent="0.15">
      <c r="B422" s="3">
        <f t="shared" si="173"/>
        <v>42509</v>
      </c>
      <c r="C422" s="2">
        <v>13817.3</v>
      </c>
      <c r="E422" s="70">
        <v>42509</v>
      </c>
      <c r="F422" s="69">
        <v>8.7799999999999994</v>
      </c>
      <c r="G422" s="69">
        <v>2.35</v>
      </c>
      <c r="H422" s="69">
        <v>18.690000000000001</v>
      </c>
      <c r="I422" s="69">
        <v>36.6</v>
      </c>
      <c r="J422" s="69">
        <v>14.1</v>
      </c>
      <c r="K422" s="69">
        <v>12.8</v>
      </c>
      <c r="L422" s="69">
        <v>15.97</v>
      </c>
      <c r="M422" s="69">
        <v>4.54</v>
      </c>
      <c r="N422" s="69">
        <v>9</v>
      </c>
      <c r="O422" s="69">
        <v>9.9600000000000009</v>
      </c>
      <c r="P422" s="69">
        <v>29.01</v>
      </c>
      <c r="Q422" s="69">
        <v>1.01</v>
      </c>
      <c r="R422" s="69">
        <v>5.07</v>
      </c>
      <c r="S422" s="69">
        <v>39.96</v>
      </c>
      <c r="T422" s="4"/>
      <c r="V422" s="3">
        <f t="shared" si="152"/>
        <v>42509</v>
      </c>
      <c r="W422" s="40">
        <f ca="1">W421+SUMIFS('Transactions (Dated)'!$E$2:$E$53,'Transactions (Dated)'!$D$2:$D$53,'Share Values'!$V422,'Transactions (Dated)'!$B$2:$B$53,'Share Values'!W$11,'Transactions (Dated)'!$C$2:$C$53,"Buy")-SUMIFS('Transactions (Dated)'!$E$2:$E$53,'Transactions (Dated)'!$D$2:$D$53,'Share Values'!$V422,'Transactions (Dated)'!$B$2:$B$53,'Share Values'!W$11,'Transactions (Dated)'!$C$2:$C$53,"Sell")</f>
        <v>4625</v>
      </c>
      <c r="X422" s="40">
        <f ca="1">X421+SUMIFS('Transactions (Dated)'!$E$2:$E$53,'Transactions (Dated)'!$D$2:$D$53,'Share Values'!$V422,'Transactions (Dated)'!$B$2:$B$53,'Share Values'!X$11,'Transactions (Dated)'!$C$2:$C$53,"Buy")-SUMIFS('Transactions (Dated)'!$E$2:$E$53,'Transactions (Dated)'!$D$2:$D$53,'Share Values'!$V422,'Transactions (Dated)'!$B$2:$B$53,'Share Values'!X$11,'Transactions (Dated)'!$C$2:$C$53,"Sell")</f>
        <v>9375</v>
      </c>
      <c r="Y422" s="40">
        <f ca="1">Y421+SUMIFS('Transactions (Dated)'!$E$2:$E$53,'Transactions (Dated)'!$D$2:$D$53,'Share Values'!$V422,'Transactions (Dated)'!$B$2:$B$53,'Share Values'!Y$11,'Transactions (Dated)'!$C$2:$C$53,"Buy")-SUMIFS('Transactions (Dated)'!$E$2:$E$53,'Transactions (Dated)'!$D$2:$D$53,'Share Values'!$V422,'Transactions (Dated)'!$B$2:$B$53,'Share Values'!Y$11,'Transactions (Dated)'!$C$2:$C$53,"Sell")</f>
        <v>0</v>
      </c>
      <c r="Z422" s="40">
        <f ca="1">Z421+SUMIFS('Transactions (Dated)'!$E$2:$E$53,'Transactions (Dated)'!$D$2:$D$53,'Share Values'!$V422,'Transactions (Dated)'!$B$2:$B$53,'Share Values'!Z$11,'Transactions (Dated)'!$C$2:$C$53,"Buy")-SUMIFS('Transactions (Dated)'!$E$2:$E$53,'Transactions (Dated)'!$D$2:$D$53,'Share Values'!$V422,'Transactions (Dated)'!$B$2:$B$53,'Share Values'!Z$11,'Transactions (Dated)'!$C$2:$C$53,"Sell")</f>
        <v>1892</v>
      </c>
      <c r="AA422" s="40">
        <f ca="1">AA421+SUMIFS('Transactions (Dated)'!$E$2:$E$53,'Transactions (Dated)'!$D$2:$D$53,'Share Values'!$V422,'Transactions (Dated)'!$B$2:$B$53,'Share Values'!AA$11,'Transactions (Dated)'!$C$2:$C$53,"Buy")-SUMIFS('Transactions (Dated)'!$E$2:$E$53,'Transactions (Dated)'!$D$2:$D$53,'Share Values'!$V422,'Transactions (Dated)'!$B$2:$B$53,'Share Values'!AA$11,'Transactions (Dated)'!$C$2:$C$53,"Sell")</f>
        <v>2348</v>
      </c>
      <c r="AB422" s="40">
        <f ca="1">AB421+SUMIFS('Transactions (Dated)'!$E$2:$E$53,'Transactions (Dated)'!$D$2:$D$53,'Share Values'!$V422,'Transactions (Dated)'!$B$2:$B$53,'Share Values'!AB$11,'Transactions (Dated)'!$C$2:$C$53,"Buy")-SUMIFS('Transactions (Dated)'!$E$2:$E$53,'Transactions (Dated)'!$D$2:$D$53,'Share Values'!$V422,'Transactions (Dated)'!$B$2:$B$53,'Share Values'!AB$11,'Transactions (Dated)'!$C$2:$C$53,"Sell")</f>
        <v>4900</v>
      </c>
      <c r="AC422" s="40">
        <f ca="1">AC421+SUMIFS('Transactions (Dated)'!$E$2:$E$53,'Transactions (Dated)'!$D$2:$D$53,'Share Values'!$V422,'Transactions (Dated)'!$B$2:$B$53,'Share Values'!AC$11,'Transactions (Dated)'!$C$2:$C$53,"Buy")-SUMIFS('Transactions (Dated)'!$E$2:$E$53,'Transactions (Dated)'!$D$2:$D$53,'Share Values'!$V422,'Transactions (Dated)'!$B$2:$B$53,'Share Values'!AC$11,'Transactions (Dated)'!$C$2:$C$53,"Sell")</f>
        <v>2900</v>
      </c>
      <c r="AD422" s="40">
        <f ca="1">AD421+SUMIFS('Transactions (Dated)'!$E$2:$E$53,'Transactions (Dated)'!$D$2:$D$53,'Share Values'!$V422,'Transactions (Dated)'!$B$2:$B$53,'Share Values'!AD$11,'Transactions (Dated)'!$C$2:$C$53,"Buy")-SUMIFS('Transactions (Dated)'!$E$2:$E$53,'Transactions (Dated)'!$D$2:$D$53,'Share Values'!$V422,'Transactions (Dated)'!$B$2:$B$53,'Share Values'!AD$11,'Transactions (Dated)'!$C$2:$C$53,"Sell")</f>
        <v>14201</v>
      </c>
      <c r="AE422" s="40">
        <f ca="1">AE421+SUMIFS('Transactions (Dated)'!$E$2:$E$53,'Transactions (Dated)'!$D$2:$D$53,'Share Values'!$V422,'Transactions (Dated)'!$B$2:$B$53,'Share Values'!AE$11,'Transactions (Dated)'!$C$2:$C$53,"Buy")-SUMIFS('Transactions (Dated)'!$E$2:$E$53,'Transactions (Dated)'!$D$2:$D$53,'Share Values'!$V422,'Transactions (Dated)'!$B$2:$B$53,'Share Values'!AE$11,'Transactions (Dated)'!$C$2:$C$53,"Sell")</f>
        <v>6835</v>
      </c>
      <c r="AF422" s="40">
        <f ca="1">AF421+SUMIFS('Transactions (Dated)'!$E$2:$E$53,'Transactions (Dated)'!$D$2:$D$53,'Share Values'!$V422,'Transactions (Dated)'!$B$2:$B$53,'Share Values'!AF$11,'Transactions (Dated)'!$C$2:$C$53,"Buy")-SUMIFS('Transactions (Dated)'!$E$2:$E$53,'Transactions (Dated)'!$D$2:$D$53,'Share Values'!$V422,'Transactions (Dated)'!$B$2:$B$53,'Share Values'!AF$11,'Transactions (Dated)'!$C$2:$C$53,"Sell")</f>
        <v>0</v>
      </c>
      <c r="AG422" s="40">
        <f ca="1">AG421+SUMIFS('Transactions (Dated)'!$E$2:$E$53,'Transactions (Dated)'!$D$2:$D$53,'Share Values'!$V422,'Transactions (Dated)'!$B$2:$B$53,'Share Values'!AG$11,'Transactions (Dated)'!$C$2:$C$53,"Buy")-SUMIFS('Transactions (Dated)'!$E$2:$E$53,'Transactions (Dated)'!$D$2:$D$53,'Share Values'!$V422,'Transactions (Dated)'!$B$2:$B$53,'Share Values'!AG$11,'Transactions (Dated)'!$C$2:$C$53,"Sell")</f>
        <v>0</v>
      </c>
      <c r="AH422" s="40">
        <f ca="1">AH421+SUMIFS('Transactions (Dated)'!$E$2:$E$53,'Transactions (Dated)'!$D$2:$D$53,'Share Values'!$V422,'Transactions (Dated)'!$B$2:$B$53,'Share Values'!AH$11,'Transactions (Dated)'!$C$2:$C$53,"Buy")-SUMIFS('Transactions (Dated)'!$E$2:$E$53,'Transactions (Dated)'!$D$2:$D$53,'Share Values'!$V422,'Transactions (Dated)'!$B$2:$B$53,'Share Values'!AH$11,'Transactions (Dated)'!$C$2:$C$53,"Sell")</f>
        <v>0</v>
      </c>
      <c r="AI422" s="40">
        <f ca="1">AI421+SUMIFS('Transactions (Dated)'!$E$2:$E$53,'Transactions (Dated)'!$D$2:$D$53,'Share Values'!$V422,'Transactions (Dated)'!$B$2:$B$53,'Share Values'!AI$11,'Transactions (Dated)'!$C$2:$C$53,"Buy")-SUMIFS('Transactions (Dated)'!$E$2:$E$53,'Transactions (Dated)'!$D$2:$D$53,'Share Values'!$V422,'Transactions (Dated)'!$B$2:$B$53,'Share Values'!AI$11,'Transactions (Dated)'!$C$2:$C$53,"Sell")</f>
        <v>0</v>
      </c>
      <c r="AJ422" s="40">
        <f ca="1">AJ421+SUMIFS('Transactions (Dated)'!$E$2:$E$53,'Transactions (Dated)'!$D$2:$D$53,'Share Values'!$V422,'Transactions (Dated)'!$B$2:$B$53,'Share Values'!AJ$11,'Transactions (Dated)'!$C$2:$C$53,"Buy")-SUMIFS('Transactions (Dated)'!$E$2:$E$53,'Transactions (Dated)'!$D$2:$D$53,'Share Values'!$V422,'Transactions (Dated)'!$B$2:$B$53,'Share Values'!AJ$11,'Transactions (Dated)'!$C$2:$C$53,"Sell")</f>
        <v>0</v>
      </c>
      <c r="AK422" s="40"/>
      <c r="AM422" s="3">
        <f t="shared" si="153"/>
        <v>42509</v>
      </c>
      <c r="AN422" s="6">
        <f t="shared" ca="1" si="154"/>
        <v>40607.5</v>
      </c>
      <c r="AO422" s="6">
        <f t="shared" ca="1" si="155"/>
        <v>22031.25</v>
      </c>
      <c r="AP422" s="6">
        <f t="shared" ca="1" si="156"/>
        <v>0</v>
      </c>
      <c r="AQ422" s="6">
        <f t="shared" ca="1" si="157"/>
        <v>69247.199999999997</v>
      </c>
      <c r="AR422" s="6">
        <f t="shared" ca="1" si="158"/>
        <v>33106.799999999996</v>
      </c>
      <c r="AS422" s="6">
        <f t="shared" ca="1" si="159"/>
        <v>62720</v>
      </c>
      <c r="AT422" s="6">
        <f t="shared" ca="1" si="160"/>
        <v>46313</v>
      </c>
      <c r="AU422" s="6">
        <f t="shared" ca="1" si="161"/>
        <v>64472.54</v>
      </c>
      <c r="AV422" s="6">
        <f t="shared" ca="1" si="162"/>
        <v>61515</v>
      </c>
      <c r="AW422" s="6">
        <f t="shared" ca="1" si="163"/>
        <v>0</v>
      </c>
      <c r="AX422" s="6">
        <f t="shared" ca="1" si="164"/>
        <v>0</v>
      </c>
      <c r="AY422" s="6">
        <f t="shared" ca="1" si="165"/>
        <v>0</v>
      </c>
      <c r="AZ422" s="6">
        <f t="shared" ca="1" si="166"/>
        <v>0</v>
      </c>
      <c r="BA422" s="6">
        <f t="shared" ca="1" si="167"/>
        <v>0</v>
      </c>
      <c r="BB422" s="6"/>
      <c r="BD422" s="4">
        <f t="shared" ca="1" si="168"/>
        <v>400013.29</v>
      </c>
      <c r="BF422" s="3">
        <f t="shared" si="169"/>
        <v>42509</v>
      </c>
      <c r="BG422" s="6">
        <f>BG421+SUMIFS('Transactions (Dated)'!H:H,'Transactions (Dated)'!D:D,'Share Values'!AM422)</f>
        <v>633797.67999999993</v>
      </c>
      <c r="BH422" s="6">
        <f ca="1">BH421+SUMIFS('Transactions (Dated)'!$F:$F,'Transactions (Dated)'!$D:$D,$BF422,'Transactions (Dated)'!$B:$B,BH$11,'Transactions (Dated)'!$C:$C,"Dividend (paid to cash)")*W422</f>
        <v>0</v>
      </c>
      <c r="BI422" s="6">
        <f ca="1">BI421+SUMIFS('Transactions (Dated)'!$F:$F,'Transactions (Dated)'!$D:$D,$BF422,'Transactions (Dated)'!$B:$B,BI$11,'Transactions (Dated)'!$C:$C,"Dividend (paid to cash)")*X422</f>
        <v>2421.875</v>
      </c>
      <c r="BJ422" s="6">
        <f ca="1">BJ421+SUMIFS('Transactions (Dated)'!$F:$F,'Transactions (Dated)'!$D:$D,$BF422,'Transactions (Dated)'!$B:$B,BJ$11,'Transactions (Dated)'!$C:$C,"Dividend (paid to cash)")*Y422</f>
        <v>0</v>
      </c>
      <c r="BK422" s="6">
        <f ca="1">BK421+SUMIFS('Transactions (Dated)'!$F:$F,'Transactions (Dated)'!$D:$D,$BF422,'Transactions (Dated)'!$B:$B,BK$11,'Transactions (Dated)'!$C:$C,"Dividend (paid to cash)")*Z422</f>
        <v>312.18000000000006</v>
      </c>
      <c r="BL422" s="6">
        <f ca="1">BL421+SUMIFS('Transactions (Dated)'!$F:$F,'Transactions (Dated)'!$D:$D,$BF422,'Transactions (Dated)'!$B:$B,BL$11,'Transactions (Dated)'!$C:$C,"Dividend (paid to cash)")*AA422</f>
        <v>0</v>
      </c>
      <c r="BM422" s="6">
        <f ca="1">BM421+SUMIFS('Transactions (Dated)'!$F:$F,'Transactions (Dated)'!$D:$D,$BF422,'Transactions (Dated)'!$B:$B,BM$11,'Transactions (Dated)'!$C:$C,"Dividend (paid to cash)")*AB422</f>
        <v>1077.951</v>
      </c>
      <c r="BN422" s="6">
        <f ca="1">BN421+SUMIFS('Transactions (Dated)'!$F:$F,'Transactions (Dated)'!$D:$D,$BF422,'Transactions (Dated)'!$B:$B,BN$11,'Transactions (Dated)'!$C:$C,"Dividend (paid to cash)")*AC422</f>
        <v>1740</v>
      </c>
      <c r="BO422" s="6">
        <f ca="1">BO421+SUMIFS('Transactions (Dated)'!$F:$F,'Transactions (Dated)'!$D:$D,$BF422,'Transactions (Dated)'!$B:$B,BO$11,'Transactions (Dated)'!$C:$C,"Dividend (paid to cash)")*AD422</f>
        <v>0</v>
      </c>
      <c r="BP422" s="6">
        <f ca="1">BP421+SUMIFS('Transactions (Dated)'!$F:$F,'Transactions (Dated)'!$D:$D,$BF422,'Transactions (Dated)'!$B:$B,BP$11,'Transactions (Dated)'!$C:$C,"Dividend (paid to cash)")*AE422</f>
        <v>0</v>
      </c>
      <c r="BQ422" s="6">
        <f ca="1">BQ421+SUMIFS('Transactions (Dated)'!$F:$F,'Transactions (Dated)'!$D:$D,$BF422,'Transactions (Dated)'!$B:$B,BQ$11,'Transactions (Dated)'!$C:$C,"Dividend (paid to cash)")*AF422</f>
        <v>0</v>
      </c>
      <c r="BR422" s="6">
        <f ca="1">BR421+SUMIFS('Transactions (Dated)'!$F:$F,'Transactions (Dated)'!$D:$D,$BF422,'Transactions (Dated)'!$B:$B,BR$11,'Transactions (Dated)'!$C:$C,"Dividend (paid to cash)")*AG422</f>
        <v>0</v>
      </c>
      <c r="BS422" s="6">
        <f ca="1">BS421+SUMIFS('Transactions (Dated)'!$F:$F,'Transactions (Dated)'!$D:$D,$BF422,'Transactions (Dated)'!$B:$B,BS$11,'Transactions (Dated)'!$C:$C,"Dividend (paid to cash)")*AH422</f>
        <v>0</v>
      </c>
      <c r="BT422" s="6">
        <f ca="1">BT421+SUMIFS('Transactions (Dated)'!$F:$F,'Transactions (Dated)'!$D:$D,$BF422,'Transactions (Dated)'!$B:$B,BT$11,'Transactions (Dated)'!$C:$C,"Dividend (paid to cash)")*AI422</f>
        <v>0</v>
      </c>
      <c r="BU422" s="6">
        <f ca="1">BU421+SUMIFS('Transactions (Dated)'!$F:$F,'Transactions (Dated)'!$D:$D,$BF422,'Transactions (Dated)'!$B:$B,BU$11,'Transactions (Dated)'!$C:$C,"Dividend (paid to cash)")*AJ422</f>
        <v>0</v>
      </c>
      <c r="BV422" s="6"/>
      <c r="BX422" s="6">
        <f t="shared" ca="1" si="174"/>
        <v>639349.68599999999</v>
      </c>
      <c r="BZ422" s="3">
        <f t="shared" si="175"/>
        <v>42509</v>
      </c>
      <c r="CA422" s="4">
        <f t="shared" ca="1" si="170"/>
        <v>400013.29</v>
      </c>
      <c r="CB422" s="4">
        <f t="shared" ca="1" si="171"/>
        <v>639349.68599999999</v>
      </c>
      <c r="CD422" s="4">
        <f t="shared" ca="1" si="172"/>
        <v>1039362.976</v>
      </c>
    </row>
    <row r="423" spans="2:82" x14ac:dyDescent="0.15">
      <c r="B423" s="3">
        <f t="shared" si="173"/>
        <v>42510</v>
      </c>
      <c r="C423" s="2">
        <v>13919.6</v>
      </c>
      <c r="E423" s="70">
        <v>42510</v>
      </c>
      <c r="F423" s="69">
        <v>8.94</v>
      </c>
      <c r="G423" s="69">
        <v>2.29</v>
      </c>
      <c r="H423" s="69">
        <v>18.82</v>
      </c>
      <c r="I423" s="69">
        <v>36.93</v>
      </c>
      <c r="J423" s="69">
        <v>14.39</v>
      </c>
      <c r="K423" s="69">
        <v>12.81</v>
      </c>
      <c r="L423" s="69">
        <v>15.95</v>
      </c>
      <c r="M423" s="69">
        <v>4.55</v>
      </c>
      <c r="N423" s="69">
        <v>9</v>
      </c>
      <c r="O423" s="69">
        <v>9.9</v>
      </c>
      <c r="P423" s="69">
        <v>28.95</v>
      </c>
      <c r="Q423" s="69">
        <v>1.02</v>
      </c>
      <c r="R423" s="69">
        <v>5.05</v>
      </c>
      <c r="S423" s="69">
        <v>40.409999999999997</v>
      </c>
      <c r="T423" s="4"/>
      <c r="V423" s="3">
        <f t="shared" si="152"/>
        <v>42510</v>
      </c>
      <c r="W423" s="40">
        <f ca="1">W422+SUMIFS('Transactions (Dated)'!$E$2:$E$53,'Transactions (Dated)'!$D$2:$D$53,'Share Values'!$V423,'Transactions (Dated)'!$B$2:$B$53,'Share Values'!W$11,'Transactions (Dated)'!$C$2:$C$53,"Buy")-SUMIFS('Transactions (Dated)'!$E$2:$E$53,'Transactions (Dated)'!$D$2:$D$53,'Share Values'!$V423,'Transactions (Dated)'!$B$2:$B$53,'Share Values'!W$11,'Transactions (Dated)'!$C$2:$C$53,"Sell")</f>
        <v>4625</v>
      </c>
      <c r="X423" s="40">
        <f ca="1">X422+SUMIFS('Transactions (Dated)'!$E$2:$E$53,'Transactions (Dated)'!$D$2:$D$53,'Share Values'!$V423,'Transactions (Dated)'!$B$2:$B$53,'Share Values'!X$11,'Transactions (Dated)'!$C$2:$C$53,"Buy")-SUMIFS('Transactions (Dated)'!$E$2:$E$53,'Transactions (Dated)'!$D$2:$D$53,'Share Values'!$V423,'Transactions (Dated)'!$B$2:$B$53,'Share Values'!X$11,'Transactions (Dated)'!$C$2:$C$53,"Sell")</f>
        <v>9375</v>
      </c>
      <c r="Y423" s="40">
        <f ca="1">Y422+SUMIFS('Transactions (Dated)'!$E$2:$E$53,'Transactions (Dated)'!$D$2:$D$53,'Share Values'!$V423,'Transactions (Dated)'!$B$2:$B$53,'Share Values'!Y$11,'Transactions (Dated)'!$C$2:$C$53,"Buy")-SUMIFS('Transactions (Dated)'!$E$2:$E$53,'Transactions (Dated)'!$D$2:$D$53,'Share Values'!$V423,'Transactions (Dated)'!$B$2:$B$53,'Share Values'!Y$11,'Transactions (Dated)'!$C$2:$C$53,"Sell")</f>
        <v>0</v>
      </c>
      <c r="Z423" s="40">
        <f ca="1">Z422+SUMIFS('Transactions (Dated)'!$E$2:$E$53,'Transactions (Dated)'!$D$2:$D$53,'Share Values'!$V423,'Transactions (Dated)'!$B$2:$B$53,'Share Values'!Z$11,'Transactions (Dated)'!$C$2:$C$53,"Buy")-SUMIFS('Transactions (Dated)'!$E$2:$E$53,'Transactions (Dated)'!$D$2:$D$53,'Share Values'!$V423,'Transactions (Dated)'!$B$2:$B$53,'Share Values'!Z$11,'Transactions (Dated)'!$C$2:$C$53,"Sell")</f>
        <v>1892</v>
      </c>
      <c r="AA423" s="40">
        <f ca="1">AA422+SUMIFS('Transactions (Dated)'!$E$2:$E$53,'Transactions (Dated)'!$D$2:$D$53,'Share Values'!$V423,'Transactions (Dated)'!$B$2:$B$53,'Share Values'!AA$11,'Transactions (Dated)'!$C$2:$C$53,"Buy")-SUMIFS('Transactions (Dated)'!$E$2:$E$53,'Transactions (Dated)'!$D$2:$D$53,'Share Values'!$V423,'Transactions (Dated)'!$B$2:$B$53,'Share Values'!AA$11,'Transactions (Dated)'!$C$2:$C$53,"Sell")</f>
        <v>2348</v>
      </c>
      <c r="AB423" s="40">
        <f ca="1">AB422+SUMIFS('Transactions (Dated)'!$E$2:$E$53,'Transactions (Dated)'!$D$2:$D$53,'Share Values'!$V423,'Transactions (Dated)'!$B$2:$B$53,'Share Values'!AB$11,'Transactions (Dated)'!$C$2:$C$53,"Buy")-SUMIFS('Transactions (Dated)'!$E$2:$E$53,'Transactions (Dated)'!$D$2:$D$53,'Share Values'!$V423,'Transactions (Dated)'!$B$2:$B$53,'Share Values'!AB$11,'Transactions (Dated)'!$C$2:$C$53,"Sell")</f>
        <v>4900</v>
      </c>
      <c r="AC423" s="40">
        <f ca="1">AC422+SUMIFS('Transactions (Dated)'!$E$2:$E$53,'Transactions (Dated)'!$D$2:$D$53,'Share Values'!$V423,'Transactions (Dated)'!$B$2:$B$53,'Share Values'!AC$11,'Transactions (Dated)'!$C$2:$C$53,"Buy")-SUMIFS('Transactions (Dated)'!$E$2:$E$53,'Transactions (Dated)'!$D$2:$D$53,'Share Values'!$V423,'Transactions (Dated)'!$B$2:$B$53,'Share Values'!AC$11,'Transactions (Dated)'!$C$2:$C$53,"Sell")</f>
        <v>2900</v>
      </c>
      <c r="AD423" s="40">
        <f ca="1">AD422+SUMIFS('Transactions (Dated)'!$E$2:$E$53,'Transactions (Dated)'!$D$2:$D$53,'Share Values'!$V423,'Transactions (Dated)'!$B$2:$B$53,'Share Values'!AD$11,'Transactions (Dated)'!$C$2:$C$53,"Buy")-SUMIFS('Transactions (Dated)'!$E$2:$E$53,'Transactions (Dated)'!$D$2:$D$53,'Share Values'!$V423,'Transactions (Dated)'!$B$2:$B$53,'Share Values'!AD$11,'Transactions (Dated)'!$C$2:$C$53,"Sell")</f>
        <v>14201</v>
      </c>
      <c r="AE423" s="40">
        <f ca="1">AE422+SUMIFS('Transactions (Dated)'!$E$2:$E$53,'Transactions (Dated)'!$D$2:$D$53,'Share Values'!$V423,'Transactions (Dated)'!$B$2:$B$53,'Share Values'!AE$11,'Transactions (Dated)'!$C$2:$C$53,"Buy")-SUMIFS('Transactions (Dated)'!$E$2:$E$53,'Transactions (Dated)'!$D$2:$D$53,'Share Values'!$V423,'Transactions (Dated)'!$B$2:$B$53,'Share Values'!AE$11,'Transactions (Dated)'!$C$2:$C$53,"Sell")</f>
        <v>6835</v>
      </c>
      <c r="AF423" s="40">
        <f ca="1">AF422+SUMIFS('Transactions (Dated)'!$E$2:$E$53,'Transactions (Dated)'!$D$2:$D$53,'Share Values'!$V423,'Transactions (Dated)'!$B$2:$B$53,'Share Values'!AF$11,'Transactions (Dated)'!$C$2:$C$53,"Buy")-SUMIFS('Transactions (Dated)'!$E$2:$E$53,'Transactions (Dated)'!$D$2:$D$53,'Share Values'!$V423,'Transactions (Dated)'!$B$2:$B$53,'Share Values'!AF$11,'Transactions (Dated)'!$C$2:$C$53,"Sell")</f>
        <v>0</v>
      </c>
      <c r="AG423" s="40">
        <f ca="1">AG422+SUMIFS('Transactions (Dated)'!$E$2:$E$53,'Transactions (Dated)'!$D$2:$D$53,'Share Values'!$V423,'Transactions (Dated)'!$B$2:$B$53,'Share Values'!AG$11,'Transactions (Dated)'!$C$2:$C$53,"Buy")-SUMIFS('Transactions (Dated)'!$E$2:$E$53,'Transactions (Dated)'!$D$2:$D$53,'Share Values'!$V423,'Transactions (Dated)'!$B$2:$B$53,'Share Values'!AG$11,'Transactions (Dated)'!$C$2:$C$53,"Sell")</f>
        <v>0</v>
      </c>
      <c r="AH423" s="40">
        <f ca="1">AH422+SUMIFS('Transactions (Dated)'!$E$2:$E$53,'Transactions (Dated)'!$D$2:$D$53,'Share Values'!$V423,'Transactions (Dated)'!$B$2:$B$53,'Share Values'!AH$11,'Transactions (Dated)'!$C$2:$C$53,"Buy")-SUMIFS('Transactions (Dated)'!$E$2:$E$53,'Transactions (Dated)'!$D$2:$D$53,'Share Values'!$V423,'Transactions (Dated)'!$B$2:$B$53,'Share Values'!AH$11,'Transactions (Dated)'!$C$2:$C$53,"Sell")</f>
        <v>0</v>
      </c>
      <c r="AI423" s="40">
        <f ca="1">AI422+SUMIFS('Transactions (Dated)'!$E$2:$E$53,'Transactions (Dated)'!$D$2:$D$53,'Share Values'!$V423,'Transactions (Dated)'!$B$2:$B$53,'Share Values'!AI$11,'Transactions (Dated)'!$C$2:$C$53,"Buy")-SUMIFS('Transactions (Dated)'!$E$2:$E$53,'Transactions (Dated)'!$D$2:$D$53,'Share Values'!$V423,'Transactions (Dated)'!$B$2:$B$53,'Share Values'!AI$11,'Transactions (Dated)'!$C$2:$C$53,"Sell")</f>
        <v>0</v>
      </c>
      <c r="AJ423" s="40">
        <f ca="1">AJ422+SUMIFS('Transactions (Dated)'!$E$2:$E$53,'Transactions (Dated)'!$D$2:$D$53,'Share Values'!$V423,'Transactions (Dated)'!$B$2:$B$53,'Share Values'!AJ$11,'Transactions (Dated)'!$C$2:$C$53,"Buy")-SUMIFS('Transactions (Dated)'!$E$2:$E$53,'Transactions (Dated)'!$D$2:$D$53,'Share Values'!$V423,'Transactions (Dated)'!$B$2:$B$53,'Share Values'!AJ$11,'Transactions (Dated)'!$C$2:$C$53,"Sell")</f>
        <v>0</v>
      </c>
      <c r="AK423" s="40"/>
      <c r="AM423" s="3">
        <f t="shared" si="153"/>
        <v>42510</v>
      </c>
      <c r="AN423" s="6">
        <f t="shared" ca="1" si="154"/>
        <v>41347.5</v>
      </c>
      <c r="AO423" s="6">
        <f t="shared" ca="1" si="155"/>
        <v>21468.75</v>
      </c>
      <c r="AP423" s="6">
        <f t="shared" ca="1" si="156"/>
        <v>0</v>
      </c>
      <c r="AQ423" s="6">
        <f t="shared" ca="1" si="157"/>
        <v>69871.56</v>
      </c>
      <c r="AR423" s="6">
        <f t="shared" ca="1" si="158"/>
        <v>33787.72</v>
      </c>
      <c r="AS423" s="6">
        <f t="shared" ca="1" si="159"/>
        <v>62769</v>
      </c>
      <c r="AT423" s="6">
        <f t="shared" ca="1" si="160"/>
        <v>46255</v>
      </c>
      <c r="AU423" s="6">
        <f t="shared" ca="1" si="161"/>
        <v>64614.549999999996</v>
      </c>
      <c r="AV423" s="6">
        <f t="shared" ca="1" si="162"/>
        <v>61515</v>
      </c>
      <c r="AW423" s="6">
        <f t="shared" ca="1" si="163"/>
        <v>0</v>
      </c>
      <c r="AX423" s="6">
        <f t="shared" ca="1" si="164"/>
        <v>0</v>
      </c>
      <c r="AY423" s="6">
        <f t="shared" ca="1" si="165"/>
        <v>0</v>
      </c>
      <c r="AZ423" s="6">
        <f t="shared" ca="1" si="166"/>
        <v>0</v>
      </c>
      <c r="BA423" s="6">
        <f t="shared" ca="1" si="167"/>
        <v>0</v>
      </c>
      <c r="BB423" s="6"/>
      <c r="BD423" s="4">
        <f t="shared" ca="1" si="168"/>
        <v>401629.08</v>
      </c>
      <c r="BF423" s="3">
        <f t="shared" si="169"/>
        <v>42510</v>
      </c>
      <c r="BG423" s="6">
        <f>BG422+SUMIFS('Transactions (Dated)'!H:H,'Transactions (Dated)'!D:D,'Share Values'!AM423)</f>
        <v>633797.67999999993</v>
      </c>
      <c r="BH423" s="6">
        <f ca="1">BH422+SUMIFS('Transactions (Dated)'!$F:$F,'Transactions (Dated)'!$D:$D,$BF423,'Transactions (Dated)'!$B:$B,BH$11,'Transactions (Dated)'!$C:$C,"Dividend (paid to cash)")*W423</f>
        <v>0</v>
      </c>
      <c r="BI423" s="6">
        <f ca="1">BI422+SUMIFS('Transactions (Dated)'!$F:$F,'Transactions (Dated)'!$D:$D,$BF423,'Transactions (Dated)'!$B:$B,BI$11,'Transactions (Dated)'!$C:$C,"Dividend (paid to cash)")*X423</f>
        <v>2421.875</v>
      </c>
      <c r="BJ423" s="6">
        <f ca="1">BJ422+SUMIFS('Transactions (Dated)'!$F:$F,'Transactions (Dated)'!$D:$D,$BF423,'Transactions (Dated)'!$B:$B,BJ$11,'Transactions (Dated)'!$C:$C,"Dividend (paid to cash)")*Y423</f>
        <v>0</v>
      </c>
      <c r="BK423" s="6">
        <f ca="1">BK422+SUMIFS('Transactions (Dated)'!$F:$F,'Transactions (Dated)'!$D:$D,$BF423,'Transactions (Dated)'!$B:$B,BK$11,'Transactions (Dated)'!$C:$C,"Dividend (paid to cash)")*Z423</f>
        <v>312.18000000000006</v>
      </c>
      <c r="BL423" s="6">
        <f ca="1">BL422+SUMIFS('Transactions (Dated)'!$F:$F,'Transactions (Dated)'!$D:$D,$BF423,'Transactions (Dated)'!$B:$B,BL$11,'Transactions (Dated)'!$C:$C,"Dividend (paid to cash)")*AA423</f>
        <v>0</v>
      </c>
      <c r="BM423" s="6">
        <f ca="1">BM422+SUMIFS('Transactions (Dated)'!$F:$F,'Transactions (Dated)'!$D:$D,$BF423,'Transactions (Dated)'!$B:$B,BM$11,'Transactions (Dated)'!$C:$C,"Dividend (paid to cash)")*AB423</f>
        <v>1077.951</v>
      </c>
      <c r="BN423" s="6">
        <f ca="1">BN422+SUMIFS('Transactions (Dated)'!$F:$F,'Transactions (Dated)'!$D:$D,$BF423,'Transactions (Dated)'!$B:$B,BN$11,'Transactions (Dated)'!$C:$C,"Dividend (paid to cash)")*AC423</f>
        <v>1740</v>
      </c>
      <c r="BO423" s="6">
        <f ca="1">BO422+SUMIFS('Transactions (Dated)'!$F:$F,'Transactions (Dated)'!$D:$D,$BF423,'Transactions (Dated)'!$B:$B,BO$11,'Transactions (Dated)'!$C:$C,"Dividend (paid to cash)")*AD423</f>
        <v>0</v>
      </c>
      <c r="BP423" s="6">
        <f ca="1">BP422+SUMIFS('Transactions (Dated)'!$F:$F,'Transactions (Dated)'!$D:$D,$BF423,'Transactions (Dated)'!$B:$B,BP$11,'Transactions (Dated)'!$C:$C,"Dividend (paid to cash)")*AE423</f>
        <v>0</v>
      </c>
      <c r="BQ423" s="6">
        <f ca="1">BQ422+SUMIFS('Transactions (Dated)'!$F:$F,'Transactions (Dated)'!$D:$D,$BF423,'Transactions (Dated)'!$B:$B,BQ$11,'Transactions (Dated)'!$C:$C,"Dividend (paid to cash)")*AF423</f>
        <v>0</v>
      </c>
      <c r="BR423" s="6">
        <f ca="1">BR422+SUMIFS('Transactions (Dated)'!$F:$F,'Transactions (Dated)'!$D:$D,$BF423,'Transactions (Dated)'!$B:$B,BR$11,'Transactions (Dated)'!$C:$C,"Dividend (paid to cash)")*AG423</f>
        <v>0</v>
      </c>
      <c r="BS423" s="6">
        <f ca="1">BS422+SUMIFS('Transactions (Dated)'!$F:$F,'Transactions (Dated)'!$D:$D,$BF423,'Transactions (Dated)'!$B:$B,BS$11,'Transactions (Dated)'!$C:$C,"Dividend (paid to cash)")*AH423</f>
        <v>0</v>
      </c>
      <c r="BT423" s="6">
        <f ca="1">BT422+SUMIFS('Transactions (Dated)'!$F:$F,'Transactions (Dated)'!$D:$D,$BF423,'Transactions (Dated)'!$B:$B,BT$11,'Transactions (Dated)'!$C:$C,"Dividend (paid to cash)")*AI423</f>
        <v>0</v>
      </c>
      <c r="BU423" s="6">
        <f ca="1">BU422+SUMIFS('Transactions (Dated)'!$F:$F,'Transactions (Dated)'!$D:$D,$BF423,'Transactions (Dated)'!$B:$B,BU$11,'Transactions (Dated)'!$C:$C,"Dividend (paid to cash)")*AJ423</f>
        <v>0</v>
      </c>
      <c r="BV423" s="6"/>
      <c r="BX423" s="6">
        <f t="shared" ca="1" si="174"/>
        <v>639349.68599999999</v>
      </c>
      <c r="BZ423" s="3">
        <f t="shared" si="175"/>
        <v>42510</v>
      </c>
      <c r="CA423" s="4">
        <f t="shared" ca="1" si="170"/>
        <v>401629.08</v>
      </c>
      <c r="CB423" s="4">
        <f t="shared" ca="1" si="171"/>
        <v>639349.68599999999</v>
      </c>
      <c r="CD423" s="4">
        <f t="shared" ca="1" si="172"/>
        <v>1040978.7660000001</v>
      </c>
    </row>
    <row r="424" spans="2:82" x14ac:dyDescent="0.15">
      <c r="B424" s="3">
        <f t="shared" si="173"/>
        <v>42514</v>
      </c>
      <c r="C424" s="2">
        <v>13952.9</v>
      </c>
      <c r="E424" s="70">
        <v>42514</v>
      </c>
      <c r="F424" s="69">
        <v>9.1300000000000008</v>
      </c>
      <c r="G424" s="69">
        <v>2.25</v>
      </c>
      <c r="H424" s="69">
        <v>18.87</v>
      </c>
      <c r="I424" s="69">
        <v>37.43</v>
      </c>
      <c r="J424" s="69">
        <v>14.61</v>
      </c>
      <c r="K424" s="69">
        <v>12.88</v>
      </c>
      <c r="L424" s="69">
        <v>15.99</v>
      </c>
      <c r="M424" s="69">
        <v>4.2300000000000004</v>
      </c>
      <c r="N424" s="69">
        <v>9.0500000000000007</v>
      </c>
      <c r="O424" s="69">
        <v>9.7467000000000006</v>
      </c>
      <c r="P424" s="69">
        <v>29.34</v>
      </c>
      <c r="Q424" s="69">
        <v>1</v>
      </c>
      <c r="R424" s="69">
        <v>5</v>
      </c>
      <c r="S424" s="69">
        <v>40.86</v>
      </c>
      <c r="T424" s="4"/>
      <c r="V424" s="3">
        <f t="shared" si="152"/>
        <v>42514</v>
      </c>
      <c r="W424" s="40">
        <f ca="1">W423+SUMIFS('Transactions (Dated)'!$E$2:$E$53,'Transactions (Dated)'!$D$2:$D$53,'Share Values'!$V424,'Transactions (Dated)'!$B$2:$B$53,'Share Values'!W$11,'Transactions (Dated)'!$C$2:$C$53,"Buy")-SUMIFS('Transactions (Dated)'!$E$2:$E$53,'Transactions (Dated)'!$D$2:$D$53,'Share Values'!$V424,'Transactions (Dated)'!$B$2:$B$53,'Share Values'!W$11,'Transactions (Dated)'!$C$2:$C$53,"Sell")</f>
        <v>4625</v>
      </c>
      <c r="X424" s="40">
        <f ca="1">X423+SUMIFS('Transactions (Dated)'!$E$2:$E$53,'Transactions (Dated)'!$D$2:$D$53,'Share Values'!$V424,'Transactions (Dated)'!$B$2:$B$53,'Share Values'!X$11,'Transactions (Dated)'!$C$2:$C$53,"Buy")-SUMIFS('Transactions (Dated)'!$E$2:$E$53,'Transactions (Dated)'!$D$2:$D$53,'Share Values'!$V424,'Transactions (Dated)'!$B$2:$B$53,'Share Values'!X$11,'Transactions (Dated)'!$C$2:$C$53,"Sell")</f>
        <v>9375</v>
      </c>
      <c r="Y424" s="40">
        <f ca="1">Y423+SUMIFS('Transactions (Dated)'!$E$2:$E$53,'Transactions (Dated)'!$D$2:$D$53,'Share Values'!$V424,'Transactions (Dated)'!$B$2:$B$53,'Share Values'!Y$11,'Transactions (Dated)'!$C$2:$C$53,"Buy")-SUMIFS('Transactions (Dated)'!$E$2:$E$53,'Transactions (Dated)'!$D$2:$D$53,'Share Values'!$V424,'Transactions (Dated)'!$B$2:$B$53,'Share Values'!Y$11,'Transactions (Dated)'!$C$2:$C$53,"Sell")</f>
        <v>0</v>
      </c>
      <c r="Z424" s="40">
        <f ca="1">Z423+SUMIFS('Transactions (Dated)'!$E$2:$E$53,'Transactions (Dated)'!$D$2:$D$53,'Share Values'!$V424,'Transactions (Dated)'!$B$2:$B$53,'Share Values'!Z$11,'Transactions (Dated)'!$C$2:$C$53,"Buy")-SUMIFS('Transactions (Dated)'!$E$2:$E$53,'Transactions (Dated)'!$D$2:$D$53,'Share Values'!$V424,'Transactions (Dated)'!$B$2:$B$53,'Share Values'!Z$11,'Transactions (Dated)'!$C$2:$C$53,"Sell")</f>
        <v>1892</v>
      </c>
      <c r="AA424" s="40">
        <f ca="1">AA423+SUMIFS('Transactions (Dated)'!$E$2:$E$53,'Transactions (Dated)'!$D$2:$D$53,'Share Values'!$V424,'Transactions (Dated)'!$B$2:$B$53,'Share Values'!AA$11,'Transactions (Dated)'!$C$2:$C$53,"Buy")-SUMIFS('Transactions (Dated)'!$E$2:$E$53,'Transactions (Dated)'!$D$2:$D$53,'Share Values'!$V424,'Transactions (Dated)'!$B$2:$B$53,'Share Values'!AA$11,'Transactions (Dated)'!$C$2:$C$53,"Sell")</f>
        <v>2348</v>
      </c>
      <c r="AB424" s="40">
        <f ca="1">AB423+SUMIFS('Transactions (Dated)'!$E$2:$E$53,'Transactions (Dated)'!$D$2:$D$53,'Share Values'!$V424,'Transactions (Dated)'!$B$2:$B$53,'Share Values'!AB$11,'Transactions (Dated)'!$C$2:$C$53,"Buy")-SUMIFS('Transactions (Dated)'!$E$2:$E$53,'Transactions (Dated)'!$D$2:$D$53,'Share Values'!$V424,'Transactions (Dated)'!$B$2:$B$53,'Share Values'!AB$11,'Transactions (Dated)'!$C$2:$C$53,"Sell")</f>
        <v>4900</v>
      </c>
      <c r="AC424" s="40">
        <f ca="1">AC423+SUMIFS('Transactions (Dated)'!$E$2:$E$53,'Transactions (Dated)'!$D$2:$D$53,'Share Values'!$V424,'Transactions (Dated)'!$B$2:$B$53,'Share Values'!AC$11,'Transactions (Dated)'!$C$2:$C$53,"Buy")-SUMIFS('Transactions (Dated)'!$E$2:$E$53,'Transactions (Dated)'!$D$2:$D$53,'Share Values'!$V424,'Transactions (Dated)'!$B$2:$B$53,'Share Values'!AC$11,'Transactions (Dated)'!$C$2:$C$53,"Sell")</f>
        <v>2900</v>
      </c>
      <c r="AD424" s="40">
        <f ca="1">AD423+SUMIFS('Transactions (Dated)'!$E$2:$E$53,'Transactions (Dated)'!$D$2:$D$53,'Share Values'!$V424,'Transactions (Dated)'!$B$2:$B$53,'Share Values'!AD$11,'Transactions (Dated)'!$C$2:$C$53,"Buy")-SUMIFS('Transactions (Dated)'!$E$2:$E$53,'Transactions (Dated)'!$D$2:$D$53,'Share Values'!$V424,'Transactions (Dated)'!$B$2:$B$53,'Share Values'!AD$11,'Transactions (Dated)'!$C$2:$C$53,"Sell")</f>
        <v>14201</v>
      </c>
      <c r="AE424" s="40">
        <f ca="1">AE423+SUMIFS('Transactions (Dated)'!$E$2:$E$53,'Transactions (Dated)'!$D$2:$D$53,'Share Values'!$V424,'Transactions (Dated)'!$B$2:$B$53,'Share Values'!AE$11,'Transactions (Dated)'!$C$2:$C$53,"Buy")-SUMIFS('Transactions (Dated)'!$E$2:$E$53,'Transactions (Dated)'!$D$2:$D$53,'Share Values'!$V424,'Transactions (Dated)'!$B$2:$B$53,'Share Values'!AE$11,'Transactions (Dated)'!$C$2:$C$53,"Sell")</f>
        <v>6835</v>
      </c>
      <c r="AF424" s="40">
        <f ca="1">AF423+SUMIFS('Transactions (Dated)'!$E$2:$E$53,'Transactions (Dated)'!$D$2:$D$53,'Share Values'!$V424,'Transactions (Dated)'!$B$2:$B$53,'Share Values'!AF$11,'Transactions (Dated)'!$C$2:$C$53,"Buy")-SUMIFS('Transactions (Dated)'!$E$2:$E$53,'Transactions (Dated)'!$D$2:$D$53,'Share Values'!$V424,'Transactions (Dated)'!$B$2:$B$53,'Share Values'!AF$11,'Transactions (Dated)'!$C$2:$C$53,"Sell")</f>
        <v>0</v>
      </c>
      <c r="AG424" s="40">
        <f ca="1">AG423+SUMIFS('Transactions (Dated)'!$E$2:$E$53,'Transactions (Dated)'!$D$2:$D$53,'Share Values'!$V424,'Transactions (Dated)'!$B$2:$B$53,'Share Values'!AG$11,'Transactions (Dated)'!$C$2:$C$53,"Buy")-SUMIFS('Transactions (Dated)'!$E$2:$E$53,'Transactions (Dated)'!$D$2:$D$53,'Share Values'!$V424,'Transactions (Dated)'!$B$2:$B$53,'Share Values'!AG$11,'Transactions (Dated)'!$C$2:$C$53,"Sell")</f>
        <v>0</v>
      </c>
      <c r="AH424" s="40">
        <f ca="1">AH423+SUMIFS('Transactions (Dated)'!$E$2:$E$53,'Transactions (Dated)'!$D$2:$D$53,'Share Values'!$V424,'Transactions (Dated)'!$B$2:$B$53,'Share Values'!AH$11,'Transactions (Dated)'!$C$2:$C$53,"Buy")-SUMIFS('Transactions (Dated)'!$E$2:$E$53,'Transactions (Dated)'!$D$2:$D$53,'Share Values'!$V424,'Transactions (Dated)'!$B$2:$B$53,'Share Values'!AH$11,'Transactions (Dated)'!$C$2:$C$53,"Sell")</f>
        <v>0</v>
      </c>
      <c r="AI424" s="40">
        <f ca="1">AI423+SUMIFS('Transactions (Dated)'!$E$2:$E$53,'Transactions (Dated)'!$D$2:$D$53,'Share Values'!$V424,'Transactions (Dated)'!$B$2:$B$53,'Share Values'!AI$11,'Transactions (Dated)'!$C$2:$C$53,"Buy")-SUMIFS('Transactions (Dated)'!$E$2:$E$53,'Transactions (Dated)'!$D$2:$D$53,'Share Values'!$V424,'Transactions (Dated)'!$B$2:$B$53,'Share Values'!AI$11,'Transactions (Dated)'!$C$2:$C$53,"Sell")</f>
        <v>0</v>
      </c>
      <c r="AJ424" s="40">
        <f ca="1">AJ423+SUMIFS('Transactions (Dated)'!$E$2:$E$53,'Transactions (Dated)'!$D$2:$D$53,'Share Values'!$V424,'Transactions (Dated)'!$B$2:$B$53,'Share Values'!AJ$11,'Transactions (Dated)'!$C$2:$C$53,"Buy")-SUMIFS('Transactions (Dated)'!$E$2:$E$53,'Transactions (Dated)'!$D$2:$D$53,'Share Values'!$V424,'Transactions (Dated)'!$B$2:$B$53,'Share Values'!AJ$11,'Transactions (Dated)'!$C$2:$C$53,"Sell")</f>
        <v>0</v>
      </c>
      <c r="AK424" s="40"/>
      <c r="AM424" s="3">
        <f t="shared" si="153"/>
        <v>42514</v>
      </c>
      <c r="AN424" s="6">
        <f t="shared" ca="1" si="154"/>
        <v>42226.25</v>
      </c>
      <c r="AO424" s="6">
        <f t="shared" ca="1" si="155"/>
        <v>21093.75</v>
      </c>
      <c r="AP424" s="6">
        <f t="shared" ca="1" si="156"/>
        <v>0</v>
      </c>
      <c r="AQ424" s="6">
        <f t="shared" ca="1" si="157"/>
        <v>70817.56</v>
      </c>
      <c r="AR424" s="6">
        <f t="shared" ca="1" si="158"/>
        <v>34304.28</v>
      </c>
      <c r="AS424" s="6">
        <f t="shared" ca="1" si="159"/>
        <v>63112.000000000007</v>
      </c>
      <c r="AT424" s="6">
        <f t="shared" ca="1" si="160"/>
        <v>46371</v>
      </c>
      <c r="AU424" s="6">
        <f t="shared" ca="1" si="161"/>
        <v>60070.23</v>
      </c>
      <c r="AV424" s="6">
        <f t="shared" ca="1" si="162"/>
        <v>61856.750000000007</v>
      </c>
      <c r="AW424" s="6">
        <f t="shared" ca="1" si="163"/>
        <v>0</v>
      </c>
      <c r="AX424" s="6">
        <f t="shared" ca="1" si="164"/>
        <v>0</v>
      </c>
      <c r="AY424" s="6">
        <f t="shared" ca="1" si="165"/>
        <v>0</v>
      </c>
      <c r="AZ424" s="6">
        <f t="shared" ca="1" si="166"/>
        <v>0</v>
      </c>
      <c r="BA424" s="6">
        <f t="shared" ca="1" si="167"/>
        <v>0</v>
      </c>
      <c r="BB424" s="6"/>
      <c r="BD424" s="4">
        <f t="shared" ca="1" si="168"/>
        <v>399851.81999999995</v>
      </c>
      <c r="BF424" s="3">
        <f t="shared" si="169"/>
        <v>42514</v>
      </c>
      <c r="BG424" s="6">
        <f>BG423+SUMIFS('Transactions (Dated)'!H:H,'Transactions (Dated)'!D:D,'Share Values'!AM424)</f>
        <v>633797.67999999993</v>
      </c>
      <c r="BH424" s="6">
        <f ca="1">BH423+SUMIFS('Transactions (Dated)'!$F:$F,'Transactions (Dated)'!$D:$D,$BF424,'Transactions (Dated)'!$B:$B,BH$11,'Transactions (Dated)'!$C:$C,"Dividend (paid to cash)")*W424</f>
        <v>0</v>
      </c>
      <c r="BI424" s="6">
        <f ca="1">BI423+SUMIFS('Transactions (Dated)'!$F:$F,'Transactions (Dated)'!$D:$D,$BF424,'Transactions (Dated)'!$B:$B,BI$11,'Transactions (Dated)'!$C:$C,"Dividend (paid to cash)")*X424</f>
        <v>2421.875</v>
      </c>
      <c r="BJ424" s="6">
        <f ca="1">BJ423+SUMIFS('Transactions (Dated)'!$F:$F,'Transactions (Dated)'!$D:$D,$BF424,'Transactions (Dated)'!$B:$B,BJ$11,'Transactions (Dated)'!$C:$C,"Dividend (paid to cash)")*Y424</f>
        <v>0</v>
      </c>
      <c r="BK424" s="6">
        <f ca="1">BK423+SUMIFS('Transactions (Dated)'!$F:$F,'Transactions (Dated)'!$D:$D,$BF424,'Transactions (Dated)'!$B:$B,BK$11,'Transactions (Dated)'!$C:$C,"Dividend (paid to cash)")*Z424</f>
        <v>312.18000000000006</v>
      </c>
      <c r="BL424" s="6">
        <f ca="1">BL423+SUMIFS('Transactions (Dated)'!$F:$F,'Transactions (Dated)'!$D:$D,$BF424,'Transactions (Dated)'!$B:$B,BL$11,'Transactions (Dated)'!$C:$C,"Dividend (paid to cash)")*AA424</f>
        <v>0</v>
      </c>
      <c r="BM424" s="6">
        <f ca="1">BM423+SUMIFS('Transactions (Dated)'!$F:$F,'Transactions (Dated)'!$D:$D,$BF424,'Transactions (Dated)'!$B:$B,BM$11,'Transactions (Dated)'!$C:$C,"Dividend (paid to cash)")*AB424</f>
        <v>1077.951</v>
      </c>
      <c r="BN424" s="6">
        <f ca="1">BN423+SUMIFS('Transactions (Dated)'!$F:$F,'Transactions (Dated)'!$D:$D,$BF424,'Transactions (Dated)'!$B:$B,BN$11,'Transactions (Dated)'!$C:$C,"Dividend (paid to cash)")*AC424</f>
        <v>1740</v>
      </c>
      <c r="BO424" s="6">
        <f ca="1">BO423+SUMIFS('Transactions (Dated)'!$F:$F,'Transactions (Dated)'!$D:$D,$BF424,'Transactions (Dated)'!$B:$B,BO$11,'Transactions (Dated)'!$C:$C,"Dividend (paid to cash)")*AD424</f>
        <v>0</v>
      </c>
      <c r="BP424" s="6">
        <f ca="1">BP423+SUMIFS('Transactions (Dated)'!$F:$F,'Transactions (Dated)'!$D:$D,$BF424,'Transactions (Dated)'!$B:$B,BP$11,'Transactions (Dated)'!$C:$C,"Dividend (paid to cash)")*AE424</f>
        <v>0</v>
      </c>
      <c r="BQ424" s="6">
        <f ca="1">BQ423+SUMIFS('Transactions (Dated)'!$F:$F,'Transactions (Dated)'!$D:$D,$BF424,'Transactions (Dated)'!$B:$B,BQ$11,'Transactions (Dated)'!$C:$C,"Dividend (paid to cash)")*AF424</f>
        <v>0</v>
      </c>
      <c r="BR424" s="6">
        <f ca="1">BR423+SUMIFS('Transactions (Dated)'!$F:$F,'Transactions (Dated)'!$D:$D,$BF424,'Transactions (Dated)'!$B:$B,BR$11,'Transactions (Dated)'!$C:$C,"Dividend (paid to cash)")*AG424</f>
        <v>0</v>
      </c>
      <c r="BS424" s="6">
        <f ca="1">BS423+SUMIFS('Transactions (Dated)'!$F:$F,'Transactions (Dated)'!$D:$D,$BF424,'Transactions (Dated)'!$B:$B,BS$11,'Transactions (Dated)'!$C:$C,"Dividend (paid to cash)")*AH424</f>
        <v>0</v>
      </c>
      <c r="BT424" s="6">
        <f ca="1">BT423+SUMIFS('Transactions (Dated)'!$F:$F,'Transactions (Dated)'!$D:$D,$BF424,'Transactions (Dated)'!$B:$B,BT$11,'Transactions (Dated)'!$C:$C,"Dividend (paid to cash)")*AI424</f>
        <v>0</v>
      </c>
      <c r="BU424" s="6">
        <f ca="1">BU423+SUMIFS('Transactions (Dated)'!$F:$F,'Transactions (Dated)'!$D:$D,$BF424,'Transactions (Dated)'!$B:$B,BU$11,'Transactions (Dated)'!$C:$C,"Dividend (paid to cash)")*AJ424</f>
        <v>0</v>
      </c>
      <c r="BV424" s="6"/>
      <c r="BX424" s="6">
        <f t="shared" ca="1" si="174"/>
        <v>639349.68599999999</v>
      </c>
      <c r="BZ424" s="3">
        <f t="shared" si="175"/>
        <v>42514</v>
      </c>
      <c r="CA424" s="4">
        <f t="shared" ca="1" si="170"/>
        <v>399851.81999999995</v>
      </c>
      <c r="CB424" s="4">
        <f t="shared" ca="1" si="171"/>
        <v>639349.68599999999</v>
      </c>
      <c r="CD424" s="4">
        <f t="shared" ca="1" si="172"/>
        <v>1039201.5059999999</v>
      </c>
    </row>
    <row r="425" spans="2:82" x14ac:dyDescent="0.15">
      <c r="B425" s="3">
        <f t="shared" si="173"/>
        <v>42515</v>
      </c>
      <c r="C425" s="2">
        <v>14053.7</v>
      </c>
      <c r="E425" s="70">
        <v>42515</v>
      </c>
      <c r="F425" s="69">
        <v>9.31</v>
      </c>
      <c r="G425" s="69">
        <v>2.29</v>
      </c>
      <c r="H425" s="69">
        <v>19.02</v>
      </c>
      <c r="I425" s="69">
        <v>37.380000000000003</v>
      </c>
      <c r="J425" s="69">
        <v>14.47</v>
      </c>
      <c r="K425" s="69">
        <v>12.83</v>
      </c>
      <c r="L425" s="69">
        <v>16.46</v>
      </c>
      <c r="M425" s="69">
        <v>4.3</v>
      </c>
      <c r="N425" s="69">
        <v>9.1999999999999993</v>
      </c>
      <c r="O425" s="69">
        <v>9.7133000000000003</v>
      </c>
      <c r="P425" s="69">
        <v>29.33</v>
      </c>
      <c r="Q425" s="69">
        <v>1.02</v>
      </c>
      <c r="R425" s="69">
        <v>5.19</v>
      </c>
      <c r="S425" s="69">
        <v>40.909999999999997</v>
      </c>
      <c r="T425" s="4"/>
      <c r="V425" s="3">
        <f t="shared" si="152"/>
        <v>42515</v>
      </c>
      <c r="W425" s="40">
        <f ca="1">W424+SUMIFS('Transactions (Dated)'!$E$2:$E$53,'Transactions (Dated)'!$D$2:$D$53,'Share Values'!$V425,'Transactions (Dated)'!$B$2:$B$53,'Share Values'!W$11,'Transactions (Dated)'!$C$2:$C$53,"Buy")-SUMIFS('Transactions (Dated)'!$E$2:$E$53,'Transactions (Dated)'!$D$2:$D$53,'Share Values'!$V425,'Transactions (Dated)'!$B$2:$B$53,'Share Values'!W$11,'Transactions (Dated)'!$C$2:$C$53,"Sell")</f>
        <v>4625</v>
      </c>
      <c r="X425" s="40">
        <f ca="1">X424+SUMIFS('Transactions (Dated)'!$E$2:$E$53,'Transactions (Dated)'!$D$2:$D$53,'Share Values'!$V425,'Transactions (Dated)'!$B$2:$B$53,'Share Values'!X$11,'Transactions (Dated)'!$C$2:$C$53,"Buy")-SUMIFS('Transactions (Dated)'!$E$2:$E$53,'Transactions (Dated)'!$D$2:$D$53,'Share Values'!$V425,'Transactions (Dated)'!$B$2:$B$53,'Share Values'!X$11,'Transactions (Dated)'!$C$2:$C$53,"Sell")</f>
        <v>9375</v>
      </c>
      <c r="Y425" s="40">
        <f ca="1">Y424+SUMIFS('Transactions (Dated)'!$E$2:$E$53,'Transactions (Dated)'!$D$2:$D$53,'Share Values'!$V425,'Transactions (Dated)'!$B$2:$B$53,'Share Values'!Y$11,'Transactions (Dated)'!$C$2:$C$53,"Buy")-SUMIFS('Transactions (Dated)'!$E$2:$E$53,'Transactions (Dated)'!$D$2:$D$53,'Share Values'!$V425,'Transactions (Dated)'!$B$2:$B$53,'Share Values'!Y$11,'Transactions (Dated)'!$C$2:$C$53,"Sell")</f>
        <v>0</v>
      </c>
      <c r="Z425" s="40">
        <f ca="1">Z424+SUMIFS('Transactions (Dated)'!$E$2:$E$53,'Transactions (Dated)'!$D$2:$D$53,'Share Values'!$V425,'Transactions (Dated)'!$B$2:$B$53,'Share Values'!Z$11,'Transactions (Dated)'!$C$2:$C$53,"Buy")-SUMIFS('Transactions (Dated)'!$E$2:$E$53,'Transactions (Dated)'!$D$2:$D$53,'Share Values'!$V425,'Transactions (Dated)'!$B$2:$B$53,'Share Values'!Z$11,'Transactions (Dated)'!$C$2:$C$53,"Sell")</f>
        <v>1892</v>
      </c>
      <c r="AA425" s="40">
        <f ca="1">AA424+SUMIFS('Transactions (Dated)'!$E$2:$E$53,'Transactions (Dated)'!$D$2:$D$53,'Share Values'!$V425,'Transactions (Dated)'!$B$2:$B$53,'Share Values'!AA$11,'Transactions (Dated)'!$C$2:$C$53,"Buy")-SUMIFS('Transactions (Dated)'!$E$2:$E$53,'Transactions (Dated)'!$D$2:$D$53,'Share Values'!$V425,'Transactions (Dated)'!$B$2:$B$53,'Share Values'!AA$11,'Transactions (Dated)'!$C$2:$C$53,"Sell")</f>
        <v>2348</v>
      </c>
      <c r="AB425" s="40">
        <f ca="1">AB424+SUMIFS('Transactions (Dated)'!$E$2:$E$53,'Transactions (Dated)'!$D$2:$D$53,'Share Values'!$V425,'Transactions (Dated)'!$B$2:$B$53,'Share Values'!AB$11,'Transactions (Dated)'!$C$2:$C$53,"Buy")-SUMIFS('Transactions (Dated)'!$E$2:$E$53,'Transactions (Dated)'!$D$2:$D$53,'Share Values'!$V425,'Transactions (Dated)'!$B$2:$B$53,'Share Values'!AB$11,'Transactions (Dated)'!$C$2:$C$53,"Sell")</f>
        <v>4900</v>
      </c>
      <c r="AC425" s="40">
        <f ca="1">AC424+SUMIFS('Transactions (Dated)'!$E$2:$E$53,'Transactions (Dated)'!$D$2:$D$53,'Share Values'!$V425,'Transactions (Dated)'!$B$2:$B$53,'Share Values'!AC$11,'Transactions (Dated)'!$C$2:$C$53,"Buy")-SUMIFS('Transactions (Dated)'!$E$2:$E$53,'Transactions (Dated)'!$D$2:$D$53,'Share Values'!$V425,'Transactions (Dated)'!$B$2:$B$53,'Share Values'!AC$11,'Transactions (Dated)'!$C$2:$C$53,"Sell")</f>
        <v>2900</v>
      </c>
      <c r="AD425" s="40">
        <f ca="1">AD424+SUMIFS('Transactions (Dated)'!$E$2:$E$53,'Transactions (Dated)'!$D$2:$D$53,'Share Values'!$V425,'Transactions (Dated)'!$B$2:$B$53,'Share Values'!AD$11,'Transactions (Dated)'!$C$2:$C$53,"Buy")-SUMIFS('Transactions (Dated)'!$E$2:$E$53,'Transactions (Dated)'!$D$2:$D$53,'Share Values'!$V425,'Transactions (Dated)'!$B$2:$B$53,'Share Values'!AD$11,'Transactions (Dated)'!$C$2:$C$53,"Sell")</f>
        <v>14201</v>
      </c>
      <c r="AE425" s="40">
        <f ca="1">AE424+SUMIFS('Transactions (Dated)'!$E$2:$E$53,'Transactions (Dated)'!$D$2:$D$53,'Share Values'!$V425,'Transactions (Dated)'!$B$2:$B$53,'Share Values'!AE$11,'Transactions (Dated)'!$C$2:$C$53,"Buy")-SUMIFS('Transactions (Dated)'!$E$2:$E$53,'Transactions (Dated)'!$D$2:$D$53,'Share Values'!$V425,'Transactions (Dated)'!$B$2:$B$53,'Share Values'!AE$11,'Transactions (Dated)'!$C$2:$C$53,"Sell")</f>
        <v>6835</v>
      </c>
      <c r="AF425" s="40">
        <f ca="1">AF424+SUMIFS('Transactions (Dated)'!$E$2:$E$53,'Transactions (Dated)'!$D$2:$D$53,'Share Values'!$V425,'Transactions (Dated)'!$B$2:$B$53,'Share Values'!AF$11,'Transactions (Dated)'!$C$2:$C$53,"Buy")-SUMIFS('Transactions (Dated)'!$E$2:$E$53,'Transactions (Dated)'!$D$2:$D$53,'Share Values'!$V425,'Transactions (Dated)'!$B$2:$B$53,'Share Values'!AF$11,'Transactions (Dated)'!$C$2:$C$53,"Sell")</f>
        <v>0</v>
      </c>
      <c r="AG425" s="40">
        <f ca="1">AG424+SUMIFS('Transactions (Dated)'!$E$2:$E$53,'Transactions (Dated)'!$D$2:$D$53,'Share Values'!$V425,'Transactions (Dated)'!$B$2:$B$53,'Share Values'!AG$11,'Transactions (Dated)'!$C$2:$C$53,"Buy")-SUMIFS('Transactions (Dated)'!$E$2:$E$53,'Transactions (Dated)'!$D$2:$D$53,'Share Values'!$V425,'Transactions (Dated)'!$B$2:$B$53,'Share Values'!AG$11,'Transactions (Dated)'!$C$2:$C$53,"Sell")</f>
        <v>0</v>
      </c>
      <c r="AH425" s="40">
        <f ca="1">AH424+SUMIFS('Transactions (Dated)'!$E$2:$E$53,'Transactions (Dated)'!$D$2:$D$53,'Share Values'!$V425,'Transactions (Dated)'!$B$2:$B$53,'Share Values'!AH$11,'Transactions (Dated)'!$C$2:$C$53,"Buy")-SUMIFS('Transactions (Dated)'!$E$2:$E$53,'Transactions (Dated)'!$D$2:$D$53,'Share Values'!$V425,'Transactions (Dated)'!$B$2:$B$53,'Share Values'!AH$11,'Transactions (Dated)'!$C$2:$C$53,"Sell")</f>
        <v>0</v>
      </c>
      <c r="AI425" s="40">
        <f ca="1">AI424+SUMIFS('Transactions (Dated)'!$E$2:$E$53,'Transactions (Dated)'!$D$2:$D$53,'Share Values'!$V425,'Transactions (Dated)'!$B$2:$B$53,'Share Values'!AI$11,'Transactions (Dated)'!$C$2:$C$53,"Buy")-SUMIFS('Transactions (Dated)'!$E$2:$E$53,'Transactions (Dated)'!$D$2:$D$53,'Share Values'!$V425,'Transactions (Dated)'!$B$2:$B$53,'Share Values'!AI$11,'Transactions (Dated)'!$C$2:$C$53,"Sell")</f>
        <v>0</v>
      </c>
      <c r="AJ425" s="40">
        <f ca="1">AJ424+SUMIFS('Transactions (Dated)'!$E$2:$E$53,'Transactions (Dated)'!$D$2:$D$53,'Share Values'!$V425,'Transactions (Dated)'!$B$2:$B$53,'Share Values'!AJ$11,'Transactions (Dated)'!$C$2:$C$53,"Buy")-SUMIFS('Transactions (Dated)'!$E$2:$E$53,'Transactions (Dated)'!$D$2:$D$53,'Share Values'!$V425,'Transactions (Dated)'!$B$2:$B$53,'Share Values'!AJ$11,'Transactions (Dated)'!$C$2:$C$53,"Sell")</f>
        <v>0</v>
      </c>
      <c r="AK425" s="40"/>
      <c r="AM425" s="3">
        <f t="shared" si="153"/>
        <v>42515</v>
      </c>
      <c r="AN425" s="6">
        <f t="shared" ca="1" si="154"/>
        <v>43058.75</v>
      </c>
      <c r="AO425" s="6">
        <f t="shared" ca="1" si="155"/>
        <v>21468.75</v>
      </c>
      <c r="AP425" s="6">
        <f t="shared" ca="1" si="156"/>
        <v>0</v>
      </c>
      <c r="AQ425" s="6">
        <f t="shared" ca="1" si="157"/>
        <v>70722.960000000006</v>
      </c>
      <c r="AR425" s="6">
        <f t="shared" ca="1" si="158"/>
        <v>33975.560000000005</v>
      </c>
      <c r="AS425" s="6">
        <f t="shared" ca="1" si="159"/>
        <v>62867</v>
      </c>
      <c r="AT425" s="6">
        <f t="shared" ca="1" si="160"/>
        <v>47734</v>
      </c>
      <c r="AU425" s="6">
        <f t="shared" ca="1" si="161"/>
        <v>61064.299999999996</v>
      </c>
      <c r="AV425" s="6">
        <f t="shared" ca="1" si="162"/>
        <v>62881.999999999993</v>
      </c>
      <c r="AW425" s="6">
        <f t="shared" ca="1" si="163"/>
        <v>0</v>
      </c>
      <c r="AX425" s="6">
        <f t="shared" ca="1" si="164"/>
        <v>0</v>
      </c>
      <c r="AY425" s="6">
        <f t="shared" ca="1" si="165"/>
        <v>0</v>
      </c>
      <c r="AZ425" s="6">
        <f t="shared" ca="1" si="166"/>
        <v>0</v>
      </c>
      <c r="BA425" s="6">
        <f t="shared" ca="1" si="167"/>
        <v>0</v>
      </c>
      <c r="BB425" s="6"/>
      <c r="BD425" s="4">
        <f t="shared" ca="1" si="168"/>
        <v>403773.32</v>
      </c>
      <c r="BF425" s="3">
        <f t="shared" si="169"/>
        <v>42515</v>
      </c>
      <c r="BG425" s="6">
        <f>BG424+SUMIFS('Transactions (Dated)'!H:H,'Transactions (Dated)'!D:D,'Share Values'!AM425)</f>
        <v>633797.67999999993</v>
      </c>
      <c r="BH425" s="6">
        <f ca="1">BH424+SUMIFS('Transactions (Dated)'!$F:$F,'Transactions (Dated)'!$D:$D,$BF425,'Transactions (Dated)'!$B:$B,BH$11,'Transactions (Dated)'!$C:$C,"Dividend (paid to cash)")*W425</f>
        <v>0</v>
      </c>
      <c r="BI425" s="6">
        <f ca="1">BI424+SUMIFS('Transactions (Dated)'!$F:$F,'Transactions (Dated)'!$D:$D,$BF425,'Transactions (Dated)'!$B:$B,BI$11,'Transactions (Dated)'!$C:$C,"Dividend (paid to cash)")*X425</f>
        <v>2421.875</v>
      </c>
      <c r="BJ425" s="6">
        <f ca="1">BJ424+SUMIFS('Transactions (Dated)'!$F:$F,'Transactions (Dated)'!$D:$D,$BF425,'Transactions (Dated)'!$B:$B,BJ$11,'Transactions (Dated)'!$C:$C,"Dividend (paid to cash)")*Y425</f>
        <v>0</v>
      </c>
      <c r="BK425" s="6">
        <f ca="1">BK424+SUMIFS('Transactions (Dated)'!$F:$F,'Transactions (Dated)'!$D:$D,$BF425,'Transactions (Dated)'!$B:$B,BK$11,'Transactions (Dated)'!$C:$C,"Dividend (paid to cash)")*Z425</f>
        <v>397.32000000000005</v>
      </c>
      <c r="BL425" s="6">
        <f ca="1">BL424+SUMIFS('Transactions (Dated)'!$F:$F,'Transactions (Dated)'!$D:$D,$BF425,'Transactions (Dated)'!$B:$B,BL$11,'Transactions (Dated)'!$C:$C,"Dividend (paid to cash)")*AA425</f>
        <v>0</v>
      </c>
      <c r="BM425" s="6">
        <f ca="1">BM424+SUMIFS('Transactions (Dated)'!$F:$F,'Transactions (Dated)'!$D:$D,$BF425,'Transactions (Dated)'!$B:$B,BM$11,'Transactions (Dated)'!$C:$C,"Dividend (paid to cash)")*AB425</f>
        <v>1077.951</v>
      </c>
      <c r="BN425" s="6">
        <f ca="1">BN424+SUMIFS('Transactions (Dated)'!$F:$F,'Transactions (Dated)'!$D:$D,$BF425,'Transactions (Dated)'!$B:$B,BN$11,'Transactions (Dated)'!$C:$C,"Dividend (paid to cash)")*AC425</f>
        <v>1740</v>
      </c>
      <c r="BO425" s="6">
        <f ca="1">BO424+SUMIFS('Transactions (Dated)'!$F:$F,'Transactions (Dated)'!$D:$D,$BF425,'Transactions (Dated)'!$B:$B,BO$11,'Transactions (Dated)'!$C:$C,"Dividend (paid to cash)")*AD425</f>
        <v>0</v>
      </c>
      <c r="BP425" s="6">
        <f ca="1">BP424+SUMIFS('Transactions (Dated)'!$F:$F,'Transactions (Dated)'!$D:$D,$BF425,'Transactions (Dated)'!$B:$B,BP$11,'Transactions (Dated)'!$C:$C,"Dividend (paid to cash)")*AE425</f>
        <v>0</v>
      </c>
      <c r="BQ425" s="6">
        <f ca="1">BQ424+SUMIFS('Transactions (Dated)'!$F:$F,'Transactions (Dated)'!$D:$D,$BF425,'Transactions (Dated)'!$B:$B,BQ$11,'Transactions (Dated)'!$C:$C,"Dividend (paid to cash)")*AF425</f>
        <v>0</v>
      </c>
      <c r="BR425" s="6">
        <f ca="1">BR424+SUMIFS('Transactions (Dated)'!$F:$F,'Transactions (Dated)'!$D:$D,$BF425,'Transactions (Dated)'!$B:$B,BR$11,'Transactions (Dated)'!$C:$C,"Dividend (paid to cash)")*AG425</f>
        <v>0</v>
      </c>
      <c r="BS425" s="6">
        <f ca="1">BS424+SUMIFS('Transactions (Dated)'!$F:$F,'Transactions (Dated)'!$D:$D,$BF425,'Transactions (Dated)'!$B:$B,BS$11,'Transactions (Dated)'!$C:$C,"Dividend (paid to cash)")*AH425</f>
        <v>0</v>
      </c>
      <c r="BT425" s="6">
        <f ca="1">BT424+SUMIFS('Transactions (Dated)'!$F:$F,'Transactions (Dated)'!$D:$D,$BF425,'Transactions (Dated)'!$B:$B,BT$11,'Transactions (Dated)'!$C:$C,"Dividend (paid to cash)")*AI425</f>
        <v>0</v>
      </c>
      <c r="BU425" s="6">
        <f ca="1">BU424+SUMIFS('Transactions (Dated)'!$F:$F,'Transactions (Dated)'!$D:$D,$BF425,'Transactions (Dated)'!$B:$B,BU$11,'Transactions (Dated)'!$C:$C,"Dividend (paid to cash)")*AJ425</f>
        <v>0</v>
      </c>
      <c r="BV425" s="6"/>
      <c r="BX425" s="6">
        <f t="shared" ca="1" si="174"/>
        <v>639434.82599999988</v>
      </c>
      <c r="BZ425" s="3">
        <f t="shared" si="175"/>
        <v>42515</v>
      </c>
      <c r="CA425" s="4">
        <f t="shared" ca="1" si="170"/>
        <v>403773.32</v>
      </c>
      <c r="CB425" s="4">
        <f t="shared" ca="1" si="171"/>
        <v>639434.82599999988</v>
      </c>
      <c r="CD425" s="4">
        <f t="shared" ca="1" si="172"/>
        <v>1043208.1459999999</v>
      </c>
    </row>
    <row r="426" spans="2:82" x14ac:dyDescent="0.15">
      <c r="B426" s="3">
        <f t="shared" si="173"/>
        <v>42516</v>
      </c>
      <c r="C426" s="2">
        <v>14049.2</v>
      </c>
      <c r="E426" s="70">
        <v>42516</v>
      </c>
      <c r="F426" s="69">
        <v>9.2799999999999994</v>
      </c>
      <c r="G426" s="69">
        <v>2.29</v>
      </c>
      <c r="H426" s="69">
        <v>19.010000000000002</v>
      </c>
      <c r="I426" s="69">
        <v>37.450000000000003</v>
      </c>
      <c r="J426" s="69">
        <v>14.21</v>
      </c>
      <c r="K426" s="69">
        <v>12.85</v>
      </c>
      <c r="L426" s="69">
        <v>16.64</v>
      </c>
      <c r="M426" s="69">
        <v>4.24</v>
      </c>
      <c r="N426" s="69">
        <v>9.1999999999999993</v>
      </c>
      <c r="O426" s="69">
        <v>9.9167000000000005</v>
      </c>
      <c r="P426" s="69">
        <v>29.21</v>
      </c>
      <c r="Q426" s="69">
        <v>1.06</v>
      </c>
      <c r="R426" s="69">
        <v>5.13</v>
      </c>
      <c r="S426" s="69">
        <v>40.81</v>
      </c>
      <c r="T426" s="4"/>
      <c r="V426" s="3">
        <f t="shared" si="152"/>
        <v>42516</v>
      </c>
      <c r="W426" s="40">
        <f ca="1">W425+SUMIFS('Transactions (Dated)'!$E$2:$E$53,'Transactions (Dated)'!$D$2:$D$53,'Share Values'!$V426,'Transactions (Dated)'!$B$2:$B$53,'Share Values'!W$11,'Transactions (Dated)'!$C$2:$C$53,"Buy")-SUMIFS('Transactions (Dated)'!$E$2:$E$53,'Transactions (Dated)'!$D$2:$D$53,'Share Values'!$V426,'Transactions (Dated)'!$B$2:$B$53,'Share Values'!W$11,'Transactions (Dated)'!$C$2:$C$53,"Sell")</f>
        <v>4625</v>
      </c>
      <c r="X426" s="40">
        <f ca="1">X425+SUMIFS('Transactions (Dated)'!$E$2:$E$53,'Transactions (Dated)'!$D$2:$D$53,'Share Values'!$V426,'Transactions (Dated)'!$B$2:$B$53,'Share Values'!X$11,'Transactions (Dated)'!$C$2:$C$53,"Buy")-SUMIFS('Transactions (Dated)'!$E$2:$E$53,'Transactions (Dated)'!$D$2:$D$53,'Share Values'!$V426,'Transactions (Dated)'!$B$2:$B$53,'Share Values'!X$11,'Transactions (Dated)'!$C$2:$C$53,"Sell")</f>
        <v>9375</v>
      </c>
      <c r="Y426" s="40">
        <f ca="1">Y425+SUMIFS('Transactions (Dated)'!$E$2:$E$53,'Transactions (Dated)'!$D$2:$D$53,'Share Values'!$V426,'Transactions (Dated)'!$B$2:$B$53,'Share Values'!Y$11,'Transactions (Dated)'!$C$2:$C$53,"Buy")-SUMIFS('Transactions (Dated)'!$E$2:$E$53,'Transactions (Dated)'!$D$2:$D$53,'Share Values'!$V426,'Transactions (Dated)'!$B$2:$B$53,'Share Values'!Y$11,'Transactions (Dated)'!$C$2:$C$53,"Sell")</f>
        <v>0</v>
      </c>
      <c r="Z426" s="40">
        <f ca="1">Z425+SUMIFS('Transactions (Dated)'!$E$2:$E$53,'Transactions (Dated)'!$D$2:$D$53,'Share Values'!$V426,'Transactions (Dated)'!$B$2:$B$53,'Share Values'!Z$11,'Transactions (Dated)'!$C$2:$C$53,"Buy")-SUMIFS('Transactions (Dated)'!$E$2:$E$53,'Transactions (Dated)'!$D$2:$D$53,'Share Values'!$V426,'Transactions (Dated)'!$B$2:$B$53,'Share Values'!Z$11,'Transactions (Dated)'!$C$2:$C$53,"Sell")</f>
        <v>1892</v>
      </c>
      <c r="AA426" s="40">
        <f ca="1">AA425+SUMIFS('Transactions (Dated)'!$E$2:$E$53,'Transactions (Dated)'!$D$2:$D$53,'Share Values'!$V426,'Transactions (Dated)'!$B$2:$B$53,'Share Values'!AA$11,'Transactions (Dated)'!$C$2:$C$53,"Buy")-SUMIFS('Transactions (Dated)'!$E$2:$E$53,'Transactions (Dated)'!$D$2:$D$53,'Share Values'!$V426,'Transactions (Dated)'!$B$2:$B$53,'Share Values'!AA$11,'Transactions (Dated)'!$C$2:$C$53,"Sell")</f>
        <v>2348</v>
      </c>
      <c r="AB426" s="40">
        <f ca="1">AB425+SUMIFS('Transactions (Dated)'!$E$2:$E$53,'Transactions (Dated)'!$D$2:$D$53,'Share Values'!$V426,'Transactions (Dated)'!$B$2:$B$53,'Share Values'!AB$11,'Transactions (Dated)'!$C$2:$C$53,"Buy")-SUMIFS('Transactions (Dated)'!$E$2:$E$53,'Transactions (Dated)'!$D$2:$D$53,'Share Values'!$V426,'Transactions (Dated)'!$B$2:$B$53,'Share Values'!AB$11,'Transactions (Dated)'!$C$2:$C$53,"Sell")</f>
        <v>4900</v>
      </c>
      <c r="AC426" s="40">
        <f ca="1">AC425+SUMIFS('Transactions (Dated)'!$E$2:$E$53,'Transactions (Dated)'!$D$2:$D$53,'Share Values'!$V426,'Transactions (Dated)'!$B$2:$B$53,'Share Values'!AC$11,'Transactions (Dated)'!$C$2:$C$53,"Buy")-SUMIFS('Transactions (Dated)'!$E$2:$E$53,'Transactions (Dated)'!$D$2:$D$53,'Share Values'!$V426,'Transactions (Dated)'!$B$2:$B$53,'Share Values'!AC$11,'Transactions (Dated)'!$C$2:$C$53,"Sell")</f>
        <v>2900</v>
      </c>
      <c r="AD426" s="40">
        <f ca="1">AD425+SUMIFS('Transactions (Dated)'!$E$2:$E$53,'Transactions (Dated)'!$D$2:$D$53,'Share Values'!$V426,'Transactions (Dated)'!$B$2:$B$53,'Share Values'!AD$11,'Transactions (Dated)'!$C$2:$C$53,"Buy")-SUMIFS('Transactions (Dated)'!$E$2:$E$53,'Transactions (Dated)'!$D$2:$D$53,'Share Values'!$V426,'Transactions (Dated)'!$B$2:$B$53,'Share Values'!AD$11,'Transactions (Dated)'!$C$2:$C$53,"Sell")</f>
        <v>14201</v>
      </c>
      <c r="AE426" s="40">
        <f ca="1">AE425+SUMIFS('Transactions (Dated)'!$E$2:$E$53,'Transactions (Dated)'!$D$2:$D$53,'Share Values'!$V426,'Transactions (Dated)'!$B$2:$B$53,'Share Values'!AE$11,'Transactions (Dated)'!$C$2:$C$53,"Buy")-SUMIFS('Transactions (Dated)'!$E$2:$E$53,'Transactions (Dated)'!$D$2:$D$53,'Share Values'!$V426,'Transactions (Dated)'!$B$2:$B$53,'Share Values'!AE$11,'Transactions (Dated)'!$C$2:$C$53,"Sell")</f>
        <v>6835</v>
      </c>
      <c r="AF426" s="40">
        <f ca="1">AF425+SUMIFS('Transactions (Dated)'!$E$2:$E$53,'Transactions (Dated)'!$D$2:$D$53,'Share Values'!$V426,'Transactions (Dated)'!$B$2:$B$53,'Share Values'!AF$11,'Transactions (Dated)'!$C$2:$C$53,"Buy")-SUMIFS('Transactions (Dated)'!$E$2:$E$53,'Transactions (Dated)'!$D$2:$D$53,'Share Values'!$V426,'Transactions (Dated)'!$B$2:$B$53,'Share Values'!AF$11,'Transactions (Dated)'!$C$2:$C$53,"Sell")</f>
        <v>0</v>
      </c>
      <c r="AG426" s="40">
        <f ca="1">AG425+SUMIFS('Transactions (Dated)'!$E$2:$E$53,'Transactions (Dated)'!$D$2:$D$53,'Share Values'!$V426,'Transactions (Dated)'!$B$2:$B$53,'Share Values'!AG$11,'Transactions (Dated)'!$C$2:$C$53,"Buy")-SUMIFS('Transactions (Dated)'!$E$2:$E$53,'Transactions (Dated)'!$D$2:$D$53,'Share Values'!$V426,'Transactions (Dated)'!$B$2:$B$53,'Share Values'!AG$11,'Transactions (Dated)'!$C$2:$C$53,"Sell")</f>
        <v>0</v>
      </c>
      <c r="AH426" s="40">
        <f ca="1">AH425+SUMIFS('Transactions (Dated)'!$E$2:$E$53,'Transactions (Dated)'!$D$2:$D$53,'Share Values'!$V426,'Transactions (Dated)'!$B$2:$B$53,'Share Values'!AH$11,'Transactions (Dated)'!$C$2:$C$53,"Buy")-SUMIFS('Transactions (Dated)'!$E$2:$E$53,'Transactions (Dated)'!$D$2:$D$53,'Share Values'!$V426,'Transactions (Dated)'!$B$2:$B$53,'Share Values'!AH$11,'Transactions (Dated)'!$C$2:$C$53,"Sell")</f>
        <v>0</v>
      </c>
      <c r="AI426" s="40">
        <f ca="1">AI425+SUMIFS('Transactions (Dated)'!$E$2:$E$53,'Transactions (Dated)'!$D$2:$D$53,'Share Values'!$V426,'Transactions (Dated)'!$B$2:$B$53,'Share Values'!AI$11,'Transactions (Dated)'!$C$2:$C$53,"Buy")-SUMIFS('Transactions (Dated)'!$E$2:$E$53,'Transactions (Dated)'!$D$2:$D$53,'Share Values'!$V426,'Transactions (Dated)'!$B$2:$B$53,'Share Values'!AI$11,'Transactions (Dated)'!$C$2:$C$53,"Sell")</f>
        <v>0</v>
      </c>
      <c r="AJ426" s="40">
        <f ca="1">AJ425+SUMIFS('Transactions (Dated)'!$E$2:$E$53,'Transactions (Dated)'!$D$2:$D$53,'Share Values'!$V426,'Transactions (Dated)'!$B$2:$B$53,'Share Values'!AJ$11,'Transactions (Dated)'!$C$2:$C$53,"Buy")-SUMIFS('Transactions (Dated)'!$E$2:$E$53,'Transactions (Dated)'!$D$2:$D$53,'Share Values'!$V426,'Transactions (Dated)'!$B$2:$B$53,'Share Values'!AJ$11,'Transactions (Dated)'!$C$2:$C$53,"Sell")</f>
        <v>0</v>
      </c>
      <c r="AK426" s="40"/>
      <c r="AM426" s="3">
        <f t="shared" si="153"/>
        <v>42516</v>
      </c>
      <c r="AN426" s="6">
        <f t="shared" ca="1" si="154"/>
        <v>42920</v>
      </c>
      <c r="AO426" s="6">
        <f t="shared" ca="1" si="155"/>
        <v>21468.75</v>
      </c>
      <c r="AP426" s="6">
        <f t="shared" ca="1" si="156"/>
        <v>0</v>
      </c>
      <c r="AQ426" s="6">
        <f t="shared" ca="1" si="157"/>
        <v>70855.400000000009</v>
      </c>
      <c r="AR426" s="6">
        <f t="shared" ca="1" si="158"/>
        <v>33365.08</v>
      </c>
      <c r="AS426" s="6">
        <f t="shared" ca="1" si="159"/>
        <v>62965</v>
      </c>
      <c r="AT426" s="6">
        <f t="shared" ca="1" si="160"/>
        <v>48256</v>
      </c>
      <c r="AU426" s="6">
        <f t="shared" ca="1" si="161"/>
        <v>60212.240000000005</v>
      </c>
      <c r="AV426" s="6">
        <f t="shared" ca="1" si="162"/>
        <v>62881.999999999993</v>
      </c>
      <c r="AW426" s="6">
        <f t="shared" ca="1" si="163"/>
        <v>0</v>
      </c>
      <c r="AX426" s="6">
        <f t="shared" ca="1" si="164"/>
        <v>0</v>
      </c>
      <c r="AY426" s="6">
        <f t="shared" ca="1" si="165"/>
        <v>0</v>
      </c>
      <c r="AZ426" s="6">
        <f t="shared" ca="1" si="166"/>
        <v>0</v>
      </c>
      <c r="BA426" s="6">
        <f t="shared" ca="1" si="167"/>
        <v>0</v>
      </c>
      <c r="BB426" s="6"/>
      <c r="BD426" s="4">
        <f t="shared" ca="1" si="168"/>
        <v>402924.47000000003</v>
      </c>
      <c r="BF426" s="3">
        <f t="shared" si="169"/>
        <v>42516</v>
      </c>
      <c r="BG426" s="6">
        <f>BG425+SUMIFS('Transactions (Dated)'!H:H,'Transactions (Dated)'!D:D,'Share Values'!AM426)</f>
        <v>633797.67999999993</v>
      </c>
      <c r="BH426" s="6">
        <f ca="1">BH425+SUMIFS('Transactions (Dated)'!$F:$F,'Transactions (Dated)'!$D:$D,$BF426,'Transactions (Dated)'!$B:$B,BH$11,'Transactions (Dated)'!$C:$C,"Dividend (paid to cash)")*W426</f>
        <v>0</v>
      </c>
      <c r="BI426" s="6">
        <f ca="1">BI425+SUMIFS('Transactions (Dated)'!$F:$F,'Transactions (Dated)'!$D:$D,$BF426,'Transactions (Dated)'!$B:$B,BI$11,'Transactions (Dated)'!$C:$C,"Dividend (paid to cash)")*X426</f>
        <v>2421.875</v>
      </c>
      <c r="BJ426" s="6">
        <f ca="1">BJ425+SUMIFS('Transactions (Dated)'!$F:$F,'Transactions (Dated)'!$D:$D,$BF426,'Transactions (Dated)'!$B:$B,BJ$11,'Transactions (Dated)'!$C:$C,"Dividend (paid to cash)")*Y426</f>
        <v>0</v>
      </c>
      <c r="BK426" s="6">
        <f ca="1">BK425+SUMIFS('Transactions (Dated)'!$F:$F,'Transactions (Dated)'!$D:$D,$BF426,'Transactions (Dated)'!$B:$B,BK$11,'Transactions (Dated)'!$C:$C,"Dividend (paid to cash)")*Z426</f>
        <v>397.32000000000005</v>
      </c>
      <c r="BL426" s="6">
        <f ca="1">BL425+SUMIFS('Transactions (Dated)'!$F:$F,'Transactions (Dated)'!$D:$D,$BF426,'Transactions (Dated)'!$B:$B,BL$11,'Transactions (Dated)'!$C:$C,"Dividend (paid to cash)")*AA426</f>
        <v>0</v>
      </c>
      <c r="BM426" s="6">
        <f ca="1">BM425+SUMIFS('Transactions (Dated)'!$F:$F,'Transactions (Dated)'!$D:$D,$BF426,'Transactions (Dated)'!$B:$B,BM$11,'Transactions (Dated)'!$C:$C,"Dividend (paid to cash)")*AB426</f>
        <v>1077.951</v>
      </c>
      <c r="BN426" s="6">
        <f ca="1">BN425+SUMIFS('Transactions (Dated)'!$F:$F,'Transactions (Dated)'!$D:$D,$BF426,'Transactions (Dated)'!$B:$B,BN$11,'Transactions (Dated)'!$C:$C,"Dividend (paid to cash)")*AC426</f>
        <v>1740</v>
      </c>
      <c r="BO426" s="6">
        <f ca="1">BO425+SUMIFS('Transactions (Dated)'!$F:$F,'Transactions (Dated)'!$D:$D,$BF426,'Transactions (Dated)'!$B:$B,BO$11,'Transactions (Dated)'!$C:$C,"Dividend (paid to cash)")*AD426</f>
        <v>0</v>
      </c>
      <c r="BP426" s="6">
        <f ca="1">BP425+SUMIFS('Transactions (Dated)'!$F:$F,'Transactions (Dated)'!$D:$D,$BF426,'Transactions (Dated)'!$B:$B,BP$11,'Transactions (Dated)'!$C:$C,"Dividend (paid to cash)")*AE426</f>
        <v>0</v>
      </c>
      <c r="BQ426" s="6">
        <f ca="1">BQ425+SUMIFS('Transactions (Dated)'!$F:$F,'Transactions (Dated)'!$D:$D,$BF426,'Transactions (Dated)'!$B:$B,BQ$11,'Transactions (Dated)'!$C:$C,"Dividend (paid to cash)")*AF426</f>
        <v>0</v>
      </c>
      <c r="BR426" s="6">
        <f ca="1">BR425+SUMIFS('Transactions (Dated)'!$F:$F,'Transactions (Dated)'!$D:$D,$BF426,'Transactions (Dated)'!$B:$B,BR$11,'Transactions (Dated)'!$C:$C,"Dividend (paid to cash)")*AG426</f>
        <v>0</v>
      </c>
      <c r="BS426" s="6">
        <f ca="1">BS425+SUMIFS('Transactions (Dated)'!$F:$F,'Transactions (Dated)'!$D:$D,$BF426,'Transactions (Dated)'!$B:$B,BS$11,'Transactions (Dated)'!$C:$C,"Dividend (paid to cash)")*AH426</f>
        <v>0</v>
      </c>
      <c r="BT426" s="6">
        <f ca="1">BT425+SUMIFS('Transactions (Dated)'!$F:$F,'Transactions (Dated)'!$D:$D,$BF426,'Transactions (Dated)'!$B:$B,BT$11,'Transactions (Dated)'!$C:$C,"Dividend (paid to cash)")*AI426</f>
        <v>0</v>
      </c>
      <c r="BU426" s="6">
        <f ca="1">BU425+SUMIFS('Transactions (Dated)'!$F:$F,'Transactions (Dated)'!$D:$D,$BF426,'Transactions (Dated)'!$B:$B,BU$11,'Transactions (Dated)'!$C:$C,"Dividend (paid to cash)")*AJ426</f>
        <v>0</v>
      </c>
      <c r="BV426" s="6"/>
      <c r="BX426" s="6">
        <f t="shared" ca="1" si="174"/>
        <v>639434.82599999988</v>
      </c>
      <c r="BZ426" s="3">
        <f t="shared" si="175"/>
        <v>42516</v>
      </c>
      <c r="CA426" s="4">
        <f t="shared" ca="1" si="170"/>
        <v>402924.47000000003</v>
      </c>
      <c r="CB426" s="4">
        <f t="shared" ca="1" si="171"/>
        <v>639434.82599999988</v>
      </c>
      <c r="CD426" s="4">
        <f t="shared" ca="1" si="172"/>
        <v>1042359.2959999999</v>
      </c>
    </row>
    <row r="427" spans="2:82" x14ac:dyDescent="0.15">
      <c r="B427" s="3">
        <f t="shared" si="173"/>
        <v>42517</v>
      </c>
      <c r="C427" s="2">
        <v>14105.2</v>
      </c>
      <c r="E427" s="70">
        <v>42517</v>
      </c>
      <c r="F427" s="69">
        <v>9.44</v>
      </c>
      <c r="G427" s="69">
        <v>2.23</v>
      </c>
      <c r="H427" s="69">
        <v>19.09</v>
      </c>
      <c r="I427" s="69">
        <v>37.46</v>
      </c>
      <c r="J427" s="69">
        <v>14.36</v>
      </c>
      <c r="K427" s="69">
        <v>12.97</v>
      </c>
      <c r="L427" s="69">
        <v>16.64</v>
      </c>
      <c r="M427" s="69">
        <v>4.1500000000000004</v>
      </c>
      <c r="N427" s="69">
        <v>9.24</v>
      </c>
      <c r="O427" s="69">
        <v>9.93</v>
      </c>
      <c r="P427" s="69">
        <v>29.12</v>
      </c>
      <c r="Q427" s="69">
        <v>1.1000000000000001</v>
      </c>
      <c r="R427" s="69">
        <v>5.15</v>
      </c>
      <c r="S427" s="69">
        <v>40.96</v>
      </c>
      <c r="T427" s="4"/>
      <c r="V427" s="3">
        <f t="shared" si="152"/>
        <v>42517</v>
      </c>
      <c r="W427" s="40">
        <f ca="1">W426+SUMIFS('Transactions (Dated)'!$E$2:$E$53,'Transactions (Dated)'!$D$2:$D$53,'Share Values'!$V427,'Transactions (Dated)'!$B$2:$B$53,'Share Values'!W$11,'Transactions (Dated)'!$C$2:$C$53,"Buy")-SUMIFS('Transactions (Dated)'!$E$2:$E$53,'Transactions (Dated)'!$D$2:$D$53,'Share Values'!$V427,'Transactions (Dated)'!$B$2:$B$53,'Share Values'!W$11,'Transactions (Dated)'!$C$2:$C$53,"Sell")</f>
        <v>4625</v>
      </c>
      <c r="X427" s="40">
        <f ca="1">X426+SUMIFS('Transactions (Dated)'!$E$2:$E$53,'Transactions (Dated)'!$D$2:$D$53,'Share Values'!$V427,'Transactions (Dated)'!$B$2:$B$53,'Share Values'!X$11,'Transactions (Dated)'!$C$2:$C$53,"Buy")-SUMIFS('Transactions (Dated)'!$E$2:$E$53,'Transactions (Dated)'!$D$2:$D$53,'Share Values'!$V427,'Transactions (Dated)'!$B$2:$B$53,'Share Values'!X$11,'Transactions (Dated)'!$C$2:$C$53,"Sell")</f>
        <v>9375</v>
      </c>
      <c r="Y427" s="40">
        <f ca="1">Y426+SUMIFS('Transactions (Dated)'!$E$2:$E$53,'Transactions (Dated)'!$D$2:$D$53,'Share Values'!$V427,'Transactions (Dated)'!$B$2:$B$53,'Share Values'!Y$11,'Transactions (Dated)'!$C$2:$C$53,"Buy")-SUMIFS('Transactions (Dated)'!$E$2:$E$53,'Transactions (Dated)'!$D$2:$D$53,'Share Values'!$V427,'Transactions (Dated)'!$B$2:$B$53,'Share Values'!Y$11,'Transactions (Dated)'!$C$2:$C$53,"Sell")</f>
        <v>0</v>
      </c>
      <c r="Z427" s="40">
        <f ca="1">Z426+SUMIFS('Transactions (Dated)'!$E$2:$E$53,'Transactions (Dated)'!$D$2:$D$53,'Share Values'!$V427,'Transactions (Dated)'!$B$2:$B$53,'Share Values'!Z$11,'Transactions (Dated)'!$C$2:$C$53,"Buy")-SUMIFS('Transactions (Dated)'!$E$2:$E$53,'Transactions (Dated)'!$D$2:$D$53,'Share Values'!$V427,'Transactions (Dated)'!$B$2:$B$53,'Share Values'!Z$11,'Transactions (Dated)'!$C$2:$C$53,"Sell")</f>
        <v>1892</v>
      </c>
      <c r="AA427" s="40">
        <f ca="1">AA426+SUMIFS('Transactions (Dated)'!$E$2:$E$53,'Transactions (Dated)'!$D$2:$D$53,'Share Values'!$V427,'Transactions (Dated)'!$B$2:$B$53,'Share Values'!AA$11,'Transactions (Dated)'!$C$2:$C$53,"Buy")-SUMIFS('Transactions (Dated)'!$E$2:$E$53,'Transactions (Dated)'!$D$2:$D$53,'Share Values'!$V427,'Transactions (Dated)'!$B$2:$B$53,'Share Values'!AA$11,'Transactions (Dated)'!$C$2:$C$53,"Sell")</f>
        <v>2348</v>
      </c>
      <c r="AB427" s="40">
        <f ca="1">AB426+SUMIFS('Transactions (Dated)'!$E$2:$E$53,'Transactions (Dated)'!$D$2:$D$53,'Share Values'!$V427,'Transactions (Dated)'!$B$2:$B$53,'Share Values'!AB$11,'Transactions (Dated)'!$C$2:$C$53,"Buy")-SUMIFS('Transactions (Dated)'!$E$2:$E$53,'Transactions (Dated)'!$D$2:$D$53,'Share Values'!$V427,'Transactions (Dated)'!$B$2:$B$53,'Share Values'!AB$11,'Transactions (Dated)'!$C$2:$C$53,"Sell")</f>
        <v>4900</v>
      </c>
      <c r="AC427" s="40">
        <f ca="1">AC426+SUMIFS('Transactions (Dated)'!$E$2:$E$53,'Transactions (Dated)'!$D$2:$D$53,'Share Values'!$V427,'Transactions (Dated)'!$B$2:$B$53,'Share Values'!AC$11,'Transactions (Dated)'!$C$2:$C$53,"Buy")-SUMIFS('Transactions (Dated)'!$E$2:$E$53,'Transactions (Dated)'!$D$2:$D$53,'Share Values'!$V427,'Transactions (Dated)'!$B$2:$B$53,'Share Values'!AC$11,'Transactions (Dated)'!$C$2:$C$53,"Sell")</f>
        <v>2900</v>
      </c>
      <c r="AD427" s="40">
        <f ca="1">AD426+SUMIFS('Transactions (Dated)'!$E$2:$E$53,'Transactions (Dated)'!$D$2:$D$53,'Share Values'!$V427,'Transactions (Dated)'!$B$2:$B$53,'Share Values'!AD$11,'Transactions (Dated)'!$C$2:$C$53,"Buy")-SUMIFS('Transactions (Dated)'!$E$2:$E$53,'Transactions (Dated)'!$D$2:$D$53,'Share Values'!$V427,'Transactions (Dated)'!$B$2:$B$53,'Share Values'!AD$11,'Transactions (Dated)'!$C$2:$C$53,"Sell")</f>
        <v>14201</v>
      </c>
      <c r="AE427" s="40">
        <f ca="1">AE426+SUMIFS('Transactions (Dated)'!$E$2:$E$53,'Transactions (Dated)'!$D$2:$D$53,'Share Values'!$V427,'Transactions (Dated)'!$B$2:$B$53,'Share Values'!AE$11,'Transactions (Dated)'!$C$2:$C$53,"Buy")-SUMIFS('Transactions (Dated)'!$E$2:$E$53,'Transactions (Dated)'!$D$2:$D$53,'Share Values'!$V427,'Transactions (Dated)'!$B$2:$B$53,'Share Values'!AE$11,'Transactions (Dated)'!$C$2:$C$53,"Sell")</f>
        <v>6835</v>
      </c>
      <c r="AF427" s="40">
        <f ca="1">AF426+SUMIFS('Transactions (Dated)'!$E$2:$E$53,'Transactions (Dated)'!$D$2:$D$53,'Share Values'!$V427,'Transactions (Dated)'!$B$2:$B$53,'Share Values'!AF$11,'Transactions (Dated)'!$C$2:$C$53,"Buy")-SUMIFS('Transactions (Dated)'!$E$2:$E$53,'Transactions (Dated)'!$D$2:$D$53,'Share Values'!$V427,'Transactions (Dated)'!$B$2:$B$53,'Share Values'!AF$11,'Transactions (Dated)'!$C$2:$C$53,"Sell")</f>
        <v>0</v>
      </c>
      <c r="AG427" s="40">
        <f ca="1">AG426+SUMIFS('Transactions (Dated)'!$E$2:$E$53,'Transactions (Dated)'!$D$2:$D$53,'Share Values'!$V427,'Transactions (Dated)'!$B$2:$B$53,'Share Values'!AG$11,'Transactions (Dated)'!$C$2:$C$53,"Buy")-SUMIFS('Transactions (Dated)'!$E$2:$E$53,'Transactions (Dated)'!$D$2:$D$53,'Share Values'!$V427,'Transactions (Dated)'!$B$2:$B$53,'Share Values'!AG$11,'Transactions (Dated)'!$C$2:$C$53,"Sell")</f>
        <v>0</v>
      </c>
      <c r="AH427" s="40">
        <f ca="1">AH426+SUMIFS('Transactions (Dated)'!$E$2:$E$53,'Transactions (Dated)'!$D$2:$D$53,'Share Values'!$V427,'Transactions (Dated)'!$B$2:$B$53,'Share Values'!AH$11,'Transactions (Dated)'!$C$2:$C$53,"Buy")-SUMIFS('Transactions (Dated)'!$E$2:$E$53,'Transactions (Dated)'!$D$2:$D$53,'Share Values'!$V427,'Transactions (Dated)'!$B$2:$B$53,'Share Values'!AH$11,'Transactions (Dated)'!$C$2:$C$53,"Sell")</f>
        <v>0</v>
      </c>
      <c r="AI427" s="40">
        <f ca="1">AI426+SUMIFS('Transactions (Dated)'!$E$2:$E$53,'Transactions (Dated)'!$D$2:$D$53,'Share Values'!$V427,'Transactions (Dated)'!$B$2:$B$53,'Share Values'!AI$11,'Transactions (Dated)'!$C$2:$C$53,"Buy")-SUMIFS('Transactions (Dated)'!$E$2:$E$53,'Transactions (Dated)'!$D$2:$D$53,'Share Values'!$V427,'Transactions (Dated)'!$B$2:$B$53,'Share Values'!AI$11,'Transactions (Dated)'!$C$2:$C$53,"Sell")</f>
        <v>0</v>
      </c>
      <c r="AJ427" s="40">
        <f ca="1">AJ426+SUMIFS('Transactions (Dated)'!$E$2:$E$53,'Transactions (Dated)'!$D$2:$D$53,'Share Values'!$V427,'Transactions (Dated)'!$B$2:$B$53,'Share Values'!AJ$11,'Transactions (Dated)'!$C$2:$C$53,"Buy")-SUMIFS('Transactions (Dated)'!$E$2:$E$53,'Transactions (Dated)'!$D$2:$D$53,'Share Values'!$V427,'Transactions (Dated)'!$B$2:$B$53,'Share Values'!AJ$11,'Transactions (Dated)'!$C$2:$C$53,"Sell")</f>
        <v>0</v>
      </c>
      <c r="AK427" s="40"/>
      <c r="AM427" s="3">
        <f t="shared" si="153"/>
        <v>42517</v>
      </c>
      <c r="AN427" s="6">
        <f t="shared" ca="1" si="154"/>
        <v>43660</v>
      </c>
      <c r="AO427" s="6">
        <f t="shared" ca="1" si="155"/>
        <v>20906.25</v>
      </c>
      <c r="AP427" s="6">
        <f t="shared" ca="1" si="156"/>
        <v>0</v>
      </c>
      <c r="AQ427" s="6">
        <f t="shared" ca="1" si="157"/>
        <v>70874.320000000007</v>
      </c>
      <c r="AR427" s="6">
        <f t="shared" ca="1" si="158"/>
        <v>33717.279999999999</v>
      </c>
      <c r="AS427" s="6">
        <f t="shared" ca="1" si="159"/>
        <v>63553</v>
      </c>
      <c r="AT427" s="6">
        <f t="shared" ca="1" si="160"/>
        <v>48256</v>
      </c>
      <c r="AU427" s="6">
        <f t="shared" ca="1" si="161"/>
        <v>58934.15</v>
      </c>
      <c r="AV427" s="6">
        <f t="shared" ca="1" si="162"/>
        <v>63155.4</v>
      </c>
      <c r="AW427" s="6">
        <f t="shared" ca="1" si="163"/>
        <v>0</v>
      </c>
      <c r="AX427" s="6">
        <f t="shared" ca="1" si="164"/>
        <v>0</v>
      </c>
      <c r="AY427" s="6">
        <f t="shared" ca="1" si="165"/>
        <v>0</v>
      </c>
      <c r="AZ427" s="6">
        <f t="shared" ca="1" si="166"/>
        <v>0</v>
      </c>
      <c r="BA427" s="6">
        <f t="shared" ca="1" si="167"/>
        <v>0</v>
      </c>
      <c r="BB427" s="6"/>
      <c r="BD427" s="4">
        <f t="shared" ca="1" si="168"/>
        <v>403056.4</v>
      </c>
      <c r="BF427" s="3">
        <f t="shared" si="169"/>
        <v>42517</v>
      </c>
      <c r="BG427" s="6">
        <f>BG426+SUMIFS('Transactions (Dated)'!H:H,'Transactions (Dated)'!D:D,'Share Values'!AM427)</f>
        <v>633797.67999999993</v>
      </c>
      <c r="BH427" s="6">
        <f ca="1">BH426+SUMIFS('Transactions (Dated)'!$F:$F,'Transactions (Dated)'!$D:$D,$BF427,'Transactions (Dated)'!$B:$B,BH$11,'Transactions (Dated)'!$C:$C,"Dividend (paid to cash)")*W427</f>
        <v>0</v>
      </c>
      <c r="BI427" s="6">
        <f ca="1">BI426+SUMIFS('Transactions (Dated)'!$F:$F,'Transactions (Dated)'!$D:$D,$BF427,'Transactions (Dated)'!$B:$B,BI$11,'Transactions (Dated)'!$C:$C,"Dividend (paid to cash)")*X427</f>
        <v>2421.875</v>
      </c>
      <c r="BJ427" s="6">
        <f ca="1">BJ426+SUMIFS('Transactions (Dated)'!$F:$F,'Transactions (Dated)'!$D:$D,$BF427,'Transactions (Dated)'!$B:$B,BJ$11,'Transactions (Dated)'!$C:$C,"Dividend (paid to cash)")*Y427</f>
        <v>0</v>
      </c>
      <c r="BK427" s="6">
        <f ca="1">BK426+SUMIFS('Transactions (Dated)'!$F:$F,'Transactions (Dated)'!$D:$D,$BF427,'Transactions (Dated)'!$B:$B,BK$11,'Transactions (Dated)'!$C:$C,"Dividend (paid to cash)")*Z427</f>
        <v>397.32000000000005</v>
      </c>
      <c r="BL427" s="6">
        <f ca="1">BL426+SUMIFS('Transactions (Dated)'!$F:$F,'Transactions (Dated)'!$D:$D,$BF427,'Transactions (Dated)'!$B:$B,BL$11,'Transactions (Dated)'!$C:$C,"Dividend (paid to cash)")*AA427</f>
        <v>0</v>
      </c>
      <c r="BM427" s="6">
        <f ca="1">BM426+SUMIFS('Transactions (Dated)'!$F:$F,'Transactions (Dated)'!$D:$D,$BF427,'Transactions (Dated)'!$B:$B,BM$11,'Transactions (Dated)'!$C:$C,"Dividend (paid to cash)")*AB427</f>
        <v>1437.268</v>
      </c>
      <c r="BN427" s="6">
        <f ca="1">BN426+SUMIFS('Transactions (Dated)'!$F:$F,'Transactions (Dated)'!$D:$D,$BF427,'Transactions (Dated)'!$B:$B,BN$11,'Transactions (Dated)'!$C:$C,"Dividend (paid to cash)")*AC427</f>
        <v>1740</v>
      </c>
      <c r="BO427" s="6">
        <f ca="1">BO426+SUMIFS('Transactions (Dated)'!$F:$F,'Transactions (Dated)'!$D:$D,$BF427,'Transactions (Dated)'!$B:$B,BO$11,'Transactions (Dated)'!$C:$C,"Dividend (paid to cash)")*AD427</f>
        <v>0</v>
      </c>
      <c r="BP427" s="6">
        <f ca="1">BP426+SUMIFS('Transactions (Dated)'!$F:$F,'Transactions (Dated)'!$D:$D,$BF427,'Transactions (Dated)'!$B:$B,BP$11,'Transactions (Dated)'!$C:$C,"Dividend (paid to cash)")*AE427</f>
        <v>0</v>
      </c>
      <c r="BQ427" s="6">
        <f ca="1">BQ426+SUMIFS('Transactions (Dated)'!$F:$F,'Transactions (Dated)'!$D:$D,$BF427,'Transactions (Dated)'!$B:$B,BQ$11,'Transactions (Dated)'!$C:$C,"Dividend (paid to cash)")*AF427</f>
        <v>0</v>
      </c>
      <c r="BR427" s="6">
        <f ca="1">BR426+SUMIFS('Transactions (Dated)'!$F:$F,'Transactions (Dated)'!$D:$D,$BF427,'Transactions (Dated)'!$B:$B,BR$11,'Transactions (Dated)'!$C:$C,"Dividend (paid to cash)")*AG427</f>
        <v>0</v>
      </c>
      <c r="BS427" s="6">
        <f ca="1">BS426+SUMIFS('Transactions (Dated)'!$F:$F,'Transactions (Dated)'!$D:$D,$BF427,'Transactions (Dated)'!$B:$B,BS$11,'Transactions (Dated)'!$C:$C,"Dividend (paid to cash)")*AH427</f>
        <v>0</v>
      </c>
      <c r="BT427" s="6">
        <f ca="1">BT426+SUMIFS('Transactions (Dated)'!$F:$F,'Transactions (Dated)'!$D:$D,$BF427,'Transactions (Dated)'!$B:$B,BT$11,'Transactions (Dated)'!$C:$C,"Dividend (paid to cash)")*AI427</f>
        <v>0</v>
      </c>
      <c r="BU427" s="6">
        <f ca="1">BU426+SUMIFS('Transactions (Dated)'!$F:$F,'Transactions (Dated)'!$D:$D,$BF427,'Transactions (Dated)'!$B:$B,BU$11,'Transactions (Dated)'!$C:$C,"Dividend (paid to cash)")*AJ427</f>
        <v>0</v>
      </c>
      <c r="BV427" s="6"/>
      <c r="BX427" s="6">
        <f t="shared" ca="1" si="174"/>
        <v>639794.14299999992</v>
      </c>
      <c r="BZ427" s="3">
        <f t="shared" si="175"/>
        <v>42517</v>
      </c>
      <c r="CA427" s="4">
        <f t="shared" ca="1" si="170"/>
        <v>403056.4</v>
      </c>
      <c r="CB427" s="4">
        <f t="shared" ca="1" si="171"/>
        <v>639794.14299999992</v>
      </c>
      <c r="CD427" s="4">
        <f t="shared" ca="1" si="172"/>
        <v>1042850.5429999999</v>
      </c>
    </row>
    <row r="428" spans="2:82" x14ac:dyDescent="0.15">
      <c r="B428" s="3">
        <f t="shared" si="173"/>
        <v>42520</v>
      </c>
      <c r="C428" s="2">
        <v>14086.7</v>
      </c>
      <c r="E428" s="70">
        <v>42520</v>
      </c>
      <c r="F428" s="69">
        <v>9.3800000000000008</v>
      </c>
      <c r="G428" s="69">
        <v>2.23</v>
      </c>
      <c r="H428" s="69">
        <v>19.04</v>
      </c>
      <c r="I428" s="69">
        <v>37.61</v>
      </c>
      <c r="J428" s="69">
        <v>14.49</v>
      </c>
      <c r="K428" s="69">
        <v>12.95</v>
      </c>
      <c r="L428" s="69">
        <v>16.64</v>
      </c>
      <c r="M428" s="69">
        <v>4.1900000000000004</v>
      </c>
      <c r="N428" s="69">
        <v>9.1999999999999993</v>
      </c>
      <c r="O428" s="69">
        <v>9.7966999999999995</v>
      </c>
      <c r="P428" s="69">
        <v>29.08</v>
      </c>
      <c r="Q428" s="69">
        <v>1.1399999999999999</v>
      </c>
      <c r="R428" s="69">
        <v>5.08</v>
      </c>
      <c r="S428" s="69">
        <v>40.950000000000003</v>
      </c>
      <c r="T428" s="4"/>
      <c r="V428" s="3">
        <f t="shared" si="152"/>
        <v>42520</v>
      </c>
      <c r="W428" s="40">
        <f ca="1">W427+SUMIFS('Transactions (Dated)'!$E$2:$E$53,'Transactions (Dated)'!$D$2:$D$53,'Share Values'!$V428,'Transactions (Dated)'!$B$2:$B$53,'Share Values'!W$11,'Transactions (Dated)'!$C$2:$C$53,"Buy")-SUMIFS('Transactions (Dated)'!$E$2:$E$53,'Transactions (Dated)'!$D$2:$D$53,'Share Values'!$V428,'Transactions (Dated)'!$B$2:$B$53,'Share Values'!W$11,'Transactions (Dated)'!$C$2:$C$53,"Sell")</f>
        <v>4625</v>
      </c>
      <c r="X428" s="40">
        <f ca="1">X427+SUMIFS('Transactions (Dated)'!$E$2:$E$53,'Transactions (Dated)'!$D$2:$D$53,'Share Values'!$V428,'Transactions (Dated)'!$B$2:$B$53,'Share Values'!X$11,'Transactions (Dated)'!$C$2:$C$53,"Buy")-SUMIFS('Transactions (Dated)'!$E$2:$E$53,'Transactions (Dated)'!$D$2:$D$53,'Share Values'!$V428,'Transactions (Dated)'!$B$2:$B$53,'Share Values'!X$11,'Transactions (Dated)'!$C$2:$C$53,"Sell")</f>
        <v>9375</v>
      </c>
      <c r="Y428" s="40">
        <f ca="1">Y427+SUMIFS('Transactions (Dated)'!$E$2:$E$53,'Transactions (Dated)'!$D$2:$D$53,'Share Values'!$V428,'Transactions (Dated)'!$B$2:$B$53,'Share Values'!Y$11,'Transactions (Dated)'!$C$2:$C$53,"Buy")-SUMIFS('Transactions (Dated)'!$E$2:$E$53,'Transactions (Dated)'!$D$2:$D$53,'Share Values'!$V428,'Transactions (Dated)'!$B$2:$B$53,'Share Values'!Y$11,'Transactions (Dated)'!$C$2:$C$53,"Sell")</f>
        <v>0</v>
      </c>
      <c r="Z428" s="40">
        <f ca="1">Z427+SUMIFS('Transactions (Dated)'!$E$2:$E$53,'Transactions (Dated)'!$D$2:$D$53,'Share Values'!$V428,'Transactions (Dated)'!$B$2:$B$53,'Share Values'!Z$11,'Transactions (Dated)'!$C$2:$C$53,"Buy")-SUMIFS('Transactions (Dated)'!$E$2:$E$53,'Transactions (Dated)'!$D$2:$D$53,'Share Values'!$V428,'Transactions (Dated)'!$B$2:$B$53,'Share Values'!Z$11,'Transactions (Dated)'!$C$2:$C$53,"Sell")</f>
        <v>1892</v>
      </c>
      <c r="AA428" s="40">
        <f ca="1">AA427+SUMIFS('Transactions (Dated)'!$E$2:$E$53,'Transactions (Dated)'!$D$2:$D$53,'Share Values'!$V428,'Transactions (Dated)'!$B$2:$B$53,'Share Values'!AA$11,'Transactions (Dated)'!$C$2:$C$53,"Buy")-SUMIFS('Transactions (Dated)'!$E$2:$E$53,'Transactions (Dated)'!$D$2:$D$53,'Share Values'!$V428,'Transactions (Dated)'!$B$2:$B$53,'Share Values'!AA$11,'Transactions (Dated)'!$C$2:$C$53,"Sell")</f>
        <v>2348</v>
      </c>
      <c r="AB428" s="40">
        <f ca="1">AB427+SUMIFS('Transactions (Dated)'!$E$2:$E$53,'Transactions (Dated)'!$D$2:$D$53,'Share Values'!$V428,'Transactions (Dated)'!$B$2:$B$53,'Share Values'!AB$11,'Transactions (Dated)'!$C$2:$C$53,"Buy")-SUMIFS('Transactions (Dated)'!$E$2:$E$53,'Transactions (Dated)'!$D$2:$D$53,'Share Values'!$V428,'Transactions (Dated)'!$B$2:$B$53,'Share Values'!AB$11,'Transactions (Dated)'!$C$2:$C$53,"Sell")</f>
        <v>4900</v>
      </c>
      <c r="AC428" s="40">
        <f ca="1">AC427+SUMIFS('Transactions (Dated)'!$E$2:$E$53,'Transactions (Dated)'!$D$2:$D$53,'Share Values'!$V428,'Transactions (Dated)'!$B$2:$B$53,'Share Values'!AC$11,'Transactions (Dated)'!$C$2:$C$53,"Buy")-SUMIFS('Transactions (Dated)'!$E$2:$E$53,'Transactions (Dated)'!$D$2:$D$53,'Share Values'!$V428,'Transactions (Dated)'!$B$2:$B$53,'Share Values'!AC$11,'Transactions (Dated)'!$C$2:$C$53,"Sell")</f>
        <v>2900</v>
      </c>
      <c r="AD428" s="40">
        <f ca="1">AD427+SUMIFS('Transactions (Dated)'!$E$2:$E$53,'Transactions (Dated)'!$D$2:$D$53,'Share Values'!$V428,'Transactions (Dated)'!$B$2:$B$53,'Share Values'!AD$11,'Transactions (Dated)'!$C$2:$C$53,"Buy")-SUMIFS('Transactions (Dated)'!$E$2:$E$53,'Transactions (Dated)'!$D$2:$D$53,'Share Values'!$V428,'Transactions (Dated)'!$B$2:$B$53,'Share Values'!AD$11,'Transactions (Dated)'!$C$2:$C$53,"Sell")</f>
        <v>14201</v>
      </c>
      <c r="AE428" s="40">
        <f ca="1">AE427+SUMIFS('Transactions (Dated)'!$E$2:$E$53,'Transactions (Dated)'!$D$2:$D$53,'Share Values'!$V428,'Transactions (Dated)'!$B$2:$B$53,'Share Values'!AE$11,'Transactions (Dated)'!$C$2:$C$53,"Buy")-SUMIFS('Transactions (Dated)'!$E$2:$E$53,'Transactions (Dated)'!$D$2:$D$53,'Share Values'!$V428,'Transactions (Dated)'!$B$2:$B$53,'Share Values'!AE$11,'Transactions (Dated)'!$C$2:$C$53,"Sell")</f>
        <v>6835</v>
      </c>
      <c r="AF428" s="40">
        <f ca="1">AF427+SUMIFS('Transactions (Dated)'!$E$2:$E$53,'Transactions (Dated)'!$D$2:$D$53,'Share Values'!$V428,'Transactions (Dated)'!$B$2:$B$53,'Share Values'!AF$11,'Transactions (Dated)'!$C$2:$C$53,"Buy")-SUMIFS('Transactions (Dated)'!$E$2:$E$53,'Transactions (Dated)'!$D$2:$D$53,'Share Values'!$V428,'Transactions (Dated)'!$B$2:$B$53,'Share Values'!AF$11,'Transactions (Dated)'!$C$2:$C$53,"Sell")</f>
        <v>0</v>
      </c>
      <c r="AG428" s="40">
        <f ca="1">AG427+SUMIFS('Transactions (Dated)'!$E$2:$E$53,'Transactions (Dated)'!$D$2:$D$53,'Share Values'!$V428,'Transactions (Dated)'!$B$2:$B$53,'Share Values'!AG$11,'Transactions (Dated)'!$C$2:$C$53,"Buy")-SUMIFS('Transactions (Dated)'!$E$2:$E$53,'Transactions (Dated)'!$D$2:$D$53,'Share Values'!$V428,'Transactions (Dated)'!$B$2:$B$53,'Share Values'!AG$11,'Transactions (Dated)'!$C$2:$C$53,"Sell")</f>
        <v>0</v>
      </c>
      <c r="AH428" s="40">
        <f ca="1">AH427+SUMIFS('Transactions (Dated)'!$E$2:$E$53,'Transactions (Dated)'!$D$2:$D$53,'Share Values'!$V428,'Transactions (Dated)'!$B$2:$B$53,'Share Values'!AH$11,'Transactions (Dated)'!$C$2:$C$53,"Buy")-SUMIFS('Transactions (Dated)'!$E$2:$E$53,'Transactions (Dated)'!$D$2:$D$53,'Share Values'!$V428,'Transactions (Dated)'!$B$2:$B$53,'Share Values'!AH$11,'Transactions (Dated)'!$C$2:$C$53,"Sell")</f>
        <v>0</v>
      </c>
      <c r="AI428" s="40">
        <f ca="1">AI427+SUMIFS('Transactions (Dated)'!$E$2:$E$53,'Transactions (Dated)'!$D$2:$D$53,'Share Values'!$V428,'Transactions (Dated)'!$B$2:$B$53,'Share Values'!AI$11,'Transactions (Dated)'!$C$2:$C$53,"Buy")-SUMIFS('Transactions (Dated)'!$E$2:$E$53,'Transactions (Dated)'!$D$2:$D$53,'Share Values'!$V428,'Transactions (Dated)'!$B$2:$B$53,'Share Values'!AI$11,'Transactions (Dated)'!$C$2:$C$53,"Sell")</f>
        <v>0</v>
      </c>
      <c r="AJ428" s="40">
        <f ca="1">AJ427+SUMIFS('Transactions (Dated)'!$E$2:$E$53,'Transactions (Dated)'!$D$2:$D$53,'Share Values'!$V428,'Transactions (Dated)'!$B$2:$B$53,'Share Values'!AJ$11,'Transactions (Dated)'!$C$2:$C$53,"Buy")-SUMIFS('Transactions (Dated)'!$E$2:$E$53,'Transactions (Dated)'!$D$2:$D$53,'Share Values'!$V428,'Transactions (Dated)'!$B$2:$B$53,'Share Values'!AJ$11,'Transactions (Dated)'!$C$2:$C$53,"Sell")</f>
        <v>0</v>
      </c>
      <c r="AK428" s="40"/>
      <c r="AM428" s="3">
        <f t="shared" si="153"/>
        <v>42520</v>
      </c>
      <c r="AN428" s="6">
        <f t="shared" ca="1" si="154"/>
        <v>43382.5</v>
      </c>
      <c r="AO428" s="6">
        <f t="shared" ca="1" si="155"/>
        <v>20906.25</v>
      </c>
      <c r="AP428" s="6">
        <f t="shared" ca="1" si="156"/>
        <v>0</v>
      </c>
      <c r="AQ428" s="6">
        <f t="shared" ca="1" si="157"/>
        <v>71158.12</v>
      </c>
      <c r="AR428" s="6">
        <f t="shared" ca="1" si="158"/>
        <v>34022.520000000004</v>
      </c>
      <c r="AS428" s="6">
        <f t="shared" ca="1" si="159"/>
        <v>63455</v>
      </c>
      <c r="AT428" s="6">
        <f t="shared" ca="1" si="160"/>
        <v>48256</v>
      </c>
      <c r="AU428" s="6">
        <f t="shared" ca="1" si="161"/>
        <v>59502.19</v>
      </c>
      <c r="AV428" s="6">
        <f t="shared" ca="1" si="162"/>
        <v>62881.999999999993</v>
      </c>
      <c r="AW428" s="6">
        <f t="shared" ca="1" si="163"/>
        <v>0</v>
      </c>
      <c r="AX428" s="6">
        <f t="shared" ca="1" si="164"/>
        <v>0</v>
      </c>
      <c r="AY428" s="6">
        <f t="shared" ca="1" si="165"/>
        <v>0</v>
      </c>
      <c r="AZ428" s="6">
        <f t="shared" ca="1" si="166"/>
        <v>0</v>
      </c>
      <c r="BA428" s="6">
        <f t="shared" ca="1" si="167"/>
        <v>0</v>
      </c>
      <c r="BB428" s="6"/>
      <c r="BD428" s="4">
        <f t="shared" ca="1" si="168"/>
        <v>403564.58</v>
      </c>
      <c r="BF428" s="3">
        <f t="shared" si="169"/>
        <v>42520</v>
      </c>
      <c r="BG428" s="6">
        <f>BG427+SUMIFS('Transactions (Dated)'!H:H,'Transactions (Dated)'!D:D,'Share Values'!AM428)</f>
        <v>633797.67999999993</v>
      </c>
      <c r="BH428" s="6">
        <f ca="1">BH427+SUMIFS('Transactions (Dated)'!$F:$F,'Transactions (Dated)'!$D:$D,$BF428,'Transactions (Dated)'!$B:$B,BH$11,'Transactions (Dated)'!$C:$C,"Dividend (paid to cash)")*W428</f>
        <v>0</v>
      </c>
      <c r="BI428" s="6">
        <f ca="1">BI427+SUMIFS('Transactions (Dated)'!$F:$F,'Transactions (Dated)'!$D:$D,$BF428,'Transactions (Dated)'!$B:$B,BI$11,'Transactions (Dated)'!$C:$C,"Dividend (paid to cash)")*X428</f>
        <v>2421.875</v>
      </c>
      <c r="BJ428" s="6">
        <f ca="1">BJ427+SUMIFS('Transactions (Dated)'!$F:$F,'Transactions (Dated)'!$D:$D,$BF428,'Transactions (Dated)'!$B:$B,BJ$11,'Transactions (Dated)'!$C:$C,"Dividend (paid to cash)")*Y428</f>
        <v>0</v>
      </c>
      <c r="BK428" s="6">
        <f ca="1">BK427+SUMIFS('Transactions (Dated)'!$F:$F,'Transactions (Dated)'!$D:$D,$BF428,'Transactions (Dated)'!$B:$B,BK$11,'Transactions (Dated)'!$C:$C,"Dividend (paid to cash)")*Z428</f>
        <v>397.32000000000005</v>
      </c>
      <c r="BL428" s="6">
        <f ca="1">BL427+SUMIFS('Transactions (Dated)'!$F:$F,'Transactions (Dated)'!$D:$D,$BF428,'Transactions (Dated)'!$B:$B,BL$11,'Transactions (Dated)'!$C:$C,"Dividend (paid to cash)")*AA428</f>
        <v>0</v>
      </c>
      <c r="BM428" s="6">
        <f ca="1">BM427+SUMIFS('Transactions (Dated)'!$F:$F,'Transactions (Dated)'!$D:$D,$BF428,'Transactions (Dated)'!$B:$B,BM$11,'Transactions (Dated)'!$C:$C,"Dividend (paid to cash)")*AB428</f>
        <v>1796.585</v>
      </c>
      <c r="BN428" s="6">
        <f ca="1">BN427+SUMIFS('Transactions (Dated)'!$F:$F,'Transactions (Dated)'!$D:$D,$BF428,'Transactions (Dated)'!$B:$B,BN$11,'Transactions (Dated)'!$C:$C,"Dividend (paid to cash)")*AC428</f>
        <v>1740</v>
      </c>
      <c r="BO428" s="6">
        <f ca="1">BO427+SUMIFS('Transactions (Dated)'!$F:$F,'Transactions (Dated)'!$D:$D,$BF428,'Transactions (Dated)'!$B:$B,BO$11,'Transactions (Dated)'!$C:$C,"Dividend (paid to cash)")*AD428</f>
        <v>0</v>
      </c>
      <c r="BP428" s="6">
        <f ca="1">BP427+SUMIFS('Transactions (Dated)'!$F:$F,'Transactions (Dated)'!$D:$D,$BF428,'Transactions (Dated)'!$B:$B,BP$11,'Transactions (Dated)'!$C:$C,"Dividend (paid to cash)")*AE428</f>
        <v>0</v>
      </c>
      <c r="BQ428" s="6">
        <f ca="1">BQ427+SUMIFS('Transactions (Dated)'!$F:$F,'Transactions (Dated)'!$D:$D,$BF428,'Transactions (Dated)'!$B:$B,BQ$11,'Transactions (Dated)'!$C:$C,"Dividend (paid to cash)")*AF428</f>
        <v>0</v>
      </c>
      <c r="BR428" s="6">
        <f ca="1">BR427+SUMIFS('Transactions (Dated)'!$F:$F,'Transactions (Dated)'!$D:$D,$BF428,'Transactions (Dated)'!$B:$B,BR$11,'Transactions (Dated)'!$C:$C,"Dividend (paid to cash)")*AG428</f>
        <v>0</v>
      </c>
      <c r="BS428" s="6">
        <f ca="1">BS427+SUMIFS('Transactions (Dated)'!$F:$F,'Transactions (Dated)'!$D:$D,$BF428,'Transactions (Dated)'!$B:$B,BS$11,'Transactions (Dated)'!$C:$C,"Dividend (paid to cash)")*AH428</f>
        <v>0</v>
      </c>
      <c r="BT428" s="6">
        <f ca="1">BT427+SUMIFS('Transactions (Dated)'!$F:$F,'Transactions (Dated)'!$D:$D,$BF428,'Transactions (Dated)'!$B:$B,BT$11,'Transactions (Dated)'!$C:$C,"Dividend (paid to cash)")*AI428</f>
        <v>0</v>
      </c>
      <c r="BU428" s="6">
        <f ca="1">BU427+SUMIFS('Transactions (Dated)'!$F:$F,'Transactions (Dated)'!$D:$D,$BF428,'Transactions (Dated)'!$B:$B,BU$11,'Transactions (Dated)'!$C:$C,"Dividend (paid to cash)")*AJ428</f>
        <v>0</v>
      </c>
      <c r="BV428" s="6"/>
      <c r="BX428" s="6">
        <f t="shared" ca="1" si="174"/>
        <v>640153.45999999985</v>
      </c>
      <c r="BZ428" s="3">
        <f t="shared" si="175"/>
        <v>42520</v>
      </c>
      <c r="CA428" s="4">
        <f t="shared" ca="1" si="170"/>
        <v>403564.58</v>
      </c>
      <c r="CB428" s="4">
        <f t="shared" ca="1" si="171"/>
        <v>640153.45999999985</v>
      </c>
      <c r="CD428" s="4">
        <f t="shared" ca="1" si="172"/>
        <v>1043718.0399999998</v>
      </c>
    </row>
    <row r="429" spans="2:82" x14ac:dyDescent="0.15">
      <c r="B429" s="3">
        <f t="shared" si="173"/>
        <v>42521</v>
      </c>
      <c r="C429" s="2">
        <v>14065.8</v>
      </c>
      <c r="E429" s="70">
        <v>42521</v>
      </c>
      <c r="F429" s="69">
        <v>9.5399999999999991</v>
      </c>
      <c r="G429" s="69">
        <v>2.2200000000000002</v>
      </c>
      <c r="H429" s="69">
        <v>19.05</v>
      </c>
      <c r="I429" s="69">
        <v>37.4</v>
      </c>
      <c r="J429" s="69">
        <v>14.59</v>
      </c>
      <c r="K429" s="69">
        <v>12.86</v>
      </c>
      <c r="L429" s="69">
        <v>16.64</v>
      </c>
      <c r="M429" s="69">
        <v>4.4800000000000004</v>
      </c>
      <c r="N429" s="69">
        <v>9.1999999999999993</v>
      </c>
      <c r="O429" s="69">
        <v>9.3766999999999996</v>
      </c>
      <c r="P429" s="69">
        <v>29.15</v>
      </c>
      <c r="Q429" s="69">
        <v>1.1299999999999999</v>
      </c>
      <c r="R429" s="69">
        <v>5.08</v>
      </c>
      <c r="S429" s="69">
        <v>41.02</v>
      </c>
      <c r="T429" s="4"/>
      <c r="V429" s="3">
        <f t="shared" si="152"/>
        <v>42521</v>
      </c>
      <c r="W429" s="40">
        <f ca="1">W428+SUMIFS('Transactions (Dated)'!$E$2:$E$53,'Transactions (Dated)'!$D$2:$D$53,'Share Values'!$V429,'Transactions (Dated)'!$B$2:$B$53,'Share Values'!W$11,'Transactions (Dated)'!$C$2:$C$53,"Buy")-SUMIFS('Transactions (Dated)'!$E$2:$E$53,'Transactions (Dated)'!$D$2:$D$53,'Share Values'!$V429,'Transactions (Dated)'!$B$2:$B$53,'Share Values'!W$11,'Transactions (Dated)'!$C$2:$C$53,"Sell")</f>
        <v>4625</v>
      </c>
      <c r="X429" s="40">
        <f ca="1">X428+SUMIFS('Transactions (Dated)'!$E$2:$E$53,'Transactions (Dated)'!$D$2:$D$53,'Share Values'!$V429,'Transactions (Dated)'!$B$2:$B$53,'Share Values'!X$11,'Transactions (Dated)'!$C$2:$C$53,"Buy")-SUMIFS('Transactions (Dated)'!$E$2:$E$53,'Transactions (Dated)'!$D$2:$D$53,'Share Values'!$V429,'Transactions (Dated)'!$B$2:$B$53,'Share Values'!X$11,'Transactions (Dated)'!$C$2:$C$53,"Sell")</f>
        <v>9375</v>
      </c>
      <c r="Y429" s="40">
        <f ca="1">Y428+SUMIFS('Transactions (Dated)'!$E$2:$E$53,'Transactions (Dated)'!$D$2:$D$53,'Share Values'!$V429,'Transactions (Dated)'!$B$2:$B$53,'Share Values'!Y$11,'Transactions (Dated)'!$C$2:$C$53,"Buy")-SUMIFS('Transactions (Dated)'!$E$2:$E$53,'Transactions (Dated)'!$D$2:$D$53,'Share Values'!$V429,'Transactions (Dated)'!$B$2:$B$53,'Share Values'!Y$11,'Transactions (Dated)'!$C$2:$C$53,"Sell")</f>
        <v>0</v>
      </c>
      <c r="Z429" s="40">
        <f ca="1">Z428+SUMIFS('Transactions (Dated)'!$E$2:$E$53,'Transactions (Dated)'!$D$2:$D$53,'Share Values'!$V429,'Transactions (Dated)'!$B$2:$B$53,'Share Values'!Z$11,'Transactions (Dated)'!$C$2:$C$53,"Buy")-SUMIFS('Transactions (Dated)'!$E$2:$E$53,'Transactions (Dated)'!$D$2:$D$53,'Share Values'!$V429,'Transactions (Dated)'!$B$2:$B$53,'Share Values'!Z$11,'Transactions (Dated)'!$C$2:$C$53,"Sell")</f>
        <v>1892</v>
      </c>
      <c r="AA429" s="40">
        <f ca="1">AA428+SUMIFS('Transactions (Dated)'!$E$2:$E$53,'Transactions (Dated)'!$D$2:$D$53,'Share Values'!$V429,'Transactions (Dated)'!$B$2:$B$53,'Share Values'!AA$11,'Transactions (Dated)'!$C$2:$C$53,"Buy")-SUMIFS('Transactions (Dated)'!$E$2:$E$53,'Transactions (Dated)'!$D$2:$D$53,'Share Values'!$V429,'Transactions (Dated)'!$B$2:$B$53,'Share Values'!AA$11,'Transactions (Dated)'!$C$2:$C$53,"Sell")</f>
        <v>2348</v>
      </c>
      <c r="AB429" s="40">
        <f ca="1">AB428+SUMIFS('Transactions (Dated)'!$E$2:$E$53,'Transactions (Dated)'!$D$2:$D$53,'Share Values'!$V429,'Transactions (Dated)'!$B$2:$B$53,'Share Values'!AB$11,'Transactions (Dated)'!$C$2:$C$53,"Buy")-SUMIFS('Transactions (Dated)'!$E$2:$E$53,'Transactions (Dated)'!$D$2:$D$53,'Share Values'!$V429,'Transactions (Dated)'!$B$2:$B$53,'Share Values'!AB$11,'Transactions (Dated)'!$C$2:$C$53,"Sell")</f>
        <v>4900</v>
      </c>
      <c r="AC429" s="40">
        <f ca="1">AC428+SUMIFS('Transactions (Dated)'!$E$2:$E$53,'Transactions (Dated)'!$D$2:$D$53,'Share Values'!$V429,'Transactions (Dated)'!$B$2:$B$53,'Share Values'!AC$11,'Transactions (Dated)'!$C$2:$C$53,"Buy")-SUMIFS('Transactions (Dated)'!$E$2:$E$53,'Transactions (Dated)'!$D$2:$D$53,'Share Values'!$V429,'Transactions (Dated)'!$B$2:$B$53,'Share Values'!AC$11,'Transactions (Dated)'!$C$2:$C$53,"Sell")</f>
        <v>2900</v>
      </c>
      <c r="AD429" s="40">
        <f ca="1">AD428+SUMIFS('Transactions (Dated)'!$E$2:$E$53,'Transactions (Dated)'!$D$2:$D$53,'Share Values'!$V429,'Transactions (Dated)'!$B$2:$B$53,'Share Values'!AD$11,'Transactions (Dated)'!$C$2:$C$53,"Buy")-SUMIFS('Transactions (Dated)'!$E$2:$E$53,'Transactions (Dated)'!$D$2:$D$53,'Share Values'!$V429,'Transactions (Dated)'!$B$2:$B$53,'Share Values'!AD$11,'Transactions (Dated)'!$C$2:$C$53,"Sell")</f>
        <v>14201</v>
      </c>
      <c r="AE429" s="40">
        <f ca="1">AE428+SUMIFS('Transactions (Dated)'!$E$2:$E$53,'Transactions (Dated)'!$D$2:$D$53,'Share Values'!$V429,'Transactions (Dated)'!$B$2:$B$53,'Share Values'!AE$11,'Transactions (Dated)'!$C$2:$C$53,"Buy")-SUMIFS('Transactions (Dated)'!$E$2:$E$53,'Transactions (Dated)'!$D$2:$D$53,'Share Values'!$V429,'Transactions (Dated)'!$B$2:$B$53,'Share Values'!AE$11,'Transactions (Dated)'!$C$2:$C$53,"Sell")</f>
        <v>6835</v>
      </c>
      <c r="AF429" s="40">
        <f ca="1">AF428+SUMIFS('Transactions (Dated)'!$E$2:$E$53,'Transactions (Dated)'!$D$2:$D$53,'Share Values'!$V429,'Transactions (Dated)'!$B$2:$B$53,'Share Values'!AF$11,'Transactions (Dated)'!$C$2:$C$53,"Buy")-SUMIFS('Transactions (Dated)'!$E$2:$E$53,'Transactions (Dated)'!$D$2:$D$53,'Share Values'!$V429,'Transactions (Dated)'!$B$2:$B$53,'Share Values'!AF$11,'Transactions (Dated)'!$C$2:$C$53,"Sell")</f>
        <v>0</v>
      </c>
      <c r="AG429" s="40">
        <f ca="1">AG428+SUMIFS('Transactions (Dated)'!$E$2:$E$53,'Transactions (Dated)'!$D$2:$D$53,'Share Values'!$V429,'Transactions (Dated)'!$B$2:$B$53,'Share Values'!AG$11,'Transactions (Dated)'!$C$2:$C$53,"Buy")-SUMIFS('Transactions (Dated)'!$E$2:$E$53,'Transactions (Dated)'!$D$2:$D$53,'Share Values'!$V429,'Transactions (Dated)'!$B$2:$B$53,'Share Values'!AG$11,'Transactions (Dated)'!$C$2:$C$53,"Sell")</f>
        <v>0</v>
      </c>
      <c r="AH429" s="40">
        <f ca="1">AH428+SUMIFS('Transactions (Dated)'!$E$2:$E$53,'Transactions (Dated)'!$D$2:$D$53,'Share Values'!$V429,'Transactions (Dated)'!$B$2:$B$53,'Share Values'!AH$11,'Transactions (Dated)'!$C$2:$C$53,"Buy")-SUMIFS('Transactions (Dated)'!$E$2:$E$53,'Transactions (Dated)'!$D$2:$D$53,'Share Values'!$V429,'Transactions (Dated)'!$B$2:$B$53,'Share Values'!AH$11,'Transactions (Dated)'!$C$2:$C$53,"Sell")</f>
        <v>0</v>
      </c>
      <c r="AI429" s="40">
        <f ca="1">AI428+SUMIFS('Transactions (Dated)'!$E$2:$E$53,'Transactions (Dated)'!$D$2:$D$53,'Share Values'!$V429,'Transactions (Dated)'!$B$2:$B$53,'Share Values'!AI$11,'Transactions (Dated)'!$C$2:$C$53,"Buy")-SUMIFS('Transactions (Dated)'!$E$2:$E$53,'Transactions (Dated)'!$D$2:$D$53,'Share Values'!$V429,'Transactions (Dated)'!$B$2:$B$53,'Share Values'!AI$11,'Transactions (Dated)'!$C$2:$C$53,"Sell")</f>
        <v>0</v>
      </c>
      <c r="AJ429" s="40">
        <f ca="1">AJ428+SUMIFS('Transactions (Dated)'!$E$2:$E$53,'Transactions (Dated)'!$D$2:$D$53,'Share Values'!$V429,'Transactions (Dated)'!$B$2:$B$53,'Share Values'!AJ$11,'Transactions (Dated)'!$C$2:$C$53,"Buy")-SUMIFS('Transactions (Dated)'!$E$2:$E$53,'Transactions (Dated)'!$D$2:$D$53,'Share Values'!$V429,'Transactions (Dated)'!$B$2:$B$53,'Share Values'!AJ$11,'Transactions (Dated)'!$C$2:$C$53,"Sell")</f>
        <v>0</v>
      </c>
      <c r="AK429" s="40"/>
      <c r="AM429" s="3">
        <f t="shared" si="153"/>
        <v>42521</v>
      </c>
      <c r="AN429" s="6">
        <f t="shared" ca="1" si="154"/>
        <v>44122.499999999993</v>
      </c>
      <c r="AO429" s="6">
        <f t="shared" ca="1" si="155"/>
        <v>20812.500000000004</v>
      </c>
      <c r="AP429" s="6">
        <f t="shared" ca="1" si="156"/>
        <v>0</v>
      </c>
      <c r="AQ429" s="6">
        <f t="shared" ca="1" si="157"/>
        <v>70760.800000000003</v>
      </c>
      <c r="AR429" s="6">
        <f t="shared" ca="1" si="158"/>
        <v>34257.32</v>
      </c>
      <c r="AS429" s="6">
        <f t="shared" ca="1" si="159"/>
        <v>63014</v>
      </c>
      <c r="AT429" s="6">
        <f t="shared" ca="1" si="160"/>
        <v>48256</v>
      </c>
      <c r="AU429" s="6">
        <f t="shared" ca="1" si="161"/>
        <v>63620.480000000003</v>
      </c>
      <c r="AV429" s="6">
        <f t="shared" ca="1" si="162"/>
        <v>62881.999999999993</v>
      </c>
      <c r="AW429" s="6">
        <f t="shared" ca="1" si="163"/>
        <v>0</v>
      </c>
      <c r="AX429" s="6">
        <f t="shared" ca="1" si="164"/>
        <v>0</v>
      </c>
      <c r="AY429" s="6">
        <f t="shared" ca="1" si="165"/>
        <v>0</v>
      </c>
      <c r="AZ429" s="6">
        <f t="shared" ca="1" si="166"/>
        <v>0</v>
      </c>
      <c r="BA429" s="6">
        <f t="shared" ca="1" si="167"/>
        <v>0</v>
      </c>
      <c r="BB429" s="6"/>
      <c r="BD429" s="4">
        <f t="shared" ca="1" si="168"/>
        <v>407725.6</v>
      </c>
      <c r="BF429" s="3">
        <f t="shared" si="169"/>
        <v>42521</v>
      </c>
      <c r="BG429" s="6">
        <f>BG428+SUMIFS('Transactions (Dated)'!H:H,'Transactions (Dated)'!D:D,'Share Values'!AM429)</f>
        <v>633797.67999999993</v>
      </c>
      <c r="BH429" s="6">
        <f ca="1">BH428+SUMIFS('Transactions (Dated)'!$F:$F,'Transactions (Dated)'!$D:$D,$BF429,'Transactions (Dated)'!$B:$B,BH$11,'Transactions (Dated)'!$C:$C,"Dividend (paid to cash)")*W429</f>
        <v>0</v>
      </c>
      <c r="BI429" s="6">
        <f ca="1">BI428+SUMIFS('Transactions (Dated)'!$F:$F,'Transactions (Dated)'!$D:$D,$BF429,'Transactions (Dated)'!$B:$B,BI$11,'Transactions (Dated)'!$C:$C,"Dividend (paid to cash)")*X429</f>
        <v>2421.875</v>
      </c>
      <c r="BJ429" s="6">
        <f ca="1">BJ428+SUMIFS('Transactions (Dated)'!$F:$F,'Transactions (Dated)'!$D:$D,$BF429,'Transactions (Dated)'!$B:$B,BJ$11,'Transactions (Dated)'!$C:$C,"Dividend (paid to cash)")*Y429</f>
        <v>0</v>
      </c>
      <c r="BK429" s="6">
        <f ca="1">BK428+SUMIFS('Transactions (Dated)'!$F:$F,'Transactions (Dated)'!$D:$D,$BF429,'Transactions (Dated)'!$B:$B,BK$11,'Transactions (Dated)'!$C:$C,"Dividend (paid to cash)")*Z429</f>
        <v>397.32000000000005</v>
      </c>
      <c r="BL429" s="6">
        <f ca="1">BL428+SUMIFS('Transactions (Dated)'!$F:$F,'Transactions (Dated)'!$D:$D,$BF429,'Transactions (Dated)'!$B:$B,BL$11,'Transactions (Dated)'!$C:$C,"Dividend (paid to cash)")*AA429</f>
        <v>0</v>
      </c>
      <c r="BM429" s="6">
        <f ca="1">BM428+SUMIFS('Transactions (Dated)'!$F:$F,'Transactions (Dated)'!$D:$D,$BF429,'Transactions (Dated)'!$B:$B,BM$11,'Transactions (Dated)'!$C:$C,"Dividend (paid to cash)")*AB429</f>
        <v>1796.585</v>
      </c>
      <c r="BN429" s="6">
        <f ca="1">BN428+SUMIFS('Transactions (Dated)'!$F:$F,'Transactions (Dated)'!$D:$D,$BF429,'Transactions (Dated)'!$B:$B,BN$11,'Transactions (Dated)'!$C:$C,"Dividend (paid to cash)")*AC429</f>
        <v>1740</v>
      </c>
      <c r="BO429" s="6">
        <f ca="1">BO428+SUMIFS('Transactions (Dated)'!$F:$F,'Transactions (Dated)'!$D:$D,$BF429,'Transactions (Dated)'!$B:$B,BO$11,'Transactions (Dated)'!$C:$C,"Dividend (paid to cash)")*AD429</f>
        <v>0</v>
      </c>
      <c r="BP429" s="6">
        <f ca="1">BP428+SUMIFS('Transactions (Dated)'!$F:$F,'Transactions (Dated)'!$D:$D,$BF429,'Transactions (Dated)'!$B:$B,BP$11,'Transactions (Dated)'!$C:$C,"Dividend (paid to cash)")*AE429</f>
        <v>0</v>
      </c>
      <c r="BQ429" s="6">
        <f ca="1">BQ428+SUMIFS('Transactions (Dated)'!$F:$F,'Transactions (Dated)'!$D:$D,$BF429,'Transactions (Dated)'!$B:$B,BQ$11,'Transactions (Dated)'!$C:$C,"Dividend (paid to cash)")*AF429</f>
        <v>0</v>
      </c>
      <c r="BR429" s="6">
        <f ca="1">BR428+SUMIFS('Transactions (Dated)'!$F:$F,'Transactions (Dated)'!$D:$D,$BF429,'Transactions (Dated)'!$B:$B,BR$11,'Transactions (Dated)'!$C:$C,"Dividend (paid to cash)")*AG429</f>
        <v>0</v>
      </c>
      <c r="BS429" s="6">
        <f ca="1">BS428+SUMIFS('Transactions (Dated)'!$F:$F,'Transactions (Dated)'!$D:$D,$BF429,'Transactions (Dated)'!$B:$B,BS$11,'Transactions (Dated)'!$C:$C,"Dividend (paid to cash)")*AH429</f>
        <v>0</v>
      </c>
      <c r="BT429" s="6">
        <f ca="1">BT428+SUMIFS('Transactions (Dated)'!$F:$F,'Transactions (Dated)'!$D:$D,$BF429,'Transactions (Dated)'!$B:$B,BT$11,'Transactions (Dated)'!$C:$C,"Dividend (paid to cash)")*AI429</f>
        <v>0</v>
      </c>
      <c r="BU429" s="6">
        <f ca="1">BU428+SUMIFS('Transactions (Dated)'!$F:$F,'Transactions (Dated)'!$D:$D,$BF429,'Transactions (Dated)'!$B:$B,BU$11,'Transactions (Dated)'!$C:$C,"Dividend (paid to cash)")*AJ429</f>
        <v>0</v>
      </c>
      <c r="BV429" s="6"/>
      <c r="BX429" s="6">
        <f t="shared" ca="1" si="174"/>
        <v>640153.45999999985</v>
      </c>
      <c r="BZ429" s="3">
        <f t="shared" si="175"/>
        <v>42521</v>
      </c>
      <c r="CA429" s="4">
        <f t="shared" ca="1" si="170"/>
        <v>407725.6</v>
      </c>
      <c r="CB429" s="4">
        <f t="shared" ca="1" si="171"/>
        <v>640153.45999999985</v>
      </c>
      <c r="CD429" s="4">
        <f t="shared" ca="1" si="172"/>
        <v>1047879.0599999998</v>
      </c>
    </row>
    <row r="430" spans="2:82" x14ac:dyDescent="0.15">
      <c r="B430" s="3">
        <f t="shared" si="173"/>
        <v>42522</v>
      </c>
      <c r="C430" s="2">
        <v>14063.5</v>
      </c>
      <c r="E430" s="70">
        <v>42522</v>
      </c>
      <c r="F430" s="69">
        <v>9.4700000000000006</v>
      </c>
      <c r="G430" s="69">
        <v>2.2400000000000002</v>
      </c>
      <c r="H430" s="69">
        <v>19.03</v>
      </c>
      <c r="I430" s="69">
        <v>37.46</v>
      </c>
      <c r="J430" s="69">
        <v>14.33</v>
      </c>
      <c r="K430" s="69">
        <v>12.77</v>
      </c>
      <c r="L430" s="69">
        <v>16.57</v>
      </c>
      <c r="M430" s="69">
        <v>4.3499999999999996</v>
      </c>
      <c r="N430" s="69">
        <v>9.11</v>
      </c>
      <c r="O430" s="69">
        <v>9.31</v>
      </c>
      <c r="P430" s="69">
        <v>28.7</v>
      </c>
      <c r="Q430" s="69">
        <v>1.1299999999999999</v>
      </c>
      <c r="R430" s="69">
        <v>5.0199999999999996</v>
      </c>
      <c r="S430" s="69">
        <v>41.09</v>
      </c>
      <c r="T430" s="4"/>
      <c r="V430" s="3">
        <f t="shared" si="152"/>
        <v>42522</v>
      </c>
      <c r="W430" s="40">
        <f ca="1">W429+SUMIFS('Transactions (Dated)'!$E$2:$E$53,'Transactions (Dated)'!$D$2:$D$53,'Share Values'!$V430,'Transactions (Dated)'!$B$2:$B$53,'Share Values'!W$11,'Transactions (Dated)'!$C$2:$C$53,"Buy")-SUMIFS('Transactions (Dated)'!$E$2:$E$53,'Transactions (Dated)'!$D$2:$D$53,'Share Values'!$V430,'Transactions (Dated)'!$B$2:$B$53,'Share Values'!W$11,'Transactions (Dated)'!$C$2:$C$53,"Sell")</f>
        <v>4625</v>
      </c>
      <c r="X430" s="40">
        <f ca="1">X429+SUMIFS('Transactions (Dated)'!$E$2:$E$53,'Transactions (Dated)'!$D$2:$D$53,'Share Values'!$V430,'Transactions (Dated)'!$B$2:$B$53,'Share Values'!X$11,'Transactions (Dated)'!$C$2:$C$53,"Buy")-SUMIFS('Transactions (Dated)'!$E$2:$E$53,'Transactions (Dated)'!$D$2:$D$53,'Share Values'!$V430,'Transactions (Dated)'!$B$2:$B$53,'Share Values'!X$11,'Transactions (Dated)'!$C$2:$C$53,"Sell")</f>
        <v>9375</v>
      </c>
      <c r="Y430" s="40">
        <f ca="1">Y429+SUMIFS('Transactions (Dated)'!$E$2:$E$53,'Transactions (Dated)'!$D$2:$D$53,'Share Values'!$V430,'Transactions (Dated)'!$B$2:$B$53,'Share Values'!Y$11,'Transactions (Dated)'!$C$2:$C$53,"Buy")-SUMIFS('Transactions (Dated)'!$E$2:$E$53,'Transactions (Dated)'!$D$2:$D$53,'Share Values'!$V430,'Transactions (Dated)'!$B$2:$B$53,'Share Values'!Y$11,'Transactions (Dated)'!$C$2:$C$53,"Sell")</f>
        <v>0</v>
      </c>
      <c r="Z430" s="40">
        <f ca="1">Z429+SUMIFS('Transactions (Dated)'!$E$2:$E$53,'Transactions (Dated)'!$D$2:$D$53,'Share Values'!$V430,'Transactions (Dated)'!$B$2:$B$53,'Share Values'!Z$11,'Transactions (Dated)'!$C$2:$C$53,"Buy")-SUMIFS('Transactions (Dated)'!$E$2:$E$53,'Transactions (Dated)'!$D$2:$D$53,'Share Values'!$V430,'Transactions (Dated)'!$B$2:$B$53,'Share Values'!Z$11,'Transactions (Dated)'!$C$2:$C$53,"Sell")</f>
        <v>1892</v>
      </c>
      <c r="AA430" s="40">
        <f ca="1">AA429+SUMIFS('Transactions (Dated)'!$E$2:$E$53,'Transactions (Dated)'!$D$2:$D$53,'Share Values'!$V430,'Transactions (Dated)'!$B$2:$B$53,'Share Values'!AA$11,'Transactions (Dated)'!$C$2:$C$53,"Buy")-SUMIFS('Transactions (Dated)'!$E$2:$E$53,'Transactions (Dated)'!$D$2:$D$53,'Share Values'!$V430,'Transactions (Dated)'!$B$2:$B$53,'Share Values'!AA$11,'Transactions (Dated)'!$C$2:$C$53,"Sell")</f>
        <v>2348</v>
      </c>
      <c r="AB430" s="40">
        <f ca="1">AB429+SUMIFS('Transactions (Dated)'!$E$2:$E$53,'Transactions (Dated)'!$D$2:$D$53,'Share Values'!$V430,'Transactions (Dated)'!$B$2:$B$53,'Share Values'!AB$11,'Transactions (Dated)'!$C$2:$C$53,"Buy")-SUMIFS('Transactions (Dated)'!$E$2:$E$53,'Transactions (Dated)'!$D$2:$D$53,'Share Values'!$V430,'Transactions (Dated)'!$B$2:$B$53,'Share Values'!AB$11,'Transactions (Dated)'!$C$2:$C$53,"Sell")</f>
        <v>4900</v>
      </c>
      <c r="AC430" s="40">
        <f ca="1">AC429+SUMIFS('Transactions (Dated)'!$E$2:$E$53,'Transactions (Dated)'!$D$2:$D$53,'Share Values'!$V430,'Transactions (Dated)'!$B$2:$B$53,'Share Values'!AC$11,'Transactions (Dated)'!$C$2:$C$53,"Buy")-SUMIFS('Transactions (Dated)'!$E$2:$E$53,'Transactions (Dated)'!$D$2:$D$53,'Share Values'!$V430,'Transactions (Dated)'!$B$2:$B$53,'Share Values'!AC$11,'Transactions (Dated)'!$C$2:$C$53,"Sell")</f>
        <v>2900</v>
      </c>
      <c r="AD430" s="40">
        <f ca="1">AD429+SUMIFS('Transactions (Dated)'!$E$2:$E$53,'Transactions (Dated)'!$D$2:$D$53,'Share Values'!$V430,'Transactions (Dated)'!$B$2:$B$53,'Share Values'!AD$11,'Transactions (Dated)'!$C$2:$C$53,"Buy")-SUMIFS('Transactions (Dated)'!$E$2:$E$53,'Transactions (Dated)'!$D$2:$D$53,'Share Values'!$V430,'Transactions (Dated)'!$B$2:$B$53,'Share Values'!AD$11,'Transactions (Dated)'!$C$2:$C$53,"Sell")</f>
        <v>14201</v>
      </c>
      <c r="AE430" s="40">
        <f ca="1">AE429+SUMIFS('Transactions (Dated)'!$E$2:$E$53,'Transactions (Dated)'!$D$2:$D$53,'Share Values'!$V430,'Transactions (Dated)'!$B$2:$B$53,'Share Values'!AE$11,'Transactions (Dated)'!$C$2:$C$53,"Buy")-SUMIFS('Transactions (Dated)'!$E$2:$E$53,'Transactions (Dated)'!$D$2:$D$53,'Share Values'!$V430,'Transactions (Dated)'!$B$2:$B$53,'Share Values'!AE$11,'Transactions (Dated)'!$C$2:$C$53,"Sell")</f>
        <v>6835</v>
      </c>
      <c r="AF430" s="40">
        <f ca="1">AF429+SUMIFS('Transactions (Dated)'!$E$2:$E$53,'Transactions (Dated)'!$D$2:$D$53,'Share Values'!$V430,'Transactions (Dated)'!$B$2:$B$53,'Share Values'!AF$11,'Transactions (Dated)'!$C$2:$C$53,"Buy")-SUMIFS('Transactions (Dated)'!$E$2:$E$53,'Transactions (Dated)'!$D$2:$D$53,'Share Values'!$V430,'Transactions (Dated)'!$B$2:$B$53,'Share Values'!AF$11,'Transactions (Dated)'!$C$2:$C$53,"Sell")</f>
        <v>0</v>
      </c>
      <c r="AG430" s="40">
        <f ca="1">AG429+SUMIFS('Transactions (Dated)'!$E$2:$E$53,'Transactions (Dated)'!$D$2:$D$53,'Share Values'!$V430,'Transactions (Dated)'!$B$2:$B$53,'Share Values'!AG$11,'Transactions (Dated)'!$C$2:$C$53,"Buy")-SUMIFS('Transactions (Dated)'!$E$2:$E$53,'Transactions (Dated)'!$D$2:$D$53,'Share Values'!$V430,'Transactions (Dated)'!$B$2:$B$53,'Share Values'!AG$11,'Transactions (Dated)'!$C$2:$C$53,"Sell")</f>
        <v>0</v>
      </c>
      <c r="AH430" s="40">
        <f ca="1">AH429+SUMIFS('Transactions (Dated)'!$E$2:$E$53,'Transactions (Dated)'!$D$2:$D$53,'Share Values'!$V430,'Transactions (Dated)'!$B$2:$B$53,'Share Values'!AH$11,'Transactions (Dated)'!$C$2:$C$53,"Buy")-SUMIFS('Transactions (Dated)'!$E$2:$E$53,'Transactions (Dated)'!$D$2:$D$53,'Share Values'!$V430,'Transactions (Dated)'!$B$2:$B$53,'Share Values'!AH$11,'Transactions (Dated)'!$C$2:$C$53,"Sell")</f>
        <v>0</v>
      </c>
      <c r="AI430" s="40">
        <f ca="1">AI429+SUMIFS('Transactions (Dated)'!$E$2:$E$53,'Transactions (Dated)'!$D$2:$D$53,'Share Values'!$V430,'Transactions (Dated)'!$B$2:$B$53,'Share Values'!AI$11,'Transactions (Dated)'!$C$2:$C$53,"Buy")-SUMIFS('Transactions (Dated)'!$E$2:$E$53,'Transactions (Dated)'!$D$2:$D$53,'Share Values'!$V430,'Transactions (Dated)'!$B$2:$B$53,'Share Values'!AI$11,'Transactions (Dated)'!$C$2:$C$53,"Sell")</f>
        <v>0</v>
      </c>
      <c r="AJ430" s="40">
        <f ca="1">AJ429+SUMIFS('Transactions (Dated)'!$E$2:$E$53,'Transactions (Dated)'!$D$2:$D$53,'Share Values'!$V430,'Transactions (Dated)'!$B$2:$B$53,'Share Values'!AJ$11,'Transactions (Dated)'!$C$2:$C$53,"Buy")-SUMIFS('Transactions (Dated)'!$E$2:$E$53,'Transactions (Dated)'!$D$2:$D$53,'Share Values'!$V430,'Transactions (Dated)'!$B$2:$B$53,'Share Values'!AJ$11,'Transactions (Dated)'!$C$2:$C$53,"Sell")</f>
        <v>0</v>
      </c>
      <c r="AK430" s="40"/>
      <c r="AM430" s="3">
        <f t="shared" si="153"/>
        <v>42522</v>
      </c>
      <c r="AN430" s="6">
        <f t="shared" ca="1" si="154"/>
        <v>43798.75</v>
      </c>
      <c r="AO430" s="6">
        <f t="shared" ca="1" si="155"/>
        <v>21000.000000000004</v>
      </c>
      <c r="AP430" s="6">
        <f t="shared" ca="1" si="156"/>
        <v>0</v>
      </c>
      <c r="AQ430" s="6">
        <f t="shared" ca="1" si="157"/>
        <v>70874.320000000007</v>
      </c>
      <c r="AR430" s="6">
        <f t="shared" ca="1" si="158"/>
        <v>33646.840000000004</v>
      </c>
      <c r="AS430" s="6">
        <f t="shared" ca="1" si="159"/>
        <v>62573</v>
      </c>
      <c r="AT430" s="6">
        <f t="shared" ca="1" si="160"/>
        <v>48053</v>
      </c>
      <c r="AU430" s="6">
        <f t="shared" ca="1" si="161"/>
        <v>61774.35</v>
      </c>
      <c r="AV430" s="6">
        <f t="shared" ca="1" si="162"/>
        <v>62266.85</v>
      </c>
      <c r="AW430" s="6">
        <f t="shared" ca="1" si="163"/>
        <v>0</v>
      </c>
      <c r="AX430" s="6">
        <f t="shared" ca="1" si="164"/>
        <v>0</v>
      </c>
      <c r="AY430" s="6">
        <f t="shared" ca="1" si="165"/>
        <v>0</v>
      </c>
      <c r="AZ430" s="6">
        <f t="shared" ca="1" si="166"/>
        <v>0</v>
      </c>
      <c r="BA430" s="6">
        <f t="shared" ca="1" si="167"/>
        <v>0</v>
      </c>
      <c r="BB430" s="6"/>
      <c r="BD430" s="4">
        <f t="shared" ca="1" si="168"/>
        <v>403987.11</v>
      </c>
      <c r="BF430" s="3">
        <f t="shared" si="169"/>
        <v>42522</v>
      </c>
      <c r="BG430" s="6">
        <f>BG429+SUMIFS('Transactions (Dated)'!H:H,'Transactions (Dated)'!D:D,'Share Values'!AM430)</f>
        <v>633797.67999999993</v>
      </c>
      <c r="BH430" s="6">
        <f ca="1">BH429+SUMIFS('Transactions (Dated)'!$F:$F,'Transactions (Dated)'!$D:$D,$BF430,'Transactions (Dated)'!$B:$B,BH$11,'Transactions (Dated)'!$C:$C,"Dividend (paid to cash)")*W430</f>
        <v>0</v>
      </c>
      <c r="BI430" s="6">
        <f ca="1">BI429+SUMIFS('Transactions (Dated)'!$F:$F,'Transactions (Dated)'!$D:$D,$BF430,'Transactions (Dated)'!$B:$B,BI$11,'Transactions (Dated)'!$C:$C,"Dividend (paid to cash)")*X430</f>
        <v>2421.875</v>
      </c>
      <c r="BJ430" s="6">
        <f ca="1">BJ429+SUMIFS('Transactions (Dated)'!$F:$F,'Transactions (Dated)'!$D:$D,$BF430,'Transactions (Dated)'!$B:$B,BJ$11,'Transactions (Dated)'!$C:$C,"Dividend (paid to cash)")*Y430</f>
        <v>0</v>
      </c>
      <c r="BK430" s="6">
        <f ca="1">BK429+SUMIFS('Transactions (Dated)'!$F:$F,'Transactions (Dated)'!$D:$D,$BF430,'Transactions (Dated)'!$B:$B,BK$11,'Transactions (Dated)'!$C:$C,"Dividend (paid to cash)")*Z430</f>
        <v>397.32000000000005</v>
      </c>
      <c r="BL430" s="6">
        <f ca="1">BL429+SUMIFS('Transactions (Dated)'!$F:$F,'Transactions (Dated)'!$D:$D,$BF430,'Transactions (Dated)'!$B:$B,BL$11,'Transactions (Dated)'!$C:$C,"Dividend (paid to cash)")*AA430</f>
        <v>0</v>
      </c>
      <c r="BM430" s="6">
        <f ca="1">BM429+SUMIFS('Transactions (Dated)'!$F:$F,'Transactions (Dated)'!$D:$D,$BF430,'Transactions (Dated)'!$B:$B,BM$11,'Transactions (Dated)'!$C:$C,"Dividend (paid to cash)")*AB430</f>
        <v>1796.585</v>
      </c>
      <c r="BN430" s="6">
        <f ca="1">BN429+SUMIFS('Transactions (Dated)'!$F:$F,'Transactions (Dated)'!$D:$D,$BF430,'Transactions (Dated)'!$B:$B,BN$11,'Transactions (Dated)'!$C:$C,"Dividend (paid to cash)")*AC430</f>
        <v>1740</v>
      </c>
      <c r="BO430" s="6">
        <f ca="1">BO429+SUMIFS('Transactions (Dated)'!$F:$F,'Transactions (Dated)'!$D:$D,$BF430,'Transactions (Dated)'!$B:$B,BO$11,'Transactions (Dated)'!$C:$C,"Dividend (paid to cash)")*AD430</f>
        <v>0</v>
      </c>
      <c r="BP430" s="6">
        <f ca="1">BP429+SUMIFS('Transactions (Dated)'!$F:$F,'Transactions (Dated)'!$D:$D,$BF430,'Transactions (Dated)'!$B:$B,BP$11,'Transactions (Dated)'!$C:$C,"Dividend (paid to cash)")*AE430</f>
        <v>0</v>
      </c>
      <c r="BQ430" s="6">
        <f ca="1">BQ429+SUMIFS('Transactions (Dated)'!$F:$F,'Transactions (Dated)'!$D:$D,$BF430,'Transactions (Dated)'!$B:$B,BQ$11,'Transactions (Dated)'!$C:$C,"Dividend (paid to cash)")*AF430</f>
        <v>0</v>
      </c>
      <c r="BR430" s="6">
        <f ca="1">BR429+SUMIFS('Transactions (Dated)'!$F:$F,'Transactions (Dated)'!$D:$D,$BF430,'Transactions (Dated)'!$B:$B,BR$11,'Transactions (Dated)'!$C:$C,"Dividend (paid to cash)")*AG430</f>
        <v>0</v>
      </c>
      <c r="BS430" s="6">
        <f ca="1">BS429+SUMIFS('Transactions (Dated)'!$F:$F,'Transactions (Dated)'!$D:$D,$BF430,'Transactions (Dated)'!$B:$B,BS$11,'Transactions (Dated)'!$C:$C,"Dividend (paid to cash)")*AH430</f>
        <v>0</v>
      </c>
      <c r="BT430" s="6">
        <f ca="1">BT429+SUMIFS('Transactions (Dated)'!$F:$F,'Transactions (Dated)'!$D:$D,$BF430,'Transactions (Dated)'!$B:$B,BT$11,'Transactions (Dated)'!$C:$C,"Dividend (paid to cash)")*AI430</f>
        <v>0</v>
      </c>
      <c r="BU430" s="6">
        <f ca="1">BU429+SUMIFS('Transactions (Dated)'!$F:$F,'Transactions (Dated)'!$D:$D,$BF430,'Transactions (Dated)'!$B:$B,BU$11,'Transactions (Dated)'!$C:$C,"Dividend (paid to cash)")*AJ430</f>
        <v>0</v>
      </c>
      <c r="BV430" s="6"/>
      <c r="BX430" s="6">
        <f t="shared" ca="1" si="174"/>
        <v>640153.45999999985</v>
      </c>
      <c r="BZ430" s="3">
        <f t="shared" si="175"/>
        <v>42522</v>
      </c>
      <c r="CA430" s="4">
        <f t="shared" ca="1" si="170"/>
        <v>403987.11</v>
      </c>
      <c r="CB430" s="4">
        <f t="shared" ca="1" si="171"/>
        <v>640153.45999999985</v>
      </c>
      <c r="CD430" s="4">
        <f t="shared" ca="1" si="172"/>
        <v>1044140.5699999998</v>
      </c>
    </row>
    <row r="431" spans="2:82" x14ac:dyDescent="0.15">
      <c r="B431" s="3">
        <f t="shared" si="173"/>
        <v>42523</v>
      </c>
      <c r="C431" s="2">
        <v>14137</v>
      </c>
      <c r="E431" s="70">
        <v>42523</v>
      </c>
      <c r="F431" s="69">
        <v>9.58</v>
      </c>
      <c r="G431" s="69">
        <v>2.19</v>
      </c>
      <c r="H431" s="69">
        <v>19.14</v>
      </c>
      <c r="I431" s="69">
        <v>37.49</v>
      </c>
      <c r="J431" s="69">
        <v>14.36</v>
      </c>
      <c r="K431" s="69">
        <v>12.86</v>
      </c>
      <c r="L431" s="69">
        <v>16.54</v>
      </c>
      <c r="M431" s="69">
        <v>4.3099999999999996</v>
      </c>
      <c r="N431" s="69">
        <v>9.11</v>
      </c>
      <c r="O431" s="69">
        <v>9.2200000000000006</v>
      </c>
      <c r="P431" s="69">
        <v>28.46</v>
      </c>
      <c r="Q431" s="69">
        <v>1.1499999999999999</v>
      </c>
      <c r="R431" s="69">
        <v>5.0599999999999996</v>
      </c>
      <c r="S431" s="69">
        <v>41.14</v>
      </c>
      <c r="T431" s="4"/>
      <c r="V431" s="3">
        <f t="shared" si="152"/>
        <v>42523</v>
      </c>
      <c r="W431" s="40">
        <f ca="1">W430+SUMIFS('Transactions (Dated)'!$E$2:$E$53,'Transactions (Dated)'!$D$2:$D$53,'Share Values'!$V431,'Transactions (Dated)'!$B$2:$B$53,'Share Values'!W$11,'Transactions (Dated)'!$C$2:$C$53,"Buy")-SUMIFS('Transactions (Dated)'!$E$2:$E$53,'Transactions (Dated)'!$D$2:$D$53,'Share Values'!$V431,'Transactions (Dated)'!$B$2:$B$53,'Share Values'!W$11,'Transactions (Dated)'!$C$2:$C$53,"Sell")</f>
        <v>4625</v>
      </c>
      <c r="X431" s="40">
        <f ca="1">X430+SUMIFS('Transactions (Dated)'!$E$2:$E$53,'Transactions (Dated)'!$D$2:$D$53,'Share Values'!$V431,'Transactions (Dated)'!$B$2:$B$53,'Share Values'!X$11,'Transactions (Dated)'!$C$2:$C$53,"Buy")-SUMIFS('Transactions (Dated)'!$E$2:$E$53,'Transactions (Dated)'!$D$2:$D$53,'Share Values'!$V431,'Transactions (Dated)'!$B$2:$B$53,'Share Values'!X$11,'Transactions (Dated)'!$C$2:$C$53,"Sell")</f>
        <v>9375</v>
      </c>
      <c r="Y431" s="40">
        <f ca="1">Y430+SUMIFS('Transactions (Dated)'!$E$2:$E$53,'Transactions (Dated)'!$D$2:$D$53,'Share Values'!$V431,'Transactions (Dated)'!$B$2:$B$53,'Share Values'!Y$11,'Transactions (Dated)'!$C$2:$C$53,"Buy")-SUMIFS('Transactions (Dated)'!$E$2:$E$53,'Transactions (Dated)'!$D$2:$D$53,'Share Values'!$V431,'Transactions (Dated)'!$B$2:$B$53,'Share Values'!Y$11,'Transactions (Dated)'!$C$2:$C$53,"Sell")</f>
        <v>0</v>
      </c>
      <c r="Z431" s="40">
        <f ca="1">Z430+SUMIFS('Transactions (Dated)'!$E$2:$E$53,'Transactions (Dated)'!$D$2:$D$53,'Share Values'!$V431,'Transactions (Dated)'!$B$2:$B$53,'Share Values'!Z$11,'Transactions (Dated)'!$C$2:$C$53,"Buy")-SUMIFS('Transactions (Dated)'!$E$2:$E$53,'Transactions (Dated)'!$D$2:$D$53,'Share Values'!$V431,'Transactions (Dated)'!$B$2:$B$53,'Share Values'!Z$11,'Transactions (Dated)'!$C$2:$C$53,"Sell")</f>
        <v>1892</v>
      </c>
      <c r="AA431" s="40">
        <f ca="1">AA430+SUMIFS('Transactions (Dated)'!$E$2:$E$53,'Transactions (Dated)'!$D$2:$D$53,'Share Values'!$V431,'Transactions (Dated)'!$B$2:$B$53,'Share Values'!AA$11,'Transactions (Dated)'!$C$2:$C$53,"Buy")-SUMIFS('Transactions (Dated)'!$E$2:$E$53,'Transactions (Dated)'!$D$2:$D$53,'Share Values'!$V431,'Transactions (Dated)'!$B$2:$B$53,'Share Values'!AA$11,'Transactions (Dated)'!$C$2:$C$53,"Sell")</f>
        <v>2348</v>
      </c>
      <c r="AB431" s="40">
        <f ca="1">AB430+SUMIFS('Transactions (Dated)'!$E$2:$E$53,'Transactions (Dated)'!$D$2:$D$53,'Share Values'!$V431,'Transactions (Dated)'!$B$2:$B$53,'Share Values'!AB$11,'Transactions (Dated)'!$C$2:$C$53,"Buy")-SUMIFS('Transactions (Dated)'!$E$2:$E$53,'Transactions (Dated)'!$D$2:$D$53,'Share Values'!$V431,'Transactions (Dated)'!$B$2:$B$53,'Share Values'!AB$11,'Transactions (Dated)'!$C$2:$C$53,"Sell")</f>
        <v>4900</v>
      </c>
      <c r="AC431" s="40">
        <f ca="1">AC430+SUMIFS('Transactions (Dated)'!$E$2:$E$53,'Transactions (Dated)'!$D$2:$D$53,'Share Values'!$V431,'Transactions (Dated)'!$B$2:$B$53,'Share Values'!AC$11,'Transactions (Dated)'!$C$2:$C$53,"Buy")-SUMIFS('Transactions (Dated)'!$E$2:$E$53,'Transactions (Dated)'!$D$2:$D$53,'Share Values'!$V431,'Transactions (Dated)'!$B$2:$B$53,'Share Values'!AC$11,'Transactions (Dated)'!$C$2:$C$53,"Sell")</f>
        <v>2900</v>
      </c>
      <c r="AD431" s="40">
        <f ca="1">AD430+SUMIFS('Transactions (Dated)'!$E$2:$E$53,'Transactions (Dated)'!$D$2:$D$53,'Share Values'!$V431,'Transactions (Dated)'!$B$2:$B$53,'Share Values'!AD$11,'Transactions (Dated)'!$C$2:$C$53,"Buy")-SUMIFS('Transactions (Dated)'!$E$2:$E$53,'Transactions (Dated)'!$D$2:$D$53,'Share Values'!$V431,'Transactions (Dated)'!$B$2:$B$53,'Share Values'!AD$11,'Transactions (Dated)'!$C$2:$C$53,"Sell")</f>
        <v>14201</v>
      </c>
      <c r="AE431" s="40">
        <f ca="1">AE430+SUMIFS('Transactions (Dated)'!$E$2:$E$53,'Transactions (Dated)'!$D$2:$D$53,'Share Values'!$V431,'Transactions (Dated)'!$B$2:$B$53,'Share Values'!AE$11,'Transactions (Dated)'!$C$2:$C$53,"Buy")-SUMIFS('Transactions (Dated)'!$E$2:$E$53,'Transactions (Dated)'!$D$2:$D$53,'Share Values'!$V431,'Transactions (Dated)'!$B$2:$B$53,'Share Values'!AE$11,'Transactions (Dated)'!$C$2:$C$53,"Sell")</f>
        <v>6835</v>
      </c>
      <c r="AF431" s="40">
        <f ca="1">AF430+SUMIFS('Transactions (Dated)'!$E$2:$E$53,'Transactions (Dated)'!$D$2:$D$53,'Share Values'!$V431,'Transactions (Dated)'!$B$2:$B$53,'Share Values'!AF$11,'Transactions (Dated)'!$C$2:$C$53,"Buy")-SUMIFS('Transactions (Dated)'!$E$2:$E$53,'Transactions (Dated)'!$D$2:$D$53,'Share Values'!$V431,'Transactions (Dated)'!$B$2:$B$53,'Share Values'!AF$11,'Transactions (Dated)'!$C$2:$C$53,"Sell")</f>
        <v>0</v>
      </c>
      <c r="AG431" s="40">
        <f ca="1">AG430+SUMIFS('Transactions (Dated)'!$E$2:$E$53,'Transactions (Dated)'!$D$2:$D$53,'Share Values'!$V431,'Transactions (Dated)'!$B$2:$B$53,'Share Values'!AG$11,'Transactions (Dated)'!$C$2:$C$53,"Buy")-SUMIFS('Transactions (Dated)'!$E$2:$E$53,'Transactions (Dated)'!$D$2:$D$53,'Share Values'!$V431,'Transactions (Dated)'!$B$2:$B$53,'Share Values'!AG$11,'Transactions (Dated)'!$C$2:$C$53,"Sell")</f>
        <v>0</v>
      </c>
      <c r="AH431" s="40">
        <f ca="1">AH430+SUMIFS('Transactions (Dated)'!$E$2:$E$53,'Transactions (Dated)'!$D$2:$D$53,'Share Values'!$V431,'Transactions (Dated)'!$B$2:$B$53,'Share Values'!AH$11,'Transactions (Dated)'!$C$2:$C$53,"Buy")-SUMIFS('Transactions (Dated)'!$E$2:$E$53,'Transactions (Dated)'!$D$2:$D$53,'Share Values'!$V431,'Transactions (Dated)'!$B$2:$B$53,'Share Values'!AH$11,'Transactions (Dated)'!$C$2:$C$53,"Sell")</f>
        <v>0</v>
      </c>
      <c r="AI431" s="40">
        <f ca="1">AI430+SUMIFS('Transactions (Dated)'!$E$2:$E$53,'Transactions (Dated)'!$D$2:$D$53,'Share Values'!$V431,'Transactions (Dated)'!$B$2:$B$53,'Share Values'!AI$11,'Transactions (Dated)'!$C$2:$C$53,"Buy")-SUMIFS('Transactions (Dated)'!$E$2:$E$53,'Transactions (Dated)'!$D$2:$D$53,'Share Values'!$V431,'Transactions (Dated)'!$B$2:$B$53,'Share Values'!AI$11,'Transactions (Dated)'!$C$2:$C$53,"Sell")</f>
        <v>0</v>
      </c>
      <c r="AJ431" s="40">
        <f ca="1">AJ430+SUMIFS('Transactions (Dated)'!$E$2:$E$53,'Transactions (Dated)'!$D$2:$D$53,'Share Values'!$V431,'Transactions (Dated)'!$B$2:$B$53,'Share Values'!AJ$11,'Transactions (Dated)'!$C$2:$C$53,"Buy")-SUMIFS('Transactions (Dated)'!$E$2:$E$53,'Transactions (Dated)'!$D$2:$D$53,'Share Values'!$V431,'Transactions (Dated)'!$B$2:$B$53,'Share Values'!AJ$11,'Transactions (Dated)'!$C$2:$C$53,"Sell")</f>
        <v>0</v>
      </c>
      <c r="AK431" s="40"/>
      <c r="AM431" s="3">
        <f t="shared" si="153"/>
        <v>42523</v>
      </c>
      <c r="AN431" s="6">
        <f t="shared" ca="1" si="154"/>
        <v>44307.5</v>
      </c>
      <c r="AO431" s="6">
        <f t="shared" ca="1" si="155"/>
        <v>20531.25</v>
      </c>
      <c r="AP431" s="6">
        <f t="shared" ca="1" si="156"/>
        <v>0</v>
      </c>
      <c r="AQ431" s="6">
        <f t="shared" ca="1" si="157"/>
        <v>70931.08</v>
      </c>
      <c r="AR431" s="6">
        <f t="shared" ca="1" si="158"/>
        <v>33717.279999999999</v>
      </c>
      <c r="AS431" s="6">
        <f t="shared" ca="1" si="159"/>
        <v>63014</v>
      </c>
      <c r="AT431" s="6">
        <f t="shared" ca="1" si="160"/>
        <v>47966</v>
      </c>
      <c r="AU431" s="6">
        <f t="shared" ca="1" si="161"/>
        <v>61206.31</v>
      </c>
      <c r="AV431" s="6">
        <f t="shared" ca="1" si="162"/>
        <v>62266.85</v>
      </c>
      <c r="AW431" s="6">
        <f t="shared" ca="1" si="163"/>
        <v>0</v>
      </c>
      <c r="AX431" s="6">
        <f t="shared" ca="1" si="164"/>
        <v>0</v>
      </c>
      <c r="AY431" s="6">
        <f t="shared" ca="1" si="165"/>
        <v>0</v>
      </c>
      <c r="AZ431" s="6">
        <f t="shared" ca="1" si="166"/>
        <v>0</v>
      </c>
      <c r="BA431" s="6">
        <f t="shared" ca="1" si="167"/>
        <v>0</v>
      </c>
      <c r="BB431" s="6"/>
      <c r="BD431" s="4">
        <f t="shared" ca="1" si="168"/>
        <v>403940.26999999996</v>
      </c>
      <c r="BF431" s="3">
        <f t="shared" si="169"/>
        <v>42523</v>
      </c>
      <c r="BG431" s="6">
        <f>BG430+SUMIFS('Transactions (Dated)'!H:H,'Transactions (Dated)'!D:D,'Share Values'!AM431)</f>
        <v>633797.67999999993</v>
      </c>
      <c r="BH431" s="6">
        <f ca="1">BH430+SUMIFS('Transactions (Dated)'!$F:$F,'Transactions (Dated)'!$D:$D,$BF431,'Transactions (Dated)'!$B:$B,BH$11,'Transactions (Dated)'!$C:$C,"Dividend (paid to cash)")*W431</f>
        <v>0</v>
      </c>
      <c r="BI431" s="6">
        <f ca="1">BI430+SUMIFS('Transactions (Dated)'!$F:$F,'Transactions (Dated)'!$D:$D,$BF431,'Transactions (Dated)'!$B:$B,BI$11,'Transactions (Dated)'!$C:$C,"Dividend (paid to cash)")*X431</f>
        <v>2421.875</v>
      </c>
      <c r="BJ431" s="6">
        <f ca="1">BJ430+SUMIFS('Transactions (Dated)'!$F:$F,'Transactions (Dated)'!$D:$D,$BF431,'Transactions (Dated)'!$B:$B,BJ$11,'Transactions (Dated)'!$C:$C,"Dividend (paid to cash)")*Y431</f>
        <v>0</v>
      </c>
      <c r="BK431" s="6">
        <f ca="1">BK430+SUMIFS('Transactions (Dated)'!$F:$F,'Transactions (Dated)'!$D:$D,$BF431,'Transactions (Dated)'!$B:$B,BK$11,'Transactions (Dated)'!$C:$C,"Dividend (paid to cash)")*Z431</f>
        <v>397.32000000000005</v>
      </c>
      <c r="BL431" s="6">
        <f ca="1">BL430+SUMIFS('Transactions (Dated)'!$F:$F,'Transactions (Dated)'!$D:$D,$BF431,'Transactions (Dated)'!$B:$B,BL$11,'Transactions (Dated)'!$C:$C,"Dividend (paid to cash)")*AA431</f>
        <v>0</v>
      </c>
      <c r="BM431" s="6">
        <f ca="1">BM430+SUMIFS('Transactions (Dated)'!$F:$F,'Transactions (Dated)'!$D:$D,$BF431,'Transactions (Dated)'!$B:$B,BM$11,'Transactions (Dated)'!$C:$C,"Dividend (paid to cash)")*AB431</f>
        <v>1796.585</v>
      </c>
      <c r="BN431" s="6">
        <f ca="1">BN430+SUMIFS('Transactions (Dated)'!$F:$F,'Transactions (Dated)'!$D:$D,$BF431,'Transactions (Dated)'!$B:$B,BN$11,'Transactions (Dated)'!$C:$C,"Dividend (paid to cash)")*AC431</f>
        <v>1740</v>
      </c>
      <c r="BO431" s="6">
        <f ca="1">BO430+SUMIFS('Transactions (Dated)'!$F:$F,'Transactions (Dated)'!$D:$D,$BF431,'Transactions (Dated)'!$B:$B,BO$11,'Transactions (Dated)'!$C:$C,"Dividend (paid to cash)")*AD431</f>
        <v>0</v>
      </c>
      <c r="BP431" s="6">
        <f ca="1">BP430+SUMIFS('Transactions (Dated)'!$F:$F,'Transactions (Dated)'!$D:$D,$BF431,'Transactions (Dated)'!$B:$B,BP$11,'Transactions (Dated)'!$C:$C,"Dividend (paid to cash)")*AE431</f>
        <v>0</v>
      </c>
      <c r="BQ431" s="6">
        <f ca="1">BQ430+SUMIFS('Transactions (Dated)'!$F:$F,'Transactions (Dated)'!$D:$D,$BF431,'Transactions (Dated)'!$B:$B,BQ$11,'Transactions (Dated)'!$C:$C,"Dividend (paid to cash)")*AF431</f>
        <v>0</v>
      </c>
      <c r="BR431" s="6">
        <f ca="1">BR430+SUMIFS('Transactions (Dated)'!$F:$F,'Transactions (Dated)'!$D:$D,$BF431,'Transactions (Dated)'!$B:$B,BR$11,'Transactions (Dated)'!$C:$C,"Dividend (paid to cash)")*AG431</f>
        <v>0</v>
      </c>
      <c r="BS431" s="6">
        <f ca="1">BS430+SUMIFS('Transactions (Dated)'!$F:$F,'Transactions (Dated)'!$D:$D,$BF431,'Transactions (Dated)'!$B:$B,BS$11,'Transactions (Dated)'!$C:$C,"Dividend (paid to cash)")*AH431</f>
        <v>0</v>
      </c>
      <c r="BT431" s="6">
        <f ca="1">BT430+SUMIFS('Transactions (Dated)'!$F:$F,'Transactions (Dated)'!$D:$D,$BF431,'Transactions (Dated)'!$B:$B,BT$11,'Transactions (Dated)'!$C:$C,"Dividend (paid to cash)")*AI431</f>
        <v>0</v>
      </c>
      <c r="BU431" s="6">
        <f ca="1">BU430+SUMIFS('Transactions (Dated)'!$F:$F,'Transactions (Dated)'!$D:$D,$BF431,'Transactions (Dated)'!$B:$B,BU$11,'Transactions (Dated)'!$C:$C,"Dividend (paid to cash)")*AJ431</f>
        <v>0</v>
      </c>
      <c r="BV431" s="6"/>
      <c r="BX431" s="6">
        <f t="shared" ca="1" si="174"/>
        <v>640153.45999999985</v>
      </c>
      <c r="BZ431" s="3">
        <f t="shared" si="175"/>
        <v>42523</v>
      </c>
      <c r="CA431" s="4">
        <f t="shared" ca="1" si="170"/>
        <v>403940.26999999996</v>
      </c>
      <c r="CB431" s="4">
        <f t="shared" ca="1" si="171"/>
        <v>640153.45999999985</v>
      </c>
      <c r="CD431" s="4">
        <f t="shared" ca="1" si="172"/>
        <v>1044093.7299999997</v>
      </c>
    </row>
    <row r="432" spans="2:82" x14ac:dyDescent="0.15">
      <c r="B432" s="3">
        <f t="shared" si="173"/>
        <v>42524</v>
      </c>
      <c r="C432" s="2">
        <v>14226.8</v>
      </c>
      <c r="E432" s="70">
        <v>42524</v>
      </c>
      <c r="F432" s="69">
        <v>9.4</v>
      </c>
      <c r="G432" s="69">
        <v>2.2200000000000002</v>
      </c>
      <c r="H432" s="69">
        <v>19.27</v>
      </c>
      <c r="I432" s="69">
        <v>37.67</v>
      </c>
      <c r="J432" s="69">
        <v>14.27</v>
      </c>
      <c r="K432" s="69">
        <v>12.98</v>
      </c>
      <c r="L432" s="69">
        <v>16.579999999999998</v>
      </c>
      <c r="M432" s="69">
        <v>4.5599999999999996</v>
      </c>
      <c r="N432" s="69">
        <v>9.23</v>
      </c>
      <c r="O432" s="69">
        <v>8.9766999999999992</v>
      </c>
      <c r="P432" s="69">
        <v>29.28</v>
      </c>
      <c r="Q432" s="69">
        <v>1.17</v>
      </c>
      <c r="R432" s="69">
        <v>5.38</v>
      </c>
      <c r="S432" s="69">
        <v>41.12</v>
      </c>
      <c r="T432" s="4"/>
      <c r="V432" s="3">
        <f t="shared" si="152"/>
        <v>42524</v>
      </c>
      <c r="W432" s="40">
        <f ca="1">W431+SUMIFS('Transactions (Dated)'!$E$2:$E$53,'Transactions (Dated)'!$D$2:$D$53,'Share Values'!$V432,'Transactions (Dated)'!$B$2:$B$53,'Share Values'!W$11,'Transactions (Dated)'!$C$2:$C$53,"Buy")-SUMIFS('Transactions (Dated)'!$E$2:$E$53,'Transactions (Dated)'!$D$2:$D$53,'Share Values'!$V432,'Transactions (Dated)'!$B$2:$B$53,'Share Values'!W$11,'Transactions (Dated)'!$C$2:$C$53,"Sell")</f>
        <v>4625</v>
      </c>
      <c r="X432" s="40">
        <f ca="1">X431+SUMIFS('Transactions (Dated)'!$E$2:$E$53,'Transactions (Dated)'!$D$2:$D$53,'Share Values'!$V432,'Transactions (Dated)'!$B$2:$B$53,'Share Values'!X$11,'Transactions (Dated)'!$C$2:$C$53,"Buy")-SUMIFS('Transactions (Dated)'!$E$2:$E$53,'Transactions (Dated)'!$D$2:$D$53,'Share Values'!$V432,'Transactions (Dated)'!$B$2:$B$53,'Share Values'!X$11,'Transactions (Dated)'!$C$2:$C$53,"Sell")</f>
        <v>9375</v>
      </c>
      <c r="Y432" s="40">
        <f ca="1">Y431+SUMIFS('Transactions (Dated)'!$E$2:$E$53,'Transactions (Dated)'!$D$2:$D$53,'Share Values'!$V432,'Transactions (Dated)'!$B$2:$B$53,'Share Values'!Y$11,'Transactions (Dated)'!$C$2:$C$53,"Buy")-SUMIFS('Transactions (Dated)'!$E$2:$E$53,'Transactions (Dated)'!$D$2:$D$53,'Share Values'!$V432,'Transactions (Dated)'!$B$2:$B$53,'Share Values'!Y$11,'Transactions (Dated)'!$C$2:$C$53,"Sell")</f>
        <v>0</v>
      </c>
      <c r="Z432" s="40">
        <f ca="1">Z431+SUMIFS('Transactions (Dated)'!$E$2:$E$53,'Transactions (Dated)'!$D$2:$D$53,'Share Values'!$V432,'Transactions (Dated)'!$B$2:$B$53,'Share Values'!Z$11,'Transactions (Dated)'!$C$2:$C$53,"Buy")-SUMIFS('Transactions (Dated)'!$E$2:$E$53,'Transactions (Dated)'!$D$2:$D$53,'Share Values'!$V432,'Transactions (Dated)'!$B$2:$B$53,'Share Values'!Z$11,'Transactions (Dated)'!$C$2:$C$53,"Sell")</f>
        <v>1892</v>
      </c>
      <c r="AA432" s="40">
        <f ca="1">AA431+SUMIFS('Transactions (Dated)'!$E$2:$E$53,'Transactions (Dated)'!$D$2:$D$53,'Share Values'!$V432,'Transactions (Dated)'!$B$2:$B$53,'Share Values'!AA$11,'Transactions (Dated)'!$C$2:$C$53,"Buy")-SUMIFS('Transactions (Dated)'!$E$2:$E$53,'Transactions (Dated)'!$D$2:$D$53,'Share Values'!$V432,'Transactions (Dated)'!$B$2:$B$53,'Share Values'!AA$11,'Transactions (Dated)'!$C$2:$C$53,"Sell")</f>
        <v>2348</v>
      </c>
      <c r="AB432" s="40">
        <f ca="1">AB431+SUMIFS('Transactions (Dated)'!$E$2:$E$53,'Transactions (Dated)'!$D$2:$D$53,'Share Values'!$V432,'Transactions (Dated)'!$B$2:$B$53,'Share Values'!AB$11,'Transactions (Dated)'!$C$2:$C$53,"Buy")-SUMIFS('Transactions (Dated)'!$E$2:$E$53,'Transactions (Dated)'!$D$2:$D$53,'Share Values'!$V432,'Transactions (Dated)'!$B$2:$B$53,'Share Values'!AB$11,'Transactions (Dated)'!$C$2:$C$53,"Sell")</f>
        <v>4900</v>
      </c>
      <c r="AC432" s="40">
        <f ca="1">AC431+SUMIFS('Transactions (Dated)'!$E$2:$E$53,'Transactions (Dated)'!$D$2:$D$53,'Share Values'!$V432,'Transactions (Dated)'!$B$2:$B$53,'Share Values'!AC$11,'Transactions (Dated)'!$C$2:$C$53,"Buy")-SUMIFS('Transactions (Dated)'!$E$2:$E$53,'Transactions (Dated)'!$D$2:$D$53,'Share Values'!$V432,'Transactions (Dated)'!$B$2:$B$53,'Share Values'!AC$11,'Transactions (Dated)'!$C$2:$C$53,"Sell")</f>
        <v>2900</v>
      </c>
      <c r="AD432" s="40">
        <f ca="1">AD431+SUMIFS('Transactions (Dated)'!$E$2:$E$53,'Transactions (Dated)'!$D$2:$D$53,'Share Values'!$V432,'Transactions (Dated)'!$B$2:$B$53,'Share Values'!AD$11,'Transactions (Dated)'!$C$2:$C$53,"Buy")-SUMIFS('Transactions (Dated)'!$E$2:$E$53,'Transactions (Dated)'!$D$2:$D$53,'Share Values'!$V432,'Transactions (Dated)'!$B$2:$B$53,'Share Values'!AD$11,'Transactions (Dated)'!$C$2:$C$53,"Sell")</f>
        <v>14201</v>
      </c>
      <c r="AE432" s="40">
        <f ca="1">AE431+SUMIFS('Transactions (Dated)'!$E$2:$E$53,'Transactions (Dated)'!$D$2:$D$53,'Share Values'!$V432,'Transactions (Dated)'!$B$2:$B$53,'Share Values'!AE$11,'Transactions (Dated)'!$C$2:$C$53,"Buy")-SUMIFS('Transactions (Dated)'!$E$2:$E$53,'Transactions (Dated)'!$D$2:$D$53,'Share Values'!$V432,'Transactions (Dated)'!$B$2:$B$53,'Share Values'!AE$11,'Transactions (Dated)'!$C$2:$C$53,"Sell")</f>
        <v>6835</v>
      </c>
      <c r="AF432" s="40">
        <f ca="1">AF431+SUMIFS('Transactions (Dated)'!$E$2:$E$53,'Transactions (Dated)'!$D$2:$D$53,'Share Values'!$V432,'Transactions (Dated)'!$B$2:$B$53,'Share Values'!AF$11,'Transactions (Dated)'!$C$2:$C$53,"Buy")-SUMIFS('Transactions (Dated)'!$E$2:$E$53,'Transactions (Dated)'!$D$2:$D$53,'Share Values'!$V432,'Transactions (Dated)'!$B$2:$B$53,'Share Values'!AF$11,'Transactions (Dated)'!$C$2:$C$53,"Sell")</f>
        <v>0</v>
      </c>
      <c r="AG432" s="40">
        <f ca="1">AG431+SUMIFS('Transactions (Dated)'!$E$2:$E$53,'Transactions (Dated)'!$D$2:$D$53,'Share Values'!$V432,'Transactions (Dated)'!$B$2:$B$53,'Share Values'!AG$11,'Transactions (Dated)'!$C$2:$C$53,"Buy")-SUMIFS('Transactions (Dated)'!$E$2:$E$53,'Transactions (Dated)'!$D$2:$D$53,'Share Values'!$V432,'Transactions (Dated)'!$B$2:$B$53,'Share Values'!AG$11,'Transactions (Dated)'!$C$2:$C$53,"Sell")</f>
        <v>0</v>
      </c>
      <c r="AH432" s="40">
        <f ca="1">AH431+SUMIFS('Transactions (Dated)'!$E$2:$E$53,'Transactions (Dated)'!$D$2:$D$53,'Share Values'!$V432,'Transactions (Dated)'!$B$2:$B$53,'Share Values'!AH$11,'Transactions (Dated)'!$C$2:$C$53,"Buy")-SUMIFS('Transactions (Dated)'!$E$2:$E$53,'Transactions (Dated)'!$D$2:$D$53,'Share Values'!$V432,'Transactions (Dated)'!$B$2:$B$53,'Share Values'!AH$11,'Transactions (Dated)'!$C$2:$C$53,"Sell")</f>
        <v>0</v>
      </c>
      <c r="AI432" s="40">
        <f ca="1">AI431+SUMIFS('Transactions (Dated)'!$E$2:$E$53,'Transactions (Dated)'!$D$2:$D$53,'Share Values'!$V432,'Transactions (Dated)'!$B$2:$B$53,'Share Values'!AI$11,'Transactions (Dated)'!$C$2:$C$53,"Buy")-SUMIFS('Transactions (Dated)'!$E$2:$E$53,'Transactions (Dated)'!$D$2:$D$53,'Share Values'!$V432,'Transactions (Dated)'!$B$2:$B$53,'Share Values'!AI$11,'Transactions (Dated)'!$C$2:$C$53,"Sell")</f>
        <v>0</v>
      </c>
      <c r="AJ432" s="40">
        <f ca="1">AJ431+SUMIFS('Transactions (Dated)'!$E$2:$E$53,'Transactions (Dated)'!$D$2:$D$53,'Share Values'!$V432,'Transactions (Dated)'!$B$2:$B$53,'Share Values'!AJ$11,'Transactions (Dated)'!$C$2:$C$53,"Buy")-SUMIFS('Transactions (Dated)'!$E$2:$E$53,'Transactions (Dated)'!$D$2:$D$53,'Share Values'!$V432,'Transactions (Dated)'!$B$2:$B$53,'Share Values'!AJ$11,'Transactions (Dated)'!$C$2:$C$53,"Sell")</f>
        <v>0</v>
      </c>
      <c r="AK432" s="40"/>
      <c r="AM432" s="3">
        <f t="shared" si="153"/>
        <v>42524</v>
      </c>
      <c r="AN432" s="6">
        <f t="shared" ca="1" si="154"/>
        <v>43475</v>
      </c>
      <c r="AO432" s="6">
        <f t="shared" ca="1" si="155"/>
        <v>20812.500000000004</v>
      </c>
      <c r="AP432" s="6">
        <f t="shared" ca="1" si="156"/>
        <v>0</v>
      </c>
      <c r="AQ432" s="6">
        <f t="shared" ca="1" si="157"/>
        <v>71271.64</v>
      </c>
      <c r="AR432" s="6">
        <f t="shared" ca="1" si="158"/>
        <v>33505.96</v>
      </c>
      <c r="AS432" s="6">
        <f t="shared" ca="1" si="159"/>
        <v>63602</v>
      </c>
      <c r="AT432" s="6">
        <f t="shared" ca="1" si="160"/>
        <v>48081.999999999993</v>
      </c>
      <c r="AU432" s="6">
        <f t="shared" ca="1" si="161"/>
        <v>64756.56</v>
      </c>
      <c r="AV432" s="6">
        <f t="shared" ca="1" si="162"/>
        <v>63087.05</v>
      </c>
      <c r="AW432" s="6">
        <f t="shared" ca="1" si="163"/>
        <v>0</v>
      </c>
      <c r="AX432" s="6">
        <f t="shared" ca="1" si="164"/>
        <v>0</v>
      </c>
      <c r="AY432" s="6">
        <f t="shared" ca="1" si="165"/>
        <v>0</v>
      </c>
      <c r="AZ432" s="6">
        <f t="shared" ca="1" si="166"/>
        <v>0</v>
      </c>
      <c r="BA432" s="6">
        <f t="shared" ca="1" si="167"/>
        <v>0</v>
      </c>
      <c r="BB432" s="6"/>
      <c r="BD432" s="4">
        <f t="shared" ca="1" si="168"/>
        <v>408592.70999999996</v>
      </c>
      <c r="BF432" s="3">
        <f t="shared" si="169"/>
        <v>42524</v>
      </c>
      <c r="BG432" s="6">
        <f>BG431+SUMIFS('Transactions (Dated)'!H:H,'Transactions (Dated)'!D:D,'Share Values'!AM432)</f>
        <v>633797.67999999993</v>
      </c>
      <c r="BH432" s="6">
        <f ca="1">BH431+SUMIFS('Transactions (Dated)'!$F:$F,'Transactions (Dated)'!$D:$D,$BF432,'Transactions (Dated)'!$B:$B,BH$11,'Transactions (Dated)'!$C:$C,"Dividend (paid to cash)")*W432</f>
        <v>0</v>
      </c>
      <c r="BI432" s="6">
        <f ca="1">BI431+SUMIFS('Transactions (Dated)'!$F:$F,'Transactions (Dated)'!$D:$D,$BF432,'Transactions (Dated)'!$B:$B,BI$11,'Transactions (Dated)'!$C:$C,"Dividend (paid to cash)")*X432</f>
        <v>2421.875</v>
      </c>
      <c r="BJ432" s="6">
        <f ca="1">BJ431+SUMIFS('Transactions (Dated)'!$F:$F,'Transactions (Dated)'!$D:$D,$BF432,'Transactions (Dated)'!$B:$B,BJ$11,'Transactions (Dated)'!$C:$C,"Dividend (paid to cash)")*Y432</f>
        <v>0</v>
      </c>
      <c r="BK432" s="6">
        <f ca="1">BK431+SUMIFS('Transactions (Dated)'!$F:$F,'Transactions (Dated)'!$D:$D,$BF432,'Transactions (Dated)'!$B:$B,BK$11,'Transactions (Dated)'!$C:$C,"Dividend (paid to cash)")*Z432</f>
        <v>397.32000000000005</v>
      </c>
      <c r="BL432" s="6">
        <f ca="1">BL431+SUMIFS('Transactions (Dated)'!$F:$F,'Transactions (Dated)'!$D:$D,$BF432,'Transactions (Dated)'!$B:$B,BL$11,'Transactions (Dated)'!$C:$C,"Dividend (paid to cash)")*AA432</f>
        <v>0</v>
      </c>
      <c r="BM432" s="6">
        <f ca="1">BM431+SUMIFS('Transactions (Dated)'!$F:$F,'Transactions (Dated)'!$D:$D,$BF432,'Transactions (Dated)'!$B:$B,BM$11,'Transactions (Dated)'!$C:$C,"Dividend (paid to cash)")*AB432</f>
        <v>1796.585</v>
      </c>
      <c r="BN432" s="6">
        <f ca="1">BN431+SUMIFS('Transactions (Dated)'!$F:$F,'Transactions (Dated)'!$D:$D,$BF432,'Transactions (Dated)'!$B:$B,BN$11,'Transactions (Dated)'!$C:$C,"Dividend (paid to cash)")*AC432</f>
        <v>1740</v>
      </c>
      <c r="BO432" s="6">
        <f ca="1">BO431+SUMIFS('Transactions (Dated)'!$F:$F,'Transactions (Dated)'!$D:$D,$BF432,'Transactions (Dated)'!$B:$B,BO$11,'Transactions (Dated)'!$C:$C,"Dividend (paid to cash)")*AD432</f>
        <v>0</v>
      </c>
      <c r="BP432" s="6">
        <f ca="1">BP431+SUMIFS('Transactions (Dated)'!$F:$F,'Transactions (Dated)'!$D:$D,$BF432,'Transactions (Dated)'!$B:$B,BP$11,'Transactions (Dated)'!$C:$C,"Dividend (paid to cash)")*AE432</f>
        <v>0</v>
      </c>
      <c r="BQ432" s="6">
        <f ca="1">BQ431+SUMIFS('Transactions (Dated)'!$F:$F,'Transactions (Dated)'!$D:$D,$BF432,'Transactions (Dated)'!$B:$B,BQ$11,'Transactions (Dated)'!$C:$C,"Dividend (paid to cash)")*AF432</f>
        <v>0</v>
      </c>
      <c r="BR432" s="6">
        <f ca="1">BR431+SUMIFS('Transactions (Dated)'!$F:$F,'Transactions (Dated)'!$D:$D,$BF432,'Transactions (Dated)'!$B:$B,BR$11,'Transactions (Dated)'!$C:$C,"Dividend (paid to cash)")*AG432</f>
        <v>0</v>
      </c>
      <c r="BS432" s="6">
        <f ca="1">BS431+SUMIFS('Transactions (Dated)'!$F:$F,'Transactions (Dated)'!$D:$D,$BF432,'Transactions (Dated)'!$B:$B,BS$11,'Transactions (Dated)'!$C:$C,"Dividend (paid to cash)")*AH432</f>
        <v>0</v>
      </c>
      <c r="BT432" s="6">
        <f ca="1">BT431+SUMIFS('Transactions (Dated)'!$F:$F,'Transactions (Dated)'!$D:$D,$BF432,'Transactions (Dated)'!$B:$B,BT$11,'Transactions (Dated)'!$C:$C,"Dividend (paid to cash)")*AI432</f>
        <v>0</v>
      </c>
      <c r="BU432" s="6">
        <f ca="1">BU431+SUMIFS('Transactions (Dated)'!$F:$F,'Transactions (Dated)'!$D:$D,$BF432,'Transactions (Dated)'!$B:$B,BU$11,'Transactions (Dated)'!$C:$C,"Dividend (paid to cash)")*AJ432</f>
        <v>0</v>
      </c>
      <c r="BV432" s="6"/>
      <c r="BX432" s="6">
        <f t="shared" ca="1" si="174"/>
        <v>640153.45999999985</v>
      </c>
      <c r="BZ432" s="3">
        <f t="shared" si="175"/>
        <v>42524</v>
      </c>
      <c r="CA432" s="4">
        <f t="shared" ca="1" si="170"/>
        <v>408592.70999999996</v>
      </c>
      <c r="CB432" s="4">
        <f t="shared" ca="1" si="171"/>
        <v>640153.45999999985</v>
      </c>
      <c r="CD432" s="4">
        <f t="shared" ca="1" si="172"/>
        <v>1048746.17</v>
      </c>
    </row>
    <row r="433" spans="2:82" x14ac:dyDescent="0.15">
      <c r="B433" s="3">
        <f t="shared" si="173"/>
        <v>42527</v>
      </c>
      <c r="C433" s="2">
        <v>14276.2</v>
      </c>
      <c r="E433" s="70">
        <v>42527</v>
      </c>
      <c r="F433" s="69">
        <v>9.49</v>
      </c>
      <c r="G433" s="69">
        <v>2.19</v>
      </c>
      <c r="H433" s="69">
        <v>19.329999999999998</v>
      </c>
      <c r="I433" s="69">
        <v>37.6</v>
      </c>
      <c r="J433" s="69">
        <v>14.24</v>
      </c>
      <c r="K433" s="69">
        <v>13.09</v>
      </c>
      <c r="L433" s="69">
        <v>16.670000000000002</v>
      </c>
      <c r="M433" s="69">
        <v>4.55</v>
      </c>
      <c r="N433" s="69">
        <v>9.1999999999999993</v>
      </c>
      <c r="O433" s="69">
        <v>8.5767000000000007</v>
      </c>
      <c r="P433" s="69">
        <v>29.36</v>
      </c>
      <c r="Q433" s="69">
        <v>1.1299999999999999</v>
      </c>
      <c r="R433" s="69">
        <v>5.77</v>
      </c>
      <c r="S433" s="69">
        <v>41.12</v>
      </c>
      <c r="T433" s="4"/>
      <c r="V433" s="3">
        <f t="shared" si="152"/>
        <v>42527</v>
      </c>
      <c r="W433" s="40">
        <f ca="1">W432+SUMIFS('Transactions (Dated)'!$E$2:$E$53,'Transactions (Dated)'!$D$2:$D$53,'Share Values'!$V433,'Transactions (Dated)'!$B$2:$B$53,'Share Values'!W$11,'Transactions (Dated)'!$C$2:$C$53,"Buy")-SUMIFS('Transactions (Dated)'!$E$2:$E$53,'Transactions (Dated)'!$D$2:$D$53,'Share Values'!$V433,'Transactions (Dated)'!$B$2:$B$53,'Share Values'!W$11,'Transactions (Dated)'!$C$2:$C$53,"Sell")</f>
        <v>4625</v>
      </c>
      <c r="X433" s="40">
        <f ca="1">X432+SUMIFS('Transactions (Dated)'!$E$2:$E$53,'Transactions (Dated)'!$D$2:$D$53,'Share Values'!$V433,'Transactions (Dated)'!$B$2:$B$53,'Share Values'!X$11,'Transactions (Dated)'!$C$2:$C$53,"Buy")-SUMIFS('Transactions (Dated)'!$E$2:$E$53,'Transactions (Dated)'!$D$2:$D$53,'Share Values'!$V433,'Transactions (Dated)'!$B$2:$B$53,'Share Values'!X$11,'Transactions (Dated)'!$C$2:$C$53,"Sell")</f>
        <v>9375</v>
      </c>
      <c r="Y433" s="40">
        <f ca="1">Y432+SUMIFS('Transactions (Dated)'!$E$2:$E$53,'Transactions (Dated)'!$D$2:$D$53,'Share Values'!$V433,'Transactions (Dated)'!$B$2:$B$53,'Share Values'!Y$11,'Transactions (Dated)'!$C$2:$C$53,"Buy")-SUMIFS('Transactions (Dated)'!$E$2:$E$53,'Transactions (Dated)'!$D$2:$D$53,'Share Values'!$V433,'Transactions (Dated)'!$B$2:$B$53,'Share Values'!Y$11,'Transactions (Dated)'!$C$2:$C$53,"Sell")</f>
        <v>0</v>
      </c>
      <c r="Z433" s="40">
        <f ca="1">Z432+SUMIFS('Transactions (Dated)'!$E$2:$E$53,'Transactions (Dated)'!$D$2:$D$53,'Share Values'!$V433,'Transactions (Dated)'!$B$2:$B$53,'Share Values'!Z$11,'Transactions (Dated)'!$C$2:$C$53,"Buy")-SUMIFS('Transactions (Dated)'!$E$2:$E$53,'Transactions (Dated)'!$D$2:$D$53,'Share Values'!$V433,'Transactions (Dated)'!$B$2:$B$53,'Share Values'!Z$11,'Transactions (Dated)'!$C$2:$C$53,"Sell")</f>
        <v>1892</v>
      </c>
      <c r="AA433" s="40">
        <f ca="1">AA432+SUMIFS('Transactions (Dated)'!$E$2:$E$53,'Transactions (Dated)'!$D$2:$D$53,'Share Values'!$V433,'Transactions (Dated)'!$B$2:$B$53,'Share Values'!AA$11,'Transactions (Dated)'!$C$2:$C$53,"Buy")-SUMIFS('Transactions (Dated)'!$E$2:$E$53,'Transactions (Dated)'!$D$2:$D$53,'Share Values'!$V433,'Transactions (Dated)'!$B$2:$B$53,'Share Values'!AA$11,'Transactions (Dated)'!$C$2:$C$53,"Sell")</f>
        <v>2348</v>
      </c>
      <c r="AB433" s="40">
        <f ca="1">AB432+SUMIFS('Transactions (Dated)'!$E$2:$E$53,'Transactions (Dated)'!$D$2:$D$53,'Share Values'!$V433,'Transactions (Dated)'!$B$2:$B$53,'Share Values'!AB$11,'Transactions (Dated)'!$C$2:$C$53,"Buy")-SUMIFS('Transactions (Dated)'!$E$2:$E$53,'Transactions (Dated)'!$D$2:$D$53,'Share Values'!$V433,'Transactions (Dated)'!$B$2:$B$53,'Share Values'!AB$11,'Transactions (Dated)'!$C$2:$C$53,"Sell")</f>
        <v>4900</v>
      </c>
      <c r="AC433" s="40">
        <f ca="1">AC432+SUMIFS('Transactions (Dated)'!$E$2:$E$53,'Transactions (Dated)'!$D$2:$D$53,'Share Values'!$V433,'Transactions (Dated)'!$B$2:$B$53,'Share Values'!AC$11,'Transactions (Dated)'!$C$2:$C$53,"Buy")-SUMIFS('Transactions (Dated)'!$E$2:$E$53,'Transactions (Dated)'!$D$2:$D$53,'Share Values'!$V433,'Transactions (Dated)'!$B$2:$B$53,'Share Values'!AC$11,'Transactions (Dated)'!$C$2:$C$53,"Sell")</f>
        <v>2900</v>
      </c>
      <c r="AD433" s="40">
        <f ca="1">AD432+SUMIFS('Transactions (Dated)'!$E$2:$E$53,'Transactions (Dated)'!$D$2:$D$53,'Share Values'!$V433,'Transactions (Dated)'!$B$2:$B$53,'Share Values'!AD$11,'Transactions (Dated)'!$C$2:$C$53,"Buy")-SUMIFS('Transactions (Dated)'!$E$2:$E$53,'Transactions (Dated)'!$D$2:$D$53,'Share Values'!$V433,'Transactions (Dated)'!$B$2:$B$53,'Share Values'!AD$11,'Transactions (Dated)'!$C$2:$C$53,"Sell")</f>
        <v>14201</v>
      </c>
      <c r="AE433" s="40">
        <f ca="1">AE432+SUMIFS('Transactions (Dated)'!$E$2:$E$53,'Transactions (Dated)'!$D$2:$D$53,'Share Values'!$V433,'Transactions (Dated)'!$B$2:$B$53,'Share Values'!AE$11,'Transactions (Dated)'!$C$2:$C$53,"Buy")-SUMIFS('Transactions (Dated)'!$E$2:$E$53,'Transactions (Dated)'!$D$2:$D$53,'Share Values'!$V433,'Transactions (Dated)'!$B$2:$B$53,'Share Values'!AE$11,'Transactions (Dated)'!$C$2:$C$53,"Sell")</f>
        <v>6835</v>
      </c>
      <c r="AF433" s="40">
        <f ca="1">AF432+SUMIFS('Transactions (Dated)'!$E$2:$E$53,'Transactions (Dated)'!$D$2:$D$53,'Share Values'!$V433,'Transactions (Dated)'!$B$2:$B$53,'Share Values'!AF$11,'Transactions (Dated)'!$C$2:$C$53,"Buy")-SUMIFS('Transactions (Dated)'!$E$2:$E$53,'Transactions (Dated)'!$D$2:$D$53,'Share Values'!$V433,'Transactions (Dated)'!$B$2:$B$53,'Share Values'!AF$11,'Transactions (Dated)'!$C$2:$C$53,"Sell")</f>
        <v>0</v>
      </c>
      <c r="AG433" s="40">
        <f ca="1">AG432+SUMIFS('Transactions (Dated)'!$E$2:$E$53,'Transactions (Dated)'!$D$2:$D$53,'Share Values'!$V433,'Transactions (Dated)'!$B$2:$B$53,'Share Values'!AG$11,'Transactions (Dated)'!$C$2:$C$53,"Buy")-SUMIFS('Transactions (Dated)'!$E$2:$E$53,'Transactions (Dated)'!$D$2:$D$53,'Share Values'!$V433,'Transactions (Dated)'!$B$2:$B$53,'Share Values'!AG$11,'Transactions (Dated)'!$C$2:$C$53,"Sell")</f>
        <v>0</v>
      </c>
      <c r="AH433" s="40">
        <f ca="1">AH432+SUMIFS('Transactions (Dated)'!$E$2:$E$53,'Transactions (Dated)'!$D$2:$D$53,'Share Values'!$V433,'Transactions (Dated)'!$B$2:$B$53,'Share Values'!AH$11,'Transactions (Dated)'!$C$2:$C$53,"Buy")-SUMIFS('Transactions (Dated)'!$E$2:$E$53,'Transactions (Dated)'!$D$2:$D$53,'Share Values'!$V433,'Transactions (Dated)'!$B$2:$B$53,'Share Values'!AH$11,'Transactions (Dated)'!$C$2:$C$53,"Sell")</f>
        <v>0</v>
      </c>
      <c r="AI433" s="40">
        <f ca="1">AI432+SUMIFS('Transactions (Dated)'!$E$2:$E$53,'Transactions (Dated)'!$D$2:$D$53,'Share Values'!$V433,'Transactions (Dated)'!$B$2:$B$53,'Share Values'!AI$11,'Transactions (Dated)'!$C$2:$C$53,"Buy")-SUMIFS('Transactions (Dated)'!$E$2:$E$53,'Transactions (Dated)'!$D$2:$D$53,'Share Values'!$V433,'Transactions (Dated)'!$B$2:$B$53,'Share Values'!AI$11,'Transactions (Dated)'!$C$2:$C$53,"Sell")</f>
        <v>0</v>
      </c>
      <c r="AJ433" s="40">
        <f ca="1">AJ432+SUMIFS('Transactions (Dated)'!$E$2:$E$53,'Transactions (Dated)'!$D$2:$D$53,'Share Values'!$V433,'Transactions (Dated)'!$B$2:$B$53,'Share Values'!AJ$11,'Transactions (Dated)'!$C$2:$C$53,"Buy")-SUMIFS('Transactions (Dated)'!$E$2:$E$53,'Transactions (Dated)'!$D$2:$D$53,'Share Values'!$V433,'Transactions (Dated)'!$B$2:$B$53,'Share Values'!AJ$11,'Transactions (Dated)'!$C$2:$C$53,"Sell")</f>
        <v>0</v>
      </c>
      <c r="AK433" s="40"/>
      <c r="AM433" s="3">
        <f t="shared" si="153"/>
        <v>42527</v>
      </c>
      <c r="AN433" s="6">
        <f t="shared" ca="1" si="154"/>
        <v>43891.25</v>
      </c>
      <c r="AO433" s="6">
        <f t="shared" ca="1" si="155"/>
        <v>20531.25</v>
      </c>
      <c r="AP433" s="6">
        <f t="shared" ca="1" si="156"/>
        <v>0</v>
      </c>
      <c r="AQ433" s="6">
        <f t="shared" ca="1" si="157"/>
        <v>71139.199999999997</v>
      </c>
      <c r="AR433" s="6">
        <f t="shared" ca="1" si="158"/>
        <v>33435.520000000004</v>
      </c>
      <c r="AS433" s="6">
        <f t="shared" ca="1" si="159"/>
        <v>64141</v>
      </c>
      <c r="AT433" s="6">
        <f t="shared" ca="1" si="160"/>
        <v>48343.000000000007</v>
      </c>
      <c r="AU433" s="6">
        <f t="shared" ca="1" si="161"/>
        <v>64614.549999999996</v>
      </c>
      <c r="AV433" s="6">
        <f t="shared" ca="1" si="162"/>
        <v>62881.999999999993</v>
      </c>
      <c r="AW433" s="6">
        <f t="shared" ca="1" si="163"/>
        <v>0</v>
      </c>
      <c r="AX433" s="6">
        <f t="shared" ca="1" si="164"/>
        <v>0</v>
      </c>
      <c r="AY433" s="6">
        <f t="shared" ca="1" si="165"/>
        <v>0</v>
      </c>
      <c r="AZ433" s="6">
        <f t="shared" ca="1" si="166"/>
        <v>0</v>
      </c>
      <c r="BA433" s="6">
        <f t="shared" ca="1" si="167"/>
        <v>0</v>
      </c>
      <c r="BB433" s="6"/>
      <c r="BD433" s="4">
        <f t="shared" ca="1" si="168"/>
        <v>408977.77</v>
      </c>
      <c r="BF433" s="3">
        <f t="shared" si="169"/>
        <v>42527</v>
      </c>
      <c r="BG433" s="6">
        <f>BG432+SUMIFS('Transactions (Dated)'!H:H,'Transactions (Dated)'!D:D,'Share Values'!AM433)</f>
        <v>633797.67999999993</v>
      </c>
      <c r="BH433" s="6">
        <f ca="1">BH432+SUMIFS('Transactions (Dated)'!$F:$F,'Transactions (Dated)'!$D:$D,$BF433,'Transactions (Dated)'!$B:$B,BH$11,'Transactions (Dated)'!$C:$C,"Dividend (paid to cash)")*W433</f>
        <v>0</v>
      </c>
      <c r="BI433" s="6">
        <f ca="1">BI432+SUMIFS('Transactions (Dated)'!$F:$F,'Transactions (Dated)'!$D:$D,$BF433,'Transactions (Dated)'!$B:$B,BI$11,'Transactions (Dated)'!$C:$C,"Dividend (paid to cash)")*X433</f>
        <v>2421.875</v>
      </c>
      <c r="BJ433" s="6">
        <f ca="1">BJ432+SUMIFS('Transactions (Dated)'!$F:$F,'Transactions (Dated)'!$D:$D,$BF433,'Transactions (Dated)'!$B:$B,BJ$11,'Transactions (Dated)'!$C:$C,"Dividend (paid to cash)")*Y433</f>
        <v>0</v>
      </c>
      <c r="BK433" s="6">
        <f ca="1">BK432+SUMIFS('Transactions (Dated)'!$F:$F,'Transactions (Dated)'!$D:$D,$BF433,'Transactions (Dated)'!$B:$B,BK$11,'Transactions (Dated)'!$C:$C,"Dividend (paid to cash)")*Z433</f>
        <v>397.32000000000005</v>
      </c>
      <c r="BL433" s="6">
        <f ca="1">BL432+SUMIFS('Transactions (Dated)'!$F:$F,'Transactions (Dated)'!$D:$D,$BF433,'Transactions (Dated)'!$B:$B,BL$11,'Transactions (Dated)'!$C:$C,"Dividend (paid to cash)")*AA433</f>
        <v>0</v>
      </c>
      <c r="BM433" s="6">
        <f ca="1">BM432+SUMIFS('Transactions (Dated)'!$F:$F,'Transactions (Dated)'!$D:$D,$BF433,'Transactions (Dated)'!$B:$B,BM$11,'Transactions (Dated)'!$C:$C,"Dividend (paid to cash)")*AB433</f>
        <v>1796.585</v>
      </c>
      <c r="BN433" s="6">
        <f ca="1">BN432+SUMIFS('Transactions (Dated)'!$F:$F,'Transactions (Dated)'!$D:$D,$BF433,'Transactions (Dated)'!$B:$B,BN$11,'Transactions (Dated)'!$C:$C,"Dividend (paid to cash)")*AC433</f>
        <v>1740</v>
      </c>
      <c r="BO433" s="6">
        <f ca="1">BO432+SUMIFS('Transactions (Dated)'!$F:$F,'Transactions (Dated)'!$D:$D,$BF433,'Transactions (Dated)'!$B:$B,BO$11,'Transactions (Dated)'!$C:$C,"Dividend (paid to cash)")*AD433</f>
        <v>0</v>
      </c>
      <c r="BP433" s="6">
        <f ca="1">BP432+SUMIFS('Transactions (Dated)'!$F:$F,'Transactions (Dated)'!$D:$D,$BF433,'Transactions (Dated)'!$B:$B,BP$11,'Transactions (Dated)'!$C:$C,"Dividend (paid to cash)")*AE433</f>
        <v>0</v>
      </c>
      <c r="BQ433" s="6">
        <f ca="1">BQ432+SUMIFS('Transactions (Dated)'!$F:$F,'Transactions (Dated)'!$D:$D,$BF433,'Transactions (Dated)'!$B:$B,BQ$11,'Transactions (Dated)'!$C:$C,"Dividend (paid to cash)")*AF433</f>
        <v>0</v>
      </c>
      <c r="BR433" s="6">
        <f ca="1">BR432+SUMIFS('Transactions (Dated)'!$F:$F,'Transactions (Dated)'!$D:$D,$BF433,'Transactions (Dated)'!$B:$B,BR$11,'Transactions (Dated)'!$C:$C,"Dividend (paid to cash)")*AG433</f>
        <v>0</v>
      </c>
      <c r="BS433" s="6">
        <f ca="1">BS432+SUMIFS('Transactions (Dated)'!$F:$F,'Transactions (Dated)'!$D:$D,$BF433,'Transactions (Dated)'!$B:$B,BS$11,'Transactions (Dated)'!$C:$C,"Dividend (paid to cash)")*AH433</f>
        <v>0</v>
      </c>
      <c r="BT433" s="6">
        <f ca="1">BT432+SUMIFS('Transactions (Dated)'!$F:$F,'Transactions (Dated)'!$D:$D,$BF433,'Transactions (Dated)'!$B:$B,BT$11,'Transactions (Dated)'!$C:$C,"Dividend (paid to cash)")*AI433</f>
        <v>0</v>
      </c>
      <c r="BU433" s="6">
        <f ca="1">BU432+SUMIFS('Transactions (Dated)'!$F:$F,'Transactions (Dated)'!$D:$D,$BF433,'Transactions (Dated)'!$B:$B,BU$11,'Transactions (Dated)'!$C:$C,"Dividend (paid to cash)")*AJ433</f>
        <v>0</v>
      </c>
      <c r="BV433" s="6"/>
      <c r="BX433" s="6">
        <f t="shared" ca="1" si="174"/>
        <v>640153.45999999985</v>
      </c>
      <c r="BZ433" s="3">
        <f t="shared" si="175"/>
        <v>42527</v>
      </c>
      <c r="CA433" s="4">
        <f t="shared" ca="1" si="170"/>
        <v>408977.77</v>
      </c>
      <c r="CB433" s="4">
        <f t="shared" ca="1" si="171"/>
        <v>640153.45999999985</v>
      </c>
      <c r="CD433" s="4">
        <f t="shared" ca="1" si="172"/>
        <v>1049131.23</v>
      </c>
    </row>
    <row r="434" spans="2:82" x14ac:dyDescent="0.15">
      <c r="B434" s="3">
        <f t="shared" si="173"/>
        <v>42528</v>
      </c>
      <c r="C434" s="2">
        <v>14365.6</v>
      </c>
      <c r="E434" s="70">
        <v>42528</v>
      </c>
      <c r="F434" s="69">
        <v>9.48</v>
      </c>
      <c r="G434" s="69">
        <v>2.21</v>
      </c>
      <c r="H434" s="69">
        <v>19.45</v>
      </c>
      <c r="I434" s="69">
        <v>37.479999999999997</v>
      </c>
      <c r="J434" s="69">
        <v>14.28</v>
      </c>
      <c r="K434" s="69">
        <v>13.07</v>
      </c>
      <c r="L434" s="69">
        <v>16.73</v>
      </c>
      <c r="M434" s="69">
        <v>4.4400000000000004</v>
      </c>
      <c r="N434" s="69">
        <v>9.1999999999999993</v>
      </c>
      <c r="O434" s="69">
        <v>8.7033000000000005</v>
      </c>
      <c r="P434" s="69">
        <v>29.76</v>
      </c>
      <c r="Q434" s="69">
        <v>1.1000000000000001</v>
      </c>
      <c r="R434" s="69">
        <v>5.76</v>
      </c>
      <c r="S434" s="69">
        <v>41.55</v>
      </c>
      <c r="T434" s="4"/>
      <c r="V434" s="3">
        <f t="shared" si="152"/>
        <v>42528</v>
      </c>
      <c r="W434" s="40">
        <f ca="1">W433+SUMIFS('Transactions (Dated)'!$E$2:$E$53,'Transactions (Dated)'!$D$2:$D$53,'Share Values'!$V434,'Transactions (Dated)'!$B$2:$B$53,'Share Values'!W$11,'Transactions (Dated)'!$C$2:$C$53,"Buy")-SUMIFS('Transactions (Dated)'!$E$2:$E$53,'Transactions (Dated)'!$D$2:$D$53,'Share Values'!$V434,'Transactions (Dated)'!$B$2:$B$53,'Share Values'!W$11,'Transactions (Dated)'!$C$2:$C$53,"Sell")</f>
        <v>4625</v>
      </c>
      <c r="X434" s="40">
        <f ca="1">X433+SUMIFS('Transactions (Dated)'!$E$2:$E$53,'Transactions (Dated)'!$D$2:$D$53,'Share Values'!$V434,'Transactions (Dated)'!$B$2:$B$53,'Share Values'!X$11,'Transactions (Dated)'!$C$2:$C$53,"Buy")-SUMIFS('Transactions (Dated)'!$E$2:$E$53,'Transactions (Dated)'!$D$2:$D$53,'Share Values'!$V434,'Transactions (Dated)'!$B$2:$B$53,'Share Values'!X$11,'Transactions (Dated)'!$C$2:$C$53,"Sell")</f>
        <v>9375</v>
      </c>
      <c r="Y434" s="40">
        <f ca="1">Y433+SUMIFS('Transactions (Dated)'!$E$2:$E$53,'Transactions (Dated)'!$D$2:$D$53,'Share Values'!$V434,'Transactions (Dated)'!$B$2:$B$53,'Share Values'!Y$11,'Transactions (Dated)'!$C$2:$C$53,"Buy")-SUMIFS('Transactions (Dated)'!$E$2:$E$53,'Transactions (Dated)'!$D$2:$D$53,'Share Values'!$V434,'Transactions (Dated)'!$B$2:$B$53,'Share Values'!Y$11,'Transactions (Dated)'!$C$2:$C$53,"Sell")</f>
        <v>0</v>
      </c>
      <c r="Z434" s="40">
        <f ca="1">Z433+SUMIFS('Transactions (Dated)'!$E$2:$E$53,'Transactions (Dated)'!$D$2:$D$53,'Share Values'!$V434,'Transactions (Dated)'!$B$2:$B$53,'Share Values'!Z$11,'Transactions (Dated)'!$C$2:$C$53,"Buy")-SUMIFS('Transactions (Dated)'!$E$2:$E$53,'Transactions (Dated)'!$D$2:$D$53,'Share Values'!$V434,'Transactions (Dated)'!$B$2:$B$53,'Share Values'!Z$11,'Transactions (Dated)'!$C$2:$C$53,"Sell")</f>
        <v>1892</v>
      </c>
      <c r="AA434" s="40">
        <f ca="1">AA433+SUMIFS('Transactions (Dated)'!$E$2:$E$53,'Transactions (Dated)'!$D$2:$D$53,'Share Values'!$V434,'Transactions (Dated)'!$B$2:$B$53,'Share Values'!AA$11,'Transactions (Dated)'!$C$2:$C$53,"Buy")-SUMIFS('Transactions (Dated)'!$E$2:$E$53,'Transactions (Dated)'!$D$2:$D$53,'Share Values'!$V434,'Transactions (Dated)'!$B$2:$B$53,'Share Values'!AA$11,'Transactions (Dated)'!$C$2:$C$53,"Sell")</f>
        <v>2348</v>
      </c>
      <c r="AB434" s="40">
        <f ca="1">AB433+SUMIFS('Transactions (Dated)'!$E$2:$E$53,'Transactions (Dated)'!$D$2:$D$53,'Share Values'!$V434,'Transactions (Dated)'!$B$2:$B$53,'Share Values'!AB$11,'Transactions (Dated)'!$C$2:$C$53,"Buy")-SUMIFS('Transactions (Dated)'!$E$2:$E$53,'Transactions (Dated)'!$D$2:$D$53,'Share Values'!$V434,'Transactions (Dated)'!$B$2:$B$53,'Share Values'!AB$11,'Transactions (Dated)'!$C$2:$C$53,"Sell")</f>
        <v>4900</v>
      </c>
      <c r="AC434" s="40">
        <f ca="1">AC433+SUMIFS('Transactions (Dated)'!$E$2:$E$53,'Transactions (Dated)'!$D$2:$D$53,'Share Values'!$V434,'Transactions (Dated)'!$B$2:$B$53,'Share Values'!AC$11,'Transactions (Dated)'!$C$2:$C$53,"Buy")-SUMIFS('Transactions (Dated)'!$E$2:$E$53,'Transactions (Dated)'!$D$2:$D$53,'Share Values'!$V434,'Transactions (Dated)'!$B$2:$B$53,'Share Values'!AC$11,'Transactions (Dated)'!$C$2:$C$53,"Sell")</f>
        <v>2900</v>
      </c>
      <c r="AD434" s="40">
        <f ca="1">AD433+SUMIFS('Transactions (Dated)'!$E$2:$E$53,'Transactions (Dated)'!$D$2:$D$53,'Share Values'!$V434,'Transactions (Dated)'!$B$2:$B$53,'Share Values'!AD$11,'Transactions (Dated)'!$C$2:$C$53,"Buy")-SUMIFS('Transactions (Dated)'!$E$2:$E$53,'Transactions (Dated)'!$D$2:$D$53,'Share Values'!$V434,'Transactions (Dated)'!$B$2:$B$53,'Share Values'!AD$11,'Transactions (Dated)'!$C$2:$C$53,"Sell")</f>
        <v>14201</v>
      </c>
      <c r="AE434" s="40">
        <f ca="1">AE433+SUMIFS('Transactions (Dated)'!$E$2:$E$53,'Transactions (Dated)'!$D$2:$D$53,'Share Values'!$V434,'Transactions (Dated)'!$B$2:$B$53,'Share Values'!AE$11,'Transactions (Dated)'!$C$2:$C$53,"Buy")-SUMIFS('Transactions (Dated)'!$E$2:$E$53,'Transactions (Dated)'!$D$2:$D$53,'Share Values'!$V434,'Transactions (Dated)'!$B$2:$B$53,'Share Values'!AE$11,'Transactions (Dated)'!$C$2:$C$53,"Sell")</f>
        <v>6835</v>
      </c>
      <c r="AF434" s="40">
        <f ca="1">AF433+SUMIFS('Transactions (Dated)'!$E$2:$E$53,'Transactions (Dated)'!$D$2:$D$53,'Share Values'!$V434,'Transactions (Dated)'!$B$2:$B$53,'Share Values'!AF$11,'Transactions (Dated)'!$C$2:$C$53,"Buy")-SUMIFS('Transactions (Dated)'!$E$2:$E$53,'Transactions (Dated)'!$D$2:$D$53,'Share Values'!$V434,'Transactions (Dated)'!$B$2:$B$53,'Share Values'!AF$11,'Transactions (Dated)'!$C$2:$C$53,"Sell")</f>
        <v>0</v>
      </c>
      <c r="AG434" s="40">
        <f ca="1">AG433+SUMIFS('Transactions (Dated)'!$E$2:$E$53,'Transactions (Dated)'!$D$2:$D$53,'Share Values'!$V434,'Transactions (Dated)'!$B$2:$B$53,'Share Values'!AG$11,'Transactions (Dated)'!$C$2:$C$53,"Buy")-SUMIFS('Transactions (Dated)'!$E$2:$E$53,'Transactions (Dated)'!$D$2:$D$53,'Share Values'!$V434,'Transactions (Dated)'!$B$2:$B$53,'Share Values'!AG$11,'Transactions (Dated)'!$C$2:$C$53,"Sell")</f>
        <v>0</v>
      </c>
      <c r="AH434" s="40">
        <f ca="1">AH433+SUMIFS('Transactions (Dated)'!$E$2:$E$53,'Transactions (Dated)'!$D$2:$D$53,'Share Values'!$V434,'Transactions (Dated)'!$B$2:$B$53,'Share Values'!AH$11,'Transactions (Dated)'!$C$2:$C$53,"Buy")-SUMIFS('Transactions (Dated)'!$E$2:$E$53,'Transactions (Dated)'!$D$2:$D$53,'Share Values'!$V434,'Transactions (Dated)'!$B$2:$B$53,'Share Values'!AH$11,'Transactions (Dated)'!$C$2:$C$53,"Sell")</f>
        <v>0</v>
      </c>
      <c r="AI434" s="40">
        <f ca="1">AI433+SUMIFS('Transactions (Dated)'!$E$2:$E$53,'Transactions (Dated)'!$D$2:$D$53,'Share Values'!$V434,'Transactions (Dated)'!$B$2:$B$53,'Share Values'!AI$11,'Transactions (Dated)'!$C$2:$C$53,"Buy")-SUMIFS('Transactions (Dated)'!$E$2:$E$53,'Transactions (Dated)'!$D$2:$D$53,'Share Values'!$V434,'Transactions (Dated)'!$B$2:$B$53,'Share Values'!AI$11,'Transactions (Dated)'!$C$2:$C$53,"Sell")</f>
        <v>0</v>
      </c>
      <c r="AJ434" s="40">
        <f ca="1">AJ433+SUMIFS('Transactions (Dated)'!$E$2:$E$53,'Transactions (Dated)'!$D$2:$D$53,'Share Values'!$V434,'Transactions (Dated)'!$B$2:$B$53,'Share Values'!AJ$11,'Transactions (Dated)'!$C$2:$C$53,"Buy")-SUMIFS('Transactions (Dated)'!$E$2:$E$53,'Transactions (Dated)'!$D$2:$D$53,'Share Values'!$V434,'Transactions (Dated)'!$B$2:$B$53,'Share Values'!AJ$11,'Transactions (Dated)'!$C$2:$C$53,"Sell")</f>
        <v>0</v>
      </c>
      <c r="AK434" s="40"/>
      <c r="AM434" s="3">
        <f t="shared" si="153"/>
        <v>42528</v>
      </c>
      <c r="AN434" s="6">
        <f t="shared" ca="1" si="154"/>
        <v>43845</v>
      </c>
      <c r="AO434" s="6">
        <f t="shared" ca="1" si="155"/>
        <v>20718.75</v>
      </c>
      <c r="AP434" s="6">
        <f t="shared" ca="1" si="156"/>
        <v>0</v>
      </c>
      <c r="AQ434" s="6">
        <f t="shared" ca="1" si="157"/>
        <v>70912.159999999989</v>
      </c>
      <c r="AR434" s="6">
        <f t="shared" ca="1" si="158"/>
        <v>33529.439999999995</v>
      </c>
      <c r="AS434" s="6">
        <f t="shared" ca="1" si="159"/>
        <v>64043</v>
      </c>
      <c r="AT434" s="6">
        <f t="shared" ca="1" si="160"/>
        <v>48517</v>
      </c>
      <c r="AU434" s="6">
        <f t="shared" ca="1" si="161"/>
        <v>63052.44</v>
      </c>
      <c r="AV434" s="6">
        <f t="shared" ca="1" si="162"/>
        <v>62881.999999999993</v>
      </c>
      <c r="AW434" s="6">
        <f t="shared" ca="1" si="163"/>
        <v>0</v>
      </c>
      <c r="AX434" s="6">
        <f t="shared" ca="1" si="164"/>
        <v>0</v>
      </c>
      <c r="AY434" s="6">
        <f t="shared" ca="1" si="165"/>
        <v>0</v>
      </c>
      <c r="AZ434" s="6">
        <f t="shared" ca="1" si="166"/>
        <v>0</v>
      </c>
      <c r="BA434" s="6">
        <f t="shared" ca="1" si="167"/>
        <v>0</v>
      </c>
      <c r="BB434" s="6"/>
      <c r="BD434" s="4">
        <f t="shared" ca="1" si="168"/>
        <v>407499.79</v>
      </c>
      <c r="BF434" s="3">
        <f t="shared" si="169"/>
        <v>42528</v>
      </c>
      <c r="BG434" s="6">
        <f>BG433+SUMIFS('Transactions (Dated)'!H:H,'Transactions (Dated)'!D:D,'Share Values'!AM434)</f>
        <v>633797.67999999993</v>
      </c>
      <c r="BH434" s="6">
        <f ca="1">BH433+SUMIFS('Transactions (Dated)'!$F:$F,'Transactions (Dated)'!$D:$D,$BF434,'Transactions (Dated)'!$B:$B,BH$11,'Transactions (Dated)'!$C:$C,"Dividend (paid to cash)")*W434</f>
        <v>0</v>
      </c>
      <c r="BI434" s="6">
        <f ca="1">BI433+SUMIFS('Transactions (Dated)'!$F:$F,'Transactions (Dated)'!$D:$D,$BF434,'Transactions (Dated)'!$B:$B,BI$11,'Transactions (Dated)'!$C:$C,"Dividend (paid to cash)")*X434</f>
        <v>2421.875</v>
      </c>
      <c r="BJ434" s="6">
        <f ca="1">BJ433+SUMIFS('Transactions (Dated)'!$F:$F,'Transactions (Dated)'!$D:$D,$BF434,'Transactions (Dated)'!$B:$B,BJ$11,'Transactions (Dated)'!$C:$C,"Dividend (paid to cash)")*Y434</f>
        <v>0</v>
      </c>
      <c r="BK434" s="6">
        <f ca="1">BK433+SUMIFS('Transactions (Dated)'!$F:$F,'Transactions (Dated)'!$D:$D,$BF434,'Transactions (Dated)'!$B:$B,BK$11,'Transactions (Dated)'!$C:$C,"Dividend (paid to cash)")*Z434</f>
        <v>397.32000000000005</v>
      </c>
      <c r="BL434" s="6">
        <f ca="1">BL433+SUMIFS('Transactions (Dated)'!$F:$F,'Transactions (Dated)'!$D:$D,$BF434,'Transactions (Dated)'!$B:$B,BL$11,'Transactions (Dated)'!$C:$C,"Dividend (paid to cash)")*AA434</f>
        <v>0</v>
      </c>
      <c r="BM434" s="6">
        <f ca="1">BM433+SUMIFS('Transactions (Dated)'!$F:$F,'Transactions (Dated)'!$D:$D,$BF434,'Transactions (Dated)'!$B:$B,BM$11,'Transactions (Dated)'!$C:$C,"Dividend (paid to cash)")*AB434</f>
        <v>1796.585</v>
      </c>
      <c r="BN434" s="6">
        <f ca="1">BN433+SUMIFS('Transactions (Dated)'!$F:$F,'Transactions (Dated)'!$D:$D,$BF434,'Transactions (Dated)'!$B:$B,BN$11,'Transactions (Dated)'!$C:$C,"Dividend (paid to cash)")*AC434</f>
        <v>1740</v>
      </c>
      <c r="BO434" s="6">
        <f ca="1">BO433+SUMIFS('Transactions (Dated)'!$F:$F,'Transactions (Dated)'!$D:$D,$BF434,'Transactions (Dated)'!$B:$B,BO$11,'Transactions (Dated)'!$C:$C,"Dividend (paid to cash)")*AD434</f>
        <v>0</v>
      </c>
      <c r="BP434" s="6">
        <f ca="1">BP433+SUMIFS('Transactions (Dated)'!$F:$F,'Transactions (Dated)'!$D:$D,$BF434,'Transactions (Dated)'!$B:$B,BP$11,'Transactions (Dated)'!$C:$C,"Dividend (paid to cash)")*AE434</f>
        <v>0</v>
      </c>
      <c r="BQ434" s="6">
        <f ca="1">BQ433+SUMIFS('Transactions (Dated)'!$F:$F,'Transactions (Dated)'!$D:$D,$BF434,'Transactions (Dated)'!$B:$B,BQ$11,'Transactions (Dated)'!$C:$C,"Dividend (paid to cash)")*AF434</f>
        <v>0</v>
      </c>
      <c r="BR434" s="6">
        <f ca="1">BR433+SUMIFS('Transactions (Dated)'!$F:$F,'Transactions (Dated)'!$D:$D,$BF434,'Transactions (Dated)'!$B:$B,BR$11,'Transactions (Dated)'!$C:$C,"Dividend (paid to cash)")*AG434</f>
        <v>0</v>
      </c>
      <c r="BS434" s="6">
        <f ca="1">BS433+SUMIFS('Transactions (Dated)'!$F:$F,'Transactions (Dated)'!$D:$D,$BF434,'Transactions (Dated)'!$B:$B,BS$11,'Transactions (Dated)'!$C:$C,"Dividend (paid to cash)")*AH434</f>
        <v>0</v>
      </c>
      <c r="BT434" s="6">
        <f ca="1">BT433+SUMIFS('Transactions (Dated)'!$F:$F,'Transactions (Dated)'!$D:$D,$BF434,'Transactions (Dated)'!$B:$B,BT$11,'Transactions (Dated)'!$C:$C,"Dividend (paid to cash)")*AI434</f>
        <v>0</v>
      </c>
      <c r="BU434" s="6">
        <f ca="1">BU433+SUMIFS('Transactions (Dated)'!$F:$F,'Transactions (Dated)'!$D:$D,$BF434,'Transactions (Dated)'!$B:$B,BU$11,'Transactions (Dated)'!$C:$C,"Dividend (paid to cash)")*AJ434</f>
        <v>0</v>
      </c>
      <c r="BV434" s="6"/>
      <c r="BX434" s="6">
        <f t="shared" ca="1" si="174"/>
        <v>640153.45999999985</v>
      </c>
      <c r="BZ434" s="3">
        <f t="shared" si="175"/>
        <v>42528</v>
      </c>
      <c r="CA434" s="4">
        <f t="shared" ca="1" si="170"/>
        <v>407499.79</v>
      </c>
      <c r="CB434" s="4">
        <f t="shared" ca="1" si="171"/>
        <v>640153.45999999985</v>
      </c>
      <c r="CD434" s="4">
        <f t="shared" ca="1" si="172"/>
        <v>1047653.2499999998</v>
      </c>
    </row>
    <row r="435" spans="2:82" x14ac:dyDescent="0.15">
      <c r="B435" s="3">
        <f t="shared" si="173"/>
        <v>42529</v>
      </c>
      <c r="C435" s="2">
        <v>14313.1</v>
      </c>
      <c r="E435" s="70">
        <v>42529</v>
      </c>
      <c r="F435" s="69">
        <v>9.41</v>
      </c>
      <c r="G435" s="69">
        <v>2.2999999999999998</v>
      </c>
      <c r="H435" s="69">
        <v>19.38</v>
      </c>
      <c r="I435" s="69">
        <v>37.6</v>
      </c>
      <c r="J435" s="69">
        <v>14.14</v>
      </c>
      <c r="K435" s="69">
        <v>13.02</v>
      </c>
      <c r="L435" s="69">
        <v>16.649999999999999</v>
      </c>
      <c r="M435" s="69">
        <v>4.49</v>
      </c>
      <c r="N435" s="69">
        <v>9.23</v>
      </c>
      <c r="O435" s="69">
        <v>8.7833000000000006</v>
      </c>
      <c r="P435" s="69">
        <v>29.47</v>
      </c>
      <c r="Q435" s="69">
        <v>1.1499999999999999</v>
      </c>
      <c r="R435" s="69">
        <v>6.35</v>
      </c>
      <c r="S435" s="69">
        <v>41.92</v>
      </c>
      <c r="T435" s="4"/>
      <c r="V435" s="3">
        <f t="shared" si="152"/>
        <v>42529</v>
      </c>
      <c r="W435" s="40">
        <f ca="1">W434+SUMIFS('Transactions (Dated)'!$E$2:$E$53,'Transactions (Dated)'!$D$2:$D$53,'Share Values'!$V435,'Transactions (Dated)'!$B$2:$B$53,'Share Values'!W$11,'Transactions (Dated)'!$C$2:$C$53,"Buy")-SUMIFS('Transactions (Dated)'!$E$2:$E$53,'Transactions (Dated)'!$D$2:$D$53,'Share Values'!$V435,'Transactions (Dated)'!$B$2:$B$53,'Share Values'!W$11,'Transactions (Dated)'!$C$2:$C$53,"Sell")</f>
        <v>4625</v>
      </c>
      <c r="X435" s="40">
        <f ca="1">X434+SUMIFS('Transactions (Dated)'!$E$2:$E$53,'Transactions (Dated)'!$D$2:$D$53,'Share Values'!$V435,'Transactions (Dated)'!$B$2:$B$53,'Share Values'!X$11,'Transactions (Dated)'!$C$2:$C$53,"Buy")-SUMIFS('Transactions (Dated)'!$E$2:$E$53,'Transactions (Dated)'!$D$2:$D$53,'Share Values'!$V435,'Transactions (Dated)'!$B$2:$B$53,'Share Values'!X$11,'Transactions (Dated)'!$C$2:$C$53,"Sell")</f>
        <v>9375</v>
      </c>
      <c r="Y435" s="40">
        <f ca="1">Y434+SUMIFS('Transactions (Dated)'!$E$2:$E$53,'Transactions (Dated)'!$D$2:$D$53,'Share Values'!$V435,'Transactions (Dated)'!$B$2:$B$53,'Share Values'!Y$11,'Transactions (Dated)'!$C$2:$C$53,"Buy")-SUMIFS('Transactions (Dated)'!$E$2:$E$53,'Transactions (Dated)'!$D$2:$D$53,'Share Values'!$V435,'Transactions (Dated)'!$B$2:$B$53,'Share Values'!Y$11,'Transactions (Dated)'!$C$2:$C$53,"Sell")</f>
        <v>0</v>
      </c>
      <c r="Z435" s="40">
        <f ca="1">Z434+SUMIFS('Transactions (Dated)'!$E$2:$E$53,'Transactions (Dated)'!$D$2:$D$53,'Share Values'!$V435,'Transactions (Dated)'!$B$2:$B$53,'Share Values'!Z$11,'Transactions (Dated)'!$C$2:$C$53,"Buy")-SUMIFS('Transactions (Dated)'!$E$2:$E$53,'Transactions (Dated)'!$D$2:$D$53,'Share Values'!$V435,'Transactions (Dated)'!$B$2:$B$53,'Share Values'!Z$11,'Transactions (Dated)'!$C$2:$C$53,"Sell")</f>
        <v>1892</v>
      </c>
      <c r="AA435" s="40">
        <f ca="1">AA434+SUMIFS('Transactions (Dated)'!$E$2:$E$53,'Transactions (Dated)'!$D$2:$D$53,'Share Values'!$V435,'Transactions (Dated)'!$B$2:$B$53,'Share Values'!AA$11,'Transactions (Dated)'!$C$2:$C$53,"Buy")-SUMIFS('Transactions (Dated)'!$E$2:$E$53,'Transactions (Dated)'!$D$2:$D$53,'Share Values'!$V435,'Transactions (Dated)'!$B$2:$B$53,'Share Values'!AA$11,'Transactions (Dated)'!$C$2:$C$53,"Sell")</f>
        <v>2348</v>
      </c>
      <c r="AB435" s="40">
        <f ca="1">AB434+SUMIFS('Transactions (Dated)'!$E$2:$E$53,'Transactions (Dated)'!$D$2:$D$53,'Share Values'!$V435,'Transactions (Dated)'!$B$2:$B$53,'Share Values'!AB$11,'Transactions (Dated)'!$C$2:$C$53,"Buy")-SUMIFS('Transactions (Dated)'!$E$2:$E$53,'Transactions (Dated)'!$D$2:$D$53,'Share Values'!$V435,'Transactions (Dated)'!$B$2:$B$53,'Share Values'!AB$11,'Transactions (Dated)'!$C$2:$C$53,"Sell")</f>
        <v>4900</v>
      </c>
      <c r="AC435" s="40">
        <f ca="1">AC434+SUMIFS('Transactions (Dated)'!$E$2:$E$53,'Transactions (Dated)'!$D$2:$D$53,'Share Values'!$V435,'Transactions (Dated)'!$B$2:$B$53,'Share Values'!AC$11,'Transactions (Dated)'!$C$2:$C$53,"Buy")-SUMIFS('Transactions (Dated)'!$E$2:$E$53,'Transactions (Dated)'!$D$2:$D$53,'Share Values'!$V435,'Transactions (Dated)'!$B$2:$B$53,'Share Values'!AC$11,'Transactions (Dated)'!$C$2:$C$53,"Sell")</f>
        <v>2900</v>
      </c>
      <c r="AD435" s="40">
        <f ca="1">AD434+SUMIFS('Transactions (Dated)'!$E$2:$E$53,'Transactions (Dated)'!$D$2:$D$53,'Share Values'!$V435,'Transactions (Dated)'!$B$2:$B$53,'Share Values'!AD$11,'Transactions (Dated)'!$C$2:$C$53,"Buy")-SUMIFS('Transactions (Dated)'!$E$2:$E$53,'Transactions (Dated)'!$D$2:$D$53,'Share Values'!$V435,'Transactions (Dated)'!$B$2:$B$53,'Share Values'!AD$11,'Transactions (Dated)'!$C$2:$C$53,"Sell")</f>
        <v>14201</v>
      </c>
      <c r="AE435" s="40">
        <f ca="1">AE434+SUMIFS('Transactions (Dated)'!$E$2:$E$53,'Transactions (Dated)'!$D$2:$D$53,'Share Values'!$V435,'Transactions (Dated)'!$B$2:$B$53,'Share Values'!AE$11,'Transactions (Dated)'!$C$2:$C$53,"Buy")-SUMIFS('Transactions (Dated)'!$E$2:$E$53,'Transactions (Dated)'!$D$2:$D$53,'Share Values'!$V435,'Transactions (Dated)'!$B$2:$B$53,'Share Values'!AE$11,'Transactions (Dated)'!$C$2:$C$53,"Sell")</f>
        <v>6835</v>
      </c>
      <c r="AF435" s="40">
        <f ca="1">AF434+SUMIFS('Transactions (Dated)'!$E$2:$E$53,'Transactions (Dated)'!$D$2:$D$53,'Share Values'!$V435,'Transactions (Dated)'!$B$2:$B$53,'Share Values'!AF$11,'Transactions (Dated)'!$C$2:$C$53,"Buy")-SUMIFS('Transactions (Dated)'!$E$2:$E$53,'Transactions (Dated)'!$D$2:$D$53,'Share Values'!$V435,'Transactions (Dated)'!$B$2:$B$53,'Share Values'!AF$11,'Transactions (Dated)'!$C$2:$C$53,"Sell")</f>
        <v>0</v>
      </c>
      <c r="AG435" s="40">
        <f ca="1">AG434+SUMIFS('Transactions (Dated)'!$E$2:$E$53,'Transactions (Dated)'!$D$2:$D$53,'Share Values'!$V435,'Transactions (Dated)'!$B$2:$B$53,'Share Values'!AG$11,'Transactions (Dated)'!$C$2:$C$53,"Buy")-SUMIFS('Transactions (Dated)'!$E$2:$E$53,'Transactions (Dated)'!$D$2:$D$53,'Share Values'!$V435,'Transactions (Dated)'!$B$2:$B$53,'Share Values'!AG$11,'Transactions (Dated)'!$C$2:$C$53,"Sell")</f>
        <v>0</v>
      </c>
      <c r="AH435" s="40">
        <f ca="1">AH434+SUMIFS('Transactions (Dated)'!$E$2:$E$53,'Transactions (Dated)'!$D$2:$D$53,'Share Values'!$V435,'Transactions (Dated)'!$B$2:$B$53,'Share Values'!AH$11,'Transactions (Dated)'!$C$2:$C$53,"Buy")-SUMIFS('Transactions (Dated)'!$E$2:$E$53,'Transactions (Dated)'!$D$2:$D$53,'Share Values'!$V435,'Transactions (Dated)'!$B$2:$B$53,'Share Values'!AH$11,'Transactions (Dated)'!$C$2:$C$53,"Sell")</f>
        <v>0</v>
      </c>
      <c r="AI435" s="40">
        <f ca="1">AI434+SUMIFS('Transactions (Dated)'!$E$2:$E$53,'Transactions (Dated)'!$D$2:$D$53,'Share Values'!$V435,'Transactions (Dated)'!$B$2:$B$53,'Share Values'!AI$11,'Transactions (Dated)'!$C$2:$C$53,"Buy")-SUMIFS('Transactions (Dated)'!$E$2:$E$53,'Transactions (Dated)'!$D$2:$D$53,'Share Values'!$V435,'Transactions (Dated)'!$B$2:$B$53,'Share Values'!AI$11,'Transactions (Dated)'!$C$2:$C$53,"Sell")</f>
        <v>0</v>
      </c>
      <c r="AJ435" s="40">
        <f ca="1">AJ434+SUMIFS('Transactions (Dated)'!$E$2:$E$53,'Transactions (Dated)'!$D$2:$D$53,'Share Values'!$V435,'Transactions (Dated)'!$B$2:$B$53,'Share Values'!AJ$11,'Transactions (Dated)'!$C$2:$C$53,"Buy")-SUMIFS('Transactions (Dated)'!$E$2:$E$53,'Transactions (Dated)'!$D$2:$D$53,'Share Values'!$V435,'Transactions (Dated)'!$B$2:$B$53,'Share Values'!AJ$11,'Transactions (Dated)'!$C$2:$C$53,"Sell")</f>
        <v>0</v>
      </c>
      <c r="AK435" s="40"/>
      <c r="AM435" s="3">
        <f t="shared" si="153"/>
        <v>42529</v>
      </c>
      <c r="AN435" s="6">
        <f t="shared" ca="1" si="154"/>
        <v>43521.25</v>
      </c>
      <c r="AO435" s="6">
        <f t="shared" ca="1" si="155"/>
        <v>21562.5</v>
      </c>
      <c r="AP435" s="6">
        <f t="shared" ca="1" si="156"/>
        <v>0</v>
      </c>
      <c r="AQ435" s="6">
        <f t="shared" ca="1" si="157"/>
        <v>71139.199999999997</v>
      </c>
      <c r="AR435" s="6">
        <f t="shared" ca="1" si="158"/>
        <v>33200.720000000001</v>
      </c>
      <c r="AS435" s="6">
        <f t="shared" ca="1" si="159"/>
        <v>63798</v>
      </c>
      <c r="AT435" s="6">
        <f t="shared" ca="1" si="160"/>
        <v>48284.999999999993</v>
      </c>
      <c r="AU435" s="6">
        <f t="shared" ca="1" si="161"/>
        <v>63762.490000000005</v>
      </c>
      <c r="AV435" s="6">
        <f t="shared" ca="1" si="162"/>
        <v>63087.05</v>
      </c>
      <c r="AW435" s="6">
        <f t="shared" ca="1" si="163"/>
        <v>0</v>
      </c>
      <c r="AX435" s="6">
        <f t="shared" ca="1" si="164"/>
        <v>0</v>
      </c>
      <c r="AY435" s="6">
        <f t="shared" ca="1" si="165"/>
        <v>0</v>
      </c>
      <c r="AZ435" s="6">
        <f t="shared" ca="1" si="166"/>
        <v>0</v>
      </c>
      <c r="BA435" s="6">
        <f t="shared" ca="1" si="167"/>
        <v>0</v>
      </c>
      <c r="BB435" s="6"/>
      <c r="BD435" s="4">
        <f t="shared" ca="1" si="168"/>
        <v>408356.20999999996</v>
      </c>
      <c r="BF435" s="3">
        <f t="shared" si="169"/>
        <v>42529</v>
      </c>
      <c r="BG435" s="6">
        <f>BG434+SUMIFS('Transactions (Dated)'!H:H,'Transactions (Dated)'!D:D,'Share Values'!AM435)</f>
        <v>633797.67999999993</v>
      </c>
      <c r="BH435" s="6">
        <f ca="1">BH434+SUMIFS('Transactions (Dated)'!$F:$F,'Transactions (Dated)'!$D:$D,$BF435,'Transactions (Dated)'!$B:$B,BH$11,'Transactions (Dated)'!$C:$C,"Dividend (paid to cash)")*W435</f>
        <v>0</v>
      </c>
      <c r="BI435" s="6">
        <f ca="1">BI434+SUMIFS('Transactions (Dated)'!$F:$F,'Transactions (Dated)'!$D:$D,$BF435,'Transactions (Dated)'!$B:$B,BI$11,'Transactions (Dated)'!$C:$C,"Dividend (paid to cash)")*X435</f>
        <v>2421.875</v>
      </c>
      <c r="BJ435" s="6">
        <f ca="1">BJ434+SUMIFS('Transactions (Dated)'!$F:$F,'Transactions (Dated)'!$D:$D,$BF435,'Transactions (Dated)'!$B:$B,BJ$11,'Transactions (Dated)'!$C:$C,"Dividend (paid to cash)")*Y435</f>
        <v>0</v>
      </c>
      <c r="BK435" s="6">
        <f ca="1">BK434+SUMIFS('Transactions (Dated)'!$F:$F,'Transactions (Dated)'!$D:$D,$BF435,'Transactions (Dated)'!$B:$B,BK$11,'Transactions (Dated)'!$C:$C,"Dividend (paid to cash)")*Z435</f>
        <v>397.32000000000005</v>
      </c>
      <c r="BL435" s="6">
        <f ca="1">BL434+SUMIFS('Transactions (Dated)'!$F:$F,'Transactions (Dated)'!$D:$D,$BF435,'Transactions (Dated)'!$B:$B,BL$11,'Transactions (Dated)'!$C:$C,"Dividend (paid to cash)")*AA435</f>
        <v>0</v>
      </c>
      <c r="BM435" s="6">
        <f ca="1">BM434+SUMIFS('Transactions (Dated)'!$F:$F,'Transactions (Dated)'!$D:$D,$BF435,'Transactions (Dated)'!$B:$B,BM$11,'Transactions (Dated)'!$C:$C,"Dividend (paid to cash)")*AB435</f>
        <v>1796.585</v>
      </c>
      <c r="BN435" s="6">
        <f ca="1">BN434+SUMIFS('Transactions (Dated)'!$F:$F,'Transactions (Dated)'!$D:$D,$BF435,'Transactions (Dated)'!$B:$B,BN$11,'Transactions (Dated)'!$C:$C,"Dividend (paid to cash)")*AC435</f>
        <v>1740</v>
      </c>
      <c r="BO435" s="6">
        <f ca="1">BO434+SUMIFS('Transactions (Dated)'!$F:$F,'Transactions (Dated)'!$D:$D,$BF435,'Transactions (Dated)'!$B:$B,BO$11,'Transactions (Dated)'!$C:$C,"Dividend (paid to cash)")*AD435</f>
        <v>0</v>
      </c>
      <c r="BP435" s="6">
        <f ca="1">BP434+SUMIFS('Transactions (Dated)'!$F:$F,'Transactions (Dated)'!$D:$D,$BF435,'Transactions (Dated)'!$B:$B,BP$11,'Transactions (Dated)'!$C:$C,"Dividend (paid to cash)")*AE435</f>
        <v>0</v>
      </c>
      <c r="BQ435" s="6">
        <f ca="1">BQ434+SUMIFS('Transactions (Dated)'!$F:$F,'Transactions (Dated)'!$D:$D,$BF435,'Transactions (Dated)'!$B:$B,BQ$11,'Transactions (Dated)'!$C:$C,"Dividend (paid to cash)")*AF435</f>
        <v>0</v>
      </c>
      <c r="BR435" s="6">
        <f ca="1">BR434+SUMIFS('Transactions (Dated)'!$F:$F,'Transactions (Dated)'!$D:$D,$BF435,'Transactions (Dated)'!$B:$B,BR$11,'Transactions (Dated)'!$C:$C,"Dividend (paid to cash)")*AG435</f>
        <v>0</v>
      </c>
      <c r="BS435" s="6">
        <f ca="1">BS434+SUMIFS('Transactions (Dated)'!$F:$F,'Transactions (Dated)'!$D:$D,$BF435,'Transactions (Dated)'!$B:$B,BS$11,'Transactions (Dated)'!$C:$C,"Dividend (paid to cash)")*AH435</f>
        <v>0</v>
      </c>
      <c r="BT435" s="6">
        <f ca="1">BT434+SUMIFS('Transactions (Dated)'!$F:$F,'Transactions (Dated)'!$D:$D,$BF435,'Transactions (Dated)'!$B:$B,BT$11,'Transactions (Dated)'!$C:$C,"Dividend (paid to cash)")*AI435</f>
        <v>0</v>
      </c>
      <c r="BU435" s="6">
        <f ca="1">BU434+SUMIFS('Transactions (Dated)'!$F:$F,'Transactions (Dated)'!$D:$D,$BF435,'Transactions (Dated)'!$B:$B,BU$11,'Transactions (Dated)'!$C:$C,"Dividend (paid to cash)")*AJ435</f>
        <v>0</v>
      </c>
      <c r="BV435" s="6"/>
      <c r="BX435" s="6">
        <f t="shared" ca="1" si="174"/>
        <v>640153.45999999985</v>
      </c>
      <c r="BZ435" s="3">
        <f t="shared" si="175"/>
        <v>42529</v>
      </c>
      <c r="CA435" s="4">
        <f t="shared" ca="1" si="170"/>
        <v>408356.20999999996</v>
      </c>
      <c r="CB435" s="4">
        <f t="shared" ca="1" si="171"/>
        <v>640153.45999999985</v>
      </c>
      <c r="CD435" s="4">
        <f t="shared" ca="1" si="172"/>
        <v>1048509.6699999998</v>
      </c>
    </row>
    <row r="436" spans="2:82" x14ac:dyDescent="0.15">
      <c r="B436" s="3">
        <f t="shared" si="173"/>
        <v>42530</v>
      </c>
      <c r="C436" s="2">
        <v>14240</v>
      </c>
      <c r="E436" s="70">
        <v>42530</v>
      </c>
      <c r="F436" s="69">
        <v>9.34</v>
      </c>
      <c r="G436" s="69">
        <v>2.33</v>
      </c>
      <c r="H436" s="69">
        <v>19.29</v>
      </c>
      <c r="I436" s="69">
        <v>37.479999999999997</v>
      </c>
      <c r="J436" s="69">
        <v>14.04</v>
      </c>
      <c r="K436" s="69">
        <v>12.97</v>
      </c>
      <c r="L436" s="69">
        <v>16.579999999999998</v>
      </c>
      <c r="M436" s="69">
        <v>4.66</v>
      </c>
      <c r="N436" s="69">
        <v>9.24</v>
      </c>
      <c r="O436" s="69">
        <v>8.8666999999999998</v>
      </c>
      <c r="P436" s="69">
        <v>29.83</v>
      </c>
      <c r="Q436" s="69">
        <v>1.1499999999999999</v>
      </c>
      <c r="R436" s="69">
        <v>6.32</v>
      </c>
      <c r="S436" s="69">
        <v>41.99</v>
      </c>
      <c r="T436" s="4"/>
      <c r="V436" s="3">
        <f t="shared" si="152"/>
        <v>42530</v>
      </c>
      <c r="W436" s="40">
        <f ca="1">W435+SUMIFS('Transactions (Dated)'!$E$2:$E$53,'Transactions (Dated)'!$D$2:$D$53,'Share Values'!$V436,'Transactions (Dated)'!$B$2:$B$53,'Share Values'!W$11,'Transactions (Dated)'!$C$2:$C$53,"Buy")-SUMIFS('Transactions (Dated)'!$E$2:$E$53,'Transactions (Dated)'!$D$2:$D$53,'Share Values'!$V436,'Transactions (Dated)'!$B$2:$B$53,'Share Values'!W$11,'Transactions (Dated)'!$C$2:$C$53,"Sell")</f>
        <v>4625</v>
      </c>
      <c r="X436" s="40">
        <f ca="1">X435+SUMIFS('Transactions (Dated)'!$E$2:$E$53,'Transactions (Dated)'!$D$2:$D$53,'Share Values'!$V436,'Transactions (Dated)'!$B$2:$B$53,'Share Values'!X$11,'Transactions (Dated)'!$C$2:$C$53,"Buy")-SUMIFS('Transactions (Dated)'!$E$2:$E$53,'Transactions (Dated)'!$D$2:$D$53,'Share Values'!$V436,'Transactions (Dated)'!$B$2:$B$53,'Share Values'!X$11,'Transactions (Dated)'!$C$2:$C$53,"Sell")</f>
        <v>9375</v>
      </c>
      <c r="Y436" s="40">
        <f ca="1">Y435+SUMIFS('Transactions (Dated)'!$E$2:$E$53,'Transactions (Dated)'!$D$2:$D$53,'Share Values'!$V436,'Transactions (Dated)'!$B$2:$B$53,'Share Values'!Y$11,'Transactions (Dated)'!$C$2:$C$53,"Buy")-SUMIFS('Transactions (Dated)'!$E$2:$E$53,'Transactions (Dated)'!$D$2:$D$53,'Share Values'!$V436,'Transactions (Dated)'!$B$2:$B$53,'Share Values'!Y$11,'Transactions (Dated)'!$C$2:$C$53,"Sell")</f>
        <v>0</v>
      </c>
      <c r="Z436" s="40">
        <f ca="1">Z435+SUMIFS('Transactions (Dated)'!$E$2:$E$53,'Transactions (Dated)'!$D$2:$D$53,'Share Values'!$V436,'Transactions (Dated)'!$B$2:$B$53,'Share Values'!Z$11,'Transactions (Dated)'!$C$2:$C$53,"Buy")-SUMIFS('Transactions (Dated)'!$E$2:$E$53,'Transactions (Dated)'!$D$2:$D$53,'Share Values'!$V436,'Transactions (Dated)'!$B$2:$B$53,'Share Values'!Z$11,'Transactions (Dated)'!$C$2:$C$53,"Sell")</f>
        <v>1892</v>
      </c>
      <c r="AA436" s="40">
        <f ca="1">AA435+SUMIFS('Transactions (Dated)'!$E$2:$E$53,'Transactions (Dated)'!$D$2:$D$53,'Share Values'!$V436,'Transactions (Dated)'!$B$2:$B$53,'Share Values'!AA$11,'Transactions (Dated)'!$C$2:$C$53,"Buy")-SUMIFS('Transactions (Dated)'!$E$2:$E$53,'Transactions (Dated)'!$D$2:$D$53,'Share Values'!$V436,'Transactions (Dated)'!$B$2:$B$53,'Share Values'!AA$11,'Transactions (Dated)'!$C$2:$C$53,"Sell")</f>
        <v>2348</v>
      </c>
      <c r="AB436" s="40">
        <f ca="1">AB435+SUMIFS('Transactions (Dated)'!$E$2:$E$53,'Transactions (Dated)'!$D$2:$D$53,'Share Values'!$V436,'Transactions (Dated)'!$B$2:$B$53,'Share Values'!AB$11,'Transactions (Dated)'!$C$2:$C$53,"Buy")-SUMIFS('Transactions (Dated)'!$E$2:$E$53,'Transactions (Dated)'!$D$2:$D$53,'Share Values'!$V436,'Transactions (Dated)'!$B$2:$B$53,'Share Values'!AB$11,'Transactions (Dated)'!$C$2:$C$53,"Sell")</f>
        <v>4900</v>
      </c>
      <c r="AC436" s="40">
        <f ca="1">AC435+SUMIFS('Transactions (Dated)'!$E$2:$E$53,'Transactions (Dated)'!$D$2:$D$53,'Share Values'!$V436,'Transactions (Dated)'!$B$2:$B$53,'Share Values'!AC$11,'Transactions (Dated)'!$C$2:$C$53,"Buy")-SUMIFS('Transactions (Dated)'!$E$2:$E$53,'Transactions (Dated)'!$D$2:$D$53,'Share Values'!$V436,'Transactions (Dated)'!$B$2:$B$53,'Share Values'!AC$11,'Transactions (Dated)'!$C$2:$C$53,"Sell")</f>
        <v>2900</v>
      </c>
      <c r="AD436" s="40">
        <f ca="1">AD435+SUMIFS('Transactions (Dated)'!$E$2:$E$53,'Transactions (Dated)'!$D$2:$D$53,'Share Values'!$V436,'Transactions (Dated)'!$B$2:$B$53,'Share Values'!AD$11,'Transactions (Dated)'!$C$2:$C$53,"Buy")-SUMIFS('Transactions (Dated)'!$E$2:$E$53,'Transactions (Dated)'!$D$2:$D$53,'Share Values'!$V436,'Transactions (Dated)'!$B$2:$B$53,'Share Values'!AD$11,'Transactions (Dated)'!$C$2:$C$53,"Sell")</f>
        <v>14201</v>
      </c>
      <c r="AE436" s="40">
        <f ca="1">AE435+SUMIFS('Transactions (Dated)'!$E$2:$E$53,'Transactions (Dated)'!$D$2:$D$53,'Share Values'!$V436,'Transactions (Dated)'!$B$2:$B$53,'Share Values'!AE$11,'Transactions (Dated)'!$C$2:$C$53,"Buy")-SUMIFS('Transactions (Dated)'!$E$2:$E$53,'Transactions (Dated)'!$D$2:$D$53,'Share Values'!$V436,'Transactions (Dated)'!$B$2:$B$53,'Share Values'!AE$11,'Transactions (Dated)'!$C$2:$C$53,"Sell")</f>
        <v>6835</v>
      </c>
      <c r="AF436" s="40">
        <f ca="1">AF435+SUMIFS('Transactions (Dated)'!$E$2:$E$53,'Transactions (Dated)'!$D$2:$D$53,'Share Values'!$V436,'Transactions (Dated)'!$B$2:$B$53,'Share Values'!AF$11,'Transactions (Dated)'!$C$2:$C$53,"Buy")-SUMIFS('Transactions (Dated)'!$E$2:$E$53,'Transactions (Dated)'!$D$2:$D$53,'Share Values'!$V436,'Transactions (Dated)'!$B$2:$B$53,'Share Values'!AF$11,'Transactions (Dated)'!$C$2:$C$53,"Sell")</f>
        <v>0</v>
      </c>
      <c r="AG436" s="40">
        <f ca="1">AG435+SUMIFS('Transactions (Dated)'!$E$2:$E$53,'Transactions (Dated)'!$D$2:$D$53,'Share Values'!$V436,'Transactions (Dated)'!$B$2:$B$53,'Share Values'!AG$11,'Transactions (Dated)'!$C$2:$C$53,"Buy")-SUMIFS('Transactions (Dated)'!$E$2:$E$53,'Transactions (Dated)'!$D$2:$D$53,'Share Values'!$V436,'Transactions (Dated)'!$B$2:$B$53,'Share Values'!AG$11,'Transactions (Dated)'!$C$2:$C$53,"Sell")</f>
        <v>0</v>
      </c>
      <c r="AH436" s="40">
        <f ca="1">AH435+SUMIFS('Transactions (Dated)'!$E$2:$E$53,'Transactions (Dated)'!$D$2:$D$53,'Share Values'!$V436,'Transactions (Dated)'!$B$2:$B$53,'Share Values'!AH$11,'Transactions (Dated)'!$C$2:$C$53,"Buy")-SUMIFS('Transactions (Dated)'!$E$2:$E$53,'Transactions (Dated)'!$D$2:$D$53,'Share Values'!$V436,'Transactions (Dated)'!$B$2:$B$53,'Share Values'!AH$11,'Transactions (Dated)'!$C$2:$C$53,"Sell")</f>
        <v>0</v>
      </c>
      <c r="AI436" s="40">
        <f ca="1">AI435+SUMIFS('Transactions (Dated)'!$E$2:$E$53,'Transactions (Dated)'!$D$2:$D$53,'Share Values'!$V436,'Transactions (Dated)'!$B$2:$B$53,'Share Values'!AI$11,'Transactions (Dated)'!$C$2:$C$53,"Buy")-SUMIFS('Transactions (Dated)'!$E$2:$E$53,'Transactions (Dated)'!$D$2:$D$53,'Share Values'!$V436,'Transactions (Dated)'!$B$2:$B$53,'Share Values'!AI$11,'Transactions (Dated)'!$C$2:$C$53,"Sell")</f>
        <v>0</v>
      </c>
      <c r="AJ436" s="40">
        <f ca="1">AJ435+SUMIFS('Transactions (Dated)'!$E$2:$E$53,'Transactions (Dated)'!$D$2:$D$53,'Share Values'!$V436,'Transactions (Dated)'!$B$2:$B$53,'Share Values'!AJ$11,'Transactions (Dated)'!$C$2:$C$53,"Buy")-SUMIFS('Transactions (Dated)'!$E$2:$E$53,'Transactions (Dated)'!$D$2:$D$53,'Share Values'!$V436,'Transactions (Dated)'!$B$2:$B$53,'Share Values'!AJ$11,'Transactions (Dated)'!$C$2:$C$53,"Sell")</f>
        <v>0</v>
      </c>
      <c r="AK436" s="40"/>
      <c r="AM436" s="3">
        <f t="shared" si="153"/>
        <v>42530</v>
      </c>
      <c r="AN436" s="6">
        <f t="shared" ca="1" si="154"/>
        <v>43197.5</v>
      </c>
      <c r="AO436" s="6">
        <f t="shared" ca="1" si="155"/>
        <v>21843.75</v>
      </c>
      <c r="AP436" s="6">
        <f t="shared" ca="1" si="156"/>
        <v>0</v>
      </c>
      <c r="AQ436" s="6">
        <f t="shared" ca="1" si="157"/>
        <v>70912.159999999989</v>
      </c>
      <c r="AR436" s="6">
        <f t="shared" ca="1" si="158"/>
        <v>32965.919999999998</v>
      </c>
      <c r="AS436" s="6">
        <f t="shared" ca="1" si="159"/>
        <v>63553</v>
      </c>
      <c r="AT436" s="6">
        <f t="shared" ca="1" si="160"/>
        <v>48081.999999999993</v>
      </c>
      <c r="AU436" s="6">
        <f t="shared" ca="1" si="161"/>
        <v>66176.66</v>
      </c>
      <c r="AV436" s="6">
        <f t="shared" ca="1" si="162"/>
        <v>63155.4</v>
      </c>
      <c r="AW436" s="6">
        <f t="shared" ca="1" si="163"/>
        <v>0</v>
      </c>
      <c r="AX436" s="6">
        <f t="shared" ca="1" si="164"/>
        <v>0</v>
      </c>
      <c r="AY436" s="6">
        <f t="shared" ca="1" si="165"/>
        <v>0</v>
      </c>
      <c r="AZ436" s="6">
        <f t="shared" ca="1" si="166"/>
        <v>0</v>
      </c>
      <c r="BA436" s="6">
        <f t="shared" ca="1" si="167"/>
        <v>0</v>
      </c>
      <c r="BB436" s="6"/>
      <c r="BD436" s="4">
        <f t="shared" ca="1" si="168"/>
        <v>409886.39</v>
      </c>
      <c r="BF436" s="3">
        <f t="shared" si="169"/>
        <v>42530</v>
      </c>
      <c r="BG436" s="6">
        <f>BG435+SUMIFS('Transactions (Dated)'!H:H,'Transactions (Dated)'!D:D,'Share Values'!AM436)</f>
        <v>633797.67999999993</v>
      </c>
      <c r="BH436" s="6">
        <f ca="1">BH435+SUMIFS('Transactions (Dated)'!$F:$F,'Transactions (Dated)'!$D:$D,$BF436,'Transactions (Dated)'!$B:$B,BH$11,'Transactions (Dated)'!$C:$C,"Dividend (paid to cash)")*W436</f>
        <v>0</v>
      </c>
      <c r="BI436" s="6">
        <f ca="1">BI435+SUMIFS('Transactions (Dated)'!$F:$F,'Transactions (Dated)'!$D:$D,$BF436,'Transactions (Dated)'!$B:$B,BI$11,'Transactions (Dated)'!$C:$C,"Dividend (paid to cash)")*X436</f>
        <v>2421.875</v>
      </c>
      <c r="BJ436" s="6">
        <f ca="1">BJ435+SUMIFS('Transactions (Dated)'!$F:$F,'Transactions (Dated)'!$D:$D,$BF436,'Transactions (Dated)'!$B:$B,BJ$11,'Transactions (Dated)'!$C:$C,"Dividend (paid to cash)")*Y436</f>
        <v>0</v>
      </c>
      <c r="BK436" s="6">
        <f ca="1">BK435+SUMIFS('Transactions (Dated)'!$F:$F,'Transactions (Dated)'!$D:$D,$BF436,'Transactions (Dated)'!$B:$B,BK$11,'Transactions (Dated)'!$C:$C,"Dividend (paid to cash)")*Z436</f>
        <v>397.32000000000005</v>
      </c>
      <c r="BL436" s="6">
        <f ca="1">BL435+SUMIFS('Transactions (Dated)'!$F:$F,'Transactions (Dated)'!$D:$D,$BF436,'Transactions (Dated)'!$B:$B,BL$11,'Transactions (Dated)'!$C:$C,"Dividend (paid to cash)")*AA436</f>
        <v>0</v>
      </c>
      <c r="BM436" s="6">
        <f ca="1">BM435+SUMIFS('Transactions (Dated)'!$F:$F,'Transactions (Dated)'!$D:$D,$BF436,'Transactions (Dated)'!$B:$B,BM$11,'Transactions (Dated)'!$C:$C,"Dividend (paid to cash)")*AB436</f>
        <v>1796.585</v>
      </c>
      <c r="BN436" s="6">
        <f ca="1">BN435+SUMIFS('Transactions (Dated)'!$F:$F,'Transactions (Dated)'!$D:$D,$BF436,'Transactions (Dated)'!$B:$B,BN$11,'Transactions (Dated)'!$C:$C,"Dividend (paid to cash)")*AC436</f>
        <v>1740</v>
      </c>
      <c r="BO436" s="6">
        <f ca="1">BO435+SUMIFS('Transactions (Dated)'!$F:$F,'Transactions (Dated)'!$D:$D,$BF436,'Transactions (Dated)'!$B:$B,BO$11,'Transactions (Dated)'!$C:$C,"Dividend (paid to cash)")*AD436</f>
        <v>0</v>
      </c>
      <c r="BP436" s="6">
        <f ca="1">BP435+SUMIFS('Transactions (Dated)'!$F:$F,'Transactions (Dated)'!$D:$D,$BF436,'Transactions (Dated)'!$B:$B,BP$11,'Transactions (Dated)'!$C:$C,"Dividend (paid to cash)")*AE436</f>
        <v>0</v>
      </c>
      <c r="BQ436" s="6">
        <f ca="1">BQ435+SUMIFS('Transactions (Dated)'!$F:$F,'Transactions (Dated)'!$D:$D,$BF436,'Transactions (Dated)'!$B:$B,BQ$11,'Transactions (Dated)'!$C:$C,"Dividend (paid to cash)")*AF436</f>
        <v>0</v>
      </c>
      <c r="BR436" s="6">
        <f ca="1">BR435+SUMIFS('Transactions (Dated)'!$F:$F,'Transactions (Dated)'!$D:$D,$BF436,'Transactions (Dated)'!$B:$B,BR$11,'Transactions (Dated)'!$C:$C,"Dividend (paid to cash)")*AG436</f>
        <v>0</v>
      </c>
      <c r="BS436" s="6">
        <f ca="1">BS435+SUMIFS('Transactions (Dated)'!$F:$F,'Transactions (Dated)'!$D:$D,$BF436,'Transactions (Dated)'!$B:$B,BS$11,'Transactions (Dated)'!$C:$C,"Dividend (paid to cash)")*AH436</f>
        <v>0</v>
      </c>
      <c r="BT436" s="6">
        <f ca="1">BT435+SUMIFS('Transactions (Dated)'!$F:$F,'Transactions (Dated)'!$D:$D,$BF436,'Transactions (Dated)'!$B:$B,BT$11,'Transactions (Dated)'!$C:$C,"Dividend (paid to cash)")*AI436</f>
        <v>0</v>
      </c>
      <c r="BU436" s="6">
        <f ca="1">BU435+SUMIFS('Transactions (Dated)'!$F:$F,'Transactions (Dated)'!$D:$D,$BF436,'Transactions (Dated)'!$B:$B,BU$11,'Transactions (Dated)'!$C:$C,"Dividend (paid to cash)")*AJ436</f>
        <v>0</v>
      </c>
      <c r="BV436" s="6"/>
      <c r="BX436" s="6">
        <f t="shared" ca="1" si="174"/>
        <v>640153.45999999985</v>
      </c>
      <c r="BZ436" s="3">
        <f t="shared" si="175"/>
        <v>42530</v>
      </c>
      <c r="CA436" s="4">
        <f t="shared" ca="1" si="170"/>
        <v>409886.39</v>
      </c>
      <c r="CB436" s="4">
        <f t="shared" ca="1" si="171"/>
        <v>640153.45999999985</v>
      </c>
      <c r="CD436" s="4">
        <f t="shared" ca="1" si="172"/>
        <v>1050039.8499999999</v>
      </c>
    </row>
    <row r="437" spans="2:82" x14ac:dyDescent="0.15">
      <c r="B437" s="3">
        <f t="shared" si="173"/>
        <v>42531</v>
      </c>
      <c r="C437" s="2">
        <v>14037.5</v>
      </c>
      <c r="E437" s="70">
        <v>42531</v>
      </c>
      <c r="F437" s="69">
        <v>8.92</v>
      </c>
      <c r="G437" s="69">
        <v>2.25</v>
      </c>
      <c r="H437" s="69">
        <v>19.010000000000002</v>
      </c>
      <c r="I437" s="69">
        <v>37.270000000000003</v>
      </c>
      <c r="J437" s="69">
        <v>13.89</v>
      </c>
      <c r="K437" s="69">
        <v>12.94</v>
      </c>
      <c r="L437" s="69">
        <v>16.149999999999999</v>
      </c>
      <c r="M437" s="69">
        <v>4.68</v>
      </c>
      <c r="N437" s="69">
        <v>9.24</v>
      </c>
      <c r="O437" s="69">
        <v>8.8766999999999996</v>
      </c>
      <c r="P437" s="69">
        <v>29.61</v>
      </c>
      <c r="Q437" s="69">
        <v>1.1399999999999999</v>
      </c>
      <c r="R437" s="69">
        <v>6.24</v>
      </c>
      <c r="S437" s="69">
        <v>41.86</v>
      </c>
      <c r="T437" s="4"/>
      <c r="V437" s="3">
        <f t="shared" si="152"/>
        <v>42531</v>
      </c>
      <c r="W437" s="40">
        <f ca="1">W436+SUMIFS('Transactions (Dated)'!$E$2:$E$53,'Transactions (Dated)'!$D$2:$D$53,'Share Values'!$V437,'Transactions (Dated)'!$B$2:$B$53,'Share Values'!W$11,'Transactions (Dated)'!$C$2:$C$53,"Buy")-SUMIFS('Transactions (Dated)'!$E$2:$E$53,'Transactions (Dated)'!$D$2:$D$53,'Share Values'!$V437,'Transactions (Dated)'!$B$2:$B$53,'Share Values'!W$11,'Transactions (Dated)'!$C$2:$C$53,"Sell")</f>
        <v>4625</v>
      </c>
      <c r="X437" s="40">
        <f ca="1">X436+SUMIFS('Transactions (Dated)'!$E$2:$E$53,'Transactions (Dated)'!$D$2:$D$53,'Share Values'!$V437,'Transactions (Dated)'!$B$2:$B$53,'Share Values'!X$11,'Transactions (Dated)'!$C$2:$C$53,"Buy")-SUMIFS('Transactions (Dated)'!$E$2:$E$53,'Transactions (Dated)'!$D$2:$D$53,'Share Values'!$V437,'Transactions (Dated)'!$B$2:$B$53,'Share Values'!X$11,'Transactions (Dated)'!$C$2:$C$53,"Sell")</f>
        <v>9375</v>
      </c>
      <c r="Y437" s="40">
        <f ca="1">Y436+SUMIFS('Transactions (Dated)'!$E$2:$E$53,'Transactions (Dated)'!$D$2:$D$53,'Share Values'!$V437,'Transactions (Dated)'!$B$2:$B$53,'Share Values'!Y$11,'Transactions (Dated)'!$C$2:$C$53,"Buy")-SUMIFS('Transactions (Dated)'!$E$2:$E$53,'Transactions (Dated)'!$D$2:$D$53,'Share Values'!$V437,'Transactions (Dated)'!$B$2:$B$53,'Share Values'!Y$11,'Transactions (Dated)'!$C$2:$C$53,"Sell")</f>
        <v>0</v>
      </c>
      <c r="Z437" s="40">
        <f ca="1">Z436+SUMIFS('Transactions (Dated)'!$E$2:$E$53,'Transactions (Dated)'!$D$2:$D$53,'Share Values'!$V437,'Transactions (Dated)'!$B$2:$B$53,'Share Values'!Z$11,'Transactions (Dated)'!$C$2:$C$53,"Buy")-SUMIFS('Transactions (Dated)'!$E$2:$E$53,'Transactions (Dated)'!$D$2:$D$53,'Share Values'!$V437,'Transactions (Dated)'!$B$2:$B$53,'Share Values'!Z$11,'Transactions (Dated)'!$C$2:$C$53,"Sell")</f>
        <v>1892</v>
      </c>
      <c r="AA437" s="40">
        <f ca="1">AA436+SUMIFS('Transactions (Dated)'!$E$2:$E$53,'Transactions (Dated)'!$D$2:$D$53,'Share Values'!$V437,'Transactions (Dated)'!$B$2:$B$53,'Share Values'!AA$11,'Transactions (Dated)'!$C$2:$C$53,"Buy")-SUMIFS('Transactions (Dated)'!$E$2:$E$53,'Transactions (Dated)'!$D$2:$D$53,'Share Values'!$V437,'Transactions (Dated)'!$B$2:$B$53,'Share Values'!AA$11,'Transactions (Dated)'!$C$2:$C$53,"Sell")</f>
        <v>2348</v>
      </c>
      <c r="AB437" s="40">
        <f ca="1">AB436+SUMIFS('Transactions (Dated)'!$E$2:$E$53,'Transactions (Dated)'!$D$2:$D$53,'Share Values'!$V437,'Transactions (Dated)'!$B$2:$B$53,'Share Values'!AB$11,'Transactions (Dated)'!$C$2:$C$53,"Buy")-SUMIFS('Transactions (Dated)'!$E$2:$E$53,'Transactions (Dated)'!$D$2:$D$53,'Share Values'!$V437,'Transactions (Dated)'!$B$2:$B$53,'Share Values'!AB$11,'Transactions (Dated)'!$C$2:$C$53,"Sell")</f>
        <v>4900</v>
      </c>
      <c r="AC437" s="40">
        <f ca="1">AC436+SUMIFS('Transactions (Dated)'!$E$2:$E$53,'Transactions (Dated)'!$D$2:$D$53,'Share Values'!$V437,'Transactions (Dated)'!$B$2:$B$53,'Share Values'!AC$11,'Transactions (Dated)'!$C$2:$C$53,"Buy")-SUMIFS('Transactions (Dated)'!$E$2:$E$53,'Transactions (Dated)'!$D$2:$D$53,'Share Values'!$V437,'Transactions (Dated)'!$B$2:$B$53,'Share Values'!AC$11,'Transactions (Dated)'!$C$2:$C$53,"Sell")</f>
        <v>2900</v>
      </c>
      <c r="AD437" s="40">
        <f ca="1">AD436+SUMIFS('Transactions (Dated)'!$E$2:$E$53,'Transactions (Dated)'!$D$2:$D$53,'Share Values'!$V437,'Transactions (Dated)'!$B$2:$B$53,'Share Values'!AD$11,'Transactions (Dated)'!$C$2:$C$53,"Buy")-SUMIFS('Transactions (Dated)'!$E$2:$E$53,'Transactions (Dated)'!$D$2:$D$53,'Share Values'!$V437,'Transactions (Dated)'!$B$2:$B$53,'Share Values'!AD$11,'Transactions (Dated)'!$C$2:$C$53,"Sell")</f>
        <v>14201</v>
      </c>
      <c r="AE437" s="40">
        <f ca="1">AE436+SUMIFS('Transactions (Dated)'!$E$2:$E$53,'Transactions (Dated)'!$D$2:$D$53,'Share Values'!$V437,'Transactions (Dated)'!$B$2:$B$53,'Share Values'!AE$11,'Transactions (Dated)'!$C$2:$C$53,"Buy")-SUMIFS('Transactions (Dated)'!$E$2:$E$53,'Transactions (Dated)'!$D$2:$D$53,'Share Values'!$V437,'Transactions (Dated)'!$B$2:$B$53,'Share Values'!AE$11,'Transactions (Dated)'!$C$2:$C$53,"Sell")</f>
        <v>6835</v>
      </c>
      <c r="AF437" s="40">
        <f ca="1">AF436+SUMIFS('Transactions (Dated)'!$E$2:$E$53,'Transactions (Dated)'!$D$2:$D$53,'Share Values'!$V437,'Transactions (Dated)'!$B$2:$B$53,'Share Values'!AF$11,'Transactions (Dated)'!$C$2:$C$53,"Buy")-SUMIFS('Transactions (Dated)'!$E$2:$E$53,'Transactions (Dated)'!$D$2:$D$53,'Share Values'!$V437,'Transactions (Dated)'!$B$2:$B$53,'Share Values'!AF$11,'Transactions (Dated)'!$C$2:$C$53,"Sell")</f>
        <v>0</v>
      </c>
      <c r="AG437" s="40">
        <f ca="1">AG436+SUMIFS('Transactions (Dated)'!$E$2:$E$53,'Transactions (Dated)'!$D$2:$D$53,'Share Values'!$V437,'Transactions (Dated)'!$B$2:$B$53,'Share Values'!AG$11,'Transactions (Dated)'!$C$2:$C$53,"Buy")-SUMIFS('Transactions (Dated)'!$E$2:$E$53,'Transactions (Dated)'!$D$2:$D$53,'Share Values'!$V437,'Transactions (Dated)'!$B$2:$B$53,'Share Values'!AG$11,'Transactions (Dated)'!$C$2:$C$53,"Sell")</f>
        <v>0</v>
      </c>
      <c r="AH437" s="40">
        <f ca="1">AH436+SUMIFS('Transactions (Dated)'!$E$2:$E$53,'Transactions (Dated)'!$D$2:$D$53,'Share Values'!$V437,'Transactions (Dated)'!$B$2:$B$53,'Share Values'!AH$11,'Transactions (Dated)'!$C$2:$C$53,"Buy")-SUMIFS('Transactions (Dated)'!$E$2:$E$53,'Transactions (Dated)'!$D$2:$D$53,'Share Values'!$V437,'Transactions (Dated)'!$B$2:$B$53,'Share Values'!AH$11,'Transactions (Dated)'!$C$2:$C$53,"Sell")</f>
        <v>0</v>
      </c>
      <c r="AI437" s="40">
        <f ca="1">AI436+SUMIFS('Transactions (Dated)'!$E$2:$E$53,'Transactions (Dated)'!$D$2:$D$53,'Share Values'!$V437,'Transactions (Dated)'!$B$2:$B$53,'Share Values'!AI$11,'Transactions (Dated)'!$C$2:$C$53,"Buy")-SUMIFS('Transactions (Dated)'!$E$2:$E$53,'Transactions (Dated)'!$D$2:$D$53,'Share Values'!$V437,'Transactions (Dated)'!$B$2:$B$53,'Share Values'!AI$11,'Transactions (Dated)'!$C$2:$C$53,"Sell")</f>
        <v>0</v>
      </c>
      <c r="AJ437" s="40">
        <f ca="1">AJ436+SUMIFS('Transactions (Dated)'!$E$2:$E$53,'Transactions (Dated)'!$D$2:$D$53,'Share Values'!$V437,'Transactions (Dated)'!$B$2:$B$53,'Share Values'!AJ$11,'Transactions (Dated)'!$C$2:$C$53,"Buy")-SUMIFS('Transactions (Dated)'!$E$2:$E$53,'Transactions (Dated)'!$D$2:$D$53,'Share Values'!$V437,'Transactions (Dated)'!$B$2:$B$53,'Share Values'!AJ$11,'Transactions (Dated)'!$C$2:$C$53,"Sell")</f>
        <v>0</v>
      </c>
      <c r="AK437" s="40"/>
      <c r="AM437" s="3">
        <f t="shared" si="153"/>
        <v>42531</v>
      </c>
      <c r="AN437" s="6">
        <f t="shared" ca="1" si="154"/>
        <v>41255</v>
      </c>
      <c r="AO437" s="6">
        <f t="shared" ca="1" si="155"/>
        <v>21093.75</v>
      </c>
      <c r="AP437" s="6">
        <f t="shared" ca="1" si="156"/>
        <v>0</v>
      </c>
      <c r="AQ437" s="6">
        <f t="shared" ca="1" si="157"/>
        <v>70514.840000000011</v>
      </c>
      <c r="AR437" s="6">
        <f t="shared" ca="1" si="158"/>
        <v>32613.72</v>
      </c>
      <c r="AS437" s="6">
        <f t="shared" ca="1" si="159"/>
        <v>63406</v>
      </c>
      <c r="AT437" s="6">
        <f t="shared" ca="1" si="160"/>
        <v>46834.999999999993</v>
      </c>
      <c r="AU437" s="6">
        <f t="shared" ca="1" si="161"/>
        <v>66460.679999999993</v>
      </c>
      <c r="AV437" s="6">
        <f t="shared" ca="1" si="162"/>
        <v>63155.4</v>
      </c>
      <c r="AW437" s="6">
        <f t="shared" ca="1" si="163"/>
        <v>0</v>
      </c>
      <c r="AX437" s="6">
        <f t="shared" ca="1" si="164"/>
        <v>0</v>
      </c>
      <c r="AY437" s="6">
        <f t="shared" ca="1" si="165"/>
        <v>0</v>
      </c>
      <c r="AZ437" s="6">
        <f t="shared" ca="1" si="166"/>
        <v>0</v>
      </c>
      <c r="BA437" s="6">
        <f t="shared" ca="1" si="167"/>
        <v>0</v>
      </c>
      <c r="BB437" s="6"/>
      <c r="BD437" s="4">
        <f t="shared" ca="1" si="168"/>
        <v>405334.39</v>
      </c>
      <c r="BF437" s="3">
        <f t="shared" si="169"/>
        <v>42531</v>
      </c>
      <c r="BG437" s="6">
        <f>BG436+SUMIFS('Transactions (Dated)'!H:H,'Transactions (Dated)'!D:D,'Share Values'!AM437)</f>
        <v>633797.67999999993</v>
      </c>
      <c r="BH437" s="6">
        <f ca="1">BH436+SUMIFS('Transactions (Dated)'!$F:$F,'Transactions (Dated)'!$D:$D,$BF437,'Transactions (Dated)'!$B:$B,BH$11,'Transactions (Dated)'!$C:$C,"Dividend (paid to cash)")*W437</f>
        <v>0</v>
      </c>
      <c r="BI437" s="6">
        <f ca="1">BI436+SUMIFS('Transactions (Dated)'!$F:$F,'Transactions (Dated)'!$D:$D,$BF437,'Transactions (Dated)'!$B:$B,BI$11,'Transactions (Dated)'!$C:$C,"Dividend (paid to cash)")*X437</f>
        <v>2421.875</v>
      </c>
      <c r="BJ437" s="6">
        <f ca="1">BJ436+SUMIFS('Transactions (Dated)'!$F:$F,'Transactions (Dated)'!$D:$D,$BF437,'Transactions (Dated)'!$B:$B,BJ$11,'Transactions (Dated)'!$C:$C,"Dividend (paid to cash)")*Y437</f>
        <v>0</v>
      </c>
      <c r="BK437" s="6">
        <f ca="1">BK436+SUMIFS('Transactions (Dated)'!$F:$F,'Transactions (Dated)'!$D:$D,$BF437,'Transactions (Dated)'!$B:$B,BK$11,'Transactions (Dated)'!$C:$C,"Dividend (paid to cash)")*Z437</f>
        <v>397.32000000000005</v>
      </c>
      <c r="BL437" s="6">
        <f ca="1">BL436+SUMIFS('Transactions (Dated)'!$F:$F,'Transactions (Dated)'!$D:$D,$BF437,'Transactions (Dated)'!$B:$B,BL$11,'Transactions (Dated)'!$C:$C,"Dividend (paid to cash)")*AA437</f>
        <v>0</v>
      </c>
      <c r="BM437" s="6">
        <f ca="1">BM436+SUMIFS('Transactions (Dated)'!$F:$F,'Transactions (Dated)'!$D:$D,$BF437,'Transactions (Dated)'!$B:$B,BM$11,'Transactions (Dated)'!$C:$C,"Dividend (paid to cash)")*AB437</f>
        <v>1796.585</v>
      </c>
      <c r="BN437" s="6">
        <f ca="1">BN436+SUMIFS('Transactions (Dated)'!$F:$F,'Transactions (Dated)'!$D:$D,$BF437,'Transactions (Dated)'!$B:$B,BN$11,'Transactions (Dated)'!$C:$C,"Dividend (paid to cash)")*AC437</f>
        <v>1740</v>
      </c>
      <c r="BO437" s="6">
        <f ca="1">BO436+SUMIFS('Transactions (Dated)'!$F:$F,'Transactions (Dated)'!$D:$D,$BF437,'Transactions (Dated)'!$B:$B,BO$11,'Transactions (Dated)'!$C:$C,"Dividend (paid to cash)")*AD437</f>
        <v>0</v>
      </c>
      <c r="BP437" s="6">
        <f ca="1">BP436+SUMIFS('Transactions (Dated)'!$F:$F,'Transactions (Dated)'!$D:$D,$BF437,'Transactions (Dated)'!$B:$B,BP$11,'Transactions (Dated)'!$C:$C,"Dividend (paid to cash)")*AE437</f>
        <v>0</v>
      </c>
      <c r="BQ437" s="6">
        <f ca="1">BQ436+SUMIFS('Transactions (Dated)'!$F:$F,'Transactions (Dated)'!$D:$D,$BF437,'Transactions (Dated)'!$B:$B,BQ$11,'Transactions (Dated)'!$C:$C,"Dividend (paid to cash)")*AF437</f>
        <v>0</v>
      </c>
      <c r="BR437" s="6">
        <f ca="1">BR436+SUMIFS('Transactions (Dated)'!$F:$F,'Transactions (Dated)'!$D:$D,$BF437,'Transactions (Dated)'!$B:$B,BR$11,'Transactions (Dated)'!$C:$C,"Dividend (paid to cash)")*AG437</f>
        <v>0</v>
      </c>
      <c r="BS437" s="6">
        <f ca="1">BS436+SUMIFS('Transactions (Dated)'!$F:$F,'Transactions (Dated)'!$D:$D,$BF437,'Transactions (Dated)'!$B:$B,BS$11,'Transactions (Dated)'!$C:$C,"Dividend (paid to cash)")*AH437</f>
        <v>0</v>
      </c>
      <c r="BT437" s="6">
        <f ca="1">BT436+SUMIFS('Transactions (Dated)'!$F:$F,'Transactions (Dated)'!$D:$D,$BF437,'Transactions (Dated)'!$B:$B,BT$11,'Transactions (Dated)'!$C:$C,"Dividend (paid to cash)")*AI437</f>
        <v>0</v>
      </c>
      <c r="BU437" s="6">
        <f ca="1">BU436+SUMIFS('Transactions (Dated)'!$F:$F,'Transactions (Dated)'!$D:$D,$BF437,'Transactions (Dated)'!$B:$B,BU$11,'Transactions (Dated)'!$C:$C,"Dividend (paid to cash)")*AJ437</f>
        <v>0</v>
      </c>
      <c r="BV437" s="6"/>
      <c r="BX437" s="6">
        <f t="shared" ca="1" si="174"/>
        <v>640153.45999999985</v>
      </c>
      <c r="BZ437" s="3">
        <f t="shared" si="175"/>
        <v>42531</v>
      </c>
      <c r="CA437" s="4">
        <f t="shared" ca="1" si="170"/>
        <v>405334.39</v>
      </c>
      <c r="CB437" s="4">
        <f t="shared" ca="1" si="171"/>
        <v>640153.45999999985</v>
      </c>
      <c r="CD437" s="4">
        <f t="shared" ca="1" si="172"/>
        <v>1045487.8499999999</v>
      </c>
    </row>
    <row r="438" spans="2:82" x14ac:dyDescent="0.15">
      <c r="B438" s="3">
        <f t="shared" si="173"/>
        <v>42534</v>
      </c>
      <c r="C438" s="2">
        <v>13993.9</v>
      </c>
      <c r="E438" s="70">
        <v>42534</v>
      </c>
      <c r="F438" s="69">
        <v>8.8699999999999992</v>
      </c>
      <c r="G438" s="69">
        <v>2.19</v>
      </c>
      <c r="H438" s="69">
        <v>18.97</v>
      </c>
      <c r="I438" s="69">
        <v>37</v>
      </c>
      <c r="J438" s="69">
        <v>13.61</v>
      </c>
      <c r="K438" s="69">
        <v>12.9</v>
      </c>
      <c r="L438" s="69">
        <v>16.22</v>
      </c>
      <c r="M438" s="69">
        <v>4.5199999999999996</v>
      </c>
      <c r="N438" s="69">
        <v>8.7799999999999994</v>
      </c>
      <c r="O438" s="69">
        <v>8.8766999999999996</v>
      </c>
      <c r="P438" s="69">
        <v>29.55</v>
      </c>
      <c r="Q438" s="69">
        <v>1.1399999999999999</v>
      </c>
      <c r="R438" s="69">
        <v>6.62</v>
      </c>
      <c r="S438" s="69">
        <v>41.8</v>
      </c>
      <c r="T438" s="4"/>
      <c r="V438" s="3">
        <f t="shared" si="152"/>
        <v>42534</v>
      </c>
      <c r="W438" s="40">
        <f ca="1">W437+SUMIFS('Transactions (Dated)'!$E$2:$E$53,'Transactions (Dated)'!$D$2:$D$53,'Share Values'!$V438,'Transactions (Dated)'!$B$2:$B$53,'Share Values'!W$11,'Transactions (Dated)'!$C$2:$C$53,"Buy")-SUMIFS('Transactions (Dated)'!$E$2:$E$53,'Transactions (Dated)'!$D$2:$D$53,'Share Values'!$V438,'Transactions (Dated)'!$B$2:$B$53,'Share Values'!W$11,'Transactions (Dated)'!$C$2:$C$53,"Sell")</f>
        <v>4625</v>
      </c>
      <c r="X438" s="40">
        <f ca="1">X437+SUMIFS('Transactions (Dated)'!$E$2:$E$53,'Transactions (Dated)'!$D$2:$D$53,'Share Values'!$V438,'Transactions (Dated)'!$B$2:$B$53,'Share Values'!X$11,'Transactions (Dated)'!$C$2:$C$53,"Buy")-SUMIFS('Transactions (Dated)'!$E$2:$E$53,'Transactions (Dated)'!$D$2:$D$53,'Share Values'!$V438,'Transactions (Dated)'!$B$2:$B$53,'Share Values'!X$11,'Transactions (Dated)'!$C$2:$C$53,"Sell")</f>
        <v>9375</v>
      </c>
      <c r="Y438" s="40">
        <f ca="1">Y437+SUMIFS('Transactions (Dated)'!$E$2:$E$53,'Transactions (Dated)'!$D$2:$D$53,'Share Values'!$V438,'Transactions (Dated)'!$B$2:$B$53,'Share Values'!Y$11,'Transactions (Dated)'!$C$2:$C$53,"Buy")-SUMIFS('Transactions (Dated)'!$E$2:$E$53,'Transactions (Dated)'!$D$2:$D$53,'Share Values'!$V438,'Transactions (Dated)'!$B$2:$B$53,'Share Values'!Y$11,'Transactions (Dated)'!$C$2:$C$53,"Sell")</f>
        <v>0</v>
      </c>
      <c r="Z438" s="40">
        <f ca="1">Z437+SUMIFS('Transactions (Dated)'!$E$2:$E$53,'Transactions (Dated)'!$D$2:$D$53,'Share Values'!$V438,'Transactions (Dated)'!$B$2:$B$53,'Share Values'!Z$11,'Transactions (Dated)'!$C$2:$C$53,"Buy")-SUMIFS('Transactions (Dated)'!$E$2:$E$53,'Transactions (Dated)'!$D$2:$D$53,'Share Values'!$V438,'Transactions (Dated)'!$B$2:$B$53,'Share Values'!Z$11,'Transactions (Dated)'!$C$2:$C$53,"Sell")</f>
        <v>1892</v>
      </c>
      <c r="AA438" s="40">
        <f ca="1">AA437+SUMIFS('Transactions (Dated)'!$E$2:$E$53,'Transactions (Dated)'!$D$2:$D$53,'Share Values'!$V438,'Transactions (Dated)'!$B$2:$B$53,'Share Values'!AA$11,'Transactions (Dated)'!$C$2:$C$53,"Buy")-SUMIFS('Transactions (Dated)'!$E$2:$E$53,'Transactions (Dated)'!$D$2:$D$53,'Share Values'!$V438,'Transactions (Dated)'!$B$2:$B$53,'Share Values'!AA$11,'Transactions (Dated)'!$C$2:$C$53,"Sell")</f>
        <v>2348</v>
      </c>
      <c r="AB438" s="40">
        <f ca="1">AB437+SUMIFS('Transactions (Dated)'!$E$2:$E$53,'Transactions (Dated)'!$D$2:$D$53,'Share Values'!$V438,'Transactions (Dated)'!$B$2:$B$53,'Share Values'!AB$11,'Transactions (Dated)'!$C$2:$C$53,"Buy")-SUMIFS('Transactions (Dated)'!$E$2:$E$53,'Transactions (Dated)'!$D$2:$D$53,'Share Values'!$V438,'Transactions (Dated)'!$B$2:$B$53,'Share Values'!AB$11,'Transactions (Dated)'!$C$2:$C$53,"Sell")</f>
        <v>4900</v>
      </c>
      <c r="AC438" s="40">
        <f ca="1">AC437+SUMIFS('Transactions (Dated)'!$E$2:$E$53,'Transactions (Dated)'!$D$2:$D$53,'Share Values'!$V438,'Transactions (Dated)'!$B$2:$B$53,'Share Values'!AC$11,'Transactions (Dated)'!$C$2:$C$53,"Buy")-SUMIFS('Transactions (Dated)'!$E$2:$E$53,'Transactions (Dated)'!$D$2:$D$53,'Share Values'!$V438,'Transactions (Dated)'!$B$2:$B$53,'Share Values'!AC$11,'Transactions (Dated)'!$C$2:$C$53,"Sell")</f>
        <v>2900</v>
      </c>
      <c r="AD438" s="40">
        <f ca="1">AD437+SUMIFS('Transactions (Dated)'!$E$2:$E$53,'Transactions (Dated)'!$D$2:$D$53,'Share Values'!$V438,'Transactions (Dated)'!$B$2:$B$53,'Share Values'!AD$11,'Transactions (Dated)'!$C$2:$C$53,"Buy")-SUMIFS('Transactions (Dated)'!$E$2:$E$53,'Transactions (Dated)'!$D$2:$D$53,'Share Values'!$V438,'Transactions (Dated)'!$B$2:$B$53,'Share Values'!AD$11,'Transactions (Dated)'!$C$2:$C$53,"Sell")</f>
        <v>14201</v>
      </c>
      <c r="AE438" s="40">
        <f ca="1">AE437+SUMIFS('Transactions (Dated)'!$E$2:$E$53,'Transactions (Dated)'!$D$2:$D$53,'Share Values'!$V438,'Transactions (Dated)'!$B$2:$B$53,'Share Values'!AE$11,'Transactions (Dated)'!$C$2:$C$53,"Buy")-SUMIFS('Transactions (Dated)'!$E$2:$E$53,'Transactions (Dated)'!$D$2:$D$53,'Share Values'!$V438,'Transactions (Dated)'!$B$2:$B$53,'Share Values'!AE$11,'Transactions (Dated)'!$C$2:$C$53,"Sell")</f>
        <v>6835</v>
      </c>
      <c r="AF438" s="40">
        <f ca="1">AF437+SUMIFS('Transactions (Dated)'!$E$2:$E$53,'Transactions (Dated)'!$D$2:$D$53,'Share Values'!$V438,'Transactions (Dated)'!$B$2:$B$53,'Share Values'!AF$11,'Transactions (Dated)'!$C$2:$C$53,"Buy")-SUMIFS('Transactions (Dated)'!$E$2:$E$53,'Transactions (Dated)'!$D$2:$D$53,'Share Values'!$V438,'Transactions (Dated)'!$B$2:$B$53,'Share Values'!AF$11,'Transactions (Dated)'!$C$2:$C$53,"Sell")</f>
        <v>0</v>
      </c>
      <c r="AG438" s="40">
        <f ca="1">AG437+SUMIFS('Transactions (Dated)'!$E$2:$E$53,'Transactions (Dated)'!$D$2:$D$53,'Share Values'!$V438,'Transactions (Dated)'!$B$2:$B$53,'Share Values'!AG$11,'Transactions (Dated)'!$C$2:$C$53,"Buy")-SUMIFS('Transactions (Dated)'!$E$2:$E$53,'Transactions (Dated)'!$D$2:$D$53,'Share Values'!$V438,'Transactions (Dated)'!$B$2:$B$53,'Share Values'!AG$11,'Transactions (Dated)'!$C$2:$C$53,"Sell")</f>
        <v>0</v>
      </c>
      <c r="AH438" s="40">
        <f ca="1">AH437+SUMIFS('Transactions (Dated)'!$E$2:$E$53,'Transactions (Dated)'!$D$2:$D$53,'Share Values'!$V438,'Transactions (Dated)'!$B$2:$B$53,'Share Values'!AH$11,'Transactions (Dated)'!$C$2:$C$53,"Buy")-SUMIFS('Transactions (Dated)'!$E$2:$E$53,'Transactions (Dated)'!$D$2:$D$53,'Share Values'!$V438,'Transactions (Dated)'!$B$2:$B$53,'Share Values'!AH$11,'Transactions (Dated)'!$C$2:$C$53,"Sell")</f>
        <v>0</v>
      </c>
      <c r="AI438" s="40">
        <f ca="1">AI437+SUMIFS('Transactions (Dated)'!$E$2:$E$53,'Transactions (Dated)'!$D$2:$D$53,'Share Values'!$V438,'Transactions (Dated)'!$B$2:$B$53,'Share Values'!AI$11,'Transactions (Dated)'!$C$2:$C$53,"Buy")-SUMIFS('Transactions (Dated)'!$E$2:$E$53,'Transactions (Dated)'!$D$2:$D$53,'Share Values'!$V438,'Transactions (Dated)'!$B$2:$B$53,'Share Values'!AI$11,'Transactions (Dated)'!$C$2:$C$53,"Sell")</f>
        <v>0</v>
      </c>
      <c r="AJ438" s="40">
        <f ca="1">AJ437+SUMIFS('Transactions (Dated)'!$E$2:$E$53,'Transactions (Dated)'!$D$2:$D$53,'Share Values'!$V438,'Transactions (Dated)'!$B$2:$B$53,'Share Values'!AJ$11,'Transactions (Dated)'!$C$2:$C$53,"Buy")-SUMIFS('Transactions (Dated)'!$E$2:$E$53,'Transactions (Dated)'!$D$2:$D$53,'Share Values'!$V438,'Transactions (Dated)'!$B$2:$B$53,'Share Values'!AJ$11,'Transactions (Dated)'!$C$2:$C$53,"Sell")</f>
        <v>0</v>
      </c>
      <c r="AK438" s="40"/>
      <c r="AM438" s="3">
        <f t="shared" si="153"/>
        <v>42534</v>
      </c>
      <c r="AN438" s="6">
        <f t="shared" ca="1" si="154"/>
        <v>41023.75</v>
      </c>
      <c r="AO438" s="6">
        <f t="shared" ca="1" si="155"/>
        <v>20531.25</v>
      </c>
      <c r="AP438" s="6">
        <f t="shared" ca="1" si="156"/>
        <v>0</v>
      </c>
      <c r="AQ438" s="6">
        <f t="shared" ca="1" si="157"/>
        <v>70004</v>
      </c>
      <c r="AR438" s="6">
        <f t="shared" ca="1" si="158"/>
        <v>31956.28</v>
      </c>
      <c r="AS438" s="6">
        <f t="shared" ca="1" si="159"/>
        <v>63210</v>
      </c>
      <c r="AT438" s="6">
        <f t="shared" ca="1" si="160"/>
        <v>47038</v>
      </c>
      <c r="AU438" s="6">
        <f t="shared" ca="1" si="161"/>
        <v>64188.52</v>
      </c>
      <c r="AV438" s="6">
        <f t="shared" ca="1" si="162"/>
        <v>60011.299999999996</v>
      </c>
      <c r="AW438" s="6">
        <f t="shared" ca="1" si="163"/>
        <v>0</v>
      </c>
      <c r="AX438" s="6">
        <f t="shared" ca="1" si="164"/>
        <v>0</v>
      </c>
      <c r="AY438" s="6">
        <f t="shared" ca="1" si="165"/>
        <v>0</v>
      </c>
      <c r="AZ438" s="6">
        <f t="shared" ca="1" si="166"/>
        <v>0</v>
      </c>
      <c r="BA438" s="6">
        <f t="shared" ca="1" si="167"/>
        <v>0</v>
      </c>
      <c r="BB438" s="6"/>
      <c r="BD438" s="4">
        <f t="shared" ca="1" si="168"/>
        <v>397963.10000000003</v>
      </c>
      <c r="BF438" s="3">
        <f t="shared" si="169"/>
        <v>42534</v>
      </c>
      <c r="BG438" s="6">
        <f>BG437+SUMIFS('Transactions (Dated)'!H:H,'Transactions (Dated)'!D:D,'Share Values'!AM438)</f>
        <v>633797.67999999993</v>
      </c>
      <c r="BH438" s="6">
        <f ca="1">BH437+SUMIFS('Transactions (Dated)'!$F:$F,'Transactions (Dated)'!$D:$D,$BF438,'Transactions (Dated)'!$B:$B,BH$11,'Transactions (Dated)'!$C:$C,"Dividend (paid to cash)")*W438</f>
        <v>0</v>
      </c>
      <c r="BI438" s="6">
        <f ca="1">BI437+SUMIFS('Transactions (Dated)'!$F:$F,'Transactions (Dated)'!$D:$D,$BF438,'Transactions (Dated)'!$B:$B,BI$11,'Transactions (Dated)'!$C:$C,"Dividend (paid to cash)")*X438</f>
        <v>2421.875</v>
      </c>
      <c r="BJ438" s="6">
        <f ca="1">BJ437+SUMIFS('Transactions (Dated)'!$F:$F,'Transactions (Dated)'!$D:$D,$BF438,'Transactions (Dated)'!$B:$B,BJ$11,'Transactions (Dated)'!$C:$C,"Dividend (paid to cash)")*Y438</f>
        <v>0</v>
      </c>
      <c r="BK438" s="6">
        <f ca="1">BK437+SUMIFS('Transactions (Dated)'!$F:$F,'Transactions (Dated)'!$D:$D,$BF438,'Transactions (Dated)'!$B:$B,BK$11,'Transactions (Dated)'!$C:$C,"Dividend (paid to cash)")*Z438</f>
        <v>397.32000000000005</v>
      </c>
      <c r="BL438" s="6">
        <f ca="1">BL437+SUMIFS('Transactions (Dated)'!$F:$F,'Transactions (Dated)'!$D:$D,$BF438,'Transactions (Dated)'!$B:$B,BL$11,'Transactions (Dated)'!$C:$C,"Dividend (paid to cash)")*AA438</f>
        <v>0</v>
      </c>
      <c r="BM438" s="6">
        <f ca="1">BM437+SUMIFS('Transactions (Dated)'!$F:$F,'Transactions (Dated)'!$D:$D,$BF438,'Transactions (Dated)'!$B:$B,BM$11,'Transactions (Dated)'!$C:$C,"Dividend (paid to cash)")*AB438</f>
        <v>1796.585</v>
      </c>
      <c r="BN438" s="6">
        <f ca="1">BN437+SUMIFS('Transactions (Dated)'!$F:$F,'Transactions (Dated)'!$D:$D,$BF438,'Transactions (Dated)'!$B:$B,BN$11,'Transactions (Dated)'!$C:$C,"Dividend (paid to cash)")*AC438</f>
        <v>1740</v>
      </c>
      <c r="BO438" s="6">
        <f ca="1">BO437+SUMIFS('Transactions (Dated)'!$F:$F,'Transactions (Dated)'!$D:$D,$BF438,'Transactions (Dated)'!$B:$B,BO$11,'Transactions (Dated)'!$C:$C,"Dividend (paid to cash)")*AD438</f>
        <v>0</v>
      </c>
      <c r="BP438" s="6">
        <f ca="1">BP437+SUMIFS('Transactions (Dated)'!$F:$F,'Transactions (Dated)'!$D:$D,$BF438,'Transactions (Dated)'!$B:$B,BP$11,'Transactions (Dated)'!$C:$C,"Dividend (paid to cash)")*AE438</f>
        <v>0</v>
      </c>
      <c r="BQ438" s="6">
        <f ca="1">BQ437+SUMIFS('Transactions (Dated)'!$F:$F,'Transactions (Dated)'!$D:$D,$BF438,'Transactions (Dated)'!$B:$B,BQ$11,'Transactions (Dated)'!$C:$C,"Dividend (paid to cash)")*AF438</f>
        <v>0</v>
      </c>
      <c r="BR438" s="6">
        <f ca="1">BR437+SUMIFS('Transactions (Dated)'!$F:$F,'Transactions (Dated)'!$D:$D,$BF438,'Transactions (Dated)'!$B:$B,BR$11,'Transactions (Dated)'!$C:$C,"Dividend (paid to cash)")*AG438</f>
        <v>0</v>
      </c>
      <c r="BS438" s="6">
        <f ca="1">BS437+SUMIFS('Transactions (Dated)'!$F:$F,'Transactions (Dated)'!$D:$D,$BF438,'Transactions (Dated)'!$B:$B,BS$11,'Transactions (Dated)'!$C:$C,"Dividend (paid to cash)")*AH438</f>
        <v>0</v>
      </c>
      <c r="BT438" s="6">
        <f ca="1">BT437+SUMIFS('Transactions (Dated)'!$F:$F,'Transactions (Dated)'!$D:$D,$BF438,'Transactions (Dated)'!$B:$B,BT$11,'Transactions (Dated)'!$C:$C,"Dividend (paid to cash)")*AI438</f>
        <v>0</v>
      </c>
      <c r="BU438" s="6">
        <f ca="1">BU437+SUMIFS('Transactions (Dated)'!$F:$F,'Transactions (Dated)'!$D:$D,$BF438,'Transactions (Dated)'!$B:$B,BU$11,'Transactions (Dated)'!$C:$C,"Dividend (paid to cash)")*AJ438</f>
        <v>0</v>
      </c>
      <c r="BV438" s="6"/>
      <c r="BX438" s="6">
        <f t="shared" ca="1" si="174"/>
        <v>640153.45999999985</v>
      </c>
      <c r="BZ438" s="3">
        <f t="shared" si="175"/>
        <v>42534</v>
      </c>
      <c r="CA438" s="4">
        <f t="shared" ca="1" si="170"/>
        <v>397963.10000000003</v>
      </c>
      <c r="CB438" s="4">
        <f t="shared" ca="1" si="171"/>
        <v>640153.45999999985</v>
      </c>
      <c r="CD438" s="4">
        <f t="shared" ca="1" si="172"/>
        <v>1038116.5599999998</v>
      </c>
    </row>
    <row r="439" spans="2:82" x14ac:dyDescent="0.15">
      <c r="B439" s="3">
        <f t="shared" si="173"/>
        <v>42535</v>
      </c>
      <c r="C439" s="2">
        <v>13884.2</v>
      </c>
      <c r="E439" s="70">
        <v>42535</v>
      </c>
      <c r="F439" s="69">
        <v>8.8000000000000007</v>
      </c>
      <c r="G439" s="69">
        <v>2.13</v>
      </c>
      <c r="H439" s="69">
        <v>18.829999999999998</v>
      </c>
      <c r="I439" s="69">
        <v>37.21</v>
      </c>
      <c r="J439" s="69">
        <v>13.13</v>
      </c>
      <c r="K439" s="69">
        <v>12.88</v>
      </c>
      <c r="L439" s="69">
        <v>16.07</v>
      </c>
      <c r="M439" s="69">
        <v>4.5</v>
      </c>
      <c r="N439" s="69">
        <v>8.52</v>
      </c>
      <c r="O439" s="69">
        <v>8.76</v>
      </c>
      <c r="P439" s="69">
        <v>29.51</v>
      </c>
      <c r="Q439" s="69">
        <v>1.1499999999999999</v>
      </c>
      <c r="R439" s="69">
        <v>6.3</v>
      </c>
      <c r="S439" s="69">
        <v>41.59</v>
      </c>
      <c r="T439" s="4"/>
      <c r="V439" s="3">
        <f t="shared" si="152"/>
        <v>42535</v>
      </c>
      <c r="W439" s="40">
        <f ca="1">W438+SUMIFS('Transactions (Dated)'!$E$2:$E$53,'Transactions (Dated)'!$D$2:$D$53,'Share Values'!$V439,'Transactions (Dated)'!$B$2:$B$53,'Share Values'!W$11,'Transactions (Dated)'!$C$2:$C$53,"Buy")-SUMIFS('Transactions (Dated)'!$E$2:$E$53,'Transactions (Dated)'!$D$2:$D$53,'Share Values'!$V439,'Transactions (Dated)'!$B$2:$B$53,'Share Values'!W$11,'Transactions (Dated)'!$C$2:$C$53,"Sell")</f>
        <v>4625</v>
      </c>
      <c r="X439" s="40">
        <f ca="1">X438+SUMIFS('Transactions (Dated)'!$E$2:$E$53,'Transactions (Dated)'!$D$2:$D$53,'Share Values'!$V439,'Transactions (Dated)'!$B$2:$B$53,'Share Values'!X$11,'Transactions (Dated)'!$C$2:$C$53,"Buy")-SUMIFS('Transactions (Dated)'!$E$2:$E$53,'Transactions (Dated)'!$D$2:$D$53,'Share Values'!$V439,'Transactions (Dated)'!$B$2:$B$53,'Share Values'!X$11,'Transactions (Dated)'!$C$2:$C$53,"Sell")</f>
        <v>9375</v>
      </c>
      <c r="Y439" s="40">
        <f ca="1">Y438+SUMIFS('Transactions (Dated)'!$E$2:$E$53,'Transactions (Dated)'!$D$2:$D$53,'Share Values'!$V439,'Transactions (Dated)'!$B$2:$B$53,'Share Values'!Y$11,'Transactions (Dated)'!$C$2:$C$53,"Buy")-SUMIFS('Transactions (Dated)'!$E$2:$E$53,'Transactions (Dated)'!$D$2:$D$53,'Share Values'!$V439,'Transactions (Dated)'!$B$2:$B$53,'Share Values'!Y$11,'Transactions (Dated)'!$C$2:$C$53,"Sell")</f>
        <v>0</v>
      </c>
      <c r="Z439" s="40">
        <f ca="1">Z438+SUMIFS('Transactions (Dated)'!$E$2:$E$53,'Transactions (Dated)'!$D$2:$D$53,'Share Values'!$V439,'Transactions (Dated)'!$B$2:$B$53,'Share Values'!Z$11,'Transactions (Dated)'!$C$2:$C$53,"Buy")-SUMIFS('Transactions (Dated)'!$E$2:$E$53,'Transactions (Dated)'!$D$2:$D$53,'Share Values'!$V439,'Transactions (Dated)'!$B$2:$B$53,'Share Values'!Z$11,'Transactions (Dated)'!$C$2:$C$53,"Sell")</f>
        <v>1892</v>
      </c>
      <c r="AA439" s="40">
        <f ca="1">AA438+SUMIFS('Transactions (Dated)'!$E$2:$E$53,'Transactions (Dated)'!$D$2:$D$53,'Share Values'!$V439,'Transactions (Dated)'!$B$2:$B$53,'Share Values'!AA$11,'Transactions (Dated)'!$C$2:$C$53,"Buy")-SUMIFS('Transactions (Dated)'!$E$2:$E$53,'Transactions (Dated)'!$D$2:$D$53,'Share Values'!$V439,'Transactions (Dated)'!$B$2:$B$53,'Share Values'!AA$11,'Transactions (Dated)'!$C$2:$C$53,"Sell")</f>
        <v>2348</v>
      </c>
      <c r="AB439" s="40">
        <f ca="1">AB438+SUMIFS('Transactions (Dated)'!$E$2:$E$53,'Transactions (Dated)'!$D$2:$D$53,'Share Values'!$V439,'Transactions (Dated)'!$B$2:$B$53,'Share Values'!AB$11,'Transactions (Dated)'!$C$2:$C$53,"Buy")-SUMIFS('Transactions (Dated)'!$E$2:$E$53,'Transactions (Dated)'!$D$2:$D$53,'Share Values'!$V439,'Transactions (Dated)'!$B$2:$B$53,'Share Values'!AB$11,'Transactions (Dated)'!$C$2:$C$53,"Sell")</f>
        <v>4900</v>
      </c>
      <c r="AC439" s="40">
        <f ca="1">AC438+SUMIFS('Transactions (Dated)'!$E$2:$E$53,'Transactions (Dated)'!$D$2:$D$53,'Share Values'!$V439,'Transactions (Dated)'!$B$2:$B$53,'Share Values'!AC$11,'Transactions (Dated)'!$C$2:$C$53,"Buy")-SUMIFS('Transactions (Dated)'!$E$2:$E$53,'Transactions (Dated)'!$D$2:$D$53,'Share Values'!$V439,'Transactions (Dated)'!$B$2:$B$53,'Share Values'!AC$11,'Transactions (Dated)'!$C$2:$C$53,"Sell")</f>
        <v>2900</v>
      </c>
      <c r="AD439" s="40">
        <f ca="1">AD438+SUMIFS('Transactions (Dated)'!$E$2:$E$53,'Transactions (Dated)'!$D$2:$D$53,'Share Values'!$V439,'Transactions (Dated)'!$B$2:$B$53,'Share Values'!AD$11,'Transactions (Dated)'!$C$2:$C$53,"Buy")-SUMIFS('Transactions (Dated)'!$E$2:$E$53,'Transactions (Dated)'!$D$2:$D$53,'Share Values'!$V439,'Transactions (Dated)'!$B$2:$B$53,'Share Values'!AD$11,'Transactions (Dated)'!$C$2:$C$53,"Sell")</f>
        <v>14201</v>
      </c>
      <c r="AE439" s="40">
        <f ca="1">AE438+SUMIFS('Transactions (Dated)'!$E$2:$E$53,'Transactions (Dated)'!$D$2:$D$53,'Share Values'!$V439,'Transactions (Dated)'!$B$2:$B$53,'Share Values'!AE$11,'Transactions (Dated)'!$C$2:$C$53,"Buy")-SUMIFS('Transactions (Dated)'!$E$2:$E$53,'Transactions (Dated)'!$D$2:$D$53,'Share Values'!$V439,'Transactions (Dated)'!$B$2:$B$53,'Share Values'!AE$11,'Transactions (Dated)'!$C$2:$C$53,"Sell")</f>
        <v>6835</v>
      </c>
      <c r="AF439" s="40">
        <f ca="1">AF438+SUMIFS('Transactions (Dated)'!$E$2:$E$53,'Transactions (Dated)'!$D$2:$D$53,'Share Values'!$V439,'Transactions (Dated)'!$B$2:$B$53,'Share Values'!AF$11,'Transactions (Dated)'!$C$2:$C$53,"Buy")-SUMIFS('Transactions (Dated)'!$E$2:$E$53,'Transactions (Dated)'!$D$2:$D$53,'Share Values'!$V439,'Transactions (Dated)'!$B$2:$B$53,'Share Values'!AF$11,'Transactions (Dated)'!$C$2:$C$53,"Sell")</f>
        <v>0</v>
      </c>
      <c r="AG439" s="40">
        <f ca="1">AG438+SUMIFS('Transactions (Dated)'!$E$2:$E$53,'Transactions (Dated)'!$D$2:$D$53,'Share Values'!$V439,'Transactions (Dated)'!$B$2:$B$53,'Share Values'!AG$11,'Transactions (Dated)'!$C$2:$C$53,"Buy")-SUMIFS('Transactions (Dated)'!$E$2:$E$53,'Transactions (Dated)'!$D$2:$D$53,'Share Values'!$V439,'Transactions (Dated)'!$B$2:$B$53,'Share Values'!AG$11,'Transactions (Dated)'!$C$2:$C$53,"Sell")</f>
        <v>0</v>
      </c>
      <c r="AH439" s="40">
        <f ca="1">AH438+SUMIFS('Transactions (Dated)'!$E$2:$E$53,'Transactions (Dated)'!$D$2:$D$53,'Share Values'!$V439,'Transactions (Dated)'!$B$2:$B$53,'Share Values'!AH$11,'Transactions (Dated)'!$C$2:$C$53,"Buy")-SUMIFS('Transactions (Dated)'!$E$2:$E$53,'Transactions (Dated)'!$D$2:$D$53,'Share Values'!$V439,'Transactions (Dated)'!$B$2:$B$53,'Share Values'!AH$11,'Transactions (Dated)'!$C$2:$C$53,"Sell")</f>
        <v>0</v>
      </c>
      <c r="AI439" s="40">
        <f ca="1">AI438+SUMIFS('Transactions (Dated)'!$E$2:$E$53,'Transactions (Dated)'!$D$2:$D$53,'Share Values'!$V439,'Transactions (Dated)'!$B$2:$B$53,'Share Values'!AI$11,'Transactions (Dated)'!$C$2:$C$53,"Buy")-SUMIFS('Transactions (Dated)'!$E$2:$E$53,'Transactions (Dated)'!$D$2:$D$53,'Share Values'!$V439,'Transactions (Dated)'!$B$2:$B$53,'Share Values'!AI$11,'Transactions (Dated)'!$C$2:$C$53,"Sell")</f>
        <v>0</v>
      </c>
      <c r="AJ439" s="40">
        <f ca="1">AJ438+SUMIFS('Transactions (Dated)'!$E$2:$E$53,'Transactions (Dated)'!$D$2:$D$53,'Share Values'!$V439,'Transactions (Dated)'!$B$2:$B$53,'Share Values'!AJ$11,'Transactions (Dated)'!$C$2:$C$53,"Buy")-SUMIFS('Transactions (Dated)'!$E$2:$E$53,'Transactions (Dated)'!$D$2:$D$53,'Share Values'!$V439,'Transactions (Dated)'!$B$2:$B$53,'Share Values'!AJ$11,'Transactions (Dated)'!$C$2:$C$53,"Sell")</f>
        <v>0</v>
      </c>
      <c r="AK439" s="40"/>
      <c r="AM439" s="3">
        <f t="shared" si="153"/>
        <v>42535</v>
      </c>
      <c r="AN439" s="6">
        <f t="shared" ca="1" si="154"/>
        <v>40700</v>
      </c>
      <c r="AO439" s="6">
        <f t="shared" ca="1" si="155"/>
        <v>19968.75</v>
      </c>
      <c r="AP439" s="6">
        <f t="shared" ca="1" si="156"/>
        <v>0</v>
      </c>
      <c r="AQ439" s="6">
        <f t="shared" ca="1" si="157"/>
        <v>70401.320000000007</v>
      </c>
      <c r="AR439" s="6">
        <f t="shared" ca="1" si="158"/>
        <v>30829.24</v>
      </c>
      <c r="AS439" s="6">
        <f t="shared" ca="1" si="159"/>
        <v>63112.000000000007</v>
      </c>
      <c r="AT439" s="6">
        <f t="shared" ca="1" si="160"/>
        <v>46603</v>
      </c>
      <c r="AU439" s="6">
        <f t="shared" ca="1" si="161"/>
        <v>63904.5</v>
      </c>
      <c r="AV439" s="6">
        <f t="shared" ca="1" si="162"/>
        <v>58234.2</v>
      </c>
      <c r="AW439" s="6">
        <f t="shared" ca="1" si="163"/>
        <v>0</v>
      </c>
      <c r="AX439" s="6">
        <f t="shared" ca="1" si="164"/>
        <v>0</v>
      </c>
      <c r="AY439" s="6">
        <f t="shared" ca="1" si="165"/>
        <v>0</v>
      </c>
      <c r="AZ439" s="6">
        <f t="shared" ca="1" si="166"/>
        <v>0</v>
      </c>
      <c r="BA439" s="6">
        <f t="shared" ca="1" si="167"/>
        <v>0</v>
      </c>
      <c r="BB439" s="6"/>
      <c r="BD439" s="4">
        <f t="shared" ca="1" si="168"/>
        <v>393753.01</v>
      </c>
      <c r="BF439" s="3">
        <f t="shared" si="169"/>
        <v>42535</v>
      </c>
      <c r="BG439" s="6">
        <f>BG438+SUMIFS('Transactions (Dated)'!H:H,'Transactions (Dated)'!D:D,'Share Values'!AM439)</f>
        <v>633797.67999999993</v>
      </c>
      <c r="BH439" s="6">
        <f ca="1">BH438+SUMIFS('Transactions (Dated)'!$F:$F,'Transactions (Dated)'!$D:$D,$BF439,'Transactions (Dated)'!$B:$B,BH$11,'Transactions (Dated)'!$C:$C,"Dividend (paid to cash)")*W439</f>
        <v>0</v>
      </c>
      <c r="BI439" s="6">
        <f ca="1">BI438+SUMIFS('Transactions (Dated)'!$F:$F,'Transactions (Dated)'!$D:$D,$BF439,'Transactions (Dated)'!$B:$B,BI$11,'Transactions (Dated)'!$C:$C,"Dividend (paid to cash)")*X439</f>
        <v>2421.875</v>
      </c>
      <c r="BJ439" s="6">
        <f ca="1">BJ438+SUMIFS('Transactions (Dated)'!$F:$F,'Transactions (Dated)'!$D:$D,$BF439,'Transactions (Dated)'!$B:$B,BJ$11,'Transactions (Dated)'!$C:$C,"Dividend (paid to cash)")*Y439</f>
        <v>0</v>
      </c>
      <c r="BK439" s="6">
        <f ca="1">BK438+SUMIFS('Transactions (Dated)'!$F:$F,'Transactions (Dated)'!$D:$D,$BF439,'Transactions (Dated)'!$B:$B,BK$11,'Transactions (Dated)'!$C:$C,"Dividend (paid to cash)")*Z439</f>
        <v>397.32000000000005</v>
      </c>
      <c r="BL439" s="6">
        <f ca="1">BL438+SUMIFS('Transactions (Dated)'!$F:$F,'Transactions (Dated)'!$D:$D,$BF439,'Transactions (Dated)'!$B:$B,BL$11,'Transactions (Dated)'!$C:$C,"Dividend (paid to cash)")*AA439</f>
        <v>0</v>
      </c>
      <c r="BM439" s="6">
        <f ca="1">BM438+SUMIFS('Transactions (Dated)'!$F:$F,'Transactions (Dated)'!$D:$D,$BF439,'Transactions (Dated)'!$B:$B,BM$11,'Transactions (Dated)'!$C:$C,"Dividend (paid to cash)")*AB439</f>
        <v>1796.585</v>
      </c>
      <c r="BN439" s="6">
        <f ca="1">BN438+SUMIFS('Transactions (Dated)'!$F:$F,'Transactions (Dated)'!$D:$D,$BF439,'Transactions (Dated)'!$B:$B,BN$11,'Transactions (Dated)'!$C:$C,"Dividend (paid to cash)")*AC439</f>
        <v>1740</v>
      </c>
      <c r="BO439" s="6">
        <f ca="1">BO438+SUMIFS('Transactions (Dated)'!$F:$F,'Transactions (Dated)'!$D:$D,$BF439,'Transactions (Dated)'!$B:$B,BO$11,'Transactions (Dated)'!$C:$C,"Dividend (paid to cash)")*AD439</f>
        <v>0</v>
      </c>
      <c r="BP439" s="6">
        <f ca="1">BP438+SUMIFS('Transactions (Dated)'!$F:$F,'Transactions (Dated)'!$D:$D,$BF439,'Transactions (Dated)'!$B:$B,BP$11,'Transactions (Dated)'!$C:$C,"Dividend (paid to cash)")*AE439</f>
        <v>0</v>
      </c>
      <c r="BQ439" s="6">
        <f ca="1">BQ438+SUMIFS('Transactions (Dated)'!$F:$F,'Transactions (Dated)'!$D:$D,$BF439,'Transactions (Dated)'!$B:$B,BQ$11,'Transactions (Dated)'!$C:$C,"Dividend (paid to cash)")*AF439</f>
        <v>0</v>
      </c>
      <c r="BR439" s="6">
        <f ca="1">BR438+SUMIFS('Transactions (Dated)'!$F:$F,'Transactions (Dated)'!$D:$D,$BF439,'Transactions (Dated)'!$B:$B,BR$11,'Transactions (Dated)'!$C:$C,"Dividend (paid to cash)")*AG439</f>
        <v>0</v>
      </c>
      <c r="BS439" s="6">
        <f ca="1">BS438+SUMIFS('Transactions (Dated)'!$F:$F,'Transactions (Dated)'!$D:$D,$BF439,'Transactions (Dated)'!$B:$B,BS$11,'Transactions (Dated)'!$C:$C,"Dividend (paid to cash)")*AH439</f>
        <v>0</v>
      </c>
      <c r="BT439" s="6">
        <f ca="1">BT438+SUMIFS('Transactions (Dated)'!$F:$F,'Transactions (Dated)'!$D:$D,$BF439,'Transactions (Dated)'!$B:$B,BT$11,'Transactions (Dated)'!$C:$C,"Dividend (paid to cash)")*AI439</f>
        <v>0</v>
      </c>
      <c r="BU439" s="6">
        <f ca="1">BU438+SUMIFS('Transactions (Dated)'!$F:$F,'Transactions (Dated)'!$D:$D,$BF439,'Transactions (Dated)'!$B:$B,BU$11,'Transactions (Dated)'!$C:$C,"Dividend (paid to cash)")*AJ439</f>
        <v>0</v>
      </c>
      <c r="BV439" s="6"/>
      <c r="BX439" s="6">
        <f t="shared" ca="1" si="174"/>
        <v>640153.45999999985</v>
      </c>
      <c r="BZ439" s="3">
        <f t="shared" si="175"/>
        <v>42535</v>
      </c>
      <c r="CA439" s="4">
        <f t="shared" ca="1" si="170"/>
        <v>393753.01</v>
      </c>
      <c r="CB439" s="4">
        <f t="shared" ca="1" si="171"/>
        <v>640153.45999999985</v>
      </c>
      <c r="CD439" s="4">
        <f t="shared" ca="1" si="172"/>
        <v>1033906.4699999999</v>
      </c>
    </row>
    <row r="440" spans="2:82" x14ac:dyDescent="0.15">
      <c r="B440" s="3">
        <f t="shared" si="173"/>
        <v>42536</v>
      </c>
      <c r="C440" s="2">
        <v>13923.5</v>
      </c>
      <c r="E440" s="70">
        <v>42536</v>
      </c>
      <c r="F440" s="69">
        <v>8.84</v>
      </c>
      <c r="G440" s="69">
        <v>2.12</v>
      </c>
      <c r="H440" s="69">
        <v>18.88</v>
      </c>
      <c r="I440" s="69">
        <v>37.32</v>
      </c>
      <c r="J440" s="69">
        <v>12.99</v>
      </c>
      <c r="K440" s="69">
        <v>12.86</v>
      </c>
      <c r="L440" s="69">
        <v>16.13</v>
      </c>
      <c r="M440" s="69">
        <v>4.67</v>
      </c>
      <c r="N440" s="69">
        <v>8.52</v>
      </c>
      <c r="O440" s="69">
        <v>8.8167000000000009</v>
      </c>
      <c r="P440" s="69">
        <v>29.7</v>
      </c>
      <c r="Q440" s="69">
        <v>1.1499999999999999</v>
      </c>
      <c r="R440" s="69">
        <v>6.6</v>
      </c>
      <c r="S440" s="69">
        <v>41.74</v>
      </c>
      <c r="T440" s="4"/>
      <c r="V440" s="3">
        <f t="shared" si="152"/>
        <v>42536</v>
      </c>
      <c r="W440" s="40">
        <f ca="1">W439+SUMIFS('Transactions (Dated)'!$E$2:$E$53,'Transactions (Dated)'!$D$2:$D$53,'Share Values'!$V440,'Transactions (Dated)'!$B$2:$B$53,'Share Values'!W$11,'Transactions (Dated)'!$C$2:$C$53,"Buy")-SUMIFS('Transactions (Dated)'!$E$2:$E$53,'Transactions (Dated)'!$D$2:$D$53,'Share Values'!$V440,'Transactions (Dated)'!$B$2:$B$53,'Share Values'!W$11,'Transactions (Dated)'!$C$2:$C$53,"Sell")</f>
        <v>4625</v>
      </c>
      <c r="X440" s="40">
        <f ca="1">X439+SUMIFS('Transactions (Dated)'!$E$2:$E$53,'Transactions (Dated)'!$D$2:$D$53,'Share Values'!$V440,'Transactions (Dated)'!$B$2:$B$53,'Share Values'!X$11,'Transactions (Dated)'!$C$2:$C$53,"Buy")-SUMIFS('Transactions (Dated)'!$E$2:$E$53,'Transactions (Dated)'!$D$2:$D$53,'Share Values'!$V440,'Transactions (Dated)'!$B$2:$B$53,'Share Values'!X$11,'Transactions (Dated)'!$C$2:$C$53,"Sell")</f>
        <v>9375</v>
      </c>
      <c r="Y440" s="40">
        <f ca="1">Y439+SUMIFS('Transactions (Dated)'!$E$2:$E$53,'Transactions (Dated)'!$D$2:$D$53,'Share Values'!$V440,'Transactions (Dated)'!$B$2:$B$53,'Share Values'!Y$11,'Transactions (Dated)'!$C$2:$C$53,"Buy")-SUMIFS('Transactions (Dated)'!$E$2:$E$53,'Transactions (Dated)'!$D$2:$D$53,'Share Values'!$V440,'Transactions (Dated)'!$B$2:$B$53,'Share Values'!Y$11,'Transactions (Dated)'!$C$2:$C$53,"Sell")</f>
        <v>0</v>
      </c>
      <c r="Z440" s="40">
        <f ca="1">Z439+SUMIFS('Transactions (Dated)'!$E$2:$E$53,'Transactions (Dated)'!$D$2:$D$53,'Share Values'!$V440,'Transactions (Dated)'!$B$2:$B$53,'Share Values'!Z$11,'Transactions (Dated)'!$C$2:$C$53,"Buy")-SUMIFS('Transactions (Dated)'!$E$2:$E$53,'Transactions (Dated)'!$D$2:$D$53,'Share Values'!$V440,'Transactions (Dated)'!$B$2:$B$53,'Share Values'!Z$11,'Transactions (Dated)'!$C$2:$C$53,"Sell")</f>
        <v>1892</v>
      </c>
      <c r="AA440" s="40">
        <f ca="1">AA439+SUMIFS('Transactions (Dated)'!$E$2:$E$53,'Transactions (Dated)'!$D$2:$D$53,'Share Values'!$V440,'Transactions (Dated)'!$B$2:$B$53,'Share Values'!AA$11,'Transactions (Dated)'!$C$2:$C$53,"Buy")-SUMIFS('Transactions (Dated)'!$E$2:$E$53,'Transactions (Dated)'!$D$2:$D$53,'Share Values'!$V440,'Transactions (Dated)'!$B$2:$B$53,'Share Values'!AA$11,'Transactions (Dated)'!$C$2:$C$53,"Sell")</f>
        <v>2348</v>
      </c>
      <c r="AB440" s="40">
        <f ca="1">AB439+SUMIFS('Transactions (Dated)'!$E$2:$E$53,'Transactions (Dated)'!$D$2:$D$53,'Share Values'!$V440,'Transactions (Dated)'!$B$2:$B$53,'Share Values'!AB$11,'Transactions (Dated)'!$C$2:$C$53,"Buy")-SUMIFS('Transactions (Dated)'!$E$2:$E$53,'Transactions (Dated)'!$D$2:$D$53,'Share Values'!$V440,'Transactions (Dated)'!$B$2:$B$53,'Share Values'!AB$11,'Transactions (Dated)'!$C$2:$C$53,"Sell")</f>
        <v>4900</v>
      </c>
      <c r="AC440" s="40">
        <f ca="1">AC439+SUMIFS('Transactions (Dated)'!$E$2:$E$53,'Transactions (Dated)'!$D$2:$D$53,'Share Values'!$V440,'Transactions (Dated)'!$B$2:$B$53,'Share Values'!AC$11,'Transactions (Dated)'!$C$2:$C$53,"Buy")-SUMIFS('Transactions (Dated)'!$E$2:$E$53,'Transactions (Dated)'!$D$2:$D$53,'Share Values'!$V440,'Transactions (Dated)'!$B$2:$B$53,'Share Values'!AC$11,'Transactions (Dated)'!$C$2:$C$53,"Sell")</f>
        <v>2900</v>
      </c>
      <c r="AD440" s="40">
        <f ca="1">AD439+SUMIFS('Transactions (Dated)'!$E$2:$E$53,'Transactions (Dated)'!$D$2:$D$53,'Share Values'!$V440,'Transactions (Dated)'!$B$2:$B$53,'Share Values'!AD$11,'Transactions (Dated)'!$C$2:$C$53,"Buy")-SUMIFS('Transactions (Dated)'!$E$2:$E$53,'Transactions (Dated)'!$D$2:$D$53,'Share Values'!$V440,'Transactions (Dated)'!$B$2:$B$53,'Share Values'!AD$11,'Transactions (Dated)'!$C$2:$C$53,"Sell")</f>
        <v>14201</v>
      </c>
      <c r="AE440" s="40">
        <f ca="1">AE439+SUMIFS('Transactions (Dated)'!$E$2:$E$53,'Transactions (Dated)'!$D$2:$D$53,'Share Values'!$V440,'Transactions (Dated)'!$B$2:$B$53,'Share Values'!AE$11,'Transactions (Dated)'!$C$2:$C$53,"Buy")-SUMIFS('Transactions (Dated)'!$E$2:$E$53,'Transactions (Dated)'!$D$2:$D$53,'Share Values'!$V440,'Transactions (Dated)'!$B$2:$B$53,'Share Values'!AE$11,'Transactions (Dated)'!$C$2:$C$53,"Sell")</f>
        <v>6835</v>
      </c>
      <c r="AF440" s="40">
        <f ca="1">AF439+SUMIFS('Transactions (Dated)'!$E$2:$E$53,'Transactions (Dated)'!$D$2:$D$53,'Share Values'!$V440,'Transactions (Dated)'!$B$2:$B$53,'Share Values'!AF$11,'Transactions (Dated)'!$C$2:$C$53,"Buy")-SUMIFS('Transactions (Dated)'!$E$2:$E$53,'Transactions (Dated)'!$D$2:$D$53,'Share Values'!$V440,'Transactions (Dated)'!$B$2:$B$53,'Share Values'!AF$11,'Transactions (Dated)'!$C$2:$C$53,"Sell")</f>
        <v>0</v>
      </c>
      <c r="AG440" s="40">
        <f ca="1">AG439+SUMIFS('Transactions (Dated)'!$E$2:$E$53,'Transactions (Dated)'!$D$2:$D$53,'Share Values'!$V440,'Transactions (Dated)'!$B$2:$B$53,'Share Values'!AG$11,'Transactions (Dated)'!$C$2:$C$53,"Buy")-SUMIFS('Transactions (Dated)'!$E$2:$E$53,'Transactions (Dated)'!$D$2:$D$53,'Share Values'!$V440,'Transactions (Dated)'!$B$2:$B$53,'Share Values'!AG$11,'Transactions (Dated)'!$C$2:$C$53,"Sell")</f>
        <v>0</v>
      </c>
      <c r="AH440" s="40">
        <f ca="1">AH439+SUMIFS('Transactions (Dated)'!$E$2:$E$53,'Transactions (Dated)'!$D$2:$D$53,'Share Values'!$V440,'Transactions (Dated)'!$B$2:$B$53,'Share Values'!AH$11,'Transactions (Dated)'!$C$2:$C$53,"Buy")-SUMIFS('Transactions (Dated)'!$E$2:$E$53,'Transactions (Dated)'!$D$2:$D$53,'Share Values'!$V440,'Transactions (Dated)'!$B$2:$B$53,'Share Values'!AH$11,'Transactions (Dated)'!$C$2:$C$53,"Sell")</f>
        <v>0</v>
      </c>
      <c r="AI440" s="40">
        <f ca="1">AI439+SUMIFS('Transactions (Dated)'!$E$2:$E$53,'Transactions (Dated)'!$D$2:$D$53,'Share Values'!$V440,'Transactions (Dated)'!$B$2:$B$53,'Share Values'!AI$11,'Transactions (Dated)'!$C$2:$C$53,"Buy")-SUMIFS('Transactions (Dated)'!$E$2:$E$53,'Transactions (Dated)'!$D$2:$D$53,'Share Values'!$V440,'Transactions (Dated)'!$B$2:$B$53,'Share Values'!AI$11,'Transactions (Dated)'!$C$2:$C$53,"Sell")</f>
        <v>0</v>
      </c>
      <c r="AJ440" s="40">
        <f ca="1">AJ439+SUMIFS('Transactions (Dated)'!$E$2:$E$53,'Transactions (Dated)'!$D$2:$D$53,'Share Values'!$V440,'Transactions (Dated)'!$B$2:$B$53,'Share Values'!AJ$11,'Transactions (Dated)'!$C$2:$C$53,"Buy")-SUMIFS('Transactions (Dated)'!$E$2:$E$53,'Transactions (Dated)'!$D$2:$D$53,'Share Values'!$V440,'Transactions (Dated)'!$B$2:$B$53,'Share Values'!AJ$11,'Transactions (Dated)'!$C$2:$C$53,"Sell")</f>
        <v>0</v>
      </c>
      <c r="AK440" s="40"/>
      <c r="AM440" s="3">
        <f t="shared" si="153"/>
        <v>42536</v>
      </c>
      <c r="AN440" s="6">
        <f t="shared" ca="1" si="154"/>
        <v>40885</v>
      </c>
      <c r="AO440" s="6">
        <f t="shared" ca="1" si="155"/>
        <v>19875</v>
      </c>
      <c r="AP440" s="6">
        <f t="shared" ca="1" si="156"/>
        <v>0</v>
      </c>
      <c r="AQ440" s="6">
        <f t="shared" ca="1" si="157"/>
        <v>70609.440000000002</v>
      </c>
      <c r="AR440" s="6">
        <f t="shared" ca="1" si="158"/>
        <v>30500.52</v>
      </c>
      <c r="AS440" s="6">
        <f t="shared" ca="1" si="159"/>
        <v>63014</v>
      </c>
      <c r="AT440" s="6">
        <f t="shared" ca="1" si="160"/>
        <v>46777</v>
      </c>
      <c r="AU440" s="6">
        <f t="shared" ca="1" si="161"/>
        <v>66318.67</v>
      </c>
      <c r="AV440" s="6">
        <f t="shared" ca="1" si="162"/>
        <v>58234.2</v>
      </c>
      <c r="AW440" s="6">
        <f t="shared" ca="1" si="163"/>
        <v>0</v>
      </c>
      <c r="AX440" s="6">
        <f t="shared" ca="1" si="164"/>
        <v>0</v>
      </c>
      <c r="AY440" s="6">
        <f t="shared" ca="1" si="165"/>
        <v>0</v>
      </c>
      <c r="AZ440" s="6">
        <f t="shared" ca="1" si="166"/>
        <v>0</v>
      </c>
      <c r="BA440" s="6">
        <f t="shared" ca="1" si="167"/>
        <v>0</v>
      </c>
      <c r="BB440" s="6"/>
      <c r="BD440" s="4">
        <f t="shared" ca="1" si="168"/>
        <v>396213.82999999996</v>
      </c>
      <c r="BF440" s="3">
        <f t="shared" si="169"/>
        <v>42536</v>
      </c>
      <c r="BG440" s="6">
        <f>BG439+SUMIFS('Transactions (Dated)'!H:H,'Transactions (Dated)'!D:D,'Share Values'!AM440)</f>
        <v>633797.67999999993</v>
      </c>
      <c r="BH440" s="6">
        <f ca="1">BH439+SUMIFS('Transactions (Dated)'!$F:$F,'Transactions (Dated)'!$D:$D,$BF440,'Transactions (Dated)'!$B:$B,BH$11,'Transactions (Dated)'!$C:$C,"Dividend (paid to cash)")*W440</f>
        <v>0</v>
      </c>
      <c r="BI440" s="6">
        <f ca="1">BI439+SUMIFS('Transactions (Dated)'!$F:$F,'Transactions (Dated)'!$D:$D,$BF440,'Transactions (Dated)'!$B:$B,BI$11,'Transactions (Dated)'!$C:$C,"Dividend (paid to cash)")*X440</f>
        <v>2421.875</v>
      </c>
      <c r="BJ440" s="6">
        <f ca="1">BJ439+SUMIFS('Transactions (Dated)'!$F:$F,'Transactions (Dated)'!$D:$D,$BF440,'Transactions (Dated)'!$B:$B,BJ$11,'Transactions (Dated)'!$C:$C,"Dividend (paid to cash)")*Y440</f>
        <v>0</v>
      </c>
      <c r="BK440" s="6">
        <f ca="1">BK439+SUMIFS('Transactions (Dated)'!$F:$F,'Transactions (Dated)'!$D:$D,$BF440,'Transactions (Dated)'!$B:$B,BK$11,'Transactions (Dated)'!$C:$C,"Dividend (paid to cash)")*Z440</f>
        <v>397.32000000000005</v>
      </c>
      <c r="BL440" s="6">
        <f ca="1">BL439+SUMIFS('Transactions (Dated)'!$F:$F,'Transactions (Dated)'!$D:$D,$BF440,'Transactions (Dated)'!$B:$B,BL$11,'Transactions (Dated)'!$C:$C,"Dividend (paid to cash)")*AA440</f>
        <v>0</v>
      </c>
      <c r="BM440" s="6">
        <f ca="1">BM439+SUMIFS('Transactions (Dated)'!$F:$F,'Transactions (Dated)'!$D:$D,$BF440,'Transactions (Dated)'!$B:$B,BM$11,'Transactions (Dated)'!$C:$C,"Dividend (paid to cash)")*AB440</f>
        <v>1796.585</v>
      </c>
      <c r="BN440" s="6">
        <f ca="1">BN439+SUMIFS('Transactions (Dated)'!$F:$F,'Transactions (Dated)'!$D:$D,$BF440,'Transactions (Dated)'!$B:$B,BN$11,'Transactions (Dated)'!$C:$C,"Dividend (paid to cash)")*AC440</f>
        <v>1740</v>
      </c>
      <c r="BO440" s="6">
        <f ca="1">BO439+SUMIFS('Transactions (Dated)'!$F:$F,'Transactions (Dated)'!$D:$D,$BF440,'Transactions (Dated)'!$B:$B,BO$11,'Transactions (Dated)'!$C:$C,"Dividend (paid to cash)")*AD440</f>
        <v>0</v>
      </c>
      <c r="BP440" s="6">
        <f ca="1">BP439+SUMIFS('Transactions (Dated)'!$F:$F,'Transactions (Dated)'!$D:$D,$BF440,'Transactions (Dated)'!$B:$B,BP$11,'Transactions (Dated)'!$C:$C,"Dividend (paid to cash)")*AE440</f>
        <v>0</v>
      </c>
      <c r="BQ440" s="6">
        <f ca="1">BQ439+SUMIFS('Transactions (Dated)'!$F:$F,'Transactions (Dated)'!$D:$D,$BF440,'Transactions (Dated)'!$B:$B,BQ$11,'Transactions (Dated)'!$C:$C,"Dividend (paid to cash)")*AF440</f>
        <v>0</v>
      </c>
      <c r="BR440" s="6">
        <f ca="1">BR439+SUMIFS('Transactions (Dated)'!$F:$F,'Transactions (Dated)'!$D:$D,$BF440,'Transactions (Dated)'!$B:$B,BR$11,'Transactions (Dated)'!$C:$C,"Dividend (paid to cash)")*AG440</f>
        <v>0</v>
      </c>
      <c r="BS440" s="6">
        <f ca="1">BS439+SUMIFS('Transactions (Dated)'!$F:$F,'Transactions (Dated)'!$D:$D,$BF440,'Transactions (Dated)'!$B:$B,BS$11,'Transactions (Dated)'!$C:$C,"Dividend (paid to cash)")*AH440</f>
        <v>0</v>
      </c>
      <c r="BT440" s="6">
        <f ca="1">BT439+SUMIFS('Transactions (Dated)'!$F:$F,'Transactions (Dated)'!$D:$D,$BF440,'Transactions (Dated)'!$B:$B,BT$11,'Transactions (Dated)'!$C:$C,"Dividend (paid to cash)")*AI440</f>
        <v>0</v>
      </c>
      <c r="BU440" s="6">
        <f ca="1">BU439+SUMIFS('Transactions (Dated)'!$F:$F,'Transactions (Dated)'!$D:$D,$BF440,'Transactions (Dated)'!$B:$B,BU$11,'Transactions (Dated)'!$C:$C,"Dividend (paid to cash)")*AJ440</f>
        <v>0</v>
      </c>
      <c r="BV440" s="6"/>
      <c r="BX440" s="6">
        <f t="shared" ca="1" si="174"/>
        <v>640153.45999999985</v>
      </c>
      <c r="BZ440" s="3">
        <f t="shared" si="175"/>
        <v>42536</v>
      </c>
      <c r="CA440" s="4">
        <f t="shared" ca="1" si="170"/>
        <v>396213.82999999996</v>
      </c>
      <c r="CB440" s="4">
        <f t="shared" ca="1" si="171"/>
        <v>640153.45999999985</v>
      </c>
      <c r="CD440" s="4">
        <f t="shared" ca="1" si="172"/>
        <v>1036367.2899999998</v>
      </c>
    </row>
    <row r="441" spans="2:82" x14ac:dyDescent="0.15">
      <c r="B441" s="3">
        <f t="shared" si="173"/>
        <v>42537</v>
      </c>
      <c r="C441" s="2">
        <v>13882.4</v>
      </c>
      <c r="E441" s="70">
        <v>42537</v>
      </c>
      <c r="F441" s="69">
        <v>8.94</v>
      </c>
      <c r="G441" s="69">
        <v>2.0699999999999998</v>
      </c>
      <c r="H441" s="69">
        <v>18.82</v>
      </c>
      <c r="I441" s="69">
        <v>37.4</v>
      </c>
      <c r="J441" s="69">
        <v>13.27</v>
      </c>
      <c r="K441" s="69">
        <v>12.8</v>
      </c>
      <c r="L441" s="69">
        <v>16.13</v>
      </c>
      <c r="M441" s="69">
        <v>4.63</v>
      </c>
      <c r="N441" s="69">
        <v>8.51</v>
      </c>
      <c r="O441" s="69">
        <v>8.84</v>
      </c>
      <c r="P441" s="69">
        <v>29.25</v>
      </c>
      <c r="Q441" s="69">
        <v>1.1399999999999999</v>
      </c>
      <c r="R441" s="69">
        <v>6.41</v>
      </c>
      <c r="S441" s="69">
        <v>41.99</v>
      </c>
      <c r="T441" s="4"/>
      <c r="V441" s="3">
        <f t="shared" si="152"/>
        <v>42537</v>
      </c>
      <c r="W441" s="40">
        <f ca="1">W440+SUMIFS('Transactions (Dated)'!$E$2:$E$53,'Transactions (Dated)'!$D$2:$D$53,'Share Values'!$V441,'Transactions (Dated)'!$B$2:$B$53,'Share Values'!W$11,'Transactions (Dated)'!$C$2:$C$53,"Buy")-SUMIFS('Transactions (Dated)'!$E$2:$E$53,'Transactions (Dated)'!$D$2:$D$53,'Share Values'!$V441,'Transactions (Dated)'!$B$2:$B$53,'Share Values'!W$11,'Transactions (Dated)'!$C$2:$C$53,"Sell")</f>
        <v>4625</v>
      </c>
      <c r="X441" s="40">
        <f ca="1">X440+SUMIFS('Transactions (Dated)'!$E$2:$E$53,'Transactions (Dated)'!$D$2:$D$53,'Share Values'!$V441,'Transactions (Dated)'!$B$2:$B$53,'Share Values'!X$11,'Transactions (Dated)'!$C$2:$C$53,"Buy")-SUMIFS('Transactions (Dated)'!$E$2:$E$53,'Transactions (Dated)'!$D$2:$D$53,'Share Values'!$V441,'Transactions (Dated)'!$B$2:$B$53,'Share Values'!X$11,'Transactions (Dated)'!$C$2:$C$53,"Sell")</f>
        <v>9375</v>
      </c>
      <c r="Y441" s="40">
        <f ca="1">Y440+SUMIFS('Transactions (Dated)'!$E$2:$E$53,'Transactions (Dated)'!$D$2:$D$53,'Share Values'!$V441,'Transactions (Dated)'!$B$2:$B$53,'Share Values'!Y$11,'Transactions (Dated)'!$C$2:$C$53,"Buy")-SUMIFS('Transactions (Dated)'!$E$2:$E$53,'Transactions (Dated)'!$D$2:$D$53,'Share Values'!$V441,'Transactions (Dated)'!$B$2:$B$53,'Share Values'!Y$11,'Transactions (Dated)'!$C$2:$C$53,"Sell")</f>
        <v>0</v>
      </c>
      <c r="Z441" s="40">
        <f ca="1">Z440+SUMIFS('Transactions (Dated)'!$E$2:$E$53,'Transactions (Dated)'!$D$2:$D$53,'Share Values'!$V441,'Transactions (Dated)'!$B$2:$B$53,'Share Values'!Z$11,'Transactions (Dated)'!$C$2:$C$53,"Buy")-SUMIFS('Transactions (Dated)'!$E$2:$E$53,'Transactions (Dated)'!$D$2:$D$53,'Share Values'!$V441,'Transactions (Dated)'!$B$2:$B$53,'Share Values'!Z$11,'Transactions (Dated)'!$C$2:$C$53,"Sell")</f>
        <v>1892</v>
      </c>
      <c r="AA441" s="40">
        <f ca="1">AA440+SUMIFS('Transactions (Dated)'!$E$2:$E$53,'Transactions (Dated)'!$D$2:$D$53,'Share Values'!$V441,'Transactions (Dated)'!$B$2:$B$53,'Share Values'!AA$11,'Transactions (Dated)'!$C$2:$C$53,"Buy")-SUMIFS('Transactions (Dated)'!$E$2:$E$53,'Transactions (Dated)'!$D$2:$D$53,'Share Values'!$V441,'Transactions (Dated)'!$B$2:$B$53,'Share Values'!AA$11,'Transactions (Dated)'!$C$2:$C$53,"Sell")</f>
        <v>2348</v>
      </c>
      <c r="AB441" s="40">
        <f ca="1">AB440+SUMIFS('Transactions (Dated)'!$E$2:$E$53,'Transactions (Dated)'!$D$2:$D$53,'Share Values'!$V441,'Transactions (Dated)'!$B$2:$B$53,'Share Values'!AB$11,'Transactions (Dated)'!$C$2:$C$53,"Buy")-SUMIFS('Transactions (Dated)'!$E$2:$E$53,'Transactions (Dated)'!$D$2:$D$53,'Share Values'!$V441,'Transactions (Dated)'!$B$2:$B$53,'Share Values'!AB$11,'Transactions (Dated)'!$C$2:$C$53,"Sell")</f>
        <v>4900</v>
      </c>
      <c r="AC441" s="40">
        <f ca="1">AC440+SUMIFS('Transactions (Dated)'!$E$2:$E$53,'Transactions (Dated)'!$D$2:$D$53,'Share Values'!$V441,'Transactions (Dated)'!$B$2:$B$53,'Share Values'!AC$11,'Transactions (Dated)'!$C$2:$C$53,"Buy")-SUMIFS('Transactions (Dated)'!$E$2:$E$53,'Transactions (Dated)'!$D$2:$D$53,'Share Values'!$V441,'Transactions (Dated)'!$B$2:$B$53,'Share Values'!AC$11,'Transactions (Dated)'!$C$2:$C$53,"Sell")</f>
        <v>2900</v>
      </c>
      <c r="AD441" s="40">
        <f ca="1">AD440+SUMIFS('Transactions (Dated)'!$E$2:$E$53,'Transactions (Dated)'!$D$2:$D$53,'Share Values'!$V441,'Transactions (Dated)'!$B$2:$B$53,'Share Values'!AD$11,'Transactions (Dated)'!$C$2:$C$53,"Buy")-SUMIFS('Transactions (Dated)'!$E$2:$E$53,'Transactions (Dated)'!$D$2:$D$53,'Share Values'!$V441,'Transactions (Dated)'!$B$2:$B$53,'Share Values'!AD$11,'Transactions (Dated)'!$C$2:$C$53,"Sell")</f>
        <v>14201</v>
      </c>
      <c r="AE441" s="40">
        <f ca="1">AE440+SUMIFS('Transactions (Dated)'!$E$2:$E$53,'Transactions (Dated)'!$D$2:$D$53,'Share Values'!$V441,'Transactions (Dated)'!$B$2:$B$53,'Share Values'!AE$11,'Transactions (Dated)'!$C$2:$C$53,"Buy")-SUMIFS('Transactions (Dated)'!$E$2:$E$53,'Transactions (Dated)'!$D$2:$D$53,'Share Values'!$V441,'Transactions (Dated)'!$B$2:$B$53,'Share Values'!AE$11,'Transactions (Dated)'!$C$2:$C$53,"Sell")</f>
        <v>6835</v>
      </c>
      <c r="AF441" s="40">
        <f ca="1">AF440+SUMIFS('Transactions (Dated)'!$E$2:$E$53,'Transactions (Dated)'!$D$2:$D$53,'Share Values'!$V441,'Transactions (Dated)'!$B$2:$B$53,'Share Values'!AF$11,'Transactions (Dated)'!$C$2:$C$53,"Buy")-SUMIFS('Transactions (Dated)'!$E$2:$E$53,'Transactions (Dated)'!$D$2:$D$53,'Share Values'!$V441,'Transactions (Dated)'!$B$2:$B$53,'Share Values'!AF$11,'Transactions (Dated)'!$C$2:$C$53,"Sell")</f>
        <v>0</v>
      </c>
      <c r="AG441" s="40">
        <f ca="1">AG440+SUMIFS('Transactions (Dated)'!$E$2:$E$53,'Transactions (Dated)'!$D$2:$D$53,'Share Values'!$V441,'Transactions (Dated)'!$B$2:$B$53,'Share Values'!AG$11,'Transactions (Dated)'!$C$2:$C$53,"Buy")-SUMIFS('Transactions (Dated)'!$E$2:$E$53,'Transactions (Dated)'!$D$2:$D$53,'Share Values'!$V441,'Transactions (Dated)'!$B$2:$B$53,'Share Values'!AG$11,'Transactions (Dated)'!$C$2:$C$53,"Sell")</f>
        <v>0</v>
      </c>
      <c r="AH441" s="40">
        <f ca="1">AH440+SUMIFS('Transactions (Dated)'!$E$2:$E$53,'Transactions (Dated)'!$D$2:$D$53,'Share Values'!$V441,'Transactions (Dated)'!$B$2:$B$53,'Share Values'!AH$11,'Transactions (Dated)'!$C$2:$C$53,"Buy")-SUMIFS('Transactions (Dated)'!$E$2:$E$53,'Transactions (Dated)'!$D$2:$D$53,'Share Values'!$V441,'Transactions (Dated)'!$B$2:$B$53,'Share Values'!AH$11,'Transactions (Dated)'!$C$2:$C$53,"Sell")</f>
        <v>0</v>
      </c>
      <c r="AI441" s="40">
        <f ca="1">AI440+SUMIFS('Transactions (Dated)'!$E$2:$E$53,'Transactions (Dated)'!$D$2:$D$53,'Share Values'!$V441,'Transactions (Dated)'!$B$2:$B$53,'Share Values'!AI$11,'Transactions (Dated)'!$C$2:$C$53,"Buy")-SUMIFS('Transactions (Dated)'!$E$2:$E$53,'Transactions (Dated)'!$D$2:$D$53,'Share Values'!$V441,'Transactions (Dated)'!$B$2:$B$53,'Share Values'!AI$11,'Transactions (Dated)'!$C$2:$C$53,"Sell")</f>
        <v>0</v>
      </c>
      <c r="AJ441" s="40">
        <f ca="1">AJ440+SUMIFS('Transactions (Dated)'!$E$2:$E$53,'Transactions (Dated)'!$D$2:$D$53,'Share Values'!$V441,'Transactions (Dated)'!$B$2:$B$53,'Share Values'!AJ$11,'Transactions (Dated)'!$C$2:$C$53,"Buy")-SUMIFS('Transactions (Dated)'!$E$2:$E$53,'Transactions (Dated)'!$D$2:$D$53,'Share Values'!$V441,'Transactions (Dated)'!$B$2:$B$53,'Share Values'!AJ$11,'Transactions (Dated)'!$C$2:$C$53,"Sell")</f>
        <v>0</v>
      </c>
      <c r="AK441" s="40"/>
      <c r="AM441" s="3">
        <f t="shared" si="153"/>
        <v>42537</v>
      </c>
      <c r="AN441" s="6">
        <f t="shared" ca="1" si="154"/>
        <v>41347.5</v>
      </c>
      <c r="AO441" s="6">
        <f t="shared" ca="1" si="155"/>
        <v>19406.25</v>
      </c>
      <c r="AP441" s="6">
        <f t="shared" ca="1" si="156"/>
        <v>0</v>
      </c>
      <c r="AQ441" s="6">
        <f t="shared" ca="1" si="157"/>
        <v>70760.800000000003</v>
      </c>
      <c r="AR441" s="6">
        <f t="shared" ca="1" si="158"/>
        <v>31157.96</v>
      </c>
      <c r="AS441" s="6">
        <f t="shared" ca="1" si="159"/>
        <v>62720</v>
      </c>
      <c r="AT441" s="6">
        <f t="shared" ca="1" si="160"/>
        <v>46777</v>
      </c>
      <c r="AU441" s="6">
        <f t="shared" ca="1" si="161"/>
        <v>65750.63</v>
      </c>
      <c r="AV441" s="6">
        <f t="shared" ca="1" si="162"/>
        <v>58165.85</v>
      </c>
      <c r="AW441" s="6">
        <f t="shared" ca="1" si="163"/>
        <v>0</v>
      </c>
      <c r="AX441" s="6">
        <f t="shared" ca="1" si="164"/>
        <v>0</v>
      </c>
      <c r="AY441" s="6">
        <f t="shared" ca="1" si="165"/>
        <v>0</v>
      </c>
      <c r="AZ441" s="6">
        <f t="shared" ca="1" si="166"/>
        <v>0</v>
      </c>
      <c r="BA441" s="6">
        <f t="shared" ca="1" si="167"/>
        <v>0</v>
      </c>
      <c r="BB441" s="6"/>
      <c r="BD441" s="4">
        <f t="shared" ca="1" si="168"/>
        <v>396085.99</v>
      </c>
      <c r="BF441" s="3">
        <f t="shared" si="169"/>
        <v>42537</v>
      </c>
      <c r="BG441" s="6">
        <f>BG440+SUMIFS('Transactions (Dated)'!H:H,'Transactions (Dated)'!D:D,'Share Values'!AM441)</f>
        <v>633797.67999999993</v>
      </c>
      <c r="BH441" s="6">
        <f ca="1">BH440+SUMIFS('Transactions (Dated)'!$F:$F,'Transactions (Dated)'!$D:$D,$BF441,'Transactions (Dated)'!$B:$B,BH$11,'Transactions (Dated)'!$C:$C,"Dividend (paid to cash)")*W441</f>
        <v>0</v>
      </c>
      <c r="BI441" s="6">
        <f ca="1">BI440+SUMIFS('Transactions (Dated)'!$F:$F,'Transactions (Dated)'!$D:$D,$BF441,'Transactions (Dated)'!$B:$B,BI$11,'Transactions (Dated)'!$C:$C,"Dividend (paid to cash)")*X441</f>
        <v>2421.875</v>
      </c>
      <c r="BJ441" s="6">
        <f ca="1">BJ440+SUMIFS('Transactions (Dated)'!$F:$F,'Transactions (Dated)'!$D:$D,$BF441,'Transactions (Dated)'!$B:$B,BJ$11,'Transactions (Dated)'!$C:$C,"Dividend (paid to cash)")*Y441</f>
        <v>0</v>
      </c>
      <c r="BK441" s="6">
        <f ca="1">BK440+SUMIFS('Transactions (Dated)'!$F:$F,'Transactions (Dated)'!$D:$D,$BF441,'Transactions (Dated)'!$B:$B,BK$11,'Transactions (Dated)'!$C:$C,"Dividend (paid to cash)")*Z441</f>
        <v>397.32000000000005</v>
      </c>
      <c r="BL441" s="6">
        <f ca="1">BL440+SUMIFS('Transactions (Dated)'!$F:$F,'Transactions (Dated)'!$D:$D,$BF441,'Transactions (Dated)'!$B:$B,BL$11,'Transactions (Dated)'!$C:$C,"Dividend (paid to cash)")*AA441</f>
        <v>0</v>
      </c>
      <c r="BM441" s="6">
        <f ca="1">BM440+SUMIFS('Transactions (Dated)'!$F:$F,'Transactions (Dated)'!$D:$D,$BF441,'Transactions (Dated)'!$B:$B,BM$11,'Transactions (Dated)'!$C:$C,"Dividend (paid to cash)")*AB441</f>
        <v>1796.585</v>
      </c>
      <c r="BN441" s="6">
        <f ca="1">BN440+SUMIFS('Transactions (Dated)'!$F:$F,'Transactions (Dated)'!$D:$D,$BF441,'Transactions (Dated)'!$B:$B,BN$11,'Transactions (Dated)'!$C:$C,"Dividend (paid to cash)")*AC441</f>
        <v>1740</v>
      </c>
      <c r="BO441" s="6">
        <f ca="1">BO440+SUMIFS('Transactions (Dated)'!$F:$F,'Transactions (Dated)'!$D:$D,$BF441,'Transactions (Dated)'!$B:$B,BO$11,'Transactions (Dated)'!$C:$C,"Dividend (paid to cash)")*AD441</f>
        <v>0</v>
      </c>
      <c r="BP441" s="6">
        <f ca="1">BP440+SUMIFS('Transactions (Dated)'!$F:$F,'Transactions (Dated)'!$D:$D,$BF441,'Transactions (Dated)'!$B:$B,BP$11,'Transactions (Dated)'!$C:$C,"Dividend (paid to cash)")*AE441</f>
        <v>0</v>
      </c>
      <c r="BQ441" s="6">
        <f ca="1">BQ440+SUMIFS('Transactions (Dated)'!$F:$F,'Transactions (Dated)'!$D:$D,$BF441,'Transactions (Dated)'!$B:$B,BQ$11,'Transactions (Dated)'!$C:$C,"Dividend (paid to cash)")*AF441</f>
        <v>0</v>
      </c>
      <c r="BR441" s="6">
        <f ca="1">BR440+SUMIFS('Transactions (Dated)'!$F:$F,'Transactions (Dated)'!$D:$D,$BF441,'Transactions (Dated)'!$B:$B,BR$11,'Transactions (Dated)'!$C:$C,"Dividend (paid to cash)")*AG441</f>
        <v>0</v>
      </c>
      <c r="BS441" s="6">
        <f ca="1">BS440+SUMIFS('Transactions (Dated)'!$F:$F,'Transactions (Dated)'!$D:$D,$BF441,'Transactions (Dated)'!$B:$B,BS$11,'Transactions (Dated)'!$C:$C,"Dividend (paid to cash)")*AH441</f>
        <v>0</v>
      </c>
      <c r="BT441" s="6">
        <f ca="1">BT440+SUMIFS('Transactions (Dated)'!$F:$F,'Transactions (Dated)'!$D:$D,$BF441,'Transactions (Dated)'!$B:$B,BT$11,'Transactions (Dated)'!$C:$C,"Dividend (paid to cash)")*AI441</f>
        <v>0</v>
      </c>
      <c r="BU441" s="6">
        <f ca="1">BU440+SUMIFS('Transactions (Dated)'!$F:$F,'Transactions (Dated)'!$D:$D,$BF441,'Transactions (Dated)'!$B:$B,BU$11,'Transactions (Dated)'!$C:$C,"Dividend (paid to cash)")*AJ441</f>
        <v>0</v>
      </c>
      <c r="BV441" s="6"/>
      <c r="BX441" s="6">
        <f t="shared" ca="1" si="174"/>
        <v>640153.45999999985</v>
      </c>
      <c r="BZ441" s="3">
        <f t="shared" si="175"/>
        <v>42537</v>
      </c>
      <c r="CA441" s="4">
        <f t="shared" ca="1" si="170"/>
        <v>396085.99</v>
      </c>
      <c r="CB441" s="4">
        <f t="shared" ca="1" si="171"/>
        <v>640153.45999999985</v>
      </c>
      <c r="CD441" s="4">
        <f t="shared" ca="1" si="172"/>
        <v>1036239.4499999998</v>
      </c>
    </row>
    <row r="442" spans="2:82" x14ac:dyDescent="0.15">
      <c r="B442" s="3">
        <f t="shared" si="173"/>
        <v>42538</v>
      </c>
      <c r="C442" s="2">
        <v>13901.8</v>
      </c>
      <c r="E442" s="70">
        <v>42538</v>
      </c>
      <c r="F442" s="69">
        <v>9.02</v>
      </c>
      <c r="G442" s="69">
        <v>2.14</v>
      </c>
      <c r="H442" s="69">
        <v>18.850000000000001</v>
      </c>
      <c r="I442" s="69">
        <v>36.950000000000003</v>
      </c>
      <c r="J442" s="69">
        <v>13.22</v>
      </c>
      <c r="K442" s="69">
        <v>12.48</v>
      </c>
      <c r="L442" s="69">
        <v>16.45</v>
      </c>
      <c r="M442" s="69">
        <v>4.58</v>
      </c>
      <c r="N442" s="69">
        <v>8.43</v>
      </c>
      <c r="O442" s="69">
        <v>8.99</v>
      </c>
      <c r="P442" s="69">
        <v>29.26</v>
      </c>
      <c r="Q442" s="69">
        <v>1.1100000000000001</v>
      </c>
      <c r="R442" s="69">
        <v>6.44</v>
      </c>
      <c r="S442" s="69">
        <v>41.6</v>
      </c>
      <c r="T442" s="4"/>
      <c r="V442" s="3">
        <f t="shared" si="152"/>
        <v>42538</v>
      </c>
      <c r="W442" s="40">
        <f ca="1">W441+SUMIFS('Transactions (Dated)'!$E$2:$E$53,'Transactions (Dated)'!$D$2:$D$53,'Share Values'!$V442,'Transactions (Dated)'!$B$2:$B$53,'Share Values'!W$11,'Transactions (Dated)'!$C$2:$C$53,"Buy")-SUMIFS('Transactions (Dated)'!$E$2:$E$53,'Transactions (Dated)'!$D$2:$D$53,'Share Values'!$V442,'Transactions (Dated)'!$B$2:$B$53,'Share Values'!W$11,'Transactions (Dated)'!$C$2:$C$53,"Sell")</f>
        <v>4625</v>
      </c>
      <c r="X442" s="40">
        <f ca="1">X441+SUMIFS('Transactions (Dated)'!$E$2:$E$53,'Transactions (Dated)'!$D$2:$D$53,'Share Values'!$V442,'Transactions (Dated)'!$B$2:$B$53,'Share Values'!X$11,'Transactions (Dated)'!$C$2:$C$53,"Buy")-SUMIFS('Transactions (Dated)'!$E$2:$E$53,'Transactions (Dated)'!$D$2:$D$53,'Share Values'!$V442,'Transactions (Dated)'!$B$2:$B$53,'Share Values'!X$11,'Transactions (Dated)'!$C$2:$C$53,"Sell")</f>
        <v>9375</v>
      </c>
      <c r="Y442" s="40">
        <f ca="1">Y441+SUMIFS('Transactions (Dated)'!$E$2:$E$53,'Transactions (Dated)'!$D$2:$D$53,'Share Values'!$V442,'Transactions (Dated)'!$B$2:$B$53,'Share Values'!Y$11,'Transactions (Dated)'!$C$2:$C$53,"Buy")-SUMIFS('Transactions (Dated)'!$E$2:$E$53,'Transactions (Dated)'!$D$2:$D$53,'Share Values'!$V442,'Transactions (Dated)'!$B$2:$B$53,'Share Values'!Y$11,'Transactions (Dated)'!$C$2:$C$53,"Sell")</f>
        <v>0</v>
      </c>
      <c r="Z442" s="40">
        <f ca="1">Z441+SUMIFS('Transactions (Dated)'!$E$2:$E$53,'Transactions (Dated)'!$D$2:$D$53,'Share Values'!$V442,'Transactions (Dated)'!$B$2:$B$53,'Share Values'!Z$11,'Transactions (Dated)'!$C$2:$C$53,"Buy")-SUMIFS('Transactions (Dated)'!$E$2:$E$53,'Transactions (Dated)'!$D$2:$D$53,'Share Values'!$V442,'Transactions (Dated)'!$B$2:$B$53,'Share Values'!Z$11,'Transactions (Dated)'!$C$2:$C$53,"Sell")</f>
        <v>1892</v>
      </c>
      <c r="AA442" s="40">
        <f ca="1">AA441+SUMIFS('Transactions (Dated)'!$E$2:$E$53,'Transactions (Dated)'!$D$2:$D$53,'Share Values'!$V442,'Transactions (Dated)'!$B$2:$B$53,'Share Values'!AA$11,'Transactions (Dated)'!$C$2:$C$53,"Buy")-SUMIFS('Transactions (Dated)'!$E$2:$E$53,'Transactions (Dated)'!$D$2:$D$53,'Share Values'!$V442,'Transactions (Dated)'!$B$2:$B$53,'Share Values'!AA$11,'Transactions (Dated)'!$C$2:$C$53,"Sell")</f>
        <v>2348</v>
      </c>
      <c r="AB442" s="40">
        <f ca="1">AB441+SUMIFS('Transactions (Dated)'!$E$2:$E$53,'Transactions (Dated)'!$D$2:$D$53,'Share Values'!$V442,'Transactions (Dated)'!$B$2:$B$53,'Share Values'!AB$11,'Transactions (Dated)'!$C$2:$C$53,"Buy")-SUMIFS('Transactions (Dated)'!$E$2:$E$53,'Transactions (Dated)'!$D$2:$D$53,'Share Values'!$V442,'Transactions (Dated)'!$B$2:$B$53,'Share Values'!AB$11,'Transactions (Dated)'!$C$2:$C$53,"Sell")</f>
        <v>4900</v>
      </c>
      <c r="AC442" s="40">
        <f ca="1">AC441+SUMIFS('Transactions (Dated)'!$E$2:$E$53,'Transactions (Dated)'!$D$2:$D$53,'Share Values'!$V442,'Transactions (Dated)'!$B$2:$B$53,'Share Values'!AC$11,'Transactions (Dated)'!$C$2:$C$53,"Buy")-SUMIFS('Transactions (Dated)'!$E$2:$E$53,'Transactions (Dated)'!$D$2:$D$53,'Share Values'!$V442,'Transactions (Dated)'!$B$2:$B$53,'Share Values'!AC$11,'Transactions (Dated)'!$C$2:$C$53,"Sell")</f>
        <v>2900</v>
      </c>
      <c r="AD442" s="40">
        <f ca="1">AD441+SUMIFS('Transactions (Dated)'!$E$2:$E$53,'Transactions (Dated)'!$D$2:$D$53,'Share Values'!$V442,'Transactions (Dated)'!$B$2:$B$53,'Share Values'!AD$11,'Transactions (Dated)'!$C$2:$C$53,"Buy")-SUMIFS('Transactions (Dated)'!$E$2:$E$53,'Transactions (Dated)'!$D$2:$D$53,'Share Values'!$V442,'Transactions (Dated)'!$B$2:$B$53,'Share Values'!AD$11,'Transactions (Dated)'!$C$2:$C$53,"Sell")</f>
        <v>14201</v>
      </c>
      <c r="AE442" s="40">
        <f ca="1">AE441+SUMIFS('Transactions (Dated)'!$E$2:$E$53,'Transactions (Dated)'!$D$2:$D$53,'Share Values'!$V442,'Transactions (Dated)'!$B$2:$B$53,'Share Values'!AE$11,'Transactions (Dated)'!$C$2:$C$53,"Buy")-SUMIFS('Transactions (Dated)'!$E$2:$E$53,'Transactions (Dated)'!$D$2:$D$53,'Share Values'!$V442,'Transactions (Dated)'!$B$2:$B$53,'Share Values'!AE$11,'Transactions (Dated)'!$C$2:$C$53,"Sell")</f>
        <v>6835</v>
      </c>
      <c r="AF442" s="40">
        <f ca="1">AF441+SUMIFS('Transactions (Dated)'!$E$2:$E$53,'Transactions (Dated)'!$D$2:$D$53,'Share Values'!$V442,'Transactions (Dated)'!$B$2:$B$53,'Share Values'!AF$11,'Transactions (Dated)'!$C$2:$C$53,"Buy")-SUMIFS('Transactions (Dated)'!$E$2:$E$53,'Transactions (Dated)'!$D$2:$D$53,'Share Values'!$V442,'Transactions (Dated)'!$B$2:$B$53,'Share Values'!AF$11,'Transactions (Dated)'!$C$2:$C$53,"Sell")</f>
        <v>0</v>
      </c>
      <c r="AG442" s="40">
        <f ca="1">AG441+SUMIFS('Transactions (Dated)'!$E$2:$E$53,'Transactions (Dated)'!$D$2:$D$53,'Share Values'!$V442,'Transactions (Dated)'!$B$2:$B$53,'Share Values'!AG$11,'Transactions (Dated)'!$C$2:$C$53,"Buy")-SUMIFS('Transactions (Dated)'!$E$2:$E$53,'Transactions (Dated)'!$D$2:$D$53,'Share Values'!$V442,'Transactions (Dated)'!$B$2:$B$53,'Share Values'!AG$11,'Transactions (Dated)'!$C$2:$C$53,"Sell")</f>
        <v>0</v>
      </c>
      <c r="AH442" s="40">
        <f ca="1">AH441+SUMIFS('Transactions (Dated)'!$E$2:$E$53,'Transactions (Dated)'!$D$2:$D$53,'Share Values'!$V442,'Transactions (Dated)'!$B$2:$B$53,'Share Values'!AH$11,'Transactions (Dated)'!$C$2:$C$53,"Buy")-SUMIFS('Transactions (Dated)'!$E$2:$E$53,'Transactions (Dated)'!$D$2:$D$53,'Share Values'!$V442,'Transactions (Dated)'!$B$2:$B$53,'Share Values'!AH$11,'Transactions (Dated)'!$C$2:$C$53,"Sell")</f>
        <v>0</v>
      </c>
      <c r="AI442" s="40">
        <f ca="1">AI441+SUMIFS('Transactions (Dated)'!$E$2:$E$53,'Transactions (Dated)'!$D$2:$D$53,'Share Values'!$V442,'Transactions (Dated)'!$B$2:$B$53,'Share Values'!AI$11,'Transactions (Dated)'!$C$2:$C$53,"Buy")-SUMIFS('Transactions (Dated)'!$E$2:$E$53,'Transactions (Dated)'!$D$2:$D$53,'Share Values'!$V442,'Transactions (Dated)'!$B$2:$B$53,'Share Values'!AI$11,'Transactions (Dated)'!$C$2:$C$53,"Sell")</f>
        <v>0</v>
      </c>
      <c r="AJ442" s="40">
        <f ca="1">AJ441+SUMIFS('Transactions (Dated)'!$E$2:$E$53,'Transactions (Dated)'!$D$2:$D$53,'Share Values'!$V442,'Transactions (Dated)'!$B$2:$B$53,'Share Values'!AJ$11,'Transactions (Dated)'!$C$2:$C$53,"Buy")-SUMIFS('Transactions (Dated)'!$E$2:$E$53,'Transactions (Dated)'!$D$2:$D$53,'Share Values'!$V442,'Transactions (Dated)'!$B$2:$B$53,'Share Values'!AJ$11,'Transactions (Dated)'!$C$2:$C$53,"Sell")</f>
        <v>0</v>
      </c>
      <c r="AK442" s="40"/>
      <c r="AM442" s="3">
        <f t="shared" si="153"/>
        <v>42538</v>
      </c>
      <c r="AN442" s="6">
        <f t="shared" ca="1" si="154"/>
        <v>41717.5</v>
      </c>
      <c r="AO442" s="6">
        <f t="shared" ca="1" si="155"/>
        <v>20062.5</v>
      </c>
      <c r="AP442" s="6">
        <f t="shared" ca="1" si="156"/>
        <v>0</v>
      </c>
      <c r="AQ442" s="6">
        <f t="shared" ca="1" si="157"/>
        <v>69909.400000000009</v>
      </c>
      <c r="AR442" s="6">
        <f t="shared" ca="1" si="158"/>
        <v>31040.560000000001</v>
      </c>
      <c r="AS442" s="6">
        <f t="shared" ca="1" si="159"/>
        <v>61152</v>
      </c>
      <c r="AT442" s="6">
        <f t="shared" ca="1" si="160"/>
        <v>47705</v>
      </c>
      <c r="AU442" s="6">
        <f t="shared" ca="1" si="161"/>
        <v>65040.58</v>
      </c>
      <c r="AV442" s="6">
        <f t="shared" ca="1" si="162"/>
        <v>57619.049999999996</v>
      </c>
      <c r="AW442" s="6">
        <f t="shared" ca="1" si="163"/>
        <v>0</v>
      </c>
      <c r="AX442" s="6">
        <f t="shared" ca="1" si="164"/>
        <v>0</v>
      </c>
      <c r="AY442" s="6">
        <f t="shared" ca="1" si="165"/>
        <v>0</v>
      </c>
      <c r="AZ442" s="6">
        <f t="shared" ca="1" si="166"/>
        <v>0</v>
      </c>
      <c r="BA442" s="6">
        <f t="shared" ca="1" si="167"/>
        <v>0</v>
      </c>
      <c r="BB442" s="6"/>
      <c r="BD442" s="4">
        <f t="shared" ca="1" si="168"/>
        <v>394246.59</v>
      </c>
      <c r="BF442" s="3">
        <f t="shared" si="169"/>
        <v>42538</v>
      </c>
      <c r="BG442" s="6">
        <f>BG441+SUMIFS('Transactions (Dated)'!H:H,'Transactions (Dated)'!D:D,'Share Values'!AM442)</f>
        <v>633797.67999999993</v>
      </c>
      <c r="BH442" s="6">
        <f ca="1">BH441+SUMIFS('Transactions (Dated)'!$F:$F,'Transactions (Dated)'!$D:$D,$BF442,'Transactions (Dated)'!$B:$B,BH$11,'Transactions (Dated)'!$C:$C,"Dividend (paid to cash)")*W442</f>
        <v>0</v>
      </c>
      <c r="BI442" s="6">
        <f ca="1">BI441+SUMIFS('Transactions (Dated)'!$F:$F,'Transactions (Dated)'!$D:$D,$BF442,'Transactions (Dated)'!$B:$B,BI$11,'Transactions (Dated)'!$C:$C,"Dividend (paid to cash)")*X442</f>
        <v>2421.875</v>
      </c>
      <c r="BJ442" s="6">
        <f ca="1">BJ441+SUMIFS('Transactions (Dated)'!$F:$F,'Transactions (Dated)'!$D:$D,$BF442,'Transactions (Dated)'!$B:$B,BJ$11,'Transactions (Dated)'!$C:$C,"Dividend (paid to cash)")*Y442</f>
        <v>0</v>
      </c>
      <c r="BK442" s="6">
        <f ca="1">BK441+SUMIFS('Transactions (Dated)'!$F:$F,'Transactions (Dated)'!$D:$D,$BF442,'Transactions (Dated)'!$B:$B,BK$11,'Transactions (Dated)'!$C:$C,"Dividend (paid to cash)")*Z442</f>
        <v>397.32000000000005</v>
      </c>
      <c r="BL442" s="6">
        <f ca="1">BL441+SUMIFS('Transactions (Dated)'!$F:$F,'Transactions (Dated)'!$D:$D,$BF442,'Transactions (Dated)'!$B:$B,BL$11,'Transactions (Dated)'!$C:$C,"Dividend (paid to cash)")*AA442</f>
        <v>0</v>
      </c>
      <c r="BM442" s="6">
        <f ca="1">BM441+SUMIFS('Transactions (Dated)'!$F:$F,'Transactions (Dated)'!$D:$D,$BF442,'Transactions (Dated)'!$B:$B,BM$11,'Transactions (Dated)'!$C:$C,"Dividend (paid to cash)")*AB442</f>
        <v>1796.585</v>
      </c>
      <c r="BN442" s="6">
        <f ca="1">BN441+SUMIFS('Transactions (Dated)'!$F:$F,'Transactions (Dated)'!$D:$D,$BF442,'Transactions (Dated)'!$B:$B,BN$11,'Transactions (Dated)'!$C:$C,"Dividend (paid to cash)")*AC442</f>
        <v>1740</v>
      </c>
      <c r="BO442" s="6">
        <f ca="1">BO441+SUMIFS('Transactions (Dated)'!$F:$F,'Transactions (Dated)'!$D:$D,$BF442,'Transactions (Dated)'!$B:$B,BO$11,'Transactions (Dated)'!$C:$C,"Dividend (paid to cash)")*AD442</f>
        <v>0</v>
      </c>
      <c r="BP442" s="6">
        <f ca="1">BP441+SUMIFS('Transactions (Dated)'!$F:$F,'Transactions (Dated)'!$D:$D,$BF442,'Transactions (Dated)'!$B:$B,BP$11,'Transactions (Dated)'!$C:$C,"Dividend (paid to cash)")*AE442</f>
        <v>0</v>
      </c>
      <c r="BQ442" s="6">
        <f ca="1">BQ441+SUMIFS('Transactions (Dated)'!$F:$F,'Transactions (Dated)'!$D:$D,$BF442,'Transactions (Dated)'!$B:$B,BQ$11,'Transactions (Dated)'!$C:$C,"Dividend (paid to cash)")*AF442</f>
        <v>0</v>
      </c>
      <c r="BR442" s="6">
        <f ca="1">BR441+SUMIFS('Transactions (Dated)'!$F:$F,'Transactions (Dated)'!$D:$D,$BF442,'Transactions (Dated)'!$B:$B,BR$11,'Transactions (Dated)'!$C:$C,"Dividend (paid to cash)")*AG442</f>
        <v>0</v>
      </c>
      <c r="BS442" s="6">
        <f ca="1">BS441+SUMIFS('Transactions (Dated)'!$F:$F,'Transactions (Dated)'!$D:$D,$BF442,'Transactions (Dated)'!$B:$B,BS$11,'Transactions (Dated)'!$C:$C,"Dividend (paid to cash)")*AH442</f>
        <v>0</v>
      </c>
      <c r="BT442" s="6">
        <f ca="1">BT441+SUMIFS('Transactions (Dated)'!$F:$F,'Transactions (Dated)'!$D:$D,$BF442,'Transactions (Dated)'!$B:$B,BT$11,'Transactions (Dated)'!$C:$C,"Dividend (paid to cash)")*AI442</f>
        <v>0</v>
      </c>
      <c r="BU442" s="6">
        <f ca="1">BU441+SUMIFS('Transactions (Dated)'!$F:$F,'Transactions (Dated)'!$D:$D,$BF442,'Transactions (Dated)'!$B:$B,BU$11,'Transactions (Dated)'!$C:$C,"Dividend (paid to cash)")*AJ442</f>
        <v>0</v>
      </c>
      <c r="BV442" s="6"/>
      <c r="BX442" s="6">
        <f t="shared" ca="1" si="174"/>
        <v>640153.45999999985</v>
      </c>
      <c r="BZ442" s="3">
        <f t="shared" si="175"/>
        <v>42538</v>
      </c>
      <c r="CA442" s="4">
        <f t="shared" ca="1" si="170"/>
        <v>394246.59</v>
      </c>
      <c r="CB442" s="4">
        <f t="shared" ca="1" si="171"/>
        <v>640153.45999999985</v>
      </c>
      <c r="CD442" s="4">
        <f t="shared" ca="1" si="172"/>
        <v>1034400.0499999998</v>
      </c>
    </row>
    <row r="443" spans="2:82" x14ac:dyDescent="0.15">
      <c r="B443" s="3">
        <f t="shared" si="173"/>
        <v>42541</v>
      </c>
      <c r="C443" s="2">
        <v>14015.1</v>
      </c>
      <c r="E443" s="70">
        <v>42541</v>
      </c>
      <c r="F443" s="69">
        <v>9.02</v>
      </c>
      <c r="G443" s="69">
        <v>2.13</v>
      </c>
      <c r="H443" s="69">
        <v>19.010000000000002</v>
      </c>
      <c r="I443" s="69">
        <v>37.119999999999997</v>
      </c>
      <c r="J443" s="69">
        <v>13.19</v>
      </c>
      <c r="K443" s="69">
        <v>12.62</v>
      </c>
      <c r="L443" s="69">
        <v>16.63</v>
      </c>
      <c r="M443" s="69">
        <v>4.5999999999999996</v>
      </c>
      <c r="N443" s="69">
        <v>8.6199999999999992</v>
      </c>
      <c r="O443" s="69">
        <v>8.9332999999999991</v>
      </c>
      <c r="P443" s="69">
        <v>30.54</v>
      </c>
      <c r="Q443" s="69">
        <v>1.1200000000000001</v>
      </c>
      <c r="R443" s="69">
        <v>6.74</v>
      </c>
      <c r="S443" s="69">
        <v>41.89</v>
      </c>
      <c r="T443" s="4"/>
      <c r="V443" s="3">
        <f t="shared" si="152"/>
        <v>42541</v>
      </c>
      <c r="W443" s="40">
        <f ca="1">W442+SUMIFS('Transactions (Dated)'!$E$2:$E$53,'Transactions (Dated)'!$D$2:$D$53,'Share Values'!$V443,'Transactions (Dated)'!$B$2:$B$53,'Share Values'!W$11,'Transactions (Dated)'!$C$2:$C$53,"Buy")-SUMIFS('Transactions (Dated)'!$E$2:$E$53,'Transactions (Dated)'!$D$2:$D$53,'Share Values'!$V443,'Transactions (Dated)'!$B$2:$B$53,'Share Values'!W$11,'Transactions (Dated)'!$C$2:$C$53,"Sell")</f>
        <v>4625</v>
      </c>
      <c r="X443" s="40">
        <f ca="1">X442+SUMIFS('Transactions (Dated)'!$E$2:$E$53,'Transactions (Dated)'!$D$2:$D$53,'Share Values'!$V443,'Transactions (Dated)'!$B$2:$B$53,'Share Values'!X$11,'Transactions (Dated)'!$C$2:$C$53,"Buy")-SUMIFS('Transactions (Dated)'!$E$2:$E$53,'Transactions (Dated)'!$D$2:$D$53,'Share Values'!$V443,'Transactions (Dated)'!$B$2:$B$53,'Share Values'!X$11,'Transactions (Dated)'!$C$2:$C$53,"Sell")</f>
        <v>9375</v>
      </c>
      <c r="Y443" s="40">
        <f ca="1">Y442+SUMIFS('Transactions (Dated)'!$E$2:$E$53,'Transactions (Dated)'!$D$2:$D$53,'Share Values'!$V443,'Transactions (Dated)'!$B$2:$B$53,'Share Values'!Y$11,'Transactions (Dated)'!$C$2:$C$53,"Buy")-SUMIFS('Transactions (Dated)'!$E$2:$E$53,'Transactions (Dated)'!$D$2:$D$53,'Share Values'!$V443,'Transactions (Dated)'!$B$2:$B$53,'Share Values'!Y$11,'Transactions (Dated)'!$C$2:$C$53,"Sell")</f>
        <v>0</v>
      </c>
      <c r="Z443" s="40">
        <f ca="1">Z442+SUMIFS('Transactions (Dated)'!$E$2:$E$53,'Transactions (Dated)'!$D$2:$D$53,'Share Values'!$V443,'Transactions (Dated)'!$B$2:$B$53,'Share Values'!Z$11,'Transactions (Dated)'!$C$2:$C$53,"Buy")-SUMIFS('Transactions (Dated)'!$E$2:$E$53,'Transactions (Dated)'!$D$2:$D$53,'Share Values'!$V443,'Transactions (Dated)'!$B$2:$B$53,'Share Values'!Z$11,'Transactions (Dated)'!$C$2:$C$53,"Sell")</f>
        <v>1892</v>
      </c>
      <c r="AA443" s="40">
        <f ca="1">AA442+SUMIFS('Transactions (Dated)'!$E$2:$E$53,'Transactions (Dated)'!$D$2:$D$53,'Share Values'!$V443,'Transactions (Dated)'!$B$2:$B$53,'Share Values'!AA$11,'Transactions (Dated)'!$C$2:$C$53,"Buy")-SUMIFS('Transactions (Dated)'!$E$2:$E$53,'Transactions (Dated)'!$D$2:$D$53,'Share Values'!$V443,'Transactions (Dated)'!$B$2:$B$53,'Share Values'!AA$11,'Transactions (Dated)'!$C$2:$C$53,"Sell")</f>
        <v>2348</v>
      </c>
      <c r="AB443" s="40">
        <f ca="1">AB442+SUMIFS('Transactions (Dated)'!$E$2:$E$53,'Transactions (Dated)'!$D$2:$D$53,'Share Values'!$V443,'Transactions (Dated)'!$B$2:$B$53,'Share Values'!AB$11,'Transactions (Dated)'!$C$2:$C$53,"Buy")-SUMIFS('Transactions (Dated)'!$E$2:$E$53,'Transactions (Dated)'!$D$2:$D$53,'Share Values'!$V443,'Transactions (Dated)'!$B$2:$B$53,'Share Values'!AB$11,'Transactions (Dated)'!$C$2:$C$53,"Sell")</f>
        <v>4900</v>
      </c>
      <c r="AC443" s="40">
        <f ca="1">AC442+SUMIFS('Transactions (Dated)'!$E$2:$E$53,'Transactions (Dated)'!$D$2:$D$53,'Share Values'!$V443,'Transactions (Dated)'!$B$2:$B$53,'Share Values'!AC$11,'Transactions (Dated)'!$C$2:$C$53,"Buy")-SUMIFS('Transactions (Dated)'!$E$2:$E$53,'Transactions (Dated)'!$D$2:$D$53,'Share Values'!$V443,'Transactions (Dated)'!$B$2:$B$53,'Share Values'!AC$11,'Transactions (Dated)'!$C$2:$C$53,"Sell")</f>
        <v>2900</v>
      </c>
      <c r="AD443" s="40">
        <f ca="1">AD442+SUMIFS('Transactions (Dated)'!$E$2:$E$53,'Transactions (Dated)'!$D$2:$D$53,'Share Values'!$V443,'Transactions (Dated)'!$B$2:$B$53,'Share Values'!AD$11,'Transactions (Dated)'!$C$2:$C$53,"Buy")-SUMIFS('Transactions (Dated)'!$E$2:$E$53,'Transactions (Dated)'!$D$2:$D$53,'Share Values'!$V443,'Transactions (Dated)'!$B$2:$B$53,'Share Values'!AD$11,'Transactions (Dated)'!$C$2:$C$53,"Sell")</f>
        <v>14201</v>
      </c>
      <c r="AE443" s="40">
        <f ca="1">AE442+SUMIFS('Transactions (Dated)'!$E$2:$E$53,'Transactions (Dated)'!$D$2:$D$53,'Share Values'!$V443,'Transactions (Dated)'!$B$2:$B$53,'Share Values'!AE$11,'Transactions (Dated)'!$C$2:$C$53,"Buy")-SUMIFS('Transactions (Dated)'!$E$2:$E$53,'Transactions (Dated)'!$D$2:$D$53,'Share Values'!$V443,'Transactions (Dated)'!$B$2:$B$53,'Share Values'!AE$11,'Transactions (Dated)'!$C$2:$C$53,"Sell")</f>
        <v>6835</v>
      </c>
      <c r="AF443" s="40">
        <f ca="1">AF442+SUMIFS('Transactions (Dated)'!$E$2:$E$53,'Transactions (Dated)'!$D$2:$D$53,'Share Values'!$V443,'Transactions (Dated)'!$B$2:$B$53,'Share Values'!AF$11,'Transactions (Dated)'!$C$2:$C$53,"Buy")-SUMIFS('Transactions (Dated)'!$E$2:$E$53,'Transactions (Dated)'!$D$2:$D$53,'Share Values'!$V443,'Transactions (Dated)'!$B$2:$B$53,'Share Values'!AF$11,'Transactions (Dated)'!$C$2:$C$53,"Sell")</f>
        <v>0</v>
      </c>
      <c r="AG443" s="40">
        <f ca="1">AG442+SUMIFS('Transactions (Dated)'!$E$2:$E$53,'Transactions (Dated)'!$D$2:$D$53,'Share Values'!$V443,'Transactions (Dated)'!$B$2:$B$53,'Share Values'!AG$11,'Transactions (Dated)'!$C$2:$C$53,"Buy")-SUMIFS('Transactions (Dated)'!$E$2:$E$53,'Transactions (Dated)'!$D$2:$D$53,'Share Values'!$V443,'Transactions (Dated)'!$B$2:$B$53,'Share Values'!AG$11,'Transactions (Dated)'!$C$2:$C$53,"Sell")</f>
        <v>0</v>
      </c>
      <c r="AH443" s="40">
        <f ca="1">AH442+SUMIFS('Transactions (Dated)'!$E$2:$E$53,'Transactions (Dated)'!$D$2:$D$53,'Share Values'!$V443,'Transactions (Dated)'!$B$2:$B$53,'Share Values'!AH$11,'Transactions (Dated)'!$C$2:$C$53,"Buy")-SUMIFS('Transactions (Dated)'!$E$2:$E$53,'Transactions (Dated)'!$D$2:$D$53,'Share Values'!$V443,'Transactions (Dated)'!$B$2:$B$53,'Share Values'!AH$11,'Transactions (Dated)'!$C$2:$C$53,"Sell")</f>
        <v>0</v>
      </c>
      <c r="AI443" s="40">
        <f ca="1">AI442+SUMIFS('Transactions (Dated)'!$E$2:$E$53,'Transactions (Dated)'!$D$2:$D$53,'Share Values'!$V443,'Transactions (Dated)'!$B$2:$B$53,'Share Values'!AI$11,'Transactions (Dated)'!$C$2:$C$53,"Buy")-SUMIFS('Transactions (Dated)'!$E$2:$E$53,'Transactions (Dated)'!$D$2:$D$53,'Share Values'!$V443,'Transactions (Dated)'!$B$2:$B$53,'Share Values'!AI$11,'Transactions (Dated)'!$C$2:$C$53,"Sell")</f>
        <v>0</v>
      </c>
      <c r="AJ443" s="40">
        <f ca="1">AJ442+SUMIFS('Transactions (Dated)'!$E$2:$E$53,'Transactions (Dated)'!$D$2:$D$53,'Share Values'!$V443,'Transactions (Dated)'!$B$2:$B$53,'Share Values'!AJ$11,'Transactions (Dated)'!$C$2:$C$53,"Buy")-SUMIFS('Transactions (Dated)'!$E$2:$E$53,'Transactions (Dated)'!$D$2:$D$53,'Share Values'!$V443,'Transactions (Dated)'!$B$2:$B$53,'Share Values'!AJ$11,'Transactions (Dated)'!$C$2:$C$53,"Sell")</f>
        <v>0</v>
      </c>
      <c r="AK443" s="40"/>
      <c r="AM443" s="3">
        <f t="shared" si="153"/>
        <v>42541</v>
      </c>
      <c r="AN443" s="6">
        <f t="shared" ca="1" si="154"/>
        <v>41717.5</v>
      </c>
      <c r="AO443" s="6">
        <f t="shared" ca="1" si="155"/>
        <v>19968.75</v>
      </c>
      <c r="AP443" s="6">
        <f t="shared" ca="1" si="156"/>
        <v>0</v>
      </c>
      <c r="AQ443" s="6">
        <f t="shared" ca="1" si="157"/>
        <v>70231.039999999994</v>
      </c>
      <c r="AR443" s="6">
        <f t="shared" ca="1" si="158"/>
        <v>30970.12</v>
      </c>
      <c r="AS443" s="6">
        <f t="shared" ca="1" si="159"/>
        <v>61837.999999999993</v>
      </c>
      <c r="AT443" s="6">
        <f t="shared" ca="1" si="160"/>
        <v>48227</v>
      </c>
      <c r="AU443" s="6">
        <f t="shared" ca="1" si="161"/>
        <v>65324.6</v>
      </c>
      <c r="AV443" s="6">
        <f t="shared" ca="1" si="162"/>
        <v>58917.7</v>
      </c>
      <c r="AW443" s="6">
        <f t="shared" ca="1" si="163"/>
        <v>0</v>
      </c>
      <c r="AX443" s="6">
        <f t="shared" ca="1" si="164"/>
        <v>0</v>
      </c>
      <c r="AY443" s="6">
        <f t="shared" ca="1" si="165"/>
        <v>0</v>
      </c>
      <c r="AZ443" s="6">
        <f t="shared" ca="1" si="166"/>
        <v>0</v>
      </c>
      <c r="BA443" s="6">
        <f t="shared" ca="1" si="167"/>
        <v>0</v>
      </c>
      <c r="BB443" s="6"/>
      <c r="BD443" s="4">
        <f t="shared" ca="1" si="168"/>
        <v>397194.70999999996</v>
      </c>
      <c r="BF443" s="3">
        <f t="shared" si="169"/>
        <v>42541</v>
      </c>
      <c r="BG443" s="6">
        <f>BG442+SUMIFS('Transactions (Dated)'!H:H,'Transactions (Dated)'!D:D,'Share Values'!AM443)</f>
        <v>633797.67999999993</v>
      </c>
      <c r="BH443" s="6">
        <f ca="1">BH442+SUMIFS('Transactions (Dated)'!$F:$F,'Transactions (Dated)'!$D:$D,$BF443,'Transactions (Dated)'!$B:$B,BH$11,'Transactions (Dated)'!$C:$C,"Dividend (paid to cash)")*W443</f>
        <v>0</v>
      </c>
      <c r="BI443" s="6">
        <f ca="1">BI442+SUMIFS('Transactions (Dated)'!$F:$F,'Transactions (Dated)'!$D:$D,$BF443,'Transactions (Dated)'!$B:$B,BI$11,'Transactions (Dated)'!$C:$C,"Dividend (paid to cash)")*X443</f>
        <v>2421.875</v>
      </c>
      <c r="BJ443" s="6">
        <f ca="1">BJ442+SUMIFS('Transactions (Dated)'!$F:$F,'Transactions (Dated)'!$D:$D,$BF443,'Transactions (Dated)'!$B:$B,BJ$11,'Transactions (Dated)'!$C:$C,"Dividend (paid to cash)")*Y443</f>
        <v>0</v>
      </c>
      <c r="BK443" s="6">
        <f ca="1">BK442+SUMIFS('Transactions (Dated)'!$F:$F,'Transactions (Dated)'!$D:$D,$BF443,'Transactions (Dated)'!$B:$B,BK$11,'Transactions (Dated)'!$C:$C,"Dividend (paid to cash)")*Z443</f>
        <v>397.32000000000005</v>
      </c>
      <c r="BL443" s="6">
        <f ca="1">BL442+SUMIFS('Transactions (Dated)'!$F:$F,'Transactions (Dated)'!$D:$D,$BF443,'Transactions (Dated)'!$B:$B,BL$11,'Transactions (Dated)'!$C:$C,"Dividend (paid to cash)")*AA443</f>
        <v>0</v>
      </c>
      <c r="BM443" s="6">
        <f ca="1">BM442+SUMIFS('Transactions (Dated)'!$F:$F,'Transactions (Dated)'!$D:$D,$BF443,'Transactions (Dated)'!$B:$B,BM$11,'Transactions (Dated)'!$C:$C,"Dividend (paid to cash)")*AB443</f>
        <v>1796.585</v>
      </c>
      <c r="BN443" s="6">
        <f ca="1">BN442+SUMIFS('Transactions (Dated)'!$F:$F,'Transactions (Dated)'!$D:$D,$BF443,'Transactions (Dated)'!$B:$B,BN$11,'Transactions (Dated)'!$C:$C,"Dividend (paid to cash)")*AC443</f>
        <v>1740</v>
      </c>
      <c r="BO443" s="6">
        <f ca="1">BO442+SUMIFS('Transactions (Dated)'!$F:$F,'Transactions (Dated)'!$D:$D,$BF443,'Transactions (Dated)'!$B:$B,BO$11,'Transactions (Dated)'!$C:$C,"Dividend (paid to cash)")*AD443</f>
        <v>0</v>
      </c>
      <c r="BP443" s="6">
        <f ca="1">BP442+SUMIFS('Transactions (Dated)'!$F:$F,'Transactions (Dated)'!$D:$D,$BF443,'Transactions (Dated)'!$B:$B,BP$11,'Transactions (Dated)'!$C:$C,"Dividend (paid to cash)")*AE443</f>
        <v>0</v>
      </c>
      <c r="BQ443" s="6">
        <f ca="1">BQ442+SUMIFS('Transactions (Dated)'!$F:$F,'Transactions (Dated)'!$D:$D,$BF443,'Transactions (Dated)'!$B:$B,BQ$11,'Transactions (Dated)'!$C:$C,"Dividend (paid to cash)")*AF443</f>
        <v>0</v>
      </c>
      <c r="BR443" s="6">
        <f ca="1">BR442+SUMIFS('Transactions (Dated)'!$F:$F,'Transactions (Dated)'!$D:$D,$BF443,'Transactions (Dated)'!$B:$B,BR$11,'Transactions (Dated)'!$C:$C,"Dividend (paid to cash)")*AG443</f>
        <v>0</v>
      </c>
      <c r="BS443" s="6">
        <f ca="1">BS442+SUMIFS('Transactions (Dated)'!$F:$F,'Transactions (Dated)'!$D:$D,$BF443,'Transactions (Dated)'!$B:$B,BS$11,'Transactions (Dated)'!$C:$C,"Dividend (paid to cash)")*AH443</f>
        <v>0</v>
      </c>
      <c r="BT443" s="6">
        <f ca="1">BT442+SUMIFS('Transactions (Dated)'!$F:$F,'Transactions (Dated)'!$D:$D,$BF443,'Transactions (Dated)'!$B:$B,BT$11,'Transactions (Dated)'!$C:$C,"Dividend (paid to cash)")*AI443</f>
        <v>0</v>
      </c>
      <c r="BU443" s="6">
        <f ca="1">BU442+SUMIFS('Transactions (Dated)'!$F:$F,'Transactions (Dated)'!$D:$D,$BF443,'Transactions (Dated)'!$B:$B,BU$11,'Transactions (Dated)'!$C:$C,"Dividend (paid to cash)")*AJ443</f>
        <v>0</v>
      </c>
      <c r="BV443" s="6"/>
      <c r="BX443" s="6">
        <f t="shared" ca="1" si="174"/>
        <v>640153.45999999985</v>
      </c>
      <c r="BZ443" s="3">
        <f t="shared" si="175"/>
        <v>42541</v>
      </c>
      <c r="CA443" s="4">
        <f t="shared" ca="1" si="170"/>
        <v>397194.70999999996</v>
      </c>
      <c r="CB443" s="4">
        <f t="shared" ca="1" si="171"/>
        <v>640153.45999999985</v>
      </c>
      <c r="CD443" s="4">
        <f t="shared" ca="1" si="172"/>
        <v>1037348.1699999998</v>
      </c>
    </row>
    <row r="444" spans="2:82" x14ac:dyDescent="0.15">
      <c r="B444" s="3">
        <f t="shared" si="173"/>
        <v>42542</v>
      </c>
      <c r="C444" s="2">
        <v>14012.3</v>
      </c>
      <c r="E444" s="70">
        <v>42542</v>
      </c>
      <c r="F444" s="69">
        <v>9.0299999999999994</v>
      </c>
      <c r="G444" s="69">
        <v>2.19</v>
      </c>
      <c r="H444" s="69">
        <v>19.010000000000002</v>
      </c>
      <c r="I444" s="69">
        <v>37.07</v>
      </c>
      <c r="J444" s="69">
        <v>13.19</v>
      </c>
      <c r="K444" s="69">
        <v>12.8</v>
      </c>
      <c r="L444" s="69">
        <v>16.28</v>
      </c>
      <c r="M444" s="69">
        <v>4.41</v>
      </c>
      <c r="N444" s="69">
        <v>8.7899999999999991</v>
      </c>
      <c r="O444" s="69">
        <v>8.9167000000000005</v>
      </c>
      <c r="P444" s="69">
        <v>30.8</v>
      </c>
      <c r="Q444" s="69">
        <v>1.0900000000000001</v>
      </c>
      <c r="R444" s="69">
        <v>6.51</v>
      </c>
      <c r="S444" s="69">
        <v>42.15</v>
      </c>
      <c r="T444" s="4"/>
      <c r="V444" s="3">
        <f t="shared" si="152"/>
        <v>42542</v>
      </c>
      <c r="W444" s="40">
        <f ca="1">W443+SUMIFS('Transactions (Dated)'!$E$2:$E$53,'Transactions (Dated)'!$D$2:$D$53,'Share Values'!$V444,'Transactions (Dated)'!$B$2:$B$53,'Share Values'!W$11,'Transactions (Dated)'!$C$2:$C$53,"Buy")-SUMIFS('Transactions (Dated)'!$E$2:$E$53,'Transactions (Dated)'!$D$2:$D$53,'Share Values'!$V444,'Transactions (Dated)'!$B$2:$B$53,'Share Values'!W$11,'Transactions (Dated)'!$C$2:$C$53,"Sell")</f>
        <v>4625</v>
      </c>
      <c r="X444" s="40">
        <f ca="1">X443+SUMIFS('Transactions (Dated)'!$E$2:$E$53,'Transactions (Dated)'!$D$2:$D$53,'Share Values'!$V444,'Transactions (Dated)'!$B$2:$B$53,'Share Values'!X$11,'Transactions (Dated)'!$C$2:$C$53,"Buy")-SUMIFS('Transactions (Dated)'!$E$2:$E$53,'Transactions (Dated)'!$D$2:$D$53,'Share Values'!$V444,'Transactions (Dated)'!$B$2:$B$53,'Share Values'!X$11,'Transactions (Dated)'!$C$2:$C$53,"Sell")</f>
        <v>9375</v>
      </c>
      <c r="Y444" s="40">
        <f ca="1">Y443+SUMIFS('Transactions (Dated)'!$E$2:$E$53,'Transactions (Dated)'!$D$2:$D$53,'Share Values'!$V444,'Transactions (Dated)'!$B$2:$B$53,'Share Values'!Y$11,'Transactions (Dated)'!$C$2:$C$53,"Buy")-SUMIFS('Transactions (Dated)'!$E$2:$E$53,'Transactions (Dated)'!$D$2:$D$53,'Share Values'!$V444,'Transactions (Dated)'!$B$2:$B$53,'Share Values'!Y$11,'Transactions (Dated)'!$C$2:$C$53,"Sell")</f>
        <v>0</v>
      </c>
      <c r="Z444" s="40">
        <f ca="1">Z443+SUMIFS('Transactions (Dated)'!$E$2:$E$53,'Transactions (Dated)'!$D$2:$D$53,'Share Values'!$V444,'Transactions (Dated)'!$B$2:$B$53,'Share Values'!Z$11,'Transactions (Dated)'!$C$2:$C$53,"Buy")-SUMIFS('Transactions (Dated)'!$E$2:$E$53,'Transactions (Dated)'!$D$2:$D$53,'Share Values'!$V444,'Transactions (Dated)'!$B$2:$B$53,'Share Values'!Z$11,'Transactions (Dated)'!$C$2:$C$53,"Sell")</f>
        <v>1892</v>
      </c>
      <c r="AA444" s="40">
        <f ca="1">AA443+SUMIFS('Transactions (Dated)'!$E$2:$E$53,'Transactions (Dated)'!$D$2:$D$53,'Share Values'!$V444,'Transactions (Dated)'!$B$2:$B$53,'Share Values'!AA$11,'Transactions (Dated)'!$C$2:$C$53,"Buy")-SUMIFS('Transactions (Dated)'!$E$2:$E$53,'Transactions (Dated)'!$D$2:$D$53,'Share Values'!$V444,'Transactions (Dated)'!$B$2:$B$53,'Share Values'!AA$11,'Transactions (Dated)'!$C$2:$C$53,"Sell")</f>
        <v>2348</v>
      </c>
      <c r="AB444" s="40">
        <f ca="1">AB443+SUMIFS('Transactions (Dated)'!$E$2:$E$53,'Transactions (Dated)'!$D$2:$D$53,'Share Values'!$V444,'Transactions (Dated)'!$B$2:$B$53,'Share Values'!AB$11,'Transactions (Dated)'!$C$2:$C$53,"Buy")-SUMIFS('Transactions (Dated)'!$E$2:$E$53,'Transactions (Dated)'!$D$2:$D$53,'Share Values'!$V444,'Transactions (Dated)'!$B$2:$B$53,'Share Values'!AB$11,'Transactions (Dated)'!$C$2:$C$53,"Sell")</f>
        <v>4900</v>
      </c>
      <c r="AC444" s="40">
        <f ca="1">AC443+SUMIFS('Transactions (Dated)'!$E$2:$E$53,'Transactions (Dated)'!$D$2:$D$53,'Share Values'!$V444,'Transactions (Dated)'!$B$2:$B$53,'Share Values'!AC$11,'Transactions (Dated)'!$C$2:$C$53,"Buy")-SUMIFS('Transactions (Dated)'!$E$2:$E$53,'Transactions (Dated)'!$D$2:$D$53,'Share Values'!$V444,'Transactions (Dated)'!$B$2:$B$53,'Share Values'!AC$11,'Transactions (Dated)'!$C$2:$C$53,"Sell")</f>
        <v>2900</v>
      </c>
      <c r="AD444" s="40">
        <f ca="1">AD443+SUMIFS('Transactions (Dated)'!$E$2:$E$53,'Transactions (Dated)'!$D$2:$D$53,'Share Values'!$V444,'Transactions (Dated)'!$B$2:$B$53,'Share Values'!AD$11,'Transactions (Dated)'!$C$2:$C$53,"Buy")-SUMIFS('Transactions (Dated)'!$E$2:$E$53,'Transactions (Dated)'!$D$2:$D$53,'Share Values'!$V444,'Transactions (Dated)'!$B$2:$B$53,'Share Values'!AD$11,'Transactions (Dated)'!$C$2:$C$53,"Sell")</f>
        <v>14201</v>
      </c>
      <c r="AE444" s="40">
        <f ca="1">AE443+SUMIFS('Transactions (Dated)'!$E$2:$E$53,'Transactions (Dated)'!$D$2:$D$53,'Share Values'!$V444,'Transactions (Dated)'!$B$2:$B$53,'Share Values'!AE$11,'Transactions (Dated)'!$C$2:$C$53,"Buy")-SUMIFS('Transactions (Dated)'!$E$2:$E$53,'Transactions (Dated)'!$D$2:$D$53,'Share Values'!$V444,'Transactions (Dated)'!$B$2:$B$53,'Share Values'!AE$11,'Transactions (Dated)'!$C$2:$C$53,"Sell")</f>
        <v>6835</v>
      </c>
      <c r="AF444" s="40">
        <f ca="1">AF443+SUMIFS('Transactions (Dated)'!$E$2:$E$53,'Transactions (Dated)'!$D$2:$D$53,'Share Values'!$V444,'Transactions (Dated)'!$B$2:$B$53,'Share Values'!AF$11,'Transactions (Dated)'!$C$2:$C$53,"Buy")-SUMIFS('Transactions (Dated)'!$E$2:$E$53,'Transactions (Dated)'!$D$2:$D$53,'Share Values'!$V444,'Transactions (Dated)'!$B$2:$B$53,'Share Values'!AF$11,'Transactions (Dated)'!$C$2:$C$53,"Sell")</f>
        <v>0</v>
      </c>
      <c r="AG444" s="40">
        <f ca="1">AG443+SUMIFS('Transactions (Dated)'!$E$2:$E$53,'Transactions (Dated)'!$D$2:$D$53,'Share Values'!$V444,'Transactions (Dated)'!$B$2:$B$53,'Share Values'!AG$11,'Transactions (Dated)'!$C$2:$C$53,"Buy")-SUMIFS('Transactions (Dated)'!$E$2:$E$53,'Transactions (Dated)'!$D$2:$D$53,'Share Values'!$V444,'Transactions (Dated)'!$B$2:$B$53,'Share Values'!AG$11,'Transactions (Dated)'!$C$2:$C$53,"Sell")</f>
        <v>0</v>
      </c>
      <c r="AH444" s="40">
        <f ca="1">AH443+SUMIFS('Transactions (Dated)'!$E$2:$E$53,'Transactions (Dated)'!$D$2:$D$53,'Share Values'!$V444,'Transactions (Dated)'!$B$2:$B$53,'Share Values'!AH$11,'Transactions (Dated)'!$C$2:$C$53,"Buy")-SUMIFS('Transactions (Dated)'!$E$2:$E$53,'Transactions (Dated)'!$D$2:$D$53,'Share Values'!$V444,'Transactions (Dated)'!$B$2:$B$53,'Share Values'!AH$11,'Transactions (Dated)'!$C$2:$C$53,"Sell")</f>
        <v>0</v>
      </c>
      <c r="AI444" s="40">
        <f ca="1">AI443+SUMIFS('Transactions (Dated)'!$E$2:$E$53,'Transactions (Dated)'!$D$2:$D$53,'Share Values'!$V444,'Transactions (Dated)'!$B$2:$B$53,'Share Values'!AI$11,'Transactions (Dated)'!$C$2:$C$53,"Buy")-SUMIFS('Transactions (Dated)'!$E$2:$E$53,'Transactions (Dated)'!$D$2:$D$53,'Share Values'!$V444,'Transactions (Dated)'!$B$2:$B$53,'Share Values'!AI$11,'Transactions (Dated)'!$C$2:$C$53,"Sell")</f>
        <v>0</v>
      </c>
      <c r="AJ444" s="40">
        <f ca="1">AJ443+SUMIFS('Transactions (Dated)'!$E$2:$E$53,'Transactions (Dated)'!$D$2:$D$53,'Share Values'!$V444,'Transactions (Dated)'!$B$2:$B$53,'Share Values'!AJ$11,'Transactions (Dated)'!$C$2:$C$53,"Buy")-SUMIFS('Transactions (Dated)'!$E$2:$E$53,'Transactions (Dated)'!$D$2:$D$53,'Share Values'!$V444,'Transactions (Dated)'!$B$2:$B$53,'Share Values'!AJ$11,'Transactions (Dated)'!$C$2:$C$53,"Sell")</f>
        <v>0</v>
      </c>
      <c r="AK444" s="40"/>
      <c r="AM444" s="3">
        <f t="shared" si="153"/>
        <v>42542</v>
      </c>
      <c r="AN444" s="6">
        <f t="shared" ca="1" si="154"/>
        <v>41763.75</v>
      </c>
      <c r="AO444" s="6">
        <f t="shared" ca="1" si="155"/>
        <v>20531.25</v>
      </c>
      <c r="AP444" s="6">
        <f t="shared" ca="1" si="156"/>
        <v>0</v>
      </c>
      <c r="AQ444" s="6">
        <f t="shared" ca="1" si="157"/>
        <v>70136.44</v>
      </c>
      <c r="AR444" s="6">
        <f t="shared" ca="1" si="158"/>
        <v>30970.12</v>
      </c>
      <c r="AS444" s="6">
        <f t="shared" ca="1" si="159"/>
        <v>62720</v>
      </c>
      <c r="AT444" s="6">
        <f t="shared" ca="1" si="160"/>
        <v>47212</v>
      </c>
      <c r="AU444" s="6">
        <f t="shared" ca="1" si="161"/>
        <v>62626.41</v>
      </c>
      <c r="AV444" s="6">
        <f t="shared" ca="1" si="162"/>
        <v>60079.649999999994</v>
      </c>
      <c r="AW444" s="6">
        <f t="shared" ca="1" si="163"/>
        <v>0</v>
      </c>
      <c r="AX444" s="6">
        <f t="shared" ca="1" si="164"/>
        <v>0</v>
      </c>
      <c r="AY444" s="6">
        <f t="shared" ca="1" si="165"/>
        <v>0</v>
      </c>
      <c r="AZ444" s="6">
        <f t="shared" ca="1" si="166"/>
        <v>0</v>
      </c>
      <c r="BA444" s="6">
        <f t="shared" ca="1" si="167"/>
        <v>0</v>
      </c>
      <c r="BB444" s="6"/>
      <c r="BD444" s="4">
        <f t="shared" ca="1" si="168"/>
        <v>396039.62</v>
      </c>
      <c r="BF444" s="3">
        <f t="shared" si="169"/>
        <v>42542</v>
      </c>
      <c r="BG444" s="6">
        <f>BG443+SUMIFS('Transactions (Dated)'!H:H,'Transactions (Dated)'!D:D,'Share Values'!AM444)</f>
        <v>633797.67999999993</v>
      </c>
      <c r="BH444" s="6">
        <f ca="1">BH443+SUMIFS('Transactions (Dated)'!$F:$F,'Transactions (Dated)'!$D:$D,$BF444,'Transactions (Dated)'!$B:$B,BH$11,'Transactions (Dated)'!$C:$C,"Dividend (paid to cash)")*W444</f>
        <v>0</v>
      </c>
      <c r="BI444" s="6">
        <f ca="1">BI443+SUMIFS('Transactions (Dated)'!$F:$F,'Transactions (Dated)'!$D:$D,$BF444,'Transactions (Dated)'!$B:$B,BI$11,'Transactions (Dated)'!$C:$C,"Dividend (paid to cash)")*X444</f>
        <v>2421.875</v>
      </c>
      <c r="BJ444" s="6">
        <f ca="1">BJ443+SUMIFS('Transactions (Dated)'!$F:$F,'Transactions (Dated)'!$D:$D,$BF444,'Transactions (Dated)'!$B:$B,BJ$11,'Transactions (Dated)'!$C:$C,"Dividend (paid to cash)")*Y444</f>
        <v>0</v>
      </c>
      <c r="BK444" s="6">
        <f ca="1">BK443+SUMIFS('Transactions (Dated)'!$F:$F,'Transactions (Dated)'!$D:$D,$BF444,'Transactions (Dated)'!$B:$B,BK$11,'Transactions (Dated)'!$C:$C,"Dividend (paid to cash)")*Z444</f>
        <v>397.32000000000005</v>
      </c>
      <c r="BL444" s="6">
        <f ca="1">BL443+SUMIFS('Transactions (Dated)'!$F:$F,'Transactions (Dated)'!$D:$D,$BF444,'Transactions (Dated)'!$B:$B,BL$11,'Transactions (Dated)'!$C:$C,"Dividend (paid to cash)")*AA444</f>
        <v>0</v>
      </c>
      <c r="BM444" s="6">
        <f ca="1">BM443+SUMIFS('Transactions (Dated)'!$F:$F,'Transactions (Dated)'!$D:$D,$BF444,'Transactions (Dated)'!$B:$B,BM$11,'Transactions (Dated)'!$C:$C,"Dividend (paid to cash)")*AB444</f>
        <v>1796.585</v>
      </c>
      <c r="BN444" s="6">
        <f ca="1">BN443+SUMIFS('Transactions (Dated)'!$F:$F,'Transactions (Dated)'!$D:$D,$BF444,'Transactions (Dated)'!$B:$B,BN$11,'Transactions (Dated)'!$C:$C,"Dividend (paid to cash)")*AC444</f>
        <v>1740</v>
      </c>
      <c r="BO444" s="6">
        <f ca="1">BO443+SUMIFS('Transactions (Dated)'!$F:$F,'Transactions (Dated)'!$D:$D,$BF444,'Transactions (Dated)'!$B:$B,BO$11,'Transactions (Dated)'!$C:$C,"Dividend (paid to cash)")*AD444</f>
        <v>0</v>
      </c>
      <c r="BP444" s="6">
        <f ca="1">BP443+SUMIFS('Transactions (Dated)'!$F:$F,'Transactions (Dated)'!$D:$D,$BF444,'Transactions (Dated)'!$B:$B,BP$11,'Transactions (Dated)'!$C:$C,"Dividend (paid to cash)")*AE444</f>
        <v>0</v>
      </c>
      <c r="BQ444" s="6">
        <f ca="1">BQ443+SUMIFS('Transactions (Dated)'!$F:$F,'Transactions (Dated)'!$D:$D,$BF444,'Transactions (Dated)'!$B:$B,BQ$11,'Transactions (Dated)'!$C:$C,"Dividend (paid to cash)")*AF444</f>
        <v>0</v>
      </c>
      <c r="BR444" s="6">
        <f ca="1">BR443+SUMIFS('Transactions (Dated)'!$F:$F,'Transactions (Dated)'!$D:$D,$BF444,'Transactions (Dated)'!$B:$B,BR$11,'Transactions (Dated)'!$C:$C,"Dividend (paid to cash)")*AG444</f>
        <v>0</v>
      </c>
      <c r="BS444" s="6">
        <f ca="1">BS443+SUMIFS('Transactions (Dated)'!$F:$F,'Transactions (Dated)'!$D:$D,$BF444,'Transactions (Dated)'!$B:$B,BS$11,'Transactions (Dated)'!$C:$C,"Dividend (paid to cash)")*AH444</f>
        <v>0</v>
      </c>
      <c r="BT444" s="6">
        <f ca="1">BT443+SUMIFS('Transactions (Dated)'!$F:$F,'Transactions (Dated)'!$D:$D,$BF444,'Transactions (Dated)'!$B:$B,BT$11,'Transactions (Dated)'!$C:$C,"Dividend (paid to cash)")*AI444</f>
        <v>0</v>
      </c>
      <c r="BU444" s="6">
        <f ca="1">BU443+SUMIFS('Transactions (Dated)'!$F:$F,'Transactions (Dated)'!$D:$D,$BF444,'Transactions (Dated)'!$B:$B,BU$11,'Transactions (Dated)'!$C:$C,"Dividend (paid to cash)")*AJ444</f>
        <v>0</v>
      </c>
      <c r="BV444" s="6"/>
      <c r="BX444" s="6">
        <f t="shared" ca="1" si="174"/>
        <v>640153.45999999985</v>
      </c>
      <c r="BZ444" s="3">
        <f t="shared" si="175"/>
        <v>42542</v>
      </c>
      <c r="CA444" s="4">
        <f t="shared" ca="1" si="170"/>
        <v>396039.62</v>
      </c>
      <c r="CB444" s="4">
        <f t="shared" ca="1" si="171"/>
        <v>640153.45999999985</v>
      </c>
      <c r="CD444" s="4">
        <f t="shared" ca="1" si="172"/>
        <v>1036193.0799999998</v>
      </c>
    </row>
    <row r="445" spans="2:82" x14ac:dyDescent="0.15">
      <c r="B445" s="3">
        <f t="shared" si="173"/>
        <v>42543</v>
      </c>
      <c r="C445" s="2">
        <v>14003.8</v>
      </c>
      <c r="E445" s="70">
        <v>42543</v>
      </c>
      <c r="F445" s="69">
        <v>8.6300000000000008</v>
      </c>
      <c r="G445" s="69">
        <v>2.33</v>
      </c>
      <c r="H445" s="69">
        <v>19</v>
      </c>
      <c r="I445" s="69">
        <v>36.97</v>
      </c>
      <c r="J445" s="69">
        <v>12.87</v>
      </c>
      <c r="K445" s="69">
        <v>12.69</v>
      </c>
      <c r="L445" s="69">
        <v>16.43</v>
      </c>
      <c r="M445" s="69">
        <v>4.38</v>
      </c>
      <c r="N445" s="69">
        <v>8.6</v>
      </c>
      <c r="O445" s="69">
        <v>8.85</v>
      </c>
      <c r="P445" s="69">
        <v>30.66</v>
      </c>
      <c r="Q445" s="69">
        <v>1.05</v>
      </c>
      <c r="R445" s="69">
        <v>6.44</v>
      </c>
      <c r="S445" s="69">
        <v>41.72</v>
      </c>
      <c r="T445" s="4"/>
      <c r="V445" s="3">
        <f t="shared" si="152"/>
        <v>42543</v>
      </c>
      <c r="W445" s="40">
        <f ca="1">W444+SUMIFS('Transactions (Dated)'!$E$2:$E$53,'Transactions (Dated)'!$D$2:$D$53,'Share Values'!$V445,'Transactions (Dated)'!$B$2:$B$53,'Share Values'!W$11,'Transactions (Dated)'!$C$2:$C$53,"Buy")-SUMIFS('Transactions (Dated)'!$E$2:$E$53,'Transactions (Dated)'!$D$2:$D$53,'Share Values'!$V445,'Transactions (Dated)'!$B$2:$B$53,'Share Values'!W$11,'Transactions (Dated)'!$C$2:$C$53,"Sell")</f>
        <v>4625</v>
      </c>
      <c r="X445" s="40">
        <f ca="1">X444+SUMIFS('Transactions (Dated)'!$E$2:$E$53,'Transactions (Dated)'!$D$2:$D$53,'Share Values'!$V445,'Transactions (Dated)'!$B$2:$B$53,'Share Values'!X$11,'Transactions (Dated)'!$C$2:$C$53,"Buy")-SUMIFS('Transactions (Dated)'!$E$2:$E$53,'Transactions (Dated)'!$D$2:$D$53,'Share Values'!$V445,'Transactions (Dated)'!$B$2:$B$53,'Share Values'!X$11,'Transactions (Dated)'!$C$2:$C$53,"Sell")</f>
        <v>9375</v>
      </c>
      <c r="Y445" s="40">
        <f ca="1">Y444+SUMIFS('Transactions (Dated)'!$E$2:$E$53,'Transactions (Dated)'!$D$2:$D$53,'Share Values'!$V445,'Transactions (Dated)'!$B$2:$B$53,'Share Values'!Y$11,'Transactions (Dated)'!$C$2:$C$53,"Buy")-SUMIFS('Transactions (Dated)'!$E$2:$E$53,'Transactions (Dated)'!$D$2:$D$53,'Share Values'!$V445,'Transactions (Dated)'!$B$2:$B$53,'Share Values'!Y$11,'Transactions (Dated)'!$C$2:$C$53,"Sell")</f>
        <v>0</v>
      </c>
      <c r="Z445" s="40">
        <f ca="1">Z444+SUMIFS('Transactions (Dated)'!$E$2:$E$53,'Transactions (Dated)'!$D$2:$D$53,'Share Values'!$V445,'Transactions (Dated)'!$B$2:$B$53,'Share Values'!Z$11,'Transactions (Dated)'!$C$2:$C$53,"Buy")-SUMIFS('Transactions (Dated)'!$E$2:$E$53,'Transactions (Dated)'!$D$2:$D$53,'Share Values'!$V445,'Transactions (Dated)'!$B$2:$B$53,'Share Values'!Z$11,'Transactions (Dated)'!$C$2:$C$53,"Sell")</f>
        <v>1892</v>
      </c>
      <c r="AA445" s="40">
        <f ca="1">AA444+SUMIFS('Transactions (Dated)'!$E$2:$E$53,'Transactions (Dated)'!$D$2:$D$53,'Share Values'!$V445,'Transactions (Dated)'!$B$2:$B$53,'Share Values'!AA$11,'Transactions (Dated)'!$C$2:$C$53,"Buy")-SUMIFS('Transactions (Dated)'!$E$2:$E$53,'Transactions (Dated)'!$D$2:$D$53,'Share Values'!$V445,'Transactions (Dated)'!$B$2:$B$53,'Share Values'!AA$11,'Transactions (Dated)'!$C$2:$C$53,"Sell")</f>
        <v>2348</v>
      </c>
      <c r="AB445" s="40">
        <f ca="1">AB444+SUMIFS('Transactions (Dated)'!$E$2:$E$53,'Transactions (Dated)'!$D$2:$D$53,'Share Values'!$V445,'Transactions (Dated)'!$B$2:$B$53,'Share Values'!AB$11,'Transactions (Dated)'!$C$2:$C$53,"Buy")-SUMIFS('Transactions (Dated)'!$E$2:$E$53,'Transactions (Dated)'!$D$2:$D$53,'Share Values'!$V445,'Transactions (Dated)'!$B$2:$B$53,'Share Values'!AB$11,'Transactions (Dated)'!$C$2:$C$53,"Sell")</f>
        <v>4900</v>
      </c>
      <c r="AC445" s="40">
        <f ca="1">AC444+SUMIFS('Transactions (Dated)'!$E$2:$E$53,'Transactions (Dated)'!$D$2:$D$53,'Share Values'!$V445,'Transactions (Dated)'!$B$2:$B$53,'Share Values'!AC$11,'Transactions (Dated)'!$C$2:$C$53,"Buy")-SUMIFS('Transactions (Dated)'!$E$2:$E$53,'Transactions (Dated)'!$D$2:$D$53,'Share Values'!$V445,'Transactions (Dated)'!$B$2:$B$53,'Share Values'!AC$11,'Transactions (Dated)'!$C$2:$C$53,"Sell")</f>
        <v>2900</v>
      </c>
      <c r="AD445" s="40">
        <f ca="1">AD444+SUMIFS('Transactions (Dated)'!$E$2:$E$53,'Transactions (Dated)'!$D$2:$D$53,'Share Values'!$V445,'Transactions (Dated)'!$B$2:$B$53,'Share Values'!AD$11,'Transactions (Dated)'!$C$2:$C$53,"Buy")-SUMIFS('Transactions (Dated)'!$E$2:$E$53,'Transactions (Dated)'!$D$2:$D$53,'Share Values'!$V445,'Transactions (Dated)'!$B$2:$B$53,'Share Values'!AD$11,'Transactions (Dated)'!$C$2:$C$53,"Sell")</f>
        <v>14201</v>
      </c>
      <c r="AE445" s="40">
        <f ca="1">AE444+SUMIFS('Transactions (Dated)'!$E$2:$E$53,'Transactions (Dated)'!$D$2:$D$53,'Share Values'!$V445,'Transactions (Dated)'!$B$2:$B$53,'Share Values'!AE$11,'Transactions (Dated)'!$C$2:$C$53,"Buy")-SUMIFS('Transactions (Dated)'!$E$2:$E$53,'Transactions (Dated)'!$D$2:$D$53,'Share Values'!$V445,'Transactions (Dated)'!$B$2:$B$53,'Share Values'!AE$11,'Transactions (Dated)'!$C$2:$C$53,"Sell")</f>
        <v>6835</v>
      </c>
      <c r="AF445" s="40">
        <f ca="1">AF444+SUMIFS('Transactions (Dated)'!$E$2:$E$53,'Transactions (Dated)'!$D$2:$D$53,'Share Values'!$V445,'Transactions (Dated)'!$B$2:$B$53,'Share Values'!AF$11,'Transactions (Dated)'!$C$2:$C$53,"Buy")-SUMIFS('Transactions (Dated)'!$E$2:$E$53,'Transactions (Dated)'!$D$2:$D$53,'Share Values'!$V445,'Transactions (Dated)'!$B$2:$B$53,'Share Values'!AF$11,'Transactions (Dated)'!$C$2:$C$53,"Sell")</f>
        <v>0</v>
      </c>
      <c r="AG445" s="40">
        <f ca="1">AG444+SUMIFS('Transactions (Dated)'!$E$2:$E$53,'Transactions (Dated)'!$D$2:$D$53,'Share Values'!$V445,'Transactions (Dated)'!$B$2:$B$53,'Share Values'!AG$11,'Transactions (Dated)'!$C$2:$C$53,"Buy")-SUMIFS('Transactions (Dated)'!$E$2:$E$53,'Transactions (Dated)'!$D$2:$D$53,'Share Values'!$V445,'Transactions (Dated)'!$B$2:$B$53,'Share Values'!AG$11,'Transactions (Dated)'!$C$2:$C$53,"Sell")</f>
        <v>0</v>
      </c>
      <c r="AH445" s="40">
        <f ca="1">AH444+SUMIFS('Transactions (Dated)'!$E$2:$E$53,'Transactions (Dated)'!$D$2:$D$53,'Share Values'!$V445,'Transactions (Dated)'!$B$2:$B$53,'Share Values'!AH$11,'Transactions (Dated)'!$C$2:$C$53,"Buy")-SUMIFS('Transactions (Dated)'!$E$2:$E$53,'Transactions (Dated)'!$D$2:$D$53,'Share Values'!$V445,'Transactions (Dated)'!$B$2:$B$53,'Share Values'!AH$11,'Transactions (Dated)'!$C$2:$C$53,"Sell")</f>
        <v>0</v>
      </c>
      <c r="AI445" s="40">
        <f ca="1">AI444+SUMIFS('Transactions (Dated)'!$E$2:$E$53,'Transactions (Dated)'!$D$2:$D$53,'Share Values'!$V445,'Transactions (Dated)'!$B$2:$B$53,'Share Values'!AI$11,'Transactions (Dated)'!$C$2:$C$53,"Buy")-SUMIFS('Transactions (Dated)'!$E$2:$E$53,'Transactions (Dated)'!$D$2:$D$53,'Share Values'!$V445,'Transactions (Dated)'!$B$2:$B$53,'Share Values'!AI$11,'Transactions (Dated)'!$C$2:$C$53,"Sell")</f>
        <v>0</v>
      </c>
      <c r="AJ445" s="40">
        <f ca="1">AJ444+SUMIFS('Transactions (Dated)'!$E$2:$E$53,'Transactions (Dated)'!$D$2:$D$53,'Share Values'!$V445,'Transactions (Dated)'!$B$2:$B$53,'Share Values'!AJ$11,'Transactions (Dated)'!$C$2:$C$53,"Buy")-SUMIFS('Transactions (Dated)'!$E$2:$E$53,'Transactions (Dated)'!$D$2:$D$53,'Share Values'!$V445,'Transactions (Dated)'!$B$2:$B$53,'Share Values'!AJ$11,'Transactions (Dated)'!$C$2:$C$53,"Sell")</f>
        <v>0</v>
      </c>
      <c r="AK445" s="40"/>
      <c r="AM445" s="3">
        <f t="shared" si="153"/>
        <v>42543</v>
      </c>
      <c r="AN445" s="6">
        <f t="shared" ca="1" si="154"/>
        <v>39913.75</v>
      </c>
      <c r="AO445" s="6">
        <f t="shared" ca="1" si="155"/>
        <v>21843.75</v>
      </c>
      <c r="AP445" s="6">
        <f t="shared" ca="1" si="156"/>
        <v>0</v>
      </c>
      <c r="AQ445" s="6">
        <f t="shared" ca="1" si="157"/>
        <v>69947.239999999991</v>
      </c>
      <c r="AR445" s="6">
        <f t="shared" ca="1" si="158"/>
        <v>30218.76</v>
      </c>
      <c r="AS445" s="6">
        <f t="shared" ca="1" si="159"/>
        <v>62181</v>
      </c>
      <c r="AT445" s="6">
        <f t="shared" ca="1" si="160"/>
        <v>47647</v>
      </c>
      <c r="AU445" s="6">
        <f t="shared" ca="1" si="161"/>
        <v>62200.38</v>
      </c>
      <c r="AV445" s="6">
        <f t="shared" ca="1" si="162"/>
        <v>58781</v>
      </c>
      <c r="AW445" s="6">
        <f t="shared" ca="1" si="163"/>
        <v>0</v>
      </c>
      <c r="AX445" s="6">
        <f t="shared" ca="1" si="164"/>
        <v>0</v>
      </c>
      <c r="AY445" s="6">
        <f t="shared" ca="1" si="165"/>
        <v>0</v>
      </c>
      <c r="AZ445" s="6">
        <f t="shared" ca="1" si="166"/>
        <v>0</v>
      </c>
      <c r="BA445" s="6">
        <f t="shared" ca="1" si="167"/>
        <v>0</v>
      </c>
      <c r="BB445" s="6"/>
      <c r="BD445" s="4">
        <f t="shared" ca="1" si="168"/>
        <v>392732.88</v>
      </c>
      <c r="BF445" s="3">
        <f t="shared" si="169"/>
        <v>42543</v>
      </c>
      <c r="BG445" s="6">
        <f>BG444+SUMIFS('Transactions (Dated)'!H:H,'Transactions (Dated)'!D:D,'Share Values'!AM445)</f>
        <v>633797.67999999993</v>
      </c>
      <c r="BH445" s="6">
        <f ca="1">BH444+SUMIFS('Transactions (Dated)'!$F:$F,'Transactions (Dated)'!$D:$D,$BF445,'Transactions (Dated)'!$B:$B,BH$11,'Transactions (Dated)'!$C:$C,"Dividend (paid to cash)")*W445</f>
        <v>0</v>
      </c>
      <c r="BI445" s="6">
        <f ca="1">BI444+SUMIFS('Transactions (Dated)'!$F:$F,'Transactions (Dated)'!$D:$D,$BF445,'Transactions (Dated)'!$B:$B,BI$11,'Transactions (Dated)'!$C:$C,"Dividend (paid to cash)")*X445</f>
        <v>2421.875</v>
      </c>
      <c r="BJ445" s="6">
        <f ca="1">BJ444+SUMIFS('Transactions (Dated)'!$F:$F,'Transactions (Dated)'!$D:$D,$BF445,'Transactions (Dated)'!$B:$B,BJ$11,'Transactions (Dated)'!$C:$C,"Dividend (paid to cash)")*Y445</f>
        <v>0</v>
      </c>
      <c r="BK445" s="6">
        <f ca="1">BK444+SUMIFS('Transactions (Dated)'!$F:$F,'Transactions (Dated)'!$D:$D,$BF445,'Transactions (Dated)'!$B:$B,BK$11,'Transactions (Dated)'!$C:$C,"Dividend (paid to cash)")*Z445</f>
        <v>397.32000000000005</v>
      </c>
      <c r="BL445" s="6">
        <f ca="1">BL444+SUMIFS('Transactions (Dated)'!$F:$F,'Transactions (Dated)'!$D:$D,$BF445,'Transactions (Dated)'!$B:$B,BL$11,'Transactions (Dated)'!$C:$C,"Dividend (paid to cash)")*AA445</f>
        <v>0</v>
      </c>
      <c r="BM445" s="6">
        <f ca="1">BM444+SUMIFS('Transactions (Dated)'!$F:$F,'Transactions (Dated)'!$D:$D,$BF445,'Transactions (Dated)'!$B:$B,BM$11,'Transactions (Dated)'!$C:$C,"Dividend (paid to cash)")*AB445</f>
        <v>1796.585</v>
      </c>
      <c r="BN445" s="6">
        <f ca="1">BN444+SUMIFS('Transactions (Dated)'!$F:$F,'Transactions (Dated)'!$D:$D,$BF445,'Transactions (Dated)'!$B:$B,BN$11,'Transactions (Dated)'!$C:$C,"Dividend (paid to cash)")*AC445</f>
        <v>1740</v>
      </c>
      <c r="BO445" s="6">
        <f ca="1">BO444+SUMIFS('Transactions (Dated)'!$F:$F,'Transactions (Dated)'!$D:$D,$BF445,'Transactions (Dated)'!$B:$B,BO$11,'Transactions (Dated)'!$C:$C,"Dividend (paid to cash)")*AD445</f>
        <v>0</v>
      </c>
      <c r="BP445" s="6">
        <f ca="1">BP444+SUMIFS('Transactions (Dated)'!$F:$F,'Transactions (Dated)'!$D:$D,$BF445,'Transactions (Dated)'!$B:$B,BP$11,'Transactions (Dated)'!$C:$C,"Dividend (paid to cash)")*AE445</f>
        <v>0</v>
      </c>
      <c r="BQ445" s="6">
        <f ca="1">BQ444+SUMIFS('Transactions (Dated)'!$F:$F,'Transactions (Dated)'!$D:$D,$BF445,'Transactions (Dated)'!$B:$B,BQ$11,'Transactions (Dated)'!$C:$C,"Dividend (paid to cash)")*AF445</f>
        <v>0</v>
      </c>
      <c r="BR445" s="6">
        <f ca="1">BR444+SUMIFS('Transactions (Dated)'!$F:$F,'Transactions (Dated)'!$D:$D,$BF445,'Transactions (Dated)'!$B:$B,BR$11,'Transactions (Dated)'!$C:$C,"Dividend (paid to cash)")*AG445</f>
        <v>0</v>
      </c>
      <c r="BS445" s="6">
        <f ca="1">BS444+SUMIFS('Transactions (Dated)'!$F:$F,'Transactions (Dated)'!$D:$D,$BF445,'Transactions (Dated)'!$B:$B,BS$11,'Transactions (Dated)'!$C:$C,"Dividend (paid to cash)")*AH445</f>
        <v>0</v>
      </c>
      <c r="BT445" s="6">
        <f ca="1">BT444+SUMIFS('Transactions (Dated)'!$F:$F,'Transactions (Dated)'!$D:$D,$BF445,'Transactions (Dated)'!$B:$B,BT$11,'Transactions (Dated)'!$C:$C,"Dividend (paid to cash)")*AI445</f>
        <v>0</v>
      </c>
      <c r="BU445" s="6">
        <f ca="1">BU444+SUMIFS('Transactions (Dated)'!$F:$F,'Transactions (Dated)'!$D:$D,$BF445,'Transactions (Dated)'!$B:$B,BU$11,'Transactions (Dated)'!$C:$C,"Dividend (paid to cash)")*AJ445</f>
        <v>0</v>
      </c>
      <c r="BV445" s="6"/>
      <c r="BX445" s="6">
        <f t="shared" ca="1" si="174"/>
        <v>640153.45999999985</v>
      </c>
      <c r="BZ445" s="3">
        <f t="shared" si="175"/>
        <v>42543</v>
      </c>
      <c r="CA445" s="4">
        <f t="shared" ca="1" si="170"/>
        <v>392732.88</v>
      </c>
      <c r="CB445" s="4">
        <f t="shared" ca="1" si="171"/>
        <v>640153.45999999985</v>
      </c>
      <c r="CD445" s="4">
        <f t="shared" ca="1" si="172"/>
        <v>1032886.3399999999</v>
      </c>
    </row>
    <row r="446" spans="2:82" x14ac:dyDescent="0.15">
      <c r="B446" s="3">
        <f t="shared" si="173"/>
        <v>42544</v>
      </c>
      <c r="C446" s="2">
        <v>14131.4</v>
      </c>
      <c r="E446" s="70">
        <v>42544</v>
      </c>
      <c r="F446" s="69">
        <v>8.92</v>
      </c>
      <c r="G446" s="69">
        <v>2.4900000000000002</v>
      </c>
      <c r="H446" s="69">
        <v>19.170000000000002</v>
      </c>
      <c r="I446" s="69">
        <v>36.840000000000003</v>
      </c>
      <c r="J446" s="69">
        <v>12.9</v>
      </c>
      <c r="K446" s="69">
        <v>12.68</v>
      </c>
      <c r="L446" s="69">
        <v>16.760000000000002</v>
      </c>
      <c r="M446" s="69">
        <v>4.33</v>
      </c>
      <c r="N446" s="69">
        <v>8.6</v>
      </c>
      <c r="O446" s="69">
        <v>8.8232999999999997</v>
      </c>
      <c r="P446" s="69">
        <v>30.43</v>
      </c>
      <c r="Q446" s="69">
        <v>1.08</v>
      </c>
      <c r="R446" s="69">
        <v>6.53</v>
      </c>
      <c r="S446" s="69">
        <v>41.88</v>
      </c>
      <c r="T446" s="4"/>
      <c r="V446" s="3">
        <f t="shared" si="152"/>
        <v>42544</v>
      </c>
      <c r="W446" s="40">
        <f ca="1">W445+SUMIFS('Transactions (Dated)'!$E$2:$E$53,'Transactions (Dated)'!$D$2:$D$53,'Share Values'!$V446,'Transactions (Dated)'!$B$2:$B$53,'Share Values'!W$11,'Transactions (Dated)'!$C$2:$C$53,"Buy")-SUMIFS('Transactions (Dated)'!$E$2:$E$53,'Transactions (Dated)'!$D$2:$D$53,'Share Values'!$V446,'Transactions (Dated)'!$B$2:$B$53,'Share Values'!W$11,'Transactions (Dated)'!$C$2:$C$53,"Sell")</f>
        <v>4625</v>
      </c>
      <c r="X446" s="40">
        <f ca="1">X445+SUMIFS('Transactions (Dated)'!$E$2:$E$53,'Transactions (Dated)'!$D$2:$D$53,'Share Values'!$V446,'Transactions (Dated)'!$B$2:$B$53,'Share Values'!X$11,'Transactions (Dated)'!$C$2:$C$53,"Buy")-SUMIFS('Transactions (Dated)'!$E$2:$E$53,'Transactions (Dated)'!$D$2:$D$53,'Share Values'!$V446,'Transactions (Dated)'!$B$2:$B$53,'Share Values'!X$11,'Transactions (Dated)'!$C$2:$C$53,"Sell")</f>
        <v>9375</v>
      </c>
      <c r="Y446" s="40">
        <f ca="1">Y445+SUMIFS('Transactions (Dated)'!$E$2:$E$53,'Transactions (Dated)'!$D$2:$D$53,'Share Values'!$V446,'Transactions (Dated)'!$B$2:$B$53,'Share Values'!Y$11,'Transactions (Dated)'!$C$2:$C$53,"Buy")-SUMIFS('Transactions (Dated)'!$E$2:$E$53,'Transactions (Dated)'!$D$2:$D$53,'Share Values'!$V446,'Transactions (Dated)'!$B$2:$B$53,'Share Values'!Y$11,'Transactions (Dated)'!$C$2:$C$53,"Sell")</f>
        <v>0</v>
      </c>
      <c r="Z446" s="40">
        <f ca="1">Z445+SUMIFS('Transactions (Dated)'!$E$2:$E$53,'Transactions (Dated)'!$D$2:$D$53,'Share Values'!$V446,'Transactions (Dated)'!$B$2:$B$53,'Share Values'!Z$11,'Transactions (Dated)'!$C$2:$C$53,"Buy")-SUMIFS('Transactions (Dated)'!$E$2:$E$53,'Transactions (Dated)'!$D$2:$D$53,'Share Values'!$V446,'Transactions (Dated)'!$B$2:$B$53,'Share Values'!Z$11,'Transactions (Dated)'!$C$2:$C$53,"Sell")</f>
        <v>1892</v>
      </c>
      <c r="AA446" s="40">
        <f ca="1">AA445+SUMIFS('Transactions (Dated)'!$E$2:$E$53,'Transactions (Dated)'!$D$2:$D$53,'Share Values'!$V446,'Transactions (Dated)'!$B$2:$B$53,'Share Values'!AA$11,'Transactions (Dated)'!$C$2:$C$53,"Buy")-SUMIFS('Transactions (Dated)'!$E$2:$E$53,'Transactions (Dated)'!$D$2:$D$53,'Share Values'!$V446,'Transactions (Dated)'!$B$2:$B$53,'Share Values'!AA$11,'Transactions (Dated)'!$C$2:$C$53,"Sell")</f>
        <v>2348</v>
      </c>
      <c r="AB446" s="40">
        <f ca="1">AB445+SUMIFS('Transactions (Dated)'!$E$2:$E$53,'Transactions (Dated)'!$D$2:$D$53,'Share Values'!$V446,'Transactions (Dated)'!$B$2:$B$53,'Share Values'!AB$11,'Transactions (Dated)'!$C$2:$C$53,"Buy")-SUMIFS('Transactions (Dated)'!$E$2:$E$53,'Transactions (Dated)'!$D$2:$D$53,'Share Values'!$V446,'Transactions (Dated)'!$B$2:$B$53,'Share Values'!AB$11,'Transactions (Dated)'!$C$2:$C$53,"Sell")</f>
        <v>4900</v>
      </c>
      <c r="AC446" s="40">
        <f ca="1">AC445+SUMIFS('Transactions (Dated)'!$E$2:$E$53,'Transactions (Dated)'!$D$2:$D$53,'Share Values'!$V446,'Transactions (Dated)'!$B$2:$B$53,'Share Values'!AC$11,'Transactions (Dated)'!$C$2:$C$53,"Buy")-SUMIFS('Transactions (Dated)'!$E$2:$E$53,'Transactions (Dated)'!$D$2:$D$53,'Share Values'!$V446,'Transactions (Dated)'!$B$2:$B$53,'Share Values'!AC$11,'Transactions (Dated)'!$C$2:$C$53,"Sell")</f>
        <v>2900</v>
      </c>
      <c r="AD446" s="40">
        <f ca="1">AD445+SUMIFS('Transactions (Dated)'!$E$2:$E$53,'Transactions (Dated)'!$D$2:$D$53,'Share Values'!$V446,'Transactions (Dated)'!$B$2:$B$53,'Share Values'!AD$11,'Transactions (Dated)'!$C$2:$C$53,"Buy")-SUMIFS('Transactions (Dated)'!$E$2:$E$53,'Transactions (Dated)'!$D$2:$D$53,'Share Values'!$V446,'Transactions (Dated)'!$B$2:$B$53,'Share Values'!AD$11,'Transactions (Dated)'!$C$2:$C$53,"Sell")</f>
        <v>14201</v>
      </c>
      <c r="AE446" s="40">
        <f ca="1">AE445+SUMIFS('Transactions (Dated)'!$E$2:$E$53,'Transactions (Dated)'!$D$2:$D$53,'Share Values'!$V446,'Transactions (Dated)'!$B$2:$B$53,'Share Values'!AE$11,'Transactions (Dated)'!$C$2:$C$53,"Buy")-SUMIFS('Transactions (Dated)'!$E$2:$E$53,'Transactions (Dated)'!$D$2:$D$53,'Share Values'!$V446,'Transactions (Dated)'!$B$2:$B$53,'Share Values'!AE$11,'Transactions (Dated)'!$C$2:$C$53,"Sell")</f>
        <v>6835</v>
      </c>
      <c r="AF446" s="40">
        <f ca="1">AF445+SUMIFS('Transactions (Dated)'!$E$2:$E$53,'Transactions (Dated)'!$D$2:$D$53,'Share Values'!$V446,'Transactions (Dated)'!$B$2:$B$53,'Share Values'!AF$11,'Transactions (Dated)'!$C$2:$C$53,"Buy")-SUMIFS('Transactions (Dated)'!$E$2:$E$53,'Transactions (Dated)'!$D$2:$D$53,'Share Values'!$V446,'Transactions (Dated)'!$B$2:$B$53,'Share Values'!AF$11,'Transactions (Dated)'!$C$2:$C$53,"Sell")</f>
        <v>0</v>
      </c>
      <c r="AG446" s="40">
        <f ca="1">AG445+SUMIFS('Transactions (Dated)'!$E$2:$E$53,'Transactions (Dated)'!$D$2:$D$53,'Share Values'!$V446,'Transactions (Dated)'!$B$2:$B$53,'Share Values'!AG$11,'Transactions (Dated)'!$C$2:$C$53,"Buy")-SUMIFS('Transactions (Dated)'!$E$2:$E$53,'Transactions (Dated)'!$D$2:$D$53,'Share Values'!$V446,'Transactions (Dated)'!$B$2:$B$53,'Share Values'!AG$11,'Transactions (Dated)'!$C$2:$C$53,"Sell")</f>
        <v>0</v>
      </c>
      <c r="AH446" s="40">
        <f ca="1">AH445+SUMIFS('Transactions (Dated)'!$E$2:$E$53,'Transactions (Dated)'!$D$2:$D$53,'Share Values'!$V446,'Transactions (Dated)'!$B$2:$B$53,'Share Values'!AH$11,'Transactions (Dated)'!$C$2:$C$53,"Buy")-SUMIFS('Transactions (Dated)'!$E$2:$E$53,'Transactions (Dated)'!$D$2:$D$53,'Share Values'!$V446,'Transactions (Dated)'!$B$2:$B$53,'Share Values'!AH$11,'Transactions (Dated)'!$C$2:$C$53,"Sell")</f>
        <v>0</v>
      </c>
      <c r="AI446" s="40">
        <f ca="1">AI445+SUMIFS('Transactions (Dated)'!$E$2:$E$53,'Transactions (Dated)'!$D$2:$D$53,'Share Values'!$V446,'Transactions (Dated)'!$B$2:$B$53,'Share Values'!AI$11,'Transactions (Dated)'!$C$2:$C$53,"Buy")-SUMIFS('Transactions (Dated)'!$E$2:$E$53,'Transactions (Dated)'!$D$2:$D$53,'Share Values'!$V446,'Transactions (Dated)'!$B$2:$B$53,'Share Values'!AI$11,'Transactions (Dated)'!$C$2:$C$53,"Sell")</f>
        <v>0</v>
      </c>
      <c r="AJ446" s="40">
        <f ca="1">AJ445+SUMIFS('Transactions (Dated)'!$E$2:$E$53,'Transactions (Dated)'!$D$2:$D$53,'Share Values'!$V446,'Transactions (Dated)'!$B$2:$B$53,'Share Values'!AJ$11,'Transactions (Dated)'!$C$2:$C$53,"Buy")-SUMIFS('Transactions (Dated)'!$E$2:$E$53,'Transactions (Dated)'!$D$2:$D$53,'Share Values'!$V446,'Transactions (Dated)'!$B$2:$B$53,'Share Values'!AJ$11,'Transactions (Dated)'!$C$2:$C$53,"Sell")</f>
        <v>0</v>
      </c>
      <c r="AK446" s="40"/>
      <c r="AM446" s="3">
        <f t="shared" si="153"/>
        <v>42544</v>
      </c>
      <c r="AN446" s="6">
        <f t="shared" ca="1" si="154"/>
        <v>41255</v>
      </c>
      <c r="AO446" s="6">
        <f t="shared" ca="1" si="155"/>
        <v>23343.750000000004</v>
      </c>
      <c r="AP446" s="6">
        <f t="shared" ca="1" si="156"/>
        <v>0</v>
      </c>
      <c r="AQ446" s="6">
        <f t="shared" ca="1" si="157"/>
        <v>69701.280000000013</v>
      </c>
      <c r="AR446" s="6">
        <f t="shared" ca="1" si="158"/>
        <v>30289.200000000001</v>
      </c>
      <c r="AS446" s="6">
        <f t="shared" ca="1" si="159"/>
        <v>62132</v>
      </c>
      <c r="AT446" s="6">
        <f t="shared" ca="1" si="160"/>
        <v>48604.000000000007</v>
      </c>
      <c r="AU446" s="6">
        <f t="shared" ca="1" si="161"/>
        <v>61490.33</v>
      </c>
      <c r="AV446" s="6">
        <f t="shared" ca="1" si="162"/>
        <v>58781</v>
      </c>
      <c r="AW446" s="6">
        <f t="shared" ca="1" si="163"/>
        <v>0</v>
      </c>
      <c r="AX446" s="6">
        <f t="shared" ca="1" si="164"/>
        <v>0</v>
      </c>
      <c r="AY446" s="6">
        <f t="shared" ca="1" si="165"/>
        <v>0</v>
      </c>
      <c r="AZ446" s="6">
        <f t="shared" ca="1" si="166"/>
        <v>0</v>
      </c>
      <c r="BA446" s="6">
        <f t="shared" ca="1" si="167"/>
        <v>0</v>
      </c>
      <c r="BB446" s="6"/>
      <c r="BD446" s="4">
        <f t="shared" ca="1" si="168"/>
        <v>395596.56000000006</v>
      </c>
      <c r="BF446" s="3">
        <f t="shared" si="169"/>
        <v>42544</v>
      </c>
      <c r="BG446" s="6">
        <f>BG445+SUMIFS('Transactions (Dated)'!H:H,'Transactions (Dated)'!D:D,'Share Values'!AM446)</f>
        <v>633797.67999999993</v>
      </c>
      <c r="BH446" s="6">
        <f ca="1">BH445+SUMIFS('Transactions (Dated)'!$F:$F,'Transactions (Dated)'!$D:$D,$BF446,'Transactions (Dated)'!$B:$B,BH$11,'Transactions (Dated)'!$C:$C,"Dividend (paid to cash)")*W446</f>
        <v>0</v>
      </c>
      <c r="BI446" s="6">
        <f ca="1">BI445+SUMIFS('Transactions (Dated)'!$F:$F,'Transactions (Dated)'!$D:$D,$BF446,'Transactions (Dated)'!$B:$B,BI$11,'Transactions (Dated)'!$C:$C,"Dividend (paid to cash)")*X446</f>
        <v>2421.875</v>
      </c>
      <c r="BJ446" s="6">
        <f ca="1">BJ445+SUMIFS('Transactions (Dated)'!$F:$F,'Transactions (Dated)'!$D:$D,$BF446,'Transactions (Dated)'!$B:$B,BJ$11,'Transactions (Dated)'!$C:$C,"Dividend (paid to cash)")*Y446</f>
        <v>0</v>
      </c>
      <c r="BK446" s="6">
        <f ca="1">BK445+SUMIFS('Transactions (Dated)'!$F:$F,'Transactions (Dated)'!$D:$D,$BF446,'Transactions (Dated)'!$B:$B,BK$11,'Transactions (Dated)'!$C:$C,"Dividend (paid to cash)")*Z446</f>
        <v>397.32000000000005</v>
      </c>
      <c r="BL446" s="6">
        <f ca="1">BL445+SUMIFS('Transactions (Dated)'!$F:$F,'Transactions (Dated)'!$D:$D,$BF446,'Transactions (Dated)'!$B:$B,BL$11,'Transactions (Dated)'!$C:$C,"Dividend (paid to cash)")*AA446</f>
        <v>0</v>
      </c>
      <c r="BM446" s="6">
        <f ca="1">BM445+SUMIFS('Transactions (Dated)'!$F:$F,'Transactions (Dated)'!$D:$D,$BF446,'Transactions (Dated)'!$B:$B,BM$11,'Transactions (Dated)'!$C:$C,"Dividend (paid to cash)")*AB446</f>
        <v>1796.585</v>
      </c>
      <c r="BN446" s="6">
        <f ca="1">BN445+SUMIFS('Transactions (Dated)'!$F:$F,'Transactions (Dated)'!$D:$D,$BF446,'Transactions (Dated)'!$B:$B,BN$11,'Transactions (Dated)'!$C:$C,"Dividend (paid to cash)")*AC446</f>
        <v>1740</v>
      </c>
      <c r="BO446" s="6">
        <f ca="1">BO445+SUMIFS('Transactions (Dated)'!$F:$F,'Transactions (Dated)'!$D:$D,$BF446,'Transactions (Dated)'!$B:$B,BO$11,'Transactions (Dated)'!$C:$C,"Dividend (paid to cash)")*AD446</f>
        <v>0</v>
      </c>
      <c r="BP446" s="6">
        <f ca="1">BP445+SUMIFS('Transactions (Dated)'!$F:$F,'Transactions (Dated)'!$D:$D,$BF446,'Transactions (Dated)'!$B:$B,BP$11,'Transactions (Dated)'!$C:$C,"Dividend (paid to cash)")*AE446</f>
        <v>0</v>
      </c>
      <c r="BQ446" s="6">
        <f ca="1">BQ445+SUMIFS('Transactions (Dated)'!$F:$F,'Transactions (Dated)'!$D:$D,$BF446,'Transactions (Dated)'!$B:$B,BQ$11,'Transactions (Dated)'!$C:$C,"Dividend (paid to cash)")*AF446</f>
        <v>0</v>
      </c>
      <c r="BR446" s="6">
        <f ca="1">BR445+SUMIFS('Transactions (Dated)'!$F:$F,'Transactions (Dated)'!$D:$D,$BF446,'Transactions (Dated)'!$B:$B,BR$11,'Transactions (Dated)'!$C:$C,"Dividend (paid to cash)")*AG446</f>
        <v>0</v>
      </c>
      <c r="BS446" s="6">
        <f ca="1">BS445+SUMIFS('Transactions (Dated)'!$F:$F,'Transactions (Dated)'!$D:$D,$BF446,'Transactions (Dated)'!$B:$B,BS$11,'Transactions (Dated)'!$C:$C,"Dividend (paid to cash)")*AH446</f>
        <v>0</v>
      </c>
      <c r="BT446" s="6">
        <f ca="1">BT445+SUMIFS('Transactions (Dated)'!$F:$F,'Transactions (Dated)'!$D:$D,$BF446,'Transactions (Dated)'!$B:$B,BT$11,'Transactions (Dated)'!$C:$C,"Dividend (paid to cash)")*AI446</f>
        <v>0</v>
      </c>
      <c r="BU446" s="6">
        <f ca="1">BU445+SUMIFS('Transactions (Dated)'!$F:$F,'Transactions (Dated)'!$D:$D,$BF446,'Transactions (Dated)'!$B:$B,BU$11,'Transactions (Dated)'!$C:$C,"Dividend (paid to cash)")*AJ446</f>
        <v>0</v>
      </c>
      <c r="BV446" s="6"/>
      <c r="BX446" s="6">
        <f t="shared" ca="1" si="174"/>
        <v>640153.45999999985</v>
      </c>
      <c r="BZ446" s="3">
        <f t="shared" si="175"/>
        <v>42544</v>
      </c>
      <c r="CA446" s="4">
        <f t="shared" ca="1" si="170"/>
        <v>395596.56000000006</v>
      </c>
      <c r="CB446" s="4">
        <f t="shared" ca="1" si="171"/>
        <v>640153.45999999985</v>
      </c>
      <c r="CD446" s="4">
        <f t="shared" ca="1" si="172"/>
        <v>1035750.0199999999</v>
      </c>
    </row>
    <row r="447" spans="2:82" x14ac:dyDescent="0.15">
      <c r="B447" s="3">
        <f t="shared" si="173"/>
        <v>42545</v>
      </c>
      <c r="C447" s="2">
        <v>13891.9</v>
      </c>
      <c r="E447" s="70">
        <v>42545</v>
      </c>
      <c r="F447" s="69">
        <v>8.65</v>
      </c>
      <c r="G447" s="69">
        <v>2.36</v>
      </c>
      <c r="H447" s="69">
        <v>18.850000000000001</v>
      </c>
      <c r="I447" s="69">
        <v>36.25</v>
      </c>
      <c r="J447" s="69">
        <v>13.14</v>
      </c>
      <c r="K447" s="69">
        <v>12.71</v>
      </c>
      <c r="L447" s="69">
        <v>16.350000000000001</v>
      </c>
      <c r="M447" s="69">
        <v>4.58</v>
      </c>
      <c r="N447" s="69">
        <v>8.27</v>
      </c>
      <c r="O447" s="69">
        <v>8.9766999999999992</v>
      </c>
      <c r="P447" s="69">
        <v>29.98</v>
      </c>
      <c r="Q447" s="69">
        <v>1.08</v>
      </c>
      <c r="R447" s="69">
        <v>5.98</v>
      </c>
      <c r="S447" s="69">
        <v>42.56</v>
      </c>
      <c r="T447" s="4"/>
      <c r="V447" s="3">
        <f t="shared" si="152"/>
        <v>42545</v>
      </c>
      <c r="W447" s="40">
        <f ca="1">W446+SUMIFS('Transactions (Dated)'!$E$2:$E$53,'Transactions (Dated)'!$D$2:$D$53,'Share Values'!$V447,'Transactions (Dated)'!$B$2:$B$53,'Share Values'!W$11,'Transactions (Dated)'!$C$2:$C$53,"Buy")-SUMIFS('Transactions (Dated)'!$E$2:$E$53,'Transactions (Dated)'!$D$2:$D$53,'Share Values'!$V447,'Transactions (Dated)'!$B$2:$B$53,'Share Values'!W$11,'Transactions (Dated)'!$C$2:$C$53,"Sell")</f>
        <v>4625</v>
      </c>
      <c r="X447" s="40">
        <f ca="1">X446+SUMIFS('Transactions (Dated)'!$E$2:$E$53,'Transactions (Dated)'!$D$2:$D$53,'Share Values'!$V447,'Transactions (Dated)'!$B$2:$B$53,'Share Values'!X$11,'Transactions (Dated)'!$C$2:$C$53,"Buy")-SUMIFS('Transactions (Dated)'!$E$2:$E$53,'Transactions (Dated)'!$D$2:$D$53,'Share Values'!$V447,'Transactions (Dated)'!$B$2:$B$53,'Share Values'!X$11,'Transactions (Dated)'!$C$2:$C$53,"Sell")</f>
        <v>9375</v>
      </c>
      <c r="Y447" s="40">
        <f ca="1">Y446+SUMIFS('Transactions (Dated)'!$E$2:$E$53,'Transactions (Dated)'!$D$2:$D$53,'Share Values'!$V447,'Transactions (Dated)'!$B$2:$B$53,'Share Values'!Y$11,'Transactions (Dated)'!$C$2:$C$53,"Buy")-SUMIFS('Transactions (Dated)'!$E$2:$E$53,'Transactions (Dated)'!$D$2:$D$53,'Share Values'!$V447,'Transactions (Dated)'!$B$2:$B$53,'Share Values'!Y$11,'Transactions (Dated)'!$C$2:$C$53,"Sell")</f>
        <v>0</v>
      </c>
      <c r="Z447" s="40">
        <f ca="1">Z446+SUMIFS('Transactions (Dated)'!$E$2:$E$53,'Transactions (Dated)'!$D$2:$D$53,'Share Values'!$V447,'Transactions (Dated)'!$B$2:$B$53,'Share Values'!Z$11,'Transactions (Dated)'!$C$2:$C$53,"Buy")-SUMIFS('Transactions (Dated)'!$E$2:$E$53,'Transactions (Dated)'!$D$2:$D$53,'Share Values'!$V447,'Transactions (Dated)'!$B$2:$B$53,'Share Values'!Z$11,'Transactions (Dated)'!$C$2:$C$53,"Sell")</f>
        <v>1892</v>
      </c>
      <c r="AA447" s="40">
        <f ca="1">AA446+SUMIFS('Transactions (Dated)'!$E$2:$E$53,'Transactions (Dated)'!$D$2:$D$53,'Share Values'!$V447,'Transactions (Dated)'!$B$2:$B$53,'Share Values'!AA$11,'Transactions (Dated)'!$C$2:$C$53,"Buy")-SUMIFS('Transactions (Dated)'!$E$2:$E$53,'Transactions (Dated)'!$D$2:$D$53,'Share Values'!$V447,'Transactions (Dated)'!$B$2:$B$53,'Share Values'!AA$11,'Transactions (Dated)'!$C$2:$C$53,"Sell")</f>
        <v>2348</v>
      </c>
      <c r="AB447" s="40">
        <f ca="1">AB446+SUMIFS('Transactions (Dated)'!$E$2:$E$53,'Transactions (Dated)'!$D$2:$D$53,'Share Values'!$V447,'Transactions (Dated)'!$B$2:$B$53,'Share Values'!AB$11,'Transactions (Dated)'!$C$2:$C$53,"Buy")-SUMIFS('Transactions (Dated)'!$E$2:$E$53,'Transactions (Dated)'!$D$2:$D$53,'Share Values'!$V447,'Transactions (Dated)'!$B$2:$B$53,'Share Values'!AB$11,'Transactions (Dated)'!$C$2:$C$53,"Sell")</f>
        <v>4900</v>
      </c>
      <c r="AC447" s="40">
        <f ca="1">AC446+SUMIFS('Transactions (Dated)'!$E$2:$E$53,'Transactions (Dated)'!$D$2:$D$53,'Share Values'!$V447,'Transactions (Dated)'!$B$2:$B$53,'Share Values'!AC$11,'Transactions (Dated)'!$C$2:$C$53,"Buy")-SUMIFS('Transactions (Dated)'!$E$2:$E$53,'Transactions (Dated)'!$D$2:$D$53,'Share Values'!$V447,'Transactions (Dated)'!$B$2:$B$53,'Share Values'!AC$11,'Transactions (Dated)'!$C$2:$C$53,"Sell")</f>
        <v>2900</v>
      </c>
      <c r="AD447" s="40">
        <f ca="1">AD446+SUMIFS('Transactions (Dated)'!$E$2:$E$53,'Transactions (Dated)'!$D$2:$D$53,'Share Values'!$V447,'Transactions (Dated)'!$B$2:$B$53,'Share Values'!AD$11,'Transactions (Dated)'!$C$2:$C$53,"Buy")-SUMIFS('Transactions (Dated)'!$E$2:$E$53,'Transactions (Dated)'!$D$2:$D$53,'Share Values'!$V447,'Transactions (Dated)'!$B$2:$B$53,'Share Values'!AD$11,'Transactions (Dated)'!$C$2:$C$53,"Sell")</f>
        <v>14201</v>
      </c>
      <c r="AE447" s="40">
        <f ca="1">AE446+SUMIFS('Transactions (Dated)'!$E$2:$E$53,'Transactions (Dated)'!$D$2:$D$53,'Share Values'!$V447,'Transactions (Dated)'!$B$2:$B$53,'Share Values'!AE$11,'Transactions (Dated)'!$C$2:$C$53,"Buy")-SUMIFS('Transactions (Dated)'!$E$2:$E$53,'Transactions (Dated)'!$D$2:$D$53,'Share Values'!$V447,'Transactions (Dated)'!$B$2:$B$53,'Share Values'!AE$11,'Transactions (Dated)'!$C$2:$C$53,"Sell")</f>
        <v>6835</v>
      </c>
      <c r="AF447" s="40">
        <f ca="1">AF446+SUMIFS('Transactions (Dated)'!$E$2:$E$53,'Transactions (Dated)'!$D$2:$D$53,'Share Values'!$V447,'Transactions (Dated)'!$B$2:$B$53,'Share Values'!AF$11,'Transactions (Dated)'!$C$2:$C$53,"Buy")-SUMIFS('Transactions (Dated)'!$E$2:$E$53,'Transactions (Dated)'!$D$2:$D$53,'Share Values'!$V447,'Transactions (Dated)'!$B$2:$B$53,'Share Values'!AF$11,'Transactions (Dated)'!$C$2:$C$53,"Sell")</f>
        <v>0</v>
      </c>
      <c r="AG447" s="40">
        <f ca="1">AG446+SUMIFS('Transactions (Dated)'!$E$2:$E$53,'Transactions (Dated)'!$D$2:$D$53,'Share Values'!$V447,'Transactions (Dated)'!$B$2:$B$53,'Share Values'!AG$11,'Transactions (Dated)'!$C$2:$C$53,"Buy")-SUMIFS('Transactions (Dated)'!$E$2:$E$53,'Transactions (Dated)'!$D$2:$D$53,'Share Values'!$V447,'Transactions (Dated)'!$B$2:$B$53,'Share Values'!AG$11,'Transactions (Dated)'!$C$2:$C$53,"Sell")</f>
        <v>0</v>
      </c>
      <c r="AH447" s="40">
        <f ca="1">AH446+SUMIFS('Transactions (Dated)'!$E$2:$E$53,'Transactions (Dated)'!$D$2:$D$53,'Share Values'!$V447,'Transactions (Dated)'!$B$2:$B$53,'Share Values'!AH$11,'Transactions (Dated)'!$C$2:$C$53,"Buy")-SUMIFS('Transactions (Dated)'!$E$2:$E$53,'Transactions (Dated)'!$D$2:$D$53,'Share Values'!$V447,'Transactions (Dated)'!$B$2:$B$53,'Share Values'!AH$11,'Transactions (Dated)'!$C$2:$C$53,"Sell")</f>
        <v>0</v>
      </c>
      <c r="AI447" s="40">
        <f ca="1">AI446+SUMIFS('Transactions (Dated)'!$E$2:$E$53,'Transactions (Dated)'!$D$2:$D$53,'Share Values'!$V447,'Transactions (Dated)'!$B$2:$B$53,'Share Values'!AI$11,'Transactions (Dated)'!$C$2:$C$53,"Buy")-SUMIFS('Transactions (Dated)'!$E$2:$E$53,'Transactions (Dated)'!$D$2:$D$53,'Share Values'!$V447,'Transactions (Dated)'!$B$2:$B$53,'Share Values'!AI$11,'Transactions (Dated)'!$C$2:$C$53,"Sell")</f>
        <v>0</v>
      </c>
      <c r="AJ447" s="40">
        <f ca="1">AJ446+SUMIFS('Transactions (Dated)'!$E$2:$E$53,'Transactions (Dated)'!$D$2:$D$53,'Share Values'!$V447,'Transactions (Dated)'!$B$2:$B$53,'Share Values'!AJ$11,'Transactions (Dated)'!$C$2:$C$53,"Buy")-SUMIFS('Transactions (Dated)'!$E$2:$E$53,'Transactions (Dated)'!$D$2:$D$53,'Share Values'!$V447,'Transactions (Dated)'!$B$2:$B$53,'Share Values'!AJ$11,'Transactions (Dated)'!$C$2:$C$53,"Sell")</f>
        <v>0</v>
      </c>
      <c r="AK447" s="40"/>
      <c r="AM447" s="3">
        <f t="shared" si="153"/>
        <v>42545</v>
      </c>
      <c r="AN447" s="6">
        <f t="shared" ca="1" si="154"/>
        <v>40006.25</v>
      </c>
      <c r="AO447" s="6">
        <f t="shared" ca="1" si="155"/>
        <v>22125</v>
      </c>
      <c r="AP447" s="6">
        <f t="shared" ca="1" si="156"/>
        <v>0</v>
      </c>
      <c r="AQ447" s="6">
        <f t="shared" ca="1" si="157"/>
        <v>68585</v>
      </c>
      <c r="AR447" s="6">
        <f t="shared" ca="1" si="158"/>
        <v>30852.720000000001</v>
      </c>
      <c r="AS447" s="6">
        <f t="shared" ca="1" si="159"/>
        <v>62279.000000000007</v>
      </c>
      <c r="AT447" s="6">
        <f t="shared" ca="1" si="160"/>
        <v>47415.000000000007</v>
      </c>
      <c r="AU447" s="6">
        <f t="shared" ca="1" si="161"/>
        <v>65040.58</v>
      </c>
      <c r="AV447" s="6">
        <f t="shared" ca="1" si="162"/>
        <v>56525.45</v>
      </c>
      <c r="AW447" s="6">
        <f t="shared" ca="1" si="163"/>
        <v>0</v>
      </c>
      <c r="AX447" s="6">
        <f t="shared" ca="1" si="164"/>
        <v>0</v>
      </c>
      <c r="AY447" s="6">
        <f t="shared" ca="1" si="165"/>
        <v>0</v>
      </c>
      <c r="AZ447" s="6">
        <f t="shared" ca="1" si="166"/>
        <v>0</v>
      </c>
      <c r="BA447" s="6">
        <f t="shared" ca="1" si="167"/>
        <v>0</v>
      </c>
      <c r="BB447" s="6"/>
      <c r="BD447" s="4">
        <f t="shared" ca="1" si="168"/>
        <v>392829.00000000006</v>
      </c>
      <c r="BF447" s="3">
        <f t="shared" si="169"/>
        <v>42545</v>
      </c>
      <c r="BG447" s="6">
        <f>BG446+SUMIFS('Transactions (Dated)'!H:H,'Transactions (Dated)'!D:D,'Share Values'!AM447)</f>
        <v>633797.67999999993</v>
      </c>
      <c r="BH447" s="6">
        <f ca="1">BH446+SUMIFS('Transactions (Dated)'!$F:$F,'Transactions (Dated)'!$D:$D,$BF447,'Transactions (Dated)'!$B:$B,BH$11,'Transactions (Dated)'!$C:$C,"Dividend (paid to cash)")*W447</f>
        <v>0</v>
      </c>
      <c r="BI447" s="6">
        <f ca="1">BI446+SUMIFS('Transactions (Dated)'!$F:$F,'Transactions (Dated)'!$D:$D,$BF447,'Transactions (Dated)'!$B:$B,BI$11,'Transactions (Dated)'!$C:$C,"Dividend (paid to cash)")*X447</f>
        <v>2421.875</v>
      </c>
      <c r="BJ447" s="6">
        <f ca="1">BJ446+SUMIFS('Transactions (Dated)'!$F:$F,'Transactions (Dated)'!$D:$D,$BF447,'Transactions (Dated)'!$B:$B,BJ$11,'Transactions (Dated)'!$C:$C,"Dividend (paid to cash)")*Y447</f>
        <v>0</v>
      </c>
      <c r="BK447" s="6">
        <f ca="1">BK446+SUMIFS('Transactions (Dated)'!$F:$F,'Transactions (Dated)'!$D:$D,$BF447,'Transactions (Dated)'!$B:$B,BK$11,'Transactions (Dated)'!$C:$C,"Dividend (paid to cash)")*Z447</f>
        <v>397.32000000000005</v>
      </c>
      <c r="BL447" s="6">
        <f ca="1">BL446+SUMIFS('Transactions (Dated)'!$F:$F,'Transactions (Dated)'!$D:$D,$BF447,'Transactions (Dated)'!$B:$B,BL$11,'Transactions (Dated)'!$C:$C,"Dividend (paid to cash)")*AA447</f>
        <v>0</v>
      </c>
      <c r="BM447" s="6">
        <f ca="1">BM446+SUMIFS('Transactions (Dated)'!$F:$F,'Transactions (Dated)'!$D:$D,$BF447,'Transactions (Dated)'!$B:$B,BM$11,'Transactions (Dated)'!$C:$C,"Dividend (paid to cash)")*AB447</f>
        <v>1796.585</v>
      </c>
      <c r="BN447" s="6">
        <f ca="1">BN446+SUMIFS('Transactions (Dated)'!$F:$F,'Transactions (Dated)'!$D:$D,$BF447,'Transactions (Dated)'!$B:$B,BN$11,'Transactions (Dated)'!$C:$C,"Dividend (paid to cash)")*AC447</f>
        <v>1740</v>
      </c>
      <c r="BO447" s="6">
        <f ca="1">BO446+SUMIFS('Transactions (Dated)'!$F:$F,'Transactions (Dated)'!$D:$D,$BF447,'Transactions (Dated)'!$B:$B,BO$11,'Transactions (Dated)'!$C:$C,"Dividend (paid to cash)")*AD447</f>
        <v>0</v>
      </c>
      <c r="BP447" s="6">
        <f ca="1">BP446+SUMIFS('Transactions (Dated)'!$F:$F,'Transactions (Dated)'!$D:$D,$BF447,'Transactions (Dated)'!$B:$B,BP$11,'Transactions (Dated)'!$C:$C,"Dividend (paid to cash)")*AE447</f>
        <v>0</v>
      </c>
      <c r="BQ447" s="6">
        <f ca="1">BQ446+SUMIFS('Transactions (Dated)'!$F:$F,'Transactions (Dated)'!$D:$D,$BF447,'Transactions (Dated)'!$B:$B,BQ$11,'Transactions (Dated)'!$C:$C,"Dividend (paid to cash)")*AF447</f>
        <v>0</v>
      </c>
      <c r="BR447" s="6">
        <f ca="1">BR446+SUMIFS('Transactions (Dated)'!$F:$F,'Transactions (Dated)'!$D:$D,$BF447,'Transactions (Dated)'!$B:$B,BR$11,'Transactions (Dated)'!$C:$C,"Dividend (paid to cash)")*AG447</f>
        <v>0</v>
      </c>
      <c r="BS447" s="6">
        <f ca="1">BS446+SUMIFS('Transactions (Dated)'!$F:$F,'Transactions (Dated)'!$D:$D,$BF447,'Transactions (Dated)'!$B:$B,BS$11,'Transactions (Dated)'!$C:$C,"Dividend (paid to cash)")*AH447</f>
        <v>0</v>
      </c>
      <c r="BT447" s="6">
        <f ca="1">BT446+SUMIFS('Transactions (Dated)'!$F:$F,'Transactions (Dated)'!$D:$D,$BF447,'Transactions (Dated)'!$B:$B,BT$11,'Transactions (Dated)'!$C:$C,"Dividend (paid to cash)")*AI447</f>
        <v>0</v>
      </c>
      <c r="BU447" s="6">
        <f ca="1">BU446+SUMIFS('Transactions (Dated)'!$F:$F,'Transactions (Dated)'!$D:$D,$BF447,'Transactions (Dated)'!$B:$B,BU$11,'Transactions (Dated)'!$C:$C,"Dividend (paid to cash)")*AJ447</f>
        <v>0</v>
      </c>
      <c r="BV447" s="6"/>
      <c r="BX447" s="6">
        <f t="shared" ca="1" si="174"/>
        <v>640153.45999999985</v>
      </c>
      <c r="BZ447" s="3">
        <f t="shared" si="175"/>
        <v>42545</v>
      </c>
      <c r="CA447" s="4">
        <f t="shared" ca="1" si="170"/>
        <v>392829.00000000006</v>
      </c>
      <c r="CB447" s="4">
        <f t="shared" ca="1" si="171"/>
        <v>640153.45999999985</v>
      </c>
      <c r="CD447" s="4">
        <f t="shared" ca="1" si="172"/>
        <v>1032982.46</v>
      </c>
    </row>
    <row r="448" spans="2:82" x14ac:dyDescent="0.15">
      <c r="B448" s="3">
        <f t="shared" si="173"/>
        <v>42548</v>
      </c>
      <c r="C448" s="2">
        <v>13689.8</v>
      </c>
      <c r="E448" s="70">
        <v>42548</v>
      </c>
      <c r="F448" s="69">
        <v>8.24</v>
      </c>
      <c r="G448" s="69">
        <v>2.29</v>
      </c>
      <c r="H448" s="69">
        <v>18.43</v>
      </c>
      <c r="I448" s="69">
        <v>36.340000000000003</v>
      </c>
      <c r="J448" s="69">
        <v>12.67</v>
      </c>
      <c r="K448" s="69">
        <v>12.64</v>
      </c>
      <c r="L448" s="69">
        <v>16.329999999999998</v>
      </c>
      <c r="M448" s="69">
        <v>4.7300000000000004</v>
      </c>
      <c r="N448" s="69">
        <v>8.73</v>
      </c>
      <c r="O448" s="69">
        <v>9.0167000000000002</v>
      </c>
      <c r="P448" s="69">
        <v>29.71</v>
      </c>
      <c r="Q448" s="69">
        <v>1</v>
      </c>
      <c r="R448" s="69">
        <v>5.57</v>
      </c>
      <c r="S448" s="69">
        <v>42.86</v>
      </c>
      <c r="T448" s="4"/>
      <c r="V448" s="3">
        <f t="shared" si="152"/>
        <v>42548</v>
      </c>
      <c r="W448" s="40">
        <f ca="1">W447+SUMIFS('Transactions (Dated)'!$E$2:$E$53,'Transactions (Dated)'!$D$2:$D$53,'Share Values'!$V448,'Transactions (Dated)'!$B$2:$B$53,'Share Values'!W$11,'Transactions (Dated)'!$C$2:$C$53,"Buy")-SUMIFS('Transactions (Dated)'!$E$2:$E$53,'Transactions (Dated)'!$D$2:$D$53,'Share Values'!$V448,'Transactions (Dated)'!$B$2:$B$53,'Share Values'!W$11,'Transactions (Dated)'!$C$2:$C$53,"Sell")</f>
        <v>4625</v>
      </c>
      <c r="X448" s="40">
        <f ca="1">X447+SUMIFS('Transactions (Dated)'!$E$2:$E$53,'Transactions (Dated)'!$D$2:$D$53,'Share Values'!$V448,'Transactions (Dated)'!$B$2:$B$53,'Share Values'!X$11,'Transactions (Dated)'!$C$2:$C$53,"Buy")-SUMIFS('Transactions (Dated)'!$E$2:$E$53,'Transactions (Dated)'!$D$2:$D$53,'Share Values'!$V448,'Transactions (Dated)'!$B$2:$B$53,'Share Values'!X$11,'Transactions (Dated)'!$C$2:$C$53,"Sell")</f>
        <v>9375</v>
      </c>
      <c r="Y448" s="40">
        <f ca="1">Y447+SUMIFS('Transactions (Dated)'!$E$2:$E$53,'Transactions (Dated)'!$D$2:$D$53,'Share Values'!$V448,'Transactions (Dated)'!$B$2:$B$53,'Share Values'!Y$11,'Transactions (Dated)'!$C$2:$C$53,"Buy")-SUMIFS('Transactions (Dated)'!$E$2:$E$53,'Transactions (Dated)'!$D$2:$D$53,'Share Values'!$V448,'Transactions (Dated)'!$B$2:$B$53,'Share Values'!Y$11,'Transactions (Dated)'!$C$2:$C$53,"Sell")</f>
        <v>0</v>
      </c>
      <c r="Z448" s="40">
        <f ca="1">Z447+SUMIFS('Transactions (Dated)'!$E$2:$E$53,'Transactions (Dated)'!$D$2:$D$53,'Share Values'!$V448,'Transactions (Dated)'!$B$2:$B$53,'Share Values'!Z$11,'Transactions (Dated)'!$C$2:$C$53,"Buy")-SUMIFS('Transactions (Dated)'!$E$2:$E$53,'Transactions (Dated)'!$D$2:$D$53,'Share Values'!$V448,'Transactions (Dated)'!$B$2:$B$53,'Share Values'!Z$11,'Transactions (Dated)'!$C$2:$C$53,"Sell")</f>
        <v>1892</v>
      </c>
      <c r="AA448" s="40">
        <f ca="1">AA447+SUMIFS('Transactions (Dated)'!$E$2:$E$53,'Transactions (Dated)'!$D$2:$D$53,'Share Values'!$V448,'Transactions (Dated)'!$B$2:$B$53,'Share Values'!AA$11,'Transactions (Dated)'!$C$2:$C$53,"Buy")-SUMIFS('Transactions (Dated)'!$E$2:$E$53,'Transactions (Dated)'!$D$2:$D$53,'Share Values'!$V448,'Transactions (Dated)'!$B$2:$B$53,'Share Values'!AA$11,'Transactions (Dated)'!$C$2:$C$53,"Sell")</f>
        <v>2348</v>
      </c>
      <c r="AB448" s="40">
        <f ca="1">AB447+SUMIFS('Transactions (Dated)'!$E$2:$E$53,'Transactions (Dated)'!$D$2:$D$53,'Share Values'!$V448,'Transactions (Dated)'!$B$2:$B$53,'Share Values'!AB$11,'Transactions (Dated)'!$C$2:$C$53,"Buy")-SUMIFS('Transactions (Dated)'!$E$2:$E$53,'Transactions (Dated)'!$D$2:$D$53,'Share Values'!$V448,'Transactions (Dated)'!$B$2:$B$53,'Share Values'!AB$11,'Transactions (Dated)'!$C$2:$C$53,"Sell")</f>
        <v>4900</v>
      </c>
      <c r="AC448" s="40">
        <f ca="1">AC447+SUMIFS('Transactions (Dated)'!$E$2:$E$53,'Transactions (Dated)'!$D$2:$D$53,'Share Values'!$V448,'Transactions (Dated)'!$B$2:$B$53,'Share Values'!AC$11,'Transactions (Dated)'!$C$2:$C$53,"Buy")-SUMIFS('Transactions (Dated)'!$E$2:$E$53,'Transactions (Dated)'!$D$2:$D$53,'Share Values'!$V448,'Transactions (Dated)'!$B$2:$B$53,'Share Values'!AC$11,'Transactions (Dated)'!$C$2:$C$53,"Sell")</f>
        <v>2900</v>
      </c>
      <c r="AD448" s="40">
        <f ca="1">AD447+SUMIFS('Transactions (Dated)'!$E$2:$E$53,'Transactions (Dated)'!$D$2:$D$53,'Share Values'!$V448,'Transactions (Dated)'!$B$2:$B$53,'Share Values'!AD$11,'Transactions (Dated)'!$C$2:$C$53,"Buy")-SUMIFS('Transactions (Dated)'!$E$2:$E$53,'Transactions (Dated)'!$D$2:$D$53,'Share Values'!$V448,'Transactions (Dated)'!$B$2:$B$53,'Share Values'!AD$11,'Transactions (Dated)'!$C$2:$C$53,"Sell")</f>
        <v>14201</v>
      </c>
      <c r="AE448" s="40">
        <f ca="1">AE447+SUMIFS('Transactions (Dated)'!$E$2:$E$53,'Transactions (Dated)'!$D$2:$D$53,'Share Values'!$V448,'Transactions (Dated)'!$B$2:$B$53,'Share Values'!AE$11,'Transactions (Dated)'!$C$2:$C$53,"Buy")-SUMIFS('Transactions (Dated)'!$E$2:$E$53,'Transactions (Dated)'!$D$2:$D$53,'Share Values'!$V448,'Transactions (Dated)'!$B$2:$B$53,'Share Values'!AE$11,'Transactions (Dated)'!$C$2:$C$53,"Sell")</f>
        <v>6835</v>
      </c>
      <c r="AF448" s="40">
        <f ca="1">AF447+SUMIFS('Transactions (Dated)'!$E$2:$E$53,'Transactions (Dated)'!$D$2:$D$53,'Share Values'!$V448,'Transactions (Dated)'!$B$2:$B$53,'Share Values'!AF$11,'Transactions (Dated)'!$C$2:$C$53,"Buy")-SUMIFS('Transactions (Dated)'!$E$2:$E$53,'Transactions (Dated)'!$D$2:$D$53,'Share Values'!$V448,'Transactions (Dated)'!$B$2:$B$53,'Share Values'!AF$11,'Transactions (Dated)'!$C$2:$C$53,"Sell")</f>
        <v>0</v>
      </c>
      <c r="AG448" s="40">
        <f ca="1">AG447+SUMIFS('Transactions (Dated)'!$E$2:$E$53,'Transactions (Dated)'!$D$2:$D$53,'Share Values'!$V448,'Transactions (Dated)'!$B$2:$B$53,'Share Values'!AG$11,'Transactions (Dated)'!$C$2:$C$53,"Buy")-SUMIFS('Transactions (Dated)'!$E$2:$E$53,'Transactions (Dated)'!$D$2:$D$53,'Share Values'!$V448,'Transactions (Dated)'!$B$2:$B$53,'Share Values'!AG$11,'Transactions (Dated)'!$C$2:$C$53,"Sell")</f>
        <v>0</v>
      </c>
      <c r="AH448" s="40">
        <f ca="1">AH447+SUMIFS('Transactions (Dated)'!$E$2:$E$53,'Transactions (Dated)'!$D$2:$D$53,'Share Values'!$V448,'Transactions (Dated)'!$B$2:$B$53,'Share Values'!AH$11,'Transactions (Dated)'!$C$2:$C$53,"Buy")-SUMIFS('Transactions (Dated)'!$E$2:$E$53,'Transactions (Dated)'!$D$2:$D$53,'Share Values'!$V448,'Transactions (Dated)'!$B$2:$B$53,'Share Values'!AH$11,'Transactions (Dated)'!$C$2:$C$53,"Sell")</f>
        <v>0</v>
      </c>
      <c r="AI448" s="40">
        <f ca="1">AI447+SUMIFS('Transactions (Dated)'!$E$2:$E$53,'Transactions (Dated)'!$D$2:$D$53,'Share Values'!$V448,'Transactions (Dated)'!$B$2:$B$53,'Share Values'!AI$11,'Transactions (Dated)'!$C$2:$C$53,"Buy")-SUMIFS('Transactions (Dated)'!$E$2:$E$53,'Transactions (Dated)'!$D$2:$D$53,'Share Values'!$V448,'Transactions (Dated)'!$B$2:$B$53,'Share Values'!AI$11,'Transactions (Dated)'!$C$2:$C$53,"Sell")</f>
        <v>0</v>
      </c>
      <c r="AJ448" s="40">
        <f ca="1">AJ447+SUMIFS('Transactions (Dated)'!$E$2:$E$53,'Transactions (Dated)'!$D$2:$D$53,'Share Values'!$V448,'Transactions (Dated)'!$B$2:$B$53,'Share Values'!AJ$11,'Transactions (Dated)'!$C$2:$C$53,"Buy")-SUMIFS('Transactions (Dated)'!$E$2:$E$53,'Transactions (Dated)'!$D$2:$D$53,'Share Values'!$V448,'Transactions (Dated)'!$B$2:$B$53,'Share Values'!AJ$11,'Transactions (Dated)'!$C$2:$C$53,"Sell")</f>
        <v>0</v>
      </c>
      <c r="AK448" s="40"/>
      <c r="AM448" s="3">
        <f t="shared" si="153"/>
        <v>42548</v>
      </c>
      <c r="AN448" s="6">
        <f t="shared" ca="1" si="154"/>
        <v>38110</v>
      </c>
      <c r="AO448" s="6">
        <f t="shared" ca="1" si="155"/>
        <v>21468.75</v>
      </c>
      <c r="AP448" s="6">
        <f t="shared" ca="1" si="156"/>
        <v>0</v>
      </c>
      <c r="AQ448" s="6">
        <f t="shared" ca="1" si="157"/>
        <v>68755.280000000013</v>
      </c>
      <c r="AR448" s="6">
        <f t="shared" ca="1" si="158"/>
        <v>29749.16</v>
      </c>
      <c r="AS448" s="6">
        <f t="shared" ca="1" si="159"/>
        <v>61936</v>
      </c>
      <c r="AT448" s="6">
        <f t="shared" ca="1" si="160"/>
        <v>47356.999999999993</v>
      </c>
      <c r="AU448" s="6">
        <f t="shared" ca="1" si="161"/>
        <v>67170.73000000001</v>
      </c>
      <c r="AV448" s="6">
        <f t="shared" ca="1" si="162"/>
        <v>59669.55</v>
      </c>
      <c r="AW448" s="6">
        <f t="shared" ca="1" si="163"/>
        <v>0</v>
      </c>
      <c r="AX448" s="6">
        <f t="shared" ca="1" si="164"/>
        <v>0</v>
      </c>
      <c r="AY448" s="6">
        <f t="shared" ca="1" si="165"/>
        <v>0</v>
      </c>
      <c r="AZ448" s="6">
        <f t="shared" ca="1" si="166"/>
        <v>0</v>
      </c>
      <c r="BA448" s="6">
        <f t="shared" ca="1" si="167"/>
        <v>0</v>
      </c>
      <c r="BB448" s="6"/>
      <c r="BD448" s="4">
        <f t="shared" ca="1" si="168"/>
        <v>394216.47000000003</v>
      </c>
      <c r="BF448" s="3">
        <f t="shared" si="169"/>
        <v>42548</v>
      </c>
      <c r="BG448" s="6">
        <f>BG447+SUMIFS('Transactions (Dated)'!H:H,'Transactions (Dated)'!D:D,'Share Values'!AM448)</f>
        <v>633797.67999999993</v>
      </c>
      <c r="BH448" s="6">
        <f ca="1">BH447+SUMIFS('Transactions (Dated)'!$F:$F,'Transactions (Dated)'!$D:$D,$BF448,'Transactions (Dated)'!$B:$B,BH$11,'Transactions (Dated)'!$C:$C,"Dividend (paid to cash)")*W448</f>
        <v>0</v>
      </c>
      <c r="BI448" s="6">
        <f ca="1">BI447+SUMIFS('Transactions (Dated)'!$F:$F,'Transactions (Dated)'!$D:$D,$BF448,'Transactions (Dated)'!$B:$B,BI$11,'Transactions (Dated)'!$C:$C,"Dividend (paid to cash)")*X448</f>
        <v>2421.875</v>
      </c>
      <c r="BJ448" s="6">
        <f ca="1">BJ447+SUMIFS('Transactions (Dated)'!$F:$F,'Transactions (Dated)'!$D:$D,$BF448,'Transactions (Dated)'!$B:$B,BJ$11,'Transactions (Dated)'!$C:$C,"Dividend (paid to cash)")*Y448</f>
        <v>0</v>
      </c>
      <c r="BK448" s="6">
        <f ca="1">BK447+SUMIFS('Transactions (Dated)'!$F:$F,'Transactions (Dated)'!$D:$D,$BF448,'Transactions (Dated)'!$B:$B,BK$11,'Transactions (Dated)'!$C:$C,"Dividend (paid to cash)")*Z448</f>
        <v>397.32000000000005</v>
      </c>
      <c r="BL448" s="6">
        <f ca="1">BL447+SUMIFS('Transactions (Dated)'!$F:$F,'Transactions (Dated)'!$D:$D,$BF448,'Transactions (Dated)'!$B:$B,BL$11,'Transactions (Dated)'!$C:$C,"Dividend (paid to cash)")*AA448</f>
        <v>0</v>
      </c>
      <c r="BM448" s="6">
        <f ca="1">BM447+SUMIFS('Transactions (Dated)'!$F:$F,'Transactions (Dated)'!$D:$D,$BF448,'Transactions (Dated)'!$B:$B,BM$11,'Transactions (Dated)'!$C:$C,"Dividend (paid to cash)")*AB448</f>
        <v>1796.585</v>
      </c>
      <c r="BN448" s="6">
        <f ca="1">BN447+SUMIFS('Transactions (Dated)'!$F:$F,'Transactions (Dated)'!$D:$D,$BF448,'Transactions (Dated)'!$B:$B,BN$11,'Transactions (Dated)'!$C:$C,"Dividend (paid to cash)")*AC448</f>
        <v>1740</v>
      </c>
      <c r="BO448" s="6">
        <f ca="1">BO447+SUMIFS('Transactions (Dated)'!$F:$F,'Transactions (Dated)'!$D:$D,$BF448,'Transactions (Dated)'!$B:$B,BO$11,'Transactions (Dated)'!$C:$C,"Dividend (paid to cash)")*AD448</f>
        <v>0</v>
      </c>
      <c r="BP448" s="6">
        <f ca="1">BP447+SUMIFS('Transactions (Dated)'!$F:$F,'Transactions (Dated)'!$D:$D,$BF448,'Transactions (Dated)'!$B:$B,BP$11,'Transactions (Dated)'!$C:$C,"Dividend (paid to cash)")*AE448</f>
        <v>0</v>
      </c>
      <c r="BQ448" s="6">
        <f ca="1">BQ447+SUMIFS('Transactions (Dated)'!$F:$F,'Transactions (Dated)'!$D:$D,$BF448,'Transactions (Dated)'!$B:$B,BQ$11,'Transactions (Dated)'!$C:$C,"Dividend (paid to cash)")*AF448</f>
        <v>0</v>
      </c>
      <c r="BR448" s="6">
        <f ca="1">BR447+SUMIFS('Transactions (Dated)'!$F:$F,'Transactions (Dated)'!$D:$D,$BF448,'Transactions (Dated)'!$B:$B,BR$11,'Transactions (Dated)'!$C:$C,"Dividend (paid to cash)")*AG448</f>
        <v>0</v>
      </c>
      <c r="BS448" s="6">
        <f ca="1">BS447+SUMIFS('Transactions (Dated)'!$F:$F,'Transactions (Dated)'!$D:$D,$BF448,'Transactions (Dated)'!$B:$B,BS$11,'Transactions (Dated)'!$C:$C,"Dividend (paid to cash)")*AH448</f>
        <v>0</v>
      </c>
      <c r="BT448" s="6">
        <f ca="1">BT447+SUMIFS('Transactions (Dated)'!$F:$F,'Transactions (Dated)'!$D:$D,$BF448,'Transactions (Dated)'!$B:$B,BT$11,'Transactions (Dated)'!$C:$C,"Dividend (paid to cash)")*AI448</f>
        <v>0</v>
      </c>
      <c r="BU448" s="6">
        <f ca="1">BU447+SUMIFS('Transactions (Dated)'!$F:$F,'Transactions (Dated)'!$D:$D,$BF448,'Transactions (Dated)'!$B:$B,BU$11,'Transactions (Dated)'!$C:$C,"Dividend (paid to cash)")*AJ448</f>
        <v>0</v>
      </c>
      <c r="BV448" s="6"/>
      <c r="BX448" s="6">
        <f t="shared" ca="1" si="174"/>
        <v>640153.45999999985</v>
      </c>
      <c r="BZ448" s="3">
        <f t="shared" si="175"/>
        <v>42548</v>
      </c>
      <c r="CA448" s="4">
        <f t="shared" ca="1" si="170"/>
        <v>394216.47000000003</v>
      </c>
      <c r="CB448" s="4">
        <f t="shared" ca="1" si="171"/>
        <v>640153.45999999985</v>
      </c>
      <c r="CD448" s="4">
        <f t="shared" ca="1" si="172"/>
        <v>1034369.9299999999</v>
      </c>
    </row>
    <row r="449" spans="2:82" x14ac:dyDescent="0.15">
      <c r="B449" s="3">
        <f t="shared" si="173"/>
        <v>42549</v>
      </c>
      <c r="C449" s="2">
        <v>13842.7</v>
      </c>
      <c r="E449" s="70">
        <v>42549</v>
      </c>
      <c r="F449" s="69">
        <v>8.44</v>
      </c>
      <c r="G449" s="69">
        <v>2.42</v>
      </c>
      <c r="H449" s="69">
        <v>18.649999999999999</v>
      </c>
      <c r="I449" s="69">
        <v>36.729999999999997</v>
      </c>
      <c r="J449" s="69">
        <v>12.85</v>
      </c>
      <c r="K449" s="69">
        <v>12.82</v>
      </c>
      <c r="L449" s="69">
        <v>16.329999999999998</v>
      </c>
      <c r="M449" s="69">
        <v>4.66</v>
      </c>
      <c r="N449" s="69">
        <v>8.65</v>
      </c>
      <c r="O449" s="69">
        <v>8.89</v>
      </c>
      <c r="P449" s="69">
        <v>29.79</v>
      </c>
      <c r="Q449" s="69">
        <v>1.05</v>
      </c>
      <c r="R449" s="69">
        <v>5.82</v>
      </c>
      <c r="S449" s="69">
        <v>42.8</v>
      </c>
      <c r="T449" s="4"/>
      <c r="V449" s="3">
        <f t="shared" si="152"/>
        <v>42549</v>
      </c>
      <c r="W449" s="40">
        <f ca="1">W448+SUMIFS('Transactions (Dated)'!$E$2:$E$53,'Transactions (Dated)'!$D$2:$D$53,'Share Values'!$V449,'Transactions (Dated)'!$B$2:$B$53,'Share Values'!W$11,'Transactions (Dated)'!$C$2:$C$53,"Buy")-SUMIFS('Transactions (Dated)'!$E$2:$E$53,'Transactions (Dated)'!$D$2:$D$53,'Share Values'!$V449,'Transactions (Dated)'!$B$2:$B$53,'Share Values'!W$11,'Transactions (Dated)'!$C$2:$C$53,"Sell")</f>
        <v>4625</v>
      </c>
      <c r="X449" s="40">
        <f ca="1">X448+SUMIFS('Transactions (Dated)'!$E$2:$E$53,'Transactions (Dated)'!$D$2:$D$53,'Share Values'!$V449,'Transactions (Dated)'!$B$2:$B$53,'Share Values'!X$11,'Transactions (Dated)'!$C$2:$C$53,"Buy")-SUMIFS('Transactions (Dated)'!$E$2:$E$53,'Transactions (Dated)'!$D$2:$D$53,'Share Values'!$V449,'Transactions (Dated)'!$B$2:$B$53,'Share Values'!X$11,'Transactions (Dated)'!$C$2:$C$53,"Sell")</f>
        <v>9375</v>
      </c>
      <c r="Y449" s="40">
        <f ca="1">Y448+SUMIFS('Transactions (Dated)'!$E$2:$E$53,'Transactions (Dated)'!$D$2:$D$53,'Share Values'!$V449,'Transactions (Dated)'!$B$2:$B$53,'Share Values'!Y$11,'Transactions (Dated)'!$C$2:$C$53,"Buy")-SUMIFS('Transactions (Dated)'!$E$2:$E$53,'Transactions (Dated)'!$D$2:$D$53,'Share Values'!$V449,'Transactions (Dated)'!$B$2:$B$53,'Share Values'!Y$11,'Transactions (Dated)'!$C$2:$C$53,"Sell")</f>
        <v>0</v>
      </c>
      <c r="Z449" s="40">
        <f ca="1">Z448+SUMIFS('Transactions (Dated)'!$E$2:$E$53,'Transactions (Dated)'!$D$2:$D$53,'Share Values'!$V449,'Transactions (Dated)'!$B$2:$B$53,'Share Values'!Z$11,'Transactions (Dated)'!$C$2:$C$53,"Buy")-SUMIFS('Transactions (Dated)'!$E$2:$E$53,'Transactions (Dated)'!$D$2:$D$53,'Share Values'!$V449,'Transactions (Dated)'!$B$2:$B$53,'Share Values'!Z$11,'Transactions (Dated)'!$C$2:$C$53,"Sell")</f>
        <v>1892</v>
      </c>
      <c r="AA449" s="40">
        <f ca="1">AA448+SUMIFS('Transactions (Dated)'!$E$2:$E$53,'Transactions (Dated)'!$D$2:$D$53,'Share Values'!$V449,'Transactions (Dated)'!$B$2:$B$53,'Share Values'!AA$11,'Transactions (Dated)'!$C$2:$C$53,"Buy")-SUMIFS('Transactions (Dated)'!$E$2:$E$53,'Transactions (Dated)'!$D$2:$D$53,'Share Values'!$V449,'Transactions (Dated)'!$B$2:$B$53,'Share Values'!AA$11,'Transactions (Dated)'!$C$2:$C$53,"Sell")</f>
        <v>2348</v>
      </c>
      <c r="AB449" s="40">
        <f ca="1">AB448+SUMIFS('Transactions (Dated)'!$E$2:$E$53,'Transactions (Dated)'!$D$2:$D$53,'Share Values'!$V449,'Transactions (Dated)'!$B$2:$B$53,'Share Values'!AB$11,'Transactions (Dated)'!$C$2:$C$53,"Buy")-SUMIFS('Transactions (Dated)'!$E$2:$E$53,'Transactions (Dated)'!$D$2:$D$53,'Share Values'!$V449,'Transactions (Dated)'!$B$2:$B$53,'Share Values'!AB$11,'Transactions (Dated)'!$C$2:$C$53,"Sell")</f>
        <v>4900</v>
      </c>
      <c r="AC449" s="40">
        <f ca="1">AC448+SUMIFS('Transactions (Dated)'!$E$2:$E$53,'Transactions (Dated)'!$D$2:$D$53,'Share Values'!$V449,'Transactions (Dated)'!$B$2:$B$53,'Share Values'!AC$11,'Transactions (Dated)'!$C$2:$C$53,"Buy")-SUMIFS('Transactions (Dated)'!$E$2:$E$53,'Transactions (Dated)'!$D$2:$D$53,'Share Values'!$V449,'Transactions (Dated)'!$B$2:$B$53,'Share Values'!AC$11,'Transactions (Dated)'!$C$2:$C$53,"Sell")</f>
        <v>2900</v>
      </c>
      <c r="AD449" s="40">
        <f ca="1">AD448+SUMIFS('Transactions (Dated)'!$E$2:$E$53,'Transactions (Dated)'!$D$2:$D$53,'Share Values'!$V449,'Transactions (Dated)'!$B$2:$B$53,'Share Values'!AD$11,'Transactions (Dated)'!$C$2:$C$53,"Buy")-SUMIFS('Transactions (Dated)'!$E$2:$E$53,'Transactions (Dated)'!$D$2:$D$53,'Share Values'!$V449,'Transactions (Dated)'!$B$2:$B$53,'Share Values'!AD$11,'Transactions (Dated)'!$C$2:$C$53,"Sell")</f>
        <v>14201</v>
      </c>
      <c r="AE449" s="40">
        <f ca="1">AE448+SUMIFS('Transactions (Dated)'!$E$2:$E$53,'Transactions (Dated)'!$D$2:$D$53,'Share Values'!$V449,'Transactions (Dated)'!$B$2:$B$53,'Share Values'!AE$11,'Transactions (Dated)'!$C$2:$C$53,"Buy")-SUMIFS('Transactions (Dated)'!$E$2:$E$53,'Transactions (Dated)'!$D$2:$D$53,'Share Values'!$V449,'Transactions (Dated)'!$B$2:$B$53,'Share Values'!AE$11,'Transactions (Dated)'!$C$2:$C$53,"Sell")</f>
        <v>6835</v>
      </c>
      <c r="AF449" s="40">
        <f ca="1">AF448+SUMIFS('Transactions (Dated)'!$E$2:$E$53,'Transactions (Dated)'!$D$2:$D$53,'Share Values'!$V449,'Transactions (Dated)'!$B$2:$B$53,'Share Values'!AF$11,'Transactions (Dated)'!$C$2:$C$53,"Buy")-SUMIFS('Transactions (Dated)'!$E$2:$E$53,'Transactions (Dated)'!$D$2:$D$53,'Share Values'!$V449,'Transactions (Dated)'!$B$2:$B$53,'Share Values'!AF$11,'Transactions (Dated)'!$C$2:$C$53,"Sell")</f>
        <v>0</v>
      </c>
      <c r="AG449" s="40">
        <f ca="1">AG448+SUMIFS('Transactions (Dated)'!$E$2:$E$53,'Transactions (Dated)'!$D$2:$D$53,'Share Values'!$V449,'Transactions (Dated)'!$B$2:$B$53,'Share Values'!AG$11,'Transactions (Dated)'!$C$2:$C$53,"Buy")-SUMIFS('Transactions (Dated)'!$E$2:$E$53,'Transactions (Dated)'!$D$2:$D$53,'Share Values'!$V449,'Transactions (Dated)'!$B$2:$B$53,'Share Values'!AG$11,'Transactions (Dated)'!$C$2:$C$53,"Sell")</f>
        <v>0</v>
      </c>
      <c r="AH449" s="40">
        <f ca="1">AH448+SUMIFS('Transactions (Dated)'!$E$2:$E$53,'Transactions (Dated)'!$D$2:$D$53,'Share Values'!$V449,'Transactions (Dated)'!$B$2:$B$53,'Share Values'!AH$11,'Transactions (Dated)'!$C$2:$C$53,"Buy")-SUMIFS('Transactions (Dated)'!$E$2:$E$53,'Transactions (Dated)'!$D$2:$D$53,'Share Values'!$V449,'Transactions (Dated)'!$B$2:$B$53,'Share Values'!AH$11,'Transactions (Dated)'!$C$2:$C$53,"Sell")</f>
        <v>0</v>
      </c>
      <c r="AI449" s="40">
        <f ca="1">AI448+SUMIFS('Transactions (Dated)'!$E$2:$E$53,'Transactions (Dated)'!$D$2:$D$53,'Share Values'!$V449,'Transactions (Dated)'!$B$2:$B$53,'Share Values'!AI$11,'Transactions (Dated)'!$C$2:$C$53,"Buy")-SUMIFS('Transactions (Dated)'!$E$2:$E$53,'Transactions (Dated)'!$D$2:$D$53,'Share Values'!$V449,'Transactions (Dated)'!$B$2:$B$53,'Share Values'!AI$11,'Transactions (Dated)'!$C$2:$C$53,"Sell")</f>
        <v>0</v>
      </c>
      <c r="AJ449" s="40">
        <f ca="1">AJ448+SUMIFS('Transactions (Dated)'!$E$2:$E$53,'Transactions (Dated)'!$D$2:$D$53,'Share Values'!$V449,'Transactions (Dated)'!$B$2:$B$53,'Share Values'!AJ$11,'Transactions (Dated)'!$C$2:$C$53,"Buy")-SUMIFS('Transactions (Dated)'!$E$2:$E$53,'Transactions (Dated)'!$D$2:$D$53,'Share Values'!$V449,'Transactions (Dated)'!$B$2:$B$53,'Share Values'!AJ$11,'Transactions (Dated)'!$C$2:$C$53,"Sell")</f>
        <v>0</v>
      </c>
      <c r="AK449" s="40"/>
      <c r="AM449" s="3">
        <f t="shared" si="153"/>
        <v>42549</v>
      </c>
      <c r="AN449" s="6">
        <f t="shared" ca="1" si="154"/>
        <v>39035</v>
      </c>
      <c r="AO449" s="6">
        <f t="shared" ca="1" si="155"/>
        <v>22687.5</v>
      </c>
      <c r="AP449" s="6">
        <f t="shared" ca="1" si="156"/>
        <v>0</v>
      </c>
      <c r="AQ449" s="6">
        <f t="shared" ca="1" si="157"/>
        <v>69493.159999999989</v>
      </c>
      <c r="AR449" s="6">
        <f t="shared" ca="1" si="158"/>
        <v>30171.8</v>
      </c>
      <c r="AS449" s="6">
        <f t="shared" ca="1" si="159"/>
        <v>62818</v>
      </c>
      <c r="AT449" s="6">
        <f t="shared" ca="1" si="160"/>
        <v>47356.999999999993</v>
      </c>
      <c r="AU449" s="6">
        <f t="shared" ca="1" si="161"/>
        <v>66176.66</v>
      </c>
      <c r="AV449" s="6">
        <f t="shared" ca="1" si="162"/>
        <v>59122.75</v>
      </c>
      <c r="AW449" s="6">
        <f t="shared" ca="1" si="163"/>
        <v>0</v>
      </c>
      <c r="AX449" s="6">
        <f t="shared" ca="1" si="164"/>
        <v>0</v>
      </c>
      <c r="AY449" s="6">
        <f t="shared" ca="1" si="165"/>
        <v>0</v>
      </c>
      <c r="AZ449" s="6">
        <f t="shared" ca="1" si="166"/>
        <v>0</v>
      </c>
      <c r="BA449" s="6">
        <f t="shared" ca="1" si="167"/>
        <v>0</v>
      </c>
      <c r="BB449" s="6"/>
      <c r="BD449" s="4">
        <f t="shared" ca="1" si="168"/>
        <v>396861.87</v>
      </c>
      <c r="BF449" s="3">
        <f t="shared" si="169"/>
        <v>42549</v>
      </c>
      <c r="BG449" s="6">
        <f>BG448+SUMIFS('Transactions (Dated)'!H:H,'Transactions (Dated)'!D:D,'Share Values'!AM449)</f>
        <v>633797.67999999993</v>
      </c>
      <c r="BH449" s="6">
        <f ca="1">BH448+SUMIFS('Transactions (Dated)'!$F:$F,'Transactions (Dated)'!$D:$D,$BF449,'Transactions (Dated)'!$B:$B,BH$11,'Transactions (Dated)'!$C:$C,"Dividend (paid to cash)")*W449</f>
        <v>0</v>
      </c>
      <c r="BI449" s="6">
        <f ca="1">BI448+SUMIFS('Transactions (Dated)'!$F:$F,'Transactions (Dated)'!$D:$D,$BF449,'Transactions (Dated)'!$B:$B,BI$11,'Transactions (Dated)'!$C:$C,"Dividend (paid to cash)")*X449</f>
        <v>2421.875</v>
      </c>
      <c r="BJ449" s="6">
        <f ca="1">BJ448+SUMIFS('Transactions (Dated)'!$F:$F,'Transactions (Dated)'!$D:$D,$BF449,'Transactions (Dated)'!$B:$B,BJ$11,'Transactions (Dated)'!$C:$C,"Dividend (paid to cash)")*Y449</f>
        <v>0</v>
      </c>
      <c r="BK449" s="6">
        <f ca="1">BK448+SUMIFS('Transactions (Dated)'!$F:$F,'Transactions (Dated)'!$D:$D,$BF449,'Transactions (Dated)'!$B:$B,BK$11,'Transactions (Dated)'!$C:$C,"Dividend (paid to cash)")*Z449</f>
        <v>397.32000000000005</v>
      </c>
      <c r="BL449" s="6">
        <f ca="1">BL448+SUMIFS('Transactions (Dated)'!$F:$F,'Transactions (Dated)'!$D:$D,$BF449,'Transactions (Dated)'!$B:$B,BL$11,'Transactions (Dated)'!$C:$C,"Dividend (paid to cash)")*AA449</f>
        <v>0</v>
      </c>
      <c r="BM449" s="6">
        <f ca="1">BM448+SUMIFS('Transactions (Dated)'!$F:$F,'Transactions (Dated)'!$D:$D,$BF449,'Transactions (Dated)'!$B:$B,BM$11,'Transactions (Dated)'!$C:$C,"Dividend (paid to cash)")*AB449</f>
        <v>1796.585</v>
      </c>
      <c r="BN449" s="6">
        <f ca="1">BN448+SUMIFS('Transactions (Dated)'!$F:$F,'Transactions (Dated)'!$D:$D,$BF449,'Transactions (Dated)'!$B:$B,BN$11,'Transactions (Dated)'!$C:$C,"Dividend (paid to cash)")*AC449</f>
        <v>1740</v>
      </c>
      <c r="BO449" s="6">
        <f ca="1">BO448+SUMIFS('Transactions (Dated)'!$F:$F,'Transactions (Dated)'!$D:$D,$BF449,'Transactions (Dated)'!$B:$B,BO$11,'Transactions (Dated)'!$C:$C,"Dividend (paid to cash)")*AD449</f>
        <v>0</v>
      </c>
      <c r="BP449" s="6">
        <f ca="1">BP448+SUMIFS('Transactions (Dated)'!$F:$F,'Transactions (Dated)'!$D:$D,$BF449,'Transactions (Dated)'!$B:$B,BP$11,'Transactions (Dated)'!$C:$C,"Dividend (paid to cash)")*AE449</f>
        <v>0</v>
      </c>
      <c r="BQ449" s="6">
        <f ca="1">BQ448+SUMIFS('Transactions (Dated)'!$F:$F,'Transactions (Dated)'!$D:$D,$BF449,'Transactions (Dated)'!$B:$B,BQ$11,'Transactions (Dated)'!$C:$C,"Dividend (paid to cash)")*AF449</f>
        <v>0</v>
      </c>
      <c r="BR449" s="6">
        <f ca="1">BR448+SUMIFS('Transactions (Dated)'!$F:$F,'Transactions (Dated)'!$D:$D,$BF449,'Transactions (Dated)'!$B:$B,BR$11,'Transactions (Dated)'!$C:$C,"Dividend (paid to cash)")*AG449</f>
        <v>0</v>
      </c>
      <c r="BS449" s="6">
        <f ca="1">BS448+SUMIFS('Transactions (Dated)'!$F:$F,'Transactions (Dated)'!$D:$D,$BF449,'Transactions (Dated)'!$B:$B,BS$11,'Transactions (Dated)'!$C:$C,"Dividend (paid to cash)")*AH449</f>
        <v>0</v>
      </c>
      <c r="BT449" s="6">
        <f ca="1">BT448+SUMIFS('Transactions (Dated)'!$F:$F,'Transactions (Dated)'!$D:$D,$BF449,'Transactions (Dated)'!$B:$B,BT$11,'Transactions (Dated)'!$C:$C,"Dividend (paid to cash)")*AI449</f>
        <v>0</v>
      </c>
      <c r="BU449" s="6">
        <f ca="1">BU448+SUMIFS('Transactions (Dated)'!$F:$F,'Transactions (Dated)'!$D:$D,$BF449,'Transactions (Dated)'!$B:$B,BU$11,'Transactions (Dated)'!$C:$C,"Dividend (paid to cash)")*AJ449</f>
        <v>0</v>
      </c>
      <c r="BV449" s="6"/>
      <c r="BX449" s="6">
        <f t="shared" ca="1" si="174"/>
        <v>640153.45999999985</v>
      </c>
      <c r="BZ449" s="3">
        <f t="shared" si="175"/>
        <v>42549</v>
      </c>
      <c r="CA449" s="4">
        <f t="shared" ca="1" si="170"/>
        <v>396861.87</v>
      </c>
      <c r="CB449" s="4">
        <f t="shared" ca="1" si="171"/>
        <v>640153.45999999985</v>
      </c>
      <c r="CD449" s="4">
        <f t="shared" ca="1" si="172"/>
        <v>1037015.3299999998</v>
      </c>
    </row>
    <row r="450" spans="2:82" x14ac:dyDescent="0.15">
      <c r="B450" s="3">
        <f t="shared" si="173"/>
        <v>42550</v>
      </c>
      <c r="C450" s="83">
        <v>13842.7</v>
      </c>
      <c r="E450" s="70">
        <v>42550</v>
      </c>
      <c r="F450" s="69">
        <v>8.6199999999999992</v>
      </c>
      <c r="G450" s="69">
        <v>2.4</v>
      </c>
      <c r="H450" s="69">
        <v>18.91</v>
      </c>
      <c r="I450" s="69">
        <v>36.96</v>
      </c>
      <c r="J450" s="69">
        <v>13.21</v>
      </c>
      <c r="K450" s="69">
        <v>13.23</v>
      </c>
      <c r="L450" s="69">
        <v>16.75</v>
      </c>
      <c r="M450" s="69">
        <v>4.46</v>
      </c>
      <c r="N450" s="69">
        <v>8.7200000000000006</v>
      </c>
      <c r="O450" s="69">
        <v>9.2133000000000003</v>
      </c>
      <c r="P450" s="69">
        <v>29.55</v>
      </c>
      <c r="Q450" s="69">
        <v>1.1299999999999999</v>
      </c>
      <c r="R450" s="69">
        <v>6.12</v>
      </c>
      <c r="S450" s="69">
        <v>43.15</v>
      </c>
      <c r="T450" s="4"/>
      <c r="V450" s="3">
        <f t="shared" si="152"/>
        <v>42550</v>
      </c>
      <c r="W450" s="40">
        <f ca="1">W449+SUMIFS('Transactions (Dated)'!$E$2:$E$53,'Transactions (Dated)'!$D$2:$D$53,'Share Values'!$V450,'Transactions (Dated)'!$B$2:$B$53,'Share Values'!W$11,'Transactions (Dated)'!$C$2:$C$53,"Buy")-SUMIFS('Transactions (Dated)'!$E$2:$E$53,'Transactions (Dated)'!$D$2:$D$53,'Share Values'!$V450,'Transactions (Dated)'!$B$2:$B$53,'Share Values'!W$11,'Transactions (Dated)'!$C$2:$C$53,"Sell")</f>
        <v>4625</v>
      </c>
      <c r="X450" s="40">
        <f ca="1">X449+SUMIFS('Transactions (Dated)'!$E$2:$E$53,'Transactions (Dated)'!$D$2:$D$53,'Share Values'!$V450,'Transactions (Dated)'!$B$2:$B$53,'Share Values'!X$11,'Transactions (Dated)'!$C$2:$C$53,"Buy")-SUMIFS('Transactions (Dated)'!$E$2:$E$53,'Transactions (Dated)'!$D$2:$D$53,'Share Values'!$V450,'Transactions (Dated)'!$B$2:$B$53,'Share Values'!X$11,'Transactions (Dated)'!$C$2:$C$53,"Sell")</f>
        <v>9375</v>
      </c>
      <c r="Y450" s="40">
        <f ca="1">Y449+SUMIFS('Transactions (Dated)'!$E$2:$E$53,'Transactions (Dated)'!$D$2:$D$53,'Share Values'!$V450,'Transactions (Dated)'!$B$2:$B$53,'Share Values'!Y$11,'Transactions (Dated)'!$C$2:$C$53,"Buy")-SUMIFS('Transactions (Dated)'!$E$2:$E$53,'Transactions (Dated)'!$D$2:$D$53,'Share Values'!$V450,'Transactions (Dated)'!$B$2:$B$53,'Share Values'!Y$11,'Transactions (Dated)'!$C$2:$C$53,"Sell")</f>
        <v>0</v>
      </c>
      <c r="Z450" s="40">
        <f ca="1">Z449+SUMIFS('Transactions (Dated)'!$E$2:$E$53,'Transactions (Dated)'!$D$2:$D$53,'Share Values'!$V450,'Transactions (Dated)'!$B$2:$B$53,'Share Values'!Z$11,'Transactions (Dated)'!$C$2:$C$53,"Buy")-SUMIFS('Transactions (Dated)'!$E$2:$E$53,'Transactions (Dated)'!$D$2:$D$53,'Share Values'!$V450,'Transactions (Dated)'!$B$2:$B$53,'Share Values'!Z$11,'Transactions (Dated)'!$C$2:$C$53,"Sell")</f>
        <v>1892</v>
      </c>
      <c r="AA450" s="40">
        <f ca="1">AA449+SUMIFS('Transactions (Dated)'!$E$2:$E$53,'Transactions (Dated)'!$D$2:$D$53,'Share Values'!$V450,'Transactions (Dated)'!$B$2:$B$53,'Share Values'!AA$11,'Transactions (Dated)'!$C$2:$C$53,"Buy")-SUMIFS('Transactions (Dated)'!$E$2:$E$53,'Transactions (Dated)'!$D$2:$D$53,'Share Values'!$V450,'Transactions (Dated)'!$B$2:$B$53,'Share Values'!AA$11,'Transactions (Dated)'!$C$2:$C$53,"Sell")</f>
        <v>2348</v>
      </c>
      <c r="AB450" s="40">
        <f ca="1">AB449+SUMIFS('Transactions (Dated)'!$E$2:$E$53,'Transactions (Dated)'!$D$2:$D$53,'Share Values'!$V450,'Transactions (Dated)'!$B$2:$B$53,'Share Values'!AB$11,'Transactions (Dated)'!$C$2:$C$53,"Buy")-SUMIFS('Transactions (Dated)'!$E$2:$E$53,'Transactions (Dated)'!$D$2:$D$53,'Share Values'!$V450,'Transactions (Dated)'!$B$2:$B$53,'Share Values'!AB$11,'Transactions (Dated)'!$C$2:$C$53,"Sell")</f>
        <v>4900</v>
      </c>
      <c r="AC450" s="40">
        <f ca="1">AC449+SUMIFS('Transactions (Dated)'!$E$2:$E$53,'Transactions (Dated)'!$D$2:$D$53,'Share Values'!$V450,'Transactions (Dated)'!$B$2:$B$53,'Share Values'!AC$11,'Transactions (Dated)'!$C$2:$C$53,"Buy")-SUMIFS('Transactions (Dated)'!$E$2:$E$53,'Transactions (Dated)'!$D$2:$D$53,'Share Values'!$V450,'Transactions (Dated)'!$B$2:$B$53,'Share Values'!AC$11,'Transactions (Dated)'!$C$2:$C$53,"Sell")</f>
        <v>2900</v>
      </c>
      <c r="AD450" s="40">
        <f ca="1">AD449+SUMIFS('Transactions (Dated)'!$E$2:$E$53,'Transactions (Dated)'!$D$2:$D$53,'Share Values'!$V450,'Transactions (Dated)'!$B$2:$B$53,'Share Values'!AD$11,'Transactions (Dated)'!$C$2:$C$53,"Buy")-SUMIFS('Transactions (Dated)'!$E$2:$E$53,'Transactions (Dated)'!$D$2:$D$53,'Share Values'!$V450,'Transactions (Dated)'!$B$2:$B$53,'Share Values'!AD$11,'Transactions (Dated)'!$C$2:$C$53,"Sell")</f>
        <v>14201</v>
      </c>
      <c r="AE450" s="40">
        <f ca="1">AE449+SUMIFS('Transactions (Dated)'!$E$2:$E$53,'Transactions (Dated)'!$D$2:$D$53,'Share Values'!$V450,'Transactions (Dated)'!$B$2:$B$53,'Share Values'!AE$11,'Transactions (Dated)'!$C$2:$C$53,"Buy")-SUMIFS('Transactions (Dated)'!$E$2:$E$53,'Transactions (Dated)'!$D$2:$D$53,'Share Values'!$V450,'Transactions (Dated)'!$B$2:$B$53,'Share Values'!AE$11,'Transactions (Dated)'!$C$2:$C$53,"Sell")</f>
        <v>6835</v>
      </c>
      <c r="AF450" s="40">
        <f ca="1">AF449+SUMIFS('Transactions (Dated)'!$E$2:$E$53,'Transactions (Dated)'!$D$2:$D$53,'Share Values'!$V450,'Transactions (Dated)'!$B$2:$B$53,'Share Values'!AF$11,'Transactions (Dated)'!$C$2:$C$53,"Buy")-SUMIFS('Transactions (Dated)'!$E$2:$E$53,'Transactions (Dated)'!$D$2:$D$53,'Share Values'!$V450,'Transactions (Dated)'!$B$2:$B$53,'Share Values'!AF$11,'Transactions (Dated)'!$C$2:$C$53,"Sell")</f>
        <v>0</v>
      </c>
      <c r="AG450" s="40">
        <f ca="1">AG449+SUMIFS('Transactions (Dated)'!$E$2:$E$53,'Transactions (Dated)'!$D$2:$D$53,'Share Values'!$V450,'Transactions (Dated)'!$B$2:$B$53,'Share Values'!AG$11,'Transactions (Dated)'!$C$2:$C$53,"Buy")-SUMIFS('Transactions (Dated)'!$E$2:$E$53,'Transactions (Dated)'!$D$2:$D$53,'Share Values'!$V450,'Transactions (Dated)'!$B$2:$B$53,'Share Values'!AG$11,'Transactions (Dated)'!$C$2:$C$53,"Sell")</f>
        <v>0</v>
      </c>
      <c r="AH450" s="40">
        <f ca="1">AH449+SUMIFS('Transactions (Dated)'!$E$2:$E$53,'Transactions (Dated)'!$D$2:$D$53,'Share Values'!$V450,'Transactions (Dated)'!$B$2:$B$53,'Share Values'!AH$11,'Transactions (Dated)'!$C$2:$C$53,"Buy")-SUMIFS('Transactions (Dated)'!$E$2:$E$53,'Transactions (Dated)'!$D$2:$D$53,'Share Values'!$V450,'Transactions (Dated)'!$B$2:$B$53,'Share Values'!AH$11,'Transactions (Dated)'!$C$2:$C$53,"Sell")</f>
        <v>0</v>
      </c>
      <c r="AI450" s="40">
        <f ca="1">AI449+SUMIFS('Transactions (Dated)'!$E$2:$E$53,'Transactions (Dated)'!$D$2:$D$53,'Share Values'!$V450,'Transactions (Dated)'!$B$2:$B$53,'Share Values'!AI$11,'Transactions (Dated)'!$C$2:$C$53,"Buy")-SUMIFS('Transactions (Dated)'!$E$2:$E$53,'Transactions (Dated)'!$D$2:$D$53,'Share Values'!$V450,'Transactions (Dated)'!$B$2:$B$53,'Share Values'!AI$11,'Transactions (Dated)'!$C$2:$C$53,"Sell")</f>
        <v>0</v>
      </c>
      <c r="AJ450" s="40">
        <f ca="1">AJ449+SUMIFS('Transactions (Dated)'!$E$2:$E$53,'Transactions (Dated)'!$D$2:$D$53,'Share Values'!$V450,'Transactions (Dated)'!$B$2:$B$53,'Share Values'!AJ$11,'Transactions (Dated)'!$C$2:$C$53,"Buy")-SUMIFS('Transactions (Dated)'!$E$2:$E$53,'Transactions (Dated)'!$D$2:$D$53,'Share Values'!$V450,'Transactions (Dated)'!$B$2:$B$53,'Share Values'!AJ$11,'Transactions (Dated)'!$C$2:$C$53,"Sell")</f>
        <v>0</v>
      </c>
      <c r="AK450" s="40"/>
      <c r="AM450" s="3">
        <f t="shared" si="153"/>
        <v>42550</v>
      </c>
      <c r="AN450" s="6">
        <f t="shared" ca="1" si="154"/>
        <v>39867.5</v>
      </c>
      <c r="AO450" s="6">
        <f t="shared" ca="1" si="155"/>
        <v>22500</v>
      </c>
      <c r="AP450" s="6">
        <f t="shared" ca="1" si="156"/>
        <v>0</v>
      </c>
      <c r="AQ450" s="6">
        <f t="shared" ca="1" si="157"/>
        <v>69928.320000000007</v>
      </c>
      <c r="AR450" s="6">
        <f t="shared" ca="1" si="158"/>
        <v>31017.08</v>
      </c>
      <c r="AS450" s="6">
        <f t="shared" ca="1" si="159"/>
        <v>64827</v>
      </c>
      <c r="AT450" s="6">
        <f t="shared" ca="1" si="160"/>
        <v>48575</v>
      </c>
      <c r="AU450" s="6">
        <f t="shared" ca="1" si="161"/>
        <v>63336.46</v>
      </c>
      <c r="AV450" s="6">
        <f t="shared" ca="1" si="162"/>
        <v>59601.200000000004</v>
      </c>
      <c r="AW450" s="6">
        <f t="shared" ca="1" si="163"/>
        <v>0</v>
      </c>
      <c r="AX450" s="6">
        <f t="shared" ca="1" si="164"/>
        <v>0</v>
      </c>
      <c r="AY450" s="6">
        <f t="shared" ca="1" si="165"/>
        <v>0</v>
      </c>
      <c r="AZ450" s="6">
        <f t="shared" ca="1" si="166"/>
        <v>0</v>
      </c>
      <c r="BA450" s="6">
        <f t="shared" ca="1" si="167"/>
        <v>0</v>
      </c>
      <c r="BB450" s="6"/>
      <c r="BD450" s="4">
        <f t="shared" ca="1" si="168"/>
        <v>399652.56000000006</v>
      </c>
      <c r="BF450" s="3">
        <f t="shared" si="169"/>
        <v>42550</v>
      </c>
      <c r="BG450" s="6">
        <f>BG449+SUMIFS('Transactions (Dated)'!H:H,'Transactions (Dated)'!D:D,'Share Values'!AM450)</f>
        <v>633797.67999999993</v>
      </c>
      <c r="BH450" s="6">
        <f ca="1">BH449+SUMIFS('Transactions (Dated)'!$F:$F,'Transactions (Dated)'!$D:$D,$BF450,'Transactions (Dated)'!$B:$B,BH$11,'Transactions (Dated)'!$C:$C,"Dividend (paid to cash)")*W450</f>
        <v>0</v>
      </c>
      <c r="BI450" s="6">
        <f ca="1">BI449+SUMIFS('Transactions (Dated)'!$F:$F,'Transactions (Dated)'!$D:$D,$BF450,'Transactions (Dated)'!$B:$B,BI$11,'Transactions (Dated)'!$C:$C,"Dividend (paid to cash)")*X450</f>
        <v>2421.875</v>
      </c>
      <c r="BJ450" s="6">
        <f ca="1">BJ449+SUMIFS('Transactions (Dated)'!$F:$F,'Transactions (Dated)'!$D:$D,$BF450,'Transactions (Dated)'!$B:$B,BJ$11,'Transactions (Dated)'!$C:$C,"Dividend (paid to cash)")*Y450</f>
        <v>0</v>
      </c>
      <c r="BK450" s="6">
        <f ca="1">BK449+SUMIFS('Transactions (Dated)'!$F:$F,'Transactions (Dated)'!$D:$D,$BF450,'Transactions (Dated)'!$B:$B,BK$11,'Transactions (Dated)'!$C:$C,"Dividend (paid to cash)")*Z450</f>
        <v>397.32000000000005</v>
      </c>
      <c r="BL450" s="6">
        <f ca="1">BL449+SUMIFS('Transactions (Dated)'!$F:$F,'Transactions (Dated)'!$D:$D,$BF450,'Transactions (Dated)'!$B:$B,BL$11,'Transactions (Dated)'!$C:$C,"Dividend (paid to cash)")*AA450</f>
        <v>0</v>
      </c>
      <c r="BM450" s="6">
        <f ca="1">BM449+SUMIFS('Transactions (Dated)'!$F:$F,'Transactions (Dated)'!$D:$D,$BF450,'Transactions (Dated)'!$B:$B,BM$11,'Transactions (Dated)'!$C:$C,"Dividend (paid to cash)")*AB450</f>
        <v>2155.902</v>
      </c>
      <c r="BN450" s="6">
        <f ca="1">BN449+SUMIFS('Transactions (Dated)'!$F:$F,'Transactions (Dated)'!$D:$D,$BF450,'Transactions (Dated)'!$B:$B,BN$11,'Transactions (Dated)'!$C:$C,"Dividend (paid to cash)")*AC450</f>
        <v>1740</v>
      </c>
      <c r="BO450" s="6">
        <f ca="1">BO449+SUMIFS('Transactions (Dated)'!$F:$F,'Transactions (Dated)'!$D:$D,$BF450,'Transactions (Dated)'!$B:$B,BO$11,'Transactions (Dated)'!$C:$C,"Dividend (paid to cash)")*AD450</f>
        <v>0</v>
      </c>
      <c r="BP450" s="6">
        <f ca="1">BP449+SUMIFS('Transactions (Dated)'!$F:$F,'Transactions (Dated)'!$D:$D,$BF450,'Transactions (Dated)'!$B:$B,BP$11,'Transactions (Dated)'!$C:$C,"Dividend (paid to cash)")*AE450</f>
        <v>0</v>
      </c>
      <c r="BQ450" s="6">
        <f ca="1">BQ449+SUMIFS('Transactions (Dated)'!$F:$F,'Transactions (Dated)'!$D:$D,$BF450,'Transactions (Dated)'!$B:$B,BQ$11,'Transactions (Dated)'!$C:$C,"Dividend (paid to cash)")*AF450</f>
        <v>0</v>
      </c>
      <c r="BR450" s="6">
        <f ca="1">BR449+SUMIFS('Transactions (Dated)'!$F:$F,'Transactions (Dated)'!$D:$D,$BF450,'Transactions (Dated)'!$B:$B,BR$11,'Transactions (Dated)'!$C:$C,"Dividend (paid to cash)")*AG450</f>
        <v>0</v>
      </c>
      <c r="BS450" s="6">
        <f ca="1">BS449+SUMIFS('Transactions (Dated)'!$F:$F,'Transactions (Dated)'!$D:$D,$BF450,'Transactions (Dated)'!$B:$B,BS$11,'Transactions (Dated)'!$C:$C,"Dividend (paid to cash)")*AH450</f>
        <v>0</v>
      </c>
      <c r="BT450" s="6">
        <f ca="1">BT449+SUMIFS('Transactions (Dated)'!$F:$F,'Transactions (Dated)'!$D:$D,$BF450,'Transactions (Dated)'!$B:$B,BT$11,'Transactions (Dated)'!$C:$C,"Dividend (paid to cash)")*AI450</f>
        <v>0</v>
      </c>
      <c r="BU450" s="6">
        <f ca="1">BU449+SUMIFS('Transactions (Dated)'!$F:$F,'Transactions (Dated)'!$D:$D,$BF450,'Transactions (Dated)'!$B:$B,BU$11,'Transactions (Dated)'!$C:$C,"Dividend (paid to cash)")*AJ450</f>
        <v>0</v>
      </c>
      <c r="BV450" s="6"/>
      <c r="BX450" s="6">
        <f t="shared" ca="1" si="174"/>
        <v>640512.77699999989</v>
      </c>
      <c r="BZ450" s="3">
        <f t="shared" si="175"/>
        <v>42550</v>
      </c>
      <c r="CA450" s="4">
        <f t="shared" ca="1" si="170"/>
        <v>399652.56000000006</v>
      </c>
      <c r="CB450" s="4">
        <f t="shared" ca="1" si="171"/>
        <v>640512.77699999989</v>
      </c>
      <c r="CD450" s="4">
        <f t="shared" ca="1" si="172"/>
        <v>1040165.3369999999</v>
      </c>
    </row>
    <row r="451" spans="2:82" x14ac:dyDescent="0.15">
      <c r="B451" s="3">
        <f t="shared" si="173"/>
        <v>42551</v>
      </c>
      <c r="C451" s="2">
        <v>14064.5</v>
      </c>
      <c r="E451" s="70">
        <v>42551</v>
      </c>
      <c r="F451" s="69">
        <v>8.67</v>
      </c>
      <c r="G451" s="69">
        <v>2.38</v>
      </c>
      <c r="H451" s="69">
        <v>18.940000000000001</v>
      </c>
      <c r="I451" s="69">
        <v>37.049999999999997</v>
      </c>
      <c r="J451" s="69">
        <v>13.27</v>
      </c>
      <c r="K451" s="69">
        <v>13.36</v>
      </c>
      <c r="L451" s="69">
        <v>16.670000000000002</v>
      </c>
      <c r="M451" s="69">
        <v>4.6900000000000004</v>
      </c>
      <c r="N451" s="69">
        <v>8.5</v>
      </c>
      <c r="O451" s="69">
        <v>9.2866999999999997</v>
      </c>
      <c r="P451" s="69">
        <v>28.67</v>
      </c>
      <c r="Q451" s="69">
        <v>1.0900000000000001</v>
      </c>
      <c r="R451" s="69">
        <v>6.17</v>
      </c>
      <c r="S451" s="69">
        <v>43.67</v>
      </c>
      <c r="T451" s="4"/>
      <c r="V451" s="3">
        <f t="shared" si="152"/>
        <v>42551</v>
      </c>
      <c r="W451" s="40">
        <f ca="1">W450+SUMIFS('Transactions (Dated)'!$E$2:$E$53,'Transactions (Dated)'!$D$2:$D$53,'Share Values'!$V451,'Transactions (Dated)'!$B$2:$B$53,'Share Values'!W$11,'Transactions (Dated)'!$C$2:$C$53,"Buy")-SUMIFS('Transactions (Dated)'!$E$2:$E$53,'Transactions (Dated)'!$D$2:$D$53,'Share Values'!$V451,'Transactions (Dated)'!$B$2:$B$53,'Share Values'!W$11,'Transactions (Dated)'!$C$2:$C$53,"Sell")</f>
        <v>4625</v>
      </c>
      <c r="X451" s="40">
        <f ca="1">X450+SUMIFS('Transactions (Dated)'!$E$2:$E$53,'Transactions (Dated)'!$D$2:$D$53,'Share Values'!$V451,'Transactions (Dated)'!$B$2:$B$53,'Share Values'!X$11,'Transactions (Dated)'!$C$2:$C$53,"Buy")-SUMIFS('Transactions (Dated)'!$E$2:$E$53,'Transactions (Dated)'!$D$2:$D$53,'Share Values'!$V451,'Transactions (Dated)'!$B$2:$B$53,'Share Values'!X$11,'Transactions (Dated)'!$C$2:$C$53,"Sell")</f>
        <v>9375</v>
      </c>
      <c r="Y451" s="40">
        <f ca="1">Y450+SUMIFS('Transactions (Dated)'!$E$2:$E$53,'Transactions (Dated)'!$D$2:$D$53,'Share Values'!$V451,'Transactions (Dated)'!$B$2:$B$53,'Share Values'!Y$11,'Transactions (Dated)'!$C$2:$C$53,"Buy")-SUMIFS('Transactions (Dated)'!$E$2:$E$53,'Transactions (Dated)'!$D$2:$D$53,'Share Values'!$V451,'Transactions (Dated)'!$B$2:$B$53,'Share Values'!Y$11,'Transactions (Dated)'!$C$2:$C$53,"Sell")</f>
        <v>0</v>
      </c>
      <c r="Z451" s="40">
        <f ca="1">Z450+SUMIFS('Transactions (Dated)'!$E$2:$E$53,'Transactions (Dated)'!$D$2:$D$53,'Share Values'!$V451,'Transactions (Dated)'!$B$2:$B$53,'Share Values'!Z$11,'Transactions (Dated)'!$C$2:$C$53,"Buy")-SUMIFS('Transactions (Dated)'!$E$2:$E$53,'Transactions (Dated)'!$D$2:$D$53,'Share Values'!$V451,'Transactions (Dated)'!$B$2:$B$53,'Share Values'!Z$11,'Transactions (Dated)'!$C$2:$C$53,"Sell")</f>
        <v>1892</v>
      </c>
      <c r="AA451" s="40">
        <f ca="1">AA450+SUMIFS('Transactions (Dated)'!$E$2:$E$53,'Transactions (Dated)'!$D$2:$D$53,'Share Values'!$V451,'Transactions (Dated)'!$B$2:$B$53,'Share Values'!AA$11,'Transactions (Dated)'!$C$2:$C$53,"Buy")-SUMIFS('Transactions (Dated)'!$E$2:$E$53,'Transactions (Dated)'!$D$2:$D$53,'Share Values'!$V451,'Transactions (Dated)'!$B$2:$B$53,'Share Values'!AA$11,'Transactions (Dated)'!$C$2:$C$53,"Sell")</f>
        <v>2348</v>
      </c>
      <c r="AB451" s="40">
        <f ca="1">AB450+SUMIFS('Transactions (Dated)'!$E$2:$E$53,'Transactions (Dated)'!$D$2:$D$53,'Share Values'!$V451,'Transactions (Dated)'!$B$2:$B$53,'Share Values'!AB$11,'Transactions (Dated)'!$C$2:$C$53,"Buy")-SUMIFS('Transactions (Dated)'!$E$2:$E$53,'Transactions (Dated)'!$D$2:$D$53,'Share Values'!$V451,'Transactions (Dated)'!$B$2:$B$53,'Share Values'!AB$11,'Transactions (Dated)'!$C$2:$C$53,"Sell")</f>
        <v>4900</v>
      </c>
      <c r="AC451" s="40">
        <f ca="1">AC450+SUMIFS('Transactions (Dated)'!$E$2:$E$53,'Transactions (Dated)'!$D$2:$D$53,'Share Values'!$V451,'Transactions (Dated)'!$B$2:$B$53,'Share Values'!AC$11,'Transactions (Dated)'!$C$2:$C$53,"Buy")-SUMIFS('Transactions (Dated)'!$E$2:$E$53,'Transactions (Dated)'!$D$2:$D$53,'Share Values'!$V451,'Transactions (Dated)'!$B$2:$B$53,'Share Values'!AC$11,'Transactions (Dated)'!$C$2:$C$53,"Sell")</f>
        <v>2900</v>
      </c>
      <c r="AD451" s="40">
        <f ca="1">AD450+SUMIFS('Transactions (Dated)'!$E$2:$E$53,'Transactions (Dated)'!$D$2:$D$53,'Share Values'!$V451,'Transactions (Dated)'!$B$2:$B$53,'Share Values'!AD$11,'Transactions (Dated)'!$C$2:$C$53,"Buy")-SUMIFS('Transactions (Dated)'!$E$2:$E$53,'Transactions (Dated)'!$D$2:$D$53,'Share Values'!$V451,'Transactions (Dated)'!$B$2:$B$53,'Share Values'!AD$11,'Transactions (Dated)'!$C$2:$C$53,"Sell")</f>
        <v>14201</v>
      </c>
      <c r="AE451" s="40">
        <f ca="1">AE450+SUMIFS('Transactions (Dated)'!$E$2:$E$53,'Transactions (Dated)'!$D$2:$D$53,'Share Values'!$V451,'Transactions (Dated)'!$B$2:$B$53,'Share Values'!AE$11,'Transactions (Dated)'!$C$2:$C$53,"Buy")-SUMIFS('Transactions (Dated)'!$E$2:$E$53,'Transactions (Dated)'!$D$2:$D$53,'Share Values'!$V451,'Transactions (Dated)'!$B$2:$B$53,'Share Values'!AE$11,'Transactions (Dated)'!$C$2:$C$53,"Sell")</f>
        <v>6835</v>
      </c>
      <c r="AF451" s="40">
        <f ca="1">AF450+SUMIFS('Transactions (Dated)'!$E$2:$E$53,'Transactions (Dated)'!$D$2:$D$53,'Share Values'!$V451,'Transactions (Dated)'!$B$2:$B$53,'Share Values'!AF$11,'Transactions (Dated)'!$C$2:$C$53,"Buy")-SUMIFS('Transactions (Dated)'!$E$2:$E$53,'Transactions (Dated)'!$D$2:$D$53,'Share Values'!$V451,'Transactions (Dated)'!$B$2:$B$53,'Share Values'!AF$11,'Transactions (Dated)'!$C$2:$C$53,"Sell")</f>
        <v>0</v>
      </c>
      <c r="AG451" s="40">
        <f ca="1">AG450+SUMIFS('Transactions (Dated)'!$E$2:$E$53,'Transactions (Dated)'!$D$2:$D$53,'Share Values'!$V451,'Transactions (Dated)'!$B$2:$B$53,'Share Values'!AG$11,'Transactions (Dated)'!$C$2:$C$53,"Buy")-SUMIFS('Transactions (Dated)'!$E$2:$E$53,'Transactions (Dated)'!$D$2:$D$53,'Share Values'!$V451,'Transactions (Dated)'!$B$2:$B$53,'Share Values'!AG$11,'Transactions (Dated)'!$C$2:$C$53,"Sell")</f>
        <v>0</v>
      </c>
      <c r="AH451" s="40">
        <f ca="1">AH450+SUMIFS('Transactions (Dated)'!$E$2:$E$53,'Transactions (Dated)'!$D$2:$D$53,'Share Values'!$V451,'Transactions (Dated)'!$B$2:$B$53,'Share Values'!AH$11,'Transactions (Dated)'!$C$2:$C$53,"Buy")-SUMIFS('Transactions (Dated)'!$E$2:$E$53,'Transactions (Dated)'!$D$2:$D$53,'Share Values'!$V451,'Transactions (Dated)'!$B$2:$B$53,'Share Values'!AH$11,'Transactions (Dated)'!$C$2:$C$53,"Sell")</f>
        <v>0</v>
      </c>
      <c r="AI451" s="40">
        <f ca="1">AI450+SUMIFS('Transactions (Dated)'!$E$2:$E$53,'Transactions (Dated)'!$D$2:$D$53,'Share Values'!$V451,'Transactions (Dated)'!$B$2:$B$53,'Share Values'!AI$11,'Transactions (Dated)'!$C$2:$C$53,"Buy")-SUMIFS('Transactions (Dated)'!$E$2:$E$53,'Transactions (Dated)'!$D$2:$D$53,'Share Values'!$V451,'Transactions (Dated)'!$B$2:$B$53,'Share Values'!AI$11,'Transactions (Dated)'!$C$2:$C$53,"Sell")</f>
        <v>0</v>
      </c>
      <c r="AJ451" s="40">
        <f ca="1">AJ450+SUMIFS('Transactions (Dated)'!$E$2:$E$53,'Transactions (Dated)'!$D$2:$D$53,'Share Values'!$V451,'Transactions (Dated)'!$B$2:$B$53,'Share Values'!AJ$11,'Transactions (Dated)'!$C$2:$C$53,"Buy")-SUMIFS('Transactions (Dated)'!$E$2:$E$53,'Transactions (Dated)'!$D$2:$D$53,'Share Values'!$V451,'Transactions (Dated)'!$B$2:$B$53,'Share Values'!AJ$11,'Transactions (Dated)'!$C$2:$C$53,"Sell")</f>
        <v>0</v>
      </c>
      <c r="AK451" s="40"/>
      <c r="AM451" s="3">
        <f t="shared" si="153"/>
        <v>42551</v>
      </c>
      <c r="AN451" s="6">
        <f t="shared" ca="1" si="154"/>
        <v>40098.75</v>
      </c>
      <c r="AO451" s="6">
        <f t="shared" ca="1" si="155"/>
        <v>22312.5</v>
      </c>
      <c r="AP451" s="6">
        <f t="shared" ca="1" si="156"/>
        <v>0</v>
      </c>
      <c r="AQ451" s="6">
        <f t="shared" ca="1" si="157"/>
        <v>70098.599999999991</v>
      </c>
      <c r="AR451" s="6">
        <f t="shared" ca="1" si="158"/>
        <v>31157.96</v>
      </c>
      <c r="AS451" s="6">
        <f t="shared" ca="1" si="159"/>
        <v>65464</v>
      </c>
      <c r="AT451" s="6">
        <f t="shared" ca="1" si="160"/>
        <v>48343.000000000007</v>
      </c>
      <c r="AU451" s="6">
        <f t="shared" ca="1" si="161"/>
        <v>66602.69</v>
      </c>
      <c r="AV451" s="6">
        <f t="shared" ca="1" si="162"/>
        <v>58097.5</v>
      </c>
      <c r="AW451" s="6">
        <f t="shared" ca="1" si="163"/>
        <v>0</v>
      </c>
      <c r="AX451" s="6">
        <f t="shared" ca="1" si="164"/>
        <v>0</v>
      </c>
      <c r="AY451" s="6">
        <f t="shared" ca="1" si="165"/>
        <v>0</v>
      </c>
      <c r="AZ451" s="6">
        <f t="shared" ca="1" si="166"/>
        <v>0</v>
      </c>
      <c r="BA451" s="6">
        <f t="shared" ca="1" si="167"/>
        <v>0</v>
      </c>
      <c r="BB451" s="6"/>
      <c r="BD451" s="4">
        <f t="shared" ca="1" si="168"/>
        <v>402175</v>
      </c>
      <c r="BF451" s="3">
        <f t="shared" si="169"/>
        <v>42551</v>
      </c>
      <c r="BG451" s="6">
        <f>BG450+SUMIFS('Transactions (Dated)'!H:H,'Transactions (Dated)'!D:D,'Share Values'!AM451)</f>
        <v>633797.67999999993</v>
      </c>
      <c r="BH451" s="6">
        <f ca="1">BH450+SUMIFS('Transactions (Dated)'!$F:$F,'Transactions (Dated)'!$D:$D,$BF451,'Transactions (Dated)'!$B:$B,BH$11,'Transactions (Dated)'!$C:$C,"Dividend (paid to cash)")*W451</f>
        <v>0</v>
      </c>
      <c r="BI451" s="6">
        <f ca="1">BI450+SUMIFS('Transactions (Dated)'!$F:$F,'Transactions (Dated)'!$D:$D,$BF451,'Transactions (Dated)'!$B:$B,BI$11,'Transactions (Dated)'!$C:$C,"Dividend (paid to cash)")*X451</f>
        <v>2421.875</v>
      </c>
      <c r="BJ451" s="6">
        <f ca="1">BJ450+SUMIFS('Transactions (Dated)'!$F:$F,'Transactions (Dated)'!$D:$D,$BF451,'Transactions (Dated)'!$B:$B,BJ$11,'Transactions (Dated)'!$C:$C,"Dividend (paid to cash)")*Y451</f>
        <v>0</v>
      </c>
      <c r="BK451" s="6">
        <f ca="1">BK450+SUMIFS('Transactions (Dated)'!$F:$F,'Transactions (Dated)'!$D:$D,$BF451,'Transactions (Dated)'!$B:$B,BK$11,'Transactions (Dated)'!$C:$C,"Dividend (paid to cash)")*Z451</f>
        <v>397.32000000000005</v>
      </c>
      <c r="BL451" s="6">
        <f ca="1">BL450+SUMIFS('Transactions (Dated)'!$F:$F,'Transactions (Dated)'!$D:$D,$BF451,'Transactions (Dated)'!$B:$B,BL$11,'Transactions (Dated)'!$C:$C,"Dividend (paid to cash)")*AA451</f>
        <v>0</v>
      </c>
      <c r="BM451" s="6">
        <f ca="1">BM450+SUMIFS('Transactions (Dated)'!$F:$F,'Transactions (Dated)'!$D:$D,$BF451,'Transactions (Dated)'!$B:$B,BM$11,'Transactions (Dated)'!$C:$C,"Dividend (paid to cash)")*AB451</f>
        <v>2155.902</v>
      </c>
      <c r="BN451" s="6">
        <f ca="1">BN450+SUMIFS('Transactions (Dated)'!$F:$F,'Transactions (Dated)'!$D:$D,$BF451,'Transactions (Dated)'!$B:$B,BN$11,'Transactions (Dated)'!$C:$C,"Dividend (paid to cash)")*AC451</f>
        <v>1740</v>
      </c>
      <c r="BO451" s="6">
        <f ca="1">BO450+SUMIFS('Transactions (Dated)'!$F:$F,'Transactions (Dated)'!$D:$D,$BF451,'Transactions (Dated)'!$B:$B,BO$11,'Transactions (Dated)'!$C:$C,"Dividend (paid to cash)")*AD451</f>
        <v>0</v>
      </c>
      <c r="BP451" s="6">
        <f ca="1">BP450+SUMIFS('Transactions (Dated)'!$F:$F,'Transactions (Dated)'!$D:$D,$BF451,'Transactions (Dated)'!$B:$B,BP$11,'Transactions (Dated)'!$C:$C,"Dividend (paid to cash)")*AE451</f>
        <v>0</v>
      </c>
      <c r="BQ451" s="6">
        <f ca="1">BQ450+SUMIFS('Transactions (Dated)'!$F:$F,'Transactions (Dated)'!$D:$D,$BF451,'Transactions (Dated)'!$B:$B,BQ$11,'Transactions (Dated)'!$C:$C,"Dividend (paid to cash)")*AF451</f>
        <v>0</v>
      </c>
      <c r="BR451" s="6">
        <f ca="1">BR450+SUMIFS('Transactions (Dated)'!$F:$F,'Transactions (Dated)'!$D:$D,$BF451,'Transactions (Dated)'!$B:$B,BR$11,'Transactions (Dated)'!$C:$C,"Dividend (paid to cash)")*AG451</f>
        <v>0</v>
      </c>
      <c r="BS451" s="6">
        <f ca="1">BS450+SUMIFS('Transactions (Dated)'!$F:$F,'Transactions (Dated)'!$D:$D,$BF451,'Transactions (Dated)'!$B:$B,BS$11,'Transactions (Dated)'!$C:$C,"Dividend (paid to cash)")*AH451</f>
        <v>0</v>
      </c>
      <c r="BT451" s="6">
        <f ca="1">BT450+SUMIFS('Transactions (Dated)'!$F:$F,'Transactions (Dated)'!$D:$D,$BF451,'Transactions (Dated)'!$B:$B,BT$11,'Transactions (Dated)'!$C:$C,"Dividend (paid to cash)")*AI451</f>
        <v>0</v>
      </c>
      <c r="BU451" s="6">
        <f ca="1">BU450+SUMIFS('Transactions (Dated)'!$F:$F,'Transactions (Dated)'!$D:$D,$BF451,'Transactions (Dated)'!$B:$B,BU$11,'Transactions (Dated)'!$C:$C,"Dividend (paid to cash)")*AJ451</f>
        <v>0</v>
      </c>
      <c r="BV451" s="6"/>
      <c r="BX451" s="6">
        <f t="shared" ca="1" si="174"/>
        <v>640512.77699999989</v>
      </c>
      <c r="BZ451" s="3">
        <f t="shared" si="175"/>
        <v>42551</v>
      </c>
      <c r="CA451" s="4">
        <f t="shared" ca="1" si="170"/>
        <v>402175</v>
      </c>
      <c r="CB451" s="4">
        <f t="shared" ca="1" si="171"/>
        <v>640512.77699999989</v>
      </c>
      <c r="CD451" s="4">
        <f t="shared" ca="1" si="172"/>
        <v>1042687.7769999999</v>
      </c>
    </row>
    <row r="452" spans="2:82" x14ac:dyDescent="0.15">
      <c r="B452" s="3">
        <f t="shared" si="173"/>
        <v>42555</v>
      </c>
      <c r="C452" s="2">
        <v>14258.9</v>
      </c>
      <c r="E452" s="70">
        <v>42555</v>
      </c>
      <c r="F452" s="69">
        <v>8.89</v>
      </c>
      <c r="G452" s="69">
        <v>2.44</v>
      </c>
      <c r="H452" s="69">
        <v>19.21</v>
      </c>
      <c r="I452" s="69">
        <v>37.68</v>
      </c>
      <c r="J452" s="69">
        <v>13.34</v>
      </c>
      <c r="K452" s="69">
        <v>13.58</v>
      </c>
      <c r="L452" s="69">
        <v>16.79</v>
      </c>
      <c r="M452" s="69">
        <v>5</v>
      </c>
      <c r="N452" s="69">
        <v>8.5</v>
      </c>
      <c r="O452" s="69">
        <v>9.48</v>
      </c>
      <c r="P452" s="69">
        <v>28.96</v>
      </c>
      <c r="Q452" s="69">
        <v>1.1000000000000001</v>
      </c>
      <c r="R452" s="69">
        <v>6.64</v>
      </c>
      <c r="S452" s="69">
        <v>44</v>
      </c>
      <c r="T452" s="4"/>
      <c r="V452" s="3">
        <f t="shared" si="152"/>
        <v>42555</v>
      </c>
      <c r="W452" s="40">
        <f ca="1">W451+SUMIFS('Transactions (Dated)'!$E$2:$E$53,'Transactions (Dated)'!$D$2:$D$53,'Share Values'!$V452,'Transactions (Dated)'!$B$2:$B$53,'Share Values'!W$11,'Transactions (Dated)'!$C$2:$C$53,"Buy")-SUMIFS('Transactions (Dated)'!$E$2:$E$53,'Transactions (Dated)'!$D$2:$D$53,'Share Values'!$V452,'Transactions (Dated)'!$B$2:$B$53,'Share Values'!W$11,'Transactions (Dated)'!$C$2:$C$53,"Sell")</f>
        <v>4625</v>
      </c>
      <c r="X452" s="40">
        <f ca="1">X451+SUMIFS('Transactions (Dated)'!$E$2:$E$53,'Transactions (Dated)'!$D$2:$D$53,'Share Values'!$V452,'Transactions (Dated)'!$B$2:$B$53,'Share Values'!X$11,'Transactions (Dated)'!$C$2:$C$53,"Buy")-SUMIFS('Transactions (Dated)'!$E$2:$E$53,'Transactions (Dated)'!$D$2:$D$53,'Share Values'!$V452,'Transactions (Dated)'!$B$2:$B$53,'Share Values'!X$11,'Transactions (Dated)'!$C$2:$C$53,"Sell")</f>
        <v>9375</v>
      </c>
      <c r="Y452" s="40">
        <f ca="1">Y451+SUMIFS('Transactions (Dated)'!$E$2:$E$53,'Transactions (Dated)'!$D$2:$D$53,'Share Values'!$V452,'Transactions (Dated)'!$B$2:$B$53,'Share Values'!Y$11,'Transactions (Dated)'!$C$2:$C$53,"Buy")-SUMIFS('Transactions (Dated)'!$E$2:$E$53,'Transactions (Dated)'!$D$2:$D$53,'Share Values'!$V452,'Transactions (Dated)'!$B$2:$B$53,'Share Values'!Y$11,'Transactions (Dated)'!$C$2:$C$53,"Sell")</f>
        <v>0</v>
      </c>
      <c r="Z452" s="40">
        <f ca="1">Z451+SUMIFS('Transactions (Dated)'!$E$2:$E$53,'Transactions (Dated)'!$D$2:$D$53,'Share Values'!$V452,'Transactions (Dated)'!$B$2:$B$53,'Share Values'!Z$11,'Transactions (Dated)'!$C$2:$C$53,"Buy")-SUMIFS('Transactions (Dated)'!$E$2:$E$53,'Transactions (Dated)'!$D$2:$D$53,'Share Values'!$V452,'Transactions (Dated)'!$B$2:$B$53,'Share Values'!Z$11,'Transactions (Dated)'!$C$2:$C$53,"Sell")</f>
        <v>1892</v>
      </c>
      <c r="AA452" s="40">
        <f ca="1">AA451+SUMIFS('Transactions (Dated)'!$E$2:$E$53,'Transactions (Dated)'!$D$2:$D$53,'Share Values'!$V452,'Transactions (Dated)'!$B$2:$B$53,'Share Values'!AA$11,'Transactions (Dated)'!$C$2:$C$53,"Buy")-SUMIFS('Transactions (Dated)'!$E$2:$E$53,'Transactions (Dated)'!$D$2:$D$53,'Share Values'!$V452,'Transactions (Dated)'!$B$2:$B$53,'Share Values'!AA$11,'Transactions (Dated)'!$C$2:$C$53,"Sell")</f>
        <v>2348</v>
      </c>
      <c r="AB452" s="40">
        <f ca="1">AB451+SUMIFS('Transactions (Dated)'!$E$2:$E$53,'Transactions (Dated)'!$D$2:$D$53,'Share Values'!$V452,'Transactions (Dated)'!$B$2:$B$53,'Share Values'!AB$11,'Transactions (Dated)'!$C$2:$C$53,"Buy")-SUMIFS('Transactions (Dated)'!$E$2:$E$53,'Transactions (Dated)'!$D$2:$D$53,'Share Values'!$V452,'Transactions (Dated)'!$B$2:$B$53,'Share Values'!AB$11,'Transactions (Dated)'!$C$2:$C$53,"Sell")</f>
        <v>4900</v>
      </c>
      <c r="AC452" s="40">
        <f ca="1">AC451+SUMIFS('Transactions (Dated)'!$E$2:$E$53,'Transactions (Dated)'!$D$2:$D$53,'Share Values'!$V452,'Transactions (Dated)'!$B$2:$B$53,'Share Values'!AC$11,'Transactions (Dated)'!$C$2:$C$53,"Buy")-SUMIFS('Transactions (Dated)'!$E$2:$E$53,'Transactions (Dated)'!$D$2:$D$53,'Share Values'!$V452,'Transactions (Dated)'!$B$2:$B$53,'Share Values'!AC$11,'Transactions (Dated)'!$C$2:$C$53,"Sell")</f>
        <v>2900</v>
      </c>
      <c r="AD452" s="40">
        <f ca="1">AD451+SUMIFS('Transactions (Dated)'!$E$2:$E$53,'Transactions (Dated)'!$D$2:$D$53,'Share Values'!$V452,'Transactions (Dated)'!$B$2:$B$53,'Share Values'!AD$11,'Transactions (Dated)'!$C$2:$C$53,"Buy")-SUMIFS('Transactions (Dated)'!$E$2:$E$53,'Transactions (Dated)'!$D$2:$D$53,'Share Values'!$V452,'Transactions (Dated)'!$B$2:$B$53,'Share Values'!AD$11,'Transactions (Dated)'!$C$2:$C$53,"Sell")</f>
        <v>14201</v>
      </c>
      <c r="AE452" s="40">
        <f ca="1">AE451+SUMIFS('Transactions (Dated)'!$E$2:$E$53,'Transactions (Dated)'!$D$2:$D$53,'Share Values'!$V452,'Transactions (Dated)'!$B$2:$B$53,'Share Values'!AE$11,'Transactions (Dated)'!$C$2:$C$53,"Buy")-SUMIFS('Transactions (Dated)'!$E$2:$E$53,'Transactions (Dated)'!$D$2:$D$53,'Share Values'!$V452,'Transactions (Dated)'!$B$2:$B$53,'Share Values'!AE$11,'Transactions (Dated)'!$C$2:$C$53,"Sell")</f>
        <v>6835</v>
      </c>
      <c r="AF452" s="40">
        <f ca="1">AF451+SUMIFS('Transactions (Dated)'!$E$2:$E$53,'Transactions (Dated)'!$D$2:$D$53,'Share Values'!$V452,'Transactions (Dated)'!$B$2:$B$53,'Share Values'!AF$11,'Transactions (Dated)'!$C$2:$C$53,"Buy")-SUMIFS('Transactions (Dated)'!$E$2:$E$53,'Transactions (Dated)'!$D$2:$D$53,'Share Values'!$V452,'Transactions (Dated)'!$B$2:$B$53,'Share Values'!AF$11,'Transactions (Dated)'!$C$2:$C$53,"Sell")</f>
        <v>0</v>
      </c>
      <c r="AG452" s="40">
        <f ca="1">AG451+SUMIFS('Transactions (Dated)'!$E$2:$E$53,'Transactions (Dated)'!$D$2:$D$53,'Share Values'!$V452,'Transactions (Dated)'!$B$2:$B$53,'Share Values'!AG$11,'Transactions (Dated)'!$C$2:$C$53,"Buy")-SUMIFS('Transactions (Dated)'!$E$2:$E$53,'Transactions (Dated)'!$D$2:$D$53,'Share Values'!$V452,'Transactions (Dated)'!$B$2:$B$53,'Share Values'!AG$11,'Transactions (Dated)'!$C$2:$C$53,"Sell")</f>
        <v>0</v>
      </c>
      <c r="AH452" s="40">
        <f ca="1">AH451+SUMIFS('Transactions (Dated)'!$E$2:$E$53,'Transactions (Dated)'!$D$2:$D$53,'Share Values'!$V452,'Transactions (Dated)'!$B$2:$B$53,'Share Values'!AH$11,'Transactions (Dated)'!$C$2:$C$53,"Buy")-SUMIFS('Transactions (Dated)'!$E$2:$E$53,'Transactions (Dated)'!$D$2:$D$53,'Share Values'!$V452,'Transactions (Dated)'!$B$2:$B$53,'Share Values'!AH$11,'Transactions (Dated)'!$C$2:$C$53,"Sell")</f>
        <v>0</v>
      </c>
      <c r="AI452" s="40">
        <f ca="1">AI451+SUMIFS('Transactions (Dated)'!$E$2:$E$53,'Transactions (Dated)'!$D$2:$D$53,'Share Values'!$V452,'Transactions (Dated)'!$B$2:$B$53,'Share Values'!AI$11,'Transactions (Dated)'!$C$2:$C$53,"Buy")-SUMIFS('Transactions (Dated)'!$E$2:$E$53,'Transactions (Dated)'!$D$2:$D$53,'Share Values'!$V452,'Transactions (Dated)'!$B$2:$B$53,'Share Values'!AI$11,'Transactions (Dated)'!$C$2:$C$53,"Sell")</f>
        <v>0</v>
      </c>
      <c r="AJ452" s="40">
        <f ca="1">AJ451+SUMIFS('Transactions (Dated)'!$E$2:$E$53,'Transactions (Dated)'!$D$2:$D$53,'Share Values'!$V452,'Transactions (Dated)'!$B$2:$B$53,'Share Values'!AJ$11,'Transactions (Dated)'!$C$2:$C$53,"Buy")-SUMIFS('Transactions (Dated)'!$E$2:$E$53,'Transactions (Dated)'!$D$2:$D$53,'Share Values'!$V452,'Transactions (Dated)'!$B$2:$B$53,'Share Values'!AJ$11,'Transactions (Dated)'!$C$2:$C$53,"Sell")</f>
        <v>0</v>
      </c>
      <c r="AK452" s="40"/>
      <c r="AM452" s="3">
        <f t="shared" si="153"/>
        <v>42555</v>
      </c>
      <c r="AN452" s="6">
        <f t="shared" ca="1" si="154"/>
        <v>41116.25</v>
      </c>
      <c r="AO452" s="6">
        <f t="shared" ca="1" si="155"/>
        <v>22875</v>
      </c>
      <c r="AP452" s="6">
        <f t="shared" ca="1" si="156"/>
        <v>0</v>
      </c>
      <c r="AQ452" s="6">
        <f t="shared" ca="1" si="157"/>
        <v>71290.559999999998</v>
      </c>
      <c r="AR452" s="6">
        <f t="shared" ca="1" si="158"/>
        <v>31322.32</v>
      </c>
      <c r="AS452" s="6">
        <f t="shared" ca="1" si="159"/>
        <v>66542</v>
      </c>
      <c r="AT452" s="6">
        <f t="shared" ca="1" si="160"/>
        <v>48691</v>
      </c>
      <c r="AU452" s="6">
        <f t="shared" ca="1" si="161"/>
        <v>71005</v>
      </c>
      <c r="AV452" s="6">
        <f t="shared" ca="1" si="162"/>
        <v>58097.5</v>
      </c>
      <c r="AW452" s="6">
        <f t="shared" ca="1" si="163"/>
        <v>0</v>
      </c>
      <c r="AX452" s="6">
        <f t="shared" ca="1" si="164"/>
        <v>0</v>
      </c>
      <c r="AY452" s="6">
        <f t="shared" ca="1" si="165"/>
        <v>0</v>
      </c>
      <c r="AZ452" s="6">
        <f t="shared" ca="1" si="166"/>
        <v>0</v>
      </c>
      <c r="BA452" s="6">
        <f t="shared" ca="1" si="167"/>
        <v>0</v>
      </c>
      <c r="BB452" s="6"/>
      <c r="BD452" s="4">
        <f t="shared" ca="1" si="168"/>
        <v>410939.63</v>
      </c>
      <c r="BF452" s="3">
        <f t="shared" si="169"/>
        <v>42555</v>
      </c>
      <c r="BG452" s="6">
        <f>BG451+SUMIFS('Transactions (Dated)'!H:H,'Transactions (Dated)'!D:D,'Share Values'!AM452)</f>
        <v>633797.67999999993</v>
      </c>
      <c r="BH452" s="6">
        <f ca="1">BH451+SUMIFS('Transactions (Dated)'!$F:$F,'Transactions (Dated)'!$D:$D,$BF452,'Transactions (Dated)'!$B:$B,BH$11,'Transactions (Dated)'!$C:$C,"Dividend (paid to cash)")*W452</f>
        <v>0</v>
      </c>
      <c r="BI452" s="6">
        <f ca="1">BI451+SUMIFS('Transactions (Dated)'!$F:$F,'Transactions (Dated)'!$D:$D,$BF452,'Transactions (Dated)'!$B:$B,BI$11,'Transactions (Dated)'!$C:$C,"Dividend (paid to cash)")*X452</f>
        <v>2421.875</v>
      </c>
      <c r="BJ452" s="6">
        <f ca="1">BJ451+SUMIFS('Transactions (Dated)'!$F:$F,'Transactions (Dated)'!$D:$D,$BF452,'Transactions (Dated)'!$B:$B,BJ$11,'Transactions (Dated)'!$C:$C,"Dividend (paid to cash)")*Y452</f>
        <v>0</v>
      </c>
      <c r="BK452" s="6">
        <f ca="1">BK451+SUMIFS('Transactions (Dated)'!$F:$F,'Transactions (Dated)'!$D:$D,$BF452,'Transactions (Dated)'!$B:$B,BK$11,'Transactions (Dated)'!$C:$C,"Dividend (paid to cash)")*Z452</f>
        <v>397.32000000000005</v>
      </c>
      <c r="BL452" s="6">
        <f ca="1">BL451+SUMIFS('Transactions (Dated)'!$F:$F,'Transactions (Dated)'!$D:$D,$BF452,'Transactions (Dated)'!$B:$B,BL$11,'Transactions (Dated)'!$C:$C,"Dividend (paid to cash)")*AA452</f>
        <v>0</v>
      </c>
      <c r="BM452" s="6">
        <f ca="1">BM451+SUMIFS('Transactions (Dated)'!$F:$F,'Transactions (Dated)'!$D:$D,$BF452,'Transactions (Dated)'!$B:$B,BM$11,'Transactions (Dated)'!$C:$C,"Dividend (paid to cash)")*AB452</f>
        <v>2155.902</v>
      </c>
      <c r="BN452" s="6">
        <f ca="1">BN451+SUMIFS('Transactions (Dated)'!$F:$F,'Transactions (Dated)'!$D:$D,$BF452,'Transactions (Dated)'!$B:$B,BN$11,'Transactions (Dated)'!$C:$C,"Dividend (paid to cash)")*AC452</f>
        <v>1740</v>
      </c>
      <c r="BO452" s="6">
        <f ca="1">BO451+SUMIFS('Transactions (Dated)'!$F:$F,'Transactions (Dated)'!$D:$D,$BF452,'Transactions (Dated)'!$B:$B,BO$11,'Transactions (Dated)'!$C:$C,"Dividend (paid to cash)")*AD452</f>
        <v>0</v>
      </c>
      <c r="BP452" s="6">
        <f ca="1">BP451+SUMIFS('Transactions (Dated)'!$F:$F,'Transactions (Dated)'!$D:$D,$BF452,'Transactions (Dated)'!$B:$B,BP$11,'Transactions (Dated)'!$C:$C,"Dividend (paid to cash)")*AE452</f>
        <v>0</v>
      </c>
      <c r="BQ452" s="6">
        <f ca="1">BQ451+SUMIFS('Transactions (Dated)'!$F:$F,'Transactions (Dated)'!$D:$D,$BF452,'Transactions (Dated)'!$B:$B,BQ$11,'Transactions (Dated)'!$C:$C,"Dividend (paid to cash)")*AF452</f>
        <v>0</v>
      </c>
      <c r="BR452" s="6">
        <f ca="1">BR451+SUMIFS('Transactions (Dated)'!$F:$F,'Transactions (Dated)'!$D:$D,$BF452,'Transactions (Dated)'!$B:$B,BR$11,'Transactions (Dated)'!$C:$C,"Dividend (paid to cash)")*AG452</f>
        <v>0</v>
      </c>
      <c r="BS452" s="6">
        <f ca="1">BS451+SUMIFS('Transactions (Dated)'!$F:$F,'Transactions (Dated)'!$D:$D,$BF452,'Transactions (Dated)'!$B:$B,BS$11,'Transactions (Dated)'!$C:$C,"Dividend (paid to cash)")*AH452</f>
        <v>0</v>
      </c>
      <c r="BT452" s="6">
        <f ca="1">BT451+SUMIFS('Transactions (Dated)'!$F:$F,'Transactions (Dated)'!$D:$D,$BF452,'Transactions (Dated)'!$B:$B,BT$11,'Transactions (Dated)'!$C:$C,"Dividend (paid to cash)")*AI452</f>
        <v>0</v>
      </c>
      <c r="BU452" s="6">
        <f ca="1">BU451+SUMIFS('Transactions (Dated)'!$F:$F,'Transactions (Dated)'!$D:$D,$BF452,'Transactions (Dated)'!$B:$B,BU$11,'Transactions (Dated)'!$C:$C,"Dividend (paid to cash)")*AJ452</f>
        <v>0</v>
      </c>
      <c r="BV452" s="6"/>
      <c r="BX452" s="6">
        <f t="shared" ca="1" si="174"/>
        <v>640512.77699999989</v>
      </c>
      <c r="BZ452" s="3">
        <f t="shared" si="175"/>
        <v>42555</v>
      </c>
      <c r="CA452" s="4">
        <f t="shared" ca="1" si="170"/>
        <v>410939.63</v>
      </c>
      <c r="CB452" s="4">
        <f t="shared" ca="1" si="171"/>
        <v>640512.77699999989</v>
      </c>
      <c r="CD452" s="4">
        <f t="shared" ca="1" si="172"/>
        <v>1051452.4069999999</v>
      </c>
    </row>
    <row r="453" spans="2:82" x14ac:dyDescent="0.15">
      <c r="B453" s="3">
        <f t="shared" si="173"/>
        <v>42556</v>
      </c>
      <c r="C453" s="2">
        <v>14219.6</v>
      </c>
      <c r="E453" s="70">
        <v>42556</v>
      </c>
      <c r="F453" s="69">
        <v>8.51</v>
      </c>
      <c r="G453" s="69">
        <v>2.36</v>
      </c>
      <c r="H453" s="69">
        <v>19.170000000000002</v>
      </c>
      <c r="I453" s="69">
        <v>37.700000000000003</v>
      </c>
      <c r="J453" s="69">
        <v>12.89</v>
      </c>
      <c r="K453" s="69">
        <v>13.62</v>
      </c>
      <c r="L453" s="69">
        <v>16.62</v>
      </c>
      <c r="M453" s="69">
        <v>5.17</v>
      </c>
      <c r="N453" s="69">
        <v>8.5</v>
      </c>
      <c r="O453" s="69">
        <v>9.4533000000000005</v>
      </c>
      <c r="P453" s="69">
        <v>28.45</v>
      </c>
      <c r="Q453" s="69">
        <v>1.1200000000000001</v>
      </c>
      <c r="R453" s="69">
        <v>6.37</v>
      </c>
      <c r="S453" s="69">
        <v>44.23</v>
      </c>
      <c r="T453" s="4"/>
      <c r="V453" s="3">
        <f t="shared" si="152"/>
        <v>42556</v>
      </c>
      <c r="W453" s="40">
        <f ca="1">W452+SUMIFS('Transactions (Dated)'!$E$2:$E$53,'Transactions (Dated)'!$D$2:$D$53,'Share Values'!$V453,'Transactions (Dated)'!$B$2:$B$53,'Share Values'!W$11,'Transactions (Dated)'!$C$2:$C$53,"Buy")-SUMIFS('Transactions (Dated)'!$E$2:$E$53,'Transactions (Dated)'!$D$2:$D$53,'Share Values'!$V453,'Transactions (Dated)'!$B$2:$B$53,'Share Values'!W$11,'Transactions (Dated)'!$C$2:$C$53,"Sell")</f>
        <v>4625</v>
      </c>
      <c r="X453" s="40">
        <f ca="1">X452+SUMIFS('Transactions (Dated)'!$E$2:$E$53,'Transactions (Dated)'!$D$2:$D$53,'Share Values'!$V453,'Transactions (Dated)'!$B$2:$B$53,'Share Values'!X$11,'Transactions (Dated)'!$C$2:$C$53,"Buy")-SUMIFS('Transactions (Dated)'!$E$2:$E$53,'Transactions (Dated)'!$D$2:$D$53,'Share Values'!$V453,'Transactions (Dated)'!$B$2:$B$53,'Share Values'!X$11,'Transactions (Dated)'!$C$2:$C$53,"Sell")</f>
        <v>9375</v>
      </c>
      <c r="Y453" s="40">
        <f ca="1">Y452+SUMIFS('Transactions (Dated)'!$E$2:$E$53,'Transactions (Dated)'!$D$2:$D$53,'Share Values'!$V453,'Transactions (Dated)'!$B$2:$B$53,'Share Values'!Y$11,'Transactions (Dated)'!$C$2:$C$53,"Buy")-SUMIFS('Transactions (Dated)'!$E$2:$E$53,'Transactions (Dated)'!$D$2:$D$53,'Share Values'!$V453,'Transactions (Dated)'!$B$2:$B$53,'Share Values'!Y$11,'Transactions (Dated)'!$C$2:$C$53,"Sell")</f>
        <v>0</v>
      </c>
      <c r="Z453" s="40">
        <f ca="1">Z452+SUMIFS('Transactions (Dated)'!$E$2:$E$53,'Transactions (Dated)'!$D$2:$D$53,'Share Values'!$V453,'Transactions (Dated)'!$B$2:$B$53,'Share Values'!Z$11,'Transactions (Dated)'!$C$2:$C$53,"Buy")-SUMIFS('Transactions (Dated)'!$E$2:$E$53,'Transactions (Dated)'!$D$2:$D$53,'Share Values'!$V453,'Transactions (Dated)'!$B$2:$B$53,'Share Values'!Z$11,'Transactions (Dated)'!$C$2:$C$53,"Sell")</f>
        <v>1892</v>
      </c>
      <c r="AA453" s="40">
        <f ca="1">AA452+SUMIFS('Transactions (Dated)'!$E$2:$E$53,'Transactions (Dated)'!$D$2:$D$53,'Share Values'!$V453,'Transactions (Dated)'!$B$2:$B$53,'Share Values'!AA$11,'Transactions (Dated)'!$C$2:$C$53,"Buy")-SUMIFS('Transactions (Dated)'!$E$2:$E$53,'Transactions (Dated)'!$D$2:$D$53,'Share Values'!$V453,'Transactions (Dated)'!$B$2:$B$53,'Share Values'!AA$11,'Transactions (Dated)'!$C$2:$C$53,"Sell")</f>
        <v>2348</v>
      </c>
      <c r="AB453" s="40">
        <f ca="1">AB452+SUMIFS('Transactions (Dated)'!$E$2:$E$53,'Transactions (Dated)'!$D$2:$D$53,'Share Values'!$V453,'Transactions (Dated)'!$B$2:$B$53,'Share Values'!AB$11,'Transactions (Dated)'!$C$2:$C$53,"Buy")-SUMIFS('Transactions (Dated)'!$E$2:$E$53,'Transactions (Dated)'!$D$2:$D$53,'Share Values'!$V453,'Transactions (Dated)'!$B$2:$B$53,'Share Values'!AB$11,'Transactions (Dated)'!$C$2:$C$53,"Sell")</f>
        <v>4900</v>
      </c>
      <c r="AC453" s="40">
        <f ca="1">AC452+SUMIFS('Transactions (Dated)'!$E$2:$E$53,'Transactions (Dated)'!$D$2:$D$53,'Share Values'!$V453,'Transactions (Dated)'!$B$2:$B$53,'Share Values'!AC$11,'Transactions (Dated)'!$C$2:$C$53,"Buy")-SUMIFS('Transactions (Dated)'!$E$2:$E$53,'Transactions (Dated)'!$D$2:$D$53,'Share Values'!$V453,'Transactions (Dated)'!$B$2:$B$53,'Share Values'!AC$11,'Transactions (Dated)'!$C$2:$C$53,"Sell")</f>
        <v>2900</v>
      </c>
      <c r="AD453" s="40">
        <f ca="1">AD452+SUMIFS('Transactions (Dated)'!$E$2:$E$53,'Transactions (Dated)'!$D$2:$D$53,'Share Values'!$V453,'Transactions (Dated)'!$B$2:$B$53,'Share Values'!AD$11,'Transactions (Dated)'!$C$2:$C$53,"Buy")-SUMIFS('Transactions (Dated)'!$E$2:$E$53,'Transactions (Dated)'!$D$2:$D$53,'Share Values'!$V453,'Transactions (Dated)'!$B$2:$B$53,'Share Values'!AD$11,'Transactions (Dated)'!$C$2:$C$53,"Sell")</f>
        <v>14201</v>
      </c>
      <c r="AE453" s="40">
        <f ca="1">AE452+SUMIFS('Transactions (Dated)'!$E$2:$E$53,'Transactions (Dated)'!$D$2:$D$53,'Share Values'!$V453,'Transactions (Dated)'!$B$2:$B$53,'Share Values'!AE$11,'Transactions (Dated)'!$C$2:$C$53,"Buy")-SUMIFS('Transactions (Dated)'!$E$2:$E$53,'Transactions (Dated)'!$D$2:$D$53,'Share Values'!$V453,'Transactions (Dated)'!$B$2:$B$53,'Share Values'!AE$11,'Transactions (Dated)'!$C$2:$C$53,"Sell")</f>
        <v>6835</v>
      </c>
      <c r="AF453" s="40">
        <f ca="1">AF452+SUMIFS('Transactions (Dated)'!$E$2:$E$53,'Transactions (Dated)'!$D$2:$D$53,'Share Values'!$V453,'Transactions (Dated)'!$B$2:$B$53,'Share Values'!AF$11,'Transactions (Dated)'!$C$2:$C$53,"Buy")-SUMIFS('Transactions (Dated)'!$E$2:$E$53,'Transactions (Dated)'!$D$2:$D$53,'Share Values'!$V453,'Transactions (Dated)'!$B$2:$B$53,'Share Values'!AF$11,'Transactions (Dated)'!$C$2:$C$53,"Sell")</f>
        <v>0</v>
      </c>
      <c r="AG453" s="40">
        <f ca="1">AG452+SUMIFS('Transactions (Dated)'!$E$2:$E$53,'Transactions (Dated)'!$D$2:$D$53,'Share Values'!$V453,'Transactions (Dated)'!$B$2:$B$53,'Share Values'!AG$11,'Transactions (Dated)'!$C$2:$C$53,"Buy")-SUMIFS('Transactions (Dated)'!$E$2:$E$53,'Transactions (Dated)'!$D$2:$D$53,'Share Values'!$V453,'Transactions (Dated)'!$B$2:$B$53,'Share Values'!AG$11,'Transactions (Dated)'!$C$2:$C$53,"Sell")</f>
        <v>0</v>
      </c>
      <c r="AH453" s="40">
        <f ca="1">AH452+SUMIFS('Transactions (Dated)'!$E$2:$E$53,'Transactions (Dated)'!$D$2:$D$53,'Share Values'!$V453,'Transactions (Dated)'!$B$2:$B$53,'Share Values'!AH$11,'Transactions (Dated)'!$C$2:$C$53,"Buy")-SUMIFS('Transactions (Dated)'!$E$2:$E$53,'Transactions (Dated)'!$D$2:$D$53,'Share Values'!$V453,'Transactions (Dated)'!$B$2:$B$53,'Share Values'!AH$11,'Transactions (Dated)'!$C$2:$C$53,"Sell")</f>
        <v>0</v>
      </c>
      <c r="AI453" s="40">
        <f ca="1">AI452+SUMIFS('Transactions (Dated)'!$E$2:$E$53,'Transactions (Dated)'!$D$2:$D$53,'Share Values'!$V453,'Transactions (Dated)'!$B$2:$B$53,'Share Values'!AI$11,'Transactions (Dated)'!$C$2:$C$53,"Buy")-SUMIFS('Transactions (Dated)'!$E$2:$E$53,'Transactions (Dated)'!$D$2:$D$53,'Share Values'!$V453,'Transactions (Dated)'!$B$2:$B$53,'Share Values'!AI$11,'Transactions (Dated)'!$C$2:$C$53,"Sell")</f>
        <v>0</v>
      </c>
      <c r="AJ453" s="40">
        <f ca="1">AJ452+SUMIFS('Transactions (Dated)'!$E$2:$E$53,'Transactions (Dated)'!$D$2:$D$53,'Share Values'!$V453,'Transactions (Dated)'!$B$2:$B$53,'Share Values'!AJ$11,'Transactions (Dated)'!$C$2:$C$53,"Buy")-SUMIFS('Transactions (Dated)'!$E$2:$E$53,'Transactions (Dated)'!$D$2:$D$53,'Share Values'!$V453,'Transactions (Dated)'!$B$2:$B$53,'Share Values'!AJ$11,'Transactions (Dated)'!$C$2:$C$53,"Sell")</f>
        <v>0</v>
      </c>
      <c r="AK453" s="40"/>
      <c r="AM453" s="3">
        <f t="shared" si="153"/>
        <v>42556</v>
      </c>
      <c r="AN453" s="6">
        <f t="shared" ca="1" si="154"/>
        <v>39358.75</v>
      </c>
      <c r="AO453" s="6">
        <f t="shared" ca="1" si="155"/>
        <v>22125</v>
      </c>
      <c r="AP453" s="6">
        <f t="shared" ca="1" si="156"/>
        <v>0</v>
      </c>
      <c r="AQ453" s="6">
        <f t="shared" ca="1" si="157"/>
        <v>71328.400000000009</v>
      </c>
      <c r="AR453" s="6">
        <f t="shared" ca="1" si="158"/>
        <v>30265.72</v>
      </c>
      <c r="AS453" s="6">
        <f t="shared" ca="1" si="159"/>
        <v>66738</v>
      </c>
      <c r="AT453" s="6">
        <f t="shared" ca="1" si="160"/>
        <v>48198</v>
      </c>
      <c r="AU453" s="6">
        <f t="shared" ca="1" si="161"/>
        <v>73419.17</v>
      </c>
      <c r="AV453" s="6">
        <f t="shared" ca="1" si="162"/>
        <v>58097.5</v>
      </c>
      <c r="AW453" s="6">
        <f t="shared" ca="1" si="163"/>
        <v>0</v>
      </c>
      <c r="AX453" s="6">
        <f t="shared" ca="1" si="164"/>
        <v>0</v>
      </c>
      <c r="AY453" s="6">
        <f t="shared" ca="1" si="165"/>
        <v>0</v>
      </c>
      <c r="AZ453" s="6">
        <f t="shared" ca="1" si="166"/>
        <v>0</v>
      </c>
      <c r="BA453" s="6">
        <f t="shared" ca="1" si="167"/>
        <v>0</v>
      </c>
      <c r="BB453" s="6"/>
      <c r="BD453" s="4">
        <f t="shared" ca="1" si="168"/>
        <v>409530.54</v>
      </c>
      <c r="BF453" s="3">
        <f t="shared" si="169"/>
        <v>42556</v>
      </c>
      <c r="BG453" s="6">
        <f>BG452+SUMIFS('Transactions (Dated)'!H:H,'Transactions (Dated)'!D:D,'Share Values'!AM453)</f>
        <v>633797.67999999993</v>
      </c>
      <c r="BH453" s="6">
        <f ca="1">BH452+SUMIFS('Transactions (Dated)'!$F:$F,'Transactions (Dated)'!$D:$D,$BF453,'Transactions (Dated)'!$B:$B,BH$11,'Transactions (Dated)'!$C:$C,"Dividend (paid to cash)")*W453</f>
        <v>0</v>
      </c>
      <c r="BI453" s="6">
        <f ca="1">BI452+SUMIFS('Transactions (Dated)'!$F:$F,'Transactions (Dated)'!$D:$D,$BF453,'Transactions (Dated)'!$B:$B,BI$11,'Transactions (Dated)'!$C:$C,"Dividend (paid to cash)")*X453</f>
        <v>2421.875</v>
      </c>
      <c r="BJ453" s="6">
        <f ca="1">BJ452+SUMIFS('Transactions (Dated)'!$F:$F,'Transactions (Dated)'!$D:$D,$BF453,'Transactions (Dated)'!$B:$B,BJ$11,'Transactions (Dated)'!$C:$C,"Dividend (paid to cash)")*Y453</f>
        <v>0</v>
      </c>
      <c r="BK453" s="6">
        <f ca="1">BK452+SUMIFS('Transactions (Dated)'!$F:$F,'Transactions (Dated)'!$D:$D,$BF453,'Transactions (Dated)'!$B:$B,BK$11,'Transactions (Dated)'!$C:$C,"Dividend (paid to cash)")*Z453</f>
        <v>397.32000000000005</v>
      </c>
      <c r="BL453" s="6">
        <f ca="1">BL452+SUMIFS('Transactions (Dated)'!$F:$F,'Transactions (Dated)'!$D:$D,$BF453,'Transactions (Dated)'!$B:$B,BL$11,'Transactions (Dated)'!$C:$C,"Dividend (paid to cash)")*AA453</f>
        <v>0</v>
      </c>
      <c r="BM453" s="6">
        <f ca="1">BM452+SUMIFS('Transactions (Dated)'!$F:$F,'Transactions (Dated)'!$D:$D,$BF453,'Transactions (Dated)'!$B:$B,BM$11,'Transactions (Dated)'!$C:$C,"Dividend (paid to cash)")*AB453</f>
        <v>2155.902</v>
      </c>
      <c r="BN453" s="6">
        <f ca="1">BN452+SUMIFS('Transactions (Dated)'!$F:$F,'Transactions (Dated)'!$D:$D,$BF453,'Transactions (Dated)'!$B:$B,BN$11,'Transactions (Dated)'!$C:$C,"Dividend (paid to cash)")*AC453</f>
        <v>1740</v>
      </c>
      <c r="BO453" s="6">
        <f ca="1">BO452+SUMIFS('Transactions (Dated)'!$F:$F,'Transactions (Dated)'!$D:$D,$BF453,'Transactions (Dated)'!$B:$B,BO$11,'Transactions (Dated)'!$C:$C,"Dividend (paid to cash)")*AD453</f>
        <v>0</v>
      </c>
      <c r="BP453" s="6">
        <f ca="1">BP452+SUMIFS('Transactions (Dated)'!$F:$F,'Transactions (Dated)'!$D:$D,$BF453,'Transactions (Dated)'!$B:$B,BP$11,'Transactions (Dated)'!$C:$C,"Dividend (paid to cash)")*AE453</f>
        <v>0</v>
      </c>
      <c r="BQ453" s="6">
        <f ca="1">BQ452+SUMIFS('Transactions (Dated)'!$F:$F,'Transactions (Dated)'!$D:$D,$BF453,'Transactions (Dated)'!$B:$B,BQ$11,'Transactions (Dated)'!$C:$C,"Dividend (paid to cash)")*AF453</f>
        <v>0</v>
      </c>
      <c r="BR453" s="6">
        <f ca="1">BR452+SUMIFS('Transactions (Dated)'!$F:$F,'Transactions (Dated)'!$D:$D,$BF453,'Transactions (Dated)'!$B:$B,BR$11,'Transactions (Dated)'!$C:$C,"Dividend (paid to cash)")*AG453</f>
        <v>0</v>
      </c>
      <c r="BS453" s="6">
        <f ca="1">BS452+SUMIFS('Transactions (Dated)'!$F:$F,'Transactions (Dated)'!$D:$D,$BF453,'Transactions (Dated)'!$B:$B,BS$11,'Transactions (Dated)'!$C:$C,"Dividend (paid to cash)")*AH453</f>
        <v>0</v>
      </c>
      <c r="BT453" s="6">
        <f ca="1">BT452+SUMIFS('Transactions (Dated)'!$F:$F,'Transactions (Dated)'!$D:$D,$BF453,'Transactions (Dated)'!$B:$B,BT$11,'Transactions (Dated)'!$C:$C,"Dividend (paid to cash)")*AI453</f>
        <v>0</v>
      </c>
      <c r="BU453" s="6">
        <f ca="1">BU452+SUMIFS('Transactions (Dated)'!$F:$F,'Transactions (Dated)'!$D:$D,$BF453,'Transactions (Dated)'!$B:$B,BU$11,'Transactions (Dated)'!$C:$C,"Dividend (paid to cash)")*AJ453</f>
        <v>0</v>
      </c>
      <c r="BV453" s="6"/>
      <c r="BX453" s="6">
        <f t="shared" ca="1" si="174"/>
        <v>640512.77699999989</v>
      </c>
      <c r="BZ453" s="3">
        <f t="shared" si="175"/>
        <v>42556</v>
      </c>
      <c r="CA453" s="4">
        <f t="shared" ca="1" si="170"/>
        <v>409530.54</v>
      </c>
      <c r="CB453" s="4">
        <f t="shared" ca="1" si="171"/>
        <v>640512.77699999989</v>
      </c>
      <c r="CD453" s="4">
        <f t="shared" ca="1" si="172"/>
        <v>1050043.3169999998</v>
      </c>
    </row>
    <row r="454" spans="2:82" x14ac:dyDescent="0.15">
      <c r="B454" s="3">
        <f t="shared" si="173"/>
        <v>42557</v>
      </c>
      <c r="C454" s="2">
        <v>14231.1</v>
      </c>
      <c r="E454" s="70">
        <v>42557</v>
      </c>
      <c r="F454" s="69">
        <v>8.4499999999999993</v>
      </c>
      <c r="G454" s="69">
        <v>2.2599999999999998</v>
      </c>
      <c r="H454" s="69">
        <v>19.18</v>
      </c>
      <c r="I454" s="69">
        <v>37.880000000000003</v>
      </c>
      <c r="J454" s="69">
        <v>12.81</v>
      </c>
      <c r="K454" s="69">
        <v>13.63</v>
      </c>
      <c r="L454" s="69">
        <v>16.7</v>
      </c>
      <c r="M454" s="69">
        <v>5.35</v>
      </c>
      <c r="N454" s="69">
        <v>8.4499999999999993</v>
      </c>
      <c r="O454" s="69">
        <v>9.4</v>
      </c>
      <c r="P454" s="69">
        <v>27.84</v>
      </c>
      <c r="Q454" s="69">
        <v>1.1200000000000001</v>
      </c>
      <c r="R454" s="69">
        <v>6.19</v>
      </c>
      <c r="S454" s="69">
        <v>44.53</v>
      </c>
      <c r="T454" s="4"/>
      <c r="V454" s="3">
        <f t="shared" si="152"/>
        <v>42557</v>
      </c>
      <c r="W454" s="40">
        <f ca="1">W453+SUMIFS('Transactions (Dated)'!$E$2:$E$53,'Transactions (Dated)'!$D$2:$D$53,'Share Values'!$V454,'Transactions (Dated)'!$B$2:$B$53,'Share Values'!W$11,'Transactions (Dated)'!$C$2:$C$53,"Buy")-SUMIFS('Transactions (Dated)'!$E$2:$E$53,'Transactions (Dated)'!$D$2:$D$53,'Share Values'!$V454,'Transactions (Dated)'!$B$2:$B$53,'Share Values'!W$11,'Transactions (Dated)'!$C$2:$C$53,"Sell")</f>
        <v>4625</v>
      </c>
      <c r="X454" s="40">
        <f ca="1">X453+SUMIFS('Transactions (Dated)'!$E$2:$E$53,'Transactions (Dated)'!$D$2:$D$53,'Share Values'!$V454,'Transactions (Dated)'!$B$2:$B$53,'Share Values'!X$11,'Transactions (Dated)'!$C$2:$C$53,"Buy")-SUMIFS('Transactions (Dated)'!$E$2:$E$53,'Transactions (Dated)'!$D$2:$D$53,'Share Values'!$V454,'Transactions (Dated)'!$B$2:$B$53,'Share Values'!X$11,'Transactions (Dated)'!$C$2:$C$53,"Sell")</f>
        <v>9375</v>
      </c>
      <c r="Y454" s="40">
        <f ca="1">Y453+SUMIFS('Transactions (Dated)'!$E$2:$E$53,'Transactions (Dated)'!$D$2:$D$53,'Share Values'!$V454,'Transactions (Dated)'!$B$2:$B$53,'Share Values'!Y$11,'Transactions (Dated)'!$C$2:$C$53,"Buy")-SUMIFS('Transactions (Dated)'!$E$2:$E$53,'Transactions (Dated)'!$D$2:$D$53,'Share Values'!$V454,'Transactions (Dated)'!$B$2:$B$53,'Share Values'!Y$11,'Transactions (Dated)'!$C$2:$C$53,"Sell")</f>
        <v>0</v>
      </c>
      <c r="Z454" s="40">
        <f ca="1">Z453+SUMIFS('Transactions (Dated)'!$E$2:$E$53,'Transactions (Dated)'!$D$2:$D$53,'Share Values'!$V454,'Transactions (Dated)'!$B$2:$B$53,'Share Values'!Z$11,'Transactions (Dated)'!$C$2:$C$53,"Buy")-SUMIFS('Transactions (Dated)'!$E$2:$E$53,'Transactions (Dated)'!$D$2:$D$53,'Share Values'!$V454,'Transactions (Dated)'!$B$2:$B$53,'Share Values'!Z$11,'Transactions (Dated)'!$C$2:$C$53,"Sell")</f>
        <v>1892</v>
      </c>
      <c r="AA454" s="40">
        <f ca="1">AA453+SUMIFS('Transactions (Dated)'!$E$2:$E$53,'Transactions (Dated)'!$D$2:$D$53,'Share Values'!$V454,'Transactions (Dated)'!$B$2:$B$53,'Share Values'!AA$11,'Transactions (Dated)'!$C$2:$C$53,"Buy")-SUMIFS('Transactions (Dated)'!$E$2:$E$53,'Transactions (Dated)'!$D$2:$D$53,'Share Values'!$V454,'Transactions (Dated)'!$B$2:$B$53,'Share Values'!AA$11,'Transactions (Dated)'!$C$2:$C$53,"Sell")</f>
        <v>2348</v>
      </c>
      <c r="AB454" s="40">
        <f ca="1">AB453+SUMIFS('Transactions (Dated)'!$E$2:$E$53,'Transactions (Dated)'!$D$2:$D$53,'Share Values'!$V454,'Transactions (Dated)'!$B$2:$B$53,'Share Values'!AB$11,'Transactions (Dated)'!$C$2:$C$53,"Buy")-SUMIFS('Transactions (Dated)'!$E$2:$E$53,'Transactions (Dated)'!$D$2:$D$53,'Share Values'!$V454,'Transactions (Dated)'!$B$2:$B$53,'Share Values'!AB$11,'Transactions (Dated)'!$C$2:$C$53,"Sell")</f>
        <v>4900</v>
      </c>
      <c r="AC454" s="40">
        <f ca="1">AC453+SUMIFS('Transactions (Dated)'!$E$2:$E$53,'Transactions (Dated)'!$D$2:$D$53,'Share Values'!$V454,'Transactions (Dated)'!$B$2:$B$53,'Share Values'!AC$11,'Transactions (Dated)'!$C$2:$C$53,"Buy")-SUMIFS('Transactions (Dated)'!$E$2:$E$53,'Transactions (Dated)'!$D$2:$D$53,'Share Values'!$V454,'Transactions (Dated)'!$B$2:$B$53,'Share Values'!AC$11,'Transactions (Dated)'!$C$2:$C$53,"Sell")</f>
        <v>2900</v>
      </c>
      <c r="AD454" s="40">
        <f ca="1">AD453+SUMIFS('Transactions (Dated)'!$E$2:$E$53,'Transactions (Dated)'!$D$2:$D$53,'Share Values'!$V454,'Transactions (Dated)'!$B$2:$B$53,'Share Values'!AD$11,'Transactions (Dated)'!$C$2:$C$53,"Buy")-SUMIFS('Transactions (Dated)'!$E$2:$E$53,'Transactions (Dated)'!$D$2:$D$53,'Share Values'!$V454,'Transactions (Dated)'!$B$2:$B$53,'Share Values'!AD$11,'Transactions (Dated)'!$C$2:$C$53,"Sell")</f>
        <v>14201</v>
      </c>
      <c r="AE454" s="40">
        <f ca="1">AE453+SUMIFS('Transactions (Dated)'!$E$2:$E$53,'Transactions (Dated)'!$D$2:$D$53,'Share Values'!$V454,'Transactions (Dated)'!$B$2:$B$53,'Share Values'!AE$11,'Transactions (Dated)'!$C$2:$C$53,"Buy")-SUMIFS('Transactions (Dated)'!$E$2:$E$53,'Transactions (Dated)'!$D$2:$D$53,'Share Values'!$V454,'Transactions (Dated)'!$B$2:$B$53,'Share Values'!AE$11,'Transactions (Dated)'!$C$2:$C$53,"Sell")</f>
        <v>6835</v>
      </c>
      <c r="AF454" s="40">
        <f ca="1">AF453+SUMIFS('Transactions (Dated)'!$E$2:$E$53,'Transactions (Dated)'!$D$2:$D$53,'Share Values'!$V454,'Transactions (Dated)'!$B$2:$B$53,'Share Values'!AF$11,'Transactions (Dated)'!$C$2:$C$53,"Buy")-SUMIFS('Transactions (Dated)'!$E$2:$E$53,'Transactions (Dated)'!$D$2:$D$53,'Share Values'!$V454,'Transactions (Dated)'!$B$2:$B$53,'Share Values'!AF$11,'Transactions (Dated)'!$C$2:$C$53,"Sell")</f>
        <v>0</v>
      </c>
      <c r="AG454" s="40">
        <f ca="1">AG453+SUMIFS('Transactions (Dated)'!$E$2:$E$53,'Transactions (Dated)'!$D$2:$D$53,'Share Values'!$V454,'Transactions (Dated)'!$B$2:$B$53,'Share Values'!AG$11,'Transactions (Dated)'!$C$2:$C$53,"Buy")-SUMIFS('Transactions (Dated)'!$E$2:$E$53,'Transactions (Dated)'!$D$2:$D$53,'Share Values'!$V454,'Transactions (Dated)'!$B$2:$B$53,'Share Values'!AG$11,'Transactions (Dated)'!$C$2:$C$53,"Sell")</f>
        <v>0</v>
      </c>
      <c r="AH454" s="40">
        <f ca="1">AH453+SUMIFS('Transactions (Dated)'!$E$2:$E$53,'Transactions (Dated)'!$D$2:$D$53,'Share Values'!$V454,'Transactions (Dated)'!$B$2:$B$53,'Share Values'!AH$11,'Transactions (Dated)'!$C$2:$C$53,"Buy")-SUMIFS('Transactions (Dated)'!$E$2:$E$53,'Transactions (Dated)'!$D$2:$D$53,'Share Values'!$V454,'Transactions (Dated)'!$B$2:$B$53,'Share Values'!AH$11,'Transactions (Dated)'!$C$2:$C$53,"Sell")</f>
        <v>0</v>
      </c>
      <c r="AI454" s="40">
        <f ca="1">AI453+SUMIFS('Transactions (Dated)'!$E$2:$E$53,'Transactions (Dated)'!$D$2:$D$53,'Share Values'!$V454,'Transactions (Dated)'!$B$2:$B$53,'Share Values'!AI$11,'Transactions (Dated)'!$C$2:$C$53,"Buy")-SUMIFS('Transactions (Dated)'!$E$2:$E$53,'Transactions (Dated)'!$D$2:$D$53,'Share Values'!$V454,'Transactions (Dated)'!$B$2:$B$53,'Share Values'!AI$11,'Transactions (Dated)'!$C$2:$C$53,"Sell")</f>
        <v>0</v>
      </c>
      <c r="AJ454" s="40">
        <f ca="1">AJ453+SUMIFS('Transactions (Dated)'!$E$2:$E$53,'Transactions (Dated)'!$D$2:$D$53,'Share Values'!$V454,'Transactions (Dated)'!$B$2:$B$53,'Share Values'!AJ$11,'Transactions (Dated)'!$C$2:$C$53,"Buy")-SUMIFS('Transactions (Dated)'!$E$2:$E$53,'Transactions (Dated)'!$D$2:$D$53,'Share Values'!$V454,'Transactions (Dated)'!$B$2:$B$53,'Share Values'!AJ$11,'Transactions (Dated)'!$C$2:$C$53,"Sell")</f>
        <v>0</v>
      </c>
      <c r="AK454" s="40"/>
      <c r="AM454" s="3">
        <f t="shared" si="153"/>
        <v>42557</v>
      </c>
      <c r="AN454" s="6">
        <f t="shared" ca="1" si="154"/>
        <v>39081.25</v>
      </c>
      <c r="AO454" s="6">
        <f t="shared" ca="1" si="155"/>
        <v>21187.499999999996</v>
      </c>
      <c r="AP454" s="6">
        <f t="shared" ca="1" si="156"/>
        <v>0</v>
      </c>
      <c r="AQ454" s="6">
        <f t="shared" ca="1" si="157"/>
        <v>71668.960000000006</v>
      </c>
      <c r="AR454" s="6">
        <f t="shared" ca="1" si="158"/>
        <v>30077.88</v>
      </c>
      <c r="AS454" s="6">
        <f t="shared" ca="1" si="159"/>
        <v>66787</v>
      </c>
      <c r="AT454" s="6">
        <f t="shared" ca="1" si="160"/>
        <v>48430</v>
      </c>
      <c r="AU454" s="6">
        <f t="shared" ca="1" si="161"/>
        <v>75975.349999999991</v>
      </c>
      <c r="AV454" s="6">
        <f t="shared" ca="1" si="162"/>
        <v>57755.749999999993</v>
      </c>
      <c r="AW454" s="6">
        <f t="shared" ca="1" si="163"/>
        <v>0</v>
      </c>
      <c r="AX454" s="6">
        <f t="shared" ca="1" si="164"/>
        <v>0</v>
      </c>
      <c r="AY454" s="6">
        <f t="shared" ca="1" si="165"/>
        <v>0</v>
      </c>
      <c r="AZ454" s="6">
        <f t="shared" ca="1" si="166"/>
        <v>0</v>
      </c>
      <c r="BA454" s="6">
        <f t="shared" ca="1" si="167"/>
        <v>0</v>
      </c>
      <c r="BB454" s="6"/>
      <c r="BD454" s="4">
        <f t="shared" ca="1" si="168"/>
        <v>410963.69</v>
      </c>
      <c r="BF454" s="3">
        <f t="shared" si="169"/>
        <v>42557</v>
      </c>
      <c r="BG454" s="6">
        <f>BG453+SUMIFS('Transactions (Dated)'!H:H,'Transactions (Dated)'!D:D,'Share Values'!AM454)</f>
        <v>633797.67999999993</v>
      </c>
      <c r="BH454" s="6">
        <f ca="1">BH453+SUMIFS('Transactions (Dated)'!$F:$F,'Transactions (Dated)'!$D:$D,$BF454,'Transactions (Dated)'!$B:$B,BH$11,'Transactions (Dated)'!$C:$C,"Dividend (paid to cash)")*W454</f>
        <v>0</v>
      </c>
      <c r="BI454" s="6">
        <f ca="1">BI453+SUMIFS('Transactions (Dated)'!$F:$F,'Transactions (Dated)'!$D:$D,$BF454,'Transactions (Dated)'!$B:$B,BI$11,'Transactions (Dated)'!$C:$C,"Dividend (paid to cash)")*X454</f>
        <v>2421.875</v>
      </c>
      <c r="BJ454" s="6">
        <f ca="1">BJ453+SUMIFS('Transactions (Dated)'!$F:$F,'Transactions (Dated)'!$D:$D,$BF454,'Transactions (Dated)'!$B:$B,BJ$11,'Transactions (Dated)'!$C:$C,"Dividend (paid to cash)")*Y454</f>
        <v>0</v>
      </c>
      <c r="BK454" s="6">
        <f ca="1">BK453+SUMIFS('Transactions (Dated)'!$F:$F,'Transactions (Dated)'!$D:$D,$BF454,'Transactions (Dated)'!$B:$B,BK$11,'Transactions (Dated)'!$C:$C,"Dividend (paid to cash)")*Z454</f>
        <v>397.32000000000005</v>
      </c>
      <c r="BL454" s="6">
        <f ca="1">BL453+SUMIFS('Transactions (Dated)'!$F:$F,'Transactions (Dated)'!$D:$D,$BF454,'Transactions (Dated)'!$B:$B,BL$11,'Transactions (Dated)'!$C:$C,"Dividend (paid to cash)")*AA454</f>
        <v>0</v>
      </c>
      <c r="BM454" s="6">
        <f ca="1">BM453+SUMIFS('Transactions (Dated)'!$F:$F,'Transactions (Dated)'!$D:$D,$BF454,'Transactions (Dated)'!$B:$B,BM$11,'Transactions (Dated)'!$C:$C,"Dividend (paid to cash)")*AB454</f>
        <v>2155.902</v>
      </c>
      <c r="BN454" s="6">
        <f ca="1">BN453+SUMIFS('Transactions (Dated)'!$F:$F,'Transactions (Dated)'!$D:$D,$BF454,'Transactions (Dated)'!$B:$B,BN$11,'Transactions (Dated)'!$C:$C,"Dividend (paid to cash)")*AC454</f>
        <v>1740</v>
      </c>
      <c r="BO454" s="6">
        <f ca="1">BO453+SUMIFS('Transactions (Dated)'!$F:$F,'Transactions (Dated)'!$D:$D,$BF454,'Transactions (Dated)'!$B:$B,BO$11,'Transactions (Dated)'!$C:$C,"Dividend (paid to cash)")*AD454</f>
        <v>0</v>
      </c>
      <c r="BP454" s="6">
        <f ca="1">BP453+SUMIFS('Transactions (Dated)'!$F:$F,'Transactions (Dated)'!$D:$D,$BF454,'Transactions (Dated)'!$B:$B,BP$11,'Transactions (Dated)'!$C:$C,"Dividend (paid to cash)")*AE454</f>
        <v>0</v>
      </c>
      <c r="BQ454" s="6">
        <f ca="1">BQ453+SUMIFS('Transactions (Dated)'!$F:$F,'Transactions (Dated)'!$D:$D,$BF454,'Transactions (Dated)'!$B:$B,BQ$11,'Transactions (Dated)'!$C:$C,"Dividend (paid to cash)")*AF454</f>
        <v>0</v>
      </c>
      <c r="BR454" s="6">
        <f ca="1">BR453+SUMIFS('Transactions (Dated)'!$F:$F,'Transactions (Dated)'!$D:$D,$BF454,'Transactions (Dated)'!$B:$B,BR$11,'Transactions (Dated)'!$C:$C,"Dividend (paid to cash)")*AG454</f>
        <v>0</v>
      </c>
      <c r="BS454" s="6">
        <f ca="1">BS453+SUMIFS('Transactions (Dated)'!$F:$F,'Transactions (Dated)'!$D:$D,$BF454,'Transactions (Dated)'!$B:$B,BS$11,'Transactions (Dated)'!$C:$C,"Dividend (paid to cash)")*AH454</f>
        <v>0</v>
      </c>
      <c r="BT454" s="6">
        <f ca="1">BT453+SUMIFS('Transactions (Dated)'!$F:$F,'Transactions (Dated)'!$D:$D,$BF454,'Transactions (Dated)'!$B:$B,BT$11,'Transactions (Dated)'!$C:$C,"Dividend (paid to cash)")*AI454</f>
        <v>0</v>
      </c>
      <c r="BU454" s="6">
        <f ca="1">BU453+SUMIFS('Transactions (Dated)'!$F:$F,'Transactions (Dated)'!$D:$D,$BF454,'Transactions (Dated)'!$B:$B,BU$11,'Transactions (Dated)'!$C:$C,"Dividend (paid to cash)")*AJ454</f>
        <v>0</v>
      </c>
      <c r="BV454" s="6"/>
      <c r="BX454" s="6">
        <f t="shared" ca="1" si="174"/>
        <v>640512.77699999989</v>
      </c>
      <c r="BZ454" s="3">
        <f t="shared" si="175"/>
        <v>42557</v>
      </c>
      <c r="CA454" s="4">
        <f t="shared" ca="1" si="170"/>
        <v>410963.69</v>
      </c>
      <c r="CB454" s="4">
        <f t="shared" ca="1" si="171"/>
        <v>640512.77699999989</v>
      </c>
      <c r="CD454" s="4">
        <f t="shared" ca="1" si="172"/>
        <v>1051476.4669999999</v>
      </c>
    </row>
    <row r="455" spans="2:82" x14ac:dyDescent="0.15">
      <c r="B455" s="3">
        <f t="shared" si="173"/>
        <v>42558</v>
      </c>
      <c r="C455" s="2">
        <v>14134.5</v>
      </c>
      <c r="E455" s="70">
        <v>42558</v>
      </c>
      <c r="F455" s="69">
        <v>8.4499999999999993</v>
      </c>
      <c r="G455" s="69">
        <v>2.27</v>
      </c>
      <c r="H455" s="69">
        <v>19.07</v>
      </c>
      <c r="I455" s="69">
        <v>37.68</v>
      </c>
      <c r="J455" s="69">
        <v>12.77</v>
      </c>
      <c r="K455" s="69">
        <v>13.63</v>
      </c>
      <c r="L455" s="69">
        <v>16.649999999999999</v>
      </c>
      <c r="M455" s="69">
        <v>5.56</v>
      </c>
      <c r="N455" s="69">
        <v>8.4499999999999993</v>
      </c>
      <c r="O455" s="69">
        <v>9.3833000000000002</v>
      </c>
      <c r="P455" s="69">
        <v>28.03</v>
      </c>
      <c r="Q455" s="69">
        <v>1.1100000000000001</v>
      </c>
      <c r="R455" s="69">
        <v>6.05</v>
      </c>
      <c r="S455" s="69">
        <v>43.81</v>
      </c>
      <c r="T455" s="4"/>
      <c r="V455" s="3">
        <f t="shared" si="152"/>
        <v>42558</v>
      </c>
      <c r="W455" s="40">
        <f ca="1">W454+SUMIFS('Transactions (Dated)'!$E$2:$E$53,'Transactions (Dated)'!$D$2:$D$53,'Share Values'!$V455,'Transactions (Dated)'!$B$2:$B$53,'Share Values'!W$11,'Transactions (Dated)'!$C$2:$C$53,"Buy")-SUMIFS('Transactions (Dated)'!$E$2:$E$53,'Transactions (Dated)'!$D$2:$D$53,'Share Values'!$V455,'Transactions (Dated)'!$B$2:$B$53,'Share Values'!W$11,'Transactions (Dated)'!$C$2:$C$53,"Sell")</f>
        <v>4625</v>
      </c>
      <c r="X455" s="40">
        <f ca="1">X454+SUMIFS('Transactions (Dated)'!$E$2:$E$53,'Transactions (Dated)'!$D$2:$D$53,'Share Values'!$V455,'Transactions (Dated)'!$B$2:$B$53,'Share Values'!X$11,'Transactions (Dated)'!$C$2:$C$53,"Buy")-SUMIFS('Transactions (Dated)'!$E$2:$E$53,'Transactions (Dated)'!$D$2:$D$53,'Share Values'!$V455,'Transactions (Dated)'!$B$2:$B$53,'Share Values'!X$11,'Transactions (Dated)'!$C$2:$C$53,"Sell")</f>
        <v>9375</v>
      </c>
      <c r="Y455" s="40">
        <f ca="1">Y454+SUMIFS('Transactions (Dated)'!$E$2:$E$53,'Transactions (Dated)'!$D$2:$D$53,'Share Values'!$V455,'Transactions (Dated)'!$B$2:$B$53,'Share Values'!Y$11,'Transactions (Dated)'!$C$2:$C$53,"Buy")-SUMIFS('Transactions (Dated)'!$E$2:$E$53,'Transactions (Dated)'!$D$2:$D$53,'Share Values'!$V455,'Transactions (Dated)'!$B$2:$B$53,'Share Values'!Y$11,'Transactions (Dated)'!$C$2:$C$53,"Sell")</f>
        <v>0</v>
      </c>
      <c r="Z455" s="40">
        <f ca="1">Z454+SUMIFS('Transactions (Dated)'!$E$2:$E$53,'Transactions (Dated)'!$D$2:$D$53,'Share Values'!$V455,'Transactions (Dated)'!$B$2:$B$53,'Share Values'!Z$11,'Transactions (Dated)'!$C$2:$C$53,"Buy")-SUMIFS('Transactions (Dated)'!$E$2:$E$53,'Transactions (Dated)'!$D$2:$D$53,'Share Values'!$V455,'Transactions (Dated)'!$B$2:$B$53,'Share Values'!Z$11,'Transactions (Dated)'!$C$2:$C$53,"Sell")</f>
        <v>1892</v>
      </c>
      <c r="AA455" s="40">
        <f ca="1">AA454+SUMIFS('Transactions (Dated)'!$E$2:$E$53,'Transactions (Dated)'!$D$2:$D$53,'Share Values'!$V455,'Transactions (Dated)'!$B$2:$B$53,'Share Values'!AA$11,'Transactions (Dated)'!$C$2:$C$53,"Buy")-SUMIFS('Transactions (Dated)'!$E$2:$E$53,'Transactions (Dated)'!$D$2:$D$53,'Share Values'!$V455,'Transactions (Dated)'!$B$2:$B$53,'Share Values'!AA$11,'Transactions (Dated)'!$C$2:$C$53,"Sell")</f>
        <v>2348</v>
      </c>
      <c r="AB455" s="40">
        <f ca="1">AB454+SUMIFS('Transactions (Dated)'!$E$2:$E$53,'Transactions (Dated)'!$D$2:$D$53,'Share Values'!$V455,'Transactions (Dated)'!$B$2:$B$53,'Share Values'!AB$11,'Transactions (Dated)'!$C$2:$C$53,"Buy")-SUMIFS('Transactions (Dated)'!$E$2:$E$53,'Transactions (Dated)'!$D$2:$D$53,'Share Values'!$V455,'Transactions (Dated)'!$B$2:$B$53,'Share Values'!AB$11,'Transactions (Dated)'!$C$2:$C$53,"Sell")</f>
        <v>4900</v>
      </c>
      <c r="AC455" s="40">
        <f ca="1">AC454+SUMIFS('Transactions (Dated)'!$E$2:$E$53,'Transactions (Dated)'!$D$2:$D$53,'Share Values'!$V455,'Transactions (Dated)'!$B$2:$B$53,'Share Values'!AC$11,'Transactions (Dated)'!$C$2:$C$53,"Buy")-SUMIFS('Transactions (Dated)'!$E$2:$E$53,'Transactions (Dated)'!$D$2:$D$53,'Share Values'!$V455,'Transactions (Dated)'!$B$2:$B$53,'Share Values'!AC$11,'Transactions (Dated)'!$C$2:$C$53,"Sell")</f>
        <v>2900</v>
      </c>
      <c r="AD455" s="40">
        <f ca="1">AD454+SUMIFS('Transactions (Dated)'!$E$2:$E$53,'Transactions (Dated)'!$D$2:$D$53,'Share Values'!$V455,'Transactions (Dated)'!$B$2:$B$53,'Share Values'!AD$11,'Transactions (Dated)'!$C$2:$C$53,"Buy")-SUMIFS('Transactions (Dated)'!$E$2:$E$53,'Transactions (Dated)'!$D$2:$D$53,'Share Values'!$V455,'Transactions (Dated)'!$B$2:$B$53,'Share Values'!AD$11,'Transactions (Dated)'!$C$2:$C$53,"Sell")</f>
        <v>14201</v>
      </c>
      <c r="AE455" s="40">
        <f ca="1">AE454+SUMIFS('Transactions (Dated)'!$E$2:$E$53,'Transactions (Dated)'!$D$2:$D$53,'Share Values'!$V455,'Transactions (Dated)'!$B$2:$B$53,'Share Values'!AE$11,'Transactions (Dated)'!$C$2:$C$53,"Buy")-SUMIFS('Transactions (Dated)'!$E$2:$E$53,'Transactions (Dated)'!$D$2:$D$53,'Share Values'!$V455,'Transactions (Dated)'!$B$2:$B$53,'Share Values'!AE$11,'Transactions (Dated)'!$C$2:$C$53,"Sell")</f>
        <v>6835</v>
      </c>
      <c r="AF455" s="40">
        <f ca="1">AF454+SUMIFS('Transactions (Dated)'!$E$2:$E$53,'Transactions (Dated)'!$D$2:$D$53,'Share Values'!$V455,'Transactions (Dated)'!$B$2:$B$53,'Share Values'!AF$11,'Transactions (Dated)'!$C$2:$C$53,"Buy")-SUMIFS('Transactions (Dated)'!$E$2:$E$53,'Transactions (Dated)'!$D$2:$D$53,'Share Values'!$V455,'Transactions (Dated)'!$B$2:$B$53,'Share Values'!AF$11,'Transactions (Dated)'!$C$2:$C$53,"Sell")</f>
        <v>0</v>
      </c>
      <c r="AG455" s="40">
        <f ca="1">AG454+SUMIFS('Transactions (Dated)'!$E$2:$E$53,'Transactions (Dated)'!$D$2:$D$53,'Share Values'!$V455,'Transactions (Dated)'!$B$2:$B$53,'Share Values'!AG$11,'Transactions (Dated)'!$C$2:$C$53,"Buy")-SUMIFS('Transactions (Dated)'!$E$2:$E$53,'Transactions (Dated)'!$D$2:$D$53,'Share Values'!$V455,'Transactions (Dated)'!$B$2:$B$53,'Share Values'!AG$11,'Transactions (Dated)'!$C$2:$C$53,"Sell")</f>
        <v>0</v>
      </c>
      <c r="AH455" s="40">
        <f ca="1">AH454+SUMIFS('Transactions (Dated)'!$E$2:$E$53,'Transactions (Dated)'!$D$2:$D$53,'Share Values'!$V455,'Transactions (Dated)'!$B$2:$B$53,'Share Values'!AH$11,'Transactions (Dated)'!$C$2:$C$53,"Buy")-SUMIFS('Transactions (Dated)'!$E$2:$E$53,'Transactions (Dated)'!$D$2:$D$53,'Share Values'!$V455,'Transactions (Dated)'!$B$2:$B$53,'Share Values'!AH$11,'Transactions (Dated)'!$C$2:$C$53,"Sell")</f>
        <v>0</v>
      </c>
      <c r="AI455" s="40">
        <f ca="1">AI454+SUMIFS('Transactions (Dated)'!$E$2:$E$53,'Transactions (Dated)'!$D$2:$D$53,'Share Values'!$V455,'Transactions (Dated)'!$B$2:$B$53,'Share Values'!AI$11,'Transactions (Dated)'!$C$2:$C$53,"Buy")-SUMIFS('Transactions (Dated)'!$E$2:$E$53,'Transactions (Dated)'!$D$2:$D$53,'Share Values'!$V455,'Transactions (Dated)'!$B$2:$B$53,'Share Values'!AI$11,'Transactions (Dated)'!$C$2:$C$53,"Sell")</f>
        <v>0</v>
      </c>
      <c r="AJ455" s="40">
        <f ca="1">AJ454+SUMIFS('Transactions (Dated)'!$E$2:$E$53,'Transactions (Dated)'!$D$2:$D$53,'Share Values'!$V455,'Transactions (Dated)'!$B$2:$B$53,'Share Values'!AJ$11,'Transactions (Dated)'!$C$2:$C$53,"Buy")-SUMIFS('Transactions (Dated)'!$E$2:$E$53,'Transactions (Dated)'!$D$2:$D$53,'Share Values'!$V455,'Transactions (Dated)'!$B$2:$B$53,'Share Values'!AJ$11,'Transactions (Dated)'!$C$2:$C$53,"Sell")</f>
        <v>0</v>
      </c>
      <c r="AK455" s="40"/>
      <c r="AM455" s="3">
        <f t="shared" si="153"/>
        <v>42558</v>
      </c>
      <c r="AN455" s="6">
        <f t="shared" ca="1" si="154"/>
        <v>39081.25</v>
      </c>
      <c r="AO455" s="6">
        <f t="shared" ca="1" si="155"/>
        <v>21281.25</v>
      </c>
      <c r="AP455" s="6">
        <f t="shared" ca="1" si="156"/>
        <v>0</v>
      </c>
      <c r="AQ455" s="6">
        <f t="shared" ca="1" si="157"/>
        <v>71290.559999999998</v>
      </c>
      <c r="AR455" s="6">
        <f t="shared" ca="1" si="158"/>
        <v>29983.96</v>
      </c>
      <c r="AS455" s="6">
        <f t="shared" ca="1" si="159"/>
        <v>66787</v>
      </c>
      <c r="AT455" s="6">
        <f t="shared" ca="1" si="160"/>
        <v>48284.999999999993</v>
      </c>
      <c r="AU455" s="6">
        <f t="shared" ca="1" si="161"/>
        <v>78957.56</v>
      </c>
      <c r="AV455" s="6">
        <f t="shared" ca="1" si="162"/>
        <v>57755.749999999993</v>
      </c>
      <c r="AW455" s="6">
        <f t="shared" ca="1" si="163"/>
        <v>0</v>
      </c>
      <c r="AX455" s="6">
        <f t="shared" ca="1" si="164"/>
        <v>0</v>
      </c>
      <c r="AY455" s="6">
        <f t="shared" ca="1" si="165"/>
        <v>0</v>
      </c>
      <c r="AZ455" s="6">
        <f t="shared" ca="1" si="166"/>
        <v>0</v>
      </c>
      <c r="BA455" s="6">
        <f t="shared" ca="1" si="167"/>
        <v>0</v>
      </c>
      <c r="BB455" s="6"/>
      <c r="BD455" s="4">
        <f t="shared" ca="1" si="168"/>
        <v>413422.32999999996</v>
      </c>
      <c r="BF455" s="3">
        <f t="shared" si="169"/>
        <v>42558</v>
      </c>
      <c r="BG455" s="6">
        <f>BG454+SUMIFS('Transactions (Dated)'!H:H,'Transactions (Dated)'!D:D,'Share Values'!AM455)</f>
        <v>633797.67999999993</v>
      </c>
      <c r="BH455" s="6">
        <f ca="1">BH454+SUMIFS('Transactions (Dated)'!$F:$F,'Transactions (Dated)'!$D:$D,$BF455,'Transactions (Dated)'!$B:$B,BH$11,'Transactions (Dated)'!$C:$C,"Dividend (paid to cash)")*W455</f>
        <v>0</v>
      </c>
      <c r="BI455" s="6">
        <f ca="1">BI454+SUMIFS('Transactions (Dated)'!$F:$F,'Transactions (Dated)'!$D:$D,$BF455,'Transactions (Dated)'!$B:$B,BI$11,'Transactions (Dated)'!$C:$C,"Dividend (paid to cash)")*X455</f>
        <v>2421.875</v>
      </c>
      <c r="BJ455" s="6">
        <f ca="1">BJ454+SUMIFS('Transactions (Dated)'!$F:$F,'Transactions (Dated)'!$D:$D,$BF455,'Transactions (Dated)'!$B:$B,BJ$11,'Transactions (Dated)'!$C:$C,"Dividend (paid to cash)")*Y455</f>
        <v>0</v>
      </c>
      <c r="BK455" s="6">
        <f ca="1">BK454+SUMIFS('Transactions (Dated)'!$F:$F,'Transactions (Dated)'!$D:$D,$BF455,'Transactions (Dated)'!$B:$B,BK$11,'Transactions (Dated)'!$C:$C,"Dividend (paid to cash)")*Z455</f>
        <v>397.32000000000005</v>
      </c>
      <c r="BL455" s="6">
        <f ca="1">BL454+SUMIFS('Transactions (Dated)'!$F:$F,'Transactions (Dated)'!$D:$D,$BF455,'Transactions (Dated)'!$B:$B,BL$11,'Transactions (Dated)'!$C:$C,"Dividend (paid to cash)")*AA455</f>
        <v>0</v>
      </c>
      <c r="BM455" s="6">
        <f ca="1">BM454+SUMIFS('Transactions (Dated)'!$F:$F,'Transactions (Dated)'!$D:$D,$BF455,'Transactions (Dated)'!$B:$B,BM$11,'Transactions (Dated)'!$C:$C,"Dividend (paid to cash)")*AB455</f>
        <v>2155.902</v>
      </c>
      <c r="BN455" s="6">
        <f ca="1">BN454+SUMIFS('Transactions (Dated)'!$F:$F,'Transactions (Dated)'!$D:$D,$BF455,'Transactions (Dated)'!$B:$B,BN$11,'Transactions (Dated)'!$C:$C,"Dividend (paid to cash)")*AC455</f>
        <v>1740</v>
      </c>
      <c r="BO455" s="6">
        <f ca="1">BO454+SUMIFS('Transactions (Dated)'!$F:$F,'Transactions (Dated)'!$D:$D,$BF455,'Transactions (Dated)'!$B:$B,BO$11,'Transactions (Dated)'!$C:$C,"Dividend (paid to cash)")*AD455</f>
        <v>0</v>
      </c>
      <c r="BP455" s="6">
        <f ca="1">BP454+SUMIFS('Transactions (Dated)'!$F:$F,'Transactions (Dated)'!$D:$D,$BF455,'Transactions (Dated)'!$B:$B,BP$11,'Transactions (Dated)'!$C:$C,"Dividend (paid to cash)")*AE455</f>
        <v>0</v>
      </c>
      <c r="BQ455" s="6">
        <f ca="1">BQ454+SUMIFS('Transactions (Dated)'!$F:$F,'Transactions (Dated)'!$D:$D,$BF455,'Transactions (Dated)'!$B:$B,BQ$11,'Transactions (Dated)'!$C:$C,"Dividend (paid to cash)")*AF455</f>
        <v>0</v>
      </c>
      <c r="BR455" s="6">
        <f ca="1">BR454+SUMIFS('Transactions (Dated)'!$F:$F,'Transactions (Dated)'!$D:$D,$BF455,'Transactions (Dated)'!$B:$B,BR$11,'Transactions (Dated)'!$C:$C,"Dividend (paid to cash)")*AG455</f>
        <v>0</v>
      </c>
      <c r="BS455" s="6">
        <f ca="1">BS454+SUMIFS('Transactions (Dated)'!$F:$F,'Transactions (Dated)'!$D:$D,$BF455,'Transactions (Dated)'!$B:$B,BS$11,'Transactions (Dated)'!$C:$C,"Dividend (paid to cash)")*AH455</f>
        <v>0</v>
      </c>
      <c r="BT455" s="6">
        <f ca="1">BT454+SUMIFS('Transactions (Dated)'!$F:$F,'Transactions (Dated)'!$D:$D,$BF455,'Transactions (Dated)'!$B:$B,BT$11,'Transactions (Dated)'!$C:$C,"Dividend (paid to cash)")*AI455</f>
        <v>0</v>
      </c>
      <c r="BU455" s="6">
        <f ca="1">BU454+SUMIFS('Transactions (Dated)'!$F:$F,'Transactions (Dated)'!$D:$D,$BF455,'Transactions (Dated)'!$B:$B,BU$11,'Transactions (Dated)'!$C:$C,"Dividend (paid to cash)")*AJ455</f>
        <v>0</v>
      </c>
      <c r="BV455" s="6"/>
      <c r="BX455" s="6">
        <f t="shared" ca="1" si="174"/>
        <v>640512.77699999989</v>
      </c>
      <c r="BZ455" s="3">
        <f t="shared" si="175"/>
        <v>42558</v>
      </c>
      <c r="CA455" s="4">
        <f t="shared" ca="1" si="170"/>
        <v>413422.32999999996</v>
      </c>
      <c r="CB455" s="4">
        <f t="shared" ca="1" si="171"/>
        <v>640512.77699999989</v>
      </c>
      <c r="CD455" s="4">
        <f t="shared" ca="1" si="172"/>
        <v>1053935.1069999998</v>
      </c>
    </row>
    <row r="456" spans="2:82" x14ac:dyDescent="0.15">
      <c r="B456" s="3">
        <f t="shared" si="173"/>
        <v>42559</v>
      </c>
      <c r="C456" s="2">
        <v>14259.8</v>
      </c>
      <c r="E456" s="70">
        <v>42559</v>
      </c>
      <c r="F456" s="69">
        <v>8.66</v>
      </c>
      <c r="G456" s="69">
        <v>2.29</v>
      </c>
      <c r="H456" s="69">
        <v>19.25</v>
      </c>
      <c r="I456" s="69">
        <v>37.72</v>
      </c>
      <c r="J456" s="69">
        <v>12.92</v>
      </c>
      <c r="K456" s="69">
        <v>13.57</v>
      </c>
      <c r="L456" s="69">
        <v>16.91</v>
      </c>
      <c r="M456" s="69">
        <v>5.56</v>
      </c>
      <c r="N456" s="69">
        <v>8.4499999999999993</v>
      </c>
      <c r="O456" s="69">
        <v>9.3866999999999994</v>
      </c>
      <c r="P456" s="69">
        <v>28.49</v>
      </c>
      <c r="Q456" s="69">
        <v>1.1000000000000001</v>
      </c>
      <c r="R456" s="69">
        <v>6.38</v>
      </c>
      <c r="S456" s="69">
        <v>43.81</v>
      </c>
      <c r="T456" s="4"/>
      <c r="V456" s="3">
        <f t="shared" si="152"/>
        <v>42559</v>
      </c>
      <c r="W456" s="40">
        <f ca="1">W455+SUMIFS('Transactions (Dated)'!$E$2:$E$53,'Transactions (Dated)'!$D$2:$D$53,'Share Values'!$V456,'Transactions (Dated)'!$B$2:$B$53,'Share Values'!W$11,'Transactions (Dated)'!$C$2:$C$53,"Buy")-SUMIFS('Transactions (Dated)'!$E$2:$E$53,'Transactions (Dated)'!$D$2:$D$53,'Share Values'!$V456,'Transactions (Dated)'!$B$2:$B$53,'Share Values'!W$11,'Transactions (Dated)'!$C$2:$C$53,"Sell")</f>
        <v>4625</v>
      </c>
      <c r="X456" s="40">
        <f ca="1">X455+SUMIFS('Transactions (Dated)'!$E$2:$E$53,'Transactions (Dated)'!$D$2:$D$53,'Share Values'!$V456,'Transactions (Dated)'!$B$2:$B$53,'Share Values'!X$11,'Transactions (Dated)'!$C$2:$C$53,"Buy")-SUMIFS('Transactions (Dated)'!$E$2:$E$53,'Transactions (Dated)'!$D$2:$D$53,'Share Values'!$V456,'Transactions (Dated)'!$B$2:$B$53,'Share Values'!X$11,'Transactions (Dated)'!$C$2:$C$53,"Sell")</f>
        <v>9375</v>
      </c>
      <c r="Y456" s="40">
        <f ca="1">Y455+SUMIFS('Transactions (Dated)'!$E$2:$E$53,'Transactions (Dated)'!$D$2:$D$53,'Share Values'!$V456,'Transactions (Dated)'!$B$2:$B$53,'Share Values'!Y$11,'Transactions (Dated)'!$C$2:$C$53,"Buy")-SUMIFS('Transactions (Dated)'!$E$2:$E$53,'Transactions (Dated)'!$D$2:$D$53,'Share Values'!$V456,'Transactions (Dated)'!$B$2:$B$53,'Share Values'!Y$11,'Transactions (Dated)'!$C$2:$C$53,"Sell")</f>
        <v>0</v>
      </c>
      <c r="Z456" s="40">
        <f ca="1">Z455+SUMIFS('Transactions (Dated)'!$E$2:$E$53,'Transactions (Dated)'!$D$2:$D$53,'Share Values'!$V456,'Transactions (Dated)'!$B$2:$B$53,'Share Values'!Z$11,'Transactions (Dated)'!$C$2:$C$53,"Buy")-SUMIFS('Transactions (Dated)'!$E$2:$E$53,'Transactions (Dated)'!$D$2:$D$53,'Share Values'!$V456,'Transactions (Dated)'!$B$2:$B$53,'Share Values'!Z$11,'Transactions (Dated)'!$C$2:$C$53,"Sell")</f>
        <v>1892</v>
      </c>
      <c r="AA456" s="40">
        <f ca="1">AA455+SUMIFS('Transactions (Dated)'!$E$2:$E$53,'Transactions (Dated)'!$D$2:$D$53,'Share Values'!$V456,'Transactions (Dated)'!$B$2:$B$53,'Share Values'!AA$11,'Transactions (Dated)'!$C$2:$C$53,"Buy")-SUMIFS('Transactions (Dated)'!$E$2:$E$53,'Transactions (Dated)'!$D$2:$D$53,'Share Values'!$V456,'Transactions (Dated)'!$B$2:$B$53,'Share Values'!AA$11,'Transactions (Dated)'!$C$2:$C$53,"Sell")</f>
        <v>2348</v>
      </c>
      <c r="AB456" s="40">
        <f ca="1">AB455+SUMIFS('Transactions (Dated)'!$E$2:$E$53,'Transactions (Dated)'!$D$2:$D$53,'Share Values'!$V456,'Transactions (Dated)'!$B$2:$B$53,'Share Values'!AB$11,'Transactions (Dated)'!$C$2:$C$53,"Buy")-SUMIFS('Transactions (Dated)'!$E$2:$E$53,'Transactions (Dated)'!$D$2:$D$53,'Share Values'!$V456,'Transactions (Dated)'!$B$2:$B$53,'Share Values'!AB$11,'Transactions (Dated)'!$C$2:$C$53,"Sell")</f>
        <v>4900</v>
      </c>
      <c r="AC456" s="40">
        <f ca="1">AC455+SUMIFS('Transactions (Dated)'!$E$2:$E$53,'Transactions (Dated)'!$D$2:$D$53,'Share Values'!$V456,'Transactions (Dated)'!$B$2:$B$53,'Share Values'!AC$11,'Transactions (Dated)'!$C$2:$C$53,"Buy")-SUMIFS('Transactions (Dated)'!$E$2:$E$53,'Transactions (Dated)'!$D$2:$D$53,'Share Values'!$V456,'Transactions (Dated)'!$B$2:$B$53,'Share Values'!AC$11,'Transactions (Dated)'!$C$2:$C$53,"Sell")</f>
        <v>2900</v>
      </c>
      <c r="AD456" s="40">
        <f ca="1">AD455+SUMIFS('Transactions (Dated)'!$E$2:$E$53,'Transactions (Dated)'!$D$2:$D$53,'Share Values'!$V456,'Transactions (Dated)'!$B$2:$B$53,'Share Values'!AD$11,'Transactions (Dated)'!$C$2:$C$53,"Buy")-SUMIFS('Transactions (Dated)'!$E$2:$E$53,'Transactions (Dated)'!$D$2:$D$53,'Share Values'!$V456,'Transactions (Dated)'!$B$2:$B$53,'Share Values'!AD$11,'Transactions (Dated)'!$C$2:$C$53,"Sell")</f>
        <v>14201</v>
      </c>
      <c r="AE456" s="40">
        <f ca="1">AE455+SUMIFS('Transactions (Dated)'!$E$2:$E$53,'Transactions (Dated)'!$D$2:$D$53,'Share Values'!$V456,'Transactions (Dated)'!$B$2:$B$53,'Share Values'!AE$11,'Transactions (Dated)'!$C$2:$C$53,"Buy")-SUMIFS('Transactions (Dated)'!$E$2:$E$53,'Transactions (Dated)'!$D$2:$D$53,'Share Values'!$V456,'Transactions (Dated)'!$B$2:$B$53,'Share Values'!AE$11,'Transactions (Dated)'!$C$2:$C$53,"Sell")</f>
        <v>6835</v>
      </c>
      <c r="AF456" s="40">
        <f ca="1">AF455+SUMIFS('Transactions (Dated)'!$E$2:$E$53,'Transactions (Dated)'!$D$2:$D$53,'Share Values'!$V456,'Transactions (Dated)'!$B$2:$B$53,'Share Values'!AF$11,'Transactions (Dated)'!$C$2:$C$53,"Buy")-SUMIFS('Transactions (Dated)'!$E$2:$E$53,'Transactions (Dated)'!$D$2:$D$53,'Share Values'!$V456,'Transactions (Dated)'!$B$2:$B$53,'Share Values'!AF$11,'Transactions (Dated)'!$C$2:$C$53,"Sell")</f>
        <v>0</v>
      </c>
      <c r="AG456" s="40">
        <f ca="1">AG455+SUMIFS('Transactions (Dated)'!$E$2:$E$53,'Transactions (Dated)'!$D$2:$D$53,'Share Values'!$V456,'Transactions (Dated)'!$B$2:$B$53,'Share Values'!AG$11,'Transactions (Dated)'!$C$2:$C$53,"Buy")-SUMIFS('Transactions (Dated)'!$E$2:$E$53,'Transactions (Dated)'!$D$2:$D$53,'Share Values'!$V456,'Transactions (Dated)'!$B$2:$B$53,'Share Values'!AG$11,'Transactions (Dated)'!$C$2:$C$53,"Sell")</f>
        <v>0</v>
      </c>
      <c r="AH456" s="40">
        <f ca="1">AH455+SUMIFS('Transactions (Dated)'!$E$2:$E$53,'Transactions (Dated)'!$D$2:$D$53,'Share Values'!$V456,'Transactions (Dated)'!$B$2:$B$53,'Share Values'!AH$11,'Transactions (Dated)'!$C$2:$C$53,"Buy")-SUMIFS('Transactions (Dated)'!$E$2:$E$53,'Transactions (Dated)'!$D$2:$D$53,'Share Values'!$V456,'Transactions (Dated)'!$B$2:$B$53,'Share Values'!AH$11,'Transactions (Dated)'!$C$2:$C$53,"Sell")</f>
        <v>0</v>
      </c>
      <c r="AI456" s="40">
        <f ca="1">AI455+SUMIFS('Transactions (Dated)'!$E$2:$E$53,'Transactions (Dated)'!$D$2:$D$53,'Share Values'!$V456,'Transactions (Dated)'!$B$2:$B$53,'Share Values'!AI$11,'Transactions (Dated)'!$C$2:$C$53,"Buy")-SUMIFS('Transactions (Dated)'!$E$2:$E$53,'Transactions (Dated)'!$D$2:$D$53,'Share Values'!$V456,'Transactions (Dated)'!$B$2:$B$53,'Share Values'!AI$11,'Transactions (Dated)'!$C$2:$C$53,"Sell")</f>
        <v>0</v>
      </c>
      <c r="AJ456" s="40">
        <f ca="1">AJ455+SUMIFS('Transactions (Dated)'!$E$2:$E$53,'Transactions (Dated)'!$D$2:$D$53,'Share Values'!$V456,'Transactions (Dated)'!$B$2:$B$53,'Share Values'!AJ$11,'Transactions (Dated)'!$C$2:$C$53,"Buy")-SUMIFS('Transactions (Dated)'!$E$2:$E$53,'Transactions (Dated)'!$D$2:$D$53,'Share Values'!$V456,'Transactions (Dated)'!$B$2:$B$53,'Share Values'!AJ$11,'Transactions (Dated)'!$C$2:$C$53,"Sell")</f>
        <v>0</v>
      </c>
      <c r="AK456" s="40"/>
      <c r="AM456" s="3">
        <f t="shared" si="153"/>
        <v>42559</v>
      </c>
      <c r="AN456" s="6">
        <f t="shared" ca="1" si="154"/>
        <v>40052.5</v>
      </c>
      <c r="AO456" s="6">
        <f t="shared" ca="1" si="155"/>
        <v>21468.75</v>
      </c>
      <c r="AP456" s="6">
        <f t="shared" ca="1" si="156"/>
        <v>0</v>
      </c>
      <c r="AQ456" s="6">
        <f t="shared" ca="1" si="157"/>
        <v>71366.239999999991</v>
      </c>
      <c r="AR456" s="6">
        <f t="shared" ca="1" si="158"/>
        <v>30336.16</v>
      </c>
      <c r="AS456" s="6">
        <f t="shared" ca="1" si="159"/>
        <v>66493</v>
      </c>
      <c r="AT456" s="6">
        <f t="shared" ca="1" si="160"/>
        <v>49039</v>
      </c>
      <c r="AU456" s="6">
        <f t="shared" ca="1" si="161"/>
        <v>78957.56</v>
      </c>
      <c r="AV456" s="6">
        <f t="shared" ca="1" si="162"/>
        <v>57755.749999999993</v>
      </c>
      <c r="AW456" s="6">
        <f t="shared" ca="1" si="163"/>
        <v>0</v>
      </c>
      <c r="AX456" s="6">
        <f t="shared" ca="1" si="164"/>
        <v>0</v>
      </c>
      <c r="AY456" s="6">
        <f t="shared" ca="1" si="165"/>
        <v>0</v>
      </c>
      <c r="AZ456" s="6">
        <f t="shared" ca="1" si="166"/>
        <v>0</v>
      </c>
      <c r="BA456" s="6">
        <f t="shared" ca="1" si="167"/>
        <v>0</v>
      </c>
      <c r="BB456" s="6"/>
      <c r="BD456" s="4">
        <f t="shared" ca="1" si="168"/>
        <v>415468.96</v>
      </c>
      <c r="BF456" s="3">
        <f t="shared" si="169"/>
        <v>42559</v>
      </c>
      <c r="BG456" s="6">
        <f>BG455+SUMIFS('Transactions (Dated)'!H:H,'Transactions (Dated)'!D:D,'Share Values'!AM456)</f>
        <v>633797.67999999993</v>
      </c>
      <c r="BH456" s="6">
        <f ca="1">BH455+SUMIFS('Transactions (Dated)'!$F:$F,'Transactions (Dated)'!$D:$D,$BF456,'Transactions (Dated)'!$B:$B,BH$11,'Transactions (Dated)'!$C:$C,"Dividend (paid to cash)")*W456</f>
        <v>0</v>
      </c>
      <c r="BI456" s="6">
        <f ca="1">BI455+SUMIFS('Transactions (Dated)'!$F:$F,'Transactions (Dated)'!$D:$D,$BF456,'Transactions (Dated)'!$B:$B,BI$11,'Transactions (Dated)'!$C:$C,"Dividend (paid to cash)")*X456</f>
        <v>2421.875</v>
      </c>
      <c r="BJ456" s="6">
        <f ca="1">BJ455+SUMIFS('Transactions (Dated)'!$F:$F,'Transactions (Dated)'!$D:$D,$BF456,'Transactions (Dated)'!$B:$B,BJ$11,'Transactions (Dated)'!$C:$C,"Dividend (paid to cash)")*Y456</f>
        <v>0</v>
      </c>
      <c r="BK456" s="6">
        <f ca="1">BK455+SUMIFS('Transactions (Dated)'!$F:$F,'Transactions (Dated)'!$D:$D,$BF456,'Transactions (Dated)'!$B:$B,BK$11,'Transactions (Dated)'!$C:$C,"Dividend (paid to cash)")*Z456</f>
        <v>397.32000000000005</v>
      </c>
      <c r="BL456" s="6">
        <f ca="1">BL455+SUMIFS('Transactions (Dated)'!$F:$F,'Transactions (Dated)'!$D:$D,$BF456,'Transactions (Dated)'!$B:$B,BL$11,'Transactions (Dated)'!$C:$C,"Dividend (paid to cash)")*AA456</f>
        <v>0</v>
      </c>
      <c r="BM456" s="6">
        <f ca="1">BM455+SUMIFS('Transactions (Dated)'!$F:$F,'Transactions (Dated)'!$D:$D,$BF456,'Transactions (Dated)'!$B:$B,BM$11,'Transactions (Dated)'!$C:$C,"Dividend (paid to cash)")*AB456</f>
        <v>2155.902</v>
      </c>
      <c r="BN456" s="6">
        <f ca="1">BN455+SUMIFS('Transactions (Dated)'!$F:$F,'Transactions (Dated)'!$D:$D,$BF456,'Transactions (Dated)'!$B:$B,BN$11,'Transactions (Dated)'!$C:$C,"Dividend (paid to cash)")*AC456</f>
        <v>1740</v>
      </c>
      <c r="BO456" s="6">
        <f ca="1">BO455+SUMIFS('Transactions (Dated)'!$F:$F,'Transactions (Dated)'!$D:$D,$BF456,'Transactions (Dated)'!$B:$B,BO$11,'Transactions (Dated)'!$C:$C,"Dividend (paid to cash)")*AD456</f>
        <v>0</v>
      </c>
      <c r="BP456" s="6">
        <f ca="1">BP455+SUMIFS('Transactions (Dated)'!$F:$F,'Transactions (Dated)'!$D:$D,$BF456,'Transactions (Dated)'!$B:$B,BP$11,'Transactions (Dated)'!$C:$C,"Dividend (paid to cash)")*AE456</f>
        <v>0</v>
      </c>
      <c r="BQ456" s="6">
        <f ca="1">BQ455+SUMIFS('Transactions (Dated)'!$F:$F,'Transactions (Dated)'!$D:$D,$BF456,'Transactions (Dated)'!$B:$B,BQ$11,'Transactions (Dated)'!$C:$C,"Dividend (paid to cash)")*AF456</f>
        <v>0</v>
      </c>
      <c r="BR456" s="6">
        <f ca="1">BR455+SUMIFS('Transactions (Dated)'!$F:$F,'Transactions (Dated)'!$D:$D,$BF456,'Transactions (Dated)'!$B:$B,BR$11,'Transactions (Dated)'!$C:$C,"Dividend (paid to cash)")*AG456</f>
        <v>0</v>
      </c>
      <c r="BS456" s="6">
        <f ca="1">BS455+SUMIFS('Transactions (Dated)'!$F:$F,'Transactions (Dated)'!$D:$D,$BF456,'Transactions (Dated)'!$B:$B,BS$11,'Transactions (Dated)'!$C:$C,"Dividend (paid to cash)")*AH456</f>
        <v>0</v>
      </c>
      <c r="BT456" s="6">
        <f ca="1">BT455+SUMIFS('Transactions (Dated)'!$F:$F,'Transactions (Dated)'!$D:$D,$BF456,'Transactions (Dated)'!$B:$B,BT$11,'Transactions (Dated)'!$C:$C,"Dividend (paid to cash)")*AI456</f>
        <v>0</v>
      </c>
      <c r="BU456" s="6">
        <f ca="1">BU455+SUMIFS('Transactions (Dated)'!$F:$F,'Transactions (Dated)'!$D:$D,$BF456,'Transactions (Dated)'!$B:$B,BU$11,'Transactions (Dated)'!$C:$C,"Dividend (paid to cash)")*AJ456</f>
        <v>0</v>
      </c>
      <c r="BV456" s="6"/>
      <c r="BX456" s="6">
        <f t="shared" ca="1" si="174"/>
        <v>640512.77699999989</v>
      </c>
      <c r="BZ456" s="3">
        <f t="shared" si="175"/>
        <v>42559</v>
      </c>
      <c r="CA456" s="4">
        <f t="shared" ca="1" si="170"/>
        <v>415468.96</v>
      </c>
      <c r="CB456" s="4">
        <f t="shared" ca="1" si="171"/>
        <v>640512.77699999989</v>
      </c>
      <c r="CD456" s="4">
        <f t="shared" ca="1" si="172"/>
        <v>1055981.737</v>
      </c>
    </row>
    <row r="457" spans="2:82" x14ac:dyDescent="0.15">
      <c r="B457" s="3">
        <f t="shared" si="173"/>
        <v>42562</v>
      </c>
      <c r="C457" s="2">
        <v>14361.9</v>
      </c>
      <c r="E457" s="70">
        <v>42562</v>
      </c>
      <c r="F457" s="69">
        <v>8.75</v>
      </c>
      <c r="G457" s="69">
        <v>2.2200000000000002</v>
      </c>
      <c r="H457" s="69">
        <v>19.37</v>
      </c>
      <c r="I457" s="69">
        <v>38.42</v>
      </c>
      <c r="J457" s="69">
        <v>12.99</v>
      </c>
      <c r="K457" s="69">
        <v>13.57</v>
      </c>
      <c r="L457" s="69">
        <v>16.96</v>
      </c>
      <c r="M457" s="69">
        <v>5.8</v>
      </c>
      <c r="N457" s="69">
        <v>8.5</v>
      </c>
      <c r="O457" s="69">
        <v>9.4499999999999993</v>
      </c>
      <c r="P457" s="69">
        <v>28.5</v>
      </c>
      <c r="Q457" s="69">
        <v>1.1100000000000001</v>
      </c>
      <c r="R457" s="69">
        <v>6.81</v>
      </c>
      <c r="S457" s="69">
        <v>44.1</v>
      </c>
      <c r="T457" s="4"/>
      <c r="V457" s="3">
        <f t="shared" si="152"/>
        <v>42562</v>
      </c>
      <c r="W457" s="40">
        <f ca="1">W456+SUMIFS('Transactions (Dated)'!$E$2:$E$53,'Transactions (Dated)'!$D$2:$D$53,'Share Values'!$V457,'Transactions (Dated)'!$B$2:$B$53,'Share Values'!W$11,'Transactions (Dated)'!$C$2:$C$53,"Buy")-SUMIFS('Transactions (Dated)'!$E$2:$E$53,'Transactions (Dated)'!$D$2:$D$53,'Share Values'!$V457,'Transactions (Dated)'!$B$2:$B$53,'Share Values'!W$11,'Transactions (Dated)'!$C$2:$C$53,"Sell")</f>
        <v>4625</v>
      </c>
      <c r="X457" s="40">
        <f ca="1">X456+SUMIFS('Transactions (Dated)'!$E$2:$E$53,'Transactions (Dated)'!$D$2:$D$53,'Share Values'!$V457,'Transactions (Dated)'!$B$2:$B$53,'Share Values'!X$11,'Transactions (Dated)'!$C$2:$C$53,"Buy")-SUMIFS('Transactions (Dated)'!$E$2:$E$53,'Transactions (Dated)'!$D$2:$D$53,'Share Values'!$V457,'Transactions (Dated)'!$B$2:$B$53,'Share Values'!X$11,'Transactions (Dated)'!$C$2:$C$53,"Sell")</f>
        <v>9375</v>
      </c>
      <c r="Y457" s="40">
        <f ca="1">Y456+SUMIFS('Transactions (Dated)'!$E$2:$E$53,'Transactions (Dated)'!$D$2:$D$53,'Share Values'!$V457,'Transactions (Dated)'!$B$2:$B$53,'Share Values'!Y$11,'Transactions (Dated)'!$C$2:$C$53,"Buy")-SUMIFS('Transactions (Dated)'!$E$2:$E$53,'Transactions (Dated)'!$D$2:$D$53,'Share Values'!$V457,'Transactions (Dated)'!$B$2:$B$53,'Share Values'!Y$11,'Transactions (Dated)'!$C$2:$C$53,"Sell")</f>
        <v>0</v>
      </c>
      <c r="Z457" s="40">
        <f ca="1">Z456+SUMIFS('Transactions (Dated)'!$E$2:$E$53,'Transactions (Dated)'!$D$2:$D$53,'Share Values'!$V457,'Transactions (Dated)'!$B$2:$B$53,'Share Values'!Z$11,'Transactions (Dated)'!$C$2:$C$53,"Buy")-SUMIFS('Transactions (Dated)'!$E$2:$E$53,'Transactions (Dated)'!$D$2:$D$53,'Share Values'!$V457,'Transactions (Dated)'!$B$2:$B$53,'Share Values'!Z$11,'Transactions (Dated)'!$C$2:$C$53,"Sell")</f>
        <v>1892</v>
      </c>
      <c r="AA457" s="40">
        <f ca="1">AA456+SUMIFS('Transactions (Dated)'!$E$2:$E$53,'Transactions (Dated)'!$D$2:$D$53,'Share Values'!$V457,'Transactions (Dated)'!$B$2:$B$53,'Share Values'!AA$11,'Transactions (Dated)'!$C$2:$C$53,"Buy")-SUMIFS('Transactions (Dated)'!$E$2:$E$53,'Transactions (Dated)'!$D$2:$D$53,'Share Values'!$V457,'Transactions (Dated)'!$B$2:$B$53,'Share Values'!AA$11,'Transactions (Dated)'!$C$2:$C$53,"Sell")</f>
        <v>2348</v>
      </c>
      <c r="AB457" s="40">
        <f ca="1">AB456+SUMIFS('Transactions (Dated)'!$E$2:$E$53,'Transactions (Dated)'!$D$2:$D$53,'Share Values'!$V457,'Transactions (Dated)'!$B$2:$B$53,'Share Values'!AB$11,'Transactions (Dated)'!$C$2:$C$53,"Buy")-SUMIFS('Transactions (Dated)'!$E$2:$E$53,'Transactions (Dated)'!$D$2:$D$53,'Share Values'!$V457,'Transactions (Dated)'!$B$2:$B$53,'Share Values'!AB$11,'Transactions (Dated)'!$C$2:$C$53,"Sell")</f>
        <v>4900</v>
      </c>
      <c r="AC457" s="40">
        <f ca="1">AC456+SUMIFS('Transactions (Dated)'!$E$2:$E$53,'Transactions (Dated)'!$D$2:$D$53,'Share Values'!$V457,'Transactions (Dated)'!$B$2:$B$53,'Share Values'!AC$11,'Transactions (Dated)'!$C$2:$C$53,"Buy")-SUMIFS('Transactions (Dated)'!$E$2:$E$53,'Transactions (Dated)'!$D$2:$D$53,'Share Values'!$V457,'Transactions (Dated)'!$B$2:$B$53,'Share Values'!AC$11,'Transactions (Dated)'!$C$2:$C$53,"Sell")</f>
        <v>2900</v>
      </c>
      <c r="AD457" s="40">
        <f ca="1">AD456+SUMIFS('Transactions (Dated)'!$E$2:$E$53,'Transactions (Dated)'!$D$2:$D$53,'Share Values'!$V457,'Transactions (Dated)'!$B$2:$B$53,'Share Values'!AD$11,'Transactions (Dated)'!$C$2:$C$53,"Buy")-SUMIFS('Transactions (Dated)'!$E$2:$E$53,'Transactions (Dated)'!$D$2:$D$53,'Share Values'!$V457,'Transactions (Dated)'!$B$2:$B$53,'Share Values'!AD$11,'Transactions (Dated)'!$C$2:$C$53,"Sell")</f>
        <v>14201</v>
      </c>
      <c r="AE457" s="40">
        <f ca="1">AE456+SUMIFS('Transactions (Dated)'!$E$2:$E$53,'Transactions (Dated)'!$D$2:$D$53,'Share Values'!$V457,'Transactions (Dated)'!$B$2:$B$53,'Share Values'!AE$11,'Transactions (Dated)'!$C$2:$C$53,"Buy")-SUMIFS('Transactions (Dated)'!$E$2:$E$53,'Transactions (Dated)'!$D$2:$D$53,'Share Values'!$V457,'Transactions (Dated)'!$B$2:$B$53,'Share Values'!AE$11,'Transactions (Dated)'!$C$2:$C$53,"Sell")</f>
        <v>6835</v>
      </c>
      <c r="AF457" s="40">
        <f ca="1">AF456+SUMIFS('Transactions (Dated)'!$E$2:$E$53,'Transactions (Dated)'!$D$2:$D$53,'Share Values'!$V457,'Transactions (Dated)'!$B$2:$B$53,'Share Values'!AF$11,'Transactions (Dated)'!$C$2:$C$53,"Buy")-SUMIFS('Transactions (Dated)'!$E$2:$E$53,'Transactions (Dated)'!$D$2:$D$53,'Share Values'!$V457,'Transactions (Dated)'!$B$2:$B$53,'Share Values'!AF$11,'Transactions (Dated)'!$C$2:$C$53,"Sell")</f>
        <v>0</v>
      </c>
      <c r="AG457" s="40">
        <f ca="1">AG456+SUMIFS('Transactions (Dated)'!$E$2:$E$53,'Transactions (Dated)'!$D$2:$D$53,'Share Values'!$V457,'Transactions (Dated)'!$B$2:$B$53,'Share Values'!AG$11,'Transactions (Dated)'!$C$2:$C$53,"Buy")-SUMIFS('Transactions (Dated)'!$E$2:$E$53,'Transactions (Dated)'!$D$2:$D$53,'Share Values'!$V457,'Transactions (Dated)'!$B$2:$B$53,'Share Values'!AG$11,'Transactions (Dated)'!$C$2:$C$53,"Sell")</f>
        <v>0</v>
      </c>
      <c r="AH457" s="40">
        <f ca="1">AH456+SUMIFS('Transactions (Dated)'!$E$2:$E$53,'Transactions (Dated)'!$D$2:$D$53,'Share Values'!$V457,'Transactions (Dated)'!$B$2:$B$53,'Share Values'!AH$11,'Transactions (Dated)'!$C$2:$C$53,"Buy")-SUMIFS('Transactions (Dated)'!$E$2:$E$53,'Transactions (Dated)'!$D$2:$D$53,'Share Values'!$V457,'Transactions (Dated)'!$B$2:$B$53,'Share Values'!AH$11,'Transactions (Dated)'!$C$2:$C$53,"Sell")</f>
        <v>0</v>
      </c>
      <c r="AI457" s="40">
        <f ca="1">AI456+SUMIFS('Transactions (Dated)'!$E$2:$E$53,'Transactions (Dated)'!$D$2:$D$53,'Share Values'!$V457,'Transactions (Dated)'!$B$2:$B$53,'Share Values'!AI$11,'Transactions (Dated)'!$C$2:$C$53,"Buy")-SUMIFS('Transactions (Dated)'!$E$2:$E$53,'Transactions (Dated)'!$D$2:$D$53,'Share Values'!$V457,'Transactions (Dated)'!$B$2:$B$53,'Share Values'!AI$11,'Transactions (Dated)'!$C$2:$C$53,"Sell")</f>
        <v>0</v>
      </c>
      <c r="AJ457" s="40">
        <f ca="1">AJ456+SUMIFS('Transactions (Dated)'!$E$2:$E$53,'Transactions (Dated)'!$D$2:$D$53,'Share Values'!$V457,'Transactions (Dated)'!$B$2:$B$53,'Share Values'!AJ$11,'Transactions (Dated)'!$C$2:$C$53,"Buy")-SUMIFS('Transactions (Dated)'!$E$2:$E$53,'Transactions (Dated)'!$D$2:$D$53,'Share Values'!$V457,'Transactions (Dated)'!$B$2:$B$53,'Share Values'!AJ$11,'Transactions (Dated)'!$C$2:$C$53,"Sell")</f>
        <v>0</v>
      </c>
      <c r="AK457" s="40"/>
      <c r="AM457" s="3">
        <f t="shared" si="153"/>
        <v>42562</v>
      </c>
      <c r="AN457" s="6">
        <f t="shared" ca="1" si="154"/>
        <v>40468.75</v>
      </c>
      <c r="AO457" s="6">
        <f t="shared" ca="1" si="155"/>
        <v>20812.500000000004</v>
      </c>
      <c r="AP457" s="6">
        <f t="shared" ca="1" si="156"/>
        <v>0</v>
      </c>
      <c r="AQ457" s="6">
        <f t="shared" ca="1" si="157"/>
        <v>72690.64</v>
      </c>
      <c r="AR457" s="6">
        <f t="shared" ca="1" si="158"/>
        <v>30500.52</v>
      </c>
      <c r="AS457" s="6">
        <f t="shared" ca="1" si="159"/>
        <v>66493</v>
      </c>
      <c r="AT457" s="6">
        <f t="shared" ca="1" si="160"/>
        <v>49184</v>
      </c>
      <c r="AU457" s="6">
        <f t="shared" ca="1" si="161"/>
        <v>82365.8</v>
      </c>
      <c r="AV457" s="6">
        <f t="shared" ca="1" si="162"/>
        <v>58097.5</v>
      </c>
      <c r="AW457" s="6">
        <f t="shared" ca="1" si="163"/>
        <v>0</v>
      </c>
      <c r="AX457" s="6">
        <f t="shared" ca="1" si="164"/>
        <v>0</v>
      </c>
      <c r="AY457" s="6">
        <f t="shared" ca="1" si="165"/>
        <v>0</v>
      </c>
      <c r="AZ457" s="6">
        <f t="shared" ca="1" si="166"/>
        <v>0</v>
      </c>
      <c r="BA457" s="6">
        <f t="shared" ca="1" si="167"/>
        <v>0</v>
      </c>
      <c r="BB457" s="6"/>
      <c r="BD457" s="4">
        <f t="shared" ca="1" si="168"/>
        <v>420612.71</v>
      </c>
      <c r="BF457" s="3">
        <f t="shared" si="169"/>
        <v>42562</v>
      </c>
      <c r="BG457" s="6">
        <f>BG456+SUMIFS('Transactions (Dated)'!H:H,'Transactions (Dated)'!D:D,'Share Values'!AM457)</f>
        <v>633797.67999999993</v>
      </c>
      <c r="BH457" s="6">
        <f ca="1">BH456+SUMIFS('Transactions (Dated)'!$F:$F,'Transactions (Dated)'!$D:$D,$BF457,'Transactions (Dated)'!$B:$B,BH$11,'Transactions (Dated)'!$C:$C,"Dividend (paid to cash)")*W457</f>
        <v>0</v>
      </c>
      <c r="BI457" s="6">
        <f ca="1">BI456+SUMIFS('Transactions (Dated)'!$F:$F,'Transactions (Dated)'!$D:$D,$BF457,'Transactions (Dated)'!$B:$B,BI$11,'Transactions (Dated)'!$C:$C,"Dividend (paid to cash)")*X457</f>
        <v>2421.875</v>
      </c>
      <c r="BJ457" s="6">
        <f ca="1">BJ456+SUMIFS('Transactions (Dated)'!$F:$F,'Transactions (Dated)'!$D:$D,$BF457,'Transactions (Dated)'!$B:$B,BJ$11,'Transactions (Dated)'!$C:$C,"Dividend (paid to cash)")*Y457</f>
        <v>0</v>
      </c>
      <c r="BK457" s="6">
        <f ca="1">BK456+SUMIFS('Transactions (Dated)'!$F:$F,'Transactions (Dated)'!$D:$D,$BF457,'Transactions (Dated)'!$B:$B,BK$11,'Transactions (Dated)'!$C:$C,"Dividend (paid to cash)")*Z457</f>
        <v>397.32000000000005</v>
      </c>
      <c r="BL457" s="6">
        <f ca="1">BL456+SUMIFS('Transactions (Dated)'!$F:$F,'Transactions (Dated)'!$D:$D,$BF457,'Transactions (Dated)'!$B:$B,BL$11,'Transactions (Dated)'!$C:$C,"Dividend (paid to cash)")*AA457</f>
        <v>0</v>
      </c>
      <c r="BM457" s="6">
        <f ca="1">BM456+SUMIFS('Transactions (Dated)'!$F:$F,'Transactions (Dated)'!$D:$D,$BF457,'Transactions (Dated)'!$B:$B,BM$11,'Transactions (Dated)'!$C:$C,"Dividend (paid to cash)")*AB457</f>
        <v>2155.902</v>
      </c>
      <c r="BN457" s="6">
        <f ca="1">BN456+SUMIFS('Transactions (Dated)'!$F:$F,'Transactions (Dated)'!$D:$D,$BF457,'Transactions (Dated)'!$B:$B,BN$11,'Transactions (Dated)'!$C:$C,"Dividend (paid to cash)")*AC457</f>
        <v>1740</v>
      </c>
      <c r="BO457" s="6">
        <f ca="1">BO456+SUMIFS('Transactions (Dated)'!$F:$F,'Transactions (Dated)'!$D:$D,$BF457,'Transactions (Dated)'!$B:$B,BO$11,'Transactions (Dated)'!$C:$C,"Dividend (paid to cash)")*AD457</f>
        <v>0</v>
      </c>
      <c r="BP457" s="6">
        <f ca="1">BP456+SUMIFS('Transactions (Dated)'!$F:$F,'Transactions (Dated)'!$D:$D,$BF457,'Transactions (Dated)'!$B:$B,BP$11,'Transactions (Dated)'!$C:$C,"Dividend (paid to cash)")*AE457</f>
        <v>0</v>
      </c>
      <c r="BQ457" s="6">
        <f ca="1">BQ456+SUMIFS('Transactions (Dated)'!$F:$F,'Transactions (Dated)'!$D:$D,$BF457,'Transactions (Dated)'!$B:$B,BQ$11,'Transactions (Dated)'!$C:$C,"Dividend (paid to cash)")*AF457</f>
        <v>0</v>
      </c>
      <c r="BR457" s="6">
        <f ca="1">BR456+SUMIFS('Transactions (Dated)'!$F:$F,'Transactions (Dated)'!$D:$D,$BF457,'Transactions (Dated)'!$B:$B,BR$11,'Transactions (Dated)'!$C:$C,"Dividend (paid to cash)")*AG457</f>
        <v>0</v>
      </c>
      <c r="BS457" s="6">
        <f ca="1">BS456+SUMIFS('Transactions (Dated)'!$F:$F,'Transactions (Dated)'!$D:$D,$BF457,'Transactions (Dated)'!$B:$B,BS$11,'Transactions (Dated)'!$C:$C,"Dividend (paid to cash)")*AH457</f>
        <v>0</v>
      </c>
      <c r="BT457" s="6">
        <f ca="1">BT456+SUMIFS('Transactions (Dated)'!$F:$F,'Transactions (Dated)'!$D:$D,$BF457,'Transactions (Dated)'!$B:$B,BT$11,'Transactions (Dated)'!$C:$C,"Dividend (paid to cash)")*AI457</f>
        <v>0</v>
      </c>
      <c r="BU457" s="6">
        <f ca="1">BU456+SUMIFS('Transactions (Dated)'!$F:$F,'Transactions (Dated)'!$D:$D,$BF457,'Transactions (Dated)'!$B:$B,BU$11,'Transactions (Dated)'!$C:$C,"Dividend (paid to cash)")*AJ457</f>
        <v>0</v>
      </c>
      <c r="BV457" s="6"/>
      <c r="BX457" s="6">
        <f t="shared" ca="1" si="174"/>
        <v>640512.77699999989</v>
      </c>
      <c r="BZ457" s="3">
        <f t="shared" si="175"/>
        <v>42562</v>
      </c>
      <c r="CA457" s="4">
        <f t="shared" ca="1" si="170"/>
        <v>420612.71</v>
      </c>
      <c r="CB457" s="4">
        <f t="shared" ca="1" si="171"/>
        <v>640512.77699999989</v>
      </c>
      <c r="CD457" s="4">
        <f t="shared" ca="1" si="172"/>
        <v>1061125.487</v>
      </c>
    </row>
    <row r="458" spans="2:82" x14ac:dyDescent="0.15">
      <c r="B458" s="3">
        <f t="shared" si="173"/>
        <v>42563</v>
      </c>
      <c r="C458" s="2">
        <v>14477.7</v>
      </c>
      <c r="E458" s="70">
        <v>42563</v>
      </c>
      <c r="F458" s="69">
        <v>8.82</v>
      </c>
      <c r="G458" s="69">
        <v>2.35</v>
      </c>
      <c r="H458" s="69">
        <v>19.53</v>
      </c>
      <c r="I458" s="69">
        <v>38.18</v>
      </c>
      <c r="J458" s="69">
        <v>13.05</v>
      </c>
      <c r="K458" s="69">
        <v>13.66</v>
      </c>
      <c r="L458" s="69">
        <v>17.2</v>
      </c>
      <c r="M458" s="69">
        <v>5.87</v>
      </c>
      <c r="N458" s="69">
        <v>8.5</v>
      </c>
      <c r="O458" s="69">
        <v>9.65</v>
      </c>
      <c r="P458" s="69">
        <v>28.73</v>
      </c>
      <c r="Q458" s="69">
        <v>1.1000000000000001</v>
      </c>
      <c r="R458" s="69">
        <v>7.13</v>
      </c>
      <c r="S458" s="69">
        <v>44.09</v>
      </c>
      <c r="T458" s="4"/>
      <c r="V458" s="3">
        <f t="shared" si="152"/>
        <v>42563</v>
      </c>
      <c r="W458" s="40">
        <f ca="1">W457+SUMIFS('Transactions (Dated)'!$E$2:$E$53,'Transactions (Dated)'!$D$2:$D$53,'Share Values'!$V458,'Transactions (Dated)'!$B$2:$B$53,'Share Values'!W$11,'Transactions (Dated)'!$C$2:$C$53,"Buy")-SUMIFS('Transactions (Dated)'!$E$2:$E$53,'Transactions (Dated)'!$D$2:$D$53,'Share Values'!$V458,'Transactions (Dated)'!$B$2:$B$53,'Share Values'!W$11,'Transactions (Dated)'!$C$2:$C$53,"Sell")</f>
        <v>4625</v>
      </c>
      <c r="X458" s="40">
        <f ca="1">X457+SUMIFS('Transactions (Dated)'!$E$2:$E$53,'Transactions (Dated)'!$D$2:$D$53,'Share Values'!$V458,'Transactions (Dated)'!$B$2:$B$53,'Share Values'!X$11,'Transactions (Dated)'!$C$2:$C$53,"Buy")-SUMIFS('Transactions (Dated)'!$E$2:$E$53,'Transactions (Dated)'!$D$2:$D$53,'Share Values'!$V458,'Transactions (Dated)'!$B$2:$B$53,'Share Values'!X$11,'Transactions (Dated)'!$C$2:$C$53,"Sell")</f>
        <v>9375</v>
      </c>
      <c r="Y458" s="40">
        <f ca="1">Y457+SUMIFS('Transactions (Dated)'!$E$2:$E$53,'Transactions (Dated)'!$D$2:$D$53,'Share Values'!$V458,'Transactions (Dated)'!$B$2:$B$53,'Share Values'!Y$11,'Transactions (Dated)'!$C$2:$C$53,"Buy")-SUMIFS('Transactions (Dated)'!$E$2:$E$53,'Transactions (Dated)'!$D$2:$D$53,'Share Values'!$V458,'Transactions (Dated)'!$B$2:$B$53,'Share Values'!Y$11,'Transactions (Dated)'!$C$2:$C$53,"Sell")</f>
        <v>0</v>
      </c>
      <c r="Z458" s="40">
        <f ca="1">Z457+SUMIFS('Transactions (Dated)'!$E$2:$E$53,'Transactions (Dated)'!$D$2:$D$53,'Share Values'!$V458,'Transactions (Dated)'!$B$2:$B$53,'Share Values'!Z$11,'Transactions (Dated)'!$C$2:$C$53,"Buy")-SUMIFS('Transactions (Dated)'!$E$2:$E$53,'Transactions (Dated)'!$D$2:$D$53,'Share Values'!$V458,'Transactions (Dated)'!$B$2:$B$53,'Share Values'!Z$11,'Transactions (Dated)'!$C$2:$C$53,"Sell")</f>
        <v>1892</v>
      </c>
      <c r="AA458" s="40">
        <f ca="1">AA457+SUMIFS('Transactions (Dated)'!$E$2:$E$53,'Transactions (Dated)'!$D$2:$D$53,'Share Values'!$V458,'Transactions (Dated)'!$B$2:$B$53,'Share Values'!AA$11,'Transactions (Dated)'!$C$2:$C$53,"Buy")-SUMIFS('Transactions (Dated)'!$E$2:$E$53,'Transactions (Dated)'!$D$2:$D$53,'Share Values'!$V458,'Transactions (Dated)'!$B$2:$B$53,'Share Values'!AA$11,'Transactions (Dated)'!$C$2:$C$53,"Sell")</f>
        <v>2348</v>
      </c>
      <c r="AB458" s="40">
        <f ca="1">AB457+SUMIFS('Transactions (Dated)'!$E$2:$E$53,'Transactions (Dated)'!$D$2:$D$53,'Share Values'!$V458,'Transactions (Dated)'!$B$2:$B$53,'Share Values'!AB$11,'Transactions (Dated)'!$C$2:$C$53,"Buy")-SUMIFS('Transactions (Dated)'!$E$2:$E$53,'Transactions (Dated)'!$D$2:$D$53,'Share Values'!$V458,'Transactions (Dated)'!$B$2:$B$53,'Share Values'!AB$11,'Transactions (Dated)'!$C$2:$C$53,"Sell")</f>
        <v>4900</v>
      </c>
      <c r="AC458" s="40">
        <f ca="1">AC457+SUMIFS('Transactions (Dated)'!$E$2:$E$53,'Transactions (Dated)'!$D$2:$D$53,'Share Values'!$V458,'Transactions (Dated)'!$B$2:$B$53,'Share Values'!AC$11,'Transactions (Dated)'!$C$2:$C$53,"Buy")-SUMIFS('Transactions (Dated)'!$E$2:$E$53,'Transactions (Dated)'!$D$2:$D$53,'Share Values'!$V458,'Transactions (Dated)'!$B$2:$B$53,'Share Values'!AC$11,'Transactions (Dated)'!$C$2:$C$53,"Sell")</f>
        <v>2900</v>
      </c>
      <c r="AD458" s="40">
        <f ca="1">AD457+SUMIFS('Transactions (Dated)'!$E$2:$E$53,'Transactions (Dated)'!$D$2:$D$53,'Share Values'!$V458,'Transactions (Dated)'!$B$2:$B$53,'Share Values'!AD$11,'Transactions (Dated)'!$C$2:$C$53,"Buy")-SUMIFS('Transactions (Dated)'!$E$2:$E$53,'Transactions (Dated)'!$D$2:$D$53,'Share Values'!$V458,'Transactions (Dated)'!$B$2:$B$53,'Share Values'!AD$11,'Transactions (Dated)'!$C$2:$C$53,"Sell")</f>
        <v>14201</v>
      </c>
      <c r="AE458" s="40">
        <f ca="1">AE457+SUMIFS('Transactions (Dated)'!$E$2:$E$53,'Transactions (Dated)'!$D$2:$D$53,'Share Values'!$V458,'Transactions (Dated)'!$B$2:$B$53,'Share Values'!AE$11,'Transactions (Dated)'!$C$2:$C$53,"Buy")-SUMIFS('Transactions (Dated)'!$E$2:$E$53,'Transactions (Dated)'!$D$2:$D$53,'Share Values'!$V458,'Transactions (Dated)'!$B$2:$B$53,'Share Values'!AE$11,'Transactions (Dated)'!$C$2:$C$53,"Sell")</f>
        <v>6835</v>
      </c>
      <c r="AF458" s="40">
        <f ca="1">AF457+SUMIFS('Transactions (Dated)'!$E$2:$E$53,'Transactions (Dated)'!$D$2:$D$53,'Share Values'!$V458,'Transactions (Dated)'!$B$2:$B$53,'Share Values'!AF$11,'Transactions (Dated)'!$C$2:$C$53,"Buy")-SUMIFS('Transactions (Dated)'!$E$2:$E$53,'Transactions (Dated)'!$D$2:$D$53,'Share Values'!$V458,'Transactions (Dated)'!$B$2:$B$53,'Share Values'!AF$11,'Transactions (Dated)'!$C$2:$C$53,"Sell")</f>
        <v>0</v>
      </c>
      <c r="AG458" s="40">
        <f ca="1">AG457+SUMIFS('Transactions (Dated)'!$E$2:$E$53,'Transactions (Dated)'!$D$2:$D$53,'Share Values'!$V458,'Transactions (Dated)'!$B$2:$B$53,'Share Values'!AG$11,'Transactions (Dated)'!$C$2:$C$53,"Buy")-SUMIFS('Transactions (Dated)'!$E$2:$E$53,'Transactions (Dated)'!$D$2:$D$53,'Share Values'!$V458,'Transactions (Dated)'!$B$2:$B$53,'Share Values'!AG$11,'Transactions (Dated)'!$C$2:$C$53,"Sell")</f>
        <v>0</v>
      </c>
      <c r="AH458" s="40">
        <f ca="1">AH457+SUMIFS('Transactions (Dated)'!$E$2:$E$53,'Transactions (Dated)'!$D$2:$D$53,'Share Values'!$V458,'Transactions (Dated)'!$B$2:$B$53,'Share Values'!AH$11,'Transactions (Dated)'!$C$2:$C$53,"Buy")-SUMIFS('Transactions (Dated)'!$E$2:$E$53,'Transactions (Dated)'!$D$2:$D$53,'Share Values'!$V458,'Transactions (Dated)'!$B$2:$B$53,'Share Values'!AH$11,'Transactions (Dated)'!$C$2:$C$53,"Sell")</f>
        <v>0</v>
      </c>
      <c r="AI458" s="40">
        <f ca="1">AI457+SUMIFS('Transactions (Dated)'!$E$2:$E$53,'Transactions (Dated)'!$D$2:$D$53,'Share Values'!$V458,'Transactions (Dated)'!$B$2:$B$53,'Share Values'!AI$11,'Transactions (Dated)'!$C$2:$C$53,"Buy")-SUMIFS('Transactions (Dated)'!$E$2:$E$53,'Transactions (Dated)'!$D$2:$D$53,'Share Values'!$V458,'Transactions (Dated)'!$B$2:$B$53,'Share Values'!AI$11,'Transactions (Dated)'!$C$2:$C$53,"Sell")</f>
        <v>0</v>
      </c>
      <c r="AJ458" s="40">
        <f ca="1">AJ457+SUMIFS('Transactions (Dated)'!$E$2:$E$53,'Transactions (Dated)'!$D$2:$D$53,'Share Values'!$V458,'Transactions (Dated)'!$B$2:$B$53,'Share Values'!AJ$11,'Transactions (Dated)'!$C$2:$C$53,"Buy")-SUMIFS('Transactions (Dated)'!$E$2:$E$53,'Transactions (Dated)'!$D$2:$D$53,'Share Values'!$V458,'Transactions (Dated)'!$B$2:$B$53,'Share Values'!AJ$11,'Transactions (Dated)'!$C$2:$C$53,"Sell")</f>
        <v>0</v>
      </c>
      <c r="AK458" s="40"/>
      <c r="AM458" s="3">
        <f t="shared" si="153"/>
        <v>42563</v>
      </c>
      <c r="AN458" s="6">
        <f t="shared" ca="1" si="154"/>
        <v>40792.5</v>
      </c>
      <c r="AO458" s="6">
        <f t="shared" ca="1" si="155"/>
        <v>22031.25</v>
      </c>
      <c r="AP458" s="6">
        <f t="shared" ca="1" si="156"/>
        <v>0</v>
      </c>
      <c r="AQ458" s="6">
        <f t="shared" ca="1" si="157"/>
        <v>72236.56</v>
      </c>
      <c r="AR458" s="6">
        <f t="shared" ca="1" si="158"/>
        <v>30641.4</v>
      </c>
      <c r="AS458" s="6">
        <f t="shared" ca="1" si="159"/>
        <v>66934</v>
      </c>
      <c r="AT458" s="6">
        <f t="shared" ca="1" si="160"/>
        <v>49880</v>
      </c>
      <c r="AU458" s="6">
        <f t="shared" ca="1" si="161"/>
        <v>83359.87</v>
      </c>
      <c r="AV458" s="6">
        <f t="shared" ca="1" si="162"/>
        <v>58097.5</v>
      </c>
      <c r="AW458" s="6">
        <f t="shared" ca="1" si="163"/>
        <v>0</v>
      </c>
      <c r="AX458" s="6">
        <f t="shared" ca="1" si="164"/>
        <v>0</v>
      </c>
      <c r="AY458" s="6">
        <f t="shared" ca="1" si="165"/>
        <v>0</v>
      </c>
      <c r="AZ458" s="6">
        <f t="shared" ca="1" si="166"/>
        <v>0</v>
      </c>
      <c r="BA458" s="6">
        <f t="shared" ca="1" si="167"/>
        <v>0</v>
      </c>
      <c r="BB458" s="6"/>
      <c r="BD458" s="4">
        <f t="shared" ca="1" si="168"/>
        <v>423973.07999999996</v>
      </c>
      <c r="BF458" s="3">
        <f t="shared" si="169"/>
        <v>42563</v>
      </c>
      <c r="BG458" s="6">
        <f>BG457+SUMIFS('Transactions (Dated)'!H:H,'Transactions (Dated)'!D:D,'Share Values'!AM458)</f>
        <v>633797.67999999993</v>
      </c>
      <c r="BH458" s="6">
        <f ca="1">BH457+SUMIFS('Transactions (Dated)'!$F:$F,'Transactions (Dated)'!$D:$D,$BF458,'Transactions (Dated)'!$B:$B,BH$11,'Transactions (Dated)'!$C:$C,"Dividend (paid to cash)")*W458</f>
        <v>0</v>
      </c>
      <c r="BI458" s="6">
        <f ca="1">BI457+SUMIFS('Transactions (Dated)'!$F:$F,'Transactions (Dated)'!$D:$D,$BF458,'Transactions (Dated)'!$B:$B,BI$11,'Transactions (Dated)'!$C:$C,"Dividend (paid to cash)")*X458</f>
        <v>2421.875</v>
      </c>
      <c r="BJ458" s="6">
        <f ca="1">BJ457+SUMIFS('Transactions (Dated)'!$F:$F,'Transactions (Dated)'!$D:$D,$BF458,'Transactions (Dated)'!$B:$B,BJ$11,'Transactions (Dated)'!$C:$C,"Dividend (paid to cash)")*Y458</f>
        <v>0</v>
      </c>
      <c r="BK458" s="6">
        <f ca="1">BK457+SUMIFS('Transactions (Dated)'!$F:$F,'Transactions (Dated)'!$D:$D,$BF458,'Transactions (Dated)'!$B:$B,BK$11,'Transactions (Dated)'!$C:$C,"Dividend (paid to cash)")*Z458</f>
        <v>397.32000000000005</v>
      </c>
      <c r="BL458" s="6">
        <f ca="1">BL457+SUMIFS('Transactions (Dated)'!$F:$F,'Transactions (Dated)'!$D:$D,$BF458,'Transactions (Dated)'!$B:$B,BL$11,'Transactions (Dated)'!$C:$C,"Dividend (paid to cash)")*AA458</f>
        <v>0</v>
      </c>
      <c r="BM458" s="6">
        <f ca="1">BM457+SUMIFS('Transactions (Dated)'!$F:$F,'Transactions (Dated)'!$D:$D,$BF458,'Transactions (Dated)'!$B:$B,BM$11,'Transactions (Dated)'!$C:$C,"Dividend (paid to cash)")*AB458</f>
        <v>2155.902</v>
      </c>
      <c r="BN458" s="6">
        <f ca="1">BN457+SUMIFS('Transactions (Dated)'!$F:$F,'Transactions (Dated)'!$D:$D,$BF458,'Transactions (Dated)'!$B:$B,BN$11,'Transactions (Dated)'!$C:$C,"Dividend (paid to cash)")*AC458</f>
        <v>1740</v>
      </c>
      <c r="BO458" s="6">
        <f ca="1">BO457+SUMIFS('Transactions (Dated)'!$F:$F,'Transactions (Dated)'!$D:$D,$BF458,'Transactions (Dated)'!$B:$B,BO$11,'Transactions (Dated)'!$C:$C,"Dividend (paid to cash)")*AD458</f>
        <v>0</v>
      </c>
      <c r="BP458" s="6">
        <f ca="1">BP457+SUMIFS('Transactions (Dated)'!$F:$F,'Transactions (Dated)'!$D:$D,$BF458,'Transactions (Dated)'!$B:$B,BP$11,'Transactions (Dated)'!$C:$C,"Dividend (paid to cash)")*AE458</f>
        <v>0</v>
      </c>
      <c r="BQ458" s="6">
        <f ca="1">BQ457+SUMIFS('Transactions (Dated)'!$F:$F,'Transactions (Dated)'!$D:$D,$BF458,'Transactions (Dated)'!$B:$B,BQ$11,'Transactions (Dated)'!$C:$C,"Dividend (paid to cash)")*AF458</f>
        <v>0</v>
      </c>
      <c r="BR458" s="6">
        <f ca="1">BR457+SUMIFS('Transactions (Dated)'!$F:$F,'Transactions (Dated)'!$D:$D,$BF458,'Transactions (Dated)'!$B:$B,BR$11,'Transactions (Dated)'!$C:$C,"Dividend (paid to cash)")*AG458</f>
        <v>0</v>
      </c>
      <c r="BS458" s="6">
        <f ca="1">BS457+SUMIFS('Transactions (Dated)'!$F:$F,'Transactions (Dated)'!$D:$D,$BF458,'Transactions (Dated)'!$B:$B,BS$11,'Transactions (Dated)'!$C:$C,"Dividend (paid to cash)")*AH458</f>
        <v>0</v>
      </c>
      <c r="BT458" s="6">
        <f ca="1">BT457+SUMIFS('Transactions (Dated)'!$F:$F,'Transactions (Dated)'!$D:$D,$BF458,'Transactions (Dated)'!$B:$B,BT$11,'Transactions (Dated)'!$C:$C,"Dividend (paid to cash)")*AI458</f>
        <v>0</v>
      </c>
      <c r="BU458" s="6">
        <f ca="1">BU457+SUMIFS('Transactions (Dated)'!$F:$F,'Transactions (Dated)'!$D:$D,$BF458,'Transactions (Dated)'!$B:$B,BU$11,'Transactions (Dated)'!$C:$C,"Dividend (paid to cash)")*AJ458</f>
        <v>0</v>
      </c>
      <c r="BV458" s="6"/>
      <c r="BX458" s="6">
        <f t="shared" ca="1" si="174"/>
        <v>640512.77699999989</v>
      </c>
      <c r="BZ458" s="3">
        <f t="shared" si="175"/>
        <v>42563</v>
      </c>
      <c r="CA458" s="4">
        <f t="shared" ca="1" si="170"/>
        <v>423973.07999999996</v>
      </c>
      <c r="CB458" s="4">
        <f t="shared" ca="1" si="171"/>
        <v>640512.77699999989</v>
      </c>
      <c r="CD458" s="4">
        <f t="shared" ca="1" si="172"/>
        <v>1064485.8569999998</v>
      </c>
    </row>
    <row r="459" spans="2:82" x14ac:dyDescent="0.15">
      <c r="B459" s="3">
        <f t="shared" si="173"/>
        <v>42564</v>
      </c>
      <c r="C459" s="2">
        <v>14493.8</v>
      </c>
      <c r="E459" s="70">
        <v>42564</v>
      </c>
      <c r="F459" s="69">
        <v>8.68</v>
      </c>
      <c r="G459" s="69">
        <v>2.2799999999999998</v>
      </c>
      <c r="H459" s="69">
        <v>19.559999999999999</v>
      </c>
      <c r="I459" s="69">
        <v>38.53</v>
      </c>
      <c r="J459" s="69">
        <v>12.98</v>
      </c>
      <c r="K459" s="69">
        <v>13.46</v>
      </c>
      <c r="L459" s="69">
        <v>17.239999999999998</v>
      </c>
      <c r="M459" s="69">
        <v>5.74</v>
      </c>
      <c r="N459" s="69">
        <v>8.75</v>
      </c>
      <c r="O459" s="69">
        <v>9.5667000000000009</v>
      </c>
      <c r="P459" s="69">
        <v>29.02</v>
      </c>
      <c r="Q459" s="69">
        <v>1.1200000000000001</v>
      </c>
      <c r="R459" s="69">
        <v>6.91</v>
      </c>
      <c r="S459" s="69">
        <v>44</v>
      </c>
      <c r="T459" s="4"/>
      <c r="V459" s="3">
        <f t="shared" si="152"/>
        <v>42564</v>
      </c>
      <c r="W459" s="40">
        <f ca="1">W458+SUMIFS('Transactions (Dated)'!$E$2:$E$53,'Transactions (Dated)'!$D$2:$D$53,'Share Values'!$V459,'Transactions (Dated)'!$B$2:$B$53,'Share Values'!W$11,'Transactions (Dated)'!$C$2:$C$53,"Buy")-SUMIFS('Transactions (Dated)'!$E$2:$E$53,'Transactions (Dated)'!$D$2:$D$53,'Share Values'!$V459,'Transactions (Dated)'!$B$2:$B$53,'Share Values'!W$11,'Transactions (Dated)'!$C$2:$C$53,"Sell")</f>
        <v>4625</v>
      </c>
      <c r="X459" s="40">
        <f ca="1">X458+SUMIFS('Transactions (Dated)'!$E$2:$E$53,'Transactions (Dated)'!$D$2:$D$53,'Share Values'!$V459,'Transactions (Dated)'!$B$2:$B$53,'Share Values'!X$11,'Transactions (Dated)'!$C$2:$C$53,"Buy")-SUMIFS('Transactions (Dated)'!$E$2:$E$53,'Transactions (Dated)'!$D$2:$D$53,'Share Values'!$V459,'Transactions (Dated)'!$B$2:$B$53,'Share Values'!X$11,'Transactions (Dated)'!$C$2:$C$53,"Sell")</f>
        <v>9375</v>
      </c>
      <c r="Y459" s="40">
        <f ca="1">Y458+SUMIFS('Transactions (Dated)'!$E$2:$E$53,'Transactions (Dated)'!$D$2:$D$53,'Share Values'!$V459,'Transactions (Dated)'!$B$2:$B$53,'Share Values'!Y$11,'Transactions (Dated)'!$C$2:$C$53,"Buy")-SUMIFS('Transactions (Dated)'!$E$2:$E$53,'Transactions (Dated)'!$D$2:$D$53,'Share Values'!$V459,'Transactions (Dated)'!$B$2:$B$53,'Share Values'!Y$11,'Transactions (Dated)'!$C$2:$C$53,"Sell")</f>
        <v>0</v>
      </c>
      <c r="Z459" s="40">
        <f ca="1">Z458+SUMIFS('Transactions (Dated)'!$E$2:$E$53,'Transactions (Dated)'!$D$2:$D$53,'Share Values'!$V459,'Transactions (Dated)'!$B$2:$B$53,'Share Values'!Z$11,'Transactions (Dated)'!$C$2:$C$53,"Buy")-SUMIFS('Transactions (Dated)'!$E$2:$E$53,'Transactions (Dated)'!$D$2:$D$53,'Share Values'!$V459,'Transactions (Dated)'!$B$2:$B$53,'Share Values'!Z$11,'Transactions (Dated)'!$C$2:$C$53,"Sell")</f>
        <v>1892</v>
      </c>
      <c r="AA459" s="40">
        <f ca="1">AA458+SUMIFS('Transactions (Dated)'!$E$2:$E$53,'Transactions (Dated)'!$D$2:$D$53,'Share Values'!$V459,'Transactions (Dated)'!$B$2:$B$53,'Share Values'!AA$11,'Transactions (Dated)'!$C$2:$C$53,"Buy")-SUMIFS('Transactions (Dated)'!$E$2:$E$53,'Transactions (Dated)'!$D$2:$D$53,'Share Values'!$V459,'Transactions (Dated)'!$B$2:$B$53,'Share Values'!AA$11,'Transactions (Dated)'!$C$2:$C$53,"Sell")</f>
        <v>2348</v>
      </c>
      <c r="AB459" s="40">
        <f ca="1">AB458+SUMIFS('Transactions (Dated)'!$E$2:$E$53,'Transactions (Dated)'!$D$2:$D$53,'Share Values'!$V459,'Transactions (Dated)'!$B$2:$B$53,'Share Values'!AB$11,'Transactions (Dated)'!$C$2:$C$53,"Buy")-SUMIFS('Transactions (Dated)'!$E$2:$E$53,'Transactions (Dated)'!$D$2:$D$53,'Share Values'!$V459,'Transactions (Dated)'!$B$2:$B$53,'Share Values'!AB$11,'Transactions (Dated)'!$C$2:$C$53,"Sell")</f>
        <v>4900</v>
      </c>
      <c r="AC459" s="40">
        <f ca="1">AC458+SUMIFS('Transactions (Dated)'!$E$2:$E$53,'Transactions (Dated)'!$D$2:$D$53,'Share Values'!$V459,'Transactions (Dated)'!$B$2:$B$53,'Share Values'!AC$11,'Transactions (Dated)'!$C$2:$C$53,"Buy")-SUMIFS('Transactions (Dated)'!$E$2:$E$53,'Transactions (Dated)'!$D$2:$D$53,'Share Values'!$V459,'Transactions (Dated)'!$B$2:$B$53,'Share Values'!AC$11,'Transactions (Dated)'!$C$2:$C$53,"Sell")</f>
        <v>2900</v>
      </c>
      <c r="AD459" s="40">
        <f ca="1">AD458+SUMIFS('Transactions (Dated)'!$E$2:$E$53,'Transactions (Dated)'!$D$2:$D$53,'Share Values'!$V459,'Transactions (Dated)'!$B$2:$B$53,'Share Values'!AD$11,'Transactions (Dated)'!$C$2:$C$53,"Buy")-SUMIFS('Transactions (Dated)'!$E$2:$E$53,'Transactions (Dated)'!$D$2:$D$53,'Share Values'!$V459,'Transactions (Dated)'!$B$2:$B$53,'Share Values'!AD$11,'Transactions (Dated)'!$C$2:$C$53,"Sell")</f>
        <v>14201</v>
      </c>
      <c r="AE459" s="40">
        <f ca="1">AE458+SUMIFS('Transactions (Dated)'!$E$2:$E$53,'Transactions (Dated)'!$D$2:$D$53,'Share Values'!$V459,'Transactions (Dated)'!$B$2:$B$53,'Share Values'!AE$11,'Transactions (Dated)'!$C$2:$C$53,"Buy")-SUMIFS('Transactions (Dated)'!$E$2:$E$53,'Transactions (Dated)'!$D$2:$D$53,'Share Values'!$V459,'Transactions (Dated)'!$B$2:$B$53,'Share Values'!AE$11,'Transactions (Dated)'!$C$2:$C$53,"Sell")</f>
        <v>6835</v>
      </c>
      <c r="AF459" s="40">
        <f ca="1">AF458+SUMIFS('Transactions (Dated)'!$E$2:$E$53,'Transactions (Dated)'!$D$2:$D$53,'Share Values'!$V459,'Transactions (Dated)'!$B$2:$B$53,'Share Values'!AF$11,'Transactions (Dated)'!$C$2:$C$53,"Buy")-SUMIFS('Transactions (Dated)'!$E$2:$E$53,'Transactions (Dated)'!$D$2:$D$53,'Share Values'!$V459,'Transactions (Dated)'!$B$2:$B$53,'Share Values'!AF$11,'Transactions (Dated)'!$C$2:$C$53,"Sell")</f>
        <v>0</v>
      </c>
      <c r="AG459" s="40">
        <f ca="1">AG458+SUMIFS('Transactions (Dated)'!$E$2:$E$53,'Transactions (Dated)'!$D$2:$D$53,'Share Values'!$V459,'Transactions (Dated)'!$B$2:$B$53,'Share Values'!AG$11,'Transactions (Dated)'!$C$2:$C$53,"Buy")-SUMIFS('Transactions (Dated)'!$E$2:$E$53,'Transactions (Dated)'!$D$2:$D$53,'Share Values'!$V459,'Transactions (Dated)'!$B$2:$B$53,'Share Values'!AG$11,'Transactions (Dated)'!$C$2:$C$53,"Sell")</f>
        <v>0</v>
      </c>
      <c r="AH459" s="40">
        <f ca="1">AH458+SUMIFS('Transactions (Dated)'!$E$2:$E$53,'Transactions (Dated)'!$D$2:$D$53,'Share Values'!$V459,'Transactions (Dated)'!$B$2:$B$53,'Share Values'!AH$11,'Transactions (Dated)'!$C$2:$C$53,"Buy")-SUMIFS('Transactions (Dated)'!$E$2:$E$53,'Transactions (Dated)'!$D$2:$D$53,'Share Values'!$V459,'Transactions (Dated)'!$B$2:$B$53,'Share Values'!AH$11,'Transactions (Dated)'!$C$2:$C$53,"Sell")</f>
        <v>0</v>
      </c>
      <c r="AI459" s="40">
        <f ca="1">AI458+SUMIFS('Transactions (Dated)'!$E$2:$E$53,'Transactions (Dated)'!$D$2:$D$53,'Share Values'!$V459,'Transactions (Dated)'!$B$2:$B$53,'Share Values'!AI$11,'Transactions (Dated)'!$C$2:$C$53,"Buy")-SUMIFS('Transactions (Dated)'!$E$2:$E$53,'Transactions (Dated)'!$D$2:$D$53,'Share Values'!$V459,'Transactions (Dated)'!$B$2:$B$53,'Share Values'!AI$11,'Transactions (Dated)'!$C$2:$C$53,"Sell")</f>
        <v>0</v>
      </c>
      <c r="AJ459" s="40">
        <f ca="1">AJ458+SUMIFS('Transactions (Dated)'!$E$2:$E$53,'Transactions (Dated)'!$D$2:$D$53,'Share Values'!$V459,'Transactions (Dated)'!$B$2:$B$53,'Share Values'!AJ$11,'Transactions (Dated)'!$C$2:$C$53,"Buy")-SUMIFS('Transactions (Dated)'!$E$2:$E$53,'Transactions (Dated)'!$D$2:$D$53,'Share Values'!$V459,'Transactions (Dated)'!$B$2:$B$53,'Share Values'!AJ$11,'Transactions (Dated)'!$C$2:$C$53,"Sell")</f>
        <v>0</v>
      </c>
      <c r="AK459" s="40"/>
      <c r="AM459" s="3">
        <f t="shared" si="153"/>
        <v>42564</v>
      </c>
      <c r="AN459" s="6">
        <f t="shared" ca="1" si="154"/>
        <v>40145</v>
      </c>
      <c r="AO459" s="6">
        <f t="shared" ca="1" si="155"/>
        <v>21374.999999999996</v>
      </c>
      <c r="AP459" s="6">
        <f t="shared" ca="1" si="156"/>
        <v>0</v>
      </c>
      <c r="AQ459" s="6">
        <f t="shared" ca="1" si="157"/>
        <v>72898.760000000009</v>
      </c>
      <c r="AR459" s="6">
        <f t="shared" ca="1" si="158"/>
        <v>30477.040000000001</v>
      </c>
      <c r="AS459" s="6">
        <f t="shared" ca="1" si="159"/>
        <v>65954</v>
      </c>
      <c r="AT459" s="6">
        <f t="shared" ca="1" si="160"/>
        <v>49995.999999999993</v>
      </c>
      <c r="AU459" s="6">
        <f t="shared" ca="1" si="161"/>
        <v>81513.740000000005</v>
      </c>
      <c r="AV459" s="6">
        <f t="shared" ca="1" si="162"/>
        <v>59806.25</v>
      </c>
      <c r="AW459" s="6">
        <f t="shared" ca="1" si="163"/>
        <v>0</v>
      </c>
      <c r="AX459" s="6">
        <f t="shared" ca="1" si="164"/>
        <v>0</v>
      </c>
      <c r="AY459" s="6">
        <f t="shared" ca="1" si="165"/>
        <v>0</v>
      </c>
      <c r="AZ459" s="6">
        <f t="shared" ca="1" si="166"/>
        <v>0</v>
      </c>
      <c r="BA459" s="6">
        <f t="shared" ca="1" si="167"/>
        <v>0</v>
      </c>
      <c r="BB459" s="6"/>
      <c r="BD459" s="4">
        <f t="shared" ca="1" si="168"/>
        <v>422165.79</v>
      </c>
      <c r="BF459" s="3">
        <f t="shared" si="169"/>
        <v>42564</v>
      </c>
      <c r="BG459" s="6">
        <f>BG458+SUMIFS('Transactions (Dated)'!H:H,'Transactions (Dated)'!D:D,'Share Values'!AM459)</f>
        <v>633797.67999999993</v>
      </c>
      <c r="BH459" s="6">
        <f ca="1">BH458+SUMIFS('Transactions (Dated)'!$F:$F,'Transactions (Dated)'!$D:$D,$BF459,'Transactions (Dated)'!$B:$B,BH$11,'Transactions (Dated)'!$C:$C,"Dividend (paid to cash)")*W459</f>
        <v>0</v>
      </c>
      <c r="BI459" s="6">
        <f ca="1">BI458+SUMIFS('Transactions (Dated)'!$F:$F,'Transactions (Dated)'!$D:$D,$BF459,'Transactions (Dated)'!$B:$B,BI$11,'Transactions (Dated)'!$C:$C,"Dividend (paid to cash)")*X459</f>
        <v>2421.875</v>
      </c>
      <c r="BJ459" s="6">
        <f ca="1">BJ458+SUMIFS('Transactions (Dated)'!$F:$F,'Transactions (Dated)'!$D:$D,$BF459,'Transactions (Dated)'!$B:$B,BJ$11,'Transactions (Dated)'!$C:$C,"Dividend (paid to cash)")*Y459</f>
        <v>0</v>
      </c>
      <c r="BK459" s="6">
        <f ca="1">BK458+SUMIFS('Transactions (Dated)'!$F:$F,'Transactions (Dated)'!$D:$D,$BF459,'Transactions (Dated)'!$B:$B,BK$11,'Transactions (Dated)'!$C:$C,"Dividend (paid to cash)")*Z459</f>
        <v>397.32000000000005</v>
      </c>
      <c r="BL459" s="6">
        <f ca="1">BL458+SUMIFS('Transactions (Dated)'!$F:$F,'Transactions (Dated)'!$D:$D,$BF459,'Transactions (Dated)'!$B:$B,BL$11,'Transactions (Dated)'!$C:$C,"Dividend (paid to cash)")*AA459</f>
        <v>0</v>
      </c>
      <c r="BM459" s="6">
        <f ca="1">BM458+SUMIFS('Transactions (Dated)'!$F:$F,'Transactions (Dated)'!$D:$D,$BF459,'Transactions (Dated)'!$B:$B,BM$11,'Transactions (Dated)'!$C:$C,"Dividend (paid to cash)")*AB459</f>
        <v>2155.902</v>
      </c>
      <c r="BN459" s="6">
        <f ca="1">BN458+SUMIFS('Transactions (Dated)'!$F:$F,'Transactions (Dated)'!$D:$D,$BF459,'Transactions (Dated)'!$B:$B,BN$11,'Transactions (Dated)'!$C:$C,"Dividend (paid to cash)")*AC459</f>
        <v>1740</v>
      </c>
      <c r="BO459" s="6">
        <f ca="1">BO458+SUMIFS('Transactions (Dated)'!$F:$F,'Transactions (Dated)'!$D:$D,$BF459,'Transactions (Dated)'!$B:$B,BO$11,'Transactions (Dated)'!$C:$C,"Dividend (paid to cash)")*AD459</f>
        <v>0</v>
      </c>
      <c r="BP459" s="6">
        <f ca="1">BP458+SUMIFS('Transactions (Dated)'!$F:$F,'Transactions (Dated)'!$D:$D,$BF459,'Transactions (Dated)'!$B:$B,BP$11,'Transactions (Dated)'!$C:$C,"Dividend (paid to cash)")*AE459</f>
        <v>0</v>
      </c>
      <c r="BQ459" s="6">
        <f ca="1">BQ458+SUMIFS('Transactions (Dated)'!$F:$F,'Transactions (Dated)'!$D:$D,$BF459,'Transactions (Dated)'!$B:$B,BQ$11,'Transactions (Dated)'!$C:$C,"Dividend (paid to cash)")*AF459</f>
        <v>0</v>
      </c>
      <c r="BR459" s="6">
        <f ca="1">BR458+SUMIFS('Transactions (Dated)'!$F:$F,'Transactions (Dated)'!$D:$D,$BF459,'Transactions (Dated)'!$B:$B,BR$11,'Transactions (Dated)'!$C:$C,"Dividend (paid to cash)")*AG459</f>
        <v>0</v>
      </c>
      <c r="BS459" s="6">
        <f ca="1">BS458+SUMIFS('Transactions (Dated)'!$F:$F,'Transactions (Dated)'!$D:$D,$BF459,'Transactions (Dated)'!$B:$B,BS$11,'Transactions (Dated)'!$C:$C,"Dividend (paid to cash)")*AH459</f>
        <v>0</v>
      </c>
      <c r="BT459" s="6">
        <f ca="1">BT458+SUMIFS('Transactions (Dated)'!$F:$F,'Transactions (Dated)'!$D:$D,$BF459,'Transactions (Dated)'!$B:$B,BT$11,'Transactions (Dated)'!$C:$C,"Dividend (paid to cash)")*AI459</f>
        <v>0</v>
      </c>
      <c r="BU459" s="6">
        <f ca="1">BU458+SUMIFS('Transactions (Dated)'!$F:$F,'Transactions (Dated)'!$D:$D,$BF459,'Transactions (Dated)'!$B:$B,BU$11,'Transactions (Dated)'!$C:$C,"Dividend (paid to cash)")*AJ459</f>
        <v>0</v>
      </c>
      <c r="BV459" s="6"/>
      <c r="BX459" s="6">
        <f t="shared" ca="1" si="174"/>
        <v>640512.77699999989</v>
      </c>
      <c r="BZ459" s="3">
        <f t="shared" si="175"/>
        <v>42564</v>
      </c>
      <c r="CA459" s="4">
        <f t="shared" ca="1" si="170"/>
        <v>422165.79</v>
      </c>
      <c r="CB459" s="4">
        <f t="shared" ca="1" si="171"/>
        <v>640512.77699999989</v>
      </c>
      <c r="CD459" s="4">
        <f t="shared" ca="1" si="172"/>
        <v>1062678.5669999998</v>
      </c>
    </row>
    <row r="460" spans="2:82" x14ac:dyDescent="0.15">
      <c r="B460" s="3">
        <f t="shared" si="173"/>
        <v>42565</v>
      </c>
      <c r="C460" s="2">
        <v>14514.5</v>
      </c>
      <c r="E460" s="70">
        <v>42565</v>
      </c>
      <c r="F460" s="69">
        <v>8.6</v>
      </c>
      <c r="G460" s="69">
        <v>2.34</v>
      </c>
      <c r="H460" s="69">
        <v>19.57</v>
      </c>
      <c r="I460" s="69">
        <v>39.15</v>
      </c>
      <c r="J460" s="69">
        <v>13</v>
      </c>
      <c r="K460" s="69">
        <v>13.42</v>
      </c>
      <c r="L460" s="69">
        <v>17.100000000000001</v>
      </c>
      <c r="M460" s="69">
        <v>5.73</v>
      </c>
      <c r="N460" s="69">
        <v>8.9499999999999993</v>
      </c>
      <c r="O460" s="69">
        <v>9.4032999999999998</v>
      </c>
      <c r="P460" s="69">
        <v>29.35</v>
      </c>
      <c r="Q460" s="69">
        <v>1.0900000000000001</v>
      </c>
      <c r="R460" s="69">
        <v>7.13</v>
      </c>
      <c r="S460" s="69">
        <v>43.43</v>
      </c>
      <c r="T460" s="4"/>
      <c r="V460" s="3">
        <f t="shared" ref="V460:V523" si="176">E460</f>
        <v>42565</v>
      </c>
      <c r="W460" s="40">
        <f ca="1">W459+SUMIFS('Transactions (Dated)'!$E$2:$E$53,'Transactions (Dated)'!$D$2:$D$53,'Share Values'!$V460,'Transactions (Dated)'!$B$2:$B$53,'Share Values'!W$11,'Transactions (Dated)'!$C$2:$C$53,"Buy")-SUMIFS('Transactions (Dated)'!$E$2:$E$53,'Transactions (Dated)'!$D$2:$D$53,'Share Values'!$V460,'Transactions (Dated)'!$B$2:$B$53,'Share Values'!W$11,'Transactions (Dated)'!$C$2:$C$53,"Sell")</f>
        <v>4625</v>
      </c>
      <c r="X460" s="40">
        <f ca="1">X459+SUMIFS('Transactions (Dated)'!$E$2:$E$53,'Transactions (Dated)'!$D$2:$D$53,'Share Values'!$V460,'Transactions (Dated)'!$B$2:$B$53,'Share Values'!X$11,'Transactions (Dated)'!$C$2:$C$53,"Buy")-SUMIFS('Transactions (Dated)'!$E$2:$E$53,'Transactions (Dated)'!$D$2:$D$53,'Share Values'!$V460,'Transactions (Dated)'!$B$2:$B$53,'Share Values'!X$11,'Transactions (Dated)'!$C$2:$C$53,"Sell")</f>
        <v>9375</v>
      </c>
      <c r="Y460" s="40">
        <f ca="1">Y459+SUMIFS('Transactions (Dated)'!$E$2:$E$53,'Transactions (Dated)'!$D$2:$D$53,'Share Values'!$V460,'Transactions (Dated)'!$B$2:$B$53,'Share Values'!Y$11,'Transactions (Dated)'!$C$2:$C$53,"Buy")-SUMIFS('Transactions (Dated)'!$E$2:$E$53,'Transactions (Dated)'!$D$2:$D$53,'Share Values'!$V460,'Transactions (Dated)'!$B$2:$B$53,'Share Values'!Y$11,'Transactions (Dated)'!$C$2:$C$53,"Sell")</f>
        <v>0</v>
      </c>
      <c r="Z460" s="40">
        <f ca="1">Z459+SUMIFS('Transactions (Dated)'!$E$2:$E$53,'Transactions (Dated)'!$D$2:$D$53,'Share Values'!$V460,'Transactions (Dated)'!$B$2:$B$53,'Share Values'!Z$11,'Transactions (Dated)'!$C$2:$C$53,"Buy")-SUMIFS('Transactions (Dated)'!$E$2:$E$53,'Transactions (Dated)'!$D$2:$D$53,'Share Values'!$V460,'Transactions (Dated)'!$B$2:$B$53,'Share Values'!Z$11,'Transactions (Dated)'!$C$2:$C$53,"Sell")</f>
        <v>1892</v>
      </c>
      <c r="AA460" s="40">
        <f ca="1">AA459+SUMIFS('Transactions (Dated)'!$E$2:$E$53,'Transactions (Dated)'!$D$2:$D$53,'Share Values'!$V460,'Transactions (Dated)'!$B$2:$B$53,'Share Values'!AA$11,'Transactions (Dated)'!$C$2:$C$53,"Buy")-SUMIFS('Transactions (Dated)'!$E$2:$E$53,'Transactions (Dated)'!$D$2:$D$53,'Share Values'!$V460,'Transactions (Dated)'!$B$2:$B$53,'Share Values'!AA$11,'Transactions (Dated)'!$C$2:$C$53,"Sell")</f>
        <v>2348</v>
      </c>
      <c r="AB460" s="40">
        <f ca="1">AB459+SUMIFS('Transactions (Dated)'!$E$2:$E$53,'Transactions (Dated)'!$D$2:$D$53,'Share Values'!$V460,'Transactions (Dated)'!$B$2:$B$53,'Share Values'!AB$11,'Transactions (Dated)'!$C$2:$C$53,"Buy")-SUMIFS('Transactions (Dated)'!$E$2:$E$53,'Transactions (Dated)'!$D$2:$D$53,'Share Values'!$V460,'Transactions (Dated)'!$B$2:$B$53,'Share Values'!AB$11,'Transactions (Dated)'!$C$2:$C$53,"Sell")</f>
        <v>4900</v>
      </c>
      <c r="AC460" s="40">
        <f ca="1">AC459+SUMIFS('Transactions (Dated)'!$E$2:$E$53,'Transactions (Dated)'!$D$2:$D$53,'Share Values'!$V460,'Transactions (Dated)'!$B$2:$B$53,'Share Values'!AC$11,'Transactions (Dated)'!$C$2:$C$53,"Buy")-SUMIFS('Transactions (Dated)'!$E$2:$E$53,'Transactions (Dated)'!$D$2:$D$53,'Share Values'!$V460,'Transactions (Dated)'!$B$2:$B$53,'Share Values'!AC$11,'Transactions (Dated)'!$C$2:$C$53,"Sell")</f>
        <v>2900</v>
      </c>
      <c r="AD460" s="40">
        <f ca="1">AD459+SUMIFS('Transactions (Dated)'!$E$2:$E$53,'Transactions (Dated)'!$D$2:$D$53,'Share Values'!$V460,'Transactions (Dated)'!$B$2:$B$53,'Share Values'!AD$11,'Transactions (Dated)'!$C$2:$C$53,"Buy")-SUMIFS('Transactions (Dated)'!$E$2:$E$53,'Transactions (Dated)'!$D$2:$D$53,'Share Values'!$V460,'Transactions (Dated)'!$B$2:$B$53,'Share Values'!AD$11,'Transactions (Dated)'!$C$2:$C$53,"Sell")</f>
        <v>14201</v>
      </c>
      <c r="AE460" s="40">
        <f ca="1">AE459+SUMIFS('Transactions (Dated)'!$E$2:$E$53,'Transactions (Dated)'!$D$2:$D$53,'Share Values'!$V460,'Transactions (Dated)'!$B$2:$B$53,'Share Values'!AE$11,'Transactions (Dated)'!$C$2:$C$53,"Buy")-SUMIFS('Transactions (Dated)'!$E$2:$E$53,'Transactions (Dated)'!$D$2:$D$53,'Share Values'!$V460,'Transactions (Dated)'!$B$2:$B$53,'Share Values'!AE$11,'Transactions (Dated)'!$C$2:$C$53,"Sell")</f>
        <v>6835</v>
      </c>
      <c r="AF460" s="40">
        <f ca="1">AF459+SUMIFS('Transactions (Dated)'!$E$2:$E$53,'Transactions (Dated)'!$D$2:$D$53,'Share Values'!$V460,'Transactions (Dated)'!$B$2:$B$53,'Share Values'!AF$11,'Transactions (Dated)'!$C$2:$C$53,"Buy")-SUMIFS('Transactions (Dated)'!$E$2:$E$53,'Transactions (Dated)'!$D$2:$D$53,'Share Values'!$V460,'Transactions (Dated)'!$B$2:$B$53,'Share Values'!AF$11,'Transactions (Dated)'!$C$2:$C$53,"Sell")</f>
        <v>0</v>
      </c>
      <c r="AG460" s="40">
        <f ca="1">AG459+SUMIFS('Transactions (Dated)'!$E$2:$E$53,'Transactions (Dated)'!$D$2:$D$53,'Share Values'!$V460,'Transactions (Dated)'!$B$2:$B$53,'Share Values'!AG$11,'Transactions (Dated)'!$C$2:$C$53,"Buy")-SUMIFS('Transactions (Dated)'!$E$2:$E$53,'Transactions (Dated)'!$D$2:$D$53,'Share Values'!$V460,'Transactions (Dated)'!$B$2:$B$53,'Share Values'!AG$11,'Transactions (Dated)'!$C$2:$C$53,"Sell")</f>
        <v>0</v>
      </c>
      <c r="AH460" s="40">
        <f ca="1">AH459+SUMIFS('Transactions (Dated)'!$E$2:$E$53,'Transactions (Dated)'!$D$2:$D$53,'Share Values'!$V460,'Transactions (Dated)'!$B$2:$B$53,'Share Values'!AH$11,'Transactions (Dated)'!$C$2:$C$53,"Buy")-SUMIFS('Transactions (Dated)'!$E$2:$E$53,'Transactions (Dated)'!$D$2:$D$53,'Share Values'!$V460,'Transactions (Dated)'!$B$2:$B$53,'Share Values'!AH$11,'Transactions (Dated)'!$C$2:$C$53,"Sell")</f>
        <v>0</v>
      </c>
      <c r="AI460" s="40">
        <f ca="1">AI459+SUMIFS('Transactions (Dated)'!$E$2:$E$53,'Transactions (Dated)'!$D$2:$D$53,'Share Values'!$V460,'Transactions (Dated)'!$B$2:$B$53,'Share Values'!AI$11,'Transactions (Dated)'!$C$2:$C$53,"Buy")-SUMIFS('Transactions (Dated)'!$E$2:$E$53,'Transactions (Dated)'!$D$2:$D$53,'Share Values'!$V460,'Transactions (Dated)'!$B$2:$B$53,'Share Values'!AI$11,'Transactions (Dated)'!$C$2:$C$53,"Sell")</f>
        <v>0</v>
      </c>
      <c r="AJ460" s="40">
        <f ca="1">AJ459+SUMIFS('Transactions (Dated)'!$E$2:$E$53,'Transactions (Dated)'!$D$2:$D$53,'Share Values'!$V460,'Transactions (Dated)'!$B$2:$B$53,'Share Values'!AJ$11,'Transactions (Dated)'!$C$2:$C$53,"Buy")-SUMIFS('Transactions (Dated)'!$E$2:$E$53,'Transactions (Dated)'!$D$2:$D$53,'Share Values'!$V460,'Transactions (Dated)'!$B$2:$B$53,'Share Values'!AJ$11,'Transactions (Dated)'!$C$2:$C$53,"Sell")</f>
        <v>0</v>
      </c>
      <c r="AK460" s="40"/>
      <c r="AM460" s="3">
        <f t="shared" ref="AM460:AM523" si="177">+V460</f>
        <v>42565</v>
      </c>
      <c r="AN460" s="6">
        <f t="shared" ref="AN460:AN523" ca="1" si="178">+W460*F460</f>
        <v>39775</v>
      </c>
      <c r="AO460" s="6">
        <f t="shared" ref="AO460:AO523" ca="1" si="179">+X460*G460</f>
        <v>21937.5</v>
      </c>
      <c r="AP460" s="6">
        <f t="shared" ref="AP460:AP523" ca="1" si="180">+Y460*H460</f>
        <v>0</v>
      </c>
      <c r="AQ460" s="6">
        <f t="shared" ref="AQ460:AQ523" ca="1" si="181">+Z460*I460</f>
        <v>74071.8</v>
      </c>
      <c r="AR460" s="6">
        <f t="shared" ref="AR460:AR523" ca="1" si="182">+AA460*J460</f>
        <v>30524</v>
      </c>
      <c r="AS460" s="6">
        <f t="shared" ref="AS460:AS523" ca="1" si="183">+AB460*K460</f>
        <v>65758</v>
      </c>
      <c r="AT460" s="6">
        <f t="shared" ref="AT460:AT523" ca="1" si="184">+AC460*L460</f>
        <v>49590.000000000007</v>
      </c>
      <c r="AU460" s="6">
        <f t="shared" ref="AU460:AU523" ca="1" si="185">+AD460*M460</f>
        <v>81371.73000000001</v>
      </c>
      <c r="AV460" s="6">
        <f t="shared" ref="AV460:AV523" ca="1" si="186">+AE460*N460</f>
        <v>61173.249999999993</v>
      </c>
      <c r="AW460" s="6">
        <f t="shared" ref="AW460:AW523" ca="1" si="187">+AF460*O460</f>
        <v>0</v>
      </c>
      <c r="AX460" s="6">
        <f t="shared" ref="AX460:AX523" ca="1" si="188">+AG460*P460</f>
        <v>0</v>
      </c>
      <c r="AY460" s="6">
        <f t="shared" ref="AY460:AY523" ca="1" si="189">+AH460*Q460</f>
        <v>0</v>
      </c>
      <c r="AZ460" s="6">
        <f t="shared" ref="AZ460:AZ523" ca="1" si="190">+AI460*R460</f>
        <v>0</v>
      </c>
      <c r="BA460" s="6">
        <f t="shared" ref="BA460:BA523" ca="1" si="191">+AJ460*S460</f>
        <v>0</v>
      </c>
      <c r="BB460" s="6"/>
      <c r="BD460" s="4">
        <f t="shared" ref="BD460:BD523" ca="1" si="192">SUM(AN460:BC460)</f>
        <v>424201.28</v>
      </c>
      <c r="BF460" s="3">
        <f t="shared" ref="BF460:BF523" si="193">+V460</f>
        <v>42565</v>
      </c>
      <c r="BG460" s="6">
        <f>BG459+SUMIFS('Transactions (Dated)'!H:H,'Transactions (Dated)'!D:D,'Share Values'!AM460)</f>
        <v>633797.67999999993</v>
      </c>
      <c r="BH460" s="6">
        <f ca="1">BH459+SUMIFS('Transactions (Dated)'!$F:$F,'Transactions (Dated)'!$D:$D,$BF460,'Transactions (Dated)'!$B:$B,BH$11,'Transactions (Dated)'!$C:$C,"Dividend (paid to cash)")*W460</f>
        <v>0</v>
      </c>
      <c r="BI460" s="6">
        <f ca="1">BI459+SUMIFS('Transactions (Dated)'!$F:$F,'Transactions (Dated)'!$D:$D,$BF460,'Transactions (Dated)'!$B:$B,BI$11,'Transactions (Dated)'!$C:$C,"Dividend (paid to cash)")*X460</f>
        <v>2421.875</v>
      </c>
      <c r="BJ460" s="6">
        <f ca="1">BJ459+SUMIFS('Transactions (Dated)'!$F:$F,'Transactions (Dated)'!$D:$D,$BF460,'Transactions (Dated)'!$B:$B,BJ$11,'Transactions (Dated)'!$C:$C,"Dividend (paid to cash)")*Y460</f>
        <v>0</v>
      </c>
      <c r="BK460" s="6">
        <f ca="1">BK459+SUMIFS('Transactions (Dated)'!$F:$F,'Transactions (Dated)'!$D:$D,$BF460,'Transactions (Dated)'!$B:$B,BK$11,'Transactions (Dated)'!$C:$C,"Dividend (paid to cash)")*Z460</f>
        <v>397.32000000000005</v>
      </c>
      <c r="BL460" s="6">
        <f ca="1">BL459+SUMIFS('Transactions (Dated)'!$F:$F,'Transactions (Dated)'!$D:$D,$BF460,'Transactions (Dated)'!$B:$B,BL$11,'Transactions (Dated)'!$C:$C,"Dividend (paid to cash)")*AA460</f>
        <v>0</v>
      </c>
      <c r="BM460" s="6">
        <f ca="1">BM459+SUMIFS('Transactions (Dated)'!$F:$F,'Transactions (Dated)'!$D:$D,$BF460,'Transactions (Dated)'!$B:$B,BM$11,'Transactions (Dated)'!$C:$C,"Dividend (paid to cash)")*AB460</f>
        <v>2155.902</v>
      </c>
      <c r="BN460" s="6">
        <f ca="1">BN459+SUMIFS('Transactions (Dated)'!$F:$F,'Transactions (Dated)'!$D:$D,$BF460,'Transactions (Dated)'!$B:$B,BN$11,'Transactions (Dated)'!$C:$C,"Dividend (paid to cash)")*AC460</f>
        <v>1740</v>
      </c>
      <c r="BO460" s="6">
        <f ca="1">BO459+SUMIFS('Transactions (Dated)'!$F:$F,'Transactions (Dated)'!$D:$D,$BF460,'Transactions (Dated)'!$B:$B,BO$11,'Transactions (Dated)'!$C:$C,"Dividend (paid to cash)")*AD460</f>
        <v>0</v>
      </c>
      <c r="BP460" s="6">
        <f ca="1">BP459+SUMIFS('Transactions (Dated)'!$F:$F,'Transactions (Dated)'!$D:$D,$BF460,'Transactions (Dated)'!$B:$B,BP$11,'Transactions (Dated)'!$C:$C,"Dividend (paid to cash)")*AE460</f>
        <v>0</v>
      </c>
      <c r="BQ460" s="6">
        <f ca="1">BQ459+SUMIFS('Transactions (Dated)'!$F:$F,'Transactions (Dated)'!$D:$D,$BF460,'Transactions (Dated)'!$B:$B,BQ$11,'Transactions (Dated)'!$C:$C,"Dividend (paid to cash)")*AF460</f>
        <v>0</v>
      </c>
      <c r="BR460" s="6">
        <f ca="1">BR459+SUMIFS('Transactions (Dated)'!$F:$F,'Transactions (Dated)'!$D:$D,$BF460,'Transactions (Dated)'!$B:$B,BR$11,'Transactions (Dated)'!$C:$C,"Dividend (paid to cash)")*AG460</f>
        <v>0</v>
      </c>
      <c r="BS460" s="6">
        <f ca="1">BS459+SUMIFS('Transactions (Dated)'!$F:$F,'Transactions (Dated)'!$D:$D,$BF460,'Transactions (Dated)'!$B:$B,BS$11,'Transactions (Dated)'!$C:$C,"Dividend (paid to cash)")*AH460</f>
        <v>0</v>
      </c>
      <c r="BT460" s="6">
        <f ca="1">BT459+SUMIFS('Transactions (Dated)'!$F:$F,'Transactions (Dated)'!$D:$D,$BF460,'Transactions (Dated)'!$B:$B,BT$11,'Transactions (Dated)'!$C:$C,"Dividend (paid to cash)")*AI460</f>
        <v>0</v>
      </c>
      <c r="BU460" s="6">
        <f ca="1">BU459+SUMIFS('Transactions (Dated)'!$F:$F,'Transactions (Dated)'!$D:$D,$BF460,'Transactions (Dated)'!$B:$B,BU$11,'Transactions (Dated)'!$C:$C,"Dividend (paid to cash)")*AJ460</f>
        <v>0</v>
      </c>
      <c r="BV460" s="6"/>
      <c r="BX460" s="6">
        <f t="shared" ca="1" si="174"/>
        <v>640512.77699999989</v>
      </c>
      <c r="BZ460" s="3">
        <f t="shared" si="175"/>
        <v>42565</v>
      </c>
      <c r="CA460" s="4">
        <f t="shared" ref="CA460:CA523" ca="1" si="194">SUM(AN460:BC460)</f>
        <v>424201.28</v>
      </c>
      <c r="CB460" s="4">
        <f t="shared" ref="CB460:CB523" ca="1" si="195">+BX460</f>
        <v>640512.77699999989</v>
      </c>
      <c r="CD460" s="4">
        <f t="shared" ref="CD460:CD523" ca="1" si="196">CA460+CB460</f>
        <v>1064714.057</v>
      </c>
    </row>
    <row r="461" spans="2:82" x14ac:dyDescent="0.15">
      <c r="B461" s="3">
        <f t="shared" ref="B461:B524" si="197">+E461</f>
        <v>42566</v>
      </c>
      <c r="C461" s="2">
        <v>14482.4</v>
      </c>
      <c r="E461" s="70">
        <v>42566</v>
      </c>
      <c r="F461" s="69">
        <v>8.58</v>
      </c>
      <c r="G461" s="69">
        <v>2.31</v>
      </c>
      <c r="H461" s="69">
        <v>19.54</v>
      </c>
      <c r="I461" s="69">
        <v>38.97</v>
      </c>
      <c r="J461" s="69">
        <v>12.99</v>
      </c>
      <c r="K461" s="69">
        <v>13.34</v>
      </c>
      <c r="L461" s="69">
        <v>17.25</v>
      </c>
      <c r="M461" s="69">
        <v>5.62</v>
      </c>
      <c r="N461" s="69">
        <v>8.89</v>
      </c>
      <c r="O461" s="69">
        <v>9.4167000000000005</v>
      </c>
      <c r="P461" s="69">
        <v>29.24</v>
      </c>
      <c r="Q461" s="69">
        <v>1.08</v>
      </c>
      <c r="R461" s="69">
        <v>7.06</v>
      </c>
      <c r="S461" s="69">
        <v>43.28</v>
      </c>
      <c r="T461" s="4"/>
      <c r="V461" s="3">
        <f t="shared" si="176"/>
        <v>42566</v>
      </c>
      <c r="W461" s="40">
        <f ca="1">W460+SUMIFS('Transactions (Dated)'!$E$2:$E$53,'Transactions (Dated)'!$D$2:$D$53,'Share Values'!$V461,'Transactions (Dated)'!$B$2:$B$53,'Share Values'!W$11,'Transactions (Dated)'!$C$2:$C$53,"Buy")-SUMIFS('Transactions (Dated)'!$E$2:$E$53,'Transactions (Dated)'!$D$2:$D$53,'Share Values'!$V461,'Transactions (Dated)'!$B$2:$B$53,'Share Values'!W$11,'Transactions (Dated)'!$C$2:$C$53,"Sell")</f>
        <v>4625</v>
      </c>
      <c r="X461" s="40">
        <f ca="1">X460+SUMIFS('Transactions (Dated)'!$E$2:$E$53,'Transactions (Dated)'!$D$2:$D$53,'Share Values'!$V461,'Transactions (Dated)'!$B$2:$B$53,'Share Values'!X$11,'Transactions (Dated)'!$C$2:$C$53,"Buy")-SUMIFS('Transactions (Dated)'!$E$2:$E$53,'Transactions (Dated)'!$D$2:$D$53,'Share Values'!$V461,'Transactions (Dated)'!$B$2:$B$53,'Share Values'!X$11,'Transactions (Dated)'!$C$2:$C$53,"Sell")</f>
        <v>9375</v>
      </c>
      <c r="Y461" s="40">
        <f ca="1">Y460+SUMIFS('Transactions (Dated)'!$E$2:$E$53,'Transactions (Dated)'!$D$2:$D$53,'Share Values'!$V461,'Transactions (Dated)'!$B$2:$B$53,'Share Values'!Y$11,'Transactions (Dated)'!$C$2:$C$53,"Buy")-SUMIFS('Transactions (Dated)'!$E$2:$E$53,'Transactions (Dated)'!$D$2:$D$53,'Share Values'!$V461,'Transactions (Dated)'!$B$2:$B$53,'Share Values'!Y$11,'Transactions (Dated)'!$C$2:$C$53,"Sell")</f>
        <v>0</v>
      </c>
      <c r="Z461" s="40">
        <f ca="1">Z460+SUMIFS('Transactions (Dated)'!$E$2:$E$53,'Transactions (Dated)'!$D$2:$D$53,'Share Values'!$V461,'Transactions (Dated)'!$B$2:$B$53,'Share Values'!Z$11,'Transactions (Dated)'!$C$2:$C$53,"Buy")-SUMIFS('Transactions (Dated)'!$E$2:$E$53,'Transactions (Dated)'!$D$2:$D$53,'Share Values'!$V461,'Transactions (Dated)'!$B$2:$B$53,'Share Values'!Z$11,'Transactions (Dated)'!$C$2:$C$53,"Sell")</f>
        <v>1892</v>
      </c>
      <c r="AA461" s="40">
        <f ca="1">AA460+SUMIFS('Transactions (Dated)'!$E$2:$E$53,'Transactions (Dated)'!$D$2:$D$53,'Share Values'!$V461,'Transactions (Dated)'!$B$2:$B$53,'Share Values'!AA$11,'Transactions (Dated)'!$C$2:$C$53,"Buy")-SUMIFS('Transactions (Dated)'!$E$2:$E$53,'Transactions (Dated)'!$D$2:$D$53,'Share Values'!$V461,'Transactions (Dated)'!$B$2:$B$53,'Share Values'!AA$11,'Transactions (Dated)'!$C$2:$C$53,"Sell")</f>
        <v>2348</v>
      </c>
      <c r="AB461" s="40">
        <f ca="1">AB460+SUMIFS('Transactions (Dated)'!$E$2:$E$53,'Transactions (Dated)'!$D$2:$D$53,'Share Values'!$V461,'Transactions (Dated)'!$B$2:$B$53,'Share Values'!AB$11,'Transactions (Dated)'!$C$2:$C$53,"Buy")-SUMIFS('Transactions (Dated)'!$E$2:$E$53,'Transactions (Dated)'!$D$2:$D$53,'Share Values'!$V461,'Transactions (Dated)'!$B$2:$B$53,'Share Values'!AB$11,'Transactions (Dated)'!$C$2:$C$53,"Sell")</f>
        <v>4900</v>
      </c>
      <c r="AC461" s="40">
        <f ca="1">AC460+SUMIFS('Transactions (Dated)'!$E$2:$E$53,'Transactions (Dated)'!$D$2:$D$53,'Share Values'!$V461,'Transactions (Dated)'!$B$2:$B$53,'Share Values'!AC$11,'Transactions (Dated)'!$C$2:$C$53,"Buy")-SUMIFS('Transactions (Dated)'!$E$2:$E$53,'Transactions (Dated)'!$D$2:$D$53,'Share Values'!$V461,'Transactions (Dated)'!$B$2:$B$53,'Share Values'!AC$11,'Transactions (Dated)'!$C$2:$C$53,"Sell")</f>
        <v>2900</v>
      </c>
      <c r="AD461" s="40">
        <f ca="1">AD460+SUMIFS('Transactions (Dated)'!$E$2:$E$53,'Transactions (Dated)'!$D$2:$D$53,'Share Values'!$V461,'Transactions (Dated)'!$B$2:$B$53,'Share Values'!AD$11,'Transactions (Dated)'!$C$2:$C$53,"Buy")-SUMIFS('Transactions (Dated)'!$E$2:$E$53,'Transactions (Dated)'!$D$2:$D$53,'Share Values'!$V461,'Transactions (Dated)'!$B$2:$B$53,'Share Values'!AD$11,'Transactions (Dated)'!$C$2:$C$53,"Sell")</f>
        <v>14201</v>
      </c>
      <c r="AE461" s="40">
        <f ca="1">AE460+SUMIFS('Transactions (Dated)'!$E$2:$E$53,'Transactions (Dated)'!$D$2:$D$53,'Share Values'!$V461,'Transactions (Dated)'!$B$2:$B$53,'Share Values'!AE$11,'Transactions (Dated)'!$C$2:$C$53,"Buy")-SUMIFS('Transactions (Dated)'!$E$2:$E$53,'Transactions (Dated)'!$D$2:$D$53,'Share Values'!$V461,'Transactions (Dated)'!$B$2:$B$53,'Share Values'!AE$11,'Transactions (Dated)'!$C$2:$C$53,"Sell")</f>
        <v>6835</v>
      </c>
      <c r="AF461" s="40">
        <f ca="1">AF460+SUMIFS('Transactions (Dated)'!$E$2:$E$53,'Transactions (Dated)'!$D$2:$D$53,'Share Values'!$V461,'Transactions (Dated)'!$B$2:$B$53,'Share Values'!AF$11,'Transactions (Dated)'!$C$2:$C$53,"Buy")-SUMIFS('Transactions (Dated)'!$E$2:$E$53,'Transactions (Dated)'!$D$2:$D$53,'Share Values'!$V461,'Transactions (Dated)'!$B$2:$B$53,'Share Values'!AF$11,'Transactions (Dated)'!$C$2:$C$53,"Sell")</f>
        <v>0</v>
      </c>
      <c r="AG461" s="40">
        <f ca="1">AG460+SUMIFS('Transactions (Dated)'!$E$2:$E$53,'Transactions (Dated)'!$D$2:$D$53,'Share Values'!$V461,'Transactions (Dated)'!$B$2:$B$53,'Share Values'!AG$11,'Transactions (Dated)'!$C$2:$C$53,"Buy")-SUMIFS('Transactions (Dated)'!$E$2:$E$53,'Transactions (Dated)'!$D$2:$D$53,'Share Values'!$V461,'Transactions (Dated)'!$B$2:$B$53,'Share Values'!AG$11,'Transactions (Dated)'!$C$2:$C$53,"Sell")</f>
        <v>0</v>
      </c>
      <c r="AH461" s="40">
        <f ca="1">AH460+SUMIFS('Transactions (Dated)'!$E$2:$E$53,'Transactions (Dated)'!$D$2:$D$53,'Share Values'!$V461,'Transactions (Dated)'!$B$2:$B$53,'Share Values'!AH$11,'Transactions (Dated)'!$C$2:$C$53,"Buy")-SUMIFS('Transactions (Dated)'!$E$2:$E$53,'Transactions (Dated)'!$D$2:$D$53,'Share Values'!$V461,'Transactions (Dated)'!$B$2:$B$53,'Share Values'!AH$11,'Transactions (Dated)'!$C$2:$C$53,"Sell")</f>
        <v>0</v>
      </c>
      <c r="AI461" s="40">
        <f ca="1">AI460+SUMIFS('Transactions (Dated)'!$E$2:$E$53,'Transactions (Dated)'!$D$2:$D$53,'Share Values'!$V461,'Transactions (Dated)'!$B$2:$B$53,'Share Values'!AI$11,'Transactions (Dated)'!$C$2:$C$53,"Buy")-SUMIFS('Transactions (Dated)'!$E$2:$E$53,'Transactions (Dated)'!$D$2:$D$53,'Share Values'!$V461,'Transactions (Dated)'!$B$2:$B$53,'Share Values'!AI$11,'Transactions (Dated)'!$C$2:$C$53,"Sell")</f>
        <v>0</v>
      </c>
      <c r="AJ461" s="40">
        <f ca="1">AJ460+SUMIFS('Transactions (Dated)'!$E$2:$E$53,'Transactions (Dated)'!$D$2:$D$53,'Share Values'!$V461,'Transactions (Dated)'!$B$2:$B$53,'Share Values'!AJ$11,'Transactions (Dated)'!$C$2:$C$53,"Buy")-SUMIFS('Transactions (Dated)'!$E$2:$E$53,'Transactions (Dated)'!$D$2:$D$53,'Share Values'!$V461,'Transactions (Dated)'!$B$2:$B$53,'Share Values'!AJ$11,'Transactions (Dated)'!$C$2:$C$53,"Sell")</f>
        <v>0</v>
      </c>
      <c r="AK461" s="40"/>
      <c r="AM461" s="3">
        <f t="shared" si="177"/>
        <v>42566</v>
      </c>
      <c r="AN461" s="6">
        <f t="shared" ca="1" si="178"/>
        <v>39682.5</v>
      </c>
      <c r="AO461" s="6">
        <f t="shared" ca="1" si="179"/>
        <v>21656.25</v>
      </c>
      <c r="AP461" s="6">
        <f t="shared" ca="1" si="180"/>
        <v>0</v>
      </c>
      <c r="AQ461" s="6">
        <f t="shared" ca="1" si="181"/>
        <v>73731.239999999991</v>
      </c>
      <c r="AR461" s="6">
        <f t="shared" ca="1" si="182"/>
        <v>30500.52</v>
      </c>
      <c r="AS461" s="6">
        <f t="shared" ca="1" si="183"/>
        <v>65366</v>
      </c>
      <c r="AT461" s="6">
        <f t="shared" ca="1" si="184"/>
        <v>50025</v>
      </c>
      <c r="AU461" s="6">
        <f t="shared" ca="1" si="185"/>
        <v>79809.62</v>
      </c>
      <c r="AV461" s="6">
        <f t="shared" ca="1" si="186"/>
        <v>60763.15</v>
      </c>
      <c r="AW461" s="6">
        <f t="shared" ca="1" si="187"/>
        <v>0</v>
      </c>
      <c r="AX461" s="6">
        <f t="shared" ca="1" si="188"/>
        <v>0</v>
      </c>
      <c r="AY461" s="6">
        <f t="shared" ca="1" si="189"/>
        <v>0</v>
      </c>
      <c r="AZ461" s="6">
        <f t="shared" ca="1" si="190"/>
        <v>0</v>
      </c>
      <c r="BA461" s="6">
        <f t="shared" ca="1" si="191"/>
        <v>0</v>
      </c>
      <c r="BB461" s="6"/>
      <c r="BD461" s="4">
        <f t="shared" ca="1" si="192"/>
        <v>421534.28</v>
      </c>
      <c r="BF461" s="3">
        <f t="shared" si="193"/>
        <v>42566</v>
      </c>
      <c r="BG461" s="6">
        <f>BG460+SUMIFS('Transactions (Dated)'!H:H,'Transactions (Dated)'!D:D,'Share Values'!AM461)</f>
        <v>633797.67999999993</v>
      </c>
      <c r="BH461" s="6">
        <f ca="1">BH460+SUMIFS('Transactions (Dated)'!$F:$F,'Transactions (Dated)'!$D:$D,$BF461,'Transactions (Dated)'!$B:$B,BH$11,'Transactions (Dated)'!$C:$C,"Dividend (paid to cash)")*W461</f>
        <v>0</v>
      </c>
      <c r="BI461" s="6">
        <f ca="1">BI460+SUMIFS('Transactions (Dated)'!$F:$F,'Transactions (Dated)'!$D:$D,$BF461,'Transactions (Dated)'!$B:$B,BI$11,'Transactions (Dated)'!$C:$C,"Dividend (paid to cash)")*X461</f>
        <v>2421.875</v>
      </c>
      <c r="BJ461" s="6">
        <f ca="1">BJ460+SUMIFS('Transactions (Dated)'!$F:$F,'Transactions (Dated)'!$D:$D,$BF461,'Transactions (Dated)'!$B:$B,BJ$11,'Transactions (Dated)'!$C:$C,"Dividend (paid to cash)")*Y461</f>
        <v>0</v>
      </c>
      <c r="BK461" s="6">
        <f ca="1">BK460+SUMIFS('Transactions (Dated)'!$F:$F,'Transactions (Dated)'!$D:$D,$BF461,'Transactions (Dated)'!$B:$B,BK$11,'Transactions (Dated)'!$C:$C,"Dividend (paid to cash)")*Z461</f>
        <v>397.32000000000005</v>
      </c>
      <c r="BL461" s="6">
        <f ca="1">BL460+SUMIFS('Transactions (Dated)'!$F:$F,'Transactions (Dated)'!$D:$D,$BF461,'Transactions (Dated)'!$B:$B,BL$11,'Transactions (Dated)'!$C:$C,"Dividend (paid to cash)")*AA461</f>
        <v>0</v>
      </c>
      <c r="BM461" s="6">
        <f ca="1">BM460+SUMIFS('Transactions (Dated)'!$F:$F,'Transactions (Dated)'!$D:$D,$BF461,'Transactions (Dated)'!$B:$B,BM$11,'Transactions (Dated)'!$C:$C,"Dividend (paid to cash)")*AB461</f>
        <v>2155.902</v>
      </c>
      <c r="BN461" s="6">
        <f ca="1">BN460+SUMIFS('Transactions (Dated)'!$F:$F,'Transactions (Dated)'!$D:$D,$BF461,'Transactions (Dated)'!$B:$B,BN$11,'Transactions (Dated)'!$C:$C,"Dividend (paid to cash)")*AC461</f>
        <v>1740</v>
      </c>
      <c r="BO461" s="6">
        <f ca="1">BO460+SUMIFS('Transactions (Dated)'!$F:$F,'Transactions (Dated)'!$D:$D,$BF461,'Transactions (Dated)'!$B:$B,BO$11,'Transactions (Dated)'!$C:$C,"Dividend (paid to cash)")*AD461</f>
        <v>0</v>
      </c>
      <c r="BP461" s="6">
        <f ca="1">BP460+SUMIFS('Transactions (Dated)'!$F:$F,'Transactions (Dated)'!$D:$D,$BF461,'Transactions (Dated)'!$B:$B,BP$11,'Transactions (Dated)'!$C:$C,"Dividend (paid to cash)")*AE461</f>
        <v>0</v>
      </c>
      <c r="BQ461" s="6">
        <f ca="1">BQ460+SUMIFS('Transactions (Dated)'!$F:$F,'Transactions (Dated)'!$D:$D,$BF461,'Transactions (Dated)'!$B:$B,BQ$11,'Transactions (Dated)'!$C:$C,"Dividend (paid to cash)")*AF461</f>
        <v>0</v>
      </c>
      <c r="BR461" s="6">
        <f ca="1">BR460+SUMIFS('Transactions (Dated)'!$F:$F,'Transactions (Dated)'!$D:$D,$BF461,'Transactions (Dated)'!$B:$B,BR$11,'Transactions (Dated)'!$C:$C,"Dividend (paid to cash)")*AG461</f>
        <v>0</v>
      </c>
      <c r="BS461" s="6">
        <f ca="1">BS460+SUMIFS('Transactions (Dated)'!$F:$F,'Transactions (Dated)'!$D:$D,$BF461,'Transactions (Dated)'!$B:$B,BS$11,'Transactions (Dated)'!$C:$C,"Dividend (paid to cash)")*AH461</f>
        <v>0</v>
      </c>
      <c r="BT461" s="6">
        <f ca="1">BT460+SUMIFS('Transactions (Dated)'!$F:$F,'Transactions (Dated)'!$D:$D,$BF461,'Transactions (Dated)'!$B:$B,BT$11,'Transactions (Dated)'!$C:$C,"Dividend (paid to cash)")*AI461</f>
        <v>0</v>
      </c>
      <c r="BU461" s="6">
        <f ca="1">BU460+SUMIFS('Transactions (Dated)'!$F:$F,'Transactions (Dated)'!$D:$D,$BF461,'Transactions (Dated)'!$B:$B,BU$11,'Transactions (Dated)'!$C:$C,"Dividend (paid to cash)")*AJ461</f>
        <v>0</v>
      </c>
      <c r="BV461" s="6"/>
      <c r="BX461" s="6">
        <f t="shared" ref="BX461:BX524" ca="1" si="198">SUM(BG461:BW461)</f>
        <v>640512.77699999989</v>
      </c>
      <c r="BZ461" s="3">
        <f t="shared" ref="BZ461:BZ524" si="199">BF461</f>
        <v>42566</v>
      </c>
      <c r="CA461" s="4">
        <f t="shared" ca="1" si="194"/>
        <v>421534.28</v>
      </c>
      <c r="CB461" s="4">
        <f t="shared" ca="1" si="195"/>
        <v>640512.77699999989</v>
      </c>
      <c r="CD461" s="4">
        <f t="shared" ca="1" si="196"/>
        <v>1062047.057</v>
      </c>
    </row>
    <row r="462" spans="2:82" x14ac:dyDescent="0.15">
      <c r="B462" s="3">
        <f t="shared" si="197"/>
        <v>42569</v>
      </c>
      <c r="C462" s="2">
        <v>14532.4</v>
      </c>
      <c r="E462" s="70">
        <v>42569</v>
      </c>
      <c r="F462" s="69">
        <v>8.7100000000000009</v>
      </c>
      <c r="G462" s="69">
        <v>2.3199999999999998</v>
      </c>
      <c r="H462" s="69">
        <v>19.59</v>
      </c>
      <c r="I462" s="69">
        <v>39.44</v>
      </c>
      <c r="J462" s="69">
        <v>13</v>
      </c>
      <c r="K462" s="69">
        <v>13.49</v>
      </c>
      <c r="L462" s="69">
        <v>17.2</v>
      </c>
      <c r="M462" s="69">
        <v>5.74</v>
      </c>
      <c r="N462" s="69">
        <v>8.9</v>
      </c>
      <c r="O462" s="69">
        <v>9.5167000000000002</v>
      </c>
      <c r="P462" s="69">
        <v>29.23</v>
      </c>
      <c r="Q462" s="69">
        <v>1.08</v>
      </c>
      <c r="R462" s="69">
        <v>7</v>
      </c>
      <c r="S462" s="69">
        <v>43.29</v>
      </c>
      <c r="T462" s="4"/>
      <c r="V462" s="3">
        <f t="shared" si="176"/>
        <v>42569</v>
      </c>
      <c r="W462" s="40">
        <f ca="1">W461+SUMIFS('Transactions (Dated)'!$E$2:$E$53,'Transactions (Dated)'!$D$2:$D$53,'Share Values'!$V462,'Transactions (Dated)'!$B$2:$B$53,'Share Values'!W$11,'Transactions (Dated)'!$C$2:$C$53,"Buy")-SUMIFS('Transactions (Dated)'!$E$2:$E$53,'Transactions (Dated)'!$D$2:$D$53,'Share Values'!$V462,'Transactions (Dated)'!$B$2:$B$53,'Share Values'!W$11,'Transactions (Dated)'!$C$2:$C$53,"Sell")</f>
        <v>4625</v>
      </c>
      <c r="X462" s="40">
        <f ca="1">X461+SUMIFS('Transactions (Dated)'!$E$2:$E$53,'Transactions (Dated)'!$D$2:$D$53,'Share Values'!$V462,'Transactions (Dated)'!$B$2:$B$53,'Share Values'!X$11,'Transactions (Dated)'!$C$2:$C$53,"Buy")-SUMIFS('Transactions (Dated)'!$E$2:$E$53,'Transactions (Dated)'!$D$2:$D$53,'Share Values'!$V462,'Transactions (Dated)'!$B$2:$B$53,'Share Values'!X$11,'Transactions (Dated)'!$C$2:$C$53,"Sell")</f>
        <v>9375</v>
      </c>
      <c r="Y462" s="40">
        <f ca="1">Y461+SUMIFS('Transactions (Dated)'!$E$2:$E$53,'Transactions (Dated)'!$D$2:$D$53,'Share Values'!$V462,'Transactions (Dated)'!$B$2:$B$53,'Share Values'!Y$11,'Transactions (Dated)'!$C$2:$C$53,"Buy")-SUMIFS('Transactions (Dated)'!$E$2:$E$53,'Transactions (Dated)'!$D$2:$D$53,'Share Values'!$V462,'Transactions (Dated)'!$B$2:$B$53,'Share Values'!Y$11,'Transactions (Dated)'!$C$2:$C$53,"Sell")</f>
        <v>0</v>
      </c>
      <c r="Z462" s="40">
        <f ca="1">Z461+SUMIFS('Transactions (Dated)'!$E$2:$E$53,'Transactions (Dated)'!$D$2:$D$53,'Share Values'!$V462,'Transactions (Dated)'!$B$2:$B$53,'Share Values'!Z$11,'Transactions (Dated)'!$C$2:$C$53,"Buy")-SUMIFS('Transactions (Dated)'!$E$2:$E$53,'Transactions (Dated)'!$D$2:$D$53,'Share Values'!$V462,'Transactions (Dated)'!$B$2:$B$53,'Share Values'!Z$11,'Transactions (Dated)'!$C$2:$C$53,"Sell")</f>
        <v>1892</v>
      </c>
      <c r="AA462" s="40">
        <f ca="1">AA461+SUMIFS('Transactions (Dated)'!$E$2:$E$53,'Transactions (Dated)'!$D$2:$D$53,'Share Values'!$V462,'Transactions (Dated)'!$B$2:$B$53,'Share Values'!AA$11,'Transactions (Dated)'!$C$2:$C$53,"Buy")-SUMIFS('Transactions (Dated)'!$E$2:$E$53,'Transactions (Dated)'!$D$2:$D$53,'Share Values'!$V462,'Transactions (Dated)'!$B$2:$B$53,'Share Values'!AA$11,'Transactions (Dated)'!$C$2:$C$53,"Sell")</f>
        <v>2348</v>
      </c>
      <c r="AB462" s="40">
        <f ca="1">AB461+SUMIFS('Transactions (Dated)'!$E$2:$E$53,'Transactions (Dated)'!$D$2:$D$53,'Share Values'!$V462,'Transactions (Dated)'!$B$2:$B$53,'Share Values'!AB$11,'Transactions (Dated)'!$C$2:$C$53,"Buy")-SUMIFS('Transactions (Dated)'!$E$2:$E$53,'Transactions (Dated)'!$D$2:$D$53,'Share Values'!$V462,'Transactions (Dated)'!$B$2:$B$53,'Share Values'!AB$11,'Transactions (Dated)'!$C$2:$C$53,"Sell")</f>
        <v>4900</v>
      </c>
      <c r="AC462" s="40">
        <f ca="1">AC461+SUMIFS('Transactions (Dated)'!$E$2:$E$53,'Transactions (Dated)'!$D$2:$D$53,'Share Values'!$V462,'Transactions (Dated)'!$B$2:$B$53,'Share Values'!AC$11,'Transactions (Dated)'!$C$2:$C$53,"Buy")-SUMIFS('Transactions (Dated)'!$E$2:$E$53,'Transactions (Dated)'!$D$2:$D$53,'Share Values'!$V462,'Transactions (Dated)'!$B$2:$B$53,'Share Values'!AC$11,'Transactions (Dated)'!$C$2:$C$53,"Sell")</f>
        <v>2900</v>
      </c>
      <c r="AD462" s="40">
        <f ca="1">AD461+SUMIFS('Transactions (Dated)'!$E$2:$E$53,'Transactions (Dated)'!$D$2:$D$53,'Share Values'!$V462,'Transactions (Dated)'!$B$2:$B$53,'Share Values'!AD$11,'Transactions (Dated)'!$C$2:$C$53,"Buy")-SUMIFS('Transactions (Dated)'!$E$2:$E$53,'Transactions (Dated)'!$D$2:$D$53,'Share Values'!$V462,'Transactions (Dated)'!$B$2:$B$53,'Share Values'!AD$11,'Transactions (Dated)'!$C$2:$C$53,"Sell")</f>
        <v>14201</v>
      </c>
      <c r="AE462" s="40">
        <f ca="1">AE461+SUMIFS('Transactions (Dated)'!$E$2:$E$53,'Transactions (Dated)'!$D$2:$D$53,'Share Values'!$V462,'Transactions (Dated)'!$B$2:$B$53,'Share Values'!AE$11,'Transactions (Dated)'!$C$2:$C$53,"Buy")-SUMIFS('Transactions (Dated)'!$E$2:$E$53,'Transactions (Dated)'!$D$2:$D$53,'Share Values'!$V462,'Transactions (Dated)'!$B$2:$B$53,'Share Values'!AE$11,'Transactions (Dated)'!$C$2:$C$53,"Sell")</f>
        <v>6835</v>
      </c>
      <c r="AF462" s="40">
        <f ca="1">AF461+SUMIFS('Transactions (Dated)'!$E$2:$E$53,'Transactions (Dated)'!$D$2:$D$53,'Share Values'!$V462,'Transactions (Dated)'!$B$2:$B$53,'Share Values'!AF$11,'Transactions (Dated)'!$C$2:$C$53,"Buy")-SUMIFS('Transactions (Dated)'!$E$2:$E$53,'Transactions (Dated)'!$D$2:$D$53,'Share Values'!$V462,'Transactions (Dated)'!$B$2:$B$53,'Share Values'!AF$11,'Transactions (Dated)'!$C$2:$C$53,"Sell")</f>
        <v>0</v>
      </c>
      <c r="AG462" s="40">
        <f ca="1">AG461+SUMIFS('Transactions (Dated)'!$E$2:$E$53,'Transactions (Dated)'!$D$2:$D$53,'Share Values'!$V462,'Transactions (Dated)'!$B$2:$B$53,'Share Values'!AG$11,'Transactions (Dated)'!$C$2:$C$53,"Buy")-SUMIFS('Transactions (Dated)'!$E$2:$E$53,'Transactions (Dated)'!$D$2:$D$53,'Share Values'!$V462,'Transactions (Dated)'!$B$2:$B$53,'Share Values'!AG$11,'Transactions (Dated)'!$C$2:$C$53,"Sell")</f>
        <v>0</v>
      </c>
      <c r="AH462" s="40">
        <f ca="1">AH461+SUMIFS('Transactions (Dated)'!$E$2:$E$53,'Transactions (Dated)'!$D$2:$D$53,'Share Values'!$V462,'Transactions (Dated)'!$B$2:$B$53,'Share Values'!AH$11,'Transactions (Dated)'!$C$2:$C$53,"Buy")-SUMIFS('Transactions (Dated)'!$E$2:$E$53,'Transactions (Dated)'!$D$2:$D$53,'Share Values'!$V462,'Transactions (Dated)'!$B$2:$B$53,'Share Values'!AH$11,'Transactions (Dated)'!$C$2:$C$53,"Sell")</f>
        <v>0</v>
      </c>
      <c r="AI462" s="40">
        <f ca="1">AI461+SUMIFS('Transactions (Dated)'!$E$2:$E$53,'Transactions (Dated)'!$D$2:$D$53,'Share Values'!$V462,'Transactions (Dated)'!$B$2:$B$53,'Share Values'!AI$11,'Transactions (Dated)'!$C$2:$C$53,"Buy")-SUMIFS('Transactions (Dated)'!$E$2:$E$53,'Transactions (Dated)'!$D$2:$D$53,'Share Values'!$V462,'Transactions (Dated)'!$B$2:$B$53,'Share Values'!AI$11,'Transactions (Dated)'!$C$2:$C$53,"Sell")</f>
        <v>0</v>
      </c>
      <c r="AJ462" s="40">
        <f ca="1">AJ461+SUMIFS('Transactions (Dated)'!$E$2:$E$53,'Transactions (Dated)'!$D$2:$D$53,'Share Values'!$V462,'Transactions (Dated)'!$B$2:$B$53,'Share Values'!AJ$11,'Transactions (Dated)'!$C$2:$C$53,"Buy")-SUMIFS('Transactions (Dated)'!$E$2:$E$53,'Transactions (Dated)'!$D$2:$D$53,'Share Values'!$V462,'Transactions (Dated)'!$B$2:$B$53,'Share Values'!AJ$11,'Transactions (Dated)'!$C$2:$C$53,"Sell")</f>
        <v>0</v>
      </c>
      <c r="AK462" s="40"/>
      <c r="AM462" s="3">
        <f t="shared" si="177"/>
        <v>42569</v>
      </c>
      <c r="AN462" s="6">
        <f t="shared" ca="1" si="178"/>
        <v>40283.750000000007</v>
      </c>
      <c r="AO462" s="6">
        <f t="shared" ca="1" si="179"/>
        <v>21750</v>
      </c>
      <c r="AP462" s="6">
        <f t="shared" ca="1" si="180"/>
        <v>0</v>
      </c>
      <c r="AQ462" s="6">
        <f t="shared" ca="1" si="181"/>
        <v>74620.479999999996</v>
      </c>
      <c r="AR462" s="6">
        <f t="shared" ca="1" si="182"/>
        <v>30524</v>
      </c>
      <c r="AS462" s="6">
        <f t="shared" ca="1" si="183"/>
        <v>66101</v>
      </c>
      <c r="AT462" s="6">
        <f t="shared" ca="1" si="184"/>
        <v>49880</v>
      </c>
      <c r="AU462" s="6">
        <f t="shared" ca="1" si="185"/>
        <v>81513.740000000005</v>
      </c>
      <c r="AV462" s="6">
        <f t="shared" ca="1" si="186"/>
        <v>60831.5</v>
      </c>
      <c r="AW462" s="6">
        <f t="shared" ca="1" si="187"/>
        <v>0</v>
      </c>
      <c r="AX462" s="6">
        <f t="shared" ca="1" si="188"/>
        <v>0</v>
      </c>
      <c r="AY462" s="6">
        <f t="shared" ca="1" si="189"/>
        <v>0</v>
      </c>
      <c r="AZ462" s="6">
        <f t="shared" ca="1" si="190"/>
        <v>0</v>
      </c>
      <c r="BA462" s="6">
        <f t="shared" ca="1" si="191"/>
        <v>0</v>
      </c>
      <c r="BB462" s="6"/>
      <c r="BD462" s="4">
        <f t="shared" ca="1" si="192"/>
        <v>425504.47</v>
      </c>
      <c r="BF462" s="3">
        <f t="shared" si="193"/>
        <v>42569</v>
      </c>
      <c r="BG462" s="6">
        <f>BG461+SUMIFS('Transactions (Dated)'!H:H,'Transactions (Dated)'!D:D,'Share Values'!AM462)</f>
        <v>633797.67999999993</v>
      </c>
      <c r="BH462" s="6">
        <f ca="1">BH461+SUMIFS('Transactions (Dated)'!$F:$F,'Transactions (Dated)'!$D:$D,$BF462,'Transactions (Dated)'!$B:$B,BH$11,'Transactions (Dated)'!$C:$C,"Dividend (paid to cash)")*W462</f>
        <v>0</v>
      </c>
      <c r="BI462" s="6">
        <f ca="1">BI461+SUMIFS('Transactions (Dated)'!$F:$F,'Transactions (Dated)'!$D:$D,$BF462,'Transactions (Dated)'!$B:$B,BI$11,'Transactions (Dated)'!$C:$C,"Dividend (paid to cash)")*X462</f>
        <v>2421.875</v>
      </c>
      <c r="BJ462" s="6">
        <f ca="1">BJ461+SUMIFS('Transactions (Dated)'!$F:$F,'Transactions (Dated)'!$D:$D,$BF462,'Transactions (Dated)'!$B:$B,BJ$11,'Transactions (Dated)'!$C:$C,"Dividend (paid to cash)")*Y462</f>
        <v>0</v>
      </c>
      <c r="BK462" s="6">
        <f ca="1">BK461+SUMIFS('Transactions (Dated)'!$F:$F,'Transactions (Dated)'!$D:$D,$BF462,'Transactions (Dated)'!$B:$B,BK$11,'Transactions (Dated)'!$C:$C,"Dividend (paid to cash)")*Z462</f>
        <v>397.32000000000005</v>
      </c>
      <c r="BL462" s="6">
        <f ca="1">BL461+SUMIFS('Transactions (Dated)'!$F:$F,'Transactions (Dated)'!$D:$D,$BF462,'Transactions (Dated)'!$B:$B,BL$11,'Transactions (Dated)'!$C:$C,"Dividend (paid to cash)")*AA462</f>
        <v>0</v>
      </c>
      <c r="BM462" s="6">
        <f ca="1">BM461+SUMIFS('Transactions (Dated)'!$F:$F,'Transactions (Dated)'!$D:$D,$BF462,'Transactions (Dated)'!$B:$B,BM$11,'Transactions (Dated)'!$C:$C,"Dividend (paid to cash)")*AB462</f>
        <v>2155.902</v>
      </c>
      <c r="BN462" s="6">
        <f ca="1">BN461+SUMIFS('Transactions (Dated)'!$F:$F,'Transactions (Dated)'!$D:$D,$BF462,'Transactions (Dated)'!$B:$B,BN$11,'Transactions (Dated)'!$C:$C,"Dividend (paid to cash)")*AC462</f>
        <v>1740</v>
      </c>
      <c r="BO462" s="6">
        <f ca="1">BO461+SUMIFS('Transactions (Dated)'!$F:$F,'Transactions (Dated)'!$D:$D,$BF462,'Transactions (Dated)'!$B:$B,BO$11,'Transactions (Dated)'!$C:$C,"Dividend (paid to cash)")*AD462</f>
        <v>0</v>
      </c>
      <c r="BP462" s="6">
        <f ca="1">BP461+SUMIFS('Transactions (Dated)'!$F:$F,'Transactions (Dated)'!$D:$D,$BF462,'Transactions (Dated)'!$B:$B,BP$11,'Transactions (Dated)'!$C:$C,"Dividend (paid to cash)")*AE462</f>
        <v>0</v>
      </c>
      <c r="BQ462" s="6">
        <f ca="1">BQ461+SUMIFS('Transactions (Dated)'!$F:$F,'Transactions (Dated)'!$D:$D,$BF462,'Transactions (Dated)'!$B:$B,BQ$11,'Transactions (Dated)'!$C:$C,"Dividend (paid to cash)")*AF462</f>
        <v>0</v>
      </c>
      <c r="BR462" s="6">
        <f ca="1">BR461+SUMIFS('Transactions (Dated)'!$F:$F,'Transactions (Dated)'!$D:$D,$BF462,'Transactions (Dated)'!$B:$B,BR$11,'Transactions (Dated)'!$C:$C,"Dividend (paid to cash)")*AG462</f>
        <v>0</v>
      </c>
      <c r="BS462" s="6">
        <f ca="1">BS461+SUMIFS('Transactions (Dated)'!$F:$F,'Transactions (Dated)'!$D:$D,$BF462,'Transactions (Dated)'!$B:$B,BS$11,'Transactions (Dated)'!$C:$C,"Dividend (paid to cash)")*AH462</f>
        <v>0</v>
      </c>
      <c r="BT462" s="6">
        <f ca="1">BT461+SUMIFS('Transactions (Dated)'!$F:$F,'Transactions (Dated)'!$D:$D,$BF462,'Transactions (Dated)'!$B:$B,BT$11,'Transactions (Dated)'!$C:$C,"Dividend (paid to cash)")*AI462</f>
        <v>0</v>
      </c>
      <c r="BU462" s="6">
        <f ca="1">BU461+SUMIFS('Transactions (Dated)'!$F:$F,'Transactions (Dated)'!$D:$D,$BF462,'Transactions (Dated)'!$B:$B,BU$11,'Transactions (Dated)'!$C:$C,"Dividend (paid to cash)")*AJ462</f>
        <v>0</v>
      </c>
      <c r="BV462" s="6"/>
      <c r="BX462" s="6">
        <f t="shared" ca="1" si="198"/>
        <v>640512.77699999989</v>
      </c>
      <c r="BZ462" s="3">
        <f t="shared" si="199"/>
        <v>42569</v>
      </c>
      <c r="CA462" s="4">
        <f t="shared" ca="1" si="194"/>
        <v>425504.47</v>
      </c>
      <c r="CB462" s="4">
        <f t="shared" ca="1" si="195"/>
        <v>640512.77699999989</v>
      </c>
      <c r="CD462" s="4">
        <f t="shared" ca="1" si="196"/>
        <v>1066017.247</v>
      </c>
    </row>
    <row r="463" spans="2:82" x14ac:dyDescent="0.15">
      <c r="B463" s="3">
        <f t="shared" si="197"/>
        <v>42570</v>
      </c>
      <c r="C463" s="2">
        <v>14524.6</v>
      </c>
      <c r="E463" s="70">
        <v>42570</v>
      </c>
      <c r="F463" s="69">
        <v>8.68</v>
      </c>
      <c r="G463" s="69">
        <v>2.27</v>
      </c>
      <c r="H463" s="69">
        <v>19.600000000000001</v>
      </c>
      <c r="I463" s="69">
        <v>39.89</v>
      </c>
      <c r="J463" s="69">
        <v>12.85</v>
      </c>
      <c r="K463" s="69">
        <v>13.57</v>
      </c>
      <c r="L463" s="69">
        <v>16.96</v>
      </c>
      <c r="M463" s="69">
        <v>5.83</v>
      </c>
      <c r="N463" s="69">
        <v>8.51</v>
      </c>
      <c r="O463" s="69">
        <v>9.1667000000000005</v>
      </c>
      <c r="P463" s="69">
        <v>29.38</v>
      </c>
      <c r="Q463" s="69">
        <v>1.08</v>
      </c>
      <c r="R463" s="69">
        <v>6.74</v>
      </c>
      <c r="S463" s="69">
        <v>43.24</v>
      </c>
      <c r="T463" s="4"/>
      <c r="V463" s="3">
        <f t="shared" si="176"/>
        <v>42570</v>
      </c>
      <c r="W463" s="40">
        <f ca="1">W462+SUMIFS('Transactions (Dated)'!$E$2:$E$53,'Transactions (Dated)'!$D$2:$D$53,'Share Values'!$V463,'Transactions (Dated)'!$B$2:$B$53,'Share Values'!W$11,'Transactions (Dated)'!$C$2:$C$53,"Buy")-SUMIFS('Transactions (Dated)'!$E$2:$E$53,'Transactions (Dated)'!$D$2:$D$53,'Share Values'!$V463,'Transactions (Dated)'!$B$2:$B$53,'Share Values'!W$11,'Transactions (Dated)'!$C$2:$C$53,"Sell")</f>
        <v>4625</v>
      </c>
      <c r="X463" s="40">
        <f ca="1">X462+SUMIFS('Transactions (Dated)'!$E$2:$E$53,'Transactions (Dated)'!$D$2:$D$53,'Share Values'!$V463,'Transactions (Dated)'!$B$2:$B$53,'Share Values'!X$11,'Transactions (Dated)'!$C$2:$C$53,"Buy")-SUMIFS('Transactions (Dated)'!$E$2:$E$53,'Transactions (Dated)'!$D$2:$D$53,'Share Values'!$V463,'Transactions (Dated)'!$B$2:$B$53,'Share Values'!X$11,'Transactions (Dated)'!$C$2:$C$53,"Sell")</f>
        <v>9375</v>
      </c>
      <c r="Y463" s="40">
        <f ca="1">Y462+SUMIFS('Transactions (Dated)'!$E$2:$E$53,'Transactions (Dated)'!$D$2:$D$53,'Share Values'!$V463,'Transactions (Dated)'!$B$2:$B$53,'Share Values'!Y$11,'Transactions (Dated)'!$C$2:$C$53,"Buy")-SUMIFS('Transactions (Dated)'!$E$2:$E$53,'Transactions (Dated)'!$D$2:$D$53,'Share Values'!$V463,'Transactions (Dated)'!$B$2:$B$53,'Share Values'!Y$11,'Transactions (Dated)'!$C$2:$C$53,"Sell")</f>
        <v>0</v>
      </c>
      <c r="Z463" s="40">
        <f ca="1">Z462+SUMIFS('Transactions (Dated)'!$E$2:$E$53,'Transactions (Dated)'!$D$2:$D$53,'Share Values'!$V463,'Transactions (Dated)'!$B$2:$B$53,'Share Values'!Z$11,'Transactions (Dated)'!$C$2:$C$53,"Buy")-SUMIFS('Transactions (Dated)'!$E$2:$E$53,'Transactions (Dated)'!$D$2:$D$53,'Share Values'!$V463,'Transactions (Dated)'!$B$2:$B$53,'Share Values'!Z$11,'Transactions (Dated)'!$C$2:$C$53,"Sell")</f>
        <v>1892</v>
      </c>
      <c r="AA463" s="40">
        <f ca="1">AA462+SUMIFS('Transactions (Dated)'!$E$2:$E$53,'Transactions (Dated)'!$D$2:$D$53,'Share Values'!$V463,'Transactions (Dated)'!$B$2:$B$53,'Share Values'!AA$11,'Transactions (Dated)'!$C$2:$C$53,"Buy")-SUMIFS('Transactions (Dated)'!$E$2:$E$53,'Transactions (Dated)'!$D$2:$D$53,'Share Values'!$V463,'Transactions (Dated)'!$B$2:$B$53,'Share Values'!AA$11,'Transactions (Dated)'!$C$2:$C$53,"Sell")</f>
        <v>2348</v>
      </c>
      <c r="AB463" s="40">
        <f ca="1">AB462+SUMIFS('Transactions (Dated)'!$E$2:$E$53,'Transactions (Dated)'!$D$2:$D$53,'Share Values'!$V463,'Transactions (Dated)'!$B$2:$B$53,'Share Values'!AB$11,'Transactions (Dated)'!$C$2:$C$53,"Buy")-SUMIFS('Transactions (Dated)'!$E$2:$E$53,'Transactions (Dated)'!$D$2:$D$53,'Share Values'!$V463,'Transactions (Dated)'!$B$2:$B$53,'Share Values'!AB$11,'Transactions (Dated)'!$C$2:$C$53,"Sell")</f>
        <v>4900</v>
      </c>
      <c r="AC463" s="40">
        <f ca="1">AC462+SUMIFS('Transactions (Dated)'!$E$2:$E$53,'Transactions (Dated)'!$D$2:$D$53,'Share Values'!$V463,'Transactions (Dated)'!$B$2:$B$53,'Share Values'!AC$11,'Transactions (Dated)'!$C$2:$C$53,"Buy")-SUMIFS('Transactions (Dated)'!$E$2:$E$53,'Transactions (Dated)'!$D$2:$D$53,'Share Values'!$V463,'Transactions (Dated)'!$B$2:$B$53,'Share Values'!AC$11,'Transactions (Dated)'!$C$2:$C$53,"Sell")</f>
        <v>2900</v>
      </c>
      <c r="AD463" s="40">
        <f ca="1">AD462+SUMIFS('Transactions (Dated)'!$E$2:$E$53,'Transactions (Dated)'!$D$2:$D$53,'Share Values'!$V463,'Transactions (Dated)'!$B$2:$B$53,'Share Values'!AD$11,'Transactions (Dated)'!$C$2:$C$53,"Buy")-SUMIFS('Transactions (Dated)'!$E$2:$E$53,'Transactions (Dated)'!$D$2:$D$53,'Share Values'!$V463,'Transactions (Dated)'!$B$2:$B$53,'Share Values'!AD$11,'Transactions (Dated)'!$C$2:$C$53,"Sell")</f>
        <v>14201</v>
      </c>
      <c r="AE463" s="40">
        <f ca="1">AE462+SUMIFS('Transactions (Dated)'!$E$2:$E$53,'Transactions (Dated)'!$D$2:$D$53,'Share Values'!$V463,'Transactions (Dated)'!$B$2:$B$53,'Share Values'!AE$11,'Transactions (Dated)'!$C$2:$C$53,"Buy")-SUMIFS('Transactions (Dated)'!$E$2:$E$53,'Transactions (Dated)'!$D$2:$D$53,'Share Values'!$V463,'Transactions (Dated)'!$B$2:$B$53,'Share Values'!AE$11,'Transactions (Dated)'!$C$2:$C$53,"Sell")</f>
        <v>6835</v>
      </c>
      <c r="AF463" s="40">
        <f ca="1">AF462+SUMIFS('Transactions (Dated)'!$E$2:$E$53,'Transactions (Dated)'!$D$2:$D$53,'Share Values'!$V463,'Transactions (Dated)'!$B$2:$B$53,'Share Values'!AF$11,'Transactions (Dated)'!$C$2:$C$53,"Buy")-SUMIFS('Transactions (Dated)'!$E$2:$E$53,'Transactions (Dated)'!$D$2:$D$53,'Share Values'!$V463,'Transactions (Dated)'!$B$2:$B$53,'Share Values'!AF$11,'Transactions (Dated)'!$C$2:$C$53,"Sell")</f>
        <v>0</v>
      </c>
      <c r="AG463" s="40">
        <f ca="1">AG462+SUMIFS('Transactions (Dated)'!$E$2:$E$53,'Transactions (Dated)'!$D$2:$D$53,'Share Values'!$V463,'Transactions (Dated)'!$B$2:$B$53,'Share Values'!AG$11,'Transactions (Dated)'!$C$2:$C$53,"Buy")-SUMIFS('Transactions (Dated)'!$E$2:$E$53,'Transactions (Dated)'!$D$2:$D$53,'Share Values'!$V463,'Transactions (Dated)'!$B$2:$B$53,'Share Values'!AG$11,'Transactions (Dated)'!$C$2:$C$53,"Sell")</f>
        <v>0</v>
      </c>
      <c r="AH463" s="40">
        <f ca="1">AH462+SUMIFS('Transactions (Dated)'!$E$2:$E$53,'Transactions (Dated)'!$D$2:$D$53,'Share Values'!$V463,'Transactions (Dated)'!$B$2:$B$53,'Share Values'!AH$11,'Transactions (Dated)'!$C$2:$C$53,"Buy")-SUMIFS('Transactions (Dated)'!$E$2:$E$53,'Transactions (Dated)'!$D$2:$D$53,'Share Values'!$V463,'Transactions (Dated)'!$B$2:$B$53,'Share Values'!AH$11,'Transactions (Dated)'!$C$2:$C$53,"Sell")</f>
        <v>0</v>
      </c>
      <c r="AI463" s="40">
        <f ca="1">AI462+SUMIFS('Transactions (Dated)'!$E$2:$E$53,'Transactions (Dated)'!$D$2:$D$53,'Share Values'!$V463,'Transactions (Dated)'!$B$2:$B$53,'Share Values'!AI$11,'Transactions (Dated)'!$C$2:$C$53,"Buy")-SUMIFS('Transactions (Dated)'!$E$2:$E$53,'Transactions (Dated)'!$D$2:$D$53,'Share Values'!$V463,'Transactions (Dated)'!$B$2:$B$53,'Share Values'!AI$11,'Transactions (Dated)'!$C$2:$C$53,"Sell")</f>
        <v>0</v>
      </c>
      <c r="AJ463" s="40">
        <f ca="1">AJ462+SUMIFS('Transactions (Dated)'!$E$2:$E$53,'Transactions (Dated)'!$D$2:$D$53,'Share Values'!$V463,'Transactions (Dated)'!$B$2:$B$53,'Share Values'!AJ$11,'Transactions (Dated)'!$C$2:$C$53,"Buy")-SUMIFS('Transactions (Dated)'!$E$2:$E$53,'Transactions (Dated)'!$D$2:$D$53,'Share Values'!$V463,'Transactions (Dated)'!$B$2:$B$53,'Share Values'!AJ$11,'Transactions (Dated)'!$C$2:$C$53,"Sell")</f>
        <v>0</v>
      </c>
      <c r="AK463" s="40"/>
      <c r="AM463" s="3">
        <f t="shared" si="177"/>
        <v>42570</v>
      </c>
      <c r="AN463" s="6">
        <f t="shared" ca="1" si="178"/>
        <v>40145</v>
      </c>
      <c r="AO463" s="6">
        <f t="shared" ca="1" si="179"/>
        <v>21281.25</v>
      </c>
      <c r="AP463" s="6">
        <f t="shared" ca="1" si="180"/>
        <v>0</v>
      </c>
      <c r="AQ463" s="6">
        <f t="shared" ca="1" si="181"/>
        <v>75471.88</v>
      </c>
      <c r="AR463" s="6">
        <f t="shared" ca="1" si="182"/>
        <v>30171.8</v>
      </c>
      <c r="AS463" s="6">
        <f t="shared" ca="1" si="183"/>
        <v>66493</v>
      </c>
      <c r="AT463" s="6">
        <f t="shared" ca="1" si="184"/>
        <v>49184</v>
      </c>
      <c r="AU463" s="6">
        <f t="shared" ca="1" si="185"/>
        <v>82791.83</v>
      </c>
      <c r="AV463" s="6">
        <f t="shared" ca="1" si="186"/>
        <v>58165.85</v>
      </c>
      <c r="AW463" s="6">
        <f t="shared" ca="1" si="187"/>
        <v>0</v>
      </c>
      <c r="AX463" s="6">
        <f t="shared" ca="1" si="188"/>
        <v>0</v>
      </c>
      <c r="AY463" s="6">
        <f t="shared" ca="1" si="189"/>
        <v>0</v>
      </c>
      <c r="AZ463" s="6">
        <f t="shared" ca="1" si="190"/>
        <v>0</v>
      </c>
      <c r="BA463" s="6">
        <f t="shared" ca="1" si="191"/>
        <v>0</v>
      </c>
      <c r="BB463" s="6"/>
      <c r="BD463" s="4">
        <f t="shared" ca="1" si="192"/>
        <v>423704.61</v>
      </c>
      <c r="BF463" s="3">
        <f t="shared" si="193"/>
        <v>42570</v>
      </c>
      <c r="BG463" s="6">
        <f>BG462+SUMIFS('Transactions (Dated)'!H:H,'Transactions (Dated)'!D:D,'Share Values'!AM463)</f>
        <v>633797.67999999993</v>
      </c>
      <c r="BH463" s="6">
        <f ca="1">BH462+SUMIFS('Transactions (Dated)'!$F:$F,'Transactions (Dated)'!$D:$D,$BF463,'Transactions (Dated)'!$B:$B,BH$11,'Transactions (Dated)'!$C:$C,"Dividend (paid to cash)")*W463</f>
        <v>0</v>
      </c>
      <c r="BI463" s="6">
        <f ca="1">BI462+SUMIFS('Transactions (Dated)'!$F:$F,'Transactions (Dated)'!$D:$D,$BF463,'Transactions (Dated)'!$B:$B,BI$11,'Transactions (Dated)'!$C:$C,"Dividend (paid to cash)")*X463</f>
        <v>2421.875</v>
      </c>
      <c r="BJ463" s="6">
        <f ca="1">BJ462+SUMIFS('Transactions (Dated)'!$F:$F,'Transactions (Dated)'!$D:$D,$BF463,'Transactions (Dated)'!$B:$B,BJ$11,'Transactions (Dated)'!$C:$C,"Dividend (paid to cash)")*Y463</f>
        <v>0</v>
      </c>
      <c r="BK463" s="6">
        <f ca="1">BK462+SUMIFS('Transactions (Dated)'!$F:$F,'Transactions (Dated)'!$D:$D,$BF463,'Transactions (Dated)'!$B:$B,BK$11,'Transactions (Dated)'!$C:$C,"Dividend (paid to cash)")*Z463</f>
        <v>397.32000000000005</v>
      </c>
      <c r="BL463" s="6">
        <f ca="1">BL462+SUMIFS('Transactions (Dated)'!$F:$F,'Transactions (Dated)'!$D:$D,$BF463,'Transactions (Dated)'!$B:$B,BL$11,'Transactions (Dated)'!$C:$C,"Dividend (paid to cash)")*AA463</f>
        <v>0</v>
      </c>
      <c r="BM463" s="6">
        <f ca="1">BM462+SUMIFS('Transactions (Dated)'!$F:$F,'Transactions (Dated)'!$D:$D,$BF463,'Transactions (Dated)'!$B:$B,BM$11,'Transactions (Dated)'!$C:$C,"Dividend (paid to cash)")*AB463</f>
        <v>2155.902</v>
      </c>
      <c r="BN463" s="6">
        <f ca="1">BN462+SUMIFS('Transactions (Dated)'!$F:$F,'Transactions (Dated)'!$D:$D,$BF463,'Transactions (Dated)'!$B:$B,BN$11,'Transactions (Dated)'!$C:$C,"Dividend (paid to cash)")*AC463</f>
        <v>1740</v>
      </c>
      <c r="BO463" s="6">
        <f ca="1">BO462+SUMIFS('Transactions (Dated)'!$F:$F,'Transactions (Dated)'!$D:$D,$BF463,'Transactions (Dated)'!$B:$B,BO$11,'Transactions (Dated)'!$C:$C,"Dividend (paid to cash)")*AD463</f>
        <v>0</v>
      </c>
      <c r="BP463" s="6">
        <f ca="1">BP462+SUMIFS('Transactions (Dated)'!$F:$F,'Transactions (Dated)'!$D:$D,$BF463,'Transactions (Dated)'!$B:$B,BP$11,'Transactions (Dated)'!$C:$C,"Dividend (paid to cash)")*AE463</f>
        <v>0</v>
      </c>
      <c r="BQ463" s="6">
        <f ca="1">BQ462+SUMIFS('Transactions (Dated)'!$F:$F,'Transactions (Dated)'!$D:$D,$BF463,'Transactions (Dated)'!$B:$B,BQ$11,'Transactions (Dated)'!$C:$C,"Dividend (paid to cash)")*AF463</f>
        <v>0</v>
      </c>
      <c r="BR463" s="6">
        <f ca="1">BR462+SUMIFS('Transactions (Dated)'!$F:$F,'Transactions (Dated)'!$D:$D,$BF463,'Transactions (Dated)'!$B:$B,BR$11,'Transactions (Dated)'!$C:$C,"Dividend (paid to cash)")*AG463</f>
        <v>0</v>
      </c>
      <c r="BS463" s="6">
        <f ca="1">BS462+SUMIFS('Transactions (Dated)'!$F:$F,'Transactions (Dated)'!$D:$D,$BF463,'Transactions (Dated)'!$B:$B,BS$11,'Transactions (Dated)'!$C:$C,"Dividend (paid to cash)")*AH463</f>
        <v>0</v>
      </c>
      <c r="BT463" s="6">
        <f ca="1">BT462+SUMIFS('Transactions (Dated)'!$F:$F,'Transactions (Dated)'!$D:$D,$BF463,'Transactions (Dated)'!$B:$B,BT$11,'Transactions (Dated)'!$C:$C,"Dividend (paid to cash)")*AI463</f>
        <v>0</v>
      </c>
      <c r="BU463" s="6">
        <f ca="1">BU462+SUMIFS('Transactions (Dated)'!$F:$F,'Transactions (Dated)'!$D:$D,$BF463,'Transactions (Dated)'!$B:$B,BU$11,'Transactions (Dated)'!$C:$C,"Dividend (paid to cash)")*AJ463</f>
        <v>0</v>
      </c>
      <c r="BV463" s="6"/>
      <c r="BX463" s="6">
        <f t="shared" ca="1" si="198"/>
        <v>640512.77699999989</v>
      </c>
      <c r="BZ463" s="3">
        <f t="shared" si="199"/>
        <v>42570</v>
      </c>
      <c r="CA463" s="4">
        <f t="shared" ca="1" si="194"/>
        <v>423704.61</v>
      </c>
      <c r="CB463" s="4">
        <f t="shared" ca="1" si="195"/>
        <v>640512.77699999989</v>
      </c>
      <c r="CD463" s="4">
        <f t="shared" ca="1" si="196"/>
        <v>1064217.3869999999</v>
      </c>
    </row>
    <row r="464" spans="2:82" x14ac:dyDescent="0.15">
      <c r="B464" s="3">
        <f t="shared" si="197"/>
        <v>42571</v>
      </c>
      <c r="C464" s="2">
        <v>14533.6</v>
      </c>
      <c r="E464" s="70">
        <v>42571</v>
      </c>
      <c r="F464" s="69">
        <v>8.82</v>
      </c>
      <c r="G464" s="69">
        <v>2.25</v>
      </c>
      <c r="H464" s="69">
        <v>19.600000000000001</v>
      </c>
      <c r="I464" s="69">
        <v>39.93</v>
      </c>
      <c r="J464" s="69">
        <v>12.9</v>
      </c>
      <c r="K464" s="69">
        <v>13.66</v>
      </c>
      <c r="L464" s="69">
        <v>17.010000000000002</v>
      </c>
      <c r="M464" s="69">
        <v>5.5</v>
      </c>
      <c r="N464" s="69">
        <v>8.51</v>
      </c>
      <c r="O464" s="69">
        <v>9.0667000000000009</v>
      </c>
      <c r="P464" s="69">
        <v>29.61</v>
      </c>
      <c r="Q464" s="69">
        <v>1.08</v>
      </c>
      <c r="R464" s="69">
        <v>6.49</v>
      </c>
      <c r="S464" s="69">
        <v>43.19</v>
      </c>
      <c r="T464" s="4"/>
      <c r="V464" s="3">
        <f t="shared" si="176"/>
        <v>42571</v>
      </c>
      <c r="W464" s="40">
        <f ca="1">W463+SUMIFS('Transactions (Dated)'!$E$2:$E$53,'Transactions (Dated)'!$D$2:$D$53,'Share Values'!$V464,'Transactions (Dated)'!$B$2:$B$53,'Share Values'!W$11,'Transactions (Dated)'!$C$2:$C$53,"Buy")-SUMIFS('Transactions (Dated)'!$E$2:$E$53,'Transactions (Dated)'!$D$2:$D$53,'Share Values'!$V464,'Transactions (Dated)'!$B$2:$B$53,'Share Values'!W$11,'Transactions (Dated)'!$C$2:$C$53,"Sell")</f>
        <v>4625</v>
      </c>
      <c r="X464" s="40">
        <f ca="1">X463+SUMIFS('Transactions (Dated)'!$E$2:$E$53,'Transactions (Dated)'!$D$2:$D$53,'Share Values'!$V464,'Transactions (Dated)'!$B$2:$B$53,'Share Values'!X$11,'Transactions (Dated)'!$C$2:$C$53,"Buy")-SUMIFS('Transactions (Dated)'!$E$2:$E$53,'Transactions (Dated)'!$D$2:$D$53,'Share Values'!$V464,'Transactions (Dated)'!$B$2:$B$53,'Share Values'!X$11,'Transactions (Dated)'!$C$2:$C$53,"Sell")</f>
        <v>9375</v>
      </c>
      <c r="Y464" s="40">
        <f ca="1">Y463+SUMIFS('Transactions (Dated)'!$E$2:$E$53,'Transactions (Dated)'!$D$2:$D$53,'Share Values'!$V464,'Transactions (Dated)'!$B$2:$B$53,'Share Values'!Y$11,'Transactions (Dated)'!$C$2:$C$53,"Buy")-SUMIFS('Transactions (Dated)'!$E$2:$E$53,'Transactions (Dated)'!$D$2:$D$53,'Share Values'!$V464,'Transactions (Dated)'!$B$2:$B$53,'Share Values'!Y$11,'Transactions (Dated)'!$C$2:$C$53,"Sell")</f>
        <v>0</v>
      </c>
      <c r="Z464" s="40">
        <f ca="1">Z463+SUMIFS('Transactions (Dated)'!$E$2:$E$53,'Transactions (Dated)'!$D$2:$D$53,'Share Values'!$V464,'Transactions (Dated)'!$B$2:$B$53,'Share Values'!Z$11,'Transactions (Dated)'!$C$2:$C$53,"Buy")-SUMIFS('Transactions (Dated)'!$E$2:$E$53,'Transactions (Dated)'!$D$2:$D$53,'Share Values'!$V464,'Transactions (Dated)'!$B$2:$B$53,'Share Values'!Z$11,'Transactions (Dated)'!$C$2:$C$53,"Sell")</f>
        <v>1892</v>
      </c>
      <c r="AA464" s="40">
        <f ca="1">AA463+SUMIFS('Transactions (Dated)'!$E$2:$E$53,'Transactions (Dated)'!$D$2:$D$53,'Share Values'!$V464,'Transactions (Dated)'!$B$2:$B$53,'Share Values'!AA$11,'Transactions (Dated)'!$C$2:$C$53,"Buy")-SUMIFS('Transactions (Dated)'!$E$2:$E$53,'Transactions (Dated)'!$D$2:$D$53,'Share Values'!$V464,'Transactions (Dated)'!$B$2:$B$53,'Share Values'!AA$11,'Transactions (Dated)'!$C$2:$C$53,"Sell")</f>
        <v>2348</v>
      </c>
      <c r="AB464" s="40">
        <f ca="1">AB463+SUMIFS('Transactions (Dated)'!$E$2:$E$53,'Transactions (Dated)'!$D$2:$D$53,'Share Values'!$V464,'Transactions (Dated)'!$B$2:$B$53,'Share Values'!AB$11,'Transactions (Dated)'!$C$2:$C$53,"Buy")-SUMIFS('Transactions (Dated)'!$E$2:$E$53,'Transactions (Dated)'!$D$2:$D$53,'Share Values'!$V464,'Transactions (Dated)'!$B$2:$B$53,'Share Values'!AB$11,'Transactions (Dated)'!$C$2:$C$53,"Sell")</f>
        <v>4900</v>
      </c>
      <c r="AC464" s="40">
        <f ca="1">AC463+SUMIFS('Transactions (Dated)'!$E$2:$E$53,'Transactions (Dated)'!$D$2:$D$53,'Share Values'!$V464,'Transactions (Dated)'!$B$2:$B$53,'Share Values'!AC$11,'Transactions (Dated)'!$C$2:$C$53,"Buy")-SUMIFS('Transactions (Dated)'!$E$2:$E$53,'Transactions (Dated)'!$D$2:$D$53,'Share Values'!$V464,'Transactions (Dated)'!$B$2:$B$53,'Share Values'!AC$11,'Transactions (Dated)'!$C$2:$C$53,"Sell")</f>
        <v>2900</v>
      </c>
      <c r="AD464" s="40">
        <f ca="1">AD463+SUMIFS('Transactions (Dated)'!$E$2:$E$53,'Transactions (Dated)'!$D$2:$D$53,'Share Values'!$V464,'Transactions (Dated)'!$B$2:$B$53,'Share Values'!AD$11,'Transactions (Dated)'!$C$2:$C$53,"Buy")-SUMIFS('Transactions (Dated)'!$E$2:$E$53,'Transactions (Dated)'!$D$2:$D$53,'Share Values'!$V464,'Transactions (Dated)'!$B$2:$B$53,'Share Values'!AD$11,'Transactions (Dated)'!$C$2:$C$53,"Sell")</f>
        <v>14201</v>
      </c>
      <c r="AE464" s="40">
        <f ca="1">AE463+SUMIFS('Transactions (Dated)'!$E$2:$E$53,'Transactions (Dated)'!$D$2:$D$53,'Share Values'!$V464,'Transactions (Dated)'!$B$2:$B$53,'Share Values'!AE$11,'Transactions (Dated)'!$C$2:$C$53,"Buy")-SUMIFS('Transactions (Dated)'!$E$2:$E$53,'Transactions (Dated)'!$D$2:$D$53,'Share Values'!$V464,'Transactions (Dated)'!$B$2:$B$53,'Share Values'!AE$11,'Transactions (Dated)'!$C$2:$C$53,"Sell")</f>
        <v>6835</v>
      </c>
      <c r="AF464" s="40">
        <f ca="1">AF463+SUMIFS('Transactions (Dated)'!$E$2:$E$53,'Transactions (Dated)'!$D$2:$D$53,'Share Values'!$V464,'Transactions (Dated)'!$B$2:$B$53,'Share Values'!AF$11,'Transactions (Dated)'!$C$2:$C$53,"Buy")-SUMIFS('Transactions (Dated)'!$E$2:$E$53,'Transactions (Dated)'!$D$2:$D$53,'Share Values'!$V464,'Transactions (Dated)'!$B$2:$B$53,'Share Values'!AF$11,'Transactions (Dated)'!$C$2:$C$53,"Sell")</f>
        <v>0</v>
      </c>
      <c r="AG464" s="40">
        <f ca="1">AG463+SUMIFS('Transactions (Dated)'!$E$2:$E$53,'Transactions (Dated)'!$D$2:$D$53,'Share Values'!$V464,'Transactions (Dated)'!$B$2:$B$53,'Share Values'!AG$11,'Transactions (Dated)'!$C$2:$C$53,"Buy")-SUMIFS('Transactions (Dated)'!$E$2:$E$53,'Transactions (Dated)'!$D$2:$D$53,'Share Values'!$V464,'Transactions (Dated)'!$B$2:$B$53,'Share Values'!AG$11,'Transactions (Dated)'!$C$2:$C$53,"Sell")</f>
        <v>0</v>
      </c>
      <c r="AH464" s="40">
        <f ca="1">AH463+SUMIFS('Transactions (Dated)'!$E$2:$E$53,'Transactions (Dated)'!$D$2:$D$53,'Share Values'!$V464,'Transactions (Dated)'!$B$2:$B$53,'Share Values'!AH$11,'Transactions (Dated)'!$C$2:$C$53,"Buy")-SUMIFS('Transactions (Dated)'!$E$2:$E$53,'Transactions (Dated)'!$D$2:$D$53,'Share Values'!$V464,'Transactions (Dated)'!$B$2:$B$53,'Share Values'!AH$11,'Transactions (Dated)'!$C$2:$C$53,"Sell")</f>
        <v>0</v>
      </c>
      <c r="AI464" s="40">
        <f ca="1">AI463+SUMIFS('Transactions (Dated)'!$E$2:$E$53,'Transactions (Dated)'!$D$2:$D$53,'Share Values'!$V464,'Transactions (Dated)'!$B$2:$B$53,'Share Values'!AI$11,'Transactions (Dated)'!$C$2:$C$53,"Buy")-SUMIFS('Transactions (Dated)'!$E$2:$E$53,'Transactions (Dated)'!$D$2:$D$53,'Share Values'!$V464,'Transactions (Dated)'!$B$2:$B$53,'Share Values'!AI$11,'Transactions (Dated)'!$C$2:$C$53,"Sell")</f>
        <v>0</v>
      </c>
      <c r="AJ464" s="40">
        <f ca="1">AJ463+SUMIFS('Transactions (Dated)'!$E$2:$E$53,'Transactions (Dated)'!$D$2:$D$53,'Share Values'!$V464,'Transactions (Dated)'!$B$2:$B$53,'Share Values'!AJ$11,'Transactions (Dated)'!$C$2:$C$53,"Buy")-SUMIFS('Transactions (Dated)'!$E$2:$E$53,'Transactions (Dated)'!$D$2:$D$53,'Share Values'!$V464,'Transactions (Dated)'!$B$2:$B$53,'Share Values'!AJ$11,'Transactions (Dated)'!$C$2:$C$53,"Sell")</f>
        <v>0</v>
      </c>
      <c r="AK464" s="40"/>
      <c r="AM464" s="3">
        <f t="shared" si="177"/>
        <v>42571</v>
      </c>
      <c r="AN464" s="6">
        <f t="shared" ca="1" si="178"/>
        <v>40792.5</v>
      </c>
      <c r="AO464" s="6">
        <f t="shared" ca="1" si="179"/>
        <v>21093.75</v>
      </c>
      <c r="AP464" s="6">
        <f t="shared" ca="1" si="180"/>
        <v>0</v>
      </c>
      <c r="AQ464" s="6">
        <f t="shared" ca="1" si="181"/>
        <v>75547.56</v>
      </c>
      <c r="AR464" s="6">
        <f t="shared" ca="1" si="182"/>
        <v>30289.200000000001</v>
      </c>
      <c r="AS464" s="6">
        <f t="shared" ca="1" si="183"/>
        <v>66934</v>
      </c>
      <c r="AT464" s="6">
        <f t="shared" ca="1" si="184"/>
        <v>49329.000000000007</v>
      </c>
      <c r="AU464" s="6">
        <f t="shared" ca="1" si="185"/>
        <v>78105.5</v>
      </c>
      <c r="AV464" s="6">
        <f t="shared" ca="1" si="186"/>
        <v>58165.85</v>
      </c>
      <c r="AW464" s="6">
        <f t="shared" ca="1" si="187"/>
        <v>0</v>
      </c>
      <c r="AX464" s="6">
        <f t="shared" ca="1" si="188"/>
        <v>0</v>
      </c>
      <c r="AY464" s="6">
        <f t="shared" ca="1" si="189"/>
        <v>0</v>
      </c>
      <c r="AZ464" s="6">
        <f t="shared" ca="1" si="190"/>
        <v>0</v>
      </c>
      <c r="BA464" s="6">
        <f t="shared" ca="1" si="191"/>
        <v>0</v>
      </c>
      <c r="BB464" s="6"/>
      <c r="BD464" s="4">
        <f t="shared" ca="1" si="192"/>
        <v>420257.36</v>
      </c>
      <c r="BF464" s="3">
        <f t="shared" si="193"/>
        <v>42571</v>
      </c>
      <c r="BG464" s="6">
        <f>BG463+SUMIFS('Transactions (Dated)'!H:H,'Transactions (Dated)'!D:D,'Share Values'!AM464)</f>
        <v>633797.67999999993</v>
      </c>
      <c r="BH464" s="6">
        <f ca="1">BH463+SUMIFS('Transactions (Dated)'!$F:$F,'Transactions (Dated)'!$D:$D,$BF464,'Transactions (Dated)'!$B:$B,BH$11,'Transactions (Dated)'!$C:$C,"Dividend (paid to cash)")*W464</f>
        <v>0</v>
      </c>
      <c r="BI464" s="6">
        <f ca="1">BI463+SUMIFS('Transactions (Dated)'!$F:$F,'Transactions (Dated)'!$D:$D,$BF464,'Transactions (Dated)'!$B:$B,BI$11,'Transactions (Dated)'!$C:$C,"Dividend (paid to cash)")*X464</f>
        <v>2421.875</v>
      </c>
      <c r="BJ464" s="6">
        <f ca="1">BJ463+SUMIFS('Transactions (Dated)'!$F:$F,'Transactions (Dated)'!$D:$D,$BF464,'Transactions (Dated)'!$B:$B,BJ$11,'Transactions (Dated)'!$C:$C,"Dividend (paid to cash)")*Y464</f>
        <v>0</v>
      </c>
      <c r="BK464" s="6">
        <f ca="1">BK463+SUMIFS('Transactions (Dated)'!$F:$F,'Transactions (Dated)'!$D:$D,$BF464,'Transactions (Dated)'!$B:$B,BK$11,'Transactions (Dated)'!$C:$C,"Dividend (paid to cash)")*Z464</f>
        <v>397.32000000000005</v>
      </c>
      <c r="BL464" s="6">
        <f ca="1">BL463+SUMIFS('Transactions (Dated)'!$F:$F,'Transactions (Dated)'!$D:$D,$BF464,'Transactions (Dated)'!$B:$B,BL$11,'Transactions (Dated)'!$C:$C,"Dividend (paid to cash)")*AA464</f>
        <v>0</v>
      </c>
      <c r="BM464" s="6">
        <f ca="1">BM463+SUMIFS('Transactions (Dated)'!$F:$F,'Transactions (Dated)'!$D:$D,$BF464,'Transactions (Dated)'!$B:$B,BM$11,'Transactions (Dated)'!$C:$C,"Dividend (paid to cash)")*AB464</f>
        <v>2155.902</v>
      </c>
      <c r="BN464" s="6">
        <f ca="1">BN463+SUMIFS('Transactions (Dated)'!$F:$F,'Transactions (Dated)'!$D:$D,$BF464,'Transactions (Dated)'!$B:$B,BN$11,'Transactions (Dated)'!$C:$C,"Dividend (paid to cash)")*AC464</f>
        <v>1740</v>
      </c>
      <c r="BO464" s="6">
        <f ca="1">BO463+SUMIFS('Transactions (Dated)'!$F:$F,'Transactions (Dated)'!$D:$D,$BF464,'Transactions (Dated)'!$B:$B,BO$11,'Transactions (Dated)'!$C:$C,"Dividend (paid to cash)")*AD464</f>
        <v>0</v>
      </c>
      <c r="BP464" s="6">
        <f ca="1">BP463+SUMIFS('Transactions (Dated)'!$F:$F,'Transactions (Dated)'!$D:$D,$BF464,'Transactions (Dated)'!$B:$B,BP$11,'Transactions (Dated)'!$C:$C,"Dividend (paid to cash)")*AE464</f>
        <v>0</v>
      </c>
      <c r="BQ464" s="6">
        <f ca="1">BQ463+SUMIFS('Transactions (Dated)'!$F:$F,'Transactions (Dated)'!$D:$D,$BF464,'Transactions (Dated)'!$B:$B,BQ$11,'Transactions (Dated)'!$C:$C,"Dividend (paid to cash)")*AF464</f>
        <v>0</v>
      </c>
      <c r="BR464" s="6">
        <f ca="1">BR463+SUMIFS('Transactions (Dated)'!$F:$F,'Transactions (Dated)'!$D:$D,$BF464,'Transactions (Dated)'!$B:$B,BR$11,'Transactions (Dated)'!$C:$C,"Dividend (paid to cash)")*AG464</f>
        <v>0</v>
      </c>
      <c r="BS464" s="6">
        <f ca="1">BS463+SUMIFS('Transactions (Dated)'!$F:$F,'Transactions (Dated)'!$D:$D,$BF464,'Transactions (Dated)'!$B:$B,BS$11,'Transactions (Dated)'!$C:$C,"Dividend (paid to cash)")*AH464</f>
        <v>0</v>
      </c>
      <c r="BT464" s="6">
        <f ca="1">BT463+SUMIFS('Transactions (Dated)'!$F:$F,'Transactions (Dated)'!$D:$D,$BF464,'Transactions (Dated)'!$B:$B,BT$11,'Transactions (Dated)'!$C:$C,"Dividend (paid to cash)")*AI464</f>
        <v>0</v>
      </c>
      <c r="BU464" s="6">
        <f ca="1">BU463+SUMIFS('Transactions (Dated)'!$F:$F,'Transactions (Dated)'!$D:$D,$BF464,'Transactions (Dated)'!$B:$B,BU$11,'Transactions (Dated)'!$C:$C,"Dividend (paid to cash)")*AJ464</f>
        <v>0</v>
      </c>
      <c r="BV464" s="6"/>
      <c r="BX464" s="6">
        <f t="shared" ca="1" si="198"/>
        <v>640512.77699999989</v>
      </c>
      <c r="BZ464" s="3">
        <f t="shared" si="199"/>
        <v>42571</v>
      </c>
      <c r="CA464" s="4">
        <f t="shared" ca="1" si="194"/>
        <v>420257.36</v>
      </c>
      <c r="CB464" s="4">
        <f t="shared" ca="1" si="195"/>
        <v>640512.77699999989</v>
      </c>
      <c r="CD464" s="4">
        <f t="shared" ca="1" si="196"/>
        <v>1060770.1369999999</v>
      </c>
    </row>
    <row r="465" spans="2:82" x14ac:dyDescent="0.15">
      <c r="B465" s="3">
        <f t="shared" si="197"/>
        <v>42572</v>
      </c>
      <c r="C465" s="2">
        <v>14565.8</v>
      </c>
      <c r="E465" s="70">
        <v>42572</v>
      </c>
      <c r="F465" s="69">
        <v>8.9600000000000009</v>
      </c>
      <c r="G465" s="69">
        <v>2.2799999999999998</v>
      </c>
      <c r="H465" s="69">
        <v>19.649999999999999</v>
      </c>
      <c r="I465" s="69">
        <v>39.880000000000003</v>
      </c>
      <c r="J465" s="69">
        <v>13.04</v>
      </c>
      <c r="K465" s="69">
        <v>13.67</v>
      </c>
      <c r="L465" s="69">
        <v>17.38</v>
      </c>
      <c r="M465" s="69">
        <v>5.6</v>
      </c>
      <c r="N465" s="69">
        <v>8.6999999999999993</v>
      </c>
      <c r="O465" s="69">
        <v>9.1333000000000002</v>
      </c>
      <c r="P465" s="69">
        <v>29.67</v>
      </c>
      <c r="Q465" s="69">
        <v>1.08</v>
      </c>
      <c r="R465" s="69">
        <v>6.59</v>
      </c>
      <c r="S465" s="69">
        <v>43.35</v>
      </c>
      <c r="T465" s="4"/>
      <c r="V465" s="3">
        <f t="shared" si="176"/>
        <v>42572</v>
      </c>
      <c r="W465" s="40">
        <f ca="1">W464+SUMIFS('Transactions (Dated)'!$E$2:$E$53,'Transactions (Dated)'!$D$2:$D$53,'Share Values'!$V465,'Transactions (Dated)'!$B$2:$B$53,'Share Values'!W$11,'Transactions (Dated)'!$C$2:$C$53,"Buy")-SUMIFS('Transactions (Dated)'!$E$2:$E$53,'Transactions (Dated)'!$D$2:$D$53,'Share Values'!$V465,'Transactions (Dated)'!$B$2:$B$53,'Share Values'!W$11,'Transactions (Dated)'!$C$2:$C$53,"Sell")</f>
        <v>4625</v>
      </c>
      <c r="X465" s="40">
        <f ca="1">X464+SUMIFS('Transactions (Dated)'!$E$2:$E$53,'Transactions (Dated)'!$D$2:$D$53,'Share Values'!$V465,'Transactions (Dated)'!$B$2:$B$53,'Share Values'!X$11,'Transactions (Dated)'!$C$2:$C$53,"Buy")-SUMIFS('Transactions (Dated)'!$E$2:$E$53,'Transactions (Dated)'!$D$2:$D$53,'Share Values'!$V465,'Transactions (Dated)'!$B$2:$B$53,'Share Values'!X$11,'Transactions (Dated)'!$C$2:$C$53,"Sell")</f>
        <v>9375</v>
      </c>
      <c r="Y465" s="40">
        <f ca="1">Y464+SUMIFS('Transactions (Dated)'!$E$2:$E$53,'Transactions (Dated)'!$D$2:$D$53,'Share Values'!$V465,'Transactions (Dated)'!$B$2:$B$53,'Share Values'!Y$11,'Transactions (Dated)'!$C$2:$C$53,"Buy")-SUMIFS('Transactions (Dated)'!$E$2:$E$53,'Transactions (Dated)'!$D$2:$D$53,'Share Values'!$V465,'Transactions (Dated)'!$B$2:$B$53,'Share Values'!Y$11,'Transactions (Dated)'!$C$2:$C$53,"Sell")</f>
        <v>0</v>
      </c>
      <c r="Z465" s="40">
        <f ca="1">Z464+SUMIFS('Transactions (Dated)'!$E$2:$E$53,'Transactions (Dated)'!$D$2:$D$53,'Share Values'!$V465,'Transactions (Dated)'!$B$2:$B$53,'Share Values'!Z$11,'Transactions (Dated)'!$C$2:$C$53,"Buy")-SUMIFS('Transactions (Dated)'!$E$2:$E$53,'Transactions (Dated)'!$D$2:$D$53,'Share Values'!$V465,'Transactions (Dated)'!$B$2:$B$53,'Share Values'!Z$11,'Transactions (Dated)'!$C$2:$C$53,"Sell")</f>
        <v>1892</v>
      </c>
      <c r="AA465" s="40">
        <f ca="1">AA464+SUMIFS('Transactions (Dated)'!$E$2:$E$53,'Transactions (Dated)'!$D$2:$D$53,'Share Values'!$V465,'Transactions (Dated)'!$B$2:$B$53,'Share Values'!AA$11,'Transactions (Dated)'!$C$2:$C$53,"Buy")-SUMIFS('Transactions (Dated)'!$E$2:$E$53,'Transactions (Dated)'!$D$2:$D$53,'Share Values'!$V465,'Transactions (Dated)'!$B$2:$B$53,'Share Values'!AA$11,'Transactions (Dated)'!$C$2:$C$53,"Sell")</f>
        <v>2348</v>
      </c>
      <c r="AB465" s="40">
        <f ca="1">AB464+SUMIFS('Transactions (Dated)'!$E$2:$E$53,'Transactions (Dated)'!$D$2:$D$53,'Share Values'!$V465,'Transactions (Dated)'!$B$2:$B$53,'Share Values'!AB$11,'Transactions (Dated)'!$C$2:$C$53,"Buy")-SUMIFS('Transactions (Dated)'!$E$2:$E$53,'Transactions (Dated)'!$D$2:$D$53,'Share Values'!$V465,'Transactions (Dated)'!$B$2:$B$53,'Share Values'!AB$11,'Transactions (Dated)'!$C$2:$C$53,"Sell")</f>
        <v>4900</v>
      </c>
      <c r="AC465" s="40">
        <f ca="1">AC464+SUMIFS('Transactions (Dated)'!$E$2:$E$53,'Transactions (Dated)'!$D$2:$D$53,'Share Values'!$V465,'Transactions (Dated)'!$B$2:$B$53,'Share Values'!AC$11,'Transactions (Dated)'!$C$2:$C$53,"Buy")-SUMIFS('Transactions (Dated)'!$E$2:$E$53,'Transactions (Dated)'!$D$2:$D$53,'Share Values'!$V465,'Transactions (Dated)'!$B$2:$B$53,'Share Values'!AC$11,'Transactions (Dated)'!$C$2:$C$53,"Sell")</f>
        <v>2900</v>
      </c>
      <c r="AD465" s="40">
        <f ca="1">AD464+SUMIFS('Transactions (Dated)'!$E$2:$E$53,'Transactions (Dated)'!$D$2:$D$53,'Share Values'!$V465,'Transactions (Dated)'!$B$2:$B$53,'Share Values'!AD$11,'Transactions (Dated)'!$C$2:$C$53,"Buy")-SUMIFS('Transactions (Dated)'!$E$2:$E$53,'Transactions (Dated)'!$D$2:$D$53,'Share Values'!$V465,'Transactions (Dated)'!$B$2:$B$53,'Share Values'!AD$11,'Transactions (Dated)'!$C$2:$C$53,"Sell")</f>
        <v>14201</v>
      </c>
      <c r="AE465" s="40">
        <f ca="1">AE464+SUMIFS('Transactions (Dated)'!$E$2:$E$53,'Transactions (Dated)'!$D$2:$D$53,'Share Values'!$V465,'Transactions (Dated)'!$B$2:$B$53,'Share Values'!AE$11,'Transactions (Dated)'!$C$2:$C$53,"Buy")-SUMIFS('Transactions (Dated)'!$E$2:$E$53,'Transactions (Dated)'!$D$2:$D$53,'Share Values'!$V465,'Transactions (Dated)'!$B$2:$B$53,'Share Values'!AE$11,'Transactions (Dated)'!$C$2:$C$53,"Sell")</f>
        <v>6835</v>
      </c>
      <c r="AF465" s="40">
        <f ca="1">AF464+SUMIFS('Transactions (Dated)'!$E$2:$E$53,'Transactions (Dated)'!$D$2:$D$53,'Share Values'!$V465,'Transactions (Dated)'!$B$2:$B$53,'Share Values'!AF$11,'Transactions (Dated)'!$C$2:$C$53,"Buy")-SUMIFS('Transactions (Dated)'!$E$2:$E$53,'Transactions (Dated)'!$D$2:$D$53,'Share Values'!$V465,'Transactions (Dated)'!$B$2:$B$53,'Share Values'!AF$11,'Transactions (Dated)'!$C$2:$C$53,"Sell")</f>
        <v>0</v>
      </c>
      <c r="AG465" s="40">
        <f ca="1">AG464+SUMIFS('Transactions (Dated)'!$E$2:$E$53,'Transactions (Dated)'!$D$2:$D$53,'Share Values'!$V465,'Transactions (Dated)'!$B$2:$B$53,'Share Values'!AG$11,'Transactions (Dated)'!$C$2:$C$53,"Buy")-SUMIFS('Transactions (Dated)'!$E$2:$E$53,'Transactions (Dated)'!$D$2:$D$53,'Share Values'!$V465,'Transactions (Dated)'!$B$2:$B$53,'Share Values'!AG$11,'Transactions (Dated)'!$C$2:$C$53,"Sell")</f>
        <v>0</v>
      </c>
      <c r="AH465" s="40">
        <f ca="1">AH464+SUMIFS('Transactions (Dated)'!$E$2:$E$53,'Transactions (Dated)'!$D$2:$D$53,'Share Values'!$V465,'Transactions (Dated)'!$B$2:$B$53,'Share Values'!AH$11,'Transactions (Dated)'!$C$2:$C$53,"Buy")-SUMIFS('Transactions (Dated)'!$E$2:$E$53,'Transactions (Dated)'!$D$2:$D$53,'Share Values'!$V465,'Transactions (Dated)'!$B$2:$B$53,'Share Values'!AH$11,'Transactions (Dated)'!$C$2:$C$53,"Sell")</f>
        <v>0</v>
      </c>
      <c r="AI465" s="40">
        <f ca="1">AI464+SUMIFS('Transactions (Dated)'!$E$2:$E$53,'Transactions (Dated)'!$D$2:$D$53,'Share Values'!$V465,'Transactions (Dated)'!$B$2:$B$53,'Share Values'!AI$11,'Transactions (Dated)'!$C$2:$C$53,"Buy")-SUMIFS('Transactions (Dated)'!$E$2:$E$53,'Transactions (Dated)'!$D$2:$D$53,'Share Values'!$V465,'Transactions (Dated)'!$B$2:$B$53,'Share Values'!AI$11,'Transactions (Dated)'!$C$2:$C$53,"Sell")</f>
        <v>0</v>
      </c>
      <c r="AJ465" s="40">
        <f ca="1">AJ464+SUMIFS('Transactions (Dated)'!$E$2:$E$53,'Transactions (Dated)'!$D$2:$D$53,'Share Values'!$V465,'Transactions (Dated)'!$B$2:$B$53,'Share Values'!AJ$11,'Transactions (Dated)'!$C$2:$C$53,"Buy")-SUMIFS('Transactions (Dated)'!$E$2:$E$53,'Transactions (Dated)'!$D$2:$D$53,'Share Values'!$V465,'Transactions (Dated)'!$B$2:$B$53,'Share Values'!AJ$11,'Transactions (Dated)'!$C$2:$C$53,"Sell")</f>
        <v>0</v>
      </c>
      <c r="AK465" s="40"/>
      <c r="AM465" s="3">
        <f t="shared" si="177"/>
        <v>42572</v>
      </c>
      <c r="AN465" s="6">
        <f t="shared" ca="1" si="178"/>
        <v>41440.000000000007</v>
      </c>
      <c r="AO465" s="6">
        <f t="shared" ca="1" si="179"/>
        <v>21374.999999999996</v>
      </c>
      <c r="AP465" s="6">
        <f t="shared" ca="1" si="180"/>
        <v>0</v>
      </c>
      <c r="AQ465" s="6">
        <f t="shared" ca="1" si="181"/>
        <v>75452.960000000006</v>
      </c>
      <c r="AR465" s="6">
        <f t="shared" ca="1" si="182"/>
        <v>30617.919999999998</v>
      </c>
      <c r="AS465" s="6">
        <f t="shared" ca="1" si="183"/>
        <v>66983</v>
      </c>
      <c r="AT465" s="6">
        <f t="shared" ca="1" si="184"/>
        <v>50402</v>
      </c>
      <c r="AU465" s="6">
        <f t="shared" ca="1" si="185"/>
        <v>79525.599999999991</v>
      </c>
      <c r="AV465" s="6">
        <f t="shared" ca="1" si="186"/>
        <v>59464.499999999993</v>
      </c>
      <c r="AW465" s="6">
        <f t="shared" ca="1" si="187"/>
        <v>0</v>
      </c>
      <c r="AX465" s="6">
        <f t="shared" ca="1" si="188"/>
        <v>0</v>
      </c>
      <c r="AY465" s="6">
        <f t="shared" ca="1" si="189"/>
        <v>0</v>
      </c>
      <c r="AZ465" s="6">
        <f t="shared" ca="1" si="190"/>
        <v>0</v>
      </c>
      <c r="BA465" s="6">
        <f t="shared" ca="1" si="191"/>
        <v>0</v>
      </c>
      <c r="BB465" s="6"/>
      <c r="BD465" s="4">
        <f t="shared" ca="1" si="192"/>
        <v>425260.98</v>
      </c>
      <c r="BF465" s="3">
        <f t="shared" si="193"/>
        <v>42572</v>
      </c>
      <c r="BG465" s="6">
        <f>BG464+SUMIFS('Transactions (Dated)'!H:H,'Transactions (Dated)'!D:D,'Share Values'!AM465)</f>
        <v>633797.67999999993</v>
      </c>
      <c r="BH465" s="6">
        <f ca="1">BH464+SUMIFS('Transactions (Dated)'!$F:$F,'Transactions (Dated)'!$D:$D,$BF465,'Transactions (Dated)'!$B:$B,BH$11,'Transactions (Dated)'!$C:$C,"Dividend (paid to cash)")*W465</f>
        <v>0</v>
      </c>
      <c r="BI465" s="6">
        <f ca="1">BI464+SUMIFS('Transactions (Dated)'!$F:$F,'Transactions (Dated)'!$D:$D,$BF465,'Transactions (Dated)'!$B:$B,BI$11,'Transactions (Dated)'!$C:$C,"Dividend (paid to cash)")*X465</f>
        <v>2421.875</v>
      </c>
      <c r="BJ465" s="6">
        <f ca="1">BJ464+SUMIFS('Transactions (Dated)'!$F:$F,'Transactions (Dated)'!$D:$D,$BF465,'Transactions (Dated)'!$B:$B,BJ$11,'Transactions (Dated)'!$C:$C,"Dividend (paid to cash)")*Y465</f>
        <v>0</v>
      </c>
      <c r="BK465" s="6">
        <f ca="1">BK464+SUMIFS('Transactions (Dated)'!$F:$F,'Transactions (Dated)'!$D:$D,$BF465,'Transactions (Dated)'!$B:$B,BK$11,'Transactions (Dated)'!$C:$C,"Dividend (paid to cash)")*Z465</f>
        <v>397.32000000000005</v>
      </c>
      <c r="BL465" s="6">
        <f ca="1">BL464+SUMIFS('Transactions (Dated)'!$F:$F,'Transactions (Dated)'!$D:$D,$BF465,'Transactions (Dated)'!$B:$B,BL$11,'Transactions (Dated)'!$C:$C,"Dividend (paid to cash)")*AA465</f>
        <v>0</v>
      </c>
      <c r="BM465" s="6">
        <f ca="1">BM464+SUMIFS('Transactions (Dated)'!$F:$F,'Transactions (Dated)'!$D:$D,$BF465,'Transactions (Dated)'!$B:$B,BM$11,'Transactions (Dated)'!$C:$C,"Dividend (paid to cash)")*AB465</f>
        <v>2155.902</v>
      </c>
      <c r="BN465" s="6">
        <f ca="1">BN464+SUMIFS('Transactions (Dated)'!$F:$F,'Transactions (Dated)'!$D:$D,$BF465,'Transactions (Dated)'!$B:$B,BN$11,'Transactions (Dated)'!$C:$C,"Dividend (paid to cash)")*AC465</f>
        <v>1740</v>
      </c>
      <c r="BO465" s="6">
        <f ca="1">BO464+SUMIFS('Transactions (Dated)'!$F:$F,'Transactions (Dated)'!$D:$D,$BF465,'Transactions (Dated)'!$B:$B,BO$11,'Transactions (Dated)'!$C:$C,"Dividend (paid to cash)")*AD465</f>
        <v>0</v>
      </c>
      <c r="BP465" s="6">
        <f ca="1">BP464+SUMIFS('Transactions (Dated)'!$F:$F,'Transactions (Dated)'!$D:$D,$BF465,'Transactions (Dated)'!$B:$B,BP$11,'Transactions (Dated)'!$C:$C,"Dividend (paid to cash)")*AE465</f>
        <v>0</v>
      </c>
      <c r="BQ465" s="6">
        <f ca="1">BQ464+SUMIFS('Transactions (Dated)'!$F:$F,'Transactions (Dated)'!$D:$D,$BF465,'Transactions (Dated)'!$B:$B,BQ$11,'Transactions (Dated)'!$C:$C,"Dividend (paid to cash)")*AF465</f>
        <v>0</v>
      </c>
      <c r="BR465" s="6">
        <f ca="1">BR464+SUMIFS('Transactions (Dated)'!$F:$F,'Transactions (Dated)'!$D:$D,$BF465,'Transactions (Dated)'!$B:$B,BR$11,'Transactions (Dated)'!$C:$C,"Dividend (paid to cash)")*AG465</f>
        <v>0</v>
      </c>
      <c r="BS465" s="6">
        <f ca="1">BS464+SUMIFS('Transactions (Dated)'!$F:$F,'Transactions (Dated)'!$D:$D,$BF465,'Transactions (Dated)'!$B:$B,BS$11,'Transactions (Dated)'!$C:$C,"Dividend (paid to cash)")*AH465</f>
        <v>0</v>
      </c>
      <c r="BT465" s="6">
        <f ca="1">BT464+SUMIFS('Transactions (Dated)'!$F:$F,'Transactions (Dated)'!$D:$D,$BF465,'Transactions (Dated)'!$B:$B,BT$11,'Transactions (Dated)'!$C:$C,"Dividend (paid to cash)")*AI465</f>
        <v>0</v>
      </c>
      <c r="BU465" s="6">
        <f ca="1">BU464+SUMIFS('Transactions (Dated)'!$F:$F,'Transactions (Dated)'!$D:$D,$BF465,'Transactions (Dated)'!$B:$B,BU$11,'Transactions (Dated)'!$C:$C,"Dividend (paid to cash)")*AJ465</f>
        <v>0</v>
      </c>
      <c r="BV465" s="6"/>
      <c r="BX465" s="6">
        <f t="shared" ca="1" si="198"/>
        <v>640512.77699999989</v>
      </c>
      <c r="BZ465" s="3">
        <f t="shared" si="199"/>
        <v>42572</v>
      </c>
      <c r="CA465" s="4">
        <f t="shared" ca="1" si="194"/>
        <v>425260.98</v>
      </c>
      <c r="CB465" s="4">
        <f t="shared" ca="1" si="195"/>
        <v>640512.77699999989</v>
      </c>
      <c r="CD465" s="4">
        <f t="shared" ca="1" si="196"/>
        <v>1065773.7569999998</v>
      </c>
    </row>
    <row r="466" spans="2:82" x14ac:dyDescent="0.15">
      <c r="B466" s="3">
        <f t="shared" si="197"/>
        <v>42573</v>
      </c>
      <c r="C466" s="2">
        <v>14600.7</v>
      </c>
      <c r="E466" s="70">
        <v>42573</v>
      </c>
      <c r="F466" s="69">
        <v>9.0500000000000007</v>
      </c>
      <c r="G466" s="69">
        <v>2.25</v>
      </c>
      <c r="H466" s="69">
        <v>19.71</v>
      </c>
      <c r="I466" s="69">
        <v>39.799999999999997</v>
      </c>
      <c r="J466" s="69">
        <v>12.98</v>
      </c>
      <c r="K466" s="69">
        <v>13.82</v>
      </c>
      <c r="L466" s="69">
        <v>17.52</v>
      </c>
      <c r="M466" s="69">
        <v>5.66</v>
      </c>
      <c r="N466" s="69">
        <v>8.6999999999999993</v>
      </c>
      <c r="O466" s="69">
        <v>9.2200000000000006</v>
      </c>
      <c r="P466" s="69">
        <v>29.67</v>
      </c>
      <c r="Q466" s="69">
        <v>1.1000000000000001</v>
      </c>
      <c r="R466" s="69">
        <v>6.31</v>
      </c>
      <c r="S466" s="69">
        <v>44.03</v>
      </c>
      <c r="T466" s="4"/>
      <c r="V466" s="3">
        <f t="shared" si="176"/>
        <v>42573</v>
      </c>
      <c r="W466" s="40">
        <f ca="1">W465+SUMIFS('Transactions (Dated)'!$E$2:$E$53,'Transactions (Dated)'!$D$2:$D$53,'Share Values'!$V466,'Transactions (Dated)'!$B$2:$B$53,'Share Values'!W$11,'Transactions (Dated)'!$C$2:$C$53,"Buy")-SUMIFS('Transactions (Dated)'!$E$2:$E$53,'Transactions (Dated)'!$D$2:$D$53,'Share Values'!$V466,'Transactions (Dated)'!$B$2:$B$53,'Share Values'!W$11,'Transactions (Dated)'!$C$2:$C$53,"Sell")</f>
        <v>4625</v>
      </c>
      <c r="X466" s="40">
        <f ca="1">X465+SUMIFS('Transactions (Dated)'!$E$2:$E$53,'Transactions (Dated)'!$D$2:$D$53,'Share Values'!$V466,'Transactions (Dated)'!$B$2:$B$53,'Share Values'!X$11,'Transactions (Dated)'!$C$2:$C$53,"Buy")-SUMIFS('Transactions (Dated)'!$E$2:$E$53,'Transactions (Dated)'!$D$2:$D$53,'Share Values'!$V466,'Transactions (Dated)'!$B$2:$B$53,'Share Values'!X$11,'Transactions (Dated)'!$C$2:$C$53,"Sell")</f>
        <v>9375</v>
      </c>
      <c r="Y466" s="40">
        <f ca="1">Y465+SUMIFS('Transactions (Dated)'!$E$2:$E$53,'Transactions (Dated)'!$D$2:$D$53,'Share Values'!$V466,'Transactions (Dated)'!$B$2:$B$53,'Share Values'!Y$11,'Transactions (Dated)'!$C$2:$C$53,"Buy")-SUMIFS('Transactions (Dated)'!$E$2:$E$53,'Transactions (Dated)'!$D$2:$D$53,'Share Values'!$V466,'Transactions (Dated)'!$B$2:$B$53,'Share Values'!Y$11,'Transactions (Dated)'!$C$2:$C$53,"Sell")</f>
        <v>0</v>
      </c>
      <c r="Z466" s="40">
        <f ca="1">Z465+SUMIFS('Transactions (Dated)'!$E$2:$E$53,'Transactions (Dated)'!$D$2:$D$53,'Share Values'!$V466,'Transactions (Dated)'!$B$2:$B$53,'Share Values'!Z$11,'Transactions (Dated)'!$C$2:$C$53,"Buy")-SUMIFS('Transactions (Dated)'!$E$2:$E$53,'Transactions (Dated)'!$D$2:$D$53,'Share Values'!$V466,'Transactions (Dated)'!$B$2:$B$53,'Share Values'!Z$11,'Transactions (Dated)'!$C$2:$C$53,"Sell")</f>
        <v>1892</v>
      </c>
      <c r="AA466" s="40">
        <f ca="1">AA465+SUMIFS('Transactions (Dated)'!$E$2:$E$53,'Transactions (Dated)'!$D$2:$D$53,'Share Values'!$V466,'Transactions (Dated)'!$B$2:$B$53,'Share Values'!AA$11,'Transactions (Dated)'!$C$2:$C$53,"Buy")-SUMIFS('Transactions (Dated)'!$E$2:$E$53,'Transactions (Dated)'!$D$2:$D$53,'Share Values'!$V466,'Transactions (Dated)'!$B$2:$B$53,'Share Values'!AA$11,'Transactions (Dated)'!$C$2:$C$53,"Sell")</f>
        <v>2348</v>
      </c>
      <c r="AB466" s="40">
        <f ca="1">AB465+SUMIFS('Transactions (Dated)'!$E$2:$E$53,'Transactions (Dated)'!$D$2:$D$53,'Share Values'!$V466,'Transactions (Dated)'!$B$2:$B$53,'Share Values'!AB$11,'Transactions (Dated)'!$C$2:$C$53,"Buy")-SUMIFS('Transactions (Dated)'!$E$2:$E$53,'Transactions (Dated)'!$D$2:$D$53,'Share Values'!$V466,'Transactions (Dated)'!$B$2:$B$53,'Share Values'!AB$11,'Transactions (Dated)'!$C$2:$C$53,"Sell")</f>
        <v>4900</v>
      </c>
      <c r="AC466" s="40">
        <f ca="1">AC465+SUMIFS('Transactions (Dated)'!$E$2:$E$53,'Transactions (Dated)'!$D$2:$D$53,'Share Values'!$V466,'Transactions (Dated)'!$B$2:$B$53,'Share Values'!AC$11,'Transactions (Dated)'!$C$2:$C$53,"Buy")-SUMIFS('Transactions (Dated)'!$E$2:$E$53,'Transactions (Dated)'!$D$2:$D$53,'Share Values'!$V466,'Transactions (Dated)'!$B$2:$B$53,'Share Values'!AC$11,'Transactions (Dated)'!$C$2:$C$53,"Sell")</f>
        <v>2900</v>
      </c>
      <c r="AD466" s="40">
        <f ca="1">AD465+SUMIFS('Transactions (Dated)'!$E$2:$E$53,'Transactions (Dated)'!$D$2:$D$53,'Share Values'!$V466,'Transactions (Dated)'!$B$2:$B$53,'Share Values'!AD$11,'Transactions (Dated)'!$C$2:$C$53,"Buy")-SUMIFS('Transactions (Dated)'!$E$2:$E$53,'Transactions (Dated)'!$D$2:$D$53,'Share Values'!$V466,'Transactions (Dated)'!$B$2:$B$53,'Share Values'!AD$11,'Transactions (Dated)'!$C$2:$C$53,"Sell")</f>
        <v>14201</v>
      </c>
      <c r="AE466" s="40">
        <f ca="1">AE465+SUMIFS('Transactions (Dated)'!$E$2:$E$53,'Transactions (Dated)'!$D$2:$D$53,'Share Values'!$V466,'Transactions (Dated)'!$B$2:$B$53,'Share Values'!AE$11,'Transactions (Dated)'!$C$2:$C$53,"Buy")-SUMIFS('Transactions (Dated)'!$E$2:$E$53,'Transactions (Dated)'!$D$2:$D$53,'Share Values'!$V466,'Transactions (Dated)'!$B$2:$B$53,'Share Values'!AE$11,'Transactions (Dated)'!$C$2:$C$53,"Sell")</f>
        <v>6835</v>
      </c>
      <c r="AF466" s="40">
        <f ca="1">AF465+SUMIFS('Transactions (Dated)'!$E$2:$E$53,'Transactions (Dated)'!$D$2:$D$53,'Share Values'!$V466,'Transactions (Dated)'!$B$2:$B$53,'Share Values'!AF$11,'Transactions (Dated)'!$C$2:$C$53,"Buy")-SUMIFS('Transactions (Dated)'!$E$2:$E$53,'Transactions (Dated)'!$D$2:$D$53,'Share Values'!$V466,'Transactions (Dated)'!$B$2:$B$53,'Share Values'!AF$11,'Transactions (Dated)'!$C$2:$C$53,"Sell")</f>
        <v>0</v>
      </c>
      <c r="AG466" s="40">
        <f ca="1">AG465+SUMIFS('Transactions (Dated)'!$E$2:$E$53,'Transactions (Dated)'!$D$2:$D$53,'Share Values'!$V466,'Transactions (Dated)'!$B$2:$B$53,'Share Values'!AG$11,'Transactions (Dated)'!$C$2:$C$53,"Buy")-SUMIFS('Transactions (Dated)'!$E$2:$E$53,'Transactions (Dated)'!$D$2:$D$53,'Share Values'!$V466,'Transactions (Dated)'!$B$2:$B$53,'Share Values'!AG$11,'Transactions (Dated)'!$C$2:$C$53,"Sell")</f>
        <v>0</v>
      </c>
      <c r="AH466" s="40">
        <f ca="1">AH465+SUMIFS('Transactions (Dated)'!$E$2:$E$53,'Transactions (Dated)'!$D$2:$D$53,'Share Values'!$V466,'Transactions (Dated)'!$B$2:$B$53,'Share Values'!AH$11,'Transactions (Dated)'!$C$2:$C$53,"Buy")-SUMIFS('Transactions (Dated)'!$E$2:$E$53,'Transactions (Dated)'!$D$2:$D$53,'Share Values'!$V466,'Transactions (Dated)'!$B$2:$B$53,'Share Values'!AH$11,'Transactions (Dated)'!$C$2:$C$53,"Sell")</f>
        <v>0</v>
      </c>
      <c r="AI466" s="40">
        <f ca="1">AI465+SUMIFS('Transactions (Dated)'!$E$2:$E$53,'Transactions (Dated)'!$D$2:$D$53,'Share Values'!$V466,'Transactions (Dated)'!$B$2:$B$53,'Share Values'!AI$11,'Transactions (Dated)'!$C$2:$C$53,"Buy")-SUMIFS('Transactions (Dated)'!$E$2:$E$53,'Transactions (Dated)'!$D$2:$D$53,'Share Values'!$V466,'Transactions (Dated)'!$B$2:$B$53,'Share Values'!AI$11,'Transactions (Dated)'!$C$2:$C$53,"Sell")</f>
        <v>0</v>
      </c>
      <c r="AJ466" s="40">
        <f ca="1">AJ465+SUMIFS('Transactions (Dated)'!$E$2:$E$53,'Transactions (Dated)'!$D$2:$D$53,'Share Values'!$V466,'Transactions (Dated)'!$B$2:$B$53,'Share Values'!AJ$11,'Transactions (Dated)'!$C$2:$C$53,"Buy")-SUMIFS('Transactions (Dated)'!$E$2:$E$53,'Transactions (Dated)'!$D$2:$D$53,'Share Values'!$V466,'Transactions (Dated)'!$B$2:$B$53,'Share Values'!AJ$11,'Transactions (Dated)'!$C$2:$C$53,"Sell")</f>
        <v>0</v>
      </c>
      <c r="AK466" s="40"/>
      <c r="AM466" s="3">
        <f t="shared" si="177"/>
        <v>42573</v>
      </c>
      <c r="AN466" s="6">
        <f t="shared" ca="1" si="178"/>
        <v>41856.25</v>
      </c>
      <c r="AO466" s="6">
        <f t="shared" ca="1" si="179"/>
        <v>21093.75</v>
      </c>
      <c r="AP466" s="6">
        <f t="shared" ca="1" si="180"/>
        <v>0</v>
      </c>
      <c r="AQ466" s="6">
        <f t="shared" ca="1" si="181"/>
        <v>75301.599999999991</v>
      </c>
      <c r="AR466" s="6">
        <f t="shared" ca="1" si="182"/>
        <v>30477.040000000001</v>
      </c>
      <c r="AS466" s="6">
        <f t="shared" ca="1" si="183"/>
        <v>67718</v>
      </c>
      <c r="AT466" s="6">
        <f t="shared" ca="1" si="184"/>
        <v>50808</v>
      </c>
      <c r="AU466" s="6">
        <f t="shared" ca="1" si="185"/>
        <v>80377.66</v>
      </c>
      <c r="AV466" s="6">
        <f t="shared" ca="1" si="186"/>
        <v>59464.499999999993</v>
      </c>
      <c r="AW466" s="6">
        <f t="shared" ca="1" si="187"/>
        <v>0</v>
      </c>
      <c r="AX466" s="6">
        <f t="shared" ca="1" si="188"/>
        <v>0</v>
      </c>
      <c r="AY466" s="6">
        <f t="shared" ca="1" si="189"/>
        <v>0</v>
      </c>
      <c r="AZ466" s="6">
        <f t="shared" ca="1" si="190"/>
        <v>0</v>
      </c>
      <c r="BA466" s="6">
        <f t="shared" ca="1" si="191"/>
        <v>0</v>
      </c>
      <c r="BB466" s="6"/>
      <c r="BD466" s="4">
        <f t="shared" ca="1" si="192"/>
        <v>427096.80000000005</v>
      </c>
      <c r="BF466" s="3">
        <f t="shared" si="193"/>
        <v>42573</v>
      </c>
      <c r="BG466" s="6">
        <f>BG465+SUMIFS('Transactions (Dated)'!H:H,'Transactions (Dated)'!D:D,'Share Values'!AM466)</f>
        <v>633797.67999999993</v>
      </c>
      <c r="BH466" s="6">
        <f ca="1">BH465+SUMIFS('Transactions (Dated)'!$F:$F,'Transactions (Dated)'!$D:$D,$BF466,'Transactions (Dated)'!$B:$B,BH$11,'Transactions (Dated)'!$C:$C,"Dividend (paid to cash)")*W466</f>
        <v>0</v>
      </c>
      <c r="BI466" s="6">
        <f ca="1">BI465+SUMIFS('Transactions (Dated)'!$F:$F,'Transactions (Dated)'!$D:$D,$BF466,'Transactions (Dated)'!$B:$B,BI$11,'Transactions (Dated)'!$C:$C,"Dividend (paid to cash)")*X466</f>
        <v>2421.875</v>
      </c>
      <c r="BJ466" s="6">
        <f ca="1">BJ465+SUMIFS('Transactions (Dated)'!$F:$F,'Transactions (Dated)'!$D:$D,$BF466,'Transactions (Dated)'!$B:$B,BJ$11,'Transactions (Dated)'!$C:$C,"Dividend (paid to cash)")*Y466</f>
        <v>0</v>
      </c>
      <c r="BK466" s="6">
        <f ca="1">BK465+SUMIFS('Transactions (Dated)'!$F:$F,'Transactions (Dated)'!$D:$D,$BF466,'Transactions (Dated)'!$B:$B,BK$11,'Transactions (Dated)'!$C:$C,"Dividend (paid to cash)")*Z466</f>
        <v>397.32000000000005</v>
      </c>
      <c r="BL466" s="6">
        <f ca="1">BL465+SUMIFS('Transactions (Dated)'!$F:$F,'Transactions (Dated)'!$D:$D,$BF466,'Transactions (Dated)'!$B:$B,BL$11,'Transactions (Dated)'!$C:$C,"Dividend (paid to cash)")*AA466</f>
        <v>0</v>
      </c>
      <c r="BM466" s="6">
        <f ca="1">BM465+SUMIFS('Transactions (Dated)'!$F:$F,'Transactions (Dated)'!$D:$D,$BF466,'Transactions (Dated)'!$B:$B,BM$11,'Transactions (Dated)'!$C:$C,"Dividend (paid to cash)")*AB466</f>
        <v>2155.902</v>
      </c>
      <c r="BN466" s="6">
        <f ca="1">BN465+SUMIFS('Transactions (Dated)'!$F:$F,'Transactions (Dated)'!$D:$D,$BF466,'Transactions (Dated)'!$B:$B,BN$11,'Transactions (Dated)'!$C:$C,"Dividend (paid to cash)")*AC466</f>
        <v>1740</v>
      </c>
      <c r="BO466" s="6">
        <f ca="1">BO465+SUMIFS('Transactions (Dated)'!$F:$F,'Transactions (Dated)'!$D:$D,$BF466,'Transactions (Dated)'!$B:$B,BO$11,'Transactions (Dated)'!$C:$C,"Dividend (paid to cash)")*AD466</f>
        <v>0</v>
      </c>
      <c r="BP466" s="6">
        <f ca="1">BP465+SUMIFS('Transactions (Dated)'!$F:$F,'Transactions (Dated)'!$D:$D,$BF466,'Transactions (Dated)'!$B:$B,BP$11,'Transactions (Dated)'!$C:$C,"Dividend (paid to cash)")*AE466</f>
        <v>0</v>
      </c>
      <c r="BQ466" s="6">
        <f ca="1">BQ465+SUMIFS('Transactions (Dated)'!$F:$F,'Transactions (Dated)'!$D:$D,$BF466,'Transactions (Dated)'!$B:$B,BQ$11,'Transactions (Dated)'!$C:$C,"Dividend (paid to cash)")*AF466</f>
        <v>0</v>
      </c>
      <c r="BR466" s="6">
        <f ca="1">BR465+SUMIFS('Transactions (Dated)'!$F:$F,'Transactions (Dated)'!$D:$D,$BF466,'Transactions (Dated)'!$B:$B,BR$11,'Transactions (Dated)'!$C:$C,"Dividend (paid to cash)")*AG466</f>
        <v>0</v>
      </c>
      <c r="BS466" s="6">
        <f ca="1">BS465+SUMIFS('Transactions (Dated)'!$F:$F,'Transactions (Dated)'!$D:$D,$BF466,'Transactions (Dated)'!$B:$B,BS$11,'Transactions (Dated)'!$C:$C,"Dividend (paid to cash)")*AH466</f>
        <v>0</v>
      </c>
      <c r="BT466" s="6">
        <f ca="1">BT465+SUMIFS('Transactions (Dated)'!$F:$F,'Transactions (Dated)'!$D:$D,$BF466,'Transactions (Dated)'!$B:$B,BT$11,'Transactions (Dated)'!$C:$C,"Dividend (paid to cash)")*AI466</f>
        <v>0</v>
      </c>
      <c r="BU466" s="6">
        <f ca="1">BU465+SUMIFS('Transactions (Dated)'!$F:$F,'Transactions (Dated)'!$D:$D,$BF466,'Transactions (Dated)'!$B:$B,BU$11,'Transactions (Dated)'!$C:$C,"Dividend (paid to cash)")*AJ466</f>
        <v>0</v>
      </c>
      <c r="BV466" s="6"/>
      <c r="BX466" s="6">
        <f t="shared" ca="1" si="198"/>
        <v>640512.77699999989</v>
      </c>
      <c r="BZ466" s="3">
        <f t="shared" si="199"/>
        <v>42573</v>
      </c>
      <c r="CA466" s="4">
        <f t="shared" ca="1" si="194"/>
        <v>427096.80000000005</v>
      </c>
      <c r="CB466" s="4">
        <f t="shared" ca="1" si="195"/>
        <v>640512.77699999989</v>
      </c>
      <c r="CD466" s="4">
        <f t="shared" ca="1" si="196"/>
        <v>1067609.577</v>
      </c>
    </row>
    <row r="467" spans="2:82" x14ac:dyDescent="0.15">
      <c r="B467" s="3">
        <f t="shared" si="197"/>
        <v>42576</v>
      </c>
      <c r="C467" s="2">
        <v>14498.1</v>
      </c>
      <c r="E467" s="70">
        <v>42576</v>
      </c>
      <c r="F467" s="69">
        <v>9.35</v>
      </c>
      <c r="G467" s="69">
        <v>2.14</v>
      </c>
      <c r="H467" s="69">
        <v>19.57</v>
      </c>
      <c r="I467" s="69">
        <v>40.29</v>
      </c>
      <c r="J467" s="69">
        <v>13.03</v>
      </c>
      <c r="K467" s="69">
        <v>13.98</v>
      </c>
      <c r="L467" s="69">
        <v>17.18</v>
      </c>
      <c r="M467" s="69">
        <v>5.48</v>
      </c>
      <c r="N467" s="69">
        <v>8.65</v>
      </c>
      <c r="O467" s="69">
        <v>9.1732999999999993</v>
      </c>
      <c r="P467" s="69">
        <v>29.57</v>
      </c>
      <c r="Q467" s="69">
        <v>1.0900000000000001</v>
      </c>
      <c r="R467" s="69">
        <v>6.35</v>
      </c>
      <c r="S467" s="69">
        <v>43.5</v>
      </c>
      <c r="T467" s="4"/>
      <c r="V467" s="3">
        <f t="shared" si="176"/>
        <v>42576</v>
      </c>
      <c r="W467" s="40">
        <f ca="1">W466+SUMIFS('Transactions (Dated)'!$E$2:$E$53,'Transactions (Dated)'!$D$2:$D$53,'Share Values'!$V467,'Transactions (Dated)'!$B$2:$B$53,'Share Values'!W$11,'Transactions (Dated)'!$C$2:$C$53,"Buy")-SUMIFS('Transactions (Dated)'!$E$2:$E$53,'Transactions (Dated)'!$D$2:$D$53,'Share Values'!$V467,'Transactions (Dated)'!$B$2:$B$53,'Share Values'!W$11,'Transactions (Dated)'!$C$2:$C$53,"Sell")</f>
        <v>4625</v>
      </c>
      <c r="X467" s="40">
        <f ca="1">X466+SUMIFS('Transactions (Dated)'!$E$2:$E$53,'Transactions (Dated)'!$D$2:$D$53,'Share Values'!$V467,'Transactions (Dated)'!$B$2:$B$53,'Share Values'!X$11,'Transactions (Dated)'!$C$2:$C$53,"Buy")-SUMIFS('Transactions (Dated)'!$E$2:$E$53,'Transactions (Dated)'!$D$2:$D$53,'Share Values'!$V467,'Transactions (Dated)'!$B$2:$B$53,'Share Values'!X$11,'Transactions (Dated)'!$C$2:$C$53,"Sell")</f>
        <v>9375</v>
      </c>
      <c r="Y467" s="40">
        <f ca="1">Y466+SUMIFS('Transactions (Dated)'!$E$2:$E$53,'Transactions (Dated)'!$D$2:$D$53,'Share Values'!$V467,'Transactions (Dated)'!$B$2:$B$53,'Share Values'!Y$11,'Transactions (Dated)'!$C$2:$C$53,"Buy")-SUMIFS('Transactions (Dated)'!$E$2:$E$53,'Transactions (Dated)'!$D$2:$D$53,'Share Values'!$V467,'Transactions (Dated)'!$B$2:$B$53,'Share Values'!Y$11,'Transactions (Dated)'!$C$2:$C$53,"Sell")</f>
        <v>0</v>
      </c>
      <c r="Z467" s="40">
        <f ca="1">Z466+SUMIFS('Transactions (Dated)'!$E$2:$E$53,'Transactions (Dated)'!$D$2:$D$53,'Share Values'!$V467,'Transactions (Dated)'!$B$2:$B$53,'Share Values'!Z$11,'Transactions (Dated)'!$C$2:$C$53,"Buy")-SUMIFS('Transactions (Dated)'!$E$2:$E$53,'Transactions (Dated)'!$D$2:$D$53,'Share Values'!$V467,'Transactions (Dated)'!$B$2:$B$53,'Share Values'!Z$11,'Transactions (Dated)'!$C$2:$C$53,"Sell")</f>
        <v>1892</v>
      </c>
      <c r="AA467" s="40">
        <f ca="1">AA466+SUMIFS('Transactions (Dated)'!$E$2:$E$53,'Transactions (Dated)'!$D$2:$D$53,'Share Values'!$V467,'Transactions (Dated)'!$B$2:$B$53,'Share Values'!AA$11,'Transactions (Dated)'!$C$2:$C$53,"Buy")-SUMIFS('Transactions (Dated)'!$E$2:$E$53,'Transactions (Dated)'!$D$2:$D$53,'Share Values'!$V467,'Transactions (Dated)'!$B$2:$B$53,'Share Values'!AA$11,'Transactions (Dated)'!$C$2:$C$53,"Sell")</f>
        <v>2348</v>
      </c>
      <c r="AB467" s="40">
        <f ca="1">AB466+SUMIFS('Transactions (Dated)'!$E$2:$E$53,'Transactions (Dated)'!$D$2:$D$53,'Share Values'!$V467,'Transactions (Dated)'!$B$2:$B$53,'Share Values'!AB$11,'Transactions (Dated)'!$C$2:$C$53,"Buy")-SUMIFS('Transactions (Dated)'!$E$2:$E$53,'Transactions (Dated)'!$D$2:$D$53,'Share Values'!$V467,'Transactions (Dated)'!$B$2:$B$53,'Share Values'!AB$11,'Transactions (Dated)'!$C$2:$C$53,"Sell")</f>
        <v>4900</v>
      </c>
      <c r="AC467" s="40">
        <f ca="1">AC466+SUMIFS('Transactions (Dated)'!$E$2:$E$53,'Transactions (Dated)'!$D$2:$D$53,'Share Values'!$V467,'Transactions (Dated)'!$B$2:$B$53,'Share Values'!AC$11,'Transactions (Dated)'!$C$2:$C$53,"Buy")-SUMIFS('Transactions (Dated)'!$E$2:$E$53,'Transactions (Dated)'!$D$2:$D$53,'Share Values'!$V467,'Transactions (Dated)'!$B$2:$B$53,'Share Values'!AC$11,'Transactions (Dated)'!$C$2:$C$53,"Sell")</f>
        <v>2900</v>
      </c>
      <c r="AD467" s="40">
        <f ca="1">AD466+SUMIFS('Transactions (Dated)'!$E$2:$E$53,'Transactions (Dated)'!$D$2:$D$53,'Share Values'!$V467,'Transactions (Dated)'!$B$2:$B$53,'Share Values'!AD$11,'Transactions (Dated)'!$C$2:$C$53,"Buy")-SUMIFS('Transactions (Dated)'!$E$2:$E$53,'Transactions (Dated)'!$D$2:$D$53,'Share Values'!$V467,'Transactions (Dated)'!$B$2:$B$53,'Share Values'!AD$11,'Transactions (Dated)'!$C$2:$C$53,"Sell")</f>
        <v>14201</v>
      </c>
      <c r="AE467" s="40">
        <f ca="1">AE466+SUMIFS('Transactions (Dated)'!$E$2:$E$53,'Transactions (Dated)'!$D$2:$D$53,'Share Values'!$V467,'Transactions (Dated)'!$B$2:$B$53,'Share Values'!AE$11,'Transactions (Dated)'!$C$2:$C$53,"Buy")-SUMIFS('Transactions (Dated)'!$E$2:$E$53,'Transactions (Dated)'!$D$2:$D$53,'Share Values'!$V467,'Transactions (Dated)'!$B$2:$B$53,'Share Values'!AE$11,'Transactions (Dated)'!$C$2:$C$53,"Sell")</f>
        <v>6835</v>
      </c>
      <c r="AF467" s="40">
        <f ca="1">AF466+SUMIFS('Transactions (Dated)'!$E$2:$E$53,'Transactions (Dated)'!$D$2:$D$53,'Share Values'!$V467,'Transactions (Dated)'!$B$2:$B$53,'Share Values'!AF$11,'Transactions (Dated)'!$C$2:$C$53,"Buy")-SUMIFS('Transactions (Dated)'!$E$2:$E$53,'Transactions (Dated)'!$D$2:$D$53,'Share Values'!$V467,'Transactions (Dated)'!$B$2:$B$53,'Share Values'!AF$11,'Transactions (Dated)'!$C$2:$C$53,"Sell")</f>
        <v>0</v>
      </c>
      <c r="AG467" s="40">
        <f ca="1">AG466+SUMIFS('Transactions (Dated)'!$E$2:$E$53,'Transactions (Dated)'!$D$2:$D$53,'Share Values'!$V467,'Transactions (Dated)'!$B$2:$B$53,'Share Values'!AG$11,'Transactions (Dated)'!$C$2:$C$53,"Buy")-SUMIFS('Transactions (Dated)'!$E$2:$E$53,'Transactions (Dated)'!$D$2:$D$53,'Share Values'!$V467,'Transactions (Dated)'!$B$2:$B$53,'Share Values'!AG$11,'Transactions (Dated)'!$C$2:$C$53,"Sell")</f>
        <v>0</v>
      </c>
      <c r="AH467" s="40">
        <f ca="1">AH466+SUMIFS('Transactions (Dated)'!$E$2:$E$53,'Transactions (Dated)'!$D$2:$D$53,'Share Values'!$V467,'Transactions (Dated)'!$B$2:$B$53,'Share Values'!AH$11,'Transactions (Dated)'!$C$2:$C$53,"Buy")-SUMIFS('Transactions (Dated)'!$E$2:$E$53,'Transactions (Dated)'!$D$2:$D$53,'Share Values'!$V467,'Transactions (Dated)'!$B$2:$B$53,'Share Values'!AH$11,'Transactions (Dated)'!$C$2:$C$53,"Sell")</f>
        <v>0</v>
      </c>
      <c r="AI467" s="40">
        <f ca="1">AI466+SUMIFS('Transactions (Dated)'!$E$2:$E$53,'Transactions (Dated)'!$D$2:$D$53,'Share Values'!$V467,'Transactions (Dated)'!$B$2:$B$53,'Share Values'!AI$11,'Transactions (Dated)'!$C$2:$C$53,"Buy")-SUMIFS('Transactions (Dated)'!$E$2:$E$53,'Transactions (Dated)'!$D$2:$D$53,'Share Values'!$V467,'Transactions (Dated)'!$B$2:$B$53,'Share Values'!AI$11,'Transactions (Dated)'!$C$2:$C$53,"Sell")</f>
        <v>0</v>
      </c>
      <c r="AJ467" s="40">
        <f ca="1">AJ466+SUMIFS('Transactions (Dated)'!$E$2:$E$53,'Transactions (Dated)'!$D$2:$D$53,'Share Values'!$V467,'Transactions (Dated)'!$B$2:$B$53,'Share Values'!AJ$11,'Transactions (Dated)'!$C$2:$C$53,"Buy")-SUMIFS('Transactions (Dated)'!$E$2:$E$53,'Transactions (Dated)'!$D$2:$D$53,'Share Values'!$V467,'Transactions (Dated)'!$B$2:$B$53,'Share Values'!AJ$11,'Transactions (Dated)'!$C$2:$C$53,"Sell")</f>
        <v>0</v>
      </c>
      <c r="AK467" s="40"/>
      <c r="AM467" s="3">
        <f t="shared" si="177"/>
        <v>42576</v>
      </c>
      <c r="AN467" s="6">
        <f t="shared" ca="1" si="178"/>
        <v>43243.75</v>
      </c>
      <c r="AO467" s="6">
        <f t="shared" ca="1" si="179"/>
        <v>20062.5</v>
      </c>
      <c r="AP467" s="6">
        <f t="shared" ca="1" si="180"/>
        <v>0</v>
      </c>
      <c r="AQ467" s="6">
        <f t="shared" ca="1" si="181"/>
        <v>76228.679999999993</v>
      </c>
      <c r="AR467" s="6">
        <f t="shared" ca="1" si="182"/>
        <v>30594.44</v>
      </c>
      <c r="AS467" s="6">
        <f t="shared" ca="1" si="183"/>
        <v>68502</v>
      </c>
      <c r="AT467" s="6">
        <f t="shared" ca="1" si="184"/>
        <v>49822</v>
      </c>
      <c r="AU467" s="6">
        <f t="shared" ca="1" si="185"/>
        <v>77821.48000000001</v>
      </c>
      <c r="AV467" s="6">
        <f t="shared" ca="1" si="186"/>
        <v>59122.75</v>
      </c>
      <c r="AW467" s="6">
        <f t="shared" ca="1" si="187"/>
        <v>0</v>
      </c>
      <c r="AX467" s="6">
        <f t="shared" ca="1" si="188"/>
        <v>0</v>
      </c>
      <c r="AY467" s="6">
        <f t="shared" ca="1" si="189"/>
        <v>0</v>
      </c>
      <c r="AZ467" s="6">
        <f t="shared" ca="1" si="190"/>
        <v>0</v>
      </c>
      <c r="BA467" s="6">
        <f t="shared" ca="1" si="191"/>
        <v>0</v>
      </c>
      <c r="BB467" s="6"/>
      <c r="BD467" s="4">
        <f t="shared" ca="1" si="192"/>
        <v>425397.6</v>
      </c>
      <c r="BF467" s="3">
        <f t="shared" si="193"/>
        <v>42576</v>
      </c>
      <c r="BG467" s="6">
        <f>BG466+SUMIFS('Transactions (Dated)'!H:H,'Transactions (Dated)'!D:D,'Share Values'!AM467)</f>
        <v>633797.67999999993</v>
      </c>
      <c r="BH467" s="6">
        <f ca="1">BH466+SUMIFS('Transactions (Dated)'!$F:$F,'Transactions (Dated)'!$D:$D,$BF467,'Transactions (Dated)'!$B:$B,BH$11,'Transactions (Dated)'!$C:$C,"Dividend (paid to cash)")*W467</f>
        <v>0</v>
      </c>
      <c r="BI467" s="6">
        <f ca="1">BI466+SUMIFS('Transactions (Dated)'!$F:$F,'Transactions (Dated)'!$D:$D,$BF467,'Transactions (Dated)'!$B:$B,BI$11,'Transactions (Dated)'!$C:$C,"Dividend (paid to cash)")*X467</f>
        <v>2421.875</v>
      </c>
      <c r="BJ467" s="6">
        <f ca="1">BJ466+SUMIFS('Transactions (Dated)'!$F:$F,'Transactions (Dated)'!$D:$D,$BF467,'Transactions (Dated)'!$B:$B,BJ$11,'Transactions (Dated)'!$C:$C,"Dividend (paid to cash)")*Y467</f>
        <v>0</v>
      </c>
      <c r="BK467" s="6">
        <f ca="1">BK466+SUMIFS('Transactions (Dated)'!$F:$F,'Transactions (Dated)'!$D:$D,$BF467,'Transactions (Dated)'!$B:$B,BK$11,'Transactions (Dated)'!$C:$C,"Dividend (paid to cash)")*Z467</f>
        <v>397.32000000000005</v>
      </c>
      <c r="BL467" s="6">
        <f ca="1">BL466+SUMIFS('Transactions (Dated)'!$F:$F,'Transactions (Dated)'!$D:$D,$BF467,'Transactions (Dated)'!$B:$B,BL$11,'Transactions (Dated)'!$C:$C,"Dividend (paid to cash)")*AA467</f>
        <v>0</v>
      </c>
      <c r="BM467" s="6">
        <f ca="1">BM466+SUMIFS('Transactions (Dated)'!$F:$F,'Transactions (Dated)'!$D:$D,$BF467,'Transactions (Dated)'!$B:$B,BM$11,'Transactions (Dated)'!$C:$C,"Dividend (paid to cash)")*AB467</f>
        <v>2155.902</v>
      </c>
      <c r="BN467" s="6">
        <f ca="1">BN466+SUMIFS('Transactions (Dated)'!$F:$F,'Transactions (Dated)'!$D:$D,$BF467,'Transactions (Dated)'!$B:$B,BN$11,'Transactions (Dated)'!$C:$C,"Dividend (paid to cash)")*AC467</f>
        <v>1740</v>
      </c>
      <c r="BO467" s="6">
        <f ca="1">BO466+SUMIFS('Transactions (Dated)'!$F:$F,'Transactions (Dated)'!$D:$D,$BF467,'Transactions (Dated)'!$B:$B,BO$11,'Transactions (Dated)'!$C:$C,"Dividend (paid to cash)")*AD467</f>
        <v>0</v>
      </c>
      <c r="BP467" s="6">
        <f ca="1">BP466+SUMIFS('Transactions (Dated)'!$F:$F,'Transactions (Dated)'!$D:$D,$BF467,'Transactions (Dated)'!$B:$B,BP$11,'Transactions (Dated)'!$C:$C,"Dividend (paid to cash)")*AE467</f>
        <v>0</v>
      </c>
      <c r="BQ467" s="6">
        <f ca="1">BQ466+SUMIFS('Transactions (Dated)'!$F:$F,'Transactions (Dated)'!$D:$D,$BF467,'Transactions (Dated)'!$B:$B,BQ$11,'Transactions (Dated)'!$C:$C,"Dividend (paid to cash)")*AF467</f>
        <v>0</v>
      </c>
      <c r="BR467" s="6">
        <f ca="1">BR466+SUMIFS('Transactions (Dated)'!$F:$F,'Transactions (Dated)'!$D:$D,$BF467,'Transactions (Dated)'!$B:$B,BR$11,'Transactions (Dated)'!$C:$C,"Dividend (paid to cash)")*AG467</f>
        <v>0</v>
      </c>
      <c r="BS467" s="6">
        <f ca="1">BS466+SUMIFS('Transactions (Dated)'!$F:$F,'Transactions (Dated)'!$D:$D,$BF467,'Transactions (Dated)'!$B:$B,BS$11,'Transactions (Dated)'!$C:$C,"Dividend (paid to cash)")*AH467</f>
        <v>0</v>
      </c>
      <c r="BT467" s="6">
        <f ca="1">BT466+SUMIFS('Transactions (Dated)'!$F:$F,'Transactions (Dated)'!$D:$D,$BF467,'Transactions (Dated)'!$B:$B,BT$11,'Transactions (Dated)'!$C:$C,"Dividend (paid to cash)")*AI467</f>
        <v>0</v>
      </c>
      <c r="BU467" s="6">
        <f ca="1">BU466+SUMIFS('Transactions (Dated)'!$F:$F,'Transactions (Dated)'!$D:$D,$BF467,'Transactions (Dated)'!$B:$B,BU$11,'Transactions (Dated)'!$C:$C,"Dividend (paid to cash)")*AJ467</f>
        <v>0</v>
      </c>
      <c r="BV467" s="6"/>
      <c r="BX467" s="6">
        <f t="shared" ca="1" si="198"/>
        <v>640512.77699999989</v>
      </c>
      <c r="BZ467" s="3">
        <f t="shared" si="199"/>
        <v>42576</v>
      </c>
      <c r="CA467" s="4">
        <f t="shared" ca="1" si="194"/>
        <v>425397.6</v>
      </c>
      <c r="CB467" s="4">
        <f t="shared" ca="1" si="195"/>
        <v>640512.77699999989</v>
      </c>
      <c r="CD467" s="4">
        <f t="shared" ca="1" si="196"/>
        <v>1065910.3769999999</v>
      </c>
    </row>
    <row r="468" spans="2:82" x14ac:dyDescent="0.15">
      <c r="B468" s="3">
        <f t="shared" si="197"/>
        <v>42577</v>
      </c>
      <c r="C468" s="2">
        <v>14550</v>
      </c>
      <c r="E468" s="70">
        <v>42577</v>
      </c>
      <c r="F468" s="69">
        <v>9.5299999999999994</v>
      </c>
      <c r="G468" s="69">
        <v>2.17</v>
      </c>
      <c r="H468" s="69">
        <v>19.63</v>
      </c>
      <c r="I468" s="69">
        <v>39.630000000000003</v>
      </c>
      <c r="J468" s="69">
        <v>13.3</v>
      </c>
      <c r="K468" s="69">
        <v>14.09</v>
      </c>
      <c r="L468" s="69">
        <v>17.489999999999998</v>
      </c>
      <c r="M468" s="69">
        <v>5.5</v>
      </c>
      <c r="N468" s="69">
        <v>8.65</v>
      </c>
      <c r="O468" s="69">
        <v>9.1832999999999991</v>
      </c>
      <c r="P468" s="69">
        <v>29.47</v>
      </c>
      <c r="Q468" s="69">
        <v>1.07</v>
      </c>
      <c r="R468" s="69">
        <v>6.58</v>
      </c>
      <c r="S468" s="69">
        <v>43.33</v>
      </c>
      <c r="T468" s="4"/>
      <c r="V468" s="3">
        <f t="shared" si="176"/>
        <v>42577</v>
      </c>
      <c r="W468" s="40">
        <f ca="1">W467+SUMIFS('Transactions (Dated)'!$E$2:$E$53,'Transactions (Dated)'!$D$2:$D$53,'Share Values'!$V468,'Transactions (Dated)'!$B$2:$B$53,'Share Values'!W$11,'Transactions (Dated)'!$C$2:$C$53,"Buy")-SUMIFS('Transactions (Dated)'!$E$2:$E$53,'Transactions (Dated)'!$D$2:$D$53,'Share Values'!$V468,'Transactions (Dated)'!$B$2:$B$53,'Share Values'!W$11,'Transactions (Dated)'!$C$2:$C$53,"Sell")</f>
        <v>4625</v>
      </c>
      <c r="X468" s="40">
        <f ca="1">X467+SUMIFS('Transactions (Dated)'!$E$2:$E$53,'Transactions (Dated)'!$D$2:$D$53,'Share Values'!$V468,'Transactions (Dated)'!$B$2:$B$53,'Share Values'!X$11,'Transactions (Dated)'!$C$2:$C$53,"Buy")-SUMIFS('Transactions (Dated)'!$E$2:$E$53,'Transactions (Dated)'!$D$2:$D$53,'Share Values'!$V468,'Transactions (Dated)'!$B$2:$B$53,'Share Values'!X$11,'Transactions (Dated)'!$C$2:$C$53,"Sell")</f>
        <v>9375</v>
      </c>
      <c r="Y468" s="40">
        <f ca="1">Y467+SUMIFS('Transactions (Dated)'!$E$2:$E$53,'Transactions (Dated)'!$D$2:$D$53,'Share Values'!$V468,'Transactions (Dated)'!$B$2:$B$53,'Share Values'!Y$11,'Transactions (Dated)'!$C$2:$C$53,"Buy")-SUMIFS('Transactions (Dated)'!$E$2:$E$53,'Transactions (Dated)'!$D$2:$D$53,'Share Values'!$V468,'Transactions (Dated)'!$B$2:$B$53,'Share Values'!Y$11,'Transactions (Dated)'!$C$2:$C$53,"Sell")</f>
        <v>0</v>
      </c>
      <c r="Z468" s="40">
        <f ca="1">Z467+SUMIFS('Transactions (Dated)'!$E$2:$E$53,'Transactions (Dated)'!$D$2:$D$53,'Share Values'!$V468,'Transactions (Dated)'!$B$2:$B$53,'Share Values'!Z$11,'Transactions (Dated)'!$C$2:$C$53,"Buy")-SUMIFS('Transactions (Dated)'!$E$2:$E$53,'Transactions (Dated)'!$D$2:$D$53,'Share Values'!$V468,'Transactions (Dated)'!$B$2:$B$53,'Share Values'!Z$11,'Transactions (Dated)'!$C$2:$C$53,"Sell")</f>
        <v>1892</v>
      </c>
      <c r="AA468" s="40">
        <f ca="1">AA467+SUMIFS('Transactions (Dated)'!$E$2:$E$53,'Transactions (Dated)'!$D$2:$D$53,'Share Values'!$V468,'Transactions (Dated)'!$B$2:$B$53,'Share Values'!AA$11,'Transactions (Dated)'!$C$2:$C$53,"Buy")-SUMIFS('Transactions (Dated)'!$E$2:$E$53,'Transactions (Dated)'!$D$2:$D$53,'Share Values'!$V468,'Transactions (Dated)'!$B$2:$B$53,'Share Values'!AA$11,'Transactions (Dated)'!$C$2:$C$53,"Sell")</f>
        <v>2348</v>
      </c>
      <c r="AB468" s="40">
        <f ca="1">AB467+SUMIFS('Transactions (Dated)'!$E$2:$E$53,'Transactions (Dated)'!$D$2:$D$53,'Share Values'!$V468,'Transactions (Dated)'!$B$2:$B$53,'Share Values'!AB$11,'Transactions (Dated)'!$C$2:$C$53,"Buy")-SUMIFS('Transactions (Dated)'!$E$2:$E$53,'Transactions (Dated)'!$D$2:$D$53,'Share Values'!$V468,'Transactions (Dated)'!$B$2:$B$53,'Share Values'!AB$11,'Transactions (Dated)'!$C$2:$C$53,"Sell")</f>
        <v>4900</v>
      </c>
      <c r="AC468" s="40">
        <f ca="1">AC467+SUMIFS('Transactions (Dated)'!$E$2:$E$53,'Transactions (Dated)'!$D$2:$D$53,'Share Values'!$V468,'Transactions (Dated)'!$B$2:$B$53,'Share Values'!AC$11,'Transactions (Dated)'!$C$2:$C$53,"Buy")-SUMIFS('Transactions (Dated)'!$E$2:$E$53,'Transactions (Dated)'!$D$2:$D$53,'Share Values'!$V468,'Transactions (Dated)'!$B$2:$B$53,'Share Values'!AC$11,'Transactions (Dated)'!$C$2:$C$53,"Sell")</f>
        <v>2900</v>
      </c>
      <c r="AD468" s="40">
        <f ca="1">AD467+SUMIFS('Transactions (Dated)'!$E$2:$E$53,'Transactions (Dated)'!$D$2:$D$53,'Share Values'!$V468,'Transactions (Dated)'!$B$2:$B$53,'Share Values'!AD$11,'Transactions (Dated)'!$C$2:$C$53,"Buy")-SUMIFS('Transactions (Dated)'!$E$2:$E$53,'Transactions (Dated)'!$D$2:$D$53,'Share Values'!$V468,'Transactions (Dated)'!$B$2:$B$53,'Share Values'!AD$11,'Transactions (Dated)'!$C$2:$C$53,"Sell")</f>
        <v>14201</v>
      </c>
      <c r="AE468" s="40">
        <f ca="1">AE467+SUMIFS('Transactions (Dated)'!$E$2:$E$53,'Transactions (Dated)'!$D$2:$D$53,'Share Values'!$V468,'Transactions (Dated)'!$B$2:$B$53,'Share Values'!AE$11,'Transactions (Dated)'!$C$2:$C$53,"Buy")-SUMIFS('Transactions (Dated)'!$E$2:$E$53,'Transactions (Dated)'!$D$2:$D$53,'Share Values'!$V468,'Transactions (Dated)'!$B$2:$B$53,'Share Values'!AE$11,'Transactions (Dated)'!$C$2:$C$53,"Sell")</f>
        <v>6835</v>
      </c>
      <c r="AF468" s="40">
        <f ca="1">AF467+SUMIFS('Transactions (Dated)'!$E$2:$E$53,'Transactions (Dated)'!$D$2:$D$53,'Share Values'!$V468,'Transactions (Dated)'!$B$2:$B$53,'Share Values'!AF$11,'Transactions (Dated)'!$C$2:$C$53,"Buy")-SUMIFS('Transactions (Dated)'!$E$2:$E$53,'Transactions (Dated)'!$D$2:$D$53,'Share Values'!$V468,'Transactions (Dated)'!$B$2:$B$53,'Share Values'!AF$11,'Transactions (Dated)'!$C$2:$C$53,"Sell")</f>
        <v>0</v>
      </c>
      <c r="AG468" s="40">
        <f ca="1">AG467+SUMIFS('Transactions (Dated)'!$E$2:$E$53,'Transactions (Dated)'!$D$2:$D$53,'Share Values'!$V468,'Transactions (Dated)'!$B$2:$B$53,'Share Values'!AG$11,'Transactions (Dated)'!$C$2:$C$53,"Buy")-SUMIFS('Transactions (Dated)'!$E$2:$E$53,'Transactions (Dated)'!$D$2:$D$53,'Share Values'!$V468,'Transactions (Dated)'!$B$2:$B$53,'Share Values'!AG$11,'Transactions (Dated)'!$C$2:$C$53,"Sell")</f>
        <v>0</v>
      </c>
      <c r="AH468" s="40">
        <f ca="1">AH467+SUMIFS('Transactions (Dated)'!$E$2:$E$53,'Transactions (Dated)'!$D$2:$D$53,'Share Values'!$V468,'Transactions (Dated)'!$B$2:$B$53,'Share Values'!AH$11,'Transactions (Dated)'!$C$2:$C$53,"Buy")-SUMIFS('Transactions (Dated)'!$E$2:$E$53,'Transactions (Dated)'!$D$2:$D$53,'Share Values'!$V468,'Transactions (Dated)'!$B$2:$B$53,'Share Values'!AH$11,'Transactions (Dated)'!$C$2:$C$53,"Sell")</f>
        <v>0</v>
      </c>
      <c r="AI468" s="40">
        <f ca="1">AI467+SUMIFS('Transactions (Dated)'!$E$2:$E$53,'Transactions (Dated)'!$D$2:$D$53,'Share Values'!$V468,'Transactions (Dated)'!$B$2:$B$53,'Share Values'!AI$11,'Transactions (Dated)'!$C$2:$C$53,"Buy")-SUMIFS('Transactions (Dated)'!$E$2:$E$53,'Transactions (Dated)'!$D$2:$D$53,'Share Values'!$V468,'Transactions (Dated)'!$B$2:$B$53,'Share Values'!AI$11,'Transactions (Dated)'!$C$2:$C$53,"Sell")</f>
        <v>0</v>
      </c>
      <c r="AJ468" s="40">
        <f ca="1">AJ467+SUMIFS('Transactions (Dated)'!$E$2:$E$53,'Transactions (Dated)'!$D$2:$D$53,'Share Values'!$V468,'Transactions (Dated)'!$B$2:$B$53,'Share Values'!AJ$11,'Transactions (Dated)'!$C$2:$C$53,"Buy")-SUMIFS('Transactions (Dated)'!$E$2:$E$53,'Transactions (Dated)'!$D$2:$D$53,'Share Values'!$V468,'Transactions (Dated)'!$B$2:$B$53,'Share Values'!AJ$11,'Transactions (Dated)'!$C$2:$C$53,"Sell")</f>
        <v>0</v>
      </c>
      <c r="AK468" s="40"/>
      <c r="AM468" s="3">
        <f t="shared" si="177"/>
        <v>42577</v>
      </c>
      <c r="AN468" s="6">
        <f t="shared" ca="1" si="178"/>
        <v>44076.25</v>
      </c>
      <c r="AO468" s="6">
        <f t="shared" ca="1" si="179"/>
        <v>20343.75</v>
      </c>
      <c r="AP468" s="6">
        <f t="shared" ca="1" si="180"/>
        <v>0</v>
      </c>
      <c r="AQ468" s="6">
        <f t="shared" ca="1" si="181"/>
        <v>74979.960000000006</v>
      </c>
      <c r="AR468" s="6">
        <f t="shared" ca="1" si="182"/>
        <v>31228.400000000001</v>
      </c>
      <c r="AS468" s="6">
        <f t="shared" ca="1" si="183"/>
        <v>69041</v>
      </c>
      <c r="AT468" s="6">
        <f t="shared" ca="1" si="184"/>
        <v>50720.999999999993</v>
      </c>
      <c r="AU468" s="6">
        <f t="shared" ca="1" si="185"/>
        <v>78105.5</v>
      </c>
      <c r="AV468" s="6">
        <f t="shared" ca="1" si="186"/>
        <v>59122.75</v>
      </c>
      <c r="AW468" s="6">
        <f t="shared" ca="1" si="187"/>
        <v>0</v>
      </c>
      <c r="AX468" s="6">
        <f t="shared" ca="1" si="188"/>
        <v>0</v>
      </c>
      <c r="AY468" s="6">
        <f t="shared" ca="1" si="189"/>
        <v>0</v>
      </c>
      <c r="AZ468" s="6">
        <f t="shared" ca="1" si="190"/>
        <v>0</v>
      </c>
      <c r="BA468" s="6">
        <f t="shared" ca="1" si="191"/>
        <v>0</v>
      </c>
      <c r="BB468" s="6"/>
      <c r="BD468" s="4">
        <f t="shared" ca="1" si="192"/>
        <v>427618.61</v>
      </c>
      <c r="BF468" s="3">
        <f t="shared" si="193"/>
        <v>42577</v>
      </c>
      <c r="BG468" s="6">
        <f>BG467+SUMIFS('Transactions (Dated)'!H:H,'Transactions (Dated)'!D:D,'Share Values'!AM468)</f>
        <v>633797.67999999993</v>
      </c>
      <c r="BH468" s="6">
        <f ca="1">BH467+SUMIFS('Transactions (Dated)'!$F:$F,'Transactions (Dated)'!$D:$D,$BF468,'Transactions (Dated)'!$B:$B,BH$11,'Transactions (Dated)'!$C:$C,"Dividend (paid to cash)")*W468</f>
        <v>0</v>
      </c>
      <c r="BI468" s="6">
        <f ca="1">BI467+SUMIFS('Transactions (Dated)'!$F:$F,'Transactions (Dated)'!$D:$D,$BF468,'Transactions (Dated)'!$B:$B,BI$11,'Transactions (Dated)'!$C:$C,"Dividend (paid to cash)")*X468</f>
        <v>2421.875</v>
      </c>
      <c r="BJ468" s="6">
        <f ca="1">BJ467+SUMIFS('Transactions (Dated)'!$F:$F,'Transactions (Dated)'!$D:$D,$BF468,'Transactions (Dated)'!$B:$B,BJ$11,'Transactions (Dated)'!$C:$C,"Dividend (paid to cash)")*Y468</f>
        <v>0</v>
      </c>
      <c r="BK468" s="6">
        <f ca="1">BK467+SUMIFS('Transactions (Dated)'!$F:$F,'Transactions (Dated)'!$D:$D,$BF468,'Transactions (Dated)'!$B:$B,BK$11,'Transactions (Dated)'!$C:$C,"Dividend (paid to cash)")*Z468</f>
        <v>397.32000000000005</v>
      </c>
      <c r="BL468" s="6">
        <f ca="1">BL467+SUMIFS('Transactions (Dated)'!$F:$F,'Transactions (Dated)'!$D:$D,$BF468,'Transactions (Dated)'!$B:$B,BL$11,'Transactions (Dated)'!$C:$C,"Dividend (paid to cash)")*AA468</f>
        <v>0</v>
      </c>
      <c r="BM468" s="6">
        <f ca="1">BM467+SUMIFS('Transactions (Dated)'!$F:$F,'Transactions (Dated)'!$D:$D,$BF468,'Transactions (Dated)'!$B:$B,BM$11,'Transactions (Dated)'!$C:$C,"Dividend (paid to cash)")*AB468</f>
        <v>2155.902</v>
      </c>
      <c r="BN468" s="6">
        <f ca="1">BN467+SUMIFS('Transactions (Dated)'!$F:$F,'Transactions (Dated)'!$D:$D,$BF468,'Transactions (Dated)'!$B:$B,BN$11,'Transactions (Dated)'!$C:$C,"Dividend (paid to cash)")*AC468</f>
        <v>1740</v>
      </c>
      <c r="BO468" s="6">
        <f ca="1">BO467+SUMIFS('Transactions (Dated)'!$F:$F,'Transactions (Dated)'!$D:$D,$BF468,'Transactions (Dated)'!$B:$B,BO$11,'Transactions (Dated)'!$C:$C,"Dividend (paid to cash)")*AD468</f>
        <v>0</v>
      </c>
      <c r="BP468" s="6">
        <f ca="1">BP467+SUMIFS('Transactions (Dated)'!$F:$F,'Transactions (Dated)'!$D:$D,$BF468,'Transactions (Dated)'!$B:$B,BP$11,'Transactions (Dated)'!$C:$C,"Dividend (paid to cash)")*AE468</f>
        <v>0</v>
      </c>
      <c r="BQ468" s="6">
        <f ca="1">BQ467+SUMIFS('Transactions (Dated)'!$F:$F,'Transactions (Dated)'!$D:$D,$BF468,'Transactions (Dated)'!$B:$B,BQ$11,'Transactions (Dated)'!$C:$C,"Dividend (paid to cash)")*AF468</f>
        <v>0</v>
      </c>
      <c r="BR468" s="6">
        <f ca="1">BR467+SUMIFS('Transactions (Dated)'!$F:$F,'Transactions (Dated)'!$D:$D,$BF468,'Transactions (Dated)'!$B:$B,BR$11,'Transactions (Dated)'!$C:$C,"Dividend (paid to cash)")*AG468</f>
        <v>0</v>
      </c>
      <c r="BS468" s="6">
        <f ca="1">BS467+SUMIFS('Transactions (Dated)'!$F:$F,'Transactions (Dated)'!$D:$D,$BF468,'Transactions (Dated)'!$B:$B,BS$11,'Transactions (Dated)'!$C:$C,"Dividend (paid to cash)")*AH468</f>
        <v>0</v>
      </c>
      <c r="BT468" s="6">
        <f ca="1">BT467+SUMIFS('Transactions (Dated)'!$F:$F,'Transactions (Dated)'!$D:$D,$BF468,'Transactions (Dated)'!$B:$B,BT$11,'Transactions (Dated)'!$C:$C,"Dividend (paid to cash)")*AI468</f>
        <v>0</v>
      </c>
      <c r="BU468" s="6">
        <f ca="1">BU467+SUMIFS('Transactions (Dated)'!$F:$F,'Transactions (Dated)'!$D:$D,$BF468,'Transactions (Dated)'!$B:$B,BU$11,'Transactions (Dated)'!$C:$C,"Dividend (paid to cash)")*AJ468</f>
        <v>0</v>
      </c>
      <c r="BV468" s="6"/>
      <c r="BX468" s="6">
        <f t="shared" ca="1" si="198"/>
        <v>640512.77699999989</v>
      </c>
      <c r="BZ468" s="3">
        <f t="shared" si="199"/>
        <v>42577</v>
      </c>
      <c r="CA468" s="4">
        <f t="shared" ca="1" si="194"/>
        <v>427618.61</v>
      </c>
      <c r="CB468" s="4">
        <f t="shared" ca="1" si="195"/>
        <v>640512.77699999989</v>
      </c>
      <c r="CD468" s="4">
        <f t="shared" ca="1" si="196"/>
        <v>1068131.3869999999</v>
      </c>
    </row>
    <row r="469" spans="2:82" x14ac:dyDescent="0.15">
      <c r="B469" s="3">
        <f t="shared" si="197"/>
        <v>42578</v>
      </c>
      <c r="C469" s="2">
        <v>14546.5</v>
      </c>
      <c r="E469" s="70">
        <v>42578</v>
      </c>
      <c r="F469" s="69">
        <v>9.98</v>
      </c>
      <c r="G469" s="69">
        <v>2.15</v>
      </c>
      <c r="H469" s="69">
        <v>19.64</v>
      </c>
      <c r="I469" s="69">
        <v>39.979999999999997</v>
      </c>
      <c r="J469" s="69">
        <v>13.6</v>
      </c>
      <c r="K469" s="69">
        <v>14.05</v>
      </c>
      <c r="L469" s="69">
        <v>17.7</v>
      </c>
      <c r="M469" s="69">
        <v>5.88</v>
      </c>
      <c r="N469" s="69">
        <v>8.33</v>
      </c>
      <c r="O469" s="69">
        <v>9.2166999999999994</v>
      </c>
      <c r="P469" s="69">
        <v>25.64</v>
      </c>
      <c r="Q469" s="69">
        <v>1.05</v>
      </c>
      <c r="R469" s="69">
        <v>6.57</v>
      </c>
      <c r="S469" s="69">
        <v>42.93</v>
      </c>
      <c r="T469" s="4"/>
      <c r="V469" s="3">
        <f t="shared" si="176"/>
        <v>42578</v>
      </c>
      <c r="W469" s="40">
        <f ca="1">W468+SUMIFS('Transactions (Dated)'!$E$2:$E$53,'Transactions (Dated)'!$D$2:$D$53,'Share Values'!$V469,'Transactions (Dated)'!$B$2:$B$53,'Share Values'!W$11,'Transactions (Dated)'!$C$2:$C$53,"Buy")-SUMIFS('Transactions (Dated)'!$E$2:$E$53,'Transactions (Dated)'!$D$2:$D$53,'Share Values'!$V469,'Transactions (Dated)'!$B$2:$B$53,'Share Values'!W$11,'Transactions (Dated)'!$C$2:$C$53,"Sell")</f>
        <v>4625</v>
      </c>
      <c r="X469" s="40">
        <f ca="1">X468+SUMIFS('Transactions (Dated)'!$E$2:$E$53,'Transactions (Dated)'!$D$2:$D$53,'Share Values'!$V469,'Transactions (Dated)'!$B$2:$B$53,'Share Values'!X$11,'Transactions (Dated)'!$C$2:$C$53,"Buy")-SUMIFS('Transactions (Dated)'!$E$2:$E$53,'Transactions (Dated)'!$D$2:$D$53,'Share Values'!$V469,'Transactions (Dated)'!$B$2:$B$53,'Share Values'!X$11,'Transactions (Dated)'!$C$2:$C$53,"Sell")</f>
        <v>9375</v>
      </c>
      <c r="Y469" s="40">
        <f ca="1">Y468+SUMIFS('Transactions (Dated)'!$E$2:$E$53,'Transactions (Dated)'!$D$2:$D$53,'Share Values'!$V469,'Transactions (Dated)'!$B$2:$B$53,'Share Values'!Y$11,'Transactions (Dated)'!$C$2:$C$53,"Buy")-SUMIFS('Transactions (Dated)'!$E$2:$E$53,'Transactions (Dated)'!$D$2:$D$53,'Share Values'!$V469,'Transactions (Dated)'!$B$2:$B$53,'Share Values'!Y$11,'Transactions (Dated)'!$C$2:$C$53,"Sell")</f>
        <v>0</v>
      </c>
      <c r="Z469" s="40">
        <f ca="1">Z468+SUMIFS('Transactions (Dated)'!$E$2:$E$53,'Transactions (Dated)'!$D$2:$D$53,'Share Values'!$V469,'Transactions (Dated)'!$B$2:$B$53,'Share Values'!Z$11,'Transactions (Dated)'!$C$2:$C$53,"Buy")-SUMIFS('Transactions (Dated)'!$E$2:$E$53,'Transactions (Dated)'!$D$2:$D$53,'Share Values'!$V469,'Transactions (Dated)'!$B$2:$B$53,'Share Values'!Z$11,'Transactions (Dated)'!$C$2:$C$53,"Sell")</f>
        <v>1892</v>
      </c>
      <c r="AA469" s="40">
        <f ca="1">AA468+SUMIFS('Transactions (Dated)'!$E$2:$E$53,'Transactions (Dated)'!$D$2:$D$53,'Share Values'!$V469,'Transactions (Dated)'!$B$2:$B$53,'Share Values'!AA$11,'Transactions (Dated)'!$C$2:$C$53,"Buy")-SUMIFS('Transactions (Dated)'!$E$2:$E$53,'Transactions (Dated)'!$D$2:$D$53,'Share Values'!$V469,'Transactions (Dated)'!$B$2:$B$53,'Share Values'!AA$11,'Transactions (Dated)'!$C$2:$C$53,"Sell")</f>
        <v>2348</v>
      </c>
      <c r="AB469" s="40">
        <f ca="1">AB468+SUMIFS('Transactions (Dated)'!$E$2:$E$53,'Transactions (Dated)'!$D$2:$D$53,'Share Values'!$V469,'Transactions (Dated)'!$B$2:$B$53,'Share Values'!AB$11,'Transactions (Dated)'!$C$2:$C$53,"Buy")-SUMIFS('Transactions (Dated)'!$E$2:$E$53,'Transactions (Dated)'!$D$2:$D$53,'Share Values'!$V469,'Transactions (Dated)'!$B$2:$B$53,'Share Values'!AB$11,'Transactions (Dated)'!$C$2:$C$53,"Sell")</f>
        <v>4900</v>
      </c>
      <c r="AC469" s="40">
        <f ca="1">AC468+SUMIFS('Transactions (Dated)'!$E$2:$E$53,'Transactions (Dated)'!$D$2:$D$53,'Share Values'!$V469,'Transactions (Dated)'!$B$2:$B$53,'Share Values'!AC$11,'Transactions (Dated)'!$C$2:$C$53,"Buy")-SUMIFS('Transactions (Dated)'!$E$2:$E$53,'Transactions (Dated)'!$D$2:$D$53,'Share Values'!$V469,'Transactions (Dated)'!$B$2:$B$53,'Share Values'!AC$11,'Transactions (Dated)'!$C$2:$C$53,"Sell")</f>
        <v>2900</v>
      </c>
      <c r="AD469" s="40">
        <f ca="1">AD468+SUMIFS('Transactions (Dated)'!$E$2:$E$53,'Transactions (Dated)'!$D$2:$D$53,'Share Values'!$V469,'Transactions (Dated)'!$B$2:$B$53,'Share Values'!AD$11,'Transactions (Dated)'!$C$2:$C$53,"Buy")-SUMIFS('Transactions (Dated)'!$E$2:$E$53,'Transactions (Dated)'!$D$2:$D$53,'Share Values'!$V469,'Transactions (Dated)'!$B$2:$B$53,'Share Values'!AD$11,'Transactions (Dated)'!$C$2:$C$53,"Sell")</f>
        <v>14201</v>
      </c>
      <c r="AE469" s="40">
        <f ca="1">AE468+SUMIFS('Transactions (Dated)'!$E$2:$E$53,'Transactions (Dated)'!$D$2:$D$53,'Share Values'!$V469,'Transactions (Dated)'!$B$2:$B$53,'Share Values'!AE$11,'Transactions (Dated)'!$C$2:$C$53,"Buy")-SUMIFS('Transactions (Dated)'!$E$2:$E$53,'Transactions (Dated)'!$D$2:$D$53,'Share Values'!$V469,'Transactions (Dated)'!$B$2:$B$53,'Share Values'!AE$11,'Transactions (Dated)'!$C$2:$C$53,"Sell")</f>
        <v>6835</v>
      </c>
      <c r="AF469" s="40">
        <f ca="1">AF468+SUMIFS('Transactions (Dated)'!$E$2:$E$53,'Transactions (Dated)'!$D$2:$D$53,'Share Values'!$V469,'Transactions (Dated)'!$B$2:$B$53,'Share Values'!AF$11,'Transactions (Dated)'!$C$2:$C$53,"Buy")-SUMIFS('Transactions (Dated)'!$E$2:$E$53,'Transactions (Dated)'!$D$2:$D$53,'Share Values'!$V469,'Transactions (Dated)'!$B$2:$B$53,'Share Values'!AF$11,'Transactions (Dated)'!$C$2:$C$53,"Sell")</f>
        <v>0</v>
      </c>
      <c r="AG469" s="40">
        <f ca="1">AG468+SUMIFS('Transactions (Dated)'!$E$2:$E$53,'Transactions (Dated)'!$D$2:$D$53,'Share Values'!$V469,'Transactions (Dated)'!$B$2:$B$53,'Share Values'!AG$11,'Transactions (Dated)'!$C$2:$C$53,"Buy")-SUMIFS('Transactions (Dated)'!$E$2:$E$53,'Transactions (Dated)'!$D$2:$D$53,'Share Values'!$V469,'Transactions (Dated)'!$B$2:$B$53,'Share Values'!AG$11,'Transactions (Dated)'!$C$2:$C$53,"Sell")</f>
        <v>0</v>
      </c>
      <c r="AH469" s="40">
        <f ca="1">AH468+SUMIFS('Transactions (Dated)'!$E$2:$E$53,'Transactions (Dated)'!$D$2:$D$53,'Share Values'!$V469,'Transactions (Dated)'!$B$2:$B$53,'Share Values'!AH$11,'Transactions (Dated)'!$C$2:$C$53,"Buy")-SUMIFS('Transactions (Dated)'!$E$2:$E$53,'Transactions (Dated)'!$D$2:$D$53,'Share Values'!$V469,'Transactions (Dated)'!$B$2:$B$53,'Share Values'!AH$11,'Transactions (Dated)'!$C$2:$C$53,"Sell")</f>
        <v>0</v>
      </c>
      <c r="AI469" s="40">
        <f ca="1">AI468+SUMIFS('Transactions (Dated)'!$E$2:$E$53,'Transactions (Dated)'!$D$2:$D$53,'Share Values'!$V469,'Transactions (Dated)'!$B$2:$B$53,'Share Values'!AI$11,'Transactions (Dated)'!$C$2:$C$53,"Buy")-SUMIFS('Transactions (Dated)'!$E$2:$E$53,'Transactions (Dated)'!$D$2:$D$53,'Share Values'!$V469,'Transactions (Dated)'!$B$2:$B$53,'Share Values'!AI$11,'Transactions (Dated)'!$C$2:$C$53,"Sell")</f>
        <v>0</v>
      </c>
      <c r="AJ469" s="40">
        <f ca="1">AJ468+SUMIFS('Transactions (Dated)'!$E$2:$E$53,'Transactions (Dated)'!$D$2:$D$53,'Share Values'!$V469,'Transactions (Dated)'!$B$2:$B$53,'Share Values'!AJ$11,'Transactions (Dated)'!$C$2:$C$53,"Buy")-SUMIFS('Transactions (Dated)'!$E$2:$E$53,'Transactions (Dated)'!$D$2:$D$53,'Share Values'!$V469,'Transactions (Dated)'!$B$2:$B$53,'Share Values'!AJ$11,'Transactions (Dated)'!$C$2:$C$53,"Sell")</f>
        <v>0</v>
      </c>
      <c r="AK469" s="40"/>
      <c r="AM469" s="3">
        <f t="shared" si="177"/>
        <v>42578</v>
      </c>
      <c r="AN469" s="6">
        <f t="shared" ca="1" si="178"/>
        <v>46157.5</v>
      </c>
      <c r="AO469" s="6">
        <f t="shared" ca="1" si="179"/>
        <v>20156.25</v>
      </c>
      <c r="AP469" s="6">
        <f t="shared" ca="1" si="180"/>
        <v>0</v>
      </c>
      <c r="AQ469" s="6">
        <f t="shared" ca="1" si="181"/>
        <v>75642.159999999989</v>
      </c>
      <c r="AR469" s="6">
        <f t="shared" ca="1" si="182"/>
        <v>31932.799999999999</v>
      </c>
      <c r="AS469" s="6">
        <f t="shared" ca="1" si="183"/>
        <v>68845</v>
      </c>
      <c r="AT469" s="6">
        <f t="shared" ca="1" si="184"/>
        <v>51330</v>
      </c>
      <c r="AU469" s="6">
        <f t="shared" ca="1" si="185"/>
        <v>83501.88</v>
      </c>
      <c r="AV469" s="6">
        <f t="shared" ca="1" si="186"/>
        <v>56935.55</v>
      </c>
      <c r="AW469" s="6">
        <f t="shared" ca="1" si="187"/>
        <v>0</v>
      </c>
      <c r="AX469" s="6">
        <f t="shared" ca="1" si="188"/>
        <v>0</v>
      </c>
      <c r="AY469" s="6">
        <f t="shared" ca="1" si="189"/>
        <v>0</v>
      </c>
      <c r="AZ469" s="6">
        <f t="shared" ca="1" si="190"/>
        <v>0</v>
      </c>
      <c r="BA469" s="6">
        <f t="shared" ca="1" si="191"/>
        <v>0</v>
      </c>
      <c r="BB469" s="6"/>
      <c r="BD469" s="4">
        <f t="shared" ca="1" si="192"/>
        <v>434501.13999999996</v>
      </c>
      <c r="BF469" s="3">
        <f t="shared" si="193"/>
        <v>42578</v>
      </c>
      <c r="BG469" s="6">
        <f>BG468+SUMIFS('Transactions (Dated)'!H:H,'Transactions (Dated)'!D:D,'Share Values'!AM469)</f>
        <v>633797.67999999993</v>
      </c>
      <c r="BH469" s="6">
        <f ca="1">BH468+SUMIFS('Transactions (Dated)'!$F:$F,'Transactions (Dated)'!$D:$D,$BF469,'Transactions (Dated)'!$B:$B,BH$11,'Transactions (Dated)'!$C:$C,"Dividend (paid to cash)")*W469</f>
        <v>0</v>
      </c>
      <c r="BI469" s="6">
        <f ca="1">BI468+SUMIFS('Transactions (Dated)'!$F:$F,'Transactions (Dated)'!$D:$D,$BF469,'Transactions (Dated)'!$B:$B,BI$11,'Transactions (Dated)'!$C:$C,"Dividend (paid to cash)")*X469</f>
        <v>2421.875</v>
      </c>
      <c r="BJ469" s="6">
        <f ca="1">BJ468+SUMIFS('Transactions (Dated)'!$F:$F,'Transactions (Dated)'!$D:$D,$BF469,'Transactions (Dated)'!$B:$B,BJ$11,'Transactions (Dated)'!$C:$C,"Dividend (paid to cash)")*Y469</f>
        <v>0</v>
      </c>
      <c r="BK469" s="6">
        <f ca="1">BK468+SUMIFS('Transactions (Dated)'!$F:$F,'Transactions (Dated)'!$D:$D,$BF469,'Transactions (Dated)'!$B:$B,BK$11,'Transactions (Dated)'!$C:$C,"Dividend (paid to cash)")*Z469</f>
        <v>397.32000000000005</v>
      </c>
      <c r="BL469" s="6">
        <f ca="1">BL468+SUMIFS('Transactions (Dated)'!$F:$F,'Transactions (Dated)'!$D:$D,$BF469,'Transactions (Dated)'!$B:$B,BL$11,'Transactions (Dated)'!$C:$C,"Dividend (paid to cash)")*AA469</f>
        <v>0</v>
      </c>
      <c r="BM469" s="6">
        <f ca="1">BM468+SUMIFS('Transactions (Dated)'!$F:$F,'Transactions (Dated)'!$D:$D,$BF469,'Transactions (Dated)'!$B:$B,BM$11,'Transactions (Dated)'!$C:$C,"Dividend (paid to cash)")*AB469</f>
        <v>2155.902</v>
      </c>
      <c r="BN469" s="6">
        <f ca="1">BN468+SUMIFS('Transactions (Dated)'!$F:$F,'Transactions (Dated)'!$D:$D,$BF469,'Transactions (Dated)'!$B:$B,BN$11,'Transactions (Dated)'!$C:$C,"Dividend (paid to cash)")*AC469</f>
        <v>1740</v>
      </c>
      <c r="BO469" s="6">
        <f ca="1">BO468+SUMIFS('Transactions (Dated)'!$F:$F,'Transactions (Dated)'!$D:$D,$BF469,'Transactions (Dated)'!$B:$B,BO$11,'Transactions (Dated)'!$C:$C,"Dividend (paid to cash)")*AD469</f>
        <v>0</v>
      </c>
      <c r="BP469" s="6">
        <f ca="1">BP468+SUMIFS('Transactions (Dated)'!$F:$F,'Transactions (Dated)'!$D:$D,$BF469,'Transactions (Dated)'!$B:$B,BP$11,'Transactions (Dated)'!$C:$C,"Dividend (paid to cash)")*AE469</f>
        <v>0</v>
      </c>
      <c r="BQ469" s="6">
        <f ca="1">BQ468+SUMIFS('Transactions (Dated)'!$F:$F,'Transactions (Dated)'!$D:$D,$BF469,'Transactions (Dated)'!$B:$B,BQ$11,'Transactions (Dated)'!$C:$C,"Dividend (paid to cash)")*AF469</f>
        <v>0</v>
      </c>
      <c r="BR469" s="6">
        <f ca="1">BR468+SUMIFS('Transactions (Dated)'!$F:$F,'Transactions (Dated)'!$D:$D,$BF469,'Transactions (Dated)'!$B:$B,BR$11,'Transactions (Dated)'!$C:$C,"Dividend (paid to cash)")*AG469</f>
        <v>0</v>
      </c>
      <c r="BS469" s="6">
        <f ca="1">BS468+SUMIFS('Transactions (Dated)'!$F:$F,'Transactions (Dated)'!$D:$D,$BF469,'Transactions (Dated)'!$B:$B,BS$11,'Transactions (Dated)'!$C:$C,"Dividend (paid to cash)")*AH469</f>
        <v>0</v>
      </c>
      <c r="BT469" s="6">
        <f ca="1">BT468+SUMIFS('Transactions (Dated)'!$F:$F,'Transactions (Dated)'!$D:$D,$BF469,'Transactions (Dated)'!$B:$B,BT$11,'Transactions (Dated)'!$C:$C,"Dividend (paid to cash)")*AI469</f>
        <v>0</v>
      </c>
      <c r="BU469" s="6">
        <f ca="1">BU468+SUMIFS('Transactions (Dated)'!$F:$F,'Transactions (Dated)'!$D:$D,$BF469,'Transactions (Dated)'!$B:$B,BU$11,'Transactions (Dated)'!$C:$C,"Dividend (paid to cash)")*AJ469</f>
        <v>0</v>
      </c>
      <c r="BV469" s="6"/>
      <c r="BX469" s="6">
        <f t="shared" ca="1" si="198"/>
        <v>640512.77699999989</v>
      </c>
      <c r="BZ469" s="3">
        <f t="shared" si="199"/>
        <v>42578</v>
      </c>
      <c r="CA469" s="4">
        <f t="shared" ca="1" si="194"/>
        <v>434501.13999999996</v>
      </c>
      <c r="CB469" s="4">
        <f t="shared" ca="1" si="195"/>
        <v>640512.77699999989</v>
      </c>
      <c r="CD469" s="4">
        <f t="shared" ca="1" si="196"/>
        <v>1075013.9169999999</v>
      </c>
    </row>
    <row r="470" spans="2:82" x14ac:dyDescent="0.15">
      <c r="B470" s="3">
        <f t="shared" si="197"/>
        <v>42579</v>
      </c>
      <c r="C470" s="2">
        <v>14552.7</v>
      </c>
      <c r="E470" s="70">
        <v>42579</v>
      </c>
      <c r="F470" s="69">
        <v>10.029999999999999</v>
      </c>
      <c r="G470" s="69">
        <v>2.16</v>
      </c>
      <c r="H470" s="69">
        <v>19.654399999999999</v>
      </c>
      <c r="I470" s="69">
        <v>39.799999999999997</v>
      </c>
      <c r="J470" s="69">
        <v>13.55</v>
      </c>
      <c r="K470" s="69">
        <v>13.9</v>
      </c>
      <c r="L470" s="69">
        <v>17.670000000000002</v>
      </c>
      <c r="M470" s="69">
        <v>5.92</v>
      </c>
      <c r="N470" s="69">
        <v>8.33</v>
      </c>
      <c r="O470" s="69">
        <v>9.1</v>
      </c>
      <c r="P470" s="69">
        <v>23.97</v>
      </c>
      <c r="Q470" s="69">
        <v>1.06</v>
      </c>
      <c r="R470" s="69">
        <v>6.67</v>
      </c>
      <c r="S470" s="69">
        <v>43.3</v>
      </c>
      <c r="T470" s="4"/>
      <c r="V470" s="3">
        <f t="shared" si="176"/>
        <v>42579</v>
      </c>
      <c r="W470" s="40">
        <f ca="1">W469+SUMIFS('Transactions (Dated)'!$E$2:$E$53,'Transactions (Dated)'!$D$2:$D$53,'Share Values'!$V470,'Transactions (Dated)'!$B$2:$B$53,'Share Values'!W$11,'Transactions (Dated)'!$C$2:$C$53,"Buy")-SUMIFS('Transactions (Dated)'!$E$2:$E$53,'Transactions (Dated)'!$D$2:$D$53,'Share Values'!$V470,'Transactions (Dated)'!$B$2:$B$53,'Share Values'!W$11,'Transactions (Dated)'!$C$2:$C$53,"Sell")</f>
        <v>4625</v>
      </c>
      <c r="X470" s="40">
        <f ca="1">X469+SUMIFS('Transactions (Dated)'!$E$2:$E$53,'Transactions (Dated)'!$D$2:$D$53,'Share Values'!$V470,'Transactions (Dated)'!$B$2:$B$53,'Share Values'!X$11,'Transactions (Dated)'!$C$2:$C$53,"Buy")-SUMIFS('Transactions (Dated)'!$E$2:$E$53,'Transactions (Dated)'!$D$2:$D$53,'Share Values'!$V470,'Transactions (Dated)'!$B$2:$B$53,'Share Values'!X$11,'Transactions (Dated)'!$C$2:$C$53,"Sell")</f>
        <v>9375</v>
      </c>
      <c r="Y470" s="40">
        <f ca="1">Y469+SUMIFS('Transactions (Dated)'!$E$2:$E$53,'Transactions (Dated)'!$D$2:$D$53,'Share Values'!$V470,'Transactions (Dated)'!$B$2:$B$53,'Share Values'!Y$11,'Transactions (Dated)'!$C$2:$C$53,"Buy")-SUMIFS('Transactions (Dated)'!$E$2:$E$53,'Transactions (Dated)'!$D$2:$D$53,'Share Values'!$V470,'Transactions (Dated)'!$B$2:$B$53,'Share Values'!Y$11,'Transactions (Dated)'!$C$2:$C$53,"Sell")</f>
        <v>0</v>
      </c>
      <c r="Z470" s="40">
        <f ca="1">Z469+SUMIFS('Transactions (Dated)'!$E$2:$E$53,'Transactions (Dated)'!$D$2:$D$53,'Share Values'!$V470,'Transactions (Dated)'!$B$2:$B$53,'Share Values'!Z$11,'Transactions (Dated)'!$C$2:$C$53,"Buy")-SUMIFS('Transactions (Dated)'!$E$2:$E$53,'Transactions (Dated)'!$D$2:$D$53,'Share Values'!$V470,'Transactions (Dated)'!$B$2:$B$53,'Share Values'!Z$11,'Transactions (Dated)'!$C$2:$C$53,"Sell")</f>
        <v>1892</v>
      </c>
      <c r="AA470" s="40">
        <f ca="1">AA469+SUMIFS('Transactions (Dated)'!$E$2:$E$53,'Transactions (Dated)'!$D$2:$D$53,'Share Values'!$V470,'Transactions (Dated)'!$B$2:$B$53,'Share Values'!AA$11,'Transactions (Dated)'!$C$2:$C$53,"Buy")-SUMIFS('Transactions (Dated)'!$E$2:$E$53,'Transactions (Dated)'!$D$2:$D$53,'Share Values'!$V470,'Transactions (Dated)'!$B$2:$B$53,'Share Values'!AA$11,'Transactions (Dated)'!$C$2:$C$53,"Sell")</f>
        <v>2348</v>
      </c>
      <c r="AB470" s="40">
        <f ca="1">AB469+SUMIFS('Transactions (Dated)'!$E$2:$E$53,'Transactions (Dated)'!$D$2:$D$53,'Share Values'!$V470,'Transactions (Dated)'!$B$2:$B$53,'Share Values'!AB$11,'Transactions (Dated)'!$C$2:$C$53,"Buy")-SUMIFS('Transactions (Dated)'!$E$2:$E$53,'Transactions (Dated)'!$D$2:$D$53,'Share Values'!$V470,'Transactions (Dated)'!$B$2:$B$53,'Share Values'!AB$11,'Transactions (Dated)'!$C$2:$C$53,"Sell")</f>
        <v>4900</v>
      </c>
      <c r="AC470" s="40">
        <f ca="1">AC469+SUMIFS('Transactions (Dated)'!$E$2:$E$53,'Transactions (Dated)'!$D$2:$D$53,'Share Values'!$V470,'Transactions (Dated)'!$B$2:$B$53,'Share Values'!AC$11,'Transactions (Dated)'!$C$2:$C$53,"Buy")-SUMIFS('Transactions (Dated)'!$E$2:$E$53,'Transactions (Dated)'!$D$2:$D$53,'Share Values'!$V470,'Transactions (Dated)'!$B$2:$B$53,'Share Values'!AC$11,'Transactions (Dated)'!$C$2:$C$53,"Sell")</f>
        <v>2900</v>
      </c>
      <c r="AD470" s="40">
        <f ca="1">AD469+SUMIFS('Transactions (Dated)'!$E$2:$E$53,'Transactions (Dated)'!$D$2:$D$53,'Share Values'!$V470,'Transactions (Dated)'!$B$2:$B$53,'Share Values'!AD$11,'Transactions (Dated)'!$C$2:$C$53,"Buy")-SUMIFS('Transactions (Dated)'!$E$2:$E$53,'Transactions (Dated)'!$D$2:$D$53,'Share Values'!$V470,'Transactions (Dated)'!$B$2:$B$53,'Share Values'!AD$11,'Transactions (Dated)'!$C$2:$C$53,"Sell")</f>
        <v>14201</v>
      </c>
      <c r="AE470" s="40">
        <f ca="1">AE469+SUMIFS('Transactions (Dated)'!$E$2:$E$53,'Transactions (Dated)'!$D$2:$D$53,'Share Values'!$V470,'Transactions (Dated)'!$B$2:$B$53,'Share Values'!AE$11,'Transactions (Dated)'!$C$2:$C$53,"Buy")-SUMIFS('Transactions (Dated)'!$E$2:$E$53,'Transactions (Dated)'!$D$2:$D$53,'Share Values'!$V470,'Transactions (Dated)'!$B$2:$B$53,'Share Values'!AE$11,'Transactions (Dated)'!$C$2:$C$53,"Sell")</f>
        <v>6835</v>
      </c>
      <c r="AF470" s="40">
        <f ca="1">AF469+SUMIFS('Transactions (Dated)'!$E$2:$E$53,'Transactions (Dated)'!$D$2:$D$53,'Share Values'!$V470,'Transactions (Dated)'!$B$2:$B$53,'Share Values'!AF$11,'Transactions (Dated)'!$C$2:$C$53,"Buy")-SUMIFS('Transactions (Dated)'!$E$2:$E$53,'Transactions (Dated)'!$D$2:$D$53,'Share Values'!$V470,'Transactions (Dated)'!$B$2:$B$53,'Share Values'!AF$11,'Transactions (Dated)'!$C$2:$C$53,"Sell")</f>
        <v>0</v>
      </c>
      <c r="AG470" s="40">
        <f ca="1">AG469+SUMIFS('Transactions (Dated)'!$E$2:$E$53,'Transactions (Dated)'!$D$2:$D$53,'Share Values'!$V470,'Transactions (Dated)'!$B$2:$B$53,'Share Values'!AG$11,'Transactions (Dated)'!$C$2:$C$53,"Buy")-SUMIFS('Transactions (Dated)'!$E$2:$E$53,'Transactions (Dated)'!$D$2:$D$53,'Share Values'!$V470,'Transactions (Dated)'!$B$2:$B$53,'Share Values'!AG$11,'Transactions (Dated)'!$C$2:$C$53,"Sell")</f>
        <v>0</v>
      </c>
      <c r="AH470" s="40">
        <f ca="1">AH469+SUMIFS('Transactions (Dated)'!$E$2:$E$53,'Transactions (Dated)'!$D$2:$D$53,'Share Values'!$V470,'Transactions (Dated)'!$B$2:$B$53,'Share Values'!AH$11,'Transactions (Dated)'!$C$2:$C$53,"Buy")-SUMIFS('Transactions (Dated)'!$E$2:$E$53,'Transactions (Dated)'!$D$2:$D$53,'Share Values'!$V470,'Transactions (Dated)'!$B$2:$B$53,'Share Values'!AH$11,'Transactions (Dated)'!$C$2:$C$53,"Sell")</f>
        <v>0</v>
      </c>
      <c r="AI470" s="40">
        <f ca="1">AI469+SUMIFS('Transactions (Dated)'!$E$2:$E$53,'Transactions (Dated)'!$D$2:$D$53,'Share Values'!$V470,'Transactions (Dated)'!$B$2:$B$53,'Share Values'!AI$11,'Transactions (Dated)'!$C$2:$C$53,"Buy")-SUMIFS('Transactions (Dated)'!$E$2:$E$53,'Transactions (Dated)'!$D$2:$D$53,'Share Values'!$V470,'Transactions (Dated)'!$B$2:$B$53,'Share Values'!AI$11,'Transactions (Dated)'!$C$2:$C$53,"Sell")</f>
        <v>0</v>
      </c>
      <c r="AJ470" s="40">
        <f ca="1">AJ469+SUMIFS('Transactions (Dated)'!$E$2:$E$53,'Transactions (Dated)'!$D$2:$D$53,'Share Values'!$V470,'Transactions (Dated)'!$B$2:$B$53,'Share Values'!AJ$11,'Transactions (Dated)'!$C$2:$C$53,"Buy")-SUMIFS('Transactions (Dated)'!$E$2:$E$53,'Transactions (Dated)'!$D$2:$D$53,'Share Values'!$V470,'Transactions (Dated)'!$B$2:$B$53,'Share Values'!AJ$11,'Transactions (Dated)'!$C$2:$C$53,"Sell")</f>
        <v>0</v>
      </c>
      <c r="AK470" s="40"/>
      <c r="AM470" s="3">
        <f t="shared" si="177"/>
        <v>42579</v>
      </c>
      <c r="AN470" s="6">
        <f t="shared" ca="1" si="178"/>
        <v>46388.75</v>
      </c>
      <c r="AO470" s="6">
        <f t="shared" ca="1" si="179"/>
        <v>20250</v>
      </c>
      <c r="AP470" s="6">
        <f t="shared" ca="1" si="180"/>
        <v>0</v>
      </c>
      <c r="AQ470" s="6">
        <f t="shared" ca="1" si="181"/>
        <v>75301.599999999991</v>
      </c>
      <c r="AR470" s="6">
        <f t="shared" ca="1" si="182"/>
        <v>31815.4</v>
      </c>
      <c r="AS470" s="6">
        <f t="shared" ca="1" si="183"/>
        <v>68110</v>
      </c>
      <c r="AT470" s="6">
        <f t="shared" ca="1" si="184"/>
        <v>51243.000000000007</v>
      </c>
      <c r="AU470" s="6">
        <f t="shared" ca="1" si="185"/>
        <v>84069.92</v>
      </c>
      <c r="AV470" s="6">
        <f t="shared" ca="1" si="186"/>
        <v>56935.55</v>
      </c>
      <c r="AW470" s="6">
        <f t="shared" ca="1" si="187"/>
        <v>0</v>
      </c>
      <c r="AX470" s="6">
        <f t="shared" ca="1" si="188"/>
        <v>0</v>
      </c>
      <c r="AY470" s="6">
        <f t="shared" ca="1" si="189"/>
        <v>0</v>
      </c>
      <c r="AZ470" s="6">
        <f t="shared" ca="1" si="190"/>
        <v>0</v>
      </c>
      <c r="BA470" s="6">
        <f t="shared" ca="1" si="191"/>
        <v>0</v>
      </c>
      <c r="BB470" s="6"/>
      <c r="BD470" s="4">
        <f t="shared" ca="1" si="192"/>
        <v>434114.22</v>
      </c>
      <c r="BF470" s="3">
        <f t="shared" si="193"/>
        <v>42579</v>
      </c>
      <c r="BG470" s="6">
        <f>BG469+SUMIFS('Transactions (Dated)'!H:H,'Transactions (Dated)'!D:D,'Share Values'!AM470)</f>
        <v>633797.67999999993</v>
      </c>
      <c r="BH470" s="6">
        <f ca="1">BH469+SUMIFS('Transactions (Dated)'!$F:$F,'Transactions (Dated)'!$D:$D,$BF470,'Transactions (Dated)'!$B:$B,BH$11,'Transactions (Dated)'!$C:$C,"Dividend (paid to cash)")*W470</f>
        <v>0</v>
      </c>
      <c r="BI470" s="6">
        <f ca="1">BI469+SUMIFS('Transactions (Dated)'!$F:$F,'Transactions (Dated)'!$D:$D,$BF470,'Transactions (Dated)'!$B:$B,BI$11,'Transactions (Dated)'!$C:$C,"Dividend (paid to cash)")*X470</f>
        <v>2421.875</v>
      </c>
      <c r="BJ470" s="6">
        <f ca="1">BJ469+SUMIFS('Transactions (Dated)'!$F:$F,'Transactions (Dated)'!$D:$D,$BF470,'Transactions (Dated)'!$B:$B,BJ$11,'Transactions (Dated)'!$C:$C,"Dividend (paid to cash)")*Y470</f>
        <v>0</v>
      </c>
      <c r="BK470" s="6">
        <f ca="1">BK469+SUMIFS('Transactions (Dated)'!$F:$F,'Transactions (Dated)'!$D:$D,$BF470,'Transactions (Dated)'!$B:$B,BK$11,'Transactions (Dated)'!$C:$C,"Dividend (paid to cash)")*Z470</f>
        <v>397.32000000000005</v>
      </c>
      <c r="BL470" s="6">
        <f ca="1">BL469+SUMIFS('Transactions (Dated)'!$F:$F,'Transactions (Dated)'!$D:$D,$BF470,'Transactions (Dated)'!$B:$B,BL$11,'Transactions (Dated)'!$C:$C,"Dividend (paid to cash)")*AA470</f>
        <v>0</v>
      </c>
      <c r="BM470" s="6">
        <f ca="1">BM469+SUMIFS('Transactions (Dated)'!$F:$F,'Transactions (Dated)'!$D:$D,$BF470,'Transactions (Dated)'!$B:$B,BM$11,'Transactions (Dated)'!$C:$C,"Dividend (paid to cash)")*AB470</f>
        <v>2515.2190000000001</v>
      </c>
      <c r="BN470" s="6">
        <f ca="1">BN469+SUMIFS('Transactions (Dated)'!$F:$F,'Transactions (Dated)'!$D:$D,$BF470,'Transactions (Dated)'!$B:$B,BN$11,'Transactions (Dated)'!$C:$C,"Dividend (paid to cash)")*AC470</f>
        <v>1740</v>
      </c>
      <c r="BO470" s="6">
        <f ca="1">BO469+SUMIFS('Transactions (Dated)'!$F:$F,'Transactions (Dated)'!$D:$D,$BF470,'Transactions (Dated)'!$B:$B,BO$11,'Transactions (Dated)'!$C:$C,"Dividend (paid to cash)")*AD470</f>
        <v>0</v>
      </c>
      <c r="BP470" s="6">
        <f ca="1">BP469+SUMIFS('Transactions (Dated)'!$F:$F,'Transactions (Dated)'!$D:$D,$BF470,'Transactions (Dated)'!$B:$B,BP$11,'Transactions (Dated)'!$C:$C,"Dividend (paid to cash)")*AE470</f>
        <v>0</v>
      </c>
      <c r="BQ470" s="6">
        <f ca="1">BQ469+SUMIFS('Transactions (Dated)'!$F:$F,'Transactions (Dated)'!$D:$D,$BF470,'Transactions (Dated)'!$B:$B,BQ$11,'Transactions (Dated)'!$C:$C,"Dividend (paid to cash)")*AF470</f>
        <v>0</v>
      </c>
      <c r="BR470" s="6">
        <f ca="1">BR469+SUMIFS('Transactions (Dated)'!$F:$F,'Transactions (Dated)'!$D:$D,$BF470,'Transactions (Dated)'!$B:$B,BR$11,'Transactions (Dated)'!$C:$C,"Dividend (paid to cash)")*AG470</f>
        <v>0</v>
      </c>
      <c r="BS470" s="6">
        <f ca="1">BS469+SUMIFS('Transactions (Dated)'!$F:$F,'Transactions (Dated)'!$D:$D,$BF470,'Transactions (Dated)'!$B:$B,BS$11,'Transactions (Dated)'!$C:$C,"Dividend (paid to cash)")*AH470</f>
        <v>0</v>
      </c>
      <c r="BT470" s="6">
        <f ca="1">BT469+SUMIFS('Transactions (Dated)'!$F:$F,'Transactions (Dated)'!$D:$D,$BF470,'Transactions (Dated)'!$B:$B,BT$11,'Transactions (Dated)'!$C:$C,"Dividend (paid to cash)")*AI470</f>
        <v>0</v>
      </c>
      <c r="BU470" s="6">
        <f ca="1">BU469+SUMIFS('Transactions (Dated)'!$F:$F,'Transactions (Dated)'!$D:$D,$BF470,'Transactions (Dated)'!$B:$B,BU$11,'Transactions (Dated)'!$C:$C,"Dividend (paid to cash)")*AJ470</f>
        <v>0</v>
      </c>
      <c r="BV470" s="6"/>
      <c r="BX470" s="6">
        <f t="shared" ca="1" si="198"/>
        <v>640872.09399999992</v>
      </c>
      <c r="BZ470" s="3">
        <f t="shared" si="199"/>
        <v>42579</v>
      </c>
      <c r="CA470" s="4">
        <f t="shared" ca="1" si="194"/>
        <v>434114.22</v>
      </c>
      <c r="CB470" s="4">
        <f t="shared" ca="1" si="195"/>
        <v>640872.09399999992</v>
      </c>
      <c r="CD470" s="4">
        <f t="shared" ca="1" si="196"/>
        <v>1074986.3139999998</v>
      </c>
    </row>
    <row r="471" spans="2:82" x14ac:dyDescent="0.15">
      <c r="B471" s="3">
        <f t="shared" si="197"/>
        <v>42580</v>
      </c>
      <c r="C471" s="2">
        <v>14582.7</v>
      </c>
      <c r="E471" s="70">
        <v>42580</v>
      </c>
      <c r="F471" s="69">
        <v>9.9</v>
      </c>
      <c r="G471" s="69">
        <v>2.12</v>
      </c>
      <c r="H471" s="69">
        <v>19.7</v>
      </c>
      <c r="I471" s="69">
        <v>40.22</v>
      </c>
      <c r="J471" s="69">
        <v>13.5</v>
      </c>
      <c r="K471" s="69">
        <v>14.09</v>
      </c>
      <c r="L471" s="69">
        <v>17.760000000000002</v>
      </c>
      <c r="M471" s="69">
        <v>6.16</v>
      </c>
      <c r="N471" s="69">
        <v>8.33</v>
      </c>
      <c r="O471" s="69">
        <v>9.0533000000000001</v>
      </c>
      <c r="P471" s="69">
        <v>23.25</v>
      </c>
      <c r="Q471" s="69">
        <v>1.05</v>
      </c>
      <c r="R471" s="69">
        <v>6.51</v>
      </c>
      <c r="S471" s="69">
        <v>43.24</v>
      </c>
      <c r="T471" s="4"/>
      <c r="V471" s="3">
        <f t="shared" si="176"/>
        <v>42580</v>
      </c>
      <c r="W471" s="40">
        <f ca="1">W470+SUMIFS('Transactions (Dated)'!$E$2:$E$53,'Transactions (Dated)'!$D$2:$D$53,'Share Values'!$V471,'Transactions (Dated)'!$B$2:$B$53,'Share Values'!W$11,'Transactions (Dated)'!$C$2:$C$53,"Buy")-SUMIFS('Transactions (Dated)'!$E$2:$E$53,'Transactions (Dated)'!$D$2:$D$53,'Share Values'!$V471,'Transactions (Dated)'!$B$2:$B$53,'Share Values'!W$11,'Transactions (Dated)'!$C$2:$C$53,"Sell")</f>
        <v>4625</v>
      </c>
      <c r="X471" s="40">
        <f ca="1">X470+SUMIFS('Transactions (Dated)'!$E$2:$E$53,'Transactions (Dated)'!$D$2:$D$53,'Share Values'!$V471,'Transactions (Dated)'!$B$2:$B$53,'Share Values'!X$11,'Transactions (Dated)'!$C$2:$C$53,"Buy")-SUMIFS('Transactions (Dated)'!$E$2:$E$53,'Transactions (Dated)'!$D$2:$D$53,'Share Values'!$V471,'Transactions (Dated)'!$B$2:$B$53,'Share Values'!X$11,'Transactions (Dated)'!$C$2:$C$53,"Sell")</f>
        <v>9375</v>
      </c>
      <c r="Y471" s="40">
        <f ca="1">Y470+SUMIFS('Transactions (Dated)'!$E$2:$E$53,'Transactions (Dated)'!$D$2:$D$53,'Share Values'!$V471,'Transactions (Dated)'!$B$2:$B$53,'Share Values'!Y$11,'Transactions (Dated)'!$C$2:$C$53,"Buy")-SUMIFS('Transactions (Dated)'!$E$2:$E$53,'Transactions (Dated)'!$D$2:$D$53,'Share Values'!$V471,'Transactions (Dated)'!$B$2:$B$53,'Share Values'!Y$11,'Transactions (Dated)'!$C$2:$C$53,"Sell")</f>
        <v>0</v>
      </c>
      <c r="Z471" s="40">
        <f ca="1">Z470+SUMIFS('Transactions (Dated)'!$E$2:$E$53,'Transactions (Dated)'!$D$2:$D$53,'Share Values'!$V471,'Transactions (Dated)'!$B$2:$B$53,'Share Values'!Z$11,'Transactions (Dated)'!$C$2:$C$53,"Buy")-SUMIFS('Transactions (Dated)'!$E$2:$E$53,'Transactions (Dated)'!$D$2:$D$53,'Share Values'!$V471,'Transactions (Dated)'!$B$2:$B$53,'Share Values'!Z$11,'Transactions (Dated)'!$C$2:$C$53,"Sell")</f>
        <v>1892</v>
      </c>
      <c r="AA471" s="40">
        <f ca="1">AA470+SUMIFS('Transactions (Dated)'!$E$2:$E$53,'Transactions (Dated)'!$D$2:$D$53,'Share Values'!$V471,'Transactions (Dated)'!$B$2:$B$53,'Share Values'!AA$11,'Transactions (Dated)'!$C$2:$C$53,"Buy")-SUMIFS('Transactions (Dated)'!$E$2:$E$53,'Transactions (Dated)'!$D$2:$D$53,'Share Values'!$V471,'Transactions (Dated)'!$B$2:$B$53,'Share Values'!AA$11,'Transactions (Dated)'!$C$2:$C$53,"Sell")</f>
        <v>2348</v>
      </c>
      <c r="AB471" s="40">
        <f ca="1">AB470+SUMIFS('Transactions (Dated)'!$E$2:$E$53,'Transactions (Dated)'!$D$2:$D$53,'Share Values'!$V471,'Transactions (Dated)'!$B$2:$B$53,'Share Values'!AB$11,'Transactions (Dated)'!$C$2:$C$53,"Buy")-SUMIFS('Transactions (Dated)'!$E$2:$E$53,'Transactions (Dated)'!$D$2:$D$53,'Share Values'!$V471,'Transactions (Dated)'!$B$2:$B$53,'Share Values'!AB$11,'Transactions (Dated)'!$C$2:$C$53,"Sell")</f>
        <v>4900</v>
      </c>
      <c r="AC471" s="40">
        <f ca="1">AC470+SUMIFS('Transactions (Dated)'!$E$2:$E$53,'Transactions (Dated)'!$D$2:$D$53,'Share Values'!$V471,'Transactions (Dated)'!$B$2:$B$53,'Share Values'!AC$11,'Transactions (Dated)'!$C$2:$C$53,"Buy")-SUMIFS('Transactions (Dated)'!$E$2:$E$53,'Transactions (Dated)'!$D$2:$D$53,'Share Values'!$V471,'Transactions (Dated)'!$B$2:$B$53,'Share Values'!AC$11,'Transactions (Dated)'!$C$2:$C$53,"Sell")</f>
        <v>2900</v>
      </c>
      <c r="AD471" s="40">
        <f ca="1">AD470+SUMIFS('Transactions (Dated)'!$E$2:$E$53,'Transactions (Dated)'!$D$2:$D$53,'Share Values'!$V471,'Transactions (Dated)'!$B$2:$B$53,'Share Values'!AD$11,'Transactions (Dated)'!$C$2:$C$53,"Buy")-SUMIFS('Transactions (Dated)'!$E$2:$E$53,'Transactions (Dated)'!$D$2:$D$53,'Share Values'!$V471,'Transactions (Dated)'!$B$2:$B$53,'Share Values'!AD$11,'Transactions (Dated)'!$C$2:$C$53,"Sell")</f>
        <v>14201</v>
      </c>
      <c r="AE471" s="40">
        <f ca="1">AE470+SUMIFS('Transactions (Dated)'!$E$2:$E$53,'Transactions (Dated)'!$D$2:$D$53,'Share Values'!$V471,'Transactions (Dated)'!$B$2:$B$53,'Share Values'!AE$11,'Transactions (Dated)'!$C$2:$C$53,"Buy")-SUMIFS('Transactions (Dated)'!$E$2:$E$53,'Transactions (Dated)'!$D$2:$D$53,'Share Values'!$V471,'Transactions (Dated)'!$B$2:$B$53,'Share Values'!AE$11,'Transactions (Dated)'!$C$2:$C$53,"Sell")</f>
        <v>6835</v>
      </c>
      <c r="AF471" s="40">
        <f ca="1">AF470+SUMIFS('Transactions (Dated)'!$E$2:$E$53,'Transactions (Dated)'!$D$2:$D$53,'Share Values'!$V471,'Transactions (Dated)'!$B$2:$B$53,'Share Values'!AF$11,'Transactions (Dated)'!$C$2:$C$53,"Buy")-SUMIFS('Transactions (Dated)'!$E$2:$E$53,'Transactions (Dated)'!$D$2:$D$53,'Share Values'!$V471,'Transactions (Dated)'!$B$2:$B$53,'Share Values'!AF$11,'Transactions (Dated)'!$C$2:$C$53,"Sell")</f>
        <v>0</v>
      </c>
      <c r="AG471" s="40">
        <f ca="1">AG470+SUMIFS('Transactions (Dated)'!$E$2:$E$53,'Transactions (Dated)'!$D$2:$D$53,'Share Values'!$V471,'Transactions (Dated)'!$B$2:$B$53,'Share Values'!AG$11,'Transactions (Dated)'!$C$2:$C$53,"Buy")-SUMIFS('Transactions (Dated)'!$E$2:$E$53,'Transactions (Dated)'!$D$2:$D$53,'Share Values'!$V471,'Transactions (Dated)'!$B$2:$B$53,'Share Values'!AG$11,'Transactions (Dated)'!$C$2:$C$53,"Sell")</f>
        <v>0</v>
      </c>
      <c r="AH471" s="40">
        <f ca="1">AH470+SUMIFS('Transactions (Dated)'!$E$2:$E$53,'Transactions (Dated)'!$D$2:$D$53,'Share Values'!$V471,'Transactions (Dated)'!$B$2:$B$53,'Share Values'!AH$11,'Transactions (Dated)'!$C$2:$C$53,"Buy")-SUMIFS('Transactions (Dated)'!$E$2:$E$53,'Transactions (Dated)'!$D$2:$D$53,'Share Values'!$V471,'Transactions (Dated)'!$B$2:$B$53,'Share Values'!AH$11,'Transactions (Dated)'!$C$2:$C$53,"Sell")</f>
        <v>0</v>
      </c>
      <c r="AI471" s="40">
        <f ca="1">AI470+SUMIFS('Transactions (Dated)'!$E$2:$E$53,'Transactions (Dated)'!$D$2:$D$53,'Share Values'!$V471,'Transactions (Dated)'!$B$2:$B$53,'Share Values'!AI$11,'Transactions (Dated)'!$C$2:$C$53,"Buy")-SUMIFS('Transactions (Dated)'!$E$2:$E$53,'Transactions (Dated)'!$D$2:$D$53,'Share Values'!$V471,'Transactions (Dated)'!$B$2:$B$53,'Share Values'!AI$11,'Transactions (Dated)'!$C$2:$C$53,"Sell")</f>
        <v>0</v>
      </c>
      <c r="AJ471" s="40">
        <f ca="1">AJ470+SUMIFS('Transactions (Dated)'!$E$2:$E$53,'Transactions (Dated)'!$D$2:$D$53,'Share Values'!$V471,'Transactions (Dated)'!$B$2:$B$53,'Share Values'!AJ$11,'Transactions (Dated)'!$C$2:$C$53,"Buy")-SUMIFS('Transactions (Dated)'!$E$2:$E$53,'Transactions (Dated)'!$D$2:$D$53,'Share Values'!$V471,'Transactions (Dated)'!$B$2:$B$53,'Share Values'!AJ$11,'Transactions (Dated)'!$C$2:$C$53,"Sell")</f>
        <v>0</v>
      </c>
      <c r="AK471" s="40"/>
      <c r="AM471" s="3">
        <f t="shared" si="177"/>
        <v>42580</v>
      </c>
      <c r="AN471" s="6">
        <f t="shared" ca="1" si="178"/>
        <v>45787.5</v>
      </c>
      <c r="AO471" s="6">
        <f t="shared" ca="1" si="179"/>
        <v>19875</v>
      </c>
      <c r="AP471" s="6">
        <f t="shared" ca="1" si="180"/>
        <v>0</v>
      </c>
      <c r="AQ471" s="6">
        <f t="shared" ca="1" si="181"/>
        <v>76096.239999999991</v>
      </c>
      <c r="AR471" s="6">
        <f t="shared" ca="1" si="182"/>
        <v>31698</v>
      </c>
      <c r="AS471" s="6">
        <f t="shared" ca="1" si="183"/>
        <v>69041</v>
      </c>
      <c r="AT471" s="6">
        <f t="shared" ca="1" si="184"/>
        <v>51504.000000000007</v>
      </c>
      <c r="AU471" s="6">
        <f t="shared" ca="1" si="185"/>
        <v>87478.16</v>
      </c>
      <c r="AV471" s="6">
        <f t="shared" ca="1" si="186"/>
        <v>56935.55</v>
      </c>
      <c r="AW471" s="6">
        <f t="shared" ca="1" si="187"/>
        <v>0</v>
      </c>
      <c r="AX471" s="6">
        <f t="shared" ca="1" si="188"/>
        <v>0</v>
      </c>
      <c r="AY471" s="6">
        <f t="shared" ca="1" si="189"/>
        <v>0</v>
      </c>
      <c r="AZ471" s="6">
        <f t="shared" ca="1" si="190"/>
        <v>0</v>
      </c>
      <c r="BA471" s="6">
        <f t="shared" ca="1" si="191"/>
        <v>0</v>
      </c>
      <c r="BB471" s="6"/>
      <c r="BD471" s="4">
        <f t="shared" ca="1" si="192"/>
        <v>438415.45</v>
      </c>
      <c r="BF471" s="3">
        <f t="shared" si="193"/>
        <v>42580</v>
      </c>
      <c r="BG471" s="6">
        <f>BG470+SUMIFS('Transactions (Dated)'!H:H,'Transactions (Dated)'!D:D,'Share Values'!AM471)</f>
        <v>633797.67999999993</v>
      </c>
      <c r="BH471" s="6">
        <f ca="1">BH470+SUMIFS('Transactions (Dated)'!$F:$F,'Transactions (Dated)'!$D:$D,$BF471,'Transactions (Dated)'!$B:$B,BH$11,'Transactions (Dated)'!$C:$C,"Dividend (paid to cash)")*W471</f>
        <v>0</v>
      </c>
      <c r="BI471" s="6">
        <f ca="1">BI470+SUMIFS('Transactions (Dated)'!$F:$F,'Transactions (Dated)'!$D:$D,$BF471,'Transactions (Dated)'!$B:$B,BI$11,'Transactions (Dated)'!$C:$C,"Dividend (paid to cash)")*X471</f>
        <v>2421.875</v>
      </c>
      <c r="BJ471" s="6">
        <f ca="1">BJ470+SUMIFS('Transactions (Dated)'!$F:$F,'Transactions (Dated)'!$D:$D,$BF471,'Transactions (Dated)'!$B:$B,BJ$11,'Transactions (Dated)'!$C:$C,"Dividend (paid to cash)")*Y471</f>
        <v>0</v>
      </c>
      <c r="BK471" s="6">
        <f ca="1">BK470+SUMIFS('Transactions (Dated)'!$F:$F,'Transactions (Dated)'!$D:$D,$BF471,'Transactions (Dated)'!$B:$B,BK$11,'Transactions (Dated)'!$C:$C,"Dividend (paid to cash)")*Z471</f>
        <v>397.32000000000005</v>
      </c>
      <c r="BL471" s="6">
        <f ca="1">BL470+SUMIFS('Transactions (Dated)'!$F:$F,'Transactions (Dated)'!$D:$D,$BF471,'Transactions (Dated)'!$B:$B,BL$11,'Transactions (Dated)'!$C:$C,"Dividend (paid to cash)")*AA471</f>
        <v>0</v>
      </c>
      <c r="BM471" s="6">
        <f ca="1">BM470+SUMIFS('Transactions (Dated)'!$F:$F,'Transactions (Dated)'!$D:$D,$BF471,'Transactions (Dated)'!$B:$B,BM$11,'Transactions (Dated)'!$C:$C,"Dividend (paid to cash)")*AB471</f>
        <v>2874.5360000000001</v>
      </c>
      <c r="BN471" s="6">
        <f ca="1">BN470+SUMIFS('Transactions (Dated)'!$F:$F,'Transactions (Dated)'!$D:$D,$BF471,'Transactions (Dated)'!$B:$B,BN$11,'Transactions (Dated)'!$C:$C,"Dividend (paid to cash)")*AC471</f>
        <v>1740</v>
      </c>
      <c r="BO471" s="6">
        <f ca="1">BO470+SUMIFS('Transactions (Dated)'!$F:$F,'Transactions (Dated)'!$D:$D,$BF471,'Transactions (Dated)'!$B:$B,BO$11,'Transactions (Dated)'!$C:$C,"Dividend (paid to cash)")*AD471</f>
        <v>0</v>
      </c>
      <c r="BP471" s="6">
        <f ca="1">BP470+SUMIFS('Transactions (Dated)'!$F:$F,'Transactions (Dated)'!$D:$D,$BF471,'Transactions (Dated)'!$B:$B,BP$11,'Transactions (Dated)'!$C:$C,"Dividend (paid to cash)")*AE471</f>
        <v>0</v>
      </c>
      <c r="BQ471" s="6">
        <f ca="1">BQ470+SUMIFS('Transactions (Dated)'!$F:$F,'Transactions (Dated)'!$D:$D,$BF471,'Transactions (Dated)'!$B:$B,BQ$11,'Transactions (Dated)'!$C:$C,"Dividend (paid to cash)")*AF471</f>
        <v>0</v>
      </c>
      <c r="BR471" s="6">
        <f ca="1">BR470+SUMIFS('Transactions (Dated)'!$F:$F,'Transactions (Dated)'!$D:$D,$BF471,'Transactions (Dated)'!$B:$B,BR$11,'Transactions (Dated)'!$C:$C,"Dividend (paid to cash)")*AG471</f>
        <v>0</v>
      </c>
      <c r="BS471" s="6">
        <f ca="1">BS470+SUMIFS('Transactions (Dated)'!$F:$F,'Transactions (Dated)'!$D:$D,$BF471,'Transactions (Dated)'!$B:$B,BS$11,'Transactions (Dated)'!$C:$C,"Dividend (paid to cash)")*AH471</f>
        <v>0</v>
      </c>
      <c r="BT471" s="6">
        <f ca="1">BT470+SUMIFS('Transactions (Dated)'!$F:$F,'Transactions (Dated)'!$D:$D,$BF471,'Transactions (Dated)'!$B:$B,BT$11,'Transactions (Dated)'!$C:$C,"Dividend (paid to cash)")*AI471</f>
        <v>0</v>
      </c>
      <c r="BU471" s="6">
        <f ca="1">BU470+SUMIFS('Transactions (Dated)'!$F:$F,'Transactions (Dated)'!$D:$D,$BF471,'Transactions (Dated)'!$B:$B,BU$11,'Transactions (Dated)'!$C:$C,"Dividend (paid to cash)")*AJ471</f>
        <v>0</v>
      </c>
      <c r="BV471" s="6"/>
      <c r="BX471" s="6">
        <f t="shared" ca="1" si="198"/>
        <v>641231.41099999985</v>
      </c>
      <c r="BZ471" s="3">
        <f t="shared" si="199"/>
        <v>42580</v>
      </c>
      <c r="CA471" s="4">
        <f t="shared" ca="1" si="194"/>
        <v>438415.45</v>
      </c>
      <c r="CB471" s="4">
        <f t="shared" ca="1" si="195"/>
        <v>641231.41099999985</v>
      </c>
      <c r="CD471" s="4">
        <f t="shared" ca="1" si="196"/>
        <v>1079646.8609999998</v>
      </c>
    </row>
    <row r="472" spans="2:82" x14ac:dyDescent="0.15">
      <c r="B472" s="3">
        <f t="shared" si="197"/>
        <v>42584</v>
      </c>
      <c r="C472" s="2">
        <v>14477</v>
      </c>
      <c r="E472" s="70">
        <v>42584</v>
      </c>
      <c r="F472" s="69">
        <v>10.09</v>
      </c>
      <c r="G472" s="69">
        <v>2.12</v>
      </c>
      <c r="H472" s="69">
        <v>19.552600000000002</v>
      </c>
      <c r="I472" s="69">
        <v>40.06</v>
      </c>
      <c r="J472" s="69">
        <v>13.15</v>
      </c>
      <c r="K472" s="69">
        <v>14.05</v>
      </c>
      <c r="L472" s="69">
        <v>17.46</v>
      </c>
      <c r="M472" s="69">
        <v>6.3</v>
      </c>
      <c r="N472" s="69">
        <v>8.9499999999999993</v>
      </c>
      <c r="O472" s="69">
        <v>8.92</v>
      </c>
      <c r="P472" s="69">
        <v>23.26</v>
      </c>
      <c r="Q472" s="69">
        <v>1.1000000000000001</v>
      </c>
      <c r="R472" s="69">
        <v>6.33</v>
      </c>
      <c r="S472" s="69">
        <v>42.94</v>
      </c>
      <c r="T472" s="4"/>
      <c r="V472" s="3">
        <f t="shared" si="176"/>
        <v>42584</v>
      </c>
      <c r="W472" s="40">
        <f ca="1">W471+SUMIFS('Transactions (Dated)'!$E$2:$E$53,'Transactions (Dated)'!$D$2:$D$53,'Share Values'!$V472,'Transactions (Dated)'!$B$2:$B$53,'Share Values'!W$11,'Transactions (Dated)'!$C$2:$C$53,"Buy")-SUMIFS('Transactions (Dated)'!$E$2:$E$53,'Transactions (Dated)'!$D$2:$D$53,'Share Values'!$V472,'Transactions (Dated)'!$B$2:$B$53,'Share Values'!W$11,'Transactions (Dated)'!$C$2:$C$53,"Sell")</f>
        <v>4625</v>
      </c>
      <c r="X472" s="40">
        <f ca="1">X471+SUMIFS('Transactions (Dated)'!$E$2:$E$53,'Transactions (Dated)'!$D$2:$D$53,'Share Values'!$V472,'Transactions (Dated)'!$B$2:$B$53,'Share Values'!X$11,'Transactions (Dated)'!$C$2:$C$53,"Buy")-SUMIFS('Transactions (Dated)'!$E$2:$E$53,'Transactions (Dated)'!$D$2:$D$53,'Share Values'!$V472,'Transactions (Dated)'!$B$2:$B$53,'Share Values'!X$11,'Transactions (Dated)'!$C$2:$C$53,"Sell")</f>
        <v>9375</v>
      </c>
      <c r="Y472" s="40">
        <f ca="1">Y471+SUMIFS('Transactions (Dated)'!$E$2:$E$53,'Transactions (Dated)'!$D$2:$D$53,'Share Values'!$V472,'Transactions (Dated)'!$B$2:$B$53,'Share Values'!Y$11,'Transactions (Dated)'!$C$2:$C$53,"Buy")-SUMIFS('Transactions (Dated)'!$E$2:$E$53,'Transactions (Dated)'!$D$2:$D$53,'Share Values'!$V472,'Transactions (Dated)'!$B$2:$B$53,'Share Values'!Y$11,'Transactions (Dated)'!$C$2:$C$53,"Sell")</f>
        <v>0</v>
      </c>
      <c r="Z472" s="40">
        <f ca="1">Z471+SUMIFS('Transactions (Dated)'!$E$2:$E$53,'Transactions (Dated)'!$D$2:$D$53,'Share Values'!$V472,'Transactions (Dated)'!$B$2:$B$53,'Share Values'!Z$11,'Transactions (Dated)'!$C$2:$C$53,"Buy")-SUMIFS('Transactions (Dated)'!$E$2:$E$53,'Transactions (Dated)'!$D$2:$D$53,'Share Values'!$V472,'Transactions (Dated)'!$B$2:$B$53,'Share Values'!Z$11,'Transactions (Dated)'!$C$2:$C$53,"Sell")</f>
        <v>1892</v>
      </c>
      <c r="AA472" s="40">
        <f ca="1">AA471+SUMIFS('Transactions (Dated)'!$E$2:$E$53,'Transactions (Dated)'!$D$2:$D$53,'Share Values'!$V472,'Transactions (Dated)'!$B$2:$B$53,'Share Values'!AA$11,'Transactions (Dated)'!$C$2:$C$53,"Buy")-SUMIFS('Transactions (Dated)'!$E$2:$E$53,'Transactions (Dated)'!$D$2:$D$53,'Share Values'!$V472,'Transactions (Dated)'!$B$2:$B$53,'Share Values'!AA$11,'Transactions (Dated)'!$C$2:$C$53,"Sell")</f>
        <v>2348</v>
      </c>
      <c r="AB472" s="40">
        <f ca="1">AB471+SUMIFS('Transactions (Dated)'!$E$2:$E$53,'Transactions (Dated)'!$D$2:$D$53,'Share Values'!$V472,'Transactions (Dated)'!$B$2:$B$53,'Share Values'!AB$11,'Transactions (Dated)'!$C$2:$C$53,"Buy")-SUMIFS('Transactions (Dated)'!$E$2:$E$53,'Transactions (Dated)'!$D$2:$D$53,'Share Values'!$V472,'Transactions (Dated)'!$B$2:$B$53,'Share Values'!AB$11,'Transactions (Dated)'!$C$2:$C$53,"Sell")</f>
        <v>4900</v>
      </c>
      <c r="AC472" s="40">
        <f ca="1">AC471+SUMIFS('Transactions (Dated)'!$E$2:$E$53,'Transactions (Dated)'!$D$2:$D$53,'Share Values'!$V472,'Transactions (Dated)'!$B$2:$B$53,'Share Values'!AC$11,'Transactions (Dated)'!$C$2:$C$53,"Buy")-SUMIFS('Transactions (Dated)'!$E$2:$E$53,'Transactions (Dated)'!$D$2:$D$53,'Share Values'!$V472,'Transactions (Dated)'!$B$2:$B$53,'Share Values'!AC$11,'Transactions (Dated)'!$C$2:$C$53,"Sell")</f>
        <v>2900</v>
      </c>
      <c r="AD472" s="40">
        <f ca="1">AD471+SUMIFS('Transactions (Dated)'!$E$2:$E$53,'Transactions (Dated)'!$D$2:$D$53,'Share Values'!$V472,'Transactions (Dated)'!$B$2:$B$53,'Share Values'!AD$11,'Transactions (Dated)'!$C$2:$C$53,"Buy")-SUMIFS('Transactions (Dated)'!$E$2:$E$53,'Transactions (Dated)'!$D$2:$D$53,'Share Values'!$V472,'Transactions (Dated)'!$B$2:$B$53,'Share Values'!AD$11,'Transactions (Dated)'!$C$2:$C$53,"Sell")</f>
        <v>14201</v>
      </c>
      <c r="AE472" s="40">
        <f ca="1">AE471+SUMIFS('Transactions (Dated)'!$E$2:$E$53,'Transactions (Dated)'!$D$2:$D$53,'Share Values'!$V472,'Transactions (Dated)'!$B$2:$B$53,'Share Values'!AE$11,'Transactions (Dated)'!$C$2:$C$53,"Buy")-SUMIFS('Transactions (Dated)'!$E$2:$E$53,'Transactions (Dated)'!$D$2:$D$53,'Share Values'!$V472,'Transactions (Dated)'!$B$2:$B$53,'Share Values'!AE$11,'Transactions (Dated)'!$C$2:$C$53,"Sell")</f>
        <v>6835</v>
      </c>
      <c r="AF472" s="40">
        <f ca="1">AF471+SUMIFS('Transactions (Dated)'!$E$2:$E$53,'Transactions (Dated)'!$D$2:$D$53,'Share Values'!$V472,'Transactions (Dated)'!$B$2:$B$53,'Share Values'!AF$11,'Transactions (Dated)'!$C$2:$C$53,"Buy")-SUMIFS('Transactions (Dated)'!$E$2:$E$53,'Transactions (Dated)'!$D$2:$D$53,'Share Values'!$V472,'Transactions (Dated)'!$B$2:$B$53,'Share Values'!AF$11,'Transactions (Dated)'!$C$2:$C$53,"Sell")</f>
        <v>0</v>
      </c>
      <c r="AG472" s="40">
        <f ca="1">AG471+SUMIFS('Transactions (Dated)'!$E$2:$E$53,'Transactions (Dated)'!$D$2:$D$53,'Share Values'!$V472,'Transactions (Dated)'!$B$2:$B$53,'Share Values'!AG$11,'Transactions (Dated)'!$C$2:$C$53,"Buy")-SUMIFS('Transactions (Dated)'!$E$2:$E$53,'Transactions (Dated)'!$D$2:$D$53,'Share Values'!$V472,'Transactions (Dated)'!$B$2:$B$53,'Share Values'!AG$11,'Transactions (Dated)'!$C$2:$C$53,"Sell")</f>
        <v>0</v>
      </c>
      <c r="AH472" s="40">
        <f ca="1">AH471+SUMIFS('Transactions (Dated)'!$E$2:$E$53,'Transactions (Dated)'!$D$2:$D$53,'Share Values'!$V472,'Transactions (Dated)'!$B$2:$B$53,'Share Values'!AH$11,'Transactions (Dated)'!$C$2:$C$53,"Buy")-SUMIFS('Transactions (Dated)'!$E$2:$E$53,'Transactions (Dated)'!$D$2:$D$53,'Share Values'!$V472,'Transactions (Dated)'!$B$2:$B$53,'Share Values'!AH$11,'Transactions (Dated)'!$C$2:$C$53,"Sell")</f>
        <v>0</v>
      </c>
      <c r="AI472" s="40">
        <f ca="1">AI471+SUMIFS('Transactions (Dated)'!$E$2:$E$53,'Transactions (Dated)'!$D$2:$D$53,'Share Values'!$V472,'Transactions (Dated)'!$B$2:$B$53,'Share Values'!AI$11,'Transactions (Dated)'!$C$2:$C$53,"Buy")-SUMIFS('Transactions (Dated)'!$E$2:$E$53,'Transactions (Dated)'!$D$2:$D$53,'Share Values'!$V472,'Transactions (Dated)'!$B$2:$B$53,'Share Values'!AI$11,'Transactions (Dated)'!$C$2:$C$53,"Sell")</f>
        <v>0</v>
      </c>
      <c r="AJ472" s="40">
        <f ca="1">AJ471+SUMIFS('Transactions (Dated)'!$E$2:$E$53,'Transactions (Dated)'!$D$2:$D$53,'Share Values'!$V472,'Transactions (Dated)'!$B$2:$B$53,'Share Values'!AJ$11,'Transactions (Dated)'!$C$2:$C$53,"Buy")-SUMIFS('Transactions (Dated)'!$E$2:$E$53,'Transactions (Dated)'!$D$2:$D$53,'Share Values'!$V472,'Transactions (Dated)'!$B$2:$B$53,'Share Values'!AJ$11,'Transactions (Dated)'!$C$2:$C$53,"Sell")</f>
        <v>0</v>
      </c>
      <c r="AK472" s="40"/>
      <c r="AM472" s="3">
        <f t="shared" si="177"/>
        <v>42584</v>
      </c>
      <c r="AN472" s="6">
        <f t="shared" ca="1" si="178"/>
        <v>46666.25</v>
      </c>
      <c r="AO472" s="6">
        <f t="shared" ca="1" si="179"/>
        <v>19875</v>
      </c>
      <c r="AP472" s="6">
        <f t="shared" ca="1" si="180"/>
        <v>0</v>
      </c>
      <c r="AQ472" s="6">
        <f t="shared" ca="1" si="181"/>
        <v>75793.52</v>
      </c>
      <c r="AR472" s="6">
        <f t="shared" ca="1" si="182"/>
        <v>30876.2</v>
      </c>
      <c r="AS472" s="6">
        <f t="shared" ca="1" si="183"/>
        <v>68845</v>
      </c>
      <c r="AT472" s="6">
        <f t="shared" ca="1" si="184"/>
        <v>50634</v>
      </c>
      <c r="AU472" s="6">
        <f t="shared" ca="1" si="185"/>
        <v>89466.3</v>
      </c>
      <c r="AV472" s="6">
        <f t="shared" ca="1" si="186"/>
        <v>61173.249999999993</v>
      </c>
      <c r="AW472" s="6">
        <f t="shared" ca="1" si="187"/>
        <v>0</v>
      </c>
      <c r="AX472" s="6">
        <f t="shared" ca="1" si="188"/>
        <v>0</v>
      </c>
      <c r="AY472" s="6">
        <f t="shared" ca="1" si="189"/>
        <v>0</v>
      </c>
      <c r="AZ472" s="6">
        <f t="shared" ca="1" si="190"/>
        <v>0</v>
      </c>
      <c r="BA472" s="6">
        <f t="shared" ca="1" si="191"/>
        <v>0</v>
      </c>
      <c r="BB472" s="6"/>
      <c r="BD472" s="4">
        <f t="shared" ca="1" si="192"/>
        <v>443329.52</v>
      </c>
      <c r="BF472" s="3">
        <f t="shared" si="193"/>
        <v>42584</v>
      </c>
      <c r="BG472" s="6">
        <f>BG471+SUMIFS('Transactions (Dated)'!H:H,'Transactions (Dated)'!D:D,'Share Values'!AM472)</f>
        <v>633797.67999999993</v>
      </c>
      <c r="BH472" s="6">
        <f ca="1">BH471+SUMIFS('Transactions (Dated)'!$F:$F,'Transactions (Dated)'!$D:$D,$BF472,'Transactions (Dated)'!$B:$B,BH$11,'Transactions (Dated)'!$C:$C,"Dividend (paid to cash)")*W472</f>
        <v>0</v>
      </c>
      <c r="BI472" s="6">
        <f ca="1">BI471+SUMIFS('Transactions (Dated)'!$F:$F,'Transactions (Dated)'!$D:$D,$BF472,'Transactions (Dated)'!$B:$B,BI$11,'Transactions (Dated)'!$C:$C,"Dividend (paid to cash)")*X472</f>
        <v>2421.875</v>
      </c>
      <c r="BJ472" s="6">
        <f ca="1">BJ471+SUMIFS('Transactions (Dated)'!$F:$F,'Transactions (Dated)'!$D:$D,$BF472,'Transactions (Dated)'!$B:$B,BJ$11,'Transactions (Dated)'!$C:$C,"Dividend (paid to cash)")*Y472</f>
        <v>0</v>
      </c>
      <c r="BK472" s="6">
        <f ca="1">BK471+SUMIFS('Transactions (Dated)'!$F:$F,'Transactions (Dated)'!$D:$D,$BF472,'Transactions (Dated)'!$B:$B,BK$11,'Transactions (Dated)'!$C:$C,"Dividend (paid to cash)")*Z472</f>
        <v>397.32000000000005</v>
      </c>
      <c r="BL472" s="6">
        <f ca="1">BL471+SUMIFS('Transactions (Dated)'!$F:$F,'Transactions (Dated)'!$D:$D,$BF472,'Transactions (Dated)'!$B:$B,BL$11,'Transactions (Dated)'!$C:$C,"Dividend (paid to cash)")*AA472</f>
        <v>0</v>
      </c>
      <c r="BM472" s="6">
        <f ca="1">BM471+SUMIFS('Transactions (Dated)'!$F:$F,'Transactions (Dated)'!$D:$D,$BF472,'Transactions (Dated)'!$B:$B,BM$11,'Transactions (Dated)'!$C:$C,"Dividend (paid to cash)")*AB472</f>
        <v>2874.5360000000001</v>
      </c>
      <c r="BN472" s="6">
        <f ca="1">BN471+SUMIFS('Transactions (Dated)'!$F:$F,'Transactions (Dated)'!$D:$D,$BF472,'Transactions (Dated)'!$B:$B,BN$11,'Transactions (Dated)'!$C:$C,"Dividend (paid to cash)")*AC472</f>
        <v>1740</v>
      </c>
      <c r="BO472" s="6">
        <f ca="1">BO471+SUMIFS('Transactions (Dated)'!$F:$F,'Transactions (Dated)'!$D:$D,$BF472,'Transactions (Dated)'!$B:$B,BO$11,'Transactions (Dated)'!$C:$C,"Dividend (paid to cash)")*AD472</f>
        <v>0</v>
      </c>
      <c r="BP472" s="6">
        <f ca="1">BP471+SUMIFS('Transactions (Dated)'!$F:$F,'Transactions (Dated)'!$D:$D,$BF472,'Transactions (Dated)'!$B:$B,BP$11,'Transactions (Dated)'!$C:$C,"Dividend (paid to cash)")*AE472</f>
        <v>0</v>
      </c>
      <c r="BQ472" s="6">
        <f ca="1">BQ471+SUMIFS('Transactions (Dated)'!$F:$F,'Transactions (Dated)'!$D:$D,$BF472,'Transactions (Dated)'!$B:$B,BQ$11,'Transactions (Dated)'!$C:$C,"Dividend (paid to cash)")*AF472</f>
        <v>0</v>
      </c>
      <c r="BR472" s="6">
        <f ca="1">BR471+SUMIFS('Transactions (Dated)'!$F:$F,'Transactions (Dated)'!$D:$D,$BF472,'Transactions (Dated)'!$B:$B,BR$11,'Transactions (Dated)'!$C:$C,"Dividend (paid to cash)")*AG472</f>
        <v>0</v>
      </c>
      <c r="BS472" s="6">
        <f ca="1">BS471+SUMIFS('Transactions (Dated)'!$F:$F,'Transactions (Dated)'!$D:$D,$BF472,'Transactions (Dated)'!$B:$B,BS$11,'Transactions (Dated)'!$C:$C,"Dividend (paid to cash)")*AH472</f>
        <v>0</v>
      </c>
      <c r="BT472" s="6">
        <f ca="1">BT471+SUMIFS('Transactions (Dated)'!$F:$F,'Transactions (Dated)'!$D:$D,$BF472,'Transactions (Dated)'!$B:$B,BT$11,'Transactions (Dated)'!$C:$C,"Dividend (paid to cash)")*AI472</f>
        <v>0</v>
      </c>
      <c r="BU472" s="6">
        <f ca="1">BU471+SUMIFS('Transactions (Dated)'!$F:$F,'Transactions (Dated)'!$D:$D,$BF472,'Transactions (Dated)'!$B:$B,BU$11,'Transactions (Dated)'!$C:$C,"Dividend (paid to cash)")*AJ472</f>
        <v>0</v>
      </c>
      <c r="BV472" s="6"/>
      <c r="BX472" s="6">
        <f t="shared" ca="1" si="198"/>
        <v>641231.41099999985</v>
      </c>
      <c r="BZ472" s="3">
        <f t="shared" si="199"/>
        <v>42584</v>
      </c>
      <c r="CA472" s="4">
        <f t="shared" ca="1" si="194"/>
        <v>443329.52</v>
      </c>
      <c r="CB472" s="4">
        <f t="shared" ca="1" si="195"/>
        <v>641231.41099999985</v>
      </c>
      <c r="CD472" s="4">
        <f t="shared" ca="1" si="196"/>
        <v>1084560.9309999999</v>
      </c>
    </row>
    <row r="473" spans="2:82" x14ac:dyDescent="0.15">
      <c r="B473" s="3">
        <f t="shared" si="197"/>
        <v>42585</v>
      </c>
      <c r="C473" s="2">
        <v>14512.1</v>
      </c>
      <c r="E473" s="70">
        <v>42585</v>
      </c>
      <c r="F473" s="69">
        <v>10.16</v>
      </c>
      <c r="G473" s="69">
        <v>2.08</v>
      </c>
      <c r="H473" s="69">
        <v>19.62</v>
      </c>
      <c r="I473" s="69">
        <v>39.840000000000003</v>
      </c>
      <c r="J473" s="69">
        <v>13.05</v>
      </c>
      <c r="K473" s="69">
        <v>14.21</v>
      </c>
      <c r="L473" s="69">
        <v>17.45</v>
      </c>
      <c r="M473" s="69">
        <v>6.29</v>
      </c>
      <c r="N473" s="69">
        <v>9.15</v>
      </c>
      <c r="O473" s="69">
        <v>9.1632999999999996</v>
      </c>
      <c r="P473" s="69">
        <v>23</v>
      </c>
      <c r="Q473" s="69">
        <v>1.18</v>
      </c>
      <c r="R473" s="69">
        <v>6.07</v>
      </c>
      <c r="S473" s="69">
        <v>43.24</v>
      </c>
      <c r="T473" s="4"/>
      <c r="V473" s="3">
        <f t="shared" si="176"/>
        <v>42585</v>
      </c>
      <c r="W473" s="40">
        <f ca="1">W472+SUMIFS('Transactions (Dated)'!$E$2:$E$53,'Transactions (Dated)'!$D$2:$D$53,'Share Values'!$V473,'Transactions (Dated)'!$B$2:$B$53,'Share Values'!W$11,'Transactions (Dated)'!$C$2:$C$53,"Buy")-SUMIFS('Transactions (Dated)'!$E$2:$E$53,'Transactions (Dated)'!$D$2:$D$53,'Share Values'!$V473,'Transactions (Dated)'!$B$2:$B$53,'Share Values'!W$11,'Transactions (Dated)'!$C$2:$C$53,"Sell")</f>
        <v>4625</v>
      </c>
      <c r="X473" s="40">
        <f ca="1">X472+SUMIFS('Transactions (Dated)'!$E$2:$E$53,'Transactions (Dated)'!$D$2:$D$53,'Share Values'!$V473,'Transactions (Dated)'!$B$2:$B$53,'Share Values'!X$11,'Transactions (Dated)'!$C$2:$C$53,"Buy")-SUMIFS('Transactions (Dated)'!$E$2:$E$53,'Transactions (Dated)'!$D$2:$D$53,'Share Values'!$V473,'Transactions (Dated)'!$B$2:$B$53,'Share Values'!X$11,'Transactions (Dated)'!$C$2:$C$53,"Sell")</f>
        <v>9375</v>
      </c>
      <c r="Y473" s="40">
        <f ca="1">Y472+SUMIFS('Transactions (Dated)'!$E$2:$E$53,'Transactions (Dated)'!$D$2:$D$53,'Share Values'!$V473,'Transactions (Dated)'!$B$2:$B$53,'Share Values'!Y$11,'Transactions (Dated)'!$C$2:$C$53,"Buy")-SUMIFS('Transactions (Dated)'!$E$2:$E$53,'Transactions (Dated)'!$D$2:$D$53,'Share Values'!$V473,'Transactions (Dated)'!$B$2:$B$53,'Share Values'!Y$11,'Transactions (Dated)'!$C$2:$C$53,"Sell")</f>
        <v>0</v>
      </c>
      <c r="Z473" s="40">
        <f ca="1">Z472+SUMIFS('Transactions (Dated)'!$E$2:$E$53,'Transactions (Dated)'!$D$2:$D$53,'Share Values'!$V473,'Transactions (Dated)'!$B$2:$B$53,'Share Values'!Z$11,'Transactions (Dated)'!$C$2:$C$53,"Buy")-SUMIFS('Transactions (Dated)'!$E$2:$E$53,'Transactions (Dated)'!$D$2:$D$53,'Share Values'!$V473,'Transactions (Dated)'!$B$2:$B$53,'Share Values'!Z$11,'Transactions (Dated)'!$C$2:$C$53,"Sell")</f>
        <v>1892</v>
      </c>
      <c r="AA473" s="40">
        <f ca="1">AA472+SUMIFS('Transactions (Dated)'!$E$2:$E$53,'Transactions (Dated)'!$D$2:$D$53,'Share Values'!$V473,'Transactions (Dated)'!$B$2:$B$53,'Share Values'!AA$11,'Transactions (Dated)'!$C$2:$C$53,"Buy")-SUMIFS('Transactions (Dated)'!$E$2:$E$53,'Transactions (Dated)'!$D$2:$D$53,'Share Values'!$V473,'Transactions (Dated)'!$B$2:$B$53,'Share Values'!AA$11,'Transactions (Dated)'!$C$2:$C$53,"Sell")</f>
        <v>2348</v>
      </c>
      <c r="AB473" s="40">
        <f ca="1">AB472+SUMIFS('Transactions (Dated)'!$E$2:$E$53,'Transactions (Dated)'!$D$2:$D$53,'Share Values'!$V473,'Transactions (Dated)'!$B$2:$B$53,'Share Values'!AB$11,'Transactions (Dated)'!$C$2:$C$53,"Buy")-SUMIFS('Transactions (Dated)'!$E$2:$E$53,'Transactions (Dated)'!$D$2:$D$53,'Share Values'!$V473,'Transactions (Dated)'!$B$2:$B$53,'Share Values'!AB$11,'Transactions (Dated)'!$C$2:$C$53,"Sell")</f>
        <v>4900</v>
      </c>
      <c r="AC473" s="40">
        <f ca="1">AC472+SUMIFS('Transactions (Dated)'!$E$2:$E$53,'Transactions (Dated)'!$D$2:$D$53,'Share Values'!$V473,'Transactions (Dated)'!$B$2:$B$53,'Share Values'!AC$11,'Transactions (Dated)'!$C$2:$C$53,"Buy")-SUMIFS('Transactions (Dated)'!$E$2:$E$53,'Transactions (Dated)'!$D$2:$D$53,'Share Values'!$V473,'Transactions (Dated)'!$B$2:$B$53,'Share Values'!AC$11,'Transactions (Dated)'!$C$2:$C$53,"Sell")</f>
        <v>2900</v>
      </c>
      <c r="AD473" s="40">
        <f ca="1">AD472+SUMIFS('Transactions (Dated)'!$E$2:$E$53,'Transactions (Dated)'!$D$2:$D$53,'Share Values'!$V473,'Transactions (Dated)'!$B$2:$B$53,'Share Values'!AD$11,'Transactions (Dated)'!$C$2:$C$53,"Buy")-SUMIFS('Transactions (Dated)'!$E$2:$E$53,'Transactions (Dated)'!$D$2:$D$53,'Share Values'!$V473,'Transactions (Dated)'!$B$2:$B$53,'Share Values'!AD$11,'Transactions (Dated)'!$C$2:$C$53,"Sell")</f>
        <v>14201</v>
      </c>
      <c r="AE473" s="40">
        <f ca="1">AE472+SUMIFS('Transactions (Dated)'!$E$2:$E$53,'Transactions (Dated)'!$D$2:$D$53,'Share Values'!$V473,'Transactions (Dated)'!$B$2:$B$53,'Share Values'!AE$11,'Transactions (Dated)'!$C$2:$C$53,"Buy")-SUMIFS('Transactions (Dated)'!$E$2:$E$53,'Transactions (Dated)'!$D$2:$D$53,'Share Values'!$V473,'Transactions (Dated)'!$B$2:$B$53,'Share Values'!AE$11,'Transactions (Dated)'!$C$2:$C$53,"Sell")</f>
        <v>6835</v>
      </c>
      <c r="AF473" s="40">
        <f ca="1">AF472+SUMIFS('Transactions (Dated)'!$E$2:$E$53,'Transactions (Dated)'!$D$2:$D$53,'Share Values'!$V473,'Transactions (Dated)'!$B$2:$B$53,'Share Values'!AF$11,'Transactions (Dated)'!$C$2:$C$53,"Buy")-SUMIFS('Transactions (Dated)'!$E$2:$E$53,'Transactions (Dated)'!$D$2:$D$53,'Share Values'!$V473,'Transactions (Dated)'!$B$2:$B$53,'Share Values'!AF$11,'Transactions (Dated)'!$C$2:$C$53,"Sell")</f>
        <v>0</v>
      </c>
      <c r="AG473" s="40">
        <f ca="1">AG472+SUMIFS('Transactions (Dated)'!$E$2:$E$53,'Transactions (Dated)'!$D$2:$D$53,'Share Values'!$V473,'Transactions (Dated)'!$B$2:$B$53,'Share Values'!AG$11,'Transactions (Dated)'!$C$2:$C$53,"Buy")-SUMIFS('Transactions (Dated)'!$E$2:$E$53,'Transactions (Dated)'!$D$2:$D$53,'Share Values'!$V473,'Transactions (Dated)'!$B$2:$B$53,'Share Values'!AG$11,'Transactions (Dated)'!$C$2:$C$53,"Sell")</f>
        <v>0</v>
      </c>
      <c r="AH473" s="40">
        <f ca="1">AH472+SUMIFS('Transactions (Dated)'!$E$2:$E$53,'Transactions (Dated)'!$D$2:$D$53,'Share Values'!$V473,'Transactions (Dated)'!$B$2:$B$53,'Share Values'!AH$11,'Transactions (Dated)'!$C$2:$C$53,"Buy")-SUMIFS('Transactions (Dated)'!$E$2:$E$53,'Transactions (Dated)'!$D$2:$D$53,'Share Values'!$V473,'Transactions (Dated)'!$B$2:$B$53,'Share Values'!AH$11,'Transactions (Dated)'!$C$2:$C$53,"Sell")</f>
        <v>0</v>
      </c>
      <c r="AI473" s="40">
        <f ca="1">AI472+SUMIFS('Transactions (Dated)'!$E$2:$E$53,'Transactions (Dated)'!$D$2:$D$53,'Share Values'!$V473,'Transactions (Dated)'!$B$2:$B$53,'Share Values'!AI$11,'Transactions (Dated)'!$C$2:$C$53,"Buy")-SUMIFS('Transactions (Dated)'!$E$2:$E$53,'Transactions (Dated)'!$D$2:$D$53,'Share Values'!$V473,'Transactions (Dated)'!$B$2:$B$53,'Share Values'!AI$11,'Transactions (Dated)'!$C$2:$C$53,"Sell")</f>
        <v>0</v>
      </c>
      <c r="AJ473" s="40">
        <f ca="1">AJ472+SUMIFS('Transactions (Dated)'!$E$2:$E$53,'Transactions (Dated)'!$D$2:$D$53,'Share Values'!$V473,'Transactions (Dated)'!$B$2:$B$53,'Share Values'!AJ$11,'Transactions (Dated)'!$C$2:$C$53,"Buy")-SUMIFS('Transactions (Dated)'!$E$2:$E$53,'Transactions (Dated)'!$D$2:$D$53,'Share Values'!$V473,'Transactions (Dated)'!$B$2:$B$53,'Share Values'!AJ$11,'Transactions (Dated)'!$C$2:$C$53,"Sell")</f>
        <v>0</v>
      </c>
      <c r="AK473" s="40"/>
      <c r="AM473" s="3">
        <f t="shared" si="177"/>
        <v>42585</v>
      </c>
      <c r="AN473" s="6">
        <f t="shared" ca="1" si="178"/>
        <v>46990</v>
      </c>
      <c r="AO473" s="6">
        <f t="shared" ca="1" si="179"/>
        <v>19500</v>
      </c>
      <c r="AP473" s="6">
        <f t="shared" ca="1" si="180"/>
        <v>0</v>
      </c>
      <c r="AQ473" s="6">
        <f t="shared" ca="1" si="181"/>
        <v>75377.280000000013</v>
      </c>
      <c r="AR473" s="6">
        <f t="shared" ca="1" si="182"/>
        <v>30641.4</v>
      </c>
      <c r="AS473" s="6">
        <f t="shared" ca="1" si="183"/>
        <v>69629</v>
      </c>
      <c r="AT473" s="6">
        <f t="shared" ca="1" si="184"/>
        <v>50605</v>
      </c>
      <c r="AU473" s="6">
        <f t="shared" ca="1" si="185"/>
        <v>89324.29</v>
      </c>
      <c r="AV473" s="6">
        <f t="shared" ca="1" si="186"/>
        <v>62540.25</v>
      </c>
      <c r="AW473" s="6">
        <f t="shared" ca="1" si="187"/>
        <v>0</v>
      </c>
      <c r="AX473" s="6">
        <f t="shared" ca="1" si="188"/>
        <v>0</v>
      </c>
      <c r="AY473" s="6">
        <f t="shared" ca="1" si="189"/>
        <v>0</v>
      </c>
      <c r="AZ473" s="6">
        <f t="shared" ca="1" si="190"/>
        <v>0</v>
      </c>
      <c r="BA473" s="6">
        <f t="shared" ca="1" si="191"/>
        <v>0</v>
      </c>
      <c r="BB473" s="6"/>
      <c r="BD473" s="4">
        <f t="shared" ca="1" si="192"/>
        <v>444607.22000000003</v>
      </c>
      <c r="BF473" s="3">
        <f t="shared" si="193"/>
        <v>42585</v>
      </c>
      <c r="BG473" s="6">
        <f>BG472+SUMIFS('Transactions (Dated)'!H:H,'Transactions (Dated)'!D:D,'Share Values'!AM473)</f>
        <v>633797.67999999993</v>
      </c>
      <c r="BH473" s="6">
        <f ca="1">BH472+SUMIFS('Transactions (Dated)'!$F:$F,'Transactions (Dated)'!$D:$D,$BF473,'Transactions (Dated)'!$B:$B,BH$11,'Transactions (Dated)'!$C:$C,"Dividend (paid to cash)")*W473</f>
        <v>0</v>
      </c>
      <c r="BI473" s="6">
        <f ca="1">BI472+SUMIFS('Transactions (Dated)'!$F:$F,'Transactions (Dated)'!$D:$D,$BF473,'Transactions (Dated)'!$B:$B,BI$11,'Transactions (Dated)'!$C:$C,"Dividend (paid to cash)")*X473</f>
        <v>2421.875</v>
      </c>
      <c r="BJ473" s="6">
        <f ca="1">BJ472+SUMIFS('Transactions (Dated)'!$F:$F,'Transactions (Dated)'!$D:$D,$BF473,'Transactions (Dated)'!$B:$B,BJ$11,'Transactions (Dated)'!$C:$C,"Dividend (paid to cash)")*Y473</f>
        <v>0</v>
      </c>
      <c r="BK473" s="6">
        <f ca="1">BK472+SUMIFS('Transactions (Dated)'!$F:$F,'Transactions (Dated)'!$D:$D,$BF473,'Transactions (Dated)'!$B:$B,BK$11,'Transactions (Dated)'!$C:$C,"Dividend (paid to cash)")*Z473</f>
        <v>397.32000000000005</v>
      </c>
      <c r="BL473" s="6">
        <f ca="1">BL472+SUMIFS('Transactions (Dated)'!$F:$F,'Transactions (Dated)'!$D:$D,$BF473,'Transactions (Dated)'!$B:$B,BL$11,'Transactions (Dated)'!$C:$C,"Dividend (paid to cash)")*AA473</f>
        <v>0</v>
      </c>
      <c r="BM473" s="6">
        <f ca="1">BM472+SUMIFS('Transactions (Dated)'!$F:$F,'Transactions (Dated)'!$D:$D,$BF473,'Transactions (Dated)'!$B:$B,BM$11,'Transactions (Dated)'!$C:$C,"Dividend (paid to cash)")*AB473</f>
        <v>2874.5360000000001</v>
      </c>
      <c r="BN473" s="6">
        <f ca="1">BN472+SUMIFS('Transactions (Dated)'!$F:$F,'Transactions (Dated)'!$D:$D,$BF473,'Transactions (Dated)'!$B:$B,BN$11,'Transactions (Dated)'!$C:$C,"Dividend (paid to cash)")*AC473</f>
        <v>1740</v>
      </c>
      <c r="BO473" s="6">
        <f ca="1">BO472+SUMIFS('Transactions (Dated)'!$F:$F,'Transactions (Dated)'!$D:$D,$BF473,'Transactions (Dated)'!$B:$B,BO$11,'Transactions (Dated)'!$C:$C,"Dividend (paid to cash)")*AD473</f>
        <v>0</v>
      </c>
      <c r="BP473" s="6">
        <f ca="1">BP472+SUMIFS('Transactions (Dated)'!$F:$F,'Transactions (Dated)'!$D:$D,$BF473,'Transactions (Dated)'!$B:$B,BP$11,'Transactions (Dated)'!$C:$C,"Dividend (paid to cash)")*AE473</f>
        <v>0</v>
      </c>
      <c r="BQ473" s="6">
        <f ca="1">BQ472+SUMIFS('Transactions (Dated)'!$F:$F,'Transactions (Dated)'!$D:$D,$BF473,'Transactions (Dated)'!$B:$B,BQ$11,'Transactions (Dated)'!$C:$C,"Dividend (paid to cash)")*AF473</f>
        <v>0</v>
      </c>
      <c r="BR473" s="6">
        <f ca="1">BR472+SUMIFS('Transactions (Dated)'!$F:$F,'Transactions (Dated)'!$D:$D,$BF473,'Transactions (Dated)'!$B:$B,BR$11,'Transactions (Dated)'!$C:$C,"Dividend (paid to cash)")*AG473</f>
        <v>0</v>
      </c>
      <c r="BS473" s="6">
        <f ca="1">BS472+SUMIFS('Transactions (Dated)'!$F:$F,'Transactions (Dated)'!$D:$D,$BF473,'Transactions (Dated)'!$B:$B,BS$11,'Transactions (Dated)'!$C:$C,"Dividend (paid to cash)")*AH473</f>
        <v>0</v>
      </c>
      <c r="BT473" s="6">
        <f ca="1">BT472+SUMIFS('Transactions (Dated)'!$F:$F,'Transactions (Dated)'!$D:$D,$BF473,'Transactions (Dated)'!$B:$B,BT$11,'Transactions (Dated)'!$C:$C,"Dividend (paid to cash)")*AI473</f>
        <v>0</v>
      </c>
      <c r="BU473" s="6">
        <f ca="1">BU472+SUMIFS('Transactions (Dated)'!$F:$F,'Transactions (Dated)'!$D:$D,$BF473,'Transactions (Dated)'!$B:$B,BU$11,'Transactions (Dated)'!$C:$C,"Dividend (paid to cash)")*AJ473</f>
        <v>0</v>
      </c>
      <c r="BV473" s="6"/>
      <c r="BX473" s="6">
        <f t="shared" ca="1" si="198"/>
        <v>641231.41099999985</v>
      </c>
      <c r="BZ473" s="3">
        <f t="shared" si="199"/>
        <v>42585</v>
      </c>
      <c r="CA473" s="4">
        <f t="shared" ca="1" si="194"/>
        <v>444607.22000000003</v>
      </c>
      <c r="CB473" s="4">
        <f t="shared" ca="1" si="195"/>
        <v>641231.41099999985</v>
      </c>
      <c r="CD473" s="4">
        <f t="shared" ca="1" si="196"/>
        <v>1085838.6309999998</v>
      </c>
    </row>
    <row r="474" spans="2:82" x14ac:dyDescent="0.15">
      <c r="B474" s="3">
        <f t="shared" si="197"/>
        <v>42586</v>
      </c>
      <c r="C474" s="2">
        <v>14528.8</v>
      </c>
      <c r="E474" s="70">
        <v>42586</v>
      </c>
      <c r="F474" s="69">
        <v>10.130000000000001</v>
      </c>
      <c r="G474" s="69">
        <v>2.1</v>
      </c>
      <c r="H474" s="69">
        <v>19.62</v>
      </c>
      <c r="I474" s="69">
        <v>39.270000000000003</v>
      </c>
      <c r="J474" s="69">
        <v>13.15</v>
      </c>
      <c r="K474" s="69">
        <v>14.37</v>
      </c>
      <c r="L474" s="69">
        <v>17.47</v>
      </c>
      <c r="M474" s="69">
        <v>6.31</v>
      </c>
      <c r="N474" s="69">
        <v>9.25</v>
      </c>
      <c r="O474" s="69">
        <v>9.0832999999999995</v>
      </c>
      <c r="P474" s="69">
        <v>23.26</v>
      </c>
      <c r="Q474" s="69">
        <v>1.2</v>
      </c>
      <c r="R474" s="69">
        <v>6.01</v>
      </c>
      <c r="S474" s="69">
        <v>43.25</v>
      </c>
      <c r="T474" s="4"/>
      <c r="V474" s="3">
        <f t="shared" si="176"/>
        <v>42586</v>
      </c>
      <c r="W474" s="40">
        <f ca="1">W473+SUMIFS('Transactions (Dated)'!$E$2:$E$53,'Transactions (Dated)'!$D$2:$D$53,'Share Values'!$V474,'Transactions (Dated)'!$B$2:$B$53,'Share Values'!W$11,'Transactions (Dated)'!$C$2:$C$53,"Buy")-SUMIFS('Transactions (Dated)'!$E$2:$E$53,'Transactions (Dated)'!$D$2:$D$53,'Share Values'!$V474,'Transactions (Dated)'!$B$2:$B$53,'Share Values'!W$11,'Transactions (Dated)'!$C$2:$C$53,"Sell")</f>
        <v>4625</v>
      </c>
      <c r="X474" s="40">
        <f ca="1">X473+SUMIFS('Transactions (Dated)'!$E$2:$E$53,'Transactions (Dated)'!$D$2:$D$53,'Share Values'!$V474,'Transactions (Dated)'!$B$2:$B$53,'Share Values'!X$11,'Transactions (Dated)'!$C$2:$C$53,"Buy")-SUMIFS('Transactions (Dated)'!$E$2:$E$53,'Transactions (Dated)'!$D$2:$D$53,'Share Values'!$V474,'Transactions (Dated)'!$B$2:$B$53,'Share Values'!X$11,'Transactions (Dated)'!$C$2:$C$53,"Sell")</f>
        <v>9375</v>
      </c>
      <c r="Y474" s="40">
        <f ca="1">Y473+SUMIFS('Transactions (Dated)'!$E$2:$E$53,'Transactions (Dated)'!$D$2:$D$53,'Share Values'!$V474,'Transactions (Dated)'!$B$2:$B$53,'Share Values'!Y$11,'Transactions (Dated)'!$C$2:$C$53,"Buy")-SUMIFS('Transactions (Dated)'!$E$2:$E$53,'Transactions (Dated)'!$D$2:$D$53,'Share Values'!$V474,'Transactions (Dated)'!$B$2:$B$53,'Share Values'!Y$11,'Transactions (Dated)'!$C$2:$C$53,"Sell")</f>
        <v>0</v>
      </c>
      <c r="Z474" s="40">
        <f ca="1">Z473+SUMIFS('Transactions (Dated)'!$E$2:$E$53,'Transactions (Dated)'!$D$2:$D$53,'Share Values'!$V474,'Transactions (Dated)'!$B$2:$B$53,'Share Values'!Z$11,'Transactions (Dated)'!$C$2:$C$53,"Buy")-SUMIFS('Transactions (Dated)'!$E$2:$E$53,'Transactions (Dated)'!$D$2:$D$53,'Share Values'!$V474,'Transactions (Dated)'!$B$2:$B$53,'Share Values'!Z$11,'Transactions (Dated)'!$C$2:$C$53,"Sell")</f>
        <v>1892</v>
      </c>
      <c r="AA474" s="40">
        <f ca="1">AA473+SUMIFS('Transactions (Dated)'!$E$2:$E$53,'Transactions (Dated)'!$D$2:$D$53,'Share Values'!$V474,'Transactions (Dated)'!$B$2:$B$53,'Share Values'!AA$11,'Transactions (Dated)'!$C$2:$C$53,"Buy")-SUMIFS('Transactions (Dated)'!$E$2:$E$53,'Transactions (Dated)'!$D$2:$D$53,'Share Values'!$V474,'Transactions (Dated)'!$B$2:$B$53,'Share Values'!AA$11,'Transactions (Dated)'!$C$2:$C$53,"Sell")</f>
        <v>2348</v>
      </c>
      <c r="AB474" s="40">
        <f ca="1">AB473+SUMIFS('Transactions (Dated)'!$E$2:$E$53,'Transactions (Dated)'!$D$2:$D$53,'Share Values'!$V474,'Transactions (Dated)'!$B$2:$B$53,'Share Values'!AB$11,'Transactions (Dated)'!$C$2:$C$53,"Buy")-SUMIFS('Transactions (Dated)'!$E$2:$E$53,'Transactions (Dated)'!$D$2:$D$53,'Share Values'!$V474,'Transactions (Dated)'!$B$2:$B$53,'Share Values'!AB$11,'Transactions (Dated)'!$C$2:$C$53,"Sell")</f>
        <v>4900</v>
      </c>
      <c r="AC474" s="40">
        <f ca="1">AC473+SUMIFS('Transactions (Dated)'!$E$2:$E$53,'Transactions (Dated)'!$D$2:$D$53,'Share Values'!$V474,'Transactions (Dated)'!$B$2:$B$53,'Share Values'!AC$11,'Transactions (Dated)'!$C$2:$C$53,"Buy")-SUMIFS('Transactions (Dated)'!$E$2:$E$53,'Transactions (Dated)'!$D$2:$D$53,'Share Values'!$V474,'Transactions (Dated)'!$B$2:$B$53,'Share Values'!AC$11,'Transactions (Dated)'!$C$2:$C$53,"Sell")</f>
        <v>2900</v>
      </c>
      <c r="AD474" s="40">
        <f ca="1">AD473+SUMIFS('Transactions (Dated)'!$E$2:$E$53,'Transactions (Dated)'!$D$2:$D$53,'Share Values'!$V474,'Transactions (Dated)'!$B$2:$B$53,'Share Values'!AD$11,'Transactions (Dated)'!$C$2:$C$53,"Buy")-SUMIFS('Transactions (Dated)'!$E$2:$E$53,'Transactions (Dated)'!$D$2:$D$53,'Share Values'!$V474,'Transactions (Dated)'!$B$2:$B$53,'Share Values'!AD$11,'Transactions (Dated)'!$C$2:$C$53,"Sell")</f>
        <v>14201</v>
      </c>
      <c r="AE474" s="40">
        <f ca="1">AE473+SUMIFS('Transactions (Dated)'!$E$2:$E$53,'Transactions (Dated)'!$D$2:$D$53,'Share Values'!$V474,'Transactions (Dated)'!$B$2:$B$53,'Share Values'!AE$11,'Transactions (Dated)'!$C$2:$C$53,"Buy")-SUMIFS('Transactions (Dated)'!$E$2:$E$53,'Transactions (Dated)'!$D$2:$D$53,'Share Values'!$V474,'Transactions (Dated)'!$B$2:$B$53,'Share Values'!AE$11,'Transactions (Dated)'!$C$2:$C$53,"Sell")</f>
        <v>6835</v>
      </c>
      <c r="AF474" s="40">
        <f ca="1">AF473+SUMIFS('Transactions (Dated)'!$E$2:$E$53,'Transactions (Dated)'!$D$2:$D$53,'Share Values'!$V474,'Transactions (Dated)'!$B$2:$B$53,'Share Values'!AF$11,'Transactions (Dated)'!$C$2:$C$53,"Buy")-SUMIFS('Transactions (Dated)'!$E$2:$E$53,'Transactions (Dated)'!$D$2:$D$53,'Share Values'!$V474,'Transactions (Dated)'!$B$2:$B$53,'Share Values'!AF$11,'Transactions (Dated)'!$C$2:$C$53,"Sell")</f>
        <v>0</v>
      </c>
      <c r="AG474" s="40">
        <f ca="1">AG473+SUMIFS('Transactions (Dated)'!$E$2:$E$53,'Transactions (Dated)'!$D$2:$D$53,'Share Values'!$V474,'Transactions (Dated)'!$B$2:$B$53,'Share Values'!AG$11,'Transactions (Dated)'!$C$2:$C$53,"Buy")-SUMIFS('Transactions (Dated)'!$E$2:$E$53,'Transactions (Dated)'!$D$2:$D$53,'Share Values'!$V474,'Transactions (Dated)'!$B$2:$B$53,'Share Values'!AG$11,'Transactions (Dated)'!$C$2:$C$53,"Sell")</f>
        <v>0</v>
      </c>
      <c r="AH474" s="40">
        <f ca="1">AH473+SUMIFS('Transactions (Dated)'!$E$2:$E$53,'Transactions (Dated)'!$D$2:$D$53,'Share Values'!$V474,'Transactions (Dated)'!$B$2:$B$53,'Share Values'!AH$11,'Transactions (Dated)'!$C$2:$C$53,"Buy")-SUMIFS('Transactions (Dated)'!$E$2:$E$53,'Transactions (Dated)'!$D$2:$D$53,'Share Values'!$V474,'Transactions (Dated)'!$B$2:$B$53,'Share Values'!AH$11,'Transactions (Dated)'!$C$2:$C$53,"Sell")</f>
        <v>0</v>
      </c>
      <c r="AI474" s="40">
        <f ca="1">AI473+SUMIFS('Transactions (Dated)'!$E$2:$E$53,'Transactions (Dated)'!$D$2:$D$53,'Share Values'!$V474,'Transactions (Dated)'!$B$2:$B$53,'Share Values'!AI$11,'Transactions (Dated)'!$C$2:$C$53,"Buy")-SUMIFS('Transactions (Dated)'!$E$2:$E$53,'Transactions (Dated)'!$D$2:$D$53,'Share Values'!$V474,'Transactions (Dated)'!$B$2:$B$53,'Share Values'!AI$11,'Transactions (Dated)'!$C$2:$C$53,"Sell")</f>
        <v>0</v>
      </c>
      <c r="AJ474" s="40">
        <f ca="1">AJ473+SUMIFS('Transactions (Dated)'!$E$2:$E$53,'Transactions (Dated)'!$D$2:$D$53,'Share Values'!$V474,'Transactions (Dated)'!$B$2:$B$53,'Share Values'!AJ$11,'Transactions (Dated)'!$C$2:$C$53,"Buy")-SUMIFS('Transactions (Dated)'!$E$2:$E$53,'Transactions (Dated)'!$D$2:$D$53,'Share Values'!$V474,'Transactions (Dated)'!$B$2:$B$53,'Share Values'!AJ$11,'Transactions (Dated)'!$C$2:$C$53,"Sell")</f>
        <v>0</v>
      </c>
      <c r="AK474" s="40"/>
      <c r="AM474" s="3">
        <f t="shared" si="177"/>
        <v>42586</v>
      </c>
      <c r="AN474" s="6">
        <f t="shared" ca="1" si="178"/>
        <v>46851.25</v>
      </c>
      <c r="AO474" s="6">
        <f t="shared" ca="1" si="179"/>
        <v>19687.5</v>
      </c>
      <c r="AP474" s="6">
        <f t="shared" ca="1" si="180"/>
        <v>0</v>
      </c>
      <c r="AQ474" s="6">
        <f t="shared" ca="1" si="181"/>
        <v>74298.840000000011</v>
      </c>
      <c r="AR474" s="6">
        <f t="shared" ca="1" si="182"/>
        <v>30876.2</v>
      </c>
      <c r="AS474" s="6">
        <f t="shared" ca="1" si="183"/>
        <v>70413</v>
      </c>
      <c r="AT474" s="6">
        <f t="shared" ca="1" si="184"/>
        <v>50663</v>
      </c>
      <c r="AU474" s="6">
        <f t="shared" ca="1" si="185"/>
        <v>89608.31</v>
      </c>
      <c r="AV474" s="6">
        <f t="shared" ca="1" si="186"/>
        <v>63223.75</v>
      </c>
      <c r="AW474" s="6">
        <f t="shared" ca="1" si="187"/>
        <v>0</v>
      </c>
      <c r="AX474" s="6">
        <f t="shared" ca="1" si="188"/>
        <v>0</v>
      </c>
      <c r="AY474" s="6">
        <f t="shared" ca="1" si="189"/>
        <v>0</v>
      </c>
      <c r="AZ474" s="6">
        <f t="shared" ca="1" si="190"/>
        <v>0</v>
      </c>
      <c r="BA474" s="6">
        <f t="shared" ca="1" si="191"/>
        <v>0</v>
      </c>
      <c r="BB474" s="6"/>
      <c r="BD474" s="4">
        <f t="shared" ca="1" si="192"/>
        <v>445621.85000000003</v>
      </c>
      <c r="BF474" s="3">
        <f t="shared" si="193"/>
        <v>42586</v>
      </c>
      <c r="BG474" s="6">
        <f>BG473+SUMIFS('Transactions (Dated)'!H:H,'Transactions (Dated)'!D:D,'Share Values'!AM474)</f>
        <v>633797.67999999993</v>
      </c>
      <c r="BH474" s="6">
        <f ca="1">BH473+SUMIFS('Transactions (Dated)'!$F:$F,'Transactions (Dated)'!$D:$D,$BF474,'Transactions (Dated)'!$B:$B,BH$11,'Transactions (Dated)'!$C:$C,"Dividend (paid to cash)")*W474</f>
        <v>0</v>
      </c>
      <c r="BI474" s="6">
        <f ca="1">BI473+SUMIFS('Transactions (Dated)'!$F:$F,'Transactions (Dated)'!$D:$D,$BF474,'Transactions (Dated)'!$B:$B,BI$11,'Transactions (Dated)'!$C:$C,"Dividend (paid to cash)")*X474</f>
        <v>2421.875</v>
      </c>
      <c r="BJ474" s="6">
        <f ca="1">BJ473+SUMIFS('Transactions (Dated)'!$F:$F,'Transactions (Dated)'!$D:$D,$BF474,'Transactions (Dated)'!$B:$B,BJ$11,'Transactions (Dated)'!$C:$C,"Dividend (paid to cash)")*Y474</f>
        <v>0</v>
      </c>
      <c r="BK474" s="6">
        <f ca="1">BK473+SUMIFS('Transactions (Dated)'!$F:$F,'Transactions (Dated)'!$D:$D,$BF474,'Transactions (Dated)'!$B:$B,BK$11,'Transactions (Dated)'!$C:$C,"Dividend (paid to cash)")*Z474</f>
        <v>397.32000000000005</v>
      </c>
      <c r="BL474" s="6">
        <f ca="1">BL473+SUMIFS('Transactions (Dated)'!$F:$F,'Transactions (Dated)'!$D:$D,$BF474,'Transactions (Dated)'!$B:$B,BL$11,'Transactions (Dated)'!$C:$C,"Dividend (paid to cash)")*AA474</f>
        <v>0</v>
      </c>
      <c r="BM474" s="6">
        <f ca="1">BM473+SUMIFS('Transactions (Dated)'!$F:$F,'Transactions (Dated)'!$D:$D,$BF474,'Transactions (Dated)'!$B:$B,BM$11,'Transactions (Dated)'!$C:$C,"Dividend (paid to cash)")*AB474</f>
        <v>2874.5360000000001</v>
      </c>
      <c r="BN474" s="6">
        <f ca="1">BN473+SUMIFS('Transactions (Dated)'!$F:$F,'Transactions (Dated)'!$D:$D,$BF474,'Transactions (Dated)'!$B:$B,BN$11,'Transactions (Dated)'!$C:$C,"Dividend (paid to cash)")*AC474</f>
        <v>1740</v>
      </c>
      <c r="BO474" s="6">
        <f ca="1">BO473+SUMIFS('Transactions (Dated)'!$F:$F,'Transactions (Dated)'!$D:$D,$BF474,'Transactions (Dated)'!$B:$B,BO$11,'Transactions (Dated)'!$C:$C,"Dividend (paid to cash)")*AD474</f>
        <v>0</v>
      </c>
      <c r="BP474" s="6">
        <f ca="1">BP473+SUMIFS('Transactions (Dated)'!$F:$F,'Transactions (Dated)'!$D:$D,$BF474,'Transactions (Dated)'!$B:$B,BP$11,'Transactions (Dated)'!$C:$C,"Dividend (paid to cash)")*AE474</f>
        <v>0</v>
      </c>
      <c r="BQ474" s="6">
        <f ca="1">BQ473+SUMIFS('Transactions (Dated)'!$F:$F,'Transactions (Dated)'!$D:$D,$BF474,'Transactions (Dated)'!$B:$B,BQ$11,'Transactions (Dated)'!$C:$C,"Dividend (paid to cash)")*AF474</f>
        <v>0</v>
      </c>
      <c r="BR474" s="6">
        <f ca="1">BR473+SUMIFS('Transactions (Dated)'!$F:$F,'Transactions (Dated)'!$D:$D,$BF474,'Transactions (Dated)'!$B:$B,BR$11,'Transactions (Dated)'!$C:$C,"Dividend (paid to cash)")*AG474</f>
        <v>0</v>
      </c>
      <c r="BS474" s="6">
        <f ca="1">BS473+SUMIFS('Transactions (Dated)'!$F:$F,'Transactions (Dated)'!$D:$D,$BF474,'Transactions (Dated)'!$B:$B,BS$11,'Transactions (Dated)'!$C:$C,"Dividend (paid to cash)")*AH474</f>
        <v>0</v>
      </c>
      <c r="BT474" s="6">
        <f ca="1">BT473+SUMIFS('Transactions (Dated)'!$F:$F,'Transactions (Dated)'!$D:$D,$BF474,'Transactions (Dated)'!$B:$B,BT$11,'Transactions (Dated)'!$C:$C,"Dividend (paid to cash)")*AI474</f>
        <v>0</v>
      </c>
      <c r="BU474" s="6">
        <f ca="1">BU473+SUMIFS('Transactions (Dated)'!$F:$F,'Transactions (Dated)'!$D:$D,$BF474,'Transactions (Dated)'!$B:$B,BU$11,'Transactions (Dated)'!$C:$C,"Dividend (paid to cash)")*AJ474</f>
        <v>0</v>
      </c>
      <c r="BV474" s="6"/>
      <c r="BX474" s="6">
        <f t="shared" ca="1" si="198"/>
        <v>641231.41099999985</v>
      </c>
      <c r="BZ474" s="3">
        <f t="shared" si="199"/>
        <v>42586</v>
      </c>
      <c r="CA474" s="4">
        <f t="shared" ca="1" si="194"/>
        <v>445621.85000000003</v>
      </c>
      <c r="CB474" s="4">
        <f t="shared" ca="1" si="195"/>
        <v>641231.41099999985</v>
      </c>
      <c r="CD474" s="4">
        <f t="shared" ca="1" si="196"/>
        <v>1086853.2609999999</v>
      </c>
    </row>
    <row r="475" spans="2:82" x14ac:dyDescent="0.15">
      <c r="B475" s="3">
        <f t="shared" si="197"/>
        <v>42587</v>
      </c>
      <c r="C475" s="2">
        <v>14648.8</v>
      </c>
      <c r="E475" s="70">
        <v>42587</v>
      </c>
      <c r="F475" s="69">
        <v>10.19</v>
      </c>
      <c r="G475" s="69">
        <v>2.09</v>
      </c>
      <c r="H475" s="69">
        <v>19.78</v>
      </c>
      <c r="I475" s="69">
        <v>40.229999999999997</v>
      </c>
      <c r="J475" s="69">
        <v>13.06</v>
      </c>
      <c r="K475" s="69">
        <v>14.34</v>
      </c>
      <c r="L475" s="69">
        <v>17.59</v>
      </c>
      <c r="M475" s="69">
        <v>6.16</v>
      </c>
      <c r="N475" s="69">
        <v>9.49</v>
      </c>
      <c r="O475" s="69">
        <v>9.3933</v>
      </c>
      <c r="P475" s="69">
        <v>23.53</v>
      </c>
      <c r="Q475" s="69">
        <v>1.19</v>
      </c>
      <c r="R475" s="69">
        <v>5.89</v>
      </c>
      <c r="S475" s="69">
        <v>43.22</v>
      </c>
      <c r="T475" s="4"/>
      <c r="V475" s="3">
        <f t="shared" si="176"/>
        <v>42587</v>
      </c>
      <c r="W475" s="40">
        <f ca="1">W474+SUMIFS('Transactions (Dated)'!$E$2:$E$53,'Transactions (Dated)'!$D$2:$D$53,'Share Values'!$V475,'Transactions (Dated)'!$B$2:$B$53,'Share Values'!W$11,'Transactions (Dated)'!$C$2:$C$53,"Buy")-SUMIFS('Transactions (Dated)'!$E$2:$E$53,'Transactions (Dated)'!$D$2:$D$53,'Share Values'!$V475,'Transactions (Dated)'!$B$2:$B$53,'Share Values'!W$11,'Transactions (Dated)'!$C$2:$C$53,"Sell")</f>
        <v>4625</v>
      </c>
      <c r="X475" s="40">
        <f ca="1">X474+SUMIFS('Transactions (Dated)'!$E$2:$E$53,'Transactions (Dated)'!$D$2:$D$53,'Share Values'!$V475,'Transactions (Dated)'!$B$2:$B$53,'Share Values'!X$11,'Transactions (Dated)'!$C$2:$C$53,"Buy")-SUMIFS('Transactions (Dated)'!$E$2:$E$53,'Transactions (Dated)'!$D$2:$D$53,'Share Values'!$V475,'Transactions (Dated)'!$B$2:$B$53,'Share Values'!X$11,'Transactions (Dated)'!$C$2:$C$53,"Sell")</f>
        <v>9375</v>
      </c>
      <c r="Y475" s="40">
        <f ca="1">Y474+SUMIFS('Transactions (Dated)'!$E$2:$E$53,'Transactions (Dated)'!$D$2:$D$53,'Share Values'!$V475,'Transactions (Dated)'!$B$2:$B$53,'Share Values'!Y$11,'Transactions (Dated)'!$C$2:$C$53,"Buy")-SUMIFS('Transactions (Dated)'!$E$2:$E$53,'Transactions (Dated)'!$D$2:$D$53,'Share Values'!$V475,'Transactions (Dated)'!$B$2:$B$53,'Share Values'!Y$11,'Transactions (Dated)'!$C$2:$C$53,"Sell")</f>
        <v>0</v>
      </c>
      <c r="Z475" s="40">
        <f ca="1">Z474+SUMIFS('Transactions (Dated)'!$E$2:$E$53,'Transactions (Dated)'!$D$2:$D$53,'Share Values'!$V475,'Transactions (Dated)'!$B$2:$B$53,'Share Values'!Z$11,'Transactions (Dated)'!$C$2:$C$53,"Buy")-SUMIFS('Transactions (Dated)'!$E$2:$E$53,'Transactions (Dated)'!$D$2:$D$53,'Share Values'!$V475,'Transactions (Dated)'!$B$2:$B$53,'Share Values'!Z$11,'Transactions (Dated)'!$C$2:$C$53,"Sell")</f>
        <v>1892</v>
      </c>
      <c r="AA475" s="40">
        <f ca="1">AA474+SUMIFS('Transactions (Dated)'!$E$2:$E$53,'Transactions (Dated)'!$D$2:$D$53,'Share Values'!$V475,'Transactions (Dated)'!$B$2:$B$53,'Share Values'!AA$11,'Transactions (Dated)'!$C$2:$C$53,"Buy")-SUMIFS('Transactions (Dated)'!$E$2:$E$53,'Transactions (Dated)'!$D$2:$D$53,'Share Values'!$V475,'Transactions (Dated)'!$B$2:$B$53,'Share Values'!AA$11,'Transactions (Dated)'!$C$2:$C$53,"Sell")</f>
        <v>2348</v>
      </c>
      <c r="AB475" s="40">
        <f ca="1">AB474+SUMIFS('Transactions (Dated)'!$E$2:$E$53,'Transactions (Dated)'!$D$2:$D$53,'Share Values'!$V475,'Transactions (Dated)'!$B$2:$B$53,'Share Values'!AB$11,'Transactions (Dated)'!$C$2:$C$53,"Buy")-SUMIFS('Transactions (Dated)'!$E$2:$E$53,'Transactions (Dated)'!$D$2:$D$53,'Share Values'!$V475,'Transactions (Dated)'!$B$2:$B$53,'Share Values'!AB$11,'Transactions (Dated)'!$C$2:$C$53,"Sell")</f>
        <v>4900</v>
      </c>
      <c r="AC475" s="40">
        <f ca="1">AC474+SUMIFS('Transactions (Dated)'!$E$2:$E$53,'Transactions (Dated)'!$D$2:$D$53,'Share Values'!$V475,'Transactions (Dated)'!$B$2:$B$53,'Share Values'!AC$11,'Transactions (Dated)'!$C$2:$C$53,"Buy")-SUMIFS('Transactions (Dated)'!$E$2:$E$53,'Transactions (Dated)'!$D$2:$D$53,'Share Values'!$V475,'Transactions (Dated)'!$B$2:$B$53,'Share Values'!AC$11,'Transactions (Dated)'!$C$2:$C$53,"Sell")</f>
        <v>2900</v>
      </c>
      <c r="AD475" s="40">
        <f ca="1">AD474+SUMIFS('Transactions (Dated)'!$E$2:$E$53,'Transactions (Dated)'!$D$2:$D$53,'Share Values'!$V475,'Transactions (Dated)'!$B$2:$B$53,'Share Values'!AD$11,'Transactions (Dated)'!$C$2:$C$53,"Buy")-SUMIFS('Transactions (Dated)'!$E$2:$E$53,'Transactions (Dated)'!$D$2:$D$53,'Share Values'!$V475,'Transactions (Dated)'!$B$2:$B$53,'Share Values'!AD$11,'Transactions (Dated)'!$C$2:$C$53,"Sell")</f>
        <v>14201</v>
      </c>
      <c r="AE475" s="40">
        <f ca="1">AE474+SUMIFS('Transactions (Dated)'!$E$2:$E$53,'Transactions (Dated)'!$D$2:$D$53,'Share Values'!$V475,'Transactions (Dated)'!$B$2:$B$53,'Share Values'!AE$11,'Transactions (Dated)'!$C$2:$C$53,"Buy")-SUMIFS('Transactions (Dated)'!$E$2:$E$53,'Transactions (Dated)'!$D$2:$D$53,'Share Values'!$V475,'Transactions (Dated)'!$B$2:$B$53,'Share Values'!AE$11,'Transactions (Dated)'!$C$2:$C$53,"Sell")</f>
        <v>6835</v>
      </c>
      <c r="AF475" s="40">
        <f ca="1">AF474+SUMIFS('Transactions (Dated)'!$E$2:$E$53,'Transactions (Dated)'!$D$2:$D$53,'Share Values'!$V475,'Transactions (Dated)'!$B$2:$B$53,'Share Values'!AF$11,'Transactions (Dated)'!$C$2:$C$53,"Buy")-SUMIFS('Transactions (Dated)'!$E$2:$E$53,'Transactions (Dated)'!$D$2:$D$53,'Share Values'!$V475,'Transactions (Dated)'!$B$2:$B$53,'Share Values'!AF$11,'Transactions (Dated)'!$C$2:$C$53,"Sell")</f>
        <v>0</v>
      </c>
      <c r="AG475" s="40">
        <f ca="1">AG474+SUMIFS('Transactions (Dated)'!$E$2:$E$53,'Transactions (Dated)'!$D$2:$D$53,'Share Values'!$V475,'Transactions (Dated)'!$B$2:$B$53,'Share Values'!AG$11,'Transactions (Dated)'!$C$2:$C$53,"Buy")-SUMIFS('Transactions (Dated)'!$E$2:$E$53,'Transactions (Dated)'!$D$2:$D$53,'Share Values'!$V475,'Transactions (Dated)'!$B$2:$B$53,'Share Values'!AG$11,'Transactions (Dated)'!$C$2:$C$53,"Sell")</f>
        <v>0</v>
      </c>
      <c r="AH475" s="40">
        <f ca="1">AH474+SUMIFS('Transactions (Dated)'!$E$2:$E$53,'Transactions (Dated)'!$D$2:$D$53,'Share Values'!$V475,'Transactions (Dated)'!$B$2:$B$53,'Share Values'!AH$11,'Transactions (Dated)'!$C$2:$C$53,"Buy")-SUMIFS('Transactions (Dated)'!$E$2:$E$53,'Transactions (Dated)'!$D$2:$D$53,'Share Values'!$V475,'Transactions (Dated)'!$B$2:$B$53,'Share Values'!AH$11,'Transactions (Dated)'!$C$2:$C$53,"Sell")</f>
        <v>0</v>
      </c>
      <c r="AI475" s="40">
        <f ca="1">AI474+SUMIFS('Transactions (Dated)'!$E$2:$E$53,'Transactions (Dated)'!$D$2:$D$53,'Share Values'!$V475,'Transactions (Dated)'!$B$2:$B$53,'Share Values'!AI$11,'Transactions (Dated)'!$C$2:$C$53,"Buy")-SUMIFS('Transactions (Dated)'!$E$2:$E$53,'Transactions (Dated)'!$D$2:$D$53,'Share Values'!$V475,'Transactions (Dated)'!$B$2:$B$53,'Share Values'!AI$11,'Transactions (Dated)'!$C$2:$C$53,"Sell")</f>
        <v>0</v>
      </c>
      <c r="AJ475" s="40">
        <f ca="1">AJ474+SUMIFS('Transactions (Dated)'!$E$2:$E$53,'Transactions (Dated)'!$D$2:$D$53,'Share Values'!$V475,'Transactions (Dated)'!$B$2:$B$53,'Share Values'!AJ$11,'Transactions (Dated)'!$C$2:$C$53,"Buy")-SUMIFS('Transactions (Dated)'!$E$2:$E$53,'Transactions (Dated)'!$D$2:$D$53,'Share Values'!$V475,'Transactions (Dated)'!$B$2:$B$53,'Share Values'!AJ$11,'Transactions (Dated)'!$C$2:$C$53,"Sell")</f>
        <v>0</v>
      </c>
      <c r="AK475" s="40"/>
      <c r="AM475" s="3">
        <f t="shared" si="177"/>
        <v>42587</v>
      </c>
      <c r="AN475" s="6">
        <f t="shared" ca="1" si="178"/>
        <v>47128.75</v>
      </c>
      <c r="AO475" s="6">
        <f t="shared" ca="1" si="179"/>
        <v>19593.75</v>
      </c>
      <c r="AP475" s="6">
        <f t="shared" ca="1" si="180"/>
        <v>0</v>
      </c>
      <c r="AQ475" s="6">
        <f t="shared" ca="1" si="181"/>
        <v>76115.159999999989</v>
      </c>
      <c r="AR475" s="6">
        <f t="shared" ca="1" si="182"/>
        <v>30664.880000000001</v>
      </c>
      <c r="AS475" s="6">
        <f t="shared" ca="1" si="183"/>
        <v>70266</v>
      </c>
      <c r="AT475" s="6">
        <f t="shared" ca="1" si="184"/>
        <v>51011</v>
      </c>
      <c r="AU475" s="6">
        <f t="shared" ca="1" si="185"/>
        <v>87478.16</v>
      </c>
      <c r="AV475" s="6">
        <f t="shared" ca="1" si="186"/>
        <v>64864.15</v>
      </c>
      <c r="AW475" s="6">
        <f t="shared" ca="1" si="187"/>
        <v>0</v>
      </c>
      <c r="AX475" s="6">
        <f t="shared" ca="1" si="188"/>
        <v>0</v>
      </c>
      <c r="AY475" s="6">
        <f t="shared" ca="1" si="189"/>
        <v>0</v>
      </c>
      <c r="AZ475" s="6">
        <f t="shared" ca="1" si="190"/>
        <v>0</v>
      </c>
      <c r="BA475" s="6">
        <f t="shared" ca="1" si="191"/>
        <v>0</v>
      </c>
      <c r="BB475" s="6"/>
      <c r="BD475" s="4">
        <f t="shared" ca="1" si="192"/>
        <v>447121.85</v>
      </c>
      <c r="BF475" s="3">
        <f t="shared" si="193"/>
        <v>42587</v>
      </c>
      <c r="BG475" s="6">
        <f>BG474+SUMIFS('Transactions (Dated)'!H:H,'Transactions (Dated)'!D:D,'Share Values'!AM475)</f>
        <v>633797.67999999993</v>
      </c>
      <c r="BH475" s="6">
        <f ca="1">BH474+SUMIFS('Transactions (Dated)'!$F:$F,'Transactions (Dated)'!$D:$D,$BF475,'Transactions (Dated)'!$B:$B,BH$11,'Transactions (Dated)'!$C:$C,"Dividend (paid to cash)")*W475</f>
        <v>0</v>
      </c>
      <c r="BI475" s="6">
        <f ca="1">BI474+SUMIFS('Transactions (Dated)'!$F:$F,'Transactions (Dated)'!$D:$D,$BF475,'Transactions (Dated)'!$B:$B,BI$11,'Transactions (Dated)'!$C:$C,"Dividend (paid to cash)")*X475</f>
        <v>2421.875</v>
      </c>
      <c r="BJ475" s="6">
        <f ca="1">BJ474+SUMIFS('Transactions (Dated)'!$F:$F,'Transactions (Dated)'!$D:$D,$BF475,'Transactions (Dated)'!$B:$B,BJ$11,'Transactions (Dated)'!$C:$C,"Dividend (paid to cash)")*Y475</f>
        <v>0</v>
      </c>
      <c r="BK475" s="6">
        <f ca="1">BK474+SUMIFS('Transactions (Dated)'!$F:$F,'Transactions (Dated)'!$D:$D,$BF475,'Transactions (Dated)'!$B:$B,BK$11,'Transactions (Dated)'!$C:$C,"Dividend (paid to cash)")*Z475</f>
        <v>397.32000000000005</v>
      </c>
      <c r="BL475" s="6">
        <f ca="1">BL474+SUMIFS('Transactions (Dated)'!$F:$F,'Transactions (Dated)'!$D:$D,$BF475,'Transactions (Dated)'!$B:$B,BL$11,'Transactions (Dated)'!$C:$C,"Dividend (paid to cash)")*AA475</f>
        <v>0</v>
      </c>
      <c r="BM475" s="6">
        <f ca="1">BM474+SUMIFS('Transactions (Dated)'!$F:$F,'Transactions (Dated)'!$D:$D,$BF475,'Transactions (Dated)'!$B:$B,BM$11,'Transactions (Dated)'!$C:$C,"Dividend (paid to cash)")*AB475</f>
        <v>2874.5360000000001</v>
      </c>
      <c r="BN475" s="6">
        <f ca="1">BN474+SUMIFS('Transactions (Dated)'!$F:$F,'Transactions (Dated)'!$D:$D,$BF475,'Transactions (Dated)'!$B:$B,BN$11,'Transactions (Dated)'!$C:$C,"Dividend (paid to cash)")*AC475</f>
        <v>1740</v>
      </c>
      <c r="BO475" s="6">
        <f ca="1">BO474+SUMIFS('Transactions (Dated)'!$F:$F,'Transactions (Dated)'!$D:$D,$BF475,'Transactions (Dated)'!$B:$B,BO$11,'Transactions (Dated)'!$C:$C,"Dividend (paid to cash)")*AD475</f>
        <v>0</v>
      </c>
      <c r="BP475" s="6">
        <f ca="1">BP474+SUMIFS('Transactions (Dated)'!$F:$F,'Transactions (Dated)'!$D:$D,$BF475,'Transactions (Dated)'!$B:$B,BP$11,'Transactions (Dated)'!$C:$C,"Dividend (paid to cash)")*AE475</f>
        <v>0</v>
      </c>
      <c r="BQ475" s="6">
        <f ca="1">BQ474+SUMIFS('Transactions (Dated)'!$F:$F,'Transactions (Dated)'!$D:$D,$BF475,'Transactions (Dated)'!$B:$B,BQ$11,'Transactions (Dated)'!$C:$C,"Dividend (paid to cash)")*AF475</f>
        <v>0</v>
      </c>
      <c r="BR475" s="6">
        <f ca="1">BR474+SUMIFS('Transactions (Dated)'!$F:$F,'Transactions (Dated)'!$D:$D,$BF475,'Transactions (Dated)'!$B:$B,BR$11,'Transactions (Dated)'!$C:$C,"Dividend (paid to cash)")*AG475</f>
        <v>0</v>
      </c>
      <c r="BS475" s="6">
        <f ca="1">BS474+SUMIFS('Transactions (Dated)'!$F:$F,'Transactions (Dated)'!$D:$D,$BF475,'Transactions (Dated)'!$B:$B,BS$11,'Transactions (Dated)'!$C:$C,"Dividend (paid to cash)")*AH475</f>
        <v>0</v>
      </c>
      <c r="BT475" s="6">
        <f ca="1">BT474+SUMIFS('Transactions (Dated)'!$F:$F,'Transactions (Dated)'!$D:$D,$BF475,'Transactions (Dated)'!$B:$B,BT$11,'Transactions (Dated)'!$C:$C,"Dividend (paid to cash)")*AI475</f>
        <v>0</v>
      </c>
      <c r="BU475" s="6">
        <f ca="1">BU474+SUMIFS('Transactions (Dated)'!$F:$F,'Transactions (Dated)'!$D:$D,$BF475,'Transactions (Dated)'!$B:$B,BU$11,'Transactions (Dated)'!$C:$C,"Dividend (paid to cash)")*AJ475</f>
        <v>0</v>
      </c>
      <c r="BV475" s="6"/>
      <c r="BX475" s="6">
        <f t="shared" ca="1" si="198"/>
        <v>641231.41099999985</v>
      </c>
      <c r="BZ475" s="3">
        <f t="shared" si="199"/>
        <v>42587</v>
      </c>
      <c r="CA475" s="4">
        <f t="shared" ca="1" si="194"/>
        <v>447121.85</v>
      </c>
      <c r="CB475" s="4">
        <f t="shared" ca="1" si="195"/>
        <v>641231.41099999985</v>
      </c>
      <c r="CD475" s="4">
        <f t="shared" ca="1" si="196"/>
        <v>1088353.2609999999</v>
      </c>
    </row>
    <row r="476" spans="2:82" x14ac:dyDescent="0.15">
      <c r="B476" s="3">
        <f t="shared" si="197"/>
        <v>42590</v>
      </c>
      <c r="C476" s="2">
        <v>14755.6</v>
      </c>
      <c r="E476" s="70">
        <v>42590</v>
      </c>
      <c r="F476" s="69">
        <v>10.29</v>
      </c>
      <c r="G476" s="69">
        <v>2.11</v>
      </c>
      <c r="H476" s="69">
        <v>19.920000000000002</v>
      </c>
      <c r="I476" s="69">
        <v>40.39</v>
      </c>
      <c r="J476" s="69">
        <v>13.09</v>
      </c>
      <c r="K476" s="69">
        <v>14.35</v>
      </c>
      <c r="L476" s="69">
        <v>17.850000000000001</v>
      </c>
      <c r="M476" s="69">
        <v>6.15</v>
      </c>
      <c r="N476" s="69">
        <v>9.6999999999999993</v>
      </c>
      <c r="O476" s="69">
        <v>9.3467000000000002</v>
      </c>
      <c r="P476" s="69">
        <v>24.26</v>
      </c>
      <c r="Q476" s="69">
        <v>1.2</v>
      </c>
      <c r="R476" s="69">
        <v>6.22</v>
      </c>
      <c r="S476" s="69">
        <v>43.2</v>
      </c>
      <c r="T476" s="4"/>
      <c r="V476" s="3">
        <f t="shared" si="176"/>
        <v>42590</v>
      </c>
      <c r="W476" s="40">
        <f ca="1">W475+SUMIFS('Transactions (Dated)'!$E$2:$E$53,'Transactions (Dated)'!$D$2:$D$53,'Share Values'!$V476,'Transactions (Dated)'!$B$2:$B$53,'Share Values'!W$11,'Transactions (Dated)'!$C$2:$C$53,"Buy")-SUMIFS('Transactions (Dated)'!$E$2:$E$53,'Transactions (Dated)'!$D$2:$D$53,'Share Values'!$V476,'Transactions (Dated)'!$B$2:$B$53,'Share Values'!W$11,'Transactions (Dated)'!$C$2:$C$53,"Sell")</f>
        <v>4625</v>
      </c>
      <c r="X476" s="40">
        <f ca="1">X475+SUMIFS('Transactions (Dated)'!$E$2:$E$53,'Transactions (Dated)'!$D$2:$D$53,'Share Values'!$V476,'Transactions (Dated)'!$B$2:$B$53,'Share Values'!X$11,'Transactions (Dated)'!$C$2:$C$53,"Buy")-SUMIFS('Transactions (Dated)'!$E$2:$E$53,'Transactions (Dated)'!$D$2:$D$53,'Share Values'!$V476,'Transactions (Dated)'!$B$2:$B$53,'Share Values'!X$11,'Transactions (Dated)'!$C$2:$C$53,"Sell")</f>
        <v>9375</v>
      </c>
      <c r="Y476" s="40">
        <f ca="1">Y475+SUMIFS('Transactions (Dated)'!$E$2:$E$53,'Transactions (Dated)'!$D$2:$D$53,'Share Values'!$V476,'Transactions (Dated)'!$B$2:$B$53,'Share Values'!Y$11,'Transactions (Dated)'!$C$2:$C$53,"Buy")-SUMIFS('Transactions (Dated)'!$E$2:$E$53,'Transactions (Dated)'!$D$2:$D$53,'Share Values'!$V476,'Transactions (Dated)'!$B$2:$B$53,'Share Values'!Y$11,'Transactions (Dated)'!$C$2:$C$53,"Sell")</f>
        <v>0</v>
      </c>
      <c r="Z476" s="40">
        <f ca="1">Z475+SUMIFS('Transactions (Dated)'!$E$2:$E$53,'Transactions (Dated)'!$D$2:$D$53,'Share Values'!$V476,'Transactions (Dated)'!$B$2:$B$53,'Share Values'!Z$11,'Transactions (Dated)'!$C$2:$C$53,"Buy")-SUMIFS('Transactions (Dated)'!$E$2:$E$53,'Transactions (Dated)'!$D$2:$D$53,'Share Values'!$V476,'Transactions (Dated)'!$B$2:$B$53,'Share Values'!Z$11,'Transactions (Dated)'!$C$2:$C$53,"Sell")</f>
        <v>1892</v>
      </c>
      <c r="AA476" s="40">
        <f ca="1">AA475+SUMIFS('Transactions (Dated)'!$E$2:$E$53,'Transactions (Dated)'!$D$2:$D$53,'Share Values'!$V476,'Transactions (Dated)'!$B$2:$B$53,'Share Values'!AA$11,'Transactions (Dated)'!$C$2:$C$53,"Buy")-SUMIFS('Transactions (Dated)'!$E$2:$E$53,'Transactions (Dated)'!$D$2:$D$53,'Share Values'!$V476,'Transactions (Dated)'!$B$2:$B$53,'Share Values'!AA$11,'Transactions (Dated)'!$C$2:$C$53,"Sell")</f>
        <v>2348</v>
      </c>
      <c r="AB476" s="40">
        <f ca="1">AB475+SUMIFS('Transactions (Dated)'!$E$2:$E$53,'Transactions (Dated)'!$D$2:$D$53,'Share Values'!$V476,'Transactions (Dated)'!$B$2:$B$53,'Share Values'!AB$11,'Transactions (Dated)'!$C$2:$C$53,"Buy")-SUMIFS('Transactions (Dated)'!$E$2:$E$53,'Transactions (Dated)'!$D$2:$D$53,'Share Values'!$V476,'Transactions (Dated)'!$B$2:$B$53,'Share Values'!AB$11,'Transactions (Dated)'!$C$2:$C$53,"Sell")</f>
        <v>4900</v>
      </c>
      <c r="AC476" s="40">
        <f ca="1">AC475+SUMIFS('Transactions (Dated)'!$E$2:$E$53,'Transactions (Dated)'!$D$2:$D$53,'Share Values'!$V476,'Transactions (Dated)'!$B$2:$B$53,'Share Values'!AC$11,'Transactions (Dated)'!$C$2:$C$53,"Buy")-SUMIFS('Transactions (Dated)'!$E$2:$E$53,'Transactions (Dated)'!$D$2:$D$53,'Share Values'!$V476,'Transactions (Dated)'!$B$2:$B$53,'Share Values'!AC$11,'Transactions (Dated)'!$C$2:$C$53,"Sell")</f>
        <v>2900</v>
      </c>
      <c r="AD476" s="40">
        <f ca="1">AD475+SUMIFS('Transactions (Dated)'!$E$2:$E$53,'Transactions (Dated)'!$D$2:$D$53,'Share Values'!$V476,'Transactions (Dated)'!$B$2:$B$53,'Share Values'!AD$11,'Transactions (Dated)'!$C$2:$C$53,"Buy")-SUMIFS('Transactions (Dated)'!$E$2:$E$53,'Transactions (Dated)'!$D$2:$D$53,'Share Values'!$V476,'Transactions (Dated)'!$B$2:$B$53,'Share Values'!AD$11,'Transactions (Dated)'!$C$2:$C$53,"Sell")</f>
        <v>14201</v>
      </c>
      <c r="AE476" s="40">
        <f ca="1">AE475+SUMIFS('Transactions (Dated)'!$E$2:$E$53,'Transactions (Dated)'!$D$2:$D$53,'Share Values'!$V476,'Transactions (Dated)'!$B$2:$B$53,'Share Values'!AE$11,'Transactions (Dated)'!$C$2:$C$53,"Buy")-SUMIFS('Transactions (Dated)'!$E$2:$E$53,'Transactions (Dated)'!$D$2:$D$53,'Share Values'!$V476,'Transactions (Dated)'!$B$2:$B$53,'Share Values'!AE$11,'Transactions (Dated)'!$C$2:$C$53,"Sell")</f>
        <v>6835</v>
      </c>
      <c r="AF476" s="40">
        <f ca="1">AF475+SUMIFS('Transactions (Dated)'!$E$2:$E$53,'Transactions (Dated)'!$D$2:$D$53,'Share Values'!$V476,'Transactions (Dated)'!$B$2:$B$53,'Share Values'!AF$11,'Transactions (Dated)'!$C$2:$C$53,"Buy")-SUMIFS('Transactions (Dated)'!$E$2:$E$53,'Transactions (Dated)'!$D$2:$D$53,'Share Values'!$V476,'Transactions (Dated)'!$B$2:$B$53,'Share Values'!AF$11,'Transactions (Dated)'!$C$2:$C$53,"Sell")</f>
        <v>0</v>
      </c>
      <c r="AG476" s="40">
        <f ca="1">AG475+SUMIFS('Transactions (Dated)'!$E$2:$E$53,'Transactions (Dated)'!$D$2:$D$53,'Share Values'!$V476,'Transactions (Dated)'!$B$2:$B$53,'Share Values'!AG$11,'Transactions (Dated)'!$C$2:$C$53,"Buy")-SUMIFS('Transactions (Dated)'!$E$2:$E$53,'Transactions (Dated)'!$D$2:$D$53,'Share Values'!$V476,'Transactions (Dated)'!$B$2:$B$53,'Share Values'!AG$11,'Transactions (Dated)'!$C$2:$C$53,"Sell")</f>
        <v>0</v>
      </c>
      <c r="AH476" s="40">
        <f ca="1">AH475+SUMIFS('Transactions (Dated)'!$E$2:$E$53,'Transactions (Dated)'!$D$2:$D$53,'Share Values'!$V476,'Transactions (Dated)'!$B$2:$B$53,'Share Values'!AH$11,'Transactions (Dated)'!$C$2:$C$53,"Buy")-SUMIFS('Transactions (Dated)'!$E$2:$E$53,'Transactions (Dated)'!$D$2:$D$53,'Share Values'!$V476,'Transactions (Dated)'!$B$2:$B$53,'Share Values'!AH$11,'Transactions (Dated)'!$C$2:$C$53,"Sell")</f>
        <v>0</v>
      </c>
      <c r="AI476" s="40">
        <f ca="1">AI475+SUMIFS('Transactions (Dated)'!$E$2:$E$53,'Transactions (Dated)'!$D$2:$D$53,'Share Values'!$V476,'Transactions (Dated)'!$B$2:$B$53,'Share Values'!AI$11,'Transactions (Dated)'!$C$2:$C$53,"Buy")-SUMIFS('Transactions (Dated)'!$E$2:$E$53,'Transactions (Dated)'!$D$2:$D$53,'Share Values'!$V476,'Transactions (Dated)'!$B$2:$B$53,'Share Values'!AI$11,'Transactions (Dated)'!$C$2:$C$53,"Sell")</f>
        <v>0</v>
      </c>
      <c r="AJ476" s="40">
        <f ca="1">AJ475+SUMIFS('Transactions (Dated)'!$E$2:$E$53,'Transactions (Dated)'!$D$2:$D$53,'Share Values'!$V476,'Transactions (Dated)'!$B$2:$B$53,'Share Values'!AJ$11,'Transactions (Dated)'!$C$2:$C$53,"Buy")-SUMIFS('Transactions (Dated)'!$E$2:$E$53,'Transactions (Dated)'!$D$2:$D$53,'Share Values'!$V476,'Transactions (Dated)'!$B$2:$B$53,'Share Values'!AJ$11,'Transactions (Dated)'!$C$2:$C$53,"Sell")</f>
        <v>0</v>
      </c>
      <c r="AK476" s="40"/>
      <c r="AM476" s="3">
        <f t="shared" si="177"/>
        <v>42590</v>
      </c>
      <c r="AN476" s="6">
        <f t="shared" ca="1" si="178"/>
        <v>47591.249999999993</v>
      </c>
      <c r="AO476" s="6">
        <f t="shared" ca="1" si="179"/>
        <v>19781.25</v>
      </c>
      <c r="AP476" s="6">
        <f t="shared" ca="1" si="180"/>
        <v>0</v>
      </c>
      <c r="AQ476" s="6">
        <f t="shared" ca="1" si="181"/>
        <v>76417.88</v>
      </c>
      <c r="AR476" s="6">
        <f t="shared" ca="1" si="182"/>
        <v>30735.32</v>
      </c>
      <c r="AS476" s="6">
        <f t="shared" ca="1" si="183"/>
        <v>70315</v>
      </c>
      <c r="AT476" s="6">
        <f t="shared" ca="1" si="184"/>
        <v>51765.000000000007</v>
      </c>
      <c r="AU476" s="6">
        <f t="shared" ca="1" si="185"/>
        <v>87336.150000000009</v>
      </c>
      <c r="AV476" s="6">
        <f t="shared" ca="1" si="186"/>
        <v>66299.5</v>
      </c>
      <c r="AW476" s="6">
        <f t="shared" ca="1" si="187"/>
        <v>0</v>
      </c>
      <c r="AX476" s="6">
        <f t="shared" ca="1" si="188"/>
        <v>0</v>
      </c>
      <c r="AY476" s="6">
        <f t="shared" ca="1" si="189"/>
        <v>0</v>
      </c>
      <c r="AZ476" s="6">
        <f t="shared" ca="1" si="190"/>
        <v>0</v>
      </c>
      <c r="BA476" s="6">
        <f t="shared" ca="1" si="191"/>
        <v>0</v>
      </c>
      <c r="BB476" s="6"/>
      <c r="BD476" s="4">
        <f t="shared" ca="1" si="192"/>
        <v>450241.35000000003</v>
      </c>
      <c r="BF476" s="3">
        <f t="shared" si="193"/>
        <v>42590</v>
      </c>
      <c r="BG476" s="6">
        <f>BG475+SUMIFS('Transactions (Dated)'!H:H,'Transactions (Dated)'!D:D,'Share Values'!AM476)</f>
        <v>633797.67999999993</v>
      </c>
      <c r="BH476" s="6">
        <f ca="1">BH475+SUMIFS('Transactions (Dated)'!$F:$F,'Transactions (Dated)'!$D:$D,$BF476,'Transactions (Dated)'!$B:$B,BH$11,'Transactions (Dated)'!$C:$C,"Dividend (paid to cash)")*W476</f>
        <v>0</v>
      </c>
      <c r="BI476" s="6">
        <f ca="1">BI475+SUMIFS('Transactions (Dated)'!$F:$F,'Transactions (Dated)'!$D:$D,$BF476,'Transactions (Dated)'!$B:$B,BI$11,'Transactions (Dated)'!$C:$C,"Dividend (paid to cash)")*X476</f>
        <v>2421.875</v>
      </c>
      <c r="BJ476" s="6">
        <f ca="1">BJ475+SUMIFS('Transactions (Dated)'!$F:$F,'Transactions (Dated)'!$D:$D,$BF476,'Transactions (Dated)'!$B:$B,BJ$11,'Transactions (Dated)'!$C:$C,"Dividend (paid to cash)")*Y476</f>
        <v>0</v>
      </c>
      <c r="BK476" s="6">
        <f ca="1">BK475+SUMIFS('Transactions (Dated)'!$F:$F,'Transactions (Dated)'!$D:$D,$BF476,'Transactions (Dated)'!$B:$B,BK$11,'Transactions (Dated)'!$C:$C,"Dividend (paid to cash)")*Z476</f>
        <v>397.32000000000005</v>
      </c>
      <c r="BL476" s="6">
        <f ca="1">BL475+SUMIFS('Transactions (Dated)'!$F:$F,'Transactions (Dated)'!$D:$D,$BF476,'Transactions (Dated)'!$B:$B,BL$11,'Transactions (Dated)'!$C:$C,"Dividend (paid to cash)")*AA476</f>
        <v>0</v>
      </c>
      <c r="BM476" s="6">
        <f ca="1">BM475+SUMIFS('Transactions (Dated)'!$F:$F,'Transactions (Dated)'!$D:$D,$BF476,'Transactions (Dated)'!$B:$B,BM$11,'Transactions (Dated)'!$C:$C,"Dividend (paid to cash)")*AB476</f>
        <v>2874.5360000000001</v>
      </c>
      <c r="BN476" s="6">
        <f ca="1">BN475+SUMIFS('Transactions (Dated)'!$F:$F,'Transactions (Dated)'!$D:$D,$BF476,'Transactions (Dated)'!$B:$B,BN$11,'Transactions (Dated)'!$C:$C,"Dividend (paid to cash)")*AC476</f>
        <v>1740</v>
      </c>
      <c r="BO476" s="6">
        <f ca="1">BO475+SUMIFS('Transactions (Dated)'!$F:$F,'Transactions (Dated)'!$D:$D,$BF476,'Transactions (Dated)'!$B:$B,BO$11,'Transactions (Dated)'!$C:$C,"Dividend (paid to cash)")*AD476</f>
        <v>0</v>
      </c>
      <c r="BP476" s="6">
        <f ca="1">BP475+SUMIFS('Transactions (Dated)'!$F:$F,'Transactions (Dated)'!$D:$D,$BF476,'Transactions (Dated)'!$B:$B,BP$11,'Transactions (Dated)'!$C:$C,"Dividend (paid to cash)")*AE476</f>
        <v>0</v>
      </c>
      <c r="BQ476" s="6">
        <f ca="1">BQ475+SUMIFS('Transactions (Dated)'!$F:$F,'Transactions (Dated)'!$D:$D,$BF476,'Transactions (Dated)'!$B:$B,BQ$11,'Transactions (Dated)'!$C:$C,"Dividend (paid to cash)")*AF476</f>
        <v>0</v>
      </c>
      <c r="BR476" s="6">
        <f ca="1">BR475+SUMIFS('Transactions (Dated)'!$F:$F,'Transactions (Dated)'!$D:$D,$BF476,'Transactions (Dated)'!$B:$B,BR$11,'Transactions (Dated)'!$C:$C,"Dividend (paid to cash)")*AG476</f>
        <v>0</v>
      </c>
      <c r="BS476" s="6">
        <f ca="1">BS475+SUMIFS('Transactions (Dated)'!$F:$F,'Transactions (Dated)'!$D:$D,$BF476,'Transactions (Dated)'!$B:$B,BS$11,'Transactions (Dated)'!$C:$C,"Dividend (paid to cash)")*AH476</f>
        <v>0</v>
      </c>
      <c r="BT476" s="6">
        <f ca="1">BT475+SUMIFS('Transactions (Dated)'!$F:$F,'Transactions (Dated)'!$D:$D,$BF476,'Transactions (Dated)'!$B:$B,BT$11,'Transactions (Dated)'!$C:$C,"Dividend (paid to cash)")*AI476</f>
        <v>0</v>
      </c>
      <c r="BU476" s="6">
        <f ca="1">BU475+SUMIFS('Transactions (Dated)'!$F:$F,'Transactions (Dated)'!$D:$D,$BF476,'Transactions (Dated)'!$B:$B,BU$11,'Transactions (Dated)'!$C:$C,"Dividend (paid to cash)")*AJ476</f>
        <v>0</v>
      </c>
      <c r="BV476" s="6"/>
      <c r="BX476" s="6">
        <f t="shared" ca="1" si="198"/>
        <v>641231.41099999985</v>
      </c>
      <c r="BZ476" s="3">
        <f t="shared" si="199"/>
        <v>42590</v>
      </c>
      <c r="CA476" s="4">
        <f t="shared" ca="1" si="194"/>
        <v>450241.35000000003</v>
      </c>
      <c r="CB476" s="4">
        <f t="shared" ca="1" si="195"/>
        <v>641231.41099999985</v>
      </c>
      <c r="CD476" s="4">
        <f t="shared" ca="1" si="196"/>
        <v>1091472.7609999999</v>
      </c>
    </row>
    <row r="477" spans="2:82" x14ac:dyDescent="0.15">
      <c r="B477" s="3">
        <f t="shared" si="197"/>
        <v>42591</v>
      </c>
      <c r="C477" s="2">
        <v>14801.2</v>
      </c>
      <c r="E477" s="70">
        <v>42591</v>
      </c>
      <c r="F477" s="69">
        <v>10.19</v>
      </c>
      <c r="G477" s="69">
        <v>2.1</v>
      </c>
      <c r="H477" s="69">
        <v>19.989999999999998</v>
      </c>
      <c r="I477" s="69">
        <v>40.479999999999997</v>
      </c>
      <c r="J477" s="69">
        <v>13.17</v>
      </c>
      <c r="K477" s="69">
        <v>14.2</v>
      </c>
      <c r="L477" s="69">
        <v>17.850000000000001</v>
      </c>
      <c r="M477" s="69">
        <v>6.22</v>
      </c>
      <c r="N477" s="69">
        <v>9.65</v>
      </c>
      <c r="O477" s="69">
        <v>9.2833000000000006</v>
      </c>
      <c r="P477" s="69">
        <v>24.02</v>
      </c>
      <c r="Q477" s="69">
        <v>1.18</v>
      </c>
      <c r="R477" s="69">
        <v>6.49</v>
      </c>
      <c r="S477" s="69">
        <v>42.84</v>
      </c>
      <c r="T477" s="4"/>
      <c r="V477" s="3">
        <f t="shared" si="176"/>
        <v>42591</v>
      </c>
      <c r="W477" s="40">
        <f ca="1">W476+SUMIFS('Transactions (Dated)'!$E$2:$E$53,'Transactions (Dated)'!$D$2:$D$53,'Share Values'!$V477,'Transactions (Dated)'!$B$2:$B$53,'Share Values'!W$11,'Transactions (Dated)'!$C$2:$C$53,"Buy")-SUMIFS('Transactions (Dated)'!$E$2:$E$53,'Transactions (Dated)'!$D$2:$D$53,'Share Values'!$V477,'Transactions (Dated)'!$B$2:$B$53,'Share Values'!W$11,'Transactions (Dated)'!$C$2:$C$53,"Sell")</f>
        <v>4625</v>
      </c>
      <c r="X477" s="40">
        <f ca="1">X476+SUMIFS('Transactions (Dated)'!$E$2:$E$53,'Transactions (Dated)'!$D$2:$D$53,'Share Values'!$V477,'Transactions (Dated)'!$B$2:$B$53,'Share Values'!X$11,'Transactions (Dated)'!$C$2:$C$53,"Buy")-SUMIFS('Transactions (Dated)'!$E$2:$E$53,'Transactions (Dated)'!$D$2:$D$53,'Share Values'!$V477,'Transactions (Dated)'!$B$2:$B$53,'Share Values'!X$11,'Transactions (Dated)'!$C$2:$C$53,"Sell")</f>
        <v>9375</v>
      </c>
      <c r="Y477" s="40">
        <f ca="1">Y476+SUMIFS('Transactions (Dated)'!$E$2:$E$53,'Transactions (Dated)'!$D$2:$D$53,'Share Values'!$V477,'Transactions (Dated)'!$B$2:$B$53,'Share Values'!Y$11,'Transactions (Dated)'!$C$2:$C$53,"Buy")-SUMIFS('Transactions (Dated)'!$E$2:$E$53,'Transactions (Dated)'!$D$2:$D$53,'Share Values'!$V477,'Transactions (Dated)'!$B$2:$B$53,'Share Values'!Y$11,'Transactions (Dated)'!$C$2:$C$53,"Sell")</f>
        <v>0</v>
      </c>
      <c r="Z477" s="40">
        <f ca="1">Z476+SUMIFS('Transactions (Dated)'!$E$2:$E$53,'Transactions (Dated)'!$D$2:$D$53,'Share Values'!$V477,'Transactions (Dated)'!$B$2:$B$53,'Share Values'!Z$11,'Transactions (Dated)'!$C$2:$C$53,"Buy")-SUMIFS('Transactions (Dated)'!$E$2:$E$53,'Transactions (Dated)'!$D$2:$D$53,'Share Values'!$V477,'Transactions (Dated)'!$B$2:$B$53,'Share Values'!Z$11,'Transactions (Dated)'!$C$2:$C$53,"Sell")</f>
        <v>1892</v>
      </c>
      <c r="AA477" s="40">
        <f ca="1">AA476+SUMIFS('Transactions (Dated)'!$E$2:$E$53,'Transactions (Dated)'!$D$2:$D$53,'Share Values'!$V477,'Transactions (Dated)'!$B$2:$B$53,'Share Values'!AA$11,'Transactions (Dated)'!$C$2:$C$53,"Buy")-SUMIFS('Transactions (Dated)'!$E$2:$E$53,'Transactions (Dated)'!$D$2:$D$53,'Share Values'!$V477,'Transactions (Dated)'!$B$2:$B$53,'Share Values'!AA$11,'Transactions (Dated)'!$C$2:$C$53,"Sell")</f>
        <v>2348</v>
      </c>
      <c r="AB477" s="40">
        <f ca="1">AB476+SUMIFS('Transactions (Dated)'!$E$2:$E$53,'Transactions (Dated)'!$D$2:$D$53,'Share Values'!$V477,'Transactions (Dated)'!$B$2:$B$53,'Share Values'!AB$11,'Transactions (Dated)'!$C$2:$C$53,"Buy")-SUMIFS('Transactions (Dated)'!$E$2:$E$53,'Transactions (Dated)'!$D$2:$D$53,'Share Values'!$V477,'Transactions (Dated)'!$B$2:$B$53,'Share Values'!AB$11,'Transactions (Dated)'!$C$2:$C$53,"Sell")</f>
        <v>4900</v>
      </c>
      <c r="AC477" s="40">
        <f ca="1">AC476+SUMIFS('Transactions (Dated)'!$E$2:$E$53,'Transactions (Dated)'!$D$2:$D$53,'Share Values'!$V477,'Transactions (Dated)'!$B$2:$B$53,'Share Values'!AC$11,'Transactions (Dated)'!$C$2:$C$53,"Buy")-SUMIFS('Transactions (Dated)'!$E$2:$E$53,'Transactions (Dated)'!$D$2:$D$53,'Share Values'!$V477,'Transactions (Dated)'!$B$2:$B$53,'Share Values'!AC$11,'Transactions (Dated)'!$C$2:$C$53,"Sell")</f>
        <v>2900</v>
      </c>
      <c r="AD477" s="40">
        <f ca="1">AD476+SUMIFS('Transactions (Dated)'!$E$2:$E$53,'Transactions (Dated)'!$D$2:$D$53,'Share Values'!$V477,'Transactions (Dated)'!$B$2:$B$53,'Share Values'!AD$11,'Transactions (Dated)'!$C$2:$C$53,"Buy")-SUMIFS('Transactions (Dated)'!$E$2:$E$53,'Transactions (Dated)'!$D$2:$D$53,'Share Values'!$V477,'Transactions (Dated)'!$B$2:$B$53,'Share Values'!AD$11,'Transactions (Dated)'!$C$2:$C$53,"Sell")</f>
        <v>14201</v>
      </c>
      <c r="AE477" s="40">
        <f ca="1">AE476+SUMIFS('Transactions (Dated)'!$E$2:$E$53,'Transactions (Dated)'!$D$2:$D$53,'Share Values'!$V477,'Transactions (Dated)'!$B$2:$B$53,'Share Values'!AE$11,'Transactions (Dated)'!$C$2:$C$53,"Buy")-SUMIFS('Transactions (Dated)'!$E$2:$E$53,'Transactions (Dated)'!$D$2:$D$53,'Share Values'!$V477,'Transactions (Dated)'!$B$2:$B$53,'Share Values'!AE$11,'Transactions (Dated)'!$C$2:$C$53,"Sell")</f>
        <v>6835</v>
      </c>
      <c r="AF477" s="40">
        <f ca="1">AF476+SUMIFS('Transactions (Dated)'!$E$2:$E$53,'Transactions (Dated)'!$D$2:$D$53,'Share Values'!$V477,'Transactions (Dated)'!$B$2:$B$53,'Share Values'!AF$11,'Transactions (Dated)'!$C$2:$C$53,"Buy")-SUMIFS('Transactions (Dated)'!$E$2:$E$53,'Transactions (Dated)'!$D$2:$D$53,'Share Values'!$V477,'Transactions (Dated)'!$B$2:$B$53,'Share Values'!AF$11,'Transactions (Dated)'!$C$2:$C$53,"Sell")</f>
        <v>0</v>
      </c>
      <c r="AG477" s="40">
        <f ca="1">AG476+SUMIFS('Transactions (Dated)'!$E$2:$E$53,'Transactions (Dated)'!$D$2:$D$53,'Share Values'!$V477,'Transactions (Dated)'!$B$2:$B$53,'Share Values'!AG$11,'Transactions (Dated)'!$C$2:$C$53,"Buy")-SUMIFS('Transactions (Dated)'!$E$2:$E$53,'Transactions (Dated)'!$D$2:$D$53,'Share Values'!$V477,'Transactions (Dated)'!$B$2:$B$53,'Share Values'!AG$11,'Transactions (Dated)'!$C$2:$C$53,"Sell")</f>
        <v>0</v>
      </c>
      <c r="AH477" s="40">
        <f ca="1">AH476+SUMIFS('Transactions (Dated)'!$E$2:$E$53,'Transactions (Dated)'!$D$2:$D$53,'Share Values'!$V477,'Transactions (Dated)'!$B$2:$B$53,'Share Values'!AH$11,'Transactions (Dated)'!$C$2:$C$53,"Buy")-SUMIFS('Transactions (Dated)'!$E$2:$E$53,'Transactions (Dated)'!$D$2:$D$53,'Share Values'!$V477,'Transactions (Dated)'!$B$2:$B$53,'Share Values'!AH$11,'Transactions (Dated)'!$C$2:$C$53,"Sell")</f>
        <v>0</v>
      </c>
      <c r="AI477" s="40">
        <f ca="1">AI476+SUMIFS('Transactions (Dated)'!$E$2:$E$53,'Transactions (Dated)'!$D$2:$D$53,'Share Values'!$V477,'Transactions (Dated)'!$B$2:$B$53,'Share Values'!AI$11,'Transactions (Dated)'!$C$2:$C$53,"Buy")-SUMIFS('Transactions (Dated)'!$E$2:$E$53,'Transactions (Dated)'!$D$2:$D$53,'Share Values'!$V477,'Transactions (Dated)'!$B$2:$B$53,'Share Values'!AI$11,'Transactions (Dated)'!$C$2:$C$53,"Sell")</f>
        <v>0</v>
      </c>
      <c r="AJ477" s="40">
        <f ca="1">AJ476+SUMIFS('Transactions (Dated)'!$E$2:$E$53,'Transactions (Dated)'!$D$2:$D$53,'Share Values'!$V477,'Transactions (Dated)'!$B$2:$B$53,'Share Values'!AJ$11,'Transactions (Dated)'!$C$2:$C$53,"Buy")-SUMIFS('Transactions (Dated)'!$E$2:$E$53,'Transactions (Dated)'!$D$2:$D$53,'Share Values'!$V477,'Transactions (Dated)'!$B$2:$B$53,'Share Values'!AJ$11,'Transactions (Dated)'!$C$2:$C$53,"Sell")</f>
        <v>0</v>
      </c>
      <c r="AK477" s="40"/>
      <c r="AM477" s="3">
        <f t="shared" si="177"/>
        <v>42591</v>
      </c>
      <c r="AN477" s="6">
        <f t="shared" ca="1" si="178"/>
        <v>47128.75</v>
      </c>
      <c r="AO477" s="6">
        <f t="shared" ca="1" si="179"/>
        <v>19687.5</v>
      </c>
      <c r="AP477" s="6">
        <f t="shared" ca="1" si="180"/>
        <v>0</v>
      </c>
      <c r="AQ477" s="6">
        <f t="shared" ca="1" si="181"/>
        <v>76588.159999999989</v>
      </c>
      <c r="AR477" s="6">
        <f t="shared" ca="1" si="182"/>
        <v>30923.16</v>
      </c>
      <c r="AS477" s="6">
        <f t="shared" ca="1" si="183"/>
        <v>69580</v>
      </c>
      <c r="AT477" s="6">
        <f t="shared" ca="1" si="184"/>
        <v>51765.000000000007</v>
      </c>
      <c r="AU477" s="6">
        <f t="shared" ca="1" si="185"/>
        <v>88330.22</v>
      </c>
      <c r="AV477" s="6">
        <f t="shared" ca="1" si="186"/>
        <v>65957.75</v>
      </c>
      <c r="AW477" s="6">
        <f t="shared" ca="1" si="187"/>
        <v>0</v>
      </c>
      <c r="AX477" s="6">
        <f t="shared" ca="1" si="188"/>
        <v>0</v>
      </c>
      <c r="AY477" s="6">
        <f t="shared" ca="1" si="189"/>
        <v>0</v>
      </c>
      <c r="AZ477" s="6">
        <f t="shared" ca="1" si="190"/>
        <v>0</v>
      </c>
      <c r="BA477" s="6">
        <f t="shared" ca="1" si="191"/>
        <v>0</v>
      </c>
      <c r="BB477" s="6"/>
      <c r="BD477" s="4">
        <f t="shared" ca="1" si="192"/>
        <v>449960.54000000004</v>
      </c>
      <c r="BF477" s="3">
        <f t="shared" si="193"/>
        <v>42591</v>
      </c>
      <c r="BG477" s="6">
        <f>BG476+SUMIFS('Transactions (Dated)'!H:H,'Transactions (Dated)'!D:D,'Share Values'!AM477)</f>
        <v>633797.67999999993</v>
      </c>
      <c r="BH477" s="6">
        <f ca="1">BH476+SUMIFS('Transactions (Dated)'!$F:$F,'Transactions (Dated)'!$D:$D,$BF477,'Transactions (Dated)'!$B:$B,BH$11,'Transactions (Dated)'!$C:$C,"Dividend (paid to cash)")*W477</f>
        <v>0</v>
      </c>
      <c r="BI477" s="6">
        <f ca="1">BI476+SUMIFS('Transactions (Dated)'!$F:$F,'Transactions (Dated)'!$D:$D,$BF477,'Transactions (Dated)'!$B:$B,BI$11,'Transactions (Dated)'!$C:$C,"Dividend (paid to cash)")*X477</f>
        <v>2421.875</v>
      </c>
      <c r="BJ477" s="6">
        <f ca="1">BJ476+SUMIFS('Transactions (Dated)'!$F:$F,'Transactions (Dated)'!$D:$D,$BF477,'Transactions (Dated)'!$B:$B,BJ$11,'Transactions (Dated)'!$C:$C,"Dividend (paid to cash)")*Y477</f>
        <v>0</v>
      </c>
      <c r="BK477" s="6">
        <f ca="1">BK476+SUMIFS('Transactions (Dated)'!$F:$F,'Transactions (Dated)'!$D:$D,$BF477,'Transactions (Dated)'!$B:$B,BK$11,'Transactions (Dated)'!$C:$C,"Dividend (paid to cash)")*Z477</f>
        <v>397.32000000000005</v>
      </c>
      <c r="BL477" s="6">
        <f ca="1">BL476+SUMIFS('Transactions (Dated)'!$F:$F,'Transactions (Dated)'!$D:$D,$BF477,'Transactions (Dated)'!$B:$B,BL$11,'Transactions (Dated)'!$C:$C,"Dividend (paid to cash)")*AA477</f>
        <v>0</v>
      </c>
      <c r="BM477" s="6">
        <f ca="1">BM476+SUMIFS('Transactions (Dated)'!$F:$F,'Transactions (Dated)'!$D:$D,$BF477,'Transactions (Dated)'!$B:$B,BM$11,'Transactions (Dated)'!$C:$C,"Dividend (paid to cash)")*AB477</f>
        <v>2874.5360000000001</v>
      </c>
      <c r="BN477" s="6">
        <f ca="1">BN476+SUMIFS('Transactions (Dated)'!$F:$F,'Transactions (Dated)'!$D:$D,$BF477,'Transactions (Dated)'!$B:$B,BN$11,'Transactions (Dated)'!$C:$C,"Dividend (paid to cash)")*AC477</f>
        <v>1740</v>
      </c>
      <c r="BO477" s="6">
        <f ca="1">BO476+SUMIFS('Transactions (Dated)'!$F:$F,'Transactions (Dated)'!$D:$D,$BF477,'Transactions (Dated)'!$B:$B,BO$11,'Transactions (Dated)'!$C:$C,"Dividend (paid to cash)")*AD477</f>
        <v>0</v>
      </c>
      <c r="BP477" s="6">
        <f ca="1">BP476+SUMIFS('Transactions (Dated)'!$F:$F,'Transactions (Dated)'!$D:$D,$BF477,'Transactions (Dated)'!$B:$B,BP$11,'Transactions (Dated)'!$C:$C,"Dividend (paid to cash)")*AE477</f>
        <v>0</v>
      </c>
      <c r="BQ477" s="6">
        <f ca="1">BQ476+SUMIFS('Transactions (Dated)'!$F:$F,'Transactions (Dated)'!$D:$D,$BF477,'Transactions (Dated)'!$B:$B,BQ$11,'Transactions (Dated)'!$C:$C,"Dividend (paid to cash)")*AF477</f>
        <v>0</v>
      </c>
      <c r="BR477" s="6">
        <f ca="1">BR476+SUMIFS('Transactions (Dated)'!$F:$F,'Transactions (Dated)'!$D:$D,$BF477,'Transactions (Dated)'!$B:$B,BR$11,'Transactions (Dated)'!$C:$C,"Dividend (paid to cash)")*AG477</f>
        <v>0</v>
      </c>
      <c r="BS477" s="6">
        <f ca="1">BS476+SUMIFS('Transactions (Dated)'!$F:$F,'Transactions (Dated)'!$D:$D,$BF477,'Transactions (Dated)'!$B:$B,BS$11,'Transactions (Dated)'!$C:$C,"Dividend (paid to cash)")*AH477</f>
        <v>0</v>
      </c>
      <c r="BT477" s="6">
        <f ca="1">BT476+SUMIFS('Transactions (Dated)'!$F:$F,'Transactions (Dated)'!$D:$D,$BF477,'Transactions (Dated)'!$B:$B,BT$11,'Transactions (Dated)'!$C:$C,"Dividend (paid to cash)")*AI477</f>
        <v>0</v>
      </c>
      <c r="BU477" s="6">
        <f ca="1">BU476+SUMIFS('Transactions (Dated)'!$F:$F,'Transactions (Dated)'!$D:$D,$BF477,'Transactions (Dated)'!$B:$B,BU$11,'Transactions (Dated)'!$C:$C,"Dividend (paid to cash)")*AJ477</f>
        <v>0</v>
      </c>
      <c r="BV477" s="6"/>
      <c r="BX477" s="6">
        <f t="shared" ca="1" si="198"/>
        <v>641231.41099999985</v>
      </c>
      <c r="BZ477" s="3">
        <f t="shared" si="199"/>
        <v>42591</v>
      </c>
      <c r="CA477" s="4">
        <f t="shared" ca="1" si="194"/>
        <v>449960.54000000004</v>
      </c>
      <c r="CB477" s="4">
        <f t="shared" ca="1" si="195"/>
        <v>641231.41099999985</v>
      </c>
      <c r="CD477" s="4">
        <f t="shared" ca="1" si="196"/>
        <v>1091191.9509999999</v>
      </c>
    </row>
    <row r="478" spans="2:82" x14ac:dyDescent="0.15">
      <c r="B478" s="3">
        <f t="shared" si="197"/>
        <v>42592</v>
      </c>
      <c r="C478" s="2">
        <v>14775</v>
      </c>
      <c r="E478" s="70">
        <v>42592</v>
      </c>
      <c r="F478" s="69">
        <v>10.23</v>
      </c>
      <c r="G478" s="69">
        <v>2.09</v>
      </c>
      <c r="H478" s="69">
        <v>19.96</v>
      </c>
      <c r="I478" s="69">
        <v>40.58</v>
      </c>
      <c r="J478" s="69">
        <v>13.18</v>
      </c>
      <c r="K478" s="69">
        <v>13.9</v>
      </c>
      <c r="L478" s="69">
        <v>17.48</v>
      </c>
      <c r="M478" s="69">
        <v>6.74</v>
      </c>
      <c r="N478" s="69">
        <v>9.49</v>
      </c>
      <c r="O478" s="69">
        <v>9.4666999999999994</v>
      </c>
      <c r="P478" s="69">
        <v>24.24</v>
      </c>
      <c r="Q478" s="69">
        <v>1.17</v>
      </c>
      <c r="R478" s="69">
        <v>6.49</v>
      </c>
      <c r="S478" s="69">
        <v>42.77</v>
      </c>
      <c r="T478" s="4"/>
      <c r="V478" s="3">
        <f t="shared" si="176"/>
        <v>42592</v>
      </c>
      <c r="W478" s="40">
        <f ca="1">W477+SUMIFS('Transactions (Dated)'!$E$2:$E$53,'Transactions (Dated)'!$D$2:$D$53,'Share Values'!$V478,'Transactions (Dated)'!$B$2:$B$53,'Share Values'!W$11,'Transactions (Dated)'!$C$2:$C$53,"Buy")-SUMIFS('Transactions (Dated)'!$E$2:$E$53,'Transactions (Dated)'!$D$2:$D$53,'Share Values'!$V478,'Transactions (Dated)'!$B$2:$B$53,'Share Values'!W$11,'Transactions (Dated)'!$C$2:$C$53,"Sell")</f>
        <v>4625</v>
      </c>
      <c r="X478" s="40">
        <f ca="1">X477+SUMIFS('Transactions (Dated)'!$E$2:$E$53,'Transactions (Dated)'!$D$2:$D$53,'Share Values'!$V478,'Transactions (Dated)'!$B$2:$B$53,'Share Values'!X$11,'Transactions (Dated)'!$C$2:$C$53,"Buy")-SUMIFS('Transactions (Dated)'!$E$2:$E$53,'Transactions (Dated)'!$D$2:$D$53,'Share Values'!$V478,'Transactions (Dated)'!$B$2:$B$53,'Share Values'!X$11,'Transactions (Dated)'!$C$2:$C$53,"Sell")</f>
        <v>9375</v>
      </c>
      <c r="Y478" s="40">
        <f ca="1">Y477+SUMIFS('Transactions (Dated)'!$E$2:$E$53,'Transactions (Dated)'!$D$2:$D$53,'Share Values'!$V478,'Transactions (Dated)'!$B$2:$B$53,'Share Values'!Y$11,'Transactions (Dated)'!$C$2:$C$53,"Buy")-SUMIFS('Transactions (Dated)'!$E$2:$E$53,'Transactions (Dated)'!$D$2:$D$53,'Share Values'!$V478,'Transactions (Dated)'!$B$2:$B$53,'Share Values'!Y$11,'Transactions (Dated)'!$C$2:$C$53,"Sell")</f>
        <v>0</v>
      </c>
      <c r="Z478" s="40">
        <f ca="1">Z477+SUMIFS('Transactions (Dated)'!$E$2:$E$53,'Transactions (Dated)'!$D$2:$D$53,'Share Values'!$V478,'Transactions (Dated)'!$B$2:$B$53,'Share Values'!Z$11,'Transactions (Dated)'!$C$2:$C$53,"Buy")-SUMIFS('Transactions (Dated)'!$E$2:$E$53,'Transactions (Dated)'!$D$2:$D$53,'Share Values'!$V478,'Transactions (Dated)'!$B$2:$B$53,'Share Values'!Z$11,'Transactions (Dated)'!$C$2:$C$53,"Sell")</f>
        <v>1892</v>
      </c>
      <c r="AA478" s="40">
        <f ca="1">AA477+SUMIFS('Transactions (Dated)'!$E$2:$E$53,'Transactions (Dated)'!$D$2:$D$53,'Share Values'!$V478,'Transactions (Dated)'!$B$2:$B$53,'Share Values'!AA$11,'Transactions (Dated)'!$C$2:$C$53,"Buy")-SUMIFS('Transactions (Dated)'!$E$2:$E$53,'Transactions (Dated)'!$D$2:$D$53,'Share Values'!$V478,'Transactions (Dated)'!$B$2:$B$53,'Share Values'!AA$11,'Transactions (Dated)'!$C$2:$C$53,"Sell")</f>
        <v>2348</v>
      </c>
      <c r="AB478" s="40">
        <f ca="1">AB477+SUMIFS('Transactions (Dated)'!$E$2:$E$53,'Transactions (Dated)'!$D$2:$D$53,'Share Values'!$V478,'Transactions (Dated)'!$B$2:$B$53,'Share Values'!AB$11,'Transactions (Dated)'!$C$2:$C$53,"Buy")-SUMIFS('Transactions (Dated)'!$E$2:$E$53,'Transactions (Dated)'!$D$2:$D$53,'Share Values'!$V478,'Transactions (Dated)'!$B$2:$B$53,'Share Values'!AB$11,'Transactions (Dated)'!$C$2:$C$53,"Sell")</f>
        <v>4900</v>
      </c>
      <c r="AC478" s="40">
        <f ca="1">AC477+SUMIFS('Transactions (Dated)'!$E$2:$E$53,'Transactions (Dated)'!$D$2:$D$53,'Share Values'!$V478,'Transactions (Dated)'!$B$2:$B$53,'Share Values'!AC$11,'Transactions (Dated)'!$C$2:$C$53,"Buy")-SUMIFS('Transactions (Dated)'!$E$2:$E$53,'Transactions (Dated)'!$D$2:$D$53,'Share Values'!$V478,'Transactions (Dated)'!$B$2:$B$53,'Share Values'!AC$11,'Transactions (Dated)'!$C$2:$C$53,"Sell")</f>
        <v>2900</v>
      </c>
      <c r="AD478" s="40">
        <f ca="1">AD477+SUMIFS('Transactions (Dated)'!$E$2:$E$53,'Transactions (Dated)'!$D$2:$D$53,'Share Values'!$V478,'Transactions (Dated)'!$B$2:$B$53,'Share Values'!AD$11,'Transactions (Dated)'!$C$2:$C$53,"Buy")-SUMIFS('Transactions (Dated)'!$E$2:$E$53,'Transactions (Dated)'!$D$2:$D$53,'Share Values'!$V478,'Transactions (Dated)'!$B$2:$B$53,'Share Values'!AD$11,'Transactions (Dated)'!$C$2:$C$53,"Sell")</f>
        <v>14201</v>
      </c>
      <c r="AE478" s="40">
        <f ca="1">AE477+SUMIFS('Transactions (Dated)'!$E$2:$E$53,'Transactions (Dated)'!$D$2:$D$53,'Share Values'!$V478,'Transactions (Dated)'!$B$2:$B$53,'Share Values'!AE$11,'Transactions (Dated)'!$C$2:$C$53,"Buy")-SUMIFS('Transactions (Dated)'!$E$2:$E$53,'Transactions (Dated)'!$D$2:$D$53,'Share Values'!$V478,'Transactions (Dated)'!$B$2:$B$53,'Share Values'!AE$11,'Transactions (Dated)'!$C$2:$C$53,"Sell")</f>
        <v>6835</v>
      </c>
      <c r="AF478" s="40">
        <f ca="1">AF477+SUMIFS('Transactions (Dated)'!$E$2:$E$53,'Transactions (Dated)'!$D$2:$D$53,'Share Values'!$V478,'Transactions (Dated)'!$B$2:$B$53,'Share Values'!AF$11,'Transactions (Dated)'!$C$2:$C$53,"Buy")-SUMIFS('Transactions (Dated)'!$E$2:$E$53,'Transactions (Dated)'!$D$2:$D$53,'Share Values'!$V478,'Transactions (Dated)'!$B$2:$B$53,'Share Values'!AF$11,'Transactions (Dated)'!$C$2:$C$53,"Sell")</f>
        <v>0</v>
      </c>
      <c r="AG478" s="40">
        <f ca="1">AG477+SUMIFS('Transactions (Dated)'!$E$2:$E$53,'Transactions (Dated)'!$D$2:$D$53,'Share Values'!$V478,'Transactions (Dated)'!$B$2:$B$53,'Share Values'!AG$11,'Transactions (Dated)'!$C$2:$C$53,"Buy")-SUMIFS('Transactions (Dated)'!$E$2:$E$53,'Transactions (Dated)'!$D$2:$D$53,'Share Values'!$V478,'Transactions (Dated)'!$B$2:$B$53,'Share Values'!AG$11,'Transactions (Dated)'!$C$2:$C$53,"Sell")</f>
        <v>0</v>
      </c>
      <c r="AH478" s="40">
        <f ca="1">AH477+SUMIFS('Transactions (Dated)'!$E$2:$E$53,'Transactions (Dated)'!$D$2:$D$53,'Share Values'!$V478,'Transactions (Dated)'!$B$2:$B$53,'Share Values'!AH$11,'Transactions (Dated)'!$C$2:$C$53,"Buy")-SUMIFS('Transactions (Dated)'!$E$2:$E$53,'Transactions (Dated)'!$D$2:$D$53,'Share Values'!$V478,'Transactions (Dated)'!$B$2:$B$53,'Share Values'!AH$11,'Transactions (Dated)'!$C$2:$C$53,"Sell")</f>
        <v>0</v>
      </c>
      <c r="AI478" s="40">
        <f ca="1">AI477+SUMIFS('Transactions (Dated)'!$E$2:$E$53,'Transactions (Dated)'!$D$2:$D$53,'Share Values'!$V478,'Transactions (Dated)'!$B$2:$B$53,'Share Values'!AI$11,'Transactions (Dated)'!$C$2:$C$53,"Buy")-SUMIFS('Transactions (Dated)'!$E$2:$E$53,'Transactions (Dated)'!$D$2:$D$53,'Share Values'!$V478,'Transactions (Dated)'!$B$2:$B$53,'Share Values'!AI$11,'Transactions (Dated)'!$C$2:$C$53,"Sell")</f>
        <v>0</v>
      </c>
      <c r="AJ478" s="40">
        <f ca="1">AJ477+SUMIFS('Transactions (Dated)'!$E$2:$E$53,'Transactions (Dated)'!$D$2:$D$53,'Share Values'!$V478,'Transactions (Dated)'!$B$2:$B$53,'Share Values'!AJ$11,'Transactions (Dated)'!$C$2:$C$53,"Buy")-SUMIFS('Transactions (Dated)'!$E$2:$E$53,'Transactions (Dated)'!$D$2:$D$53,'Share Values'!$V478,'Transactions (Dated)'!$B$2:$B$53,'Share Values'!AJ$11,'Transactions (Dated)'!$C$2:$C$53,"Sell")</f>
        <v>0</v>
      </c>
      <c r="AK478" s="40"/>
      <c r="AM478" s="3">
        <f t="shared" si="177"/>
        <v>42592</v>
      </c>
      <c r="AN478" s="6">
        <f t="shared" ca="1" si="178"/>
        <v>47313.75</v>
      </c>
      <c r="AO478" s="6">
        <f t="shared" ca="1" si="179"/>
        <v>19593.75</v>
      </c>
      <c r="AP478" s="6">
        <f t="shared" ca="1" si="180"/>
        <v>0</v>
      </c>
      <c r="AQ478" s="6">
        <f t="shared" ca="1" si="181"/>
        <v>76777.36</v>
      </c>
      <c r="AR478" s="6">
        <f t="shared" ca="1" si="182"/>
        <v>30946.639999999999</v>
      </c>
      <c r="AS478" s="6">
        <f t="shared" ca="1" si="183"/>
        <v>68110</v>
      </c>
      <c r="AT478" s="6">
        <f t="shared" ca="1" si="184"/>
        <v>50692</v>
      </c>
      <c r="AU478" s="6">
        <f t="shared" ca="1" si="185"/>
        <v>95714.74</v>
      </c>
      <c r="AV478" s="6">
        <f t="shared" ca="1" si="186"/>
        <v>64864.15</v>
      </c>
      <c r="AW478" s="6">
        <f t="shared" ca="1" si="187"/>
        <v>0</v>
      </c>
      <c r="AX478" s="6">
        <f t="shared" ca="1" si="188"/>
        <v>0</v>
      </c>
      <c r="AY478" s="6">
        <f t="shared" ca="1" si="189"/>
        <v>0</v>
      </c>
      <c r="AZ478" s="6">
        <f t="shared" ca="1" si="190"/>
        <v>0</v>
      </c>
      <c r="BA478" s="6">
        <f t="shared" ca="1" si="191"/>
        <v>0</v>
      </c>
      <c r="BB478" s="6"/>
      <c r="BD478" s="4">
        <f t="shared" ca="1" si="192"/>
        <v>454012.39</v>
      </c>
      <c r="BF478" s="3">
        <f t="shared" si="193"/>
        <v>42592</v>
      </c>
      <c r="BG478" s="6">
        <f>BG477+SUMIFS('Transactions (Dated)'!H:H,'Transactions (Dated)'!D:D,'Share Values'!AM478)</f>
        <v>633797.67999999993</v>
      </c>
      <c r="BH478" s="6">
        <f ca="1">BH477+SUMIFS('Transactions (Dated)'!$F:$F,'Transactions (Dated)'!$D:$D,$BF478,'Transactions (Dated)'!$B:$B,BH$11,'Transactions (Dated)'!$C:$C,"Dividend (paid to cash)")*W478</f>
        <v>0</v>
      </c>
      <c r="BI478" s="6">
        <f ca="1">BI477+SUMIFS('Transactions (Dated)'!$F:$F,'Transactions (Dated)'!$D:$D,$BF478,'Transactions (Dated)'!$B:$B,BI$11,'Transactions (Dated)'!$C:$C,"Dividend (paid to cash)")*X478</f>
        <v>2421.875</v>
      </c>
      <c r="BJ478" s="6">
        <f ca="1">BJ477+SUMIFS('Transactions (Dated)'!$F:$F,'Transactions (Dated)'!$D:$D,$BF478,'Transactions (Dated)'!$B:$B,BJ$11,'Transactions (Dated)'!$C:$C,"Dividend (paid to cash)")*Y478</f>
        <v>0</v>
      </c>
      <c r="BK478" s="6">
        <f ca="1">BK477+SUMIFS('Transactions (Dated)'!$F:$F,'Transactions (Dated)'!$D:$D,$BF478,'Transactions (Dated)'!$B:$B,BK$11,'Transactions (Dated)'!$C:$C,"Dividend (paid to cash)")*Z478</f>
        <v>397.32000000000005</v>
      </c>
      <c r="BL478" s="6">
        <f ca="1">BL477+SUMIFS('Transactions (Dated)'!$F:$F,'Transactions (Dated)'!$D:$D,$BF478,'Transactions (Dated)'!$B:$B,BL$11,'Transactions (Dated)'!$C:$C,"Dividend (paid to cash)")*AA478</f>
        <v>0</v>
      </c>
      <c r="BM478" s="6">
        <f ca="1">BM477+SUMIFS('Transactions (Dated)'!$F:$F,'Transactions (Dated)'!$D:$D,$BF478,'Transactions (Dated)'!$B:$B,BM$11,'Transactions (Dated)'!$C:$C,"Dividend (paid to cash)")*AB478</f>
        <v>2874.5360000000001</v>
      </c>
      <c r="BN478" s="6">
        <f ca="1">BN477+SUMIFS('Transactions (Dated)'!$F:$F,'Transactions (Dated)'!$D:$D,$BF478,'Transactions (Dated)'!$B:$B,BN$11,'Transactions (Dated)'!$C:$C,"Dividend (paid to cash)")*AC478</f>
        <v>1740</v>
      </c>
      <c r="BO478" s="6">
        <f ca="1">BO477+SUMIFS('Transactions (Dated)'!$F:$F,'Transactions (Dated)'!$D:$D,$BF478,'Transactions (Dated)'!$B:$B,BO$11,'Transactions (Dated)'!$C:$C,"Dividend (paid to cash)")*AD478</f>
        <v>0</v>
      </c>
      <c r="BP478" s="6">
        <f ca="1">BP477+SUMIFS('Transactions (Dated)'!$F:$F,'Transactions (Dated)'!$D:$D,$BF478,'Transactions (Dated)'!$B:$B,BP$11,'Transactions (Dated)'!$C:$C,"Dividend (paid to cash)")*AE478</f>
        <v>0</v>
      </c>
      <c r="BQ478" s="6">
        <f ca="1">BQ477+SUMIFS('Transactions (Dated)'!$F:$F,'Transactions (Dated)'!$D:$D,$BF478,'Transactions (Dated)'!$B:$B,BQ$11,'Transactions (Dated)'!$C:$C,"Dividend (paid to cash)")*AF478</f>
        <v>0</v>
      </c>
      <c r="BR478" s="6">
        <f ca="1">BR477+SUMIFS('Transactions (Dated)'!$F:$F,'Transactions (Dated)'!$D:$D,$BF478,'Transactions (Dated)'!$B:$B,BR$11,'Transactions (Dated)'!$C:$C,"Dividend (paid to cash)")*AG478</f>
        <v>0</v>
      </c>
      <c r="BS478" s="6">
        <f ca="1">BS477+SUMIFS('Transactions (Dated)'!$F:$F,'Transactions (Dated)'!$D:$D,$BF478,'Transactions (Dated)'!$B:$B,BS$11,'Transactions (Dated)'!$C:$C,"Dividend (paid to cash)")*AH478</f>
        <v>0</v>
      </c>
      <c r="BT478" s="6">
        <f ca="1">BT477+SUMIFS('Transactions (Dated)'!$F:$F,'Transactions (Dated)'!$D:$D,$BF478,'Transactions (Dated)'!$B:$B,BT$11,'Transactions (Dated)'!$C:$C,"Dividend (paid to cash)")*AI478</f>
        <v>0</v>
      </c>
      <c r="BU478" s="6">
        <f ca="1">BU477+SUMIFS('Transactions (Dated)'!$F:$F,'Transactions (Dated)'!$D:$D,$BF478,'Transactions (Dated)'!$B:$B,BU$11,'Transactions (Dated)'!$C:$C,"Dividend (paid to cash)")*AJ478</f>
        <v>0</v>
      </c>
      <c r="BV478" s="6"/>
      <c r="BX478" s="6">
        <f t="shared" ca="1" si="198"/>
        <v>641231.41099999985</v>
      </c>
      <c r="BZ478" s="3">
        <f t="shared" si="199"/>
        <v>42592</v>
      </c>
      <c r="CA478" s="4">
        <f t="shared" ca="1" si="194"/>
        <v>454012.39</v>
      </c>
      <c r="CB478" s="4">
        <f t="shared" ca="1" si="195"/>
        <v>641231.41099999985</v>
      </c>
      <c r="CD478" s="4">
        <f t="shared" ca="1" si="196"/>
        <v>1095243.801</v>
      </c>
    </row>
    <row r="479" spans="2:82" x14ac:dyDescent="0.15">
      <c r="B479" s="3">
        <f t="shared" si="197"/>
        <v>42593</v>
      </c>
      <c r="C479" s="2">
        <v>14796.1</v>
      </c>
      <c r="E479" s="70">
        <v>42593</v>
      </c>
      <c r="F479" s="69">
        <v>10.24</v>
      </c>
      <c r="G479" s="69">
        <v>2.57</v>
      </c>
      <c r="H479" s="69">
        <v>20</v>
      </c>
      <c r="I479" s="69">
        <v>40.99</v>
      </c>
      <c r="J479" s="69">
        <v>13.22</v>
      </c>
      <c r="K479" s="69">
        <v>14.27</v>
      </c>
      <c r="L479" s="69">
        <v>17.739999999999998</v>
      </c>
      <c r="M479" s="69">
        <v>6.6</v>
      </c>
      <c r="N479" s="69">
        <v>9.4</v>
      </c>
      <c r="O479" s="69">
        <v>9.41</v>
      </c>
      <c r="P479" s="69">
        <v>24.01</v>
      </c>
      <c r="Q479" s="69">
        <v>1.17</v>
      </c>
      <c r="R479" s="69">
        <v>6.23</v>
      </c>
      <c r="S479" s="69">
        <v>43.25</v>
      </c>
      <c r="T479" s="4"/>
      <c r="V479" s="3">
        <f t="shared" si="176"/>
        <v>42593</v>
      </c>
      <c r="W479" s="40">
        <f ca="1">W478+SUMIFS('Transactions (Dated)'!$E$2:$E$53,'Transactions (Dated)'!$D$2:$D$53,'Share Values'!$V479,'Transactions (Dated)'!$B$2:$B$53,'Share Values'!W$11,'Transactions (Dated)'!$C$2:$C$53,"Buy")-SUMIFS('Transactions (Dated)'!$E$2:$E$53,'Transactions (Dated)'!$D$2:$D$53,'Share Values'!$V479,'Transactions (Dated)'!$B$2:$B$53,'Share Values'!W$11,'Transactions (Dated)'!$C$2:$C$53,"Sell")</f>
        <v>4625</v>
      </c>
      <c r="X479" s="40">
        <f ca="1">X478+SUMIFS('Transactions (Dated)'!$E$2:$E$53,'Transactions (Dated)'!$D$2:$D$53,'Share Values'!$V479,'Transactions (Dated)'!$B$2:$B$53,'Share Values'!X$11,'Transactions (Dated)'!$C$2:$C$53,"Buy")-SUMIFS('Transactions (Dated)'!$E$2:$E$53,'Transactions (Dated)'!$D$2:$D$53,'Share Values'!$V479,'Transactions (Dated)'!$B$2:$B$53,'Share Values'!X$11,'Transactions (Dated)'!$C$2:$C$53,"Sell")</f>
        <v>9375</v>
      </c>
      <c r="Y479" s="40">
        <f ca="1">Y478+SUMIFS('Transactions (Dated)'!$E$2:$E$53,'Transactions (Dated)'!$D$2:$D$53,'Share Values'!$V479,'Transactions (Dated)'!$B$2:$B$53,'Share Values'!Y$11,'Transactions (Dated)'!$C$2:$C$53,"Buy")-SUMIFS('Transactions (Dated)'!$E$2:$E$53,'Transactions (Dated)'!$D$2:$D$53,'Share Values'!$V479,'Transactions (Dated)'!$B$2:$B$53,'Share Values'!Y$11,'Transactions (Dated)'!$C$2:$C$53,"Sell")</f>
        <v>0</v>
      </c>
      <c r="Z479" s="40">
        <f ca="1">Z478+SUMIFS('Transactions (Dated)'!$E$2:$E$53,'Transactions (Dated)'!$D$2:$D$53,'Share Values'!$V479,'Transactions (Dated)'!$B$2:$B$53,'Share Values'!Z$11,'Transactions (Dated)'!$C$2:$C$53,"Buy")-SUMIFS('Transactions (Dated)'!$E$2:$E$53,'Transactions (Dated)'!$D$2:$D$53,'Share Values'!$V479,'Transactions (Dated)'!$B$2:$B$53,'Share Values'!Z$11,'Transactions (Dated)'!$C$2:$C$53,"Sell")</f>
        <v>1892</v>
      </c>
      <c r="AA479" s="40">
        <f ca="1">AA478+SUMIFS('Transactions (Dated)'!$E$2:$E$53,'Transactions (Dated)'!$D$2:$D$53,'Share Values'!$V479,'Transactions (Dated)'!$B$2:$B$53,'Share Values'!AA$11,'Transactions (Dated)'!$C$2:$C$53,"Buy")-SUMIFS('Transactions (Dated)'!$E$2:$E$53,'Transactions (Dated)'!$D$2:$D$53,'Share Values'!$V479,'Transactions (Dated)'!$B$2:$B$53,'Share Values'!AA$11,'Transactions (Dated)'!$C$2:$C$53,"Sell")</f>
        <v>2348</v>
      </c>
      <c r="AB479" s="40">
        <f ca="1">AB478+SUMIFS('Transactions (Dated)'!$E$2:$E$53,'Transactions (Dated)'!$D$2:$D$53,'Share Values'!$V479,'Transactions (Dated)'!$B$2:$B$53,'Share Values'!AB$11,'Transactions (Dated)'!$C$2:$C$53,"Buy")-SUMIFS('Transactions (Dated)'!$E$2:$E$53,'Transactions (Dated)'!$D$2:$D$53,'Share Values'!$V479,'Transactions (Dated)'!$B$2:$B$53,'Share Values'!AB$11,'Transactions (Dated)'!$C$2:$C$53,"Sell")</f>
        <v>4900</v>
      </c>
      <c r="AC479" s="40">
        <f ca="1">AC478+SUMIFS('Transactions (Dated)'!$E$2:$E$53,'Transactions (Dated)'!$D$2:$D$53,'Share Values'!$V479,'Transactions (Dated)'!$B$2:$B$53,'Share Values'!AC$11,'Transactions (Dated)'!$C$2:$C$53,"Buy")-SUMIFS('Transactions (Dated)'!$E$2:$E$53,'Transactions (Dated)'!$D$2:$D$53,'Share Values'!$V479,'Transactions (Dated)'!$B$2:$B$53,'Share Values'!AC$11,'Transactions (Dated)'!$C$2:$C$53,"Sell")</f>
        <v>2900</v>
      </c>
      <c r="AD479" s="40">
        <f ca="1">AD478+SUMIFS('Transactions (Dated)'!$E$2:$E$53,'Transactions (Dated)'!$D$2:$D$53,'Share Values'!$V479,'Transactions (Dated)'!$B$2:$B$53,'Share Values'!AD$11,'Transactions (Dated)'!$C$2:$C$53,"Buy")-SUMIFS('Transactions (Dated)'!$E$2:$E$53,'Transactions (Dated)'!$D$2:$D$53,'Share Values'!$V479,'Transactions (Dated)'!$B$2:$B$53,'Share Values'!AD$11,'Transactions (Dated)'!$C$2:$C$53,"Sell")</f>
        <v>14201</v>
      </c>
      <c r="AE479" s="40">
        <f ca="1">AE478+SUMIFS('Transactions (Dated)'!$E$2:$E$53,'Transactions (Dated)'!$D$2:$D$53,'Share Values'!$V479,'Transactions (Dated)'!$B$2:$B$53,'Share Values'!AE$11,'Transactions (Dated)'!$C$2:$C$53,"Buy")-SUMIFS('Transactions (Dated)'!$E$2:$E$53,'Transactions (Dated)'!$D$2:$D$53,'Share Values'!$V479,'Transactions (Dated)'!$B$2:$B$53,'Share Values'!AE$11,'Transactions (Dated)'!$C$2:$C$53,"Sell")</f>
        <v>6835</v>
      </c>
      <c r="AF479" s="40">
        <f ca="1">AF478+SUMIFS('Transactions (Dated)'!$E$2:$E$53,'Transactions (Dated)'!$D$2:$D$53,'Share Values'!$V479,'Transactions (Dated)'!$B$2:$B$53,'Share Values'!AF$11,'Transactions (Dated)'!$C$2:$C$53,"Buy")-SUMIFS('Transactions (Dated)'!$E$2:$E$53,'Transactions (Dated)'!$D$2:$D$53,'Share Values'!$V479,'Transactions (Dated)'!$B$2:$B$53,'Share Values'!AF$11,'Transactions (Dated)'!$C$2:$C$53,"Sell")</f>
        <v>0</v>
      </c>
      <c r="AG479" s="40">
        <f ca="1">AG478+SUMIFS('Transactions (Dated)'!$E$2:$E$53,'Transactions (Dated)'!$D$2:$D$53,'Share Values'!$V479,'Transactions (Dated)'!$B$2:$B$53,'Share Values'!AG$11,'Transactions (Dated)'!$C$2:$C$53,"Buy")-SUMIFS('Transactions (Dated)'!$E$2:$E$53,'Transactions (Dated)'!$D$2:$D$53,'Share Values'!$V479,'Transactions (Dated)'!$B$2:$B$53,'Share Values'!AG$11,'Transactions (Dated)'!$C$2:$C$53,"Sell")</f>
        <v>0</v>
      </c>
      <c r="AH479" s="40">
        <f ca="1">AH478+SUMIFS('Transactions (Dated)'!$E$2:$E$53,'Transactions (Dated)'!$D$2:$D$53,'Share Values'!$V479,'Transactions (Dated)'!$B$2:$B$53,'Share Values'!AH$11,'Transactions (Dated)'!$C$2:$C$53,"Buy")-SUMIFS('Transactions (Dated)'!$E$2:$E$53,'Transactions (Dated)'!$D$2:$D$53,'Share Values'!$V479,'Transactions (Dated)'!$B$2:$B$53,'Share Values'!AH$11,'Transactions (Dated)'!$C$2:$C$53,"Sell")</f>
        <v>0</v>
      </c>
      <c r="AI479" s="40">
        <f ca="1">AI478+SUMIFS('Transactions (Dated)'!$E$2:$E$53,'Transactions (Dated)'!$D$2:$D$53,'Share Values'!$V479,'Transactions (Dated)'!$B$2:$B$53,'Share Values'!AI$11,'Transactions (Dated)'!$C$2:$C$53,"Buy")-SUMIFS('Transactions (Dated)'!$E$2:$E$53,'Transactions (Dated)'!$D$2:$D$53,'Share Values'!$V479,'Transactions (Dated)'!$B$2:$B$53,'Share Values'!AI$11,'Transactions (Dated)'!$C$2:$C$53,"Sell")</f>
        <v>0</v>
      </c>
      <c r="AJ479" s="40">
        <f ca="1">AJ478+SUMIFS('Transactions (Dated)'!$E$2:$E$53,'Transactions (Dated)'!$D$2:$D$53,'Share Values'!$V479,'Transactions (Dated)'!$B$2:$B$53,'Share Values'!AJ$11,'Transactions (Dated)'!$C$2:$C$53,"Buy")-SUMIFS('Transactions (Dated)'!$E$2:$E$53,'Transactions (Dated)'!$D$2:$D$53,'Share Values'!$V479,'Transactions (Dated)'!$B$2:$B$53,'Share Values'!AJ$11,'Transactions (Dated)'!$C$2:$C$53,"Sell")</f>
        <v>0</v>
      </c>
      <c r="AK479" s="40"/>
      <c r="AM479" s="3">
        <f t="shared" si="177"/>
        <v>42593</v>
      </c>
      <c r="AN479" s="6">
        <f t="shared" ca="1" si="178"/>
        <v>47360</v>
      </c>
      <c r="AO479" s="6">
        <f t="shared" ca="1" si="179"/>
        <v>24093.75</v>
      </c>
      <c r="AP479" s="6">
        <f t="shared" ca="1" si="180"/>
        <v>0</v>
      </c>
      <c r="AQ479" s="6">
        <f t="shared" ca="1" si="181"/>
        <v>77553.08</v>
      </c>
      <c r="AR479" s="6">
        <f t="shared" ca="1" si="182"/>
        <v>31040.560000000001</v>
      </c>
      <c r="AS479" s="6">
        <f t="shared" ca="1" si="183"/>
        <v>69923</v>
      </c>
      <c r="AT479" s="6">
        <f t="shared" ca="1" si="184"/>
        <v>51445.999999999993</v>
      </c>
      <c r="AU479" s="6">
        <f t="shared" ca="1" si="185"/>
        <v>93726.599999999991</v>
      </c>
      <c r="AV479" s="6">
        <f t="shared" ca="1" si="186"/>
        <v>64249</v>
      </c>
      <c r="AW479" s="6">
        <f t="shared" ca="1" si="187"/>
        <v>0</v>
      </c>
      <c r="AX479" s="6">
        <f t="shared" ca="1" si="188"/>
        <v>0</v>
      </c>
      <c r="AY479" s="6">
        <f t="shared" ca="1" si="189"/>
        <v>0</v>
      </c>
      <c r="AZ479" s="6">
        <f t="shared" ca="1" si="190"/>
        <v>0</v>
      </c>
      <c r="BA479" s="6">
        <f t="shared" ca="1" si="191"/>
        <v>0</v>
      </c>
      <c r="BB479" s="6"/>
      <c r="BD479" s="4">
        <f t="shared" ca="1" si="192"/>
        <v>459391.99</v>
      </c>
      <c r="BF479" s="3">
        <f t="shared" si="193"/>
        <v>42593</v>
      </c>
      <c r="BG479" s="6">
        <f>BG478+SUMIFS('Transactions (Dated)'!H:H,'Transactions (Dated)'!D:D,'Share Values'!AM479)</f>
        <v>633797.67999999993</v>
      </c>
      <c r="BH479" s="6">
        <f ca="1">BH478+SUMIFS('Transactions (Dated)'!$F:$F,'Transactions (Dated)'!$D:$D,$BF479,'Transactions (Dated)'!$B:$B,BH$11,'Transactions (Dated)'!$C:$C,"Dividend (paid to cash)")*W479</f>
        <v>0</v>
      </c>
      <c r="BI479" s="6">
        <f ca="1">BI478+SUMIFS('Transactions (Dated)'!$F:$F,'Transactions (Dated)'!$D:$D,$BF479,'Transactions (Dated)'!$B:$B,BI$11,'Transactions (Dated)'!$C:$C,"Dividend (paid to cash)")*X479</f>
        <v>2421.875</v>
      </c>
      <c r="BJ479" s="6">
        <f ca="1">BJ478+SUMIFS('Transactions (Dated)'!$F:$F,'Transactions (Dated)'!$D:$D,$BF479,'Transactions (Dated)'!$B:$B,BJ$11,'Transactions (Dated)'!$C:$C,"Dividend (paid to cash)")*Y479</f>
        <v>0</v>
      </c>
      <c r="BK479" s="6">
        <f ca="1">BK478+SUMIFS('Transactions (Dated)'!$F:$F,'Transactions (Dated)'!$D:$D,$BF479,'Transactions (Dated)'!$B:$B,BK$11,'Transactions (Dated)'!$C:$C,"Dividend (paid to cash)")*Z479</f>
        <v>397.32000000000005</v>
      </c>
      <c r="BL479" s="6">
        <f ca="1">BL478+SUMIFS('Transactions (Dated)'!$F:$F,'Transactions (Dated)'!$D:$D,$BF479,'Transactions (Dated)'!$B:$B,BL$11,'Transactions (Dated)'!$C:$C,"Dividend (paid to cash)")*AA479</f>
        <v>0</v>
      </c>
      <c r="BM479" s="6">
        <f ca="1">BM478+SUMIFS('Transactions (Dated)'!$F:$F,'Transactions (Dated)'!$D:$D,$BF479,'Transactions (Dated)'!$B:$B,BM$11,'Transactions (Dated)'!$C:$C,"Dividend (paid to cash)")*AB479</f>
        <v>2874.5360000000001</v>
      </c>
      <c r="BN479" s="6">
        <f ca="1">BN478+SUMIFS('Transactions (Dated)'!$F:$F,'Transactions (Dated)'!$D:$D,$BF479,'Transactions (Dated)'!$B:$B,BN$11,'Transactions (Dated)'!$C:$C,"Dividend (paid to cash)")*AC479</f>
        <v>1740</v>
      </c>
      <c r="BO479" s="6">
        <f ca="1">BO478+SUMIFS('Transactions (Dated)'!$F:$F,'Transactions (Dated)'!$D:$D,$BF479,'Transactions (Dated)'!$B:$B,BO$11,'Transactions (Dated)'!$C:$C,"Dividend (paid to cash)")*AD479</f>
        <v>0</v>
      </c>
      <c r="BP479" s="6">
        <f ca="1">BP478+SUMIFS('Transactions (Dated)'!$F:$F,'Transactions (Dated)'!$D:$D,$BF479,'Transactions (Dated)'!$B:$B,BP$11,'Transactions (Dated)'!$C:$C,"Dividend (paid to cash)")*AE479</f>
        <v>0</v>
      </c>
      <c r="BQ479" s="6">
        <f ca="1">BQ478+SUMIFS('Transactions (Dated)'!$F:$F,'Transactions (Dated)'!$D:$D,$BF479,'Transactions (Dated)'!$B:$B,BQ$11,'Transactions (Dated)'!$C:$C,"Dividend (paid to cash)")*AF479</f>
        <v>0</v>
      </c>
      <c r="BR479" s="6">
        <f ca="1">BR478+SUMIFS('Transactions (Dated)'!$F:$F,'Transactions (Dated)'!$D:$D,$BF479,'Transactions (Dated)'!$B:$B,BR$11,'Transactions (Dated)'!$C:$C,"Dividend (paid to cash)")*AG479</f>
        <v>0</v>
      </c>
      <c r="BS479" s="6">
        <f ca="1">BS478+SUMIFS('Transactions (Dated)'!$F:$F,'Transactions (Dated)'!$D:$D,$BF479,'Transactions (Dated)'!$B:$B,BS$11,'Transactions (Dated)'!$C:$C,"Dividend (paid to cash)")*AH479</f>
        <v>0</v>
      </c>
      <c r="BT479" s="6">
        <f ca="1">BT478+SUMIFS('Transactions (Dated)'!$F:$F,'Transactions (Dated)'!$D:$D,$BF479,'Transactions (Dated)'!$B:$B,BT$11,'Transactions (Dated)'!$C:$C,"Dividend (paid to cash)")*AI479</f>
        <v>0</v>
      </c>
      <c r="BU479" s="6">
        <f ca="1">BU478+SUMIFS('Transactions (Dated)'!$F:$F,'Transactions (Dated)'!$D:$D,$BF479,'Transactions (Dated)'!$B:$B,BU$11,'Transactions (Dated)'!$C:$C,"Dividend (paid to cash)")*AJ479</f>
        <v>0</v>
      </c>
      <c r="BV479" s="6"/>
      <c r="BX479" s="6">
        <f t="shared" ca="1" si="198"/>
        <v>641231.41099999985</v>
      </c>
      <c r="BZ479" s="3">
        <f t="shared" si="199"/>
        <v>42593</v>
      </c>
      <c r="CA479" s="4">
        <f t="shared" ca="1" si="194"/>
        <v>459391.99</v>
      </c>
      <c r="CB479" s="4">
        <f t="shared" ca="1" si="195"/>
        <v>641231.41099999985</v>
      </c>
      <c r="CD479" s="4">
        <f t="shared" ca="1" si="196"/>
        <v>1100623.4009999998</v>
      </c>
    </row>
    <row r="480" spans="2:82" x14ac:dyDescent="0.15">
      <c r="B480" s="3">
        <f t="shared" si="197"/>
        <v>42594</v>
      </c>
      <c r="C480" s="2">
        <v>14747.5</v>
      </c>
      <c r="E480" s="70">
        <v>42594</v>
      </c>
      <c r="F480" s="69">
        <v>10.48</v>
      </c>
      <c r="G480" s="69">
        <v>2.5</v>
      </c>
      <c r="H480" s="69">
        <v>19.920000000000002</v>
      </c>
      <c r="I480" s="69">
        <v>41.04</v>
      </c>
      <c r="J480" s="69">
        <v>13.2</v>
      </c>
      <c r="K480" s="69">
        <v>14.32</v>
      </c>
      <c r="L480" s="69">
        <v>17.71</v>
      </c>
      <c r="M480" s="69">
        <v>6.58</v>
      </c>
      <c r="N480" s="69">
        <v>9.4499999999999993</v>
      </c>
      <c r="O480" s="69">
        <v>9.3666999999999998</v>
      </c>
      <c r="P480" s="69">
        <v>23.7</v>
      </c>
      <c r="Q480" s="69">
        <v>1.17</v>
      </c>
      <c r="R480" s="69">
        <v>6.04</v>
      </c>
      <c r="S480" s="69">
        <v>43.16</v>
      </c>
      <c r="T480" s="4"/>
      <c r="V480" s="3">
        <f t="shared" si="176"/>
        <v>42594</v>
      </c>
      <c r="W480" s="40">
        <f ca="1">W479+SUMIFS('Transactions (Dated)'!$E$2:$E$53,'Transactions (Dated)'!$D$2:$D$53,'Share Values'!$V480,'Transactions (Dated)'!$B$2:$B$53,'Share Values'!W$11,'Transactions (Dated)'!$C$2:$C$53,"Buy")-SUMIFS('Transactions (Dated)'!$E$2:$E$53,'Transactions (Dated)'!$D$2:$D$53,'Share Values'!$V480,'Transactions (Dated)'!$B$2:$B$53,'Share Values'!W$11,'Transactions (Dated)'!$C$2:$C$53,"Sell")</f>
        <v>4625</v>
      </c>
      <c r="X480" s="40">
        <f ca="1">X479+SUMIFS('Transactions (Dated)'!$E$2:$E$53,'Transactions (Dated)'!$D$2:$D$53,'Share Values'!$V480,'Transactions (Dated)'!$B$2:$B$53,'Share Values'!X$11,'Transactions (Dated)'!$C$2:$C$53,"Buy")-SUMIFS('Transactions (Dated)'!$E$2:$E$53,'Transactions (Dated)'!$D$2:$D$53,'Share Values'!$V480,'Transactions (Dated)'!$B$2:$B$53,'Share Values'!X$11,'Transactions (Dated)'!$C$2:$C$53,"Sell")</f>
        <v>9375</v>
      </c>
      <c r="Y480" s="40">
        <f ca="1">Y479+SUMIFS('Transactions (Dated)'!$E$2:$E$53,'Transactions (Dated)'!$D$2:$D$53,'Share Values'!$V480,'Transactions (Dated)'!$B$2:$B$53,'Share Values'!Y$11,'Transactions (Dated)'!$C$2:$C$53,"Buy")-SUMIFS('Transactions (Dated)'!$E$2:$E$53,'Transactions (Dated)'!$D$2:$D$53,'Share Values'!$V480,'Transactions (Dated)'!$B$2:$B$53,'Share Values'!Y$11,'Transactions (Dated)'!$C$2:$C$53,"Sell")</f>
        <v>0</v>
      </c>
      <c r="Z480" s="40">
        <f ca="1">Z479+SUMIFS('Transactions (Dated)'!$E$2:$E$53,'Transactions (Dated)'!$D$2:$D$53,'Share Values'!$V480,'Transactions (Dated)'!$B$2:$B$53,'Share Values'!Z$11,'Transactions (Dated)'!$C$2:$C$53,"Buy")-SUMIFS('Transactions (Dated)'!$E$2:$E$53,'Transactions (Dated)'!$D$2:$D$53,'Share Values'!$V480,'Transactions (Dated)'!$B$2:$B$53,'Share Values'!Z$11,'Transactions (Dated)'!$C$2:$C$53,"Sell")</f>
        <v>1892</v>
      </c>
      <c r="AA480" s="40">
        <f ca="1">AA479+SUMIFS('Transactions (Dated)'!$E$2:$E$53,'Transactions (Dated)'!$D$2:$D$53,'Share Values'!$V480,'Transactions (Dated)'!$B$2:$B$53,'Share Values'!AA$11,'Transactions (Dated)'!$C$2:$C$53,"Buy")-SUMIFS('Transactions (Dated)'!$E$2:$E$53,'Transactions (Dated)'!$D$2:$D$53,'Share Values'!$V480,'Transactions (Dated)'!$B$2:$B$53,'Share Values'!AA$11,'Transactions (Dated)'!$C$2:$C$53,"Sell")</f>
        <v>2348</v>
      </c>
      <c r="AB480" s="40">
        <f ca="1">AB479+SUMIFS('Transactions (Dated)'!$E$2:$E$53,'Transactions (Dated)'!$D$2:$D$53,'Share Values'!$V480,'Transactions (Dated)'!$B$2:$B$53,'Share Values'!AB$11,'Transactions (Dated)'!$C$2:$C$53,"Buy")-SUMIFS('Transactions (Dated)'!$E$2:$E$53,'Transactions (Dated)'!$D$2:$D$53,'Share Values'!$V480,'Transactions (Dated)'!$B$2:$B$53,'Share Values'!AB$11,'Transactions (Dated)'!$C$2:$C$53,"Sell")</f>
        <v>4900</v>
      </c>
      <c r="AC480" s="40">
        <f ca="1">AC479+SUMIFS('Transactions (Dated)'!$E$2:$E$53,'Transactions (Dated)'!$D$2:$D$53,'Share Values'!$V480,'Transactions (Dated)'!$B$2:$B$53,'Share Values'!AC$11,'Transactions (Dated)'!$C$2:$C$53,"Buy")-SUMIFS('Transactions (Dated)'!$E$2:$E$53,'Transactions (Dated)'!$D$2:$D$53,'Share Values'!$V480,'Transactions (Dated)'!$B$2:$B$53,'Share Values'!AC$11,'Transactions (Dated)'!$C$2:$C$53,"Sell")</f>
        <v>2900</v>
      </c>
      <c r="AD480" s="40">
        <f ca="1">AD479+SUMIFS('Transactions (Dated)'!$E$2:$E$53,'Transactions (Dated)'!$D$2:$D$53,'Share Values'!$V480,'Transactions (Dated)'!$B$2:$B$53,'Share Values'!AD$11,'Transactions (Dated)'!$C$2:$C$53,"Buy")-SUMIFS('Transactions (Dated)'!$E$2:$E$53,'Transactions (Dated)'!$D$2:$D$53,'Share Values'!$V480,'Transactions (Dated)'!$B$2:$B$53,'Share Values'!AD$11,'Transactions (Dated)'!$C$2:$C$53,"Sell")</f>
        <v>14201</v>
      </c>
      <c r="AE480" s="40">
        <f ca="1">AE479+SUMIFS('Transactions (Dated)'!$E$2:$E$53,'Transactions (Dated)'!$D$2:$D$53,'Share Values'!$V480,'Transactions (Dated)'!$B$2:$B$53,'Share Values'!AE$11,'Transactions (Dated)'!$C$2:$C$53,"Buy")-SUMIFS('Transactions (Dated)'!$E$2:$E$53,'Transactions (Dated)'!$D$2:$D$53,'Share Values'!$V480,'Transactions (Dated)'!$B$2:$B$53,'Share Values'!AE$11,'Transactions (Dated)'!$C$2:$C$53,"Sell")</f>
        <v>6835</v>
      </c>
      <c r="AF480" s="40">
        <f ca="1">AF479+SUMIFS('Transactions (Dated)'!$E$2:$E$53,'Transactions (Dated)'!$D$2:$D$53,'Share Values'!$V480,'Transactions (Dated)'!$B$2:$B$53,'Share Values'!AF$11,'Transactions (Dated)'!$C$2:$C$53,"Buy")-SUMIFS('Transactions (Dated)'!$E$2:$E$53,'Transactions (Dated)'!$D$2:$D$53,'Share Values'!$V480,'Transactions (Dated)'!$B$2:$B$53,'Share Values'!AF$11,'Transactions (Dated)'!$C$2:$C$53,"Sell")</f>
        <v>0</v>
      </c>
      <c r="AG480" s="40">
        <f ca="1">AG479+SUMIFS('Transactions (Dated)'!$E$2:$E$53,'Transactions (Dated)'!$D$2:$D$53,'Share Values'!$V480,'Transactions (Dated)'!$B$2:$B$53,'Share Values'!AG$11,'Transactions (Dated)'!$C$2:$C$53,"Buy")-SUMIFS('Transactions (Dated)'!$E$2:$E$53,'Transactions (Dated)'!$D$2:$D$53,'Share Values'!$V480,'Transactions (Dated)'!$B$2:$B$53,'Share Values'!AG$11,'Transactions (Dated)'!$C$2:$C$53,"Sell")</f>
        <v>0</v>
      </c>
      <c r="AH480" s="40">
        <f ca="1">AH479+SUMIFS('Transactions (Dated)'!$E$2:$E$53,'Transactions (Dated)'!$D$2:$D$53,'Share Values'!$V480,'Transactions (Dated)'!$B$2:$B$53,'Share Values'!AH$11,'Transactions (Dated)'!$C$2:$C$53,"Buy")-SUMIFS('Transactions (Dated)'!$E$2:$E$53,'Transactions (Dated)'!$D$2:$D$53,'Share Values'!$V480,'Transactions (Dated)'!$B$2:$B$53,'Share Values'!AH$11,'Transactions (Dated)'!$C$2:$C$53,"Sell")</f>
        <v>0</v>
      </c>
      <c r="AI480" s="40">
        <f ca="1">AI479+SUMIFS('Transactions (Dated)'!$E$2:$E$53,'Transactions (Dated)'!$D$2:$D$53,'Share Values'!$V480,'Transactions (Dated)'!$B$2:$B$53,'Share Values'!AI$11,'Transactions (Dated)'!$C$2:$C$53,"Buy")-SUMIFS('Transactions (Dated)'!$E$2:$E$53,'Transactions (Dated)'!$D$2:$D$53,'Share Values'!$V480,'Transactions (Dated)'!$B$2:$B$53,'Share Values'!AI$11,'Transactions (Dated)'!$C$2:$C$53,"Sell")</f>
        <v>0</v>
      </c>
      <c r="AJ480" s="40">
        <f ca="1">AJ479+SUMIFS('Transactions (Dated)'!$E$2:$E$53,'Transactions (Dated)'!$D$2:$D$53,'Share Values'!$V480,'Transactions (Dated)'!$B$2:$B$53,'Share Values'!AJ$11,'Transactions (Dated)'!$C$2:$C$53,"Buy")-SUMIFS('Transactions (Dated)'!$E$2:$E$53,'Transactions (Dated)'!$D$2:$D$53,'Share Values'!$V480,'Transactions (Dated)'!$B$2:$B$53,'Share Values'!AJ$11,'Transactions (Dated)'!$C$2:$C$53,"Sell")</f>
        <v>0</v>
      </c>
      <c r="AK480" s="40"/>
      <c r="AM480" s="3">
        <f t="shared" si="177"/>
        <v>42594</v>
      </c>
      <c r="AN480" s="6">
        <f t="shared" ca="1" si="178"/>
        <v>48470</v>
      </c>
      <c r="AO480" s="6">
        <f t="shared" ca="1" si="179"/>
        <v>23437.5</v>
      </c>
      <c r="AP480" s="6">
        <f t="shared" ca="1" si="180"/>
        <v>0</v>
      </c>
      <c r="AQ480" s="6">
        <f t="shared" ca="1" si="181"/>
        <v>77647.679999999993</v>
      </c>
      <c r="AR480" s="6">
        <f t="shared" ca="1" si="182"/>
        <v>30993.599999999999</v>
      </c>
      <c r="AS480" s="6">
        <f t="shared" ca="1" si="183"/>
        <v>70168</v>
      </c>
      <c r="AT480" s="6">
        <f t="shared" ca="1" si="184"/>
        <v>51359</v>
      </c>
      <c r="AU480" s="6">
        <f t="shared" ca="1" si="185"/>
        <v>93442.58</v>
      </c>
      <c r="AV480" s="6">
        <f t="shared" ca="1" si="186"/>
        <v>64590.749999999993</v>
      </c>
      <c r="AW480" s="6">
        <f t="shared" ca="1" si="187"/>
        <v>0</v>
      </c>
      <c r="AX480" s="6">
        <f t="shared" ca="1" si="188"/>
        <v>0</v>
      </c>
      <c r="AY480" s="6">
        <f t="shared" ca="1" si="189"/>
        <v>0</v>
      </c>
      <c r="AZ480" s="6">
        <f t="shared" ca="1" si="190"/>
        <v>0</v>
      </c>
      <c r="BA480" s="6">
        <f t="shared" ca="1" si="191"/>
        <v>0</v>
      </c>
      <c r="BB480" s="6"/>
      <c r="BD480" s="4">
        <f t="shared" ca="1" si="192"/>
        <v>460109.11000000004</v>
      </c>
      <c r="BF480" s="3">
        <f t="shared" si="193"/>
        <v>42594</v>
      </c>
      <c r="BG480" s="6">
        <f>BG479+SUMIFS('Transactions (Dated)'!H:H,'Transactions (Dated)'!D:D,'Share Values'!AM480)</f>
        <v>633797.67999999993</v>
      </c>
      <c r="BH480" s="6">
        <f ca="1">BH479+SUMIFS('Transactions (Dated)'!$F:$F,'Transactions (Dated)'!$D:$D,$BF480,'Transactions (Dated)'!$B:$B,BH$11,'Transactions (Dated)'!$C:$C,"Dividend (paid to cash)")*W480</f>
        <v>0</v>
      </c>
      <c r="BI480" s="6">
        <f ca="1">BI479+SUMIFS('Transactions (Dated)'!$F:$F,'Transactions (Dated)'!$D:$D,$BF480,'Transactions (Dated)'!$B:$B,BI$11,'Transactions (Dated)'!$C:$C,"Dividend (paid to cash)")*X480</f>
        <v>2421.875</v>
      </c>
      <c r="BJ480" s="6">
        <f ca="1">BJ479+SUMIFS('Transactions (Dated)'!$F:$F,'Transactions (Dated)'!$D:$D,$BF480,'Transactions (Dated)'!$B:$B,BJ$11,'Transactions (Dated)'!$C:$C,"Dividend (paid to cash)")*Y480</f>
        <v>0</v>
      </c>
      <c r="BK480" s="6">
        <f ca="1">BK479+SUMIFS('Transactions (Dated)'!$F:$F,'Transactions (Dated)'!$D:$D,$BF480,'Transactions (Dated)'!$B:$B,BK$11,'Transactions (Dated)'!$C:$C,"Dividend (paid to cash)")*Z480</f>
        <v>397.32000000000005</v>
      </c>
      <c r="BL480" s="6">
        <f ca="1">BL479+SUMIFS('Transactions (Dated)'!$F:$F,'Transactions (Dated)'!$D:$D,$BF480,'Transactions (Dated)'!$B:$B,BL$11,'Transactions (Dated)'!$C:$C,"Dividend (paid to cash)")*AA480</f>
        <v>0</v>
      </c>
      <c r="BM480" s="6">
        <f ca="1">BM479+SUMIFS('Transactions (Dated)'!$F:$F,'Transactions (Dated)'!$D:$D,$BF480,'Transactions (Dated)'!$B:$B,BM$11,'Transactions (Dated)'!$C:$C,"Dividend (paid to cash)")*AB480</f>
        <v>2874.5360000000001</v>
      </c>
      <c r="BN480" s="6">
        <f ca="1">BN479+SUMIFS('Transactions (Dated)'!$F:$F,'Transactions (Dated)'!$D:$D,$BF480,'Transactions (Dated)'!$B:$B,BN$11,'Transactions (Dated)'!$C:$C,"Dividend (paid to cash)")*AC480</f>
        <v>1740</v>
      </c>
      <c r="BO480" s="6">
        <f ca="1">BO479+SUMIFS('Transactions (Dated)'!$F:$F,'Transactions (Dated)'!$D:$D,$BF480,'Transactions (Dated)'!$B:$B,BO$11,'Transactions (Dated)'!$C:$C,"Dividend (paid to cash)")*AD480</f>
        <v>0</v>
      </c>
      <c r="BP480" s="6">
        <f ca="1">BP479+SUMIFS('Transactions (Dated)'!$F:$F,'Transactions (Dated)'!$D:$D,$BF480,'Transactions (Dated)'!$B:$B,BP$11,'Transactions (Dated)'!$C:$C,"Dividend (paid to cash)")*AE480</f>
        <v>0</v>
      </c>
      <c r="BQ480" s="6">
        <f ca="1">BQ479+SUMIFS('Transactions (Dated)'!$F:$F,'Transactions (Dated)'!$D:$D,$BF480,'Transactions (Dated)'!$B:$B,BQ$11,'Transactions (Dated)'!$C:$C,"Dividend (paid to cash)")*AF480</f>
        <v>0</v>
      </c>
      <c r="BR480" s="6">
        <f ca="1">BR479+SUMIFS('Transactions (Dated)'!$F:$F,'Transactions (Dated)'!$D:$D,$BF480,'Transactions (Dated)'!$B:$B,BR$11,'Transactions (Dated)'!$C:$C,"Dividend (paid to cash)")*AG480</f>
        <v>0</v>
      </c>
      <c r="BS480" s="6">
        <f ca="1">BS479+SUMIFS('Transactions (Dated)'!$F:$F,'Transactions (Dated)'!$D:$D,$BF480,'Transactions (Dated)'!$B:$B,BS$11,'Transactions (Dated)'!$C:$C,"Dividend (paid to cash)")*AH480</f>
        <v>0</v>
      </c>
      <c r="BT480" s="6">
        <f ca="1">BT479+SUMIFS('Transactions (Dated)'!$F:$F,'Transactions (Dated)'!$D:$D,$BF480,'Transactions (Dated)'!$B:$B,BT$11,'Transactions (Dated)'!$C:$C,"Dividend (paid to cash)")*AI480</f>
        <v>0</v>
      </c>
      <c r="BU480" s="6">
        <f ca="1">BU479+SUMIFS('Transactions (Dated)'!$F:$F,'Transactions (Dated)'!$D:$D,$BF480,'Transactions (Dated)'!$B:$B,BU$11,'Transactions (Dated)'!$C:$C,"Dividend (paid to cash)")*AJ480</f>
        <v>0</v>
      </c>
      <c r="BV480" s="6"/>
      <c r="BX480" s="6">
        <f t="shared" ca="1" si="198"/>
        <v>641231.41099999985</v>
      </c>
      <c r="BZ480" s="3">
        <f t="shared" si="199"/>
        <v>42594</v>
      </c>
      <c r="CA480" s="4">
        <f t="shared" ca="1" si="194"/>
        <v>460109.11000000004</v>
      </c>
      <c r="CB480" s="4">
        <f t="shared" ca="1" si="195"/>
        <v>641231.41099999985</v>
      </c>
      <c r="CD480" s="4">
        <f t="shared" ca="1" si="196"/>
        <v>1101340.5209999999</v>
      </c>
    </row>
    <row r="481" spans="2:82" x14ac:dyDescent="0.15">
      <c r="B481" s="3">
        <f t="shared" si="197"/>
        <v>42597</v>
      </c>
      <c r="C481" s="2">
        <v>14777</v>
      </c>
      <c r="E481" s="70">
        <v>42597</v>
      </c>
      <c r="F481" s="69">
        <v>10.56</v>
      </c>
      <c r="G481" s="69">
        <v>2.52</v>
      </c>
      <c r="H481" s="69">
        <v>19.96</v>
      </c>
      <c r="I481" s="69">
        <v>40.79</v>
      </c>
      <c r="J481" s="69">
        <v>13.35</v>
      </c>
      <c r="K481" s="69">
        <v>14.32</v>
      </c>
      <c r="L481" s="69">
        <v>17.89</v>
      </c>
      <c r="M481" s="69">
        <v>6.61</v>
      </c>
      <c r="N481" s="69">
        <v>9.4</v>
      </c>
      <c r="O481" s="69">
        <v>9.3367000000000004</v>
      </c>
      <c r="P481" s="69">
        <v>24.02</v>
      </c>
      <c r="Q481" s="69">
        <v>1.19</v>
      </c>
      <c r="R481" s="69">
        <v>6.22</v>
      </c>
      <c r="S481" s="69">
        <v>42.7</v>
      </c>
      <c r="T481" s="4"/>
      <c r="V481" s="3">
        <f t="shared" si="176"/>
        <v>42597</v>
      </c>
      <c r="W481" s="40">
        <f ca="1">W480+SUMIFS('Transactions (Dated)'!$E$2:$E$53,'Transactions (Dated)'!$D$2:$D$53,'Share Values'!$V481,'Transactions (Dated)'!$B$2:$B$53,'Share Values'!W$11,'Transactions (Dated)'!$C$2:$C$53,"Buy")-SUMIFS('Transactions (Dated)'!$E$2:$E$53,'Transactions (Dated)'!$D$2:$D$53,'Share Values'!$V481,'Transactions (Dated)'!$B$2:$B$53,'Share Values'!W$11,'Transactions (Dated)'!$C$2:$C$53,"Sell")</f>
        <v>4625</v>
      </c>
      <c r="X481" s="40">
        <f ca="1">X480+SUMIFS('Transactions (Dated)'!$E$2:$E$53,'Transactions (Dated)'!$D$2:$D$53,'Share Values'!$V481,'Transactions (Dated)'!$B$2:$B$53,'Share Values'!X$11,'Transactions (Dated)'!$C$2:$C$53,"Buy")-SUMIFS('Transactions (Dated)'!$E$2:$E$53,'Transactions (Dated)'!$D$2:$D$53,'Share Values'!$V481,'Transactions (Dated)'!$B$2:$B$53,'Share Values'!X$11,'Transactions (Dated)'!$C$2:$C$53,"Sell")</f>
        <v>9375</v>
      </c>
      <c r="Y481" s="40">
        <f ca="1">Y480+SUMIFS('Transactions (Dated)'!$E$2:$E$53,'Transactions (Dated)'!$D$2:$D$53,'Share Values'!$V481,'Transactions (Dated)'!$B$2:$B$53,'Share Values'!Y$11,'Transactions (Dated)'!$C$2:$C$53,"Buy")-SUMIFS('Transactions (Dated)'!$E$2:$E$53,'Transactions (Dated)'!$D$2:$D$53,'Share Values'!$V481,'Transactions (Dated)'!$B$2:$B$53,'Share Values'!Y$11,'Transactions (Dated)'!$C$2:$C$53,"Sell")</f>
        <v>0</v>
      </c>
      <c r="Z481" s="40">
        <f ca="1">Z480+SUMIFS('Transactions (Dated)'!$E$2:$E$53,'Transactions (Dated)'!$D$2:$D$53,'Share Values'!$V481,'Transactions (Dated)'!$B$2:$B$53,'Share Values'!Z$11,'Transactions (Dated)'!$C$2:$C$53,"Buy")-SUMIFS('Transactions (Dated)'!$E$2:$E$53,'Transactions (Dated)'!$D$2:$D$53,'Share Values'!$V481,'Transactions (Dated)'!$B$2:$B$53,'Share Values'!Z$11,'Transactions (Dated)'!$C$2:$C$53,"Sell")</f>
        <v>1892</v>
      </c>
      <c r="AA481" s="40">
        <f ca="1">AA480+SUMIFS('Transactions (Dated)'!$E$2:$E$53,'Transactions (Dated)'!$D$2:$D$53,'Share Values'!$V481,'Transactions (Dated)'!$B$2:$B$53,'Share Values'!AA$11,'Transactions (Dated)'!$C$2:$C$53,"Buy")-SUMIFS('Transactions (Dated)'!$E$2:$E$53,'Transactions (Dated)'!$D$2:$D$53,'Share Values'!$V481,'Transactions (Dated)'!$B$2:$B$53,'Share Values'!AA$11,'Transactions (Dated)'!$C$2:$C$53,"Sell")</f>
        <v>2348</v>
      </c>
      <c r="AB481" s="40">
        <f ca="1">AB480+SUMIFS('Transactions (Dated)'!$E$2:$E$53,'Transactions (Dated)'!$D$2:$D$53,'Share Values'!$V481,'Transactions (Dated)'!$B$2:$B$53,'Share Values'!AB$11,'Transactions (Dated)'!$C$2:$C$53,"Buy")-SUMIFS('Transactions (Dated)'!$E$2:$E$53,'Transactions (Dated)'!$D$2:$D$53,'Share Values'!$V481,'Transactions (Dated)'!$B$2:$B$53,'Share Values'!AB$11,'Transactions (Dated)'!$C$2:$C$53,"Sell")</f>
        <v>4900</v>
      </c>
      <c r="AC481" s="40">
        <f ca="1">AC480+SUMIFS('Transactions (Dated)'!$E$2:$E$53,'Transactions (Dated)'!$D$2:$D$53,'Share Values'!$V481,'Transactions (Dated)'!$B$2:$B$53,'Share Values'!AC$11,'Transactions (Dated)'!$C$2:$C$53,"Buy")-SUMIFS('Transactions (Dated)'!$E$2:$E$53,'Transactions (Dated)'!$D$2:$D$53,'Share Values'!$V481,'Transactions (Dated)'!$B$2:$B$53,'Share Values'!AC$11,'Transactions (Dated)'!$C$2:$C$53,"Sell")</f>
        <v>2900</v>
      </c>
      <c r="AD481" s="40">
        <f ca="1">AD480+SUMIFS('Transactions (Dated)'!$E$2:$E$53,'Transactions (Dated)'!$D$2:$D$53,'Share Values'!$V481,'Transactions (Dated)'!$B$2:$B$53,'Share Values'!AD$11,'Transactions (Dated)'!$C$2:$C$53,"Buy")-SUMIFS('Transactions (Dated)'!$E$2:$E$53,'Transactions (Dated)'!$D$2:$D$53,'Share Values'!$V481,'Transactions (Dated)'!$B$2:$B$53,'Share Values'!AD$11,'Transactions (Dated)'!$C$2:$C$53,"Sell")</f>
        <v>14201</v>
      </c>
      <c r="AE481" s="40">
        <f ca="1">AE480+SUMIFS('Transactions (Dated)'!$E$2:$E$53,'Transactions (Dated)'!$D$2:$D$53,'Share Values'!$V481,'Transactions (Dated)'!$B$2:$B$53,'Share Values'!AE$11,'Transactions (Dated)'!$C$2:$C$53,"Buy")-SUMIFS('Transactions (Dated)'!$E$2:$E$53,'Transactions (Dated)'!$D$2:$D$53,'Share Values'!$V481,'Transactions (Dated)'!$B$2:$B$53,'Share Values'!AE$11,'Transactions (Dated)'!$C$2:$C$53,"Sell")</f>
        <v>6835</v>
      </c>
      <c r="AF481" s="40">
        <f ca="1">AF480+SUMIFS('Transactions (Dated)'!$E$2:$E$53,'Transactions (Dated)'!$D$2:$D$53,'Share Values'!$V481,'Transactions (Dated)'!$B$2:$B$53,'Share Values'!AF$11,'Transactions (Dated)'!$C$2:$C$53,"Buy")-SUMIFS('Transactions (Dated)'!$E$2:$E$53,'Transactions (Dated)'!$D$2:$D$53,'Share Values'!$V481,'Transactions (Dated)'!$B$2:$B$53,'Share Values'!AF$11,'Transactions (Dated)'!$C$2:$C$53,"Sell")</f>
        <v>0</v>
      </c>
      <c r="AG481" s="40">
        <f ca="1">AG480+SUMIFS('Transactions (Dated)'!$E$2:$E$53,'Transactions (Dated)'!$D$2:$D$53,'Share Values'!$V481,'Transactions (Dated)'!$B$2:$B$53,'Share Values'!AG$11,'Transactions (Dated)'!$C$2:$C$53,"Buy")-SUMIFS('Transactions (Dated)'!$E$2:$E$53,'Transactions (Dated)'!$D$2:$D$53,'Share Values'!$V481,'Transactions (Dated)'!$B$2:$B$53,'Share Values'!AG$11,'Transactions (Dated)'!$C$2:$C$53,"Sell")</f>
        <v>0</v>
      </c>
      <c r="AH481" s="40">
        <f ca="1">AH480+SUMIFS('Transactions (Dated)'!$E$2:$E$53,'Transactions (Dated)'!$D$2:$D$53,'Share Values'!$V481,'Transactions (Dated)'!$B$2:$B$53,'Share Values'!AH$11,'Transactions (Dated)'!$C$2:$C$53,"Buy")-SUMIFS('Transactions (Dated)'!$E$2:$E$53,'Transactions (Dated)'!$D$2:$D$53,'Share Values'!$V481,'Transactions (Dated)'!$B$2:$B$53,'Share Values'!AH$11,'Transactions (Dated)'!$C$2:$C$53,"Sell")</f>
        <v>0</v>
      </c>
      <c r="AI481" s="40">
        <f ca="1">AI480+SUMIFS('Transactions (Dated)'!$E$2:$E$53,'Transactions (Dated)'!$D$2:$D$53,'Share Values'!$V481,'Transactions (Dated)'!$B$2:$B$53,'Share Values'!AI$11,'Transactions (Dated)'!$C$2:$C$53,"Buy")-SUMIFS('Transactions (Dated)'!$E$2:$E$53,'Transactions (Dated)'!$D$2:$D$53,'Share Values'!$V481,'Transactions (Dated)'!$B$2:$B$53,'Share Values'!AI$11,'Transactions (Dated)'!$C$2:$C$53,"Sell")</f>
        <v>0</v>
      </c>
      <c r="AJ481" s="40">
        <f ca="1">AJ480+SUMIFS('Transactions (Dated)'!$E$2:$E$53,'Transactions (Dated)'!$D$2:$D$53,'Share Values'!$V481,'Transactions (Dated)'!$B$2:$B$53,'Share Values'!AJ$11,'Transactions (Dated)'!$C$2:$C$53,"Buy")-SUMIFS('Transactions (Dated)'!$E$2:$E$53,'Transactions (Dated)'!$D$2:$D$53,'Share Values'!$V481,'Transactions (Dated)'!$B$2:$B$53,'Share Values'!AJ$11,'Transactions (Dated)'!$C$2:$C$53,"Sell")</f>
        <v>0</v>
      </c>
      <c r="AK481" s="40"/>
      <c r="AM481" s="3">
        <f t="shared" si="177"/>
        <v>42597</v>
      </c>
      <c r="AN481" s="6">
        <f t="shared" ca="1" si="178"/>
        <v>48840</v>
      </c>
      <c r="AO481" s="6">
        <f t="shared" ca="1" si="179"/>
        <v>23625</v>
      </c>
      <c r="AP481" s="6">
        <f t="shared" ca="1" si="180"/>
        <v>0</v>
      </c>
      <c r="AQ481" s="6">
        <f t="shared" ca="1" si="181"/>
        <v>77174.679999999993</v>
      </c>
      <c r="AR481" s="6">
        <f t="shared" ca="1" si="182"/>
        <v>31345.8</v>
      </c>
      <c r="AS481" s="6">
        <f t="shared" ca="1" si="183"/>
        <v>70168</v>
      </c>
      <c r="AT481" s="6">
        <f t="shared" ca="1" si="184"/>
        <v>51881</v>
      </c>
      <c r="AU481" s="6">
        <f t="shared" ca="1" si="185"/>
        <v>93868.61</v>
      </c>
      <c r="AV481" s="6">
        <f t="shared" ca="1" si="186"/>
        <v>64249</v>
      </c>
      <c r="AW481" s="6">
        <f t="shared" ca="1" si="187"/>
        <v>0</v>
      </c>
      <c r="AX481" s="6">
        <f t="shared" ca="1" si="188"/>
        <v>0</v>
      </c>
      <c r="AY481" s="6">
        <f t="shared" ca="1" si="189"/>
        <v>0</v>
      </c>
      <c r="AZ481" s="6">
        <f t="shared" ca="1" si="190"/>
        <v>0</v>
      </c>
      <c r="BA481" s="6">
        <f t="shared" ca="1" si="191"/>
        <v>0</v>
      </c>
      <c r="BB481" s="6"/>
      <c r="BD481" s="4">
        <f t="shared" ca="1" si="192"/>
        <v>461152.08999999997</v>
      </c>
      <c r="BF481" s="3">
        <f t="shared" si="193"/>
        <v>42597</v>
      </c>
      <c r="BG481" s="6">
        <f>BG480+SUMIFS('Transactions (Dated)'!H:H,'Transactions (Dated)'!D:D,'Share Values'!AM481)</f>
        <v>633797.67999999993</v>
      </c>
      <c r="BH481" s="6">
        <f ca="1">BH480+SUMIFS('Transactions (Dated)'!$F:$F,'Transactions (Dated)'!$D:$D,$BF481,'Transactions (Dated)'!$B:$B,BH$11,'Transactions (Dated)'!$C:$C,"Dividend (paid to cash)")*W481</f>
        <v>0</v>
      </c>
      <c r="BI481" s="6">
        <f ca="1">BI480+SUMIFS('Transactions (Dated)'!$F:$F,'Transactions (Dated)'!$D:$D,$BF481,'Transactions (Dated)'!$B:$B,BI$11,'Transactions (Dated)'!$C:$C,"Dividend (paid to cash)")*X481</f>
        <v>2421.875</v>
      </c>
      <c r="BJ481" s="6">
        <f ca="1">BJ480+SUMIFS('Transactions (Dated)'!$F:$F,'Transactions (Dated)'!$D:$D,$BF481,'Transactions (Dated)'!$B:$B,BJ$11,'Transactions (Dated)'!$C:$C,"Dividend (paid to cash)")*Y481</f>
        <v>0</v>
      </c>
      <c r="BK481" s="6">
        <f ca="1">BK480+SUMIFS('Transactions (Dated)'!$F:$F,'Transactions (Dated)'!$D:$D,$BF481,'Transactions (Dated)'!$B:$B,BK$11,'Transactions (Dated)'!$C:$C,"Dividend (paid to cash)")*Z481</f>
        <v>397.32000000000005</v>
      </c>
      <c r="BL481" s="6">
        <f ca="1">BL480+SUMIFS('Transactions (Dated)'!$F:$F,'Transactions (Dated)'!$D:$D,$BF481,'Transactions (Dated)'!$B:$B,BL$11,'Transactions (Dated)'!$C:$C,"Dividend (paid to cash)")*AA481</f>
        <v>0</v>
      </c>
      <c r="BM481" s="6">
        <f ca="1">BM480+SUMIFS('Transactions (Dated)'!$F:$F,'Transactions (Dated)'!$D:$D,$BF481,'Transactions (Dated)'!$B:$B,BM$11,'Transactions (Dated)'!$C:$C,"Dividend (paid to cash)")*AB481</f>
        <v>2874.5360000000001</v>
      </c>
      <c r="BN481" s="6">
        <f ca="1">BN480+SUMIFS('Transactions (Dated)'!$F:$F,'Transactions (Dated)'!$D:$D,$BF481,'Transactions (Dated)'!$B:$B,BN$11,'Transactions (Dated)'!$C:$C,"Dividend (paid to cash)")*AC481</f>
        <v>1740</v>
      </c>
      <c r="BO481" s="6">
        <f ca="1">BO480+SUMIFS('Transactions (Dated)'!$F:$F,'Transactions (Dated)'!$D:$D,$BF481,'Transactions (Dated)'!$B:$B,BO$11,'Transactions (Dated)'!$C:$C,"Dividend (paid to cash)")*AD481</f>
        <v>0</v>
      </c>
      <c r="BP481" s="6">
        <f ca="1">BP480+SUMIFS('Transactions (Dated)'!$F:$F,'Transactions (Dated)'!$D:$D,$BF481,'Transactions (Dated)'!$B:$B,BP$11,'Transactions (Dated)'!$C:$C,"Dividend (paid to cash)")*AE481</f>
        <v>0</v>
      </c>
      <c r="BQ481" s="6">
        <f ca="1">BQ480+SUMIFS('Transactions (Dated)'!$F:$F,'Transactions (Dated)'!$D:$D,$BF481,'Transactions (Dated)'!$B:$B,BQ$11,'Transactions (Dated)'!$C:$C,"Dividend (paid to cash)")*AF481</f>
        <v>0</v>
      </c>
      <c r="BR481" s="6">
        <f ca="1">BR480+SUMIFS('Transactions (Dated)'!$F:$F,'Transactions (Dated)'!$D:$D,$BF481,'Transactions (Dated)'!$B:$B,BR$11,'Transactions (Dated)'!$C:$C,"Dividend (paid to cash)")*AG481</f>
        <v>0</v>
      </c>
      <c r="BS481" s="6">
        <f ca="1">BS480+SUMIFS('Transactions (Dated)'!$F:$F,'Transactions (Dated)'!$D:$D,$BF481,'Transactions (Dated)'!$B:$B,BS$11,'Transactions (Dated)'!$C:$C,"Dividend (paid to cash)")*AH481</f>
        <v>0</v>
      </c>
      <c r="BT481" s="6">
        <f ca="1">BT480+SUMIFS('Transactions (Dated)'!$F:$F,'Transactions (Dated)'!$D:$D,$BF481,'Transactions (Dated)'!$B:$B,BT$11,'Transactions (Dated)'!$C:$C,"Dividend (paid to cash)")*AI481</f>
        <v>0</v>
      </c>
      <c r="BU481" s="6">
        <f ca="1">BU480+SUMIFS('Transactions (Dated)'!$F:$F,'Transactions (Dated)'!$D:$D,$BF481,'Transactions (Dated)'!$B:$B,BU$11,'Transactions (Dated)'!$C:$C,"Dividend (paid to cash)")*AJ481</f>
        <v>0</v>
      </c>
      <c r="BV481" s="6"/>
      <c r="BX481" s="6">
        <f t="shared" ca="1" si="198"/>
        <v>641231.41099999985</v>
      </c>
      <c r="BZ481" s="3">
        <f t="shared" si="199"/>
        <v>42597</v>
      </c>
      <c r="CA481" s="4">
        <f t="shared" ca="1" si="194"/>
        <v>461152.08999999997</v>
      </c>
      <c r="CB481" s="4">
        <f t="shared" ca="1" si="195"/>
        <v>641231.41099999985</v>
      </c>
      <c r="CD481" s="4">
        <f t="shared" ca="1" si="196"/>
        <v>1102383.5009999997</v>
      </c>
    </row>
    <row r="482" spans="2:82" x14ac:dyDescent="0.15">
      <c r="B482" s="3">
        <f t="shared" si="197"/>
        <v>42598</v>
      </c>
      <c r="C482" s="2">
        <v>14703.4</v>
      </c>
      <c r="E482" s="70">
        <v>42598</v>
      </c>
      <c r="F482" s="69">
        <v>10.58</v>
      </c>
      <c r="G482" s="69">
        <v>2.48</v>
      </c>
      <c r="H482" s="69">
        <v>19.89</v>
      </c>
      <c r="I482" s="69">
        <v>40.39</v>
      </c>
      <c r="J482" s="69">
        <v>9.98</v>
      </c>
      <c r="K482" s="69">
        <v>14.31</v>
      </c>
      <c r="L482" s="69">
        <v>18</v>
      </c>
      <c r="M482" s="69">
        <v>6.7</v>
      </c>
      <c r="N482" s="69">
        <v>9.4</v>
      </c>
      <c r="O482" s="69">
        <v>9.4367000000000001</v>
      </c>
      <c r="P482" s="69">
        <v>23.86</v>
      </c>
      <c r="Q482" s="69">
        <v>1.1499999999999999</v>
      </c>
      <c r="R482" s="69">
        <v>6.17</v>
      </c>
      <c r="S482" s="69">
        <v>42.43</v>
      </c>
      <c r="T482" s="4"/>
      <c r="V482" s="3">
        <f t="shared" si="176"/>
        <v>42598</v>
      </c>
      <c r="W482" s="40">
        <f ca="1">W481+SUMIFS('Transactions (Dated)'!$E$2:$E$53,'Transactions (Dated)'!$D$2:$D$53,'Share Values'!$V482,'Transactions (Dated)'!$B$2:$B$53,'Share Values'!W$11,'Transactions (Dated)'!$C$2:$C$53,"Buy")-SUMIFS('Transactions (Dated)'!$E$2:$E$53,'Transactions (Dated)'!$D$2:$D$53,'Share Values'!$V482,'Transactions (Dated)'!$B$2:$B$53,'Share Values'!W$11,'Transactions (Dated)'!$C$2:$C$53,"Sell")</f>
        <v>4625</v>
      </c>
      <c r="X482" s="40">
        <f ca="1">X481+SUMIFS('Transactions (Dated)'!$E$2:$E$53,'Transactions (Dated)'!$D$2:$D$53,'Share Values'!$V482,'Transactions (Dated)'!$B$2:$B$53,'Share Values'!X$11,'Transactions (Dated)'!$C$2:$C$53,"Buy")-SUMIFS('Transactions (Dated)'!$E$2:$E$53,'Transactions (Dated)'!$D$2:$D$53,'Share Values'!$V482,'Transactions (Dated)'!$B$2:$B$53,'Share Values'!X$11,'Transactions (Dated)'!$C$2:$C$53,"Sell")</f>
        <v>9375</v>
      </c>
      <c r="Y482" s="40">
        <f ca="1">Y481+SUMIFS('Transactions (Dated)'!$E$2:$E$53,'Transactions (Dated)'!$D$2:$D$53,'Share Values'!$V482,'Transactions (Dated)'!$B$2:$B$53,'Share Values'!Y$11,'Transactions (Dated)'!$C$2:$C$53,"Buy")-SUMIFS('Transactions (Dated)'!$E$2:$E$53,'Transactions (Dated)'!$D$2:$D$53,'Share Values'!$V482,'Transactions (Dated)'!$B$2:$B$53,'Share Values'!Y$11,'Transactions (Dated)'!$C$2:$C$53,"Sell")</f>
        <v>0</v>
      </c>
      <c r="Z482" s="40">
        <f ca="1">Z481+SUMIFS('Transactions (Dated)'!$E$2:$E$53,'Transactions (Dated)'!$D$2:$D$53,'Share Values'!$V482,'Transactions (Dated)'!$B$2:$B$53,'Share Values'!Z$11,'Transactions (Dated)'!$C$2:$C$53,"Buy")-SUMIFS('Transactions (Dated)'!$E$2:$E$53,'Transactions (Dated)'!$D$2:$D$53,'Share Values'!$V482,'Transactions (Dated)'!$B$2:$B$53,'Share Values'!Z$11,'Transactions (Dated)'!$C$2:$C$53,"Sell")</f>
        <v>1892</v>
      </c>
      <c r="AA482" s="40">
        <f ca="1">AA481+SUMIFS('Transactions (Dated)'!$E$2:$E$53,'Transactions (Dated)'!$D$2:$D$53,'Share Values'!$V482,'Transactions (Dated)'!$B$2:$B$53,'Share Values'!AA$11,'Transactions (Dated)'!$C$2:$C$53,"Buy")-SUMIFS('Transactions (Dated)'!$E$2:$E$53,'Transactions (Dated)'!$D$2:$D$53,'Share Values'!$V482,'Transactions (Dated)'!$B$2:$B$53,'Share Values'!AA$11,'Transactions (Dated)'!$C$2:$C$53,"Sell")</f>
        <v>2348</v>
      </c>
      <c r="AB482" s="40">
        <f ca="1">AB481+SUMIFS('Transactions (Dated)'!$E$2:$E$53,'Transactions (Dated)'!$D$2:$D$53,'Share Values'!$V482,'Transactions (Dated)'!$B$2:$B$53,'Share Values'!AB$11,'Transactions (Dated)'!$C$2:$C$53,"Buy")-SUMIFS('Transactions (Dated)'!$E$2:$E$53,'Transactions (Dated)'!$D$2:$D$53,'Share Values'!$V482,'Transactions (Dated)'!$B$2:$B$53,'Share Values'!AB$11,'Transactions (Dated)'!$C$2:$C$53,"Sell")</f>
        <v>4900</v>
      </c>
      <c r="AC482" s="40">
        <f ca="1">AC481+SUMIFS('Transactions (Dated)'!$E$2:$E$53,'Transactions (Dated)'!$D$2:$D$53,'Share Values'!$V482,'Transactions (Dated)'!$B$2:$B$53,'Share Values'!AC$11,'Transactions (Dated)'!$C$2:$C$53,"Buy")-SUMIFS('Transactions (Dated)'!$E$2:$E$53,'Transactions (Dated)'!$D$2:$D$53,'Share Values'!$V482,'Transactions (Dated)'!$B$2:$B$53,'Share Values'!AC$11,'Transactions (Dated)'!$C$2:$C$53,"Sell")</f>
        <v>2900</v>
      </c>
      <c r="AD482" s="40">
        <f ca="1">AD481+SUMIFS('Transactions (Dated)'!$E$2:$E$53,'Transactions (Dated)'!$D$2:$D$53,'Share Values'!$V482,'Transactions (Dated)'!$B$2:$B$53,'Share Values'!AD$11,'Transactions (Dated)'!$C$2:$C$53,"Buy")-SUMIFS('Transactions (Dated)'!$E$2:$E$53,'Transactions (Dated)'!$D$2:$D$53,'Share Values'!$V482,'Transactions (Dated)'!$B$2:$B$53,'Share Values'!AD$11,'Transactions (Dated)'!$C$2:$C$53,"Sell")</f>
        <v>14201</v>
      </c>
      <c r="AE482" s="40">
        <f ca="1">AE481+SUMIFS('Transactions (Dated)'!$E$2:$E$53,'Transactions (Dated)'!$D$2:$D$53,'Share Values'!$V482,'Transactions (Dated)'!$B$2:$B$53,'Share Values'!AE$11,'Transactions (Dated)'!$C$2:$C$53,"Buy")-SUMIFS('Transactions (Dated)'!$E$2:$E$53,'Transactions (Dated)'!$D$2:$D$53,'Share Values'!$V482,'Transactions (Dated)'!$B$2:$B$53,'Share Values'!AE$11,'Transactions (Dated)'!$C$2:$C$53,"Sell")</f>
        <v>6835</v>
      </c>
      <c r="AF482" s="40">
        <f ca="1">AF481+SUMIFS('Transactions (Dated)'!$E$2:$E$53,'Transactions (Dated)'!$D$2:$D$53,'Share Values'!$V482,'Transactions (Dated)'!$B$2:$B$53,'Share Values'!AF$11,'Transactions (Dated)'!$C$2:$C$53,"Buy")-SUMIFS('Transactions (Dated)'!$E$2:$E$53,'Transactions (Dated)'!$D$2:$D$53,'Share Values'!$V482,'Transactions (Dated)'!$B$2:$B$53,'Share Values'!AF$11,'Transactions (Dated)'!$C$2:$C$53,"Sell")</f>
        <v>0</v>
      </c>
      <c r="AG482" s="40">
        <f ca="1">AG481+SUMIFS('Transactions (Dated)'!$E$2:$E$53,'Transactions (Dated)'!$D$2:$D$53,'Share Values'!$V482,'Transactions (Dated)'!$B$2:$B$53,'Share Values'!AG$11,'Transactions (Dated)'!$C$2:$C$53,"Buy")-SUMIFS('Transactions (Dated)'!$E$2:$E$53,'Transactions (Dated)'!$D$2:$D$53,'Share Values'!$V482,'Transactions (Dated)'!$B$2:$B$53,'Share Values'!AG$11,'Transactions (Dated)'!$C$2:$C$53,"Sell")</f>
        <v>0</v>
      </c>
      <c r="AH482" s="40">
        <f ca="1">AH481+SUMIFS('Transactions (Dated)'!$E$2:$E$53,'Transactions (Dated)'!$D$2:$D$53,'Share Values'!$V482,'Transactions (Dated)'!$B$2:$B$53,'Share Values'!AH$11,'Transactions (Dated)'!$C$2:$C$53,"Buy")-SUMIFS('Transactions (Dated)'!$E$2:$E$53,'Transactions (Dated)'!$D$2:$D$53,'Share Values'!$V482,'Transactions (Dated)'!$B$2:$B$53,'Share Values'!AH$11,'Transactions (Dated)'!$C$2:$C$53,"Sell")</f>
        <v>0</v>
      </c>
      <c r="AI482" s="40">
        <f ca="1">AI481+SUMIFS('Transactions (Dated)'!$E$2:$E$53,'Transactions (Dated)'!$D$2:$D$53,'Share Values'!$V482,'Transactions (Dated)'!$B$2:$B$53,'Share Values'!AI$11,'Transactions (Dated)'!$C$2:$C$53,"Buy")-SUMIFS('Transactions (Dated)'!$E$2:$E$53,'Transactions (Dated)'!$D$2:$D$53,'Share Values'!$V482,'Transactions (Dated)'!$B$2:$B$53,'Share Values'!AI$11,'Transactions (Dated)'!$C$2:$C$53,"Sell")</f>
        <v>0</v>
      </c>
      <c r="AJ482" s="40">
        <f ca="1">AJ481+SUMIFS('Transactions (Dated)'!$E$2:$E$53,'Transactions (Dated)'!$D$2:$D$53,'Share Values'!$V482,'Transactions (Dated)'!$B$2:$B$53,'Share Values'!AJ$11,'Transactions (Dated)'!$C$2:$C$53,"Buy")-SUMIFS('Transactions (Dated)'!$E$2:$E$53,'Transactions (Dated)'!$D$2:$D$53,'Share Values'!$V482,'Transactions (Dated)'!$B$2:$B$53,'Share Values'!AJ$11,'Transactions (Dated)'!$C$2:$C$53,"Sell")</f>
        <v>0</v>
      </c>
      <c r="AK482" s="40"/>
      <c r="AM482" s="3">
        <f t="shared" si="177"/>
        <v>42598</v>
      </c>
      <c r="AN482" s="6">
        <f t="shared" ca="1" si="178"/>
        <v>48932.5</v>
      </c>
      <c r="AO482" s="6">
        <f t="shared" ca="1" si="179"/>
        <v>23250</v>
      </c>
      <c r="AP482" s="6">
        <f t="shared" ca="1" si="180"/>
        <v>0</v>
      </c>
      <c r="AQ482" s="6">
        <f t="shared" ca="1" si="181"/>
        <v>76417.88</v>
      </c>
      <c r="AR482" s="6">
        <f t="shared" ca="1" si="182"/>
        <v>23433.040000000001</v>
      </c>
      <c r="AS482" s="6">
        <f t="shared" ca="1" si="183"/>
        <v>70119</v>
      </c>
      <c r="AT482" s="6">
        <f t="shared" ca="1" si="184"/>
        <v>52200</v>
      </c>
      <c r="AU482" s="6">
        <f t="shared" ca="1" si="185"/>
        <v>95146.7</v>
      </c>
      <c r="AV482" s="6">
        <f t="shared" ca="1" si="186"/>
        <v>64249</v>
      </c>
      <c r="AW482" s="6">
        <f t="shared" ca="1" si="187"/>
        <v>0</v>
      </c>
      <c r="AX482" s="6">
        <f t="shared" ca="1" si="188"/>
        <v>0</v>
      </c>
      <c r="AY482" s="6">
        <f t="shared" ca="1" si="189"/>
        <v>0</v>
      </c>
      <c r="AZ482" s="6">
        <f t="shared" ca="1" si="190"/>
        <v>0</v>
      </c>
      <c r="BA482" s="6">
        <f t="shared" ca="1" si="191"/>
        <v>0</v>
      </c>
      <c r="BB482" s="6"/>
      <c r="BD482" s="4">
        <f t="shared" ca="1" si="192"/>
        <v>453748.12000000005</v>
      </c>
      <c r="BF482" s="3">
        <f t="shared" si="193"/>
        <v>42598</v>
      </c>
      <c r="BG482" s="6">
        <f>BG481+SUMIFS('Transactions (Dated)'!H:H,'Transactions (Dated)'!D:D,'Share Values'!AM482)</f>
        <v>633797.67999999993</v>
      </c>
      <c r="BH482" s="6">
        <f ca="1">BH481+SUMIFS('Transactions (Dated)'!$F:$F,'Transactions (Dated)'!$D:$D,$BF482,'Transactions (Dated)'!$B:$B,BH$11,'Transactions (Dated)'!$C:$C,"Dividend (paid to cash)")*W482</f>
        <v>0</v>
      </c>
      <c r="BI482" s="6">
        <f ca="1">BI481+SUMIFS('Transactions (Dated)'!$F:$F,'Transactions (Dated)'!$D:$D,$BF482,'Transactions (Dated)'!$B:$B,BI$11,'Transactions (Dated)'!$C:$C,"Dividend (paid to cash)")*X482</f>
        <v>2421.875</v>
      </c>
      <c r="BJ482" s="6">
        <f ca="1">BJ481+SUMIFS('Transactions (Dated)'!$F:$F,'Transactions (Dated)'!$D:$D,$BF482,'Transactions (Dated)'!$B:$B,BJ$11,'Transactions (Dated)'!$C:$C,"Dividend (paid to cash)")*Y482</f>
        <v>0</v>
      </c>
      <c r="BK482" s="6">
        <f ca="1">BK481+SUMIFS('Transactions (Dated)'!$F:$F,'Transactions (Dated)'!$D:$D,$BF482,'Transactions (Dated)'!$B:$B,BK$11,'Transactions (Dated)'!$C:$C,"Dividend (paid to cash)")*Z482</f>
        <v>397.32000000000005</v>
      </c>
      <c r="BL482" s="6">
        <f ca="1">BL481+SUMIFS('Transactions (Dated)'!$F:$F,'Transactions (Dated)'!$D:$D,$BF482,'Transactions (Dated)'!$B:$B,BL$11,'Transactions (Dated)'!$C:$C,"Dividend (paid to cash)")*AA482</f>
        <v>0</v>
      </c>
      <c r="BM482" s="6">
        <f ca="1">BM481+SUMIFS('Transactions (Dated)'!$F:$F,'Transactions (Dated)'!$D:$D,$BF482,'Transactions (Dated)'!$B:$B,BM$11,'Transactions (Dated)'!$C:$C,"Dividend (paid to cash)")*AB482</f>
        <v>2874.5360000000001</v>
      </c>
      <c r="BN482" s="6">
        <f ca="1">BN481+SUMIFS('Transactions (Dated)'!$F:$F,'Transactions (Dated)'!$D:$D,$BF482,'Transactions (Dated)'!$B:$B,BN$11,'Transactions (Dated)'!$C:$C,"Dividend (paid to cash)")*AC482</f>
        <v>1740</v>
      </c>
      <c r="BO482" s="6">
        <f ca="1">BO481+SUMIFS('Transactions (Dated)'!$F:$F,'Transactions (Dated)'!$D:$D,$BF482,'Transactions (Dated)'!$B:$B,BO$11,'Transactions (Dated)'!$C:$C,"Dividend (paid to cash)")*AD482</f>
        <v>0</v>
      </c>
      <c r="BP482" s="6">
        <f ca="1">BP481+SUMIFS('Transactions (Dated)'!$F:$F,'Transactions (Dated)'!$D:$D,$BF482,'Transactions (Dated)'!$B:$B,BP$11,'Transactions (Dated)'!$C:$C,"Dividend (paid to cash)")*AE482</f>
        <v>0</v>
      </c>
      <c r="BQ482" s="6">
        <f ca="1">BQ481+SUMIFS('Transactions (Dated)'!$F:$F,'Transactions (Dated)'!$D:$D,$BF482,'Transactions (Dated)'!$B:$B,BQ$11,'Transactions (Dated)'!$C:$C,"Dividend (paid to cash)")*AF482</f>
        <v>0</v>
      </c>
      <c r="BR482" s="6">
        <f ca="1">BR481+SUMIFS('Transactions (Dated)'!$F:$F,'Transactions (Dated)'!$D:$D,$BF482,'Transactions (Dated)'!$B:$B,BR$11,'Transactions (Dated)'!$C:$C,"Dividend (paid to cash)")*AG482</f>
        <v>0</v>
      </c>
      <c r="BS482" s="6">
        <f ca="1">BS481+SUMIFS('Transactions (Dated)'!$F:$F,'Transactions (Dated)'!$D:$D,$BF482,'Transactions (Dated)'!$B:$B,BS$11,'Transactions (Dated)'!$C:$C,"Dividend (paid to cash)")*AH482</f>
        <v>0</v>
      </c>
      <c r="BT482" s="6">
        <f ca="1">BT481+SUMIFS('Transactions (Dated)'!$F:$F,'Transactions (Dated)'!$D:$D,$BF482,'Transactions (Dated)'!$B:$B,BT$11,'Transactions (Dated)'!$C:$C,"Dividend (paid to cash)")*AI482</f>
        <v>0</v>
      </c>
      <c r="BU482" s="6">
        <f ca="1">BU481+SUMIFS('Transactions (Dated)'!$F:$F,'Transactions (Dated)'!$D:$D,$BF482,'Transactions (Dated)'!$B:$B,BU$11,'Transactions (Dated)'!$C:$C,"Dividend (paid to cash)")*AJ482</f>
        <v>0</v>
      </c>
      <c r="BV482" s="6"/>
      <c r="BX482" s="6">
        <f t="shared" ca="1" si="198"/>
        <v>641231.41099999985</v>
      </c>
      <c r="BZ482" s="3">
        <f t="shared" si="199"/>
        <v>42598</v>
      </c>
      <c r="CA482" s="4">
        <f t="shared" ca="1" si="194"/>
        <v>453748.12000000005</v>
      </c>
      <c r="CB482" s="4">
        <f t="shared" ca="1" si="195"/>
        <v>641231.41099999985</v>
      </c>
      <c r="CD482" s="4">
        <f t="shared" ca="1" si="196"/>
        <v>1094979.531</v>
      </c>
    </row>
    <row r="483" spans="2:82" x14ac:dyDescent="0.15">
      <c r="B483" s="3">
        <f t="shared" si="197"/>
        <v>42599</v>
      </c>
      <c r="C483" s="2">
        <v>14697.6</v>
      </c>
      <c r="E483" s="70">
        <v>42599</v>
      </c>
      <c r="F483" s="69">
        <v>10.59</v>
      </c>
      <c r="G483" s="69">
        <v>2.56</v>
      </c>
      <c r="H483" s="69">
        <v>19.87</v>
      </c>
      <c r="I483" s="69">
        <v>40.299999999999997</v>
      </c>
      <c r="J483" s="69">
        <v>9.89</v>
      </c>
      <c r="K483" s="69">
        <v>14.39</v>
      </c>
      <c r="L483" s="69">
        <v>17.89</v>
      </c>
      <c r="M483" s="69">
        <v>6.54</v>
      </c>
      <c r="N483" s="69">
        <v>9.2799999999999994</v>
      </c>
      <c r="O483" s="69">
        <v>9.4332999999999991</v>
      </c>
      <c r="P483" s="69">
        <v>23.68</v>
      </c>
      <c r="Q483" s="69">
        <v>1.1299999999999999</v>
      </c>
      <c r="R483" s="69">
        <v>5.93</v>
      </c>
      <c r="S483" s="69">
        <v>42.63</v>
      </c>
      <c r="T483" s="4"/>
      <c r="V483" s="3">
        <f t="shared" si="176"/>
        <v>42599</v>
      </c>
      <c r="W483" s="40">
        <f ca="1">W482+SUMIFS('Transactions (Dated)'!$E$2:$E$53,'Transactions (Dated)'!$D$2:$D$53,'Share Values'!$V483,'Transactions (Dated)'!$B$2:$B$53,'Share Values'!W$11,'Transactions (Dated)'!$C$2:$C$53,"Buy")-SUMIFS('Transactions (Dated)'!$E$2:$E$53,'Transactions (Dated)'!$D$2:$D$53,'Share Values'!$V483,'Transactions (Dated)'!$B$2:$B$53,'Share Values'!W$11,'Transactions (Dated)'!$C$2:$C$53,"Sell")</f>
        <v>4625</v>
      </c>
      <c r="X483" s="40">
        <f ca="1">X482+SUMIFS('Transactions (Dated)'!$E$2:$E$53,'Transactions (Dated)'!$D$2:$D$53,'Share Values'!$V483,'Transactions (Dated)'!$B$2:$B$53,'Share Values'!X$11,'Transactions (Dated)'!$C$2:$C$53,"Buy")-SUMIFS('Transactions (Dated)'!$E$2:$E$53,'Transactions (Dated)'!$D$2:$D$53,'Share Values'!$V483,'Transactions (Dated)'!$B$2:$B$53,'Share Values'!X$11,'Transactions (Dated)'!$C$2:$C$53,"Sell")</f>
        <v>9375</v>
      </c>
      <c r="Y483" s="40">
        <f ca="1">Y482+SUMIFS('Transactions (Dated)'!$E$2:$E$53,'Transactions (Dated)'!$D$2:$D$53,'Share Values'!$V483,'Transactions (Dated)'!$B$2:$B$53,'Share Values'!Y$11,'Transactions (Dated)'!$C$2:$C$53,"Buy")-SUMIFS('Transactions (Dated)'!$E$2:$E$53,'Transactions (Dated)'!$D$2:$D$53,'Share Values'!$V483,'Transactions (Dated)'!$B$2:$B$53,'Share Values'!Y$11,'Transactions (Dated)'!$C$2:$C$53,"Sell")</f>
        <v>0</v>
      </c>
      <c r="Z483" s="40">
        <f ca="1">Z482+SUMIFS('Transactions (Dated)'!$E$2:$E$53,'Transactions (Dated)'!$D$2:$D$53,'Share Values'!$V483,'Transactions (Dated)'!$B$2:$B$53,'Share Values'!Z$11,'Transactions (Dated)'!$C$2:$C$53,"Buy")-SUMIFS('Transactions (Dated)'!$E$2:$E$53,'Transactions (Dated)'!$D$2:$D$53,'Share Values'!$V483,'Transactions (Dated)'!$B$2:$B$53,'Share Values'!Z$11,'Transactions (Dated)'!$C$2:$C$53,"Sell")</f>
        <v>1892</v>
      </c>
      <c r="AA483" s="40">
        <f ca="1">AA482+SUMIFS('Transactions (Dated)'!$E$2:$E$53,'Transactions (Dated)'!$D$2:$D$53,'Share Values'!$V483,'Transactions (Dated)'!$B$2:$B$53,'Share Values'!AA$11,'Transactions (Dated)'!$C$2:$C$53,"Buy")-SUMIFS('Transactions (Dated)'!$E$2:$E$53,'Transactions (Dated)'!$D$2:$D$53,'Share Values'!$V483,'Transactions (Dated)'!$B$2:$B$53,'Share Values'!AA$11,'Transactions (Dated)'!$C$2:$C$53,"Sell")</f>
        <v>2348</v>
      </c>
      <c r="AB483" s="40">
        <f ca="1">AB482+SUMIFS('Transactions (Dated)'!$E$2:$E$53,'Transactions (Dated)'!$D$2:$D$53,'Share Values'!$V483,'Transactions (Dated)'!$B$2:$B$53,'Share Values'!AB$11,'Transactions (Dated)'!$C$2:$C$53,"Buy")-SUMIFS('Transactions (Dated)'!$E$2:$E$53,'Transactions (Dated)'!$D$2:$D$53,'Share Values'!$V483,'Transactions (Dated)'!$B$2:$B$53,'Share Values'!AB$11,'Transactions (Dated)'!$C$2:$C$53,"Sell")</f>
        <v>4900</v>
      </c>
      <c r="AC483" s="40">
        <f ca="1">AC482+SUMIFS('Transactions (Dated)'!$E$2:$E$53,'Transactions (Dated)'!$D$2:$D$53,'Share Values'!$V483,'Transactions (Dated)'!$B$2:$B$53,'Share Values'!AC$11,'Transactions (Dated)'!$C$2:$C$53,"Buy")-SUMIFS('Transactions (Dated)'!$E$2:$E$53,'Transactions (Dated)'!$D$2:$D$53,'Share Values'!$V483,'Transactions (Dated)'!$B$2:$B$53,'Share Values'!AC$11,'Transactions (Dated)'!$C$2:$C$53,"Sell")</f>
        <v>2900</v>
      </c>
      <c r="AD483" s="40">
        <f ca="1">AD482+SUMIFS('Transactions (Dated)'!$E$2:$E$53,'Transactions (Dated)'!$D$2:$D$53,'Share Values'!$V483,'Transactions (Dated)'!$B$2:$B$53,'Share Values'!AD$11,'Transactions (Dated)'!$C$2:$C$53,"Buy")-SUMIFS('Transactions (Dated)'!$E$2:$E$53,'Transactions (Dated)'!$D$2:$D$53,'Share Values'!$V483,'Transactions (Dated)'!$B$2:$B$53,'Share Values'!AD$11,'Transactions (Dated)'!$C$2:$C$53,"Sell")</f>
        <v>14201</v>
      </c>
      <c r="AE483" s="40">
        <f ca="1">AE482+SUMIFS('Transactions (Dated)'!$E$2:$E$53,'Transactions (Dated)'!$D$2:$D$53,'Share Values'!$V483,'Transactions (Dated)'!$B$2:$B$53,'Share Values'!AE$11,'Transactions (Dated)'!$C$2:$C$53,"Buy")-SUMIFS('Transactions (Dated)'!$E$2:$E$53,'Transactions (Dated)'!$D$2:$D$53,'Share Values'!$V483,'Transactions (Dated)'!$B$2:$B$53,'Share Values'!AE$11,'Transactions (Dated)'!$C$2:$C$53,"Sell")</f>
        <v>6835</v>
      </c>
      <c r="AF483" s="40">
        <f ca="1">AF482+SUMIFS('Transactions (Dated)'!$E$2:$E$53,'Transactions (Dated)'!$D$2:$D$53,'Share Values'!$V483,'Transactions (Dated)'!$B$2:$B$53,'Share Values'!AF$11,'Transactions (Dated)'!$C$2:$C$53,"Buy")-SUMIFS('Transactions (Dated)'!$E$2:$E$53,'Transactions (Dated)'!$D$2:$D$53,'Share Values'!$V483,'Transactions (Dated)'!$B$2:$B$53,'Share Values'!AF$11,'Transactions (Dated)'!$C$2:$C$53,"Sell")</f>
        <v>0</v>
      </c>
      <c r="AG483" s="40">
        <f ca="1">AG482+SUMIFS('Transactions (Dated)'!$E$2:$E$53,'Transactions (Dated)'!$D$2:$D$53,'Share Values'!$V483,'Transactions (Dated)'!$B$2:$B$53,'Share Values'!AG$11,'Transactions (Dated)'!$C$2:$C$53,"Buy")-SUMIFS('Transactions (Dated)'!$E$2:$E$53,'Transactions (Dated)'!$D$2:$D$53,'Share Values'!$V483,'Transactions (Dated)'!$B$2:$B$53,'Share Values'!AG$11,'Transactions (Dated)'!$C$2:$C$53,"Sell")</f>
        <v>0</v>
      </c>
      <c r="AH483" s="40">
        <f ca="1">AH482+SUMIFS('Transactions (Dated)'!$E$2:$E$53,'Transactions (Dated)'!$D$2:$D$53,'Share Values'!$V483,'Transactions (Dated)'!$B$2:$B$53,'Share Values'!AH$11,'Transactions (Dated)'!$C$2:$C$53,"Buy")-SUMIFS('Transactions (Dated)'!$E$2:$E$53,'Transactions (Dated)'!$D$2:$D$53,'Share Values'!$V483,'Transactions (Dated)'!$B$2:$B$53,'Share Values'!AH$11,'Transactions (Dated)'!$C$2:$C$53,"Sell")</f>
        <v>0</v>
      </c>
      <c r="AI483" s="40">
        <f ca="1">AI482+SUMIFS('Transactions (Dated)'!$E$2:$E$53,'Transactions (Dated)'!$D$2:$D$53,'Share Values'!$V483,'Transactions (Dated)'!$B$2:$B$53,'Share Values'!AI$11,'Transactions (Dated)'!$C$2:$C$53,"Buy")-SUMIFS('Transactions (Dated)'!$E$2:$E$53,'Transactions (Dated)'!$D$2:$D$53,'Share Values'!$V483,'Transactions (Dated)'!$B$2:$B$53,'Share Values'!AI$11,'Transactions (Dated)'!$C$2:$C$53,"Sell")</f>
        <v>0</v>
      </c>
      <c r="AJ483" s="40">
        <f ca="1">AJ482+SUMIFS('Transactions (Dated)'!$E$2:$E$53,'Transactions (Dated)'!$D$2:$D$53,'Share Values'!$V483,'Transactions (Dated)'!$B$2:$B$53,'Share Values'!AJ$11,'Transactions (Dated)'!$C$2:$C$53,"Buy")-SUMIFS('Transactions (Dated)'!$E$2:$E$53,'Transactions (Dated)'!$D$2:$D$53,'Share Values'!$V483,'Transactions (Dated)'!$B$2:$B$53,'Share Values'!AJ$11,'Transactions (Dated)'!$C$2:$C$53,"Sell")</f>
        <v>0</v>
      </c>
      <c r="AK483" s="40"/>
      <c r="AM483" s="3">
        <f t="shared" si="177"/>
        <v>42599</v>
      </c>
      <c r="AN483" s="6">
        <f t="shared" ca="1" si="178"/>
        <v>48978.75</v>
      </c>
      <c r="AO483" s="6">
        <f t="shared" ca="1" si="179"/>
        <v>24000</v>
      </c>
      <c r="AP483" s="6">
        <f t="shared" ca="1" si="180"/>
        <v>0</v>
      </c>
      <c r="AQ483" s="6">
        <f t="shared" ca="1" si="181"/>
        <v>76247.599999999991</v>
      </c>
      <c r="AR483" s="6">
        <f t="shared" ca="1" si="182"/>
        <v>23221.72</v>
      </c>
      <c r="AS483" s="6">
        <f t="shared" ca="1" si="183"/>
        <v>70511</v>
      </c>
      <c r="AT483" s="6">
        <f t="shared" ca="1" si="184"/>
        <v>51881</v>
      </c>
      <c r="AU483" s="6">
        <f t="shared" ca="1" si="185"/>
        <v>92874.54</v>
      </c>
      <c r="AV483" s="6">
        <f t="shared" ca="1" si="186"/>
        <v>63428.799999999996</v>
      </c>
      <c r="AW483" s="6">
        <f t="shared" ca="1" si="187"/>
        <v>0</v>
      </c>
      <c r="AX483" s="6">
        <f t="shared" ca="1" si="188"/>
        <v>0</v>
      </c>
      <c r="AY483" s="6">
        <f t="shared" ca="1" si="189"/>
        <v>0</v>
      </c>
      <c r="AZ483" s="6">
        <f t="shared" ca="1" si="190"/>
        <v>0</v>
      </c>
      <c r="BA483" s="6">
        <f t="shared" ca="1" si="191"/>
        <v>0</v>
      </c>
      <c r="BB483" s="6"/>
      <c r="BD483" s="4">
        <f t="shared" ca="1" si="192"/>
        <v>451143.40999999992</v>
      </c>
      <c r="BF483" s="3">
        <f t="shared" si="193"/>
        <v>42599</v>
      </c>
      <c r="BG483" s="6">
        <f>BG482+SUMIFS('Transactions (Dated)'!H:H,'Transactions (Dated)'!D:D,'Share Values'!AM483)</f>
        <v>633797.67999999993</v>
      </c>
      <c r="BH483" s="6">
        <f ca="1">BH482+SUMIFS('Transactions (Dated)'!$F:$F,'Transactions (Dated)'!$D:$D,$BF483,'Transactions (Dated)'!$B:$B,BH$11,'Transactions (Dated)'!$C:$C,"Dividend (paid to cash)")*W483</f>
        <v>0</v>
      </c>
      <c r="BI483" s="6">
        <f ca="1">BI482+SUMIFS('Transactions (Dated)'!$F:$F,'Transactions (Dated)'!$D:$D,$BF483,'Transactions (Dated)'!$B:$B,BI$11,'Transactions (Dated)'!$C:$C,"Dividend (paid to cash)")*X483</f>
        <v>2421.875</v>
      </c>
      <c r="BJ483" s="6">
        <f ca="1">BJ482+SUMIFS('Transactions (Dated)'!$F:$F,'Transactions (Dated)'!$D:$D,$BF483,'Transactions (Dated)'!$B:$B,BJ$11,'Transactions (Dated)'!$C:$C,"Dividend (paid to cash)")*Y483</f>
        <v>0</v>
      </c>
      <c r="BK483" s="6">
        <f ca="1">BK482+SUMIFS('Transactions (Dated)'!$F:$F,'Transactions (Dated)'!$D:$D,$BF483,'Transactions (Dated)'!$B:$B,BK$11,'Transactions (Dated)'!$C:$C,"Dividend (paid to cash)")*Z483</f>
        <v>482.46000000000004</v>
      </c>
      <c r="BL483" s="6">
        <f ca="1">BL482+SUMIFS('Transactions (Dated)'!$F:$F,'Transactions (Dated)'!$D:$D,$BF483,'Transactions (Dated)'!$B:$B,BL$11,'Transactions (Dated)'!$C:$C,"Dividend (paid to cash)")*AA483</f>
        <v>0</v>
      </c>
      <c r="BM483" s="6">
        <f ca="1">BM482+SUMIFS('Transactions (Dated)'!$F:$F,'Transactions (Dated)'!$D:$D,$BF483,'Transactions (Dated)'!$B:$B,BM$11,'Transactions (Dated)'!$C:$C,"Dividend (paid to cash)")*AB483</f>
        <v>2874.5360000000001</v>
      </c>
      <c r="BN483" s="6">
        <f ca="1">BN482+SUMIFS('Transactions (Dated)'!$F:$F,'Transactions (Dated)'!$D:$D,$BF483,'Transactions (Dated)'!$B:$B,BN$11,'Transactions (Dated)'!$C:$C,"Dividend (paid to cash)")*AC483</f>
        <v>1740</v>
      </c>
      <c r="BO483" s="6">
        <f ca="1">BO482+SUMIFS('Transactions (Dated)'!$F:$F,'Transactions (Dated)'!$D:$D,$BF483,'Transactions (Dated)'!$B:$B,BO$11,'Transactions (Dated)'!$C:$C,"Dividend (paid to cash)")*AD483</f>
        <v>0</v>
      </c>
      <c r="BP483" s="6">
        <f ca="1">BP482+SUMIFS('Transactions (Dated)'!$F:$F,'Transactions (Dated)'!$D:$D,$BF483,'Transactions (Dated)'!$B:$B,BP$11,'Transactions (Dated)'!$C:$C,"Dividend (paid to cash)")*AE483</f>
        <v>0</v>
      </c>
      <c r="BQ483" s="6">
        <f ca="1">BQ482+SUMIFS('Transactions (Dated)'!$F:$F,'Transactions (Dated)'!$D:$D,$BF483,'Transactions (Dated)'!$B:$B,BQ$11,'Transactions (Dated)'!$C:$C,"Dividend (paid to cash)")*AF483</f>
        <v>0</v>
      </c>
      <c r="BR483" s="6">
        <f ca="1">BR482+SUMIFS('Transactions (Dated)'!$F:$F,'Transactions (Dated)'!$D:$D,$BF483,'Transactions (Dated)'!$B:$B,BR$11,'Transactions (Dated)'!$C:$C,"Dividend (paid to cash)")*AG483</f>
        <v>0</v>
      </c>
      <c r="BS483" s="6">
        <f ca="1">BS482+SUMIFS('Transactions (Dated)'!$F:$F,'Transactions (Dated)'!$D:$D,$BF483,'Transactions (Dated)'!$B:$B,BS$11,'Transactions (Dated)'!$C:$C,"Dividend (paid to cash)")*AH483</f>
        <v>0</v>
      </c>
      <c r="BT483" s="6">
        <f ca="1">BT482+SUMIFS('Transactions (Dated)'!$F:$F,'Transactions (Dated)'!$D:$D,$BF483,'Transactions (Dated)'!$B:$B,BT$11,'Transactions (Dated)'!$C:$C,"Dividend (paid to cash)")*AI483</f>
        <v>0</v>
      </c>
      <c r="BU483" s="6">
        <f ca="1">BU482+SUMIFS('Transactions (Dated)'!$F:$F,'Transactions (Dated)'!$D:$D,$BF483,'Transactions (Dated)'!$B:$B,BU$11,'Transactions (Dated)'!$C:$C,"Dividend (paid to cash)")*AJ483</f>
        <v>0</v>
      </c>
      <c r="BV483" s="6"/>
      <c r="BX483" s="6">
        <f t="shared" ca="1" si="198"/>
        <v>641316.55099999986</v>
      </c>
      <c r="BZ483" s="3">
        <f t="shared" si="199"/>
        <v>42599</v>
      </c>
      <c r="CA483" s="4">
        <f t="shared" ca="1" si="194"/>
        <v>451143.40999999992</v>
      </c>
      <c r="CB483" s="4">
        <f t="shared" ca="1" si="195"/>
        <v>641316.55099999986</v>
      </c>
      <c r="CD483" s="4">
        <f t="shared" ca="1" si="196"/>
        <v>1092459.9609999997</v>
      </c>
    </row>
    <row r="484" spans="2:82" x14ac:dyDescent="0.15">
      <c r="B484" s="3">
        <f t="shared" si="197"/>
        <v>42600</v>
      </c>
      <c r="C484" s="2">
        <v>14695.7</v>
      </c>
      <c r="E484" s="70">
        <v>42600</v>
      </c>
      <c r="F484" s="69">
        <v>10.41</v>
      </c>
      <c r="G484" s="69">
        <v>2.68</v>
      </c>
      <c r="H484" s="69">
        <v>19.86</v>
      </c>
      <c r="I484" s="69">
        <v>40.28</v>
      </c>
      <c r="J484" s="69">
        <v>9.7100000000000009</v>
      </c>
      <c r="K484" s="69">
        <v>14.56</v>
      </c>
      <c r="L484" s="69">
        <v>18.059999999999999</v>
      </c>
      <c r="M484" s="69">
        <v>6.86</v>
      </c>
      <c r="N484" s="69">
        <v>8.9700000000000006</v>
      </c>
      <c r="O484" s="69">
        <v>9.5832999999999995</v>
      </c>
      <c r="P484" s="69">
        <v>23.46</v>
      </c>
      <c r="Q484" s="69">
        <v>1.1200000000000001</v>
      </c>
      <c r="R484" s="69">
        <v>6.11</v>
      </c>
      <c r="S484" s="69">
        <v>43.01</v>
      </c>
      <c r="T484" s="4"/>
      <c r="V484" s="3">
        <f t="shared" si="176"/>
        <v>42600</v>
      </c>
      <c r="W484" s="40">
        <f ca="1">W483+SUMIFS('Transactions (Dated)'!$E$2:$E$53,'Transactions (Dated)'!$D$2:$D$53,'Share Values'!$V484,'Transactions (Dated)'!$B$2:$B$53,'Share Values'!W$11,'Transactions (Dated)'!$C$2:$C$53,"Buy")-SUMIFS('Transactions (Dated)'!$E$2:$E$53,'Transactions (Dated)'!$D$2:$D$53,'Share Values'!$V484,'Transactions (Dated)'!$B$2:$B$53,'Share Values'!W$11,'Transactions (Dated)'!$C$2:$C$53,"Sell")</f>
        <v>4625</v>
      </c>
      <c r="X484" s="40">
        <f ca="1">X483+SUMIFS('Transactions (Dated)'!$E$2:$E$53,'Transactions (Dated)'!$D$2:$D$53,'Share Values'!$V484,'Transactions (Dated)'!$B$2:$B$53,'Share Values'!X$11,'Transactions (Dated)'!$C$2:$C$53,"Buy")-SUMIFS('Transactions (Dated)'!$E$2:$E$53,'Transactions (Dated)'!$D$2:$D$53,'Share Values'!$V484,'Transactions (Dated)'!$B$2:$B$53,'Share Values'!X$11,'Transactions (Dated)'!$C$2:$C$53,"Sell")</f>
        <v>9375</v>
      </c>
      <c r="Y484" s="40">
        <f ca="1">Y483+SUMIFS('Transactions (Dated)'!$E$2:$E$53,'Transactions (Dated)'!$D$2:$D$53,'Share Values'!$V484,'Transactions (Dated)'!$B$2:$B$53,'Share Values'!Y$11,'Transactions (Dated)'!$C$2:$C$53,"Buy")-SUMIFS('Transactions (Dated)'!$E$2:$E$53,'Transactions (Dated)'!$D$2:$D$53,'Share Values'!$V484,'Transactions (Dated)'!$B$2:$B$53,'Share Values'!Y$11,'Transactions (Dated)'!$C$2:$C$53,"Sell")</f>
        <v>0</v>
      </c>
      <c r="Z484" s="40">
        <f ca="1">Z483+SUMIFS('Transactions (Dated)'!$E$2:$E$53,'Transactions (Dated)'!$D$2:$D$53,'Share Values'!$V484,'Transactions (Dated)'!$B$2:$B$53,'Share Values'!Z$11,'Transactions (Dated)'!$C$2:$C$53,"Buy")-SUMIFS('Transactions (Dated)'!$E$2:$E$53,'Transactions (Dated)'!$D$2:$D$53,'Share Values'!$V484,'Transactions (Dated)'!$B$2:$B$53,'Share Values'!Z$11,'Transactions (Dated)'!$C$2:$C$53,"Sell")</f>
        <v>1892</v>
      </c>
      <c r="AA484" s="40">
        <f ca="1">AA483+SUMIFS('Transactions (Dated)'!$E$2:$E$53,'Transactions (Dated)'!$D$2:$D$53,'Share Values'!$V484,'Transactions (Dated)'!$B$2:$B$53,'Share Values'!AA$11,'Transactions (Dated)'!$C$2:$C$53,"Buy")-SUMIFS('Transactions (Dated)'!$E$2:$E$53,'Transactions (Dated)'!$D$2:$D$53,'Share Values'!$V484,'Transactions (Dated)'!$B$2:$B$53,'Share Values'!AA$11,'Transactions (Dated)'!$C$2:$C$53,"Sell")</f>
        <v>2348</v>
      </c>
      <c r="AB484" s="40">
        <f ca="1">AB483+SUMIFS('Transactions (Dated)'!$E$2:$E$53,'Transactions (Dated)'!$D$2:$D$53,'Share Values'!$V484,'Transactions (Dated)'!$B$2:$B$53,'Share Values'!AB$11,'Transactions (Dated)'!$C$2:$C$53,"Buy")-SUMIFS('Transactions (Dated)'!$E$2:$E$53,'Transactions (Dated)'!$D$2:$D$53,'Share Values'!$V484,'Transactions (Dated)'!$B$2:$B$53,'Share Values'!AB$11,'Transactions (Dated)'!$C$2:$C$53,"Sell")</f>
        <v>4900</v>
      </c>
      <c r="AC484" s="40">
        <f ca="1">AC483+SUMIFS('Transactions (Dated)'!$E$2:$E$53,'Transactions (Dated)'!$D$2:$D$53,'Share Values'!$V484,'Transactions (Dated)'!$B$2:$B$53,'Share Values'!AC$11,'Transactions (Dated)'!$C$2:$C$53,"Buy")-SUMIFS('Transactions (Dated)'!$E$2:$E$53,'Transactions (Dated)'!$D$2:$D$53,'Share Values'!$V484,'Transactions (Dated)'!$B$2:$B$53,'Share Values'!AC$11,'Transactions (Dated)'!$C$2:$C$53,"Sell")</f>
        <v>2900</v>
      </c>
      <c r="AD484" s="40">
        <f ca="1">AD483+SUMIFS('Transactions (Dated)'!$E$2:$E$53,'Transactions (Dated)'!$D$2:$D$53,'Share Values'!$V484,'Transactions (Dated)'!$B$2:$B$53,'Share Values'!AD$11,'Transactions (Dated)'!$C$2:$C$53,"Buy")-SUMIFS('Transactions (Dated)'!$E$2:$E$53,'Transactions (Dated)'!$D$2:$D$53,'Share Values'!$V484,'Transactions (Dated)'!$B$2:$B$53,'Share Values'!AD$11,'Transactions (Dated)'!$C$2:$C$53,"Sell")</f>
        <v>14201</v>
      </c>
      <c r="AE484" s="40">
        <f ca="1">AE483+SUMIFS('Transactions (Dated)'!$E$2:$E$53,'Transactions (Dated)'!$D$2:$D$53,'Share Values'!$V484,'Transactions (Dated)'!$B$2:$B$53,'Share Values'!AE$11,'Transactions (Dated)'!$C$2:$C$53,"Buy")-SUMIFS('Transactions (Dated)'!$E$2:$E$53,'Transactions (Dated)'!$D$2:$D$53,'Share Values'!$V484,'Transactions (Dated)'!$B$2:$B$53,'Share Values'!AE$11,'Transactions (Dated)'!$C$2:$C$53,"Sell")</f>
        <v>6835</v>
      </c>
      <c r="AF484" s="40">
        <f ca="1">AF483+SUMIFS('Transactions (Dated)'!$E$2:$E$53,'Transactions (Dated)'!$D$2:$D$53,'Share Values'!$V484,'Transactions (Dated)'!$B$2:$B$53,'Share Values'!AF$11,'Transactions (Dated)'!$C$2:$C$53,"Buy")-SUMIFS('Transactions (Dated)'!$E$2:$E$53,'Transactions (Dated)'!$D$2:$D$53,'Share Values'!$V484,'Transactions (Dated)'!$B$2:$B$53,'Share Values'!AF$11,'Transactions (Dated)'!$C$2:$C$53,"Sell")</f>
        <v>0</v>
      </c>
      <c r="AG484" s="40">
        <f ca="1">AG483+SUMIFS('Transactions (Dated)'!$E$2:$E$53,'Transactions (Dated)'!$D$2:$D$53,'Share Values'!$V484,'Transactions (Dated)'!$B$2:$B$53,'Share Values'!AG$11,'Transactions (Dated)'!$C$2:$C$53,"Buy")-SUMIFS('Transactions (Dated)'!$E$2:$E$53,'Transactions (Dated)'!$D$2:$D$53,'Share Values'!$V484,'Transactions (Dated)'!$B$2:$B$53,'Share Values'!AG$11,'Transactions (Dated)'!$C$2:$C$53,"Sell")</f>
        <v>0</v>
      </c>
      <c r="AH484" s="40">
        <f ca="1">AH483+SUMIFS('Transactions (Dated)'!$E$2:$E$53,'Transactions (Dated)'!$D$2:$D$53,'Share Values'!$V484,'Transactions (Dated)'!$B$2:$B$53,'Share Values'!AH$11,'Transactions (Dated)'!$C$2:$C$53,"Buy")-SUMIFS('Transactions (Dated)'!$E$2:$E$53,'Transactions (Dated)'!$D$2:$D$53,'Share Values'!$V484,'Transactions (Dated)'!$B$2:$B$53,'Share Values'!AH$11,'Transactions (Dated)'!$C$2:$C$53,"Sell")</f>
        <v>0</v>
      </c>
      <c r="AI484" s="40">
        <f ca="1">AI483+SUMIFS('Transactions (Dated)'!$E$2:$E$53,'Transactions (Dated)'!$D$2:$D$53,'Share Values'!$V484,'Transactions (Dated)'!$B$2:$B$53,'Share Values'!AI$11,'Transactions (Dated)'!$C$2:$C$53,"Buy")-SUMIFS('Transactions (Dated)'!$E$2:$E$53,'Transactions (Dated)'!$D$2:$D$53,'Share Values'!$V484,'Transactions (Dated)'!$B$2:$B$53,'Share Values'!AI$11,'Transactions (Dated)'!$C$2:$C$53,"Sell")</f>
        <v>0</v>
      </c>
      <c r="AJ484" s="40">
        <f ca="1">AJ483+SUMIFS('Transactions (Dated)'!$E$2:$E$53,'Transactions (Dated)'!$D$2:$D$53,'Share Values'!$V484,'Transactions (Dated)'!$B$2:$B$53,'Share Values'!AJ$11,'Transactions (Dated)'!$C$2:$C$53,"Buy")-SUMIFS('Transactions (Dated)'!$E$2:$E$53,'Transactions (Dated)'!$D$2:$D$53,'Share Values'!$V484,'Transactions (Dated)'!$B$2:$B$53,'Share Values'!AJ$11,'Transactions (Dated)'!$C$2:$C$53,"Sell")</f>
        <v>0</v>
      </c>
      <c r="AK484" s="40"/>
      <c r="AM484" s="3">
        <f t="shared" si="177"/>
        <v>42600</v>
      </c>
      <c r="AN484" s="6">
        <f t="shared" ca="1" si="178"/>
        <v>48146.25</v>
      </c>
      <c r="AO484" s="6">
        <f t="shared" ca="1" si="179"/>
        <v>25125</v>
      </c>
      <c r="AP484" s="6">
        <f t="shared" ca="1" si="180"/>
        <v>0</v>
      </c>
      <c r="AQ484" s="6">
        <f t="shared" ca="1" si="181"/>
        <v>76209.760000000009</v>
      </c>
      <c r="AR484" s="6">
        <f t="shared" ca="1" si="182"/>
        <v>22799.08</v>
      </c>
      <c r="AS484" s="6">
        <f t="shared" ca="1" si="183"/>
        <v>71344</v>
      </c>
      <c r="AT484" s="6">
        <f t="shared" ca="1" si="184"/>
        <v>52373.999999999993</v>
      </c>
      <c r="AU484" s="6">
        <f t="shared" ca="1" si="185"/>
        <v>97418.86</v>
      </c>
      <c r="AV484" s="6">
        <f t="shared" ca="1" si="186"/>
        <v>61309.950000000004</v>
      </c>
      <c r="AW484" s="6">
        <f t="shared" ca="1" si="187"/>
        <v>0</v>
      </c>
      <c r="AX484" s="6">
        <f t="shared" ca="1" si="188"/>
        <v>0</v>
      </c>
      <c r="AY484" s="6">
        <f t="shared" ca="1" si="189"/>
        <v>0</v>
      </c>
      <c r="AZ484" s="6">
        <f t="shared" ca="1" si="190"/>
        <v>0</v>
      </c>
      <c r="BA484" s="6">
        <f t="shared" ca="1" si="191"/>
        <v>0</v>
      </c>
      <c r="BB484" s="6"/>
      <c r="BD484" s="4">
        <f t="shared" ca="1" si="192"/>
        <v>454726.9</v>
      </c>
      <c r="BF484" s="3">
        <f t="shared" si="193"/>
        <v>42600</v>
      </c>
      <c r="BG484" s="6">
        <f>BG483+SUMIFS('Transactions (Dated)'!H:H,'Transactions (Dated)'!D:D,'Share Values'!AM484)</f>
        <v>633797.67999999993</v>
      </c>
      <c r="BH484" s="6">
        <f ca="1">BH483+SUMIFS('Transactions (Dated)'!$F:$F,'Transactions (Dated)'!$D:$D,$BF484,'Transactions (Dated)'!$B:$B,BH$11,'Transactions (Dated)'!$C:$C,"Dividend (paid to cash)")*W484</f>
        <v>0</v>
      </c>
      <c r="BI484" s="6">
        <f ca="1">BI483+SUMIFS('Transactions (Dated)'!$F:$F,'Transactions (Dated)'!$D:$D,$BF484,'Transactions (Dated)'!$B:$B,BI$11,'Transactions (Dated)'!$C:$C,"Dividend (paid to cash)")*X484</f>
        <v>2421.875</v>
      </c>
      <c r="BJ484" s="6">
        <f ca="1">BJ483+SUMIFS('Transactions (Dated)'!$F:$F,'Transactions (Dated)'!$D:$D,$BF484,'Transactions (Dated)'!$B:$B,BJ$11,'Transactions (Dated)'!$C:$C,"Dividend (paid to cash)")*Y484</f>
        <v>0</v>
      </c>
      <c r="BK484" s="6">
        <f ca="1">BK483+SUMIFS('Transactions (Dated)'!$F:$F,'Transactions (Dated)'!$D:$D,$BF484,'Transactions (Dated)'!$B:$B,BK$11,'Transactions (Dated)'!$C:$C,"Dividend (paid to cash)")*Z484</f>
        <v>482.46000000000004</v>
      </c>
      <c r="BL484" s="6">
        <f ca="1">BL483+SUMIFS('Transactions (Dated)'!$F:$F,'Transactions (Dated)'!$D:$D,$BF484,'Transactions (Dated)'!$B:$B,BL$11,'Transactions (Dated)'!$C:$C,"Dividend (paid to cash)")*AA484</f>
        <v>0</v>
      </c>
      <c r="BM484" s="6">
        <f ca="1">BM483+SUMIFS('Transactions (Dated)'!$F:$F,'Transactions (Dated)'!$D:$D,$BF484,'Transactions (Dated)'!$B:$B,BM$11,'Transactions (Dated)'!$C:$C,"Dividend (paid to cash)")*AB484</f>
        <v>2874.5360000000001</v>
      </c>
      <c r="BN484" s="6">
        <f ca="1">BN483+SUMIFS('Transactions (Dated)'!$F:$F,'Transactions (Dated)'!$D:$D,$BF484,'Transactions (Dated)'!$B:$B,BN$11,'Transactions (Dated)'!$C:$C,"Dividend (paid to cash)")*AC484</f>
        <v>1740</v>
      </c>
      <c r="BO484" s="6">
        <f ca="1">BO483+SUMIFS('Transactions (Dated)'!$F:$F,'Transactions (Dated)'!$D:$D,$BF484,'Transactions (Dated)'!$B:$B,BO$11,'Transactions (Dated)'!$C:$C,"Dividend (paid to cash)")*AD484</f>
        <v>0</v>
      </c>
      <c r="BP484" s="6">
        <f ca="1">BP483+SUMIFS('Transactions (Dated)'!$F:$F,'Transactions (Dated)'!$D:$D,$BF484,'Transactions (Dated)'!$B:$B,BP$11,'Transactions (Dated)'!$C:$C,"Dividend (paid to cash)")*AE484</f>
        <v>0</v>
      </c>
      <c r="BQ484" s="6">
        <f ca="1">BQ483+SUMIFS('Transactions (Dated)'!$F:$F,'Transactions (Dated)'!$D:$D,$BF484,'Transactions (Dated)'!$B:$B,BQ$11,'Transactions (Dated)'!$C:$C,"Dividend (paid to cash)")*AF484</f>
        <v>0</v>
      </c>
      <c r="BR484" s="6">
        <f ca="1">BR483+SUMIFS('Transactions (Dated)'!$F:$F,'Transactions (Dated)'!$D:$D,$BF484,'Transactions (Dated)'!$B:$B,BR$11,'Transactions (Dated)'!$C:$C,"Dividend (paid to cash)")*AG484</f>
        <v>0</v>
      </c>
      <c r="BS484" s="6">
        <f ca="1">BS483+SUMIFS('Transactions (Dated)'!$F:$F,'Transactions (Dated)'!$D:$D,$BF484,'Transactions (Dated)'!$B:$B,BS$11,'Transactions (Dated)'!$C:$C,"Dividend (paid to cash)")*AH484</f>
        <v>0</v>
      </c>
      <c r="BT484" s="6">
        <f ca="1">BT483+SUMIFS('Transactions (Dated)'!$F:$F,'Transactions (Dated)'!$D:$D,$BF484,'Transactions (Dated)'!$B:$B,BT$11,'Transactions (Dated)'!$C:$C,"Dividend (paid to cash)")*AI484</f>
        <v>0</v>
      </c>
      <c r="BU484" s="6">
        <f ca="1">BU483+SUMIFS('Transactions (Dated)'!$F:$F,'Transactions (Dated)'!$D:$D,$BF484,'Transactions (Dated)'!$B:$B,BU$11,'Transactions (Dated)'!$C:$C,"Dividend (paid to cash)")*AJ484</f>
        <v>0</v>
      </c>
      <c r="BV484" s="6"/>
      <c r="BX484" s="6">
        <f t="shared" ca="1" si="198"/>
        <v>641316.55099999986</v>
      </c>
      <c r="BZ484" s="3">
        <f t="shared" si="199"/>
        <v>42600</v>
      </c>
      <c r="CA484" s="4">
        <f t="shared" ca="1" si="194"/>
        <v>454726.9</v>
      </c>
      <c r="CB484" s="4">
        <f t="shared" ca="1" si="195"/>
        <v>641316.55099999986</v>
      </c>
      <c r="CD484" s="4">
        <f t="shared" ca="1" si="196"/>
        <v>1096043.4509999999</v>
      </c>
    </row>
    <row r="485" spans="2:82" x14ac:dyDescent="0.15">
      <c r="B485" s="3">
        <f t="shared" si="197"/>
        <v>42601</v>
      </c>
      <c r="C485" s="2">
        <v>14687.5</v>
      </c>
      <c r="E485" s="70">
        <v>42601</v>
      </c>
      <c r="F485" s="69">
        <v>10.32</v>
      </c>
      <c r="G485" s="69">
        <v>2.58</v>
      </c>
      <c r="H485" s="69">
        <v>19.86</v>
      </c>
      <c r="I485" s="69">
        <v>40.28</v>
      </c>
      <c r="J485" s="69">
        <v>9.6199999999999992</v>
      </c>
      <c r="K485" s="69">
        <v>14.46</v>
      </c>
      <c r="L485" s="69">
        <v>17.989999999999998</v>
      </c>
      <c r="M485" s="69">
        <v>6.85</v>
      </c>
      <c r="N485" s="69">
        <v>9.5</v>
      </c>
      <c r="O485" s="69">
        <v>9.65</v>
      </c>
      <c r="P485" s="69">
        <v>23.08</v>
      </c>
      <c r="Q485" s="69">
        <v>1.1100000000000001</v>
      </c>
      <c r="R485" s="69">
        <v>6.09</v>
      </c>
      <c r="S485" s="69">
        <v>42.95</v>
      </c>
      <c r="T485" s="4"/>
      <c r="V485" s="3">
        <f t="shared" si="176"/>
        <v>42601</v>
      </c>
      <c r="W485" s="40">
        <f ca="1">W484+SUMIFS('Transactions (Dated)'!$E$2:$E$53,'Transactions (Dated)'!$D$2:$D$53,'Share Values'!$V485,'Transactions (Dated)'!$B$2:$B$53,'Share Values'!W$11,'Transactions (Dated)'!$C$2:$C$53,"Buy")-SUMIFS('Transactions (Dated)'!$E$2:$E$53,'Transactions (Dated)'!$D$2:$D$53,'Share Values'!$V485,'Transactions (Dated)'!$B$2:$B$53,'Share Values'!W$11,'Transactions (Dated)'!$C$2:$C$53,"Sell")</f>
        <v>4625</v>
      </c>
      <c r="X485" s="40">
        <f ca="1">X484+SUMIFS('Transactions (Dated)'!$E$2:$E$53,'Transactions (Dated)'!$D$2:$D$53,'Share Values'!$V485,'Transactions (Dated)'!$B$2:$B$53,'Share Values'!X$11,'Transactions (Dated)'!$C$2:$C$53,"Buy")-SUMIFS('Transactions (Dated)'!$E$2:$E$53,'Transactions (Dated)'!$D$2:$D$53,'Share Values'!$V485,'Transactions (Dated)'!$B$2:$B$53,'Share Values'!X$11,'Transactions (Dated)'!$C$2:$C$53,"Sell")</f>
        <v>9375</v>
      </c>
      <c r="Y485" s="40">
        <f ca="1">Y484+SUMIFS('Transactions (Dated)'!$E$2:$E$53,'Transactions (Dated)'!$D$2:$D$53,'Share Values'!$V485,'Transactions (Dated)'!$B$2:$B$53,'Share Values'!Y$11,'Transactions (Dated)'!$C$2:$C$53,"Buy")-SUMIFS('Transactions (Dated)'!$E$2:$E$53,'Transactions (Dated)'!$D$2:$D$53,'Share Values'!$V485,'Transactions (Dated)'!$B$2:$B$53,'Share Values'!Y$11,'Transactions (Dated)'!$C$2:$C$53,"Sell")</f>
        <v>0</v>
      </c>
      <c r="Z485" s="40">
        <f ca="1">Z484+SUMIFS('Transactions (Dated)'!$E$2:$E$53,'Transactions (Dated)'!$D$2:$D$53,'Share Values'!$V485,'Transactions (Dated)'!$B$2:$B$53,'Share Values'!Z$11,'Transactions (Dated)'!$C$2:$C$53,"Buy")-SUMIFS('Transactions (Dated)'!$E$2:$E$53,'Transactions (Dated)'!$D$2:$D$53,'Share Values'!$V485,'Transactions (Dated)'!$B$2:$B$53,'Share Values'!Z$11,'Transactions (Dated)'!$C$2:$C$53,"Sell")</f>
        <v>1892</v>
      </c>
      <c r="AA485" s="40">
        <f ca="1">AA484+SUMIFS('Transactions (Dated)'!$E$2:$E$53,'Transactions (Dated)'!$D$2:$D$53,'Share Values'!$V485,'Transactions (Dated)'!$B$2:$B$53,'Share Values'!AA$11,'Transactions (Dated)'!$C$2:$C$53,"Buy")-SUMIFS('Transactions (Dated)'!$E$2:$E$53,'Transactions (Dated)'!$D$2:$D$53,'Share Values'!$V485,'Transactions (Dated)'!$B$2:$B$53,'Share Values'!AA$11,'Transactions (Dated)'!$C$2:$C$53,"Sell")</f>
        <v>2348</v>
      </c>
      <c r="AB485" s="40">
        <f ca="1">AB484+SUMIFS('Transactions (Dated)'!$E$2:$E$53,'Transactions (Dated)'!$D$2:$D$53,'Share Values'!$V485,'Transactions (Dated)'!$B$2:$B$53,'Share Values'!AB$11,'Transactions (Dated)'!$C$2:$C$53,"Buy")-SUMIFS('Transactions (Dated)'!$E$2:$E$53,'Transactions (Dated)'!$D$2:$D$53,'Share Values'!$V485,'Transactions (Dated)'!$B$2:$B$53,'Share Values'!AB$11,'Transactions (Dated)'!$C$2:$C$53,"Sell")</f>
        <v>4900</v>
      </c>
      <c r="AC485" s="40">
        <f ca="1">AC484+SUMIFS('Transactions (Dated)'!$E$2:$E$53,'Transactions (Dated)'!$D$2:$D$53,'Share Values'!$V485,'Transactions (Dated)'!$B$2:$B$53,'Share Values'!AC$11,'Transactions (Dated)'!$C$2:$C$53,"Buy")-SUMIFS('Transactions (Dated)'!$E$2:$E$53,'Transactions (Dated)'!$D$2:$D$53,'Share Values'!$V485,'Transactions (Dated)'!$B$2:$B$53,'Share Values'!AC$11,'Transactions (Dated)'!$C$2:$C$53,"Sell")</f>
        <v>2900</v>
      </c>
      <c r="AD485" s="40">
        <f ca="1">AD484+SUMIFS('Transactions (Dated)'!$E$2:$E$53,'Transactions (Dated)'!$D$2:$D$53,'Share Values'!$V485,'Transactions (Dated)'!$B$2:$B$53,'Share Values'!AD$11,'Transactions (Dated)'!$C$2:$C$53,"Buy")-SUMIFS('Transactions (Dated)'!$E$2:$E$53,'Transactions (Dated)'!$D$2:$D$53,'Share Values'!$V485,'Transactions (Dated)'!$B$2:$B$53,'Share Values'!AD$11,'Transactions (Dated)'!$C$2:$C$53,"Sell")</f>
        <v>14201</v>
      </c>
      <c r="AE485" s="40">
        <f ca="1">AE484+SUMIFS('Transactions (Dated)'!$E$2:$E$53,'Transactions (Dated)'!$D$2:$D$53,'Share Values'!$V485,'Transactions (Dated)'!$B$2:$B$53,'Share Values'!AE$11,'Transactions (Dated)'!$C$2:$C$53,"Buy")-SUMIFS('Transactions (Dated)'!$E$2:$E$53,'Transactions (Dated)'!$D$2:$D$53,'Share Values'!$V485,'Transactions (Dated)'!$B$2:$B$53,'Share Values'!AE$11,'Transactions (Dated)'!$C$2:$C$53,"Sell")</f>
        <v>6835</v>
      </c>
      <c r="AF485" s="40">
        <f ca="1">AF484+SUMIFS('Transactions (Dated)'!$E$2:$E$53,'Transactions (Dated)'!$D$2:$D$53,'Share Values'!$V485,'Transactions (Dated)'!$B$2:$B$53,'Share Values'!AF$11,'Transactions (Dated)'!$C$2:$C$53,"Buy")-SUMIFS('Transactions (Dated)'!$E$2:$E$53,'Transactions (Dated)'!$D$2:$D$53,'Share Values'!$V485,'Transactions (Dated)'!$B$2:$B$53,'Share Values'!AF$11,'Transactions (Dated)'!$C$2:$C$53,"Sell")</f>
        <v>0</v>
      </c>
      <c r="AG485" s="40">
        <f ca="1">AG484+SUMIFS('Transactions (Dated)'!$E$2:$E$53,'Transactions (Dated)'!$D$2:$D$53,'Share Values'!$V485,'Transactions (Dated)'!$B$2:$B$53,'Share Values'!AG$11,'Transactions (Dated)'!$C$2:$C$53,"Buy")-SUMIFS('Transactions (Dated)'!$E$2:$E$53,'Transactions (Dated)'!$D$2:$D$53,'Share Values'!$V485,'Transactions (Dated)'!$B$2:$B$53,'Share Values'!AG$11,'Transactions (Dated)'!$C$2:$C$53,"Sell")</f>
        <v>0</v>
      </c>
      <c r="AH485" s="40">
        <f ca="1">AH484+SUMIFS('Transactions (Dated)'!$E$2:$E$53,'Transactions (Dated)'!$D$2:$D$53,'Share Values'!$V485,'Transactions (Dated)'!$B$2:$B$53,'Share Values'!AH$11,'Transactions (Dated)'!$C$2:$C$53,"Buy")-SUMIFS('Transactions (Dated)'!$E$2:$E$53,'Transactions (Dated)'!$D$2:$D$53,'Share Values'!$V485,'Transactions (Dated)'!$B$2:$B$53,'Share Values'!AH$11,'Transactions (Dated)'!$C$2:$C$53,"Sell")</f>
        <v>0</v>
      </c>
      <c r="AI485" s="40">
        <f ca="1">AI484+SUMIFS('Transactions (Dated)'!$E$2:$E$53,'Transactions (Dated)'!$D$2:$D$53,'Share Values'!$V485,'Transactions (Dated)'!$B$2:$B$53,'Share Values'!AI$11,'Transactions (Dated)'!$C$2:$C$53,"Buy")-SUMIFS('Transactions (Dated)'!$E$2:$E$53,'Transactions (Dated)'!$D$2:$D$53,'Share Values'!$V485,'Transactions (Dated)'!$B$2:$B$53,'Share Values'!AI$11,'Transactions (Dated)'!$C$2:$C$53,"Sell")</f>
        <v>0</v>
      </c>
      <c r="AJ485" s="40">
        <f ca="1">AJ484+SUMIFS('Transactions (Dated)'!$E$2:$E$53,'Transactions (Dated)'!$D$2:$D$53,'Share Values'!$V485,'Transactions (Dated)'!$B$2:$B$53,'Share Values'!AJ$11,'Transactions (Dated)'!$C$2:$C$53,"Buy")-SUMIFS('Transactions (Dated)'!$E$2:$E$53,'Transactions (Dated)'!$D$2:$D$53,'Share Values'!$V485,'Transactions (Dated)'!$B$2:$B$53,'Share Values'!AJ$11,'Transactions (Dated)'!$C$2:$C$53,"Sell")</f>
        <v>0</v>
      </c>
      <c r="AK485" s="40"/>
      <c r="AM485" s="3">
        <f t="shared" si="177"/>
        <v>42601</v>
      </c>
      <c r="AN485" s="6">
        <f t="shared" ca="1" si="178"/>
        <v>47730</v>
      </c>
      <c r="AO485" s="6">
        <f t="shared" ca="1" si="179"/>
        <v>24187.5</v>
      </c>
      <c r="AP485" s="6">
        <f t="shared" ca="1" si="180"/>
        <v>0</v>
      </c>
      <c r="AQ485" s="6">
        <f t="shared" ca="1" si="181"/>
        <v>76209.760000000009</v>
      </c>
      <c r="AR485" s="6">
        <f t="shared" ca="1" si="182"/>
        <v>22587.759999999998</v>
      </c>
      <c r="AS485" s="6">
        <f t="shared" ca="1" si="183"/>
        <v>70854</v>
      </c>
      <c r="AT485" s="6">
        <f t="shared" ca="1" si="184"/>
        <v>52170.999999999993</v>
      </c>
      <c r="AU485" s="6">
        <f t="shared" ca="1" si="185"/>
        <v>97276.849999999991</v>
      </c>
      <c r="AV485" s="6">
        <f t="shared" ca="1" si="186"/>
        <v>64932.5</v>
      </c>
      <c r="AW485" s="6">
        <f t="shared" ca="1" si="187"/>
        <v>0</v>
      </c>
      <c r="AX485" s="6">
        <f t="shared" ca="1" si="188"/>
        <v>0</v>
      </c>
      <c r="AY485" s="6">
        <f t="shared" ca="1" si="189"/>
        <v>0</v>
      </c>
      <c r="AZ485" s="6">
        <f t="shared" ca="1" si="190"/>
        <v>0</v>
      </c>
      <c r="BA485" s="6">
        <f t="shared" ca="1" si="191"/>
        <v>0</v>
      </c>
      <c r="BB485" s="6"/>
      <c r="BD485" s="4">
        <f t="shared" ca="1" si="192"/>
        <v>455949.37</v>
      </c>
      <c r="BF485" s="3">
        <f t="shared" si="193"/>
        <v>42601</v>
      </c>
      <c r="BG485" s="6">
        <f>BG484+SUMIFS('Transactions (Dated)'!H:H,'Transactions (Dated)'!D:D,'Share Values'!AM485)</f>
        <v>633797.67999999993</v>
      </c>
      <c r="BH485" s="6">
        <f ca="1">BH484+SUMIFS('Transactions (Dated)'!$F:$F,'Transactions (Dated)'!$D:$D,$BF485,'Transactions (Dated)'!$B:$B,BH$11,'Transactions (Dated)'!$C:$C,"Dividend (paid to cash)")*W485</f>
        <v>0</v>
      </c>
      <c r="BI485" s="6">
        <f ca="1">BI484+SUMIFS('Transactions (Dated)'!$F:$F,'Transactions (Dated)'!$D:$D,$BF485,'Transactions (Dated)'!$B:$B,BI$11,'Transactions (Dated)'!$C:$C,"Dividend (paid to cash)")*X485</f>
        <v>2421.875</v>
      </c>
      <c r="BJ485" s="6">
        <f ca="1">BJ484+SUMIFS('Transactions (Dated)'!$F:$F,'Transactions (Dated)'!$D:$D,$BF485,'Transactions (Dated)'!$B:$B,BJ$11,'Transactions (Dated)'!$C:$C,"Dividend (paid to cash)")*Y485</f>
        <v>0</v>
      </c>
      <c r="BK485" s="6">
        <f ca="1">BK484+SUMIFS('Transactions (Dated)'!$F:$F,'Transactions (Dated)'!$D:$D,$BF485,'Transactions (Dated)'!$B:$B,BK$11,'Transactions (Dated)'!$C:$C,"Dividend (paid to cash)")*Z485</f>
        <v>482.46000000000004</v>
      </c>
      <c r="BL485" s="6">
        <f ca="1">BL484+SUMIFS('Transactions (Dated)'!$F:$F,'Transactions (Dated)'!$D:$D,$BF485,'Transactions (Dated)'!$B:$B,BL$11,'Transactions (Dated)'!$C:$C,"Dividend (paid to cash)")*AA485</f>
        <v>0</v>
      </c>
      <c r="BM485" s="6">
        <f ca="1">BM484+SUMIFS('Transactions (Dated)'!$F:$F,'Transactions (Dated)'!$D:$D,$BF485,'Transactions (Dated)'!$B:$B,BM$11,'Transactions (Dated)'!$C:$C,"Dividend (paid to cash)")*AB485</f>
        <v>2874.5360000000001</v>
      </c>
      <c r="BN485" s="6">
        <f ca="1">BN484+SUMIFS('Transactions (Dated)'!$F:$F,'Transactions (Dated)'!$D:$D,$BF485,'Transactions (Dated)'!$B:$B,BN$11,'Transactions (Dated)'!$C:$C,"Dividend (paid to cash)")*AC485</f>
        <v>1740</v>
      </c>
      <c r="BO485" s="6">
        <f ca="1">BO484+SUMIFS('Transactions (Dated)'!$F:$F,'Transactions (Dated)'!$D:$D,$BF485,'Transactions (Dated)'!$B:$B,BO$11,'Transactions (Dated)'!$C:$C,"Dividend (paid to cash)")*AD485</f>
        <v>0</v>
      </c>
      <c r="BP485" s="6">
        <f ca="1">BP484+SUMIFS('Transactions (Dated)'!$F:$F,'Transactions (Dated)'!$D:$D,$BF485,'Transactions (Dated)'!$B:$B,BP$11,'Transactions (Dated)'!$C:$C,"Dividend (paid to cash)")*AE485</f>
        <v>0</v>
      </c>
      <c r="BQ485" s="6">
        <f ca="1">BQ484+SUMIFS('Transactions (Dated)'!$F:$F,'Transactions (Dated)'!$D:$D,$BF485,'Transactions (Dated)'!$B:$B,BQ$11,'Transactions (Dated)'!$C:$C,"Dividend (paid to cash)")*AF485</f>
        <v>0</v>
      </c>
      <c r="BR485" s="6">
        <f ca="1">BR484+SUMIFS('Transactions (Dated)'!$F:$F,'Transactions (Dated)'!$D:$D,$BF485,'Transactions (Dated)'!$B:$B,BR$11,'Transactions (Dated)'!$C:$C,"Dividend (paid to cash)")*AG485</f>
        <v>0</v>
      </c>
      <c r="BS485" s="6">
        <f ca="1">BS484+SUMIFS('Transactions (Dated)'!$F:$F,'Transactions (Dated)'!$D:$D,$BF485,'Transactions (Dated)'!$B:$B,BS$11,'Transactions (Dated)'!$C:$C,"Dividend (paid to cash)")*AH485</f>
        <v>0</v>
      </c>
      <c r="BT485" s="6">
        <f ca="1">BT484+SUMIFS('Transactions (Dated)'!$F:$F,'Transactions (Dated)'!$D:$D,$BF485,'Transactions (Dated)'!$B:$B,BT$11,'Transactions (Dated)'!$C:$C,"Dividend (paid to cash)")*AI485</f>
        <v>0</v>
      </c>
      <c r="BU485" s="6">
        <f ca="1">BU484+SUMIFS('Transactions (Dated)'!$F:$F,'Transactions (Dated)'!$D:$D,$BF485,'Transactions (Dated)'!$B:$B,BU$11,'Transactions (Dated)'!$C:$C,"Dividend (paid to cash)")*AJ485</f>
        <v>0</v>
      </c>
      <c r="BV485" s="6"/>
      <c r="BX485" s="6">
        <f t="shared" ca="1" si="198"/>
        <v>641316.55099999986</v>
      </c>
      <c r="BZ485" s="3">
        <f t="shared" si="199"/>
        <v>42601</v>
      </c>
      <c r="CA485" s="4">
        <f t="shared" ca="1" si="194"/>
        <v>455949.37</v>
      </c>
      <c r="CB485" s="4">
        <f t="shared" ca="1" si="195"/>
        <v>641316.55099999986</v>
      </c>
      <c r="CD485" s="4">
        <f t="shared" ca="1" si="196"/>
        <v>1097265.9209999999</v>
      </c>
    </row>
    <row r="486" spans="2:82" x14ac:dyDescent="0.15">
      <c r="B486" s="3">
        <f t="shared" si="197"/>
        <v>42604</v>
      </c>
      <c r="C486" s="2">
        <v>14748.2</v>
      </c>
      <c r="E486" s="70">
        <v>42604</v>
      </c>
      <c r="F486" s="69">
        <v>10.41</v>
      </c>
      <c r="G486" s="69">
        <v>2.46</v>
      </c>
      <c r="H486" s="69">
        <v>19.93</v>
      </c>
      <c r="I486" s="69">
        <v>40.299999999999997</v>
      </c>
      <c r="J486" s="69">
        <v>9.6300000000000008</v>
      </c>
      <c r="K486" s="69">
        <v>14.51</v>
      </c>
      <c r="L486" s="69">
        <v>18.25</v>
      </c>
      <c r="M486" s="69">
        <v>7.02</v>
      </c>
      <c r="N486" s="69">
        <v>9.5</v>
      </c>
      <c r="O486" s="69">
        <v>9.7667000000000002</v>
      </c>
      <c r="P486" s="69">
        <v>22.82</v>
      </c>
      <c r="Q486" s="69">
        <v>1.1599999999999999</v>
      </c>
      <c r="R486" s="69">
        <v>6.07</v>
      </c>
      <c r="S486" s="69">
        <v>43.17</v>
      </c>
      <c r="T486" s="4"/>
      <c r="V486" s="3">
        <f t="shared" si="176"/>
        <v>42604</v>
      </c>
      <c r="W486" s="40">
        <f ca="1">W485+SUMIFS('Transactions (Dated)'!$E$2:$E$53,'Transactions (Dated)'!$D$2:$D$53,'Share Values'!$V486,'Transactions (Dated)'!$B$2:$B$53,'Share Values'!W$11,'Transactions (Dated)'!$C$2:$C$53,"Buy")-SUMIFS('Transactions (Dated)'!$E$2:$E$53,'Transactions (Dated)'!$D$2:$D$53,'Share Values'!$V486,'Transactions (Dated)'!$B$2:$B$53,'Share Values'!W$11,'Transactions (Dated)'!$C$2:$C$53,"Sell")</f>
        <v>4625</v>
      </c>
      <c r="X486" s="40">
        <f ca="1">X485+SUMIFS('Transactions (Dated)'!$E$2:$E$53,'Transactions (Dated)'!$D$2:$D$53,'Share Values'!$V486,'Transactions (Dated)'!$B$2:$B$53,'Share Values'!X$11,'Transactions (Dated)'!$C$2:$C$53,"Buy")-SUMIFS('Transactions (Dated)'!$E$2:$E$53,'Transactions (Dated)'!$D$2:$D$53,'Share Values'!$V486,'Transactions (Dated)'!$B$2:$B$53,'Share Values'!X$11,'Transactions (Dated)'!$C$2:$C$53,"Sell")</f>
        <v>9375</v>
      </c>
      <c r="Y486" s="40">
        <f ca="1">Y485+SUMIFS('Transactions (Dated)'!$E$2:$E$53,'Transactions (Dated)'!$D$2:$D$53,'Share Values'!$V486,'Transactions (Dated)'!$B$2:$B$53,'Share Values'!Y$11,'Transactions (Dated)'!$C$2:$C$53,"Buy")-SUMIFS('Transactions (Dated)'!$E$2:$E$53,'Transactions (Dated)'!$D$2:$D$53,'Share Values'!$V486,'Transactions (Dated)'!$B$2:$B$53,'Share Values'!Y$11,'Transactions (Dated)'!$C$2:$C$53,"Sell")</f>
        <v>0</v>
      </c>
      <c r="Z486" s="40">
        <f ca="1">Z485+SUMIFS('Transactions (Dated)'!$E$2:$E$53,'Transactions (Dated)'!$D$2:$D$53,'Share Values'!$V486,'Transactions (Dated)'!$B$2:$B$53,'Share Values'!Z$11,'Transactions (Dated)'!$C$2:$C$53,"Buy")-SUMIFS('Transactions (Dated)'!$E$2:$E$53,'Transactions (Dated)'!$D$2:$D$53,'Share Values'!$V486,'Transactions (Dated)'!$B$2:$B$53,'Share Values'!Z$11,'Transactions (Dated)'!$C$2:$C$53,"Sell")</f>
        <v>1892</v>
      </c>
      <c r="AA486" s="40">
        <f ca="1">AA485+SUMIFS('Transactions (Dated)'!$E$2:$E$53,'Transactions (Dated)'!$D$2:$D$53,'Share Values'!$V486,'Transactions (Dated)'!$B$2:$B$53,'Share Values'!AA$11,'Transactions (Dated)'!$C$2:$C$53,"Buy")-SUMIFS('Transactions (Dated)'!$E$2:$E$53,'Transactions (Dated)'!$D$2:$D$53,'Share Values'!$V486,'Transactions (Dated)'!$B$2:$B$53,'Share Values'!AA$11,'Transactions (Dated)'!$C$2:$C$53,"Sell")</f>
        <v>2348</v>
      </c>
      <c r="AB486" s="40">
        <f ca="1">AB485+SUMIFS('Transactions (Dated)'!$E$2:$E$53,'Transactions (Dated)'!$D$2:$D$53,'Share Values'!$V486,'Transactions (Dated)'!$B$2:$B$53,'Share Values'!AB$11,'Transactions (Dated)'!$C$2:$C$53,"Buy")-SUMIFS('Transactions (Dated)'!$E$2:$E$53,'Transactions (Dated)'!$D$2:$D$53,'Share Values'!$V486,'Transactions (Dated)'!$B$2:$B$53,'Share Values'!AB$11,'Transactions (Dated)'!$C$2:$C$53,"Sell")</f>
        <v>4900</v>
      </c>
      <c r="AC486" s="40">
        <f ca="1">AC485+SUMIFS('Transactions (Dated)'!$E$2:$E$53,'Transactions (Dated)'!$D$2:$D$53,'Share Values'!$V486,'Transactions (Dated)'!$B$2:$B$53,'Share Values'!AC$11,'Transactions (Dated)'!$C$2:$C$53,"Buy")-SUMIFS('Transactions (Dated)'!$E$2:$E$53,'Transactions (Dated)'!$D$2:$D$53,'Share Values'!$V486,'Transactions (Dated)'!$B$2:$B$53,'Share Values'!AC$11,'Transactions (Dated)'!$C$2:$C$53,"Sell")</f>
        <v>2900</v>
      </c>
      <c r="AD486" s="40">
        <f ca="1">AD485+SUMIFS('Transactions (Dated)'!$E$2:$E$53,'Transactions (Dated)'!$D$2:$D$53,'Share Values'!$V486,'Transactions (Dated)'!$B$2:$B$53,'Share Values'!AD$11,'Transactions (Dated)'!$C$2:$C$53,"Buy")-SUMIFS('Transactions (Dated)'!$E$2:$E$53,'Transactions (Dated)'!$D$2:$D$53,'Share Values'!$V486,'Transactions (Dated)'!$B$2:$B$53,'Share Values'!AD$11,'Transactions (Dated)'!$C$2:$C$53,"Sell")</f>
        <v>14201</v>
      </c>
      <c r="AE486" s="40">
        <f ca="1">AE485+SUMIFS('Transactions (Dated)'!$E$2:$E$53,'Transactions (Dated)'!$D$2:$D$53,'Share Values'!$V486,'Transactions (Dated)'!$B$2:$B$53,'Share Values'!AE$11,'Transactions (Dated)'!$C$2:$C$53,"Buy")-SUMIFS('Transactions (Dated)'!$E$2:$E$53,'Transactions (Dated)'!$D$2:$D$53,'Share Values'!$V486,'Transactions (Dated)'!$B$2:$B$53,'Share Values'!AE$11,'Transactions (Dated)'!$C$2:$C$53,"Sell")</f>
        <v>6835</v>
      </c>
      <c r="AF486" s="40">
        <f ca="1">AF485+SUMIFS('Transactions (Dated)'!$E$2:$E$53,'Transactions (Dated)'!$D$2:$D$53,'Share Values'!$V486,'Transactions (Dated)'!$B$2:$B$53,'Share Values'!AF$11,'Transactions (Dated)'!$C$2:$C$53,"Buy")-SUMIFS('Transactions (Dated)'!$E$2:$E$53,'Transactions (Dated)'!$D$2:$D$53,'Share Values'!$V486,'Transactions (Dated)'!$B$2:$B$53,'Share Values'!AF$11,'Transactions (Dated)'!$C$2:$C$53,"Sell")</f>
        <v>0</v>
      </c>
      <c r="AG486" s="40">
        <f ca="1">AG485+SUMIFS('Transactions (Dated)'!$E$2:$E$53,'Transactions (Dated)'!$D$2:$D$53,'Share Values'!$V486,'Transactions (Dated)'!$B$2:$B$53,'Share Values'!AG$11,'Transactions (Dated)'!$C$2:$C$53,"Buy")-SUMIFS('Transactions (Dated)'!$E$2:$E$53,'Transactions (Dated)'!$D$2:$D$53,'Share Values'!$V486,'Transactions (Dated)'!$B$2:$B$53,'Share Values'!AG$11,'Transactions (Dated)'!$C$2:$C$53,"Sell")</f>
        <v>0</v>
      </c>
      <c r="AH486" s="40">
        <f ca="1">AH485+SUMIFS('Transactions (Dated)'!$E$2:$E$53,'Transactions (Dated)'!$D$2:$D$53,'Share Values'!$V486,'Transactions (Dated)'!$B$2:$B$53,'Share Values'!AH$11,'Transactions (Dated)'!$C$2:$C$53,"Buy")-SUMIFS('Transactions (Dated)'!$E$2:$E$53,'Transactions (Dated)'!$D$2:$D$53,'Share Values'!$V486,'Transactions (Dated)'!$B$2:$B$53,'Share Values'!AH$11,'Transactions (Dated)'!$C$2:$C$53,"Sell")</f>
        <v>0</v>
      </c>
      <c r="AI486" s="40">
        <f ca="1">AI485+SUMIFS('Transactions (Dated)'!$E$2:$E$53,'Transactions (Dated)'!$D$2:$D$53,'Share Values'!$V486,'Transactions (Dated)'!$B$2:$B$53,'Share Values'!AI$11,'Transactions (Dated)'!$C$2:$C$53,"Buy")-SUMIFS('Transactions (Dated)'!$E$2:$E$53,'Transactions (Dated)'!$D$2:$D$53,'Share Values'!$V486,'Transactions (Dated)'!$B$2:$B$53,'Share Values'!AI$11,'Transactions (Dated)'!$C$2:$C$53,"Sell")</f>
        <v>0</v>
      </c>
      <c r="AJ486" s="40">
        <f ca="1">AJ485+SUMIFS('Transactions (Dated)'!$E$2:$E$53,'Transactions (Dated)'!$D$2:$D$53,'Share Values'!$V486,'Transactions (Dated)'!$B$2:$B$53,'Share Values'!AJ$11,'Transactions (Dated)'!$C$2:$C$53,"Buy")-SUMIFS('Transactions (Dated)'!$E$2:$E$53,'Transactions (Dated)'!$D$2:$D$53,'Share Values'!$V486,'Transactions (Dated)'!$B$2:$B$53,'Share Values'!AJ$11,'Transactions (Dated)'!$C$2:$C$53,"Sell")</f>
        <v>0</v>
      </c>
      <c r="AK486" s="40"/>
      <c r="AM486" s="3">
        <f t="shared" si="177"/>
        <v>42604</v>
      </c>
      <c r="AN486" s="6">
        <f t="shared" ca="1" si="178"/>
        <v>48146.25</v>
      </c>
      <c r="AO486" s="6">
        <f t="shared" ca="1" si="179"/>
        <v>23062.5</v>
      </c>
      <c r="AP486" s="6">
        <f t="shared" ca="1" si="180"/>
        <v>0</v>
      </c>
      <c r="AQ486" s="6">
        <f t="shared" ca="1" si="181"/>
        <v>76247.599999999991</v>
      </c>
      <c r="AR486" s="6">
        <f t="shared" ca="1" si="182"/>
        <v>22611.24</v>
      </c>
      <c r="AS486" s="6">
        <f t="shared" ca="1" si="183"/>
        <v>71099</v>
      </c>
      <c r="AT486" s="6">
        <f t="shared" ca="1" si="184"/>
        <v>52925</v>
      </c>
      <c r="AU486" s="6">
        <f t="shared" ca="1" si="185"/>
        <v>99691.01999999999</v>
      </c>
      <c r="AV486" s="6">
        <f t="shared" ca="1" si="186"/>
        <v>64932.5</v>
      </c>
      <c r="AW486" s="6">
        <f t="shared" ca="1" si="187"/>
        <v>0</v>
      </c>
      <c r="AX486" s="6">
        <f t="shared" ca="1" si="188"/>
        <v>0</v>
      </c>
      <c r="AY486" s="6">
        <f t="shared" ca="1" si="189"/>
        <v>0</v>
      </c>
      <c r="AZ486" s="6">
        <f t="shared" ca="1" si="190"/>
        <v>0</v>
      </c>
      <c r="BA486" s="6">
        <f t="shared" ca="1" si="191"/>
        <v>0</v>
      </c>
      <c r="BB486" s="6"/>
      <c r="BD486" s="4">
        <f t="shared" ca="1" si="192"/>
        <v>458715.11</v>
      </c>
      <c r="BF486" s="3">
        <f t="shared" si="193"/>
        <v>42604</v>
      </c>
      <c r="BG486" s="6">
        <f>BG485+SUMIFS('Transactions (Dated)'!H:H,'Transactions (Dated)'!D:D,'Share Values'!AM486)</f>
        <v>633797.67999999993</v>
      </c>
      <c r="BH486" s="6">
        <f ca="1">BH485+SUMIFS('Transactions (Dated)'!$F:$F,'Transactions (Dated)'!$D:$D,$BF486,'Transactions (Dated)'!$B:$B,BH$11,'Transactions (Dated)'!$C:$C,"Dividend (paid to cash)")*W486</f>
        <v>0</v>
      </c>
      <c r="BI486" s="6">
        <f ca="1">BI485+SUMIFS('Transactions (Dated)'!$F:$F,'Transactions (Dated)'!$D:$D,$BF486,'Transactions (Dated)'!$B:$B,BI$11,'Transactions (Dated)'!$C:$C,"Dividend (paid to cash)")*X486</f>
        <v>2421.875</v>
      </c>
      <c r="BJ486" s="6">
        <f ca="1">BJ485+SUMIFS('Transactions (Dated)'!$F:$F,'Transactions (Dated)'!$D:$D,$BF486,'Transactions (Dated)'!$B:$B,BJ$11,'Transactions (Dated)'!$C:$C,"Dividend (paid to cash)")*Y486</f>
        <v>0</v>
      </c>
      <c r="BK486" s="6">
        <f ca="1">BK485+SUMIFS('Transactions (Dated)'!$F:$F,'Transactions (Dated)'!$D:$D,$BF486,'Transactions (Dated)'!$B:$B,BK$11,'Transactions (Dated)'!$C:$C,"Dividend (paid to cash)")*Z486</f>
        <v>482.46000000000004</v>
      </c>
      <c r="BL486" s="6">
        <f ca="1">BL485+SUMIFS('Transactions (Dated)'!$F:$F,'Transactions (Dated)'!$D:$D,$BF486,'Transactions (Dated)'!$B:$B,BL$11,'Transactions (Dated)'!$C:$C,"Dividend (paid to cash)")*AA486</f>
        <v>0</v>
      </c>
      <c r="BM486" s="6">
        <f ca="1">BM485+SUMIFS('Transactions (Dated)'!$F:$F,'Transactions (Dated)'!$D:$D,$BF486,'Transactions (Dated)'!$B:$B,BM$11,'Transactions (Dated)'!$C:$C,"Dividend (paid to cash)")*AB486</f>
        <v>2874.5360000000001</v>
      </c>
      <c r="BN486" s="6">
        <f ca="1">BN485+SUMIFS('Transactions (Dated)'!$F:$F,'Transactions (Dated)'!$D:$D,$BF486,'Transactions (Dated)'!$B:$B,BN$11,'Transactions (Dated)'!$C:$C,"Dividend (paid to cash)")*AC486</f>
        <v>1740</v>
      </c>
      <c r="BO486" s="6">
        <f ca="1">BO485+SUMIFS('Transactions (Dated)'!$F:$F,'Transactions (Dated)'!$D:$D,$BF486,'Transactions (Dated)'!$B:$B,BO$11,'Transactions (Dated)'!$C:$C,"Dividend (paid to cash)")*AD486</f>
        <v>0</v>
      </c>
      <c r="BP486" s="6">
        <f ca="1">BP485+SUMIFS('Transactions (Dated)'!$F:$F,'Transactions (Dated)'!$D:$D,$BF486,'Transactions (Dated)'!$B:$B,BP$11,'Transactions (Dated)'!$C:$C,"Dividend (paid to cash)")*AE486</f>
        <v>0</v>
      </c>
      <c r="BQ486" s="6">
        <f ca="1">BQ485+SUMIFS('Transactions (Dated)'!$F:$F,'Transactions (Dated)'!$D:$D,$BF486,'Transactions (Dated)'!$B:$B,BQ$11,'Transactions (Dated)'!$C:$C,"Dividend (paid to cash)")*AF486</f>
        <v>0</v>
      </c>
      <c r="BR486" s="6">
        <f ca="1">BR485+SUMIFS('Transactions (Dated)'!$F:$F,'Transactions (Dated)'!$D:$D,$BF486,'Transactions (Dated)'!$B:$B,BR$11,'Transactions (Dated)'!$C:$C,"Dividend (paid to cash)")*AG486</f>
        <v>0</v>
      </c>
      <c r="BS486" s="6">
        <f ca="1">BS485+SUMIFS('Transactions (Dated)'!$F:$F,'Transactions (Dated)'!$D:$D,$BF486,'Transactions (Dated)'!$B:$B,BS$11,'Transactions (Dated)'!$C:$C,"Dividend (paid to cash)")*AH486</f>
        <v>0</v>
      </c>
      <c r="BT486" s="6">
        <f ca="1">BT485+SUMIFS('Transactions (Dated)'!$F:$F,'Transactions (Dated)'!$D:$D,$BF486,'Transactions (Dated)'!$B:$B,BT$11,'Transactions (Dated)'!$C:$C,"Dividend (paid to cash)")*AI486</f>
        <v>0</v>
      </c>
      <c r="BU486" s="6">
        <f ca="1">BU485+SUMIFS('Transactions (Dated)'!$F:$F,'Transactions (Dated)'!$D:$D,$BF486,'Transactions (Dated)'!$B:$B,BU$11,'Transactions (Dated)'!$C:$C,"Dividend (paid to cash)")*AJ486</f>
        <v>0</v>
      </c>
      <c r="BV486" s="6"/>
      <c r="BX486" s="6">
        <f t="shared" ca="1" si="198"/>
        <v>641316.55099999986</v>
      </c>
      <c r="BZ486" s="3">
        <f t="shared" si="199"/>
        <v>42604</v>
      </c>
      <c r="CA486" s="4">
        <f t="shared" ca="1" si="194"/>
        <v>458715.11</v>
      </c>
      <c r="CB486" s="4">
        <f t="shared" ca="1" si="195"/>
        <v>641316.55099999986</v>
      </c>
      <c r="CD486" s="4">
        <f t="shared" ca="1" si="196"/>
        <v>1100031.6609999998</v>
      </c>
    </row>
    <row r="487" spans="2:82" x14ac:dyDescent="0.15">
      <c r="B487" s="3">
        <f t="shared" si="197"/>
        <v>42605</v>
      </c>
      <c r="C487" s="2">
        <v>14764.8</v>
      </c>
      <c r="E487" s="70">
        <v>42605</v>
      </c>
      <c r="F487" s="69">
        <v>10.34</v>
      </c>
      <c r="G487" s="69">
        <v>2.5499999999999998</v>
      </c>
      <c r="H487" s="69">
        <v>19.96</v>
      </c>
      <c r="I487" s="69">
        <v>40.4</v>
      </c>
      <c r="J487" s="69">
        <v>9.48</v>
      </c>
      <c r="K487" s="69">
        <v>14.49</v>
      </c>
      <c r="L487" s="69">
        <v>18.829999999999998</v>
      </c>
      <c r="M487" s="69">
        <v>6.96</v>
      </c>
      <c r="N487" s="69">
        <v>9.5</v>
      </c>
      <c r="O487" s="69">
        <v>9.93</v>
      </c>
      <c r="P487" s="69">
        <v>22.82</v>
      </c>
      <c r="Q487" s="69">
        <v>1.1499999999999999</v>
      </c>
      <c r="R487" s="69">
        <v>6.11</v>
      </c>
      <c r="S487" s="69">
        <v>42.62</v>
      </c>
      <c r="T487" s="4"/>
      <c r="V487" s="3">
        <f t="shared" si="176"/>
        <v>42605</v>
      </c>
      <c r="W487" s="40">
        <f ca="1">W486+SUMIFS('Transactions (Dated)'!$E$2:$E$53,'Transactions (Dated)'!$D$2:$D$53,'Share Values'!$V487,'Transactions (Dated)'!$B$2:$B$53,'Share Values'!W$11,'Transactions (Dated)'!$C$2:$C$53,"Buy")-SUMIFS('Transactions (Dated)'!$E$2:$E$53,'Transactions (Dated)'!$D$2:$D$53,'Share Values'!$V487,'Transactions (Dated)'!$B$2:$B$53,'Share Values'!W$11,'Transactions (Dated)'!$C$2:$C$53,"Sell")</f>
        <v>4625</v>
      </c>
      <c r="X487" s="40">
        <f ca="1">X486+SUMIFS('Transactions (Dated)'!$E$2:$E$53,'Transactions (Dated)'!$D$2:$D$53,'Share Values'!$V487,'Transactions (Dated)'!$B$2:$B$53,'Share Values'!X$11,'Transactions (Dated)'!$C$2:$C$53,"Buy")-SUMIFS('Transactions (Dated)'!$E$2:$E$53,'Transactions (Dated)'!$D$2:$D$53,'Share Values'!$V487,'Transactions (Dated)'!$B$2:$B$53,'Share Values'!X$11,'Transactions (Dated)'!$C$2:$C$53,"Sell")</f>
        <v>9375</v>
      </c>
      <c r="Y487" s="40">
        <f ca="1">Y486+SUMIFS('Transactions (Dated)'!$E$2:$E$53,'Transactions (Dated)'!$D$2:$D$53,'Share Values'!$V487,'Transactions (Dated)'!$B$2:$B$53,'Share Values'!Y$11,'Transactions (Dated)'!$C$2:$C$53,"Buy")-SUMIFS('Transactions (Dated)'!$E$2:$E$53,'Transactions (Dated)'!$D$2:$D$53,'Share Values'!$V487,'Transactions (Dated)'!$B$2:$B$53,'Share Values'!Y$11,'Transactions (Dated)'!$C$2:$C$53,"Sell")</f>
        <v>0</v>
      </c>
      <c r="Z487" s="40">
        <f ca="1">Z486+SUMIFS('Transactions (Dated)'!$E$2:$E$53,'Transactions (Dated)'!$D$2:$D$53,'Share Values'!$V487,'Transactions (Dated)'!$B$2:$B$53,'Share Values'!Z$11,'Transactions (Dated)'!$C$2:$C$53,"Buy")-SUMIFS('Transactions (Dated)'!$E$2:$E$53,'Transactions (Dated)'!$D$2:$D$53,'Share Values'!$V487,'Transactions (Dated)'!$B$2:$B$53,'Share Values'!Z$11,'Transactions (Dated)'!$C$2:$C$53,"Sell")</f>
        <v>1892</v>
      </c>
      <c r="AA487" s="40">
        <f ca="1">AA486+SUMIFS('Transactions (Dated)'!$E$2:$E$53,'Transactions (Dated)'!$D$2:$D$53,'Share Values'!$V487,'Transactions (Dated)'!$B$2:$B$53,'Share Values'!AA$11,'Transactions (Dated)'!$C$2:$C$53,"Buy")-SUMIFS('Transactions (Dated)'!$E$2:$E$53,'Transactions (Dated)'!$D$2:$D$53,'Share Values'!$V487,'Transactions (Dated)'!$B$2:$B$53,'Share Values'!AA$11,'Transactions (Dated)'!$C$2:$C$53,"Sell")</f>
        <v>2348</v>
      </c>
      <c r="AB487" s="40">
        <f ca="1">AB486+SUMIFS('Transactions (Dated)'!$E$2:$E$53,'Transactions (Dated)'!$D$2:$D$53,'Share Values'!$V487,'Transactions (Dated)'!$B$2:$B$53,'Share Values'!AB$11,'Transactions (Dated)'!$C$2:$C$53,"Buy")-SUMIFS('Transactions (Dated)'!$E$2:$E$53,'Transactions (Dated)'!$D$2:$D$53,'Share Values'!$V487,'Transactions (Dated)'!$B$2:$B$53,'Share Values'!AB$11,'Transactions (Dated)'!$C$2:$C$53,"Sell")</f>
        <v>4900</v>
      </c>
      <c r="AC487" s="40">
        <f ca="1">AC486+SUMIFS('Transactions (Dated)'!$E$2:$E$53,'Transactions (Dated)'!$D$2:$D$53,'Share Values'!$V487,'Transactions (Dated)'!$B$2:$B$53,'Share Values'!AC$11,'Transactions (Dated)'!$C$2:$C$53,"Buy")-SUMIFS('Transactions (Dated)'!$E$2:$E$53,'Transactions (Dated)'!$D$2:$D$53,'Share Values'!$V487,'Transactions (Dated)'!$B$2:$B$53,'Share Values'!AC$11,'Transactions (Dated)'!$C$2:$C$53,"Sell")</f>
        <v>2900</v>
      </c>
      <c r="AD487" s="40">
        <f ca="1">AD486+SUMIFS('Transactions (Dated)'!$E$2:$E$53,'Transactions (Dated)'!$D$2:$D$53,'Share Values'!$V487,'Transactions (Dated)'!$B$2:$B$53,'Share Values'!AD$11,'Transactions (Dated)'!$C$2:$C$53,"Buy")-SUMIFS('Transactions (Dated)'!$E$2:$E$53,'Transactions (Dated)'!$D$2:$D$53,'Share Values'!$V487,'Transactions (Dated)'!$B$2:$B$53,'Share Values'!AD$11,'Transactions (Dated)'!$C$2:$C$53,"Sell")</f>
        <v>14201</v>
      </c>
      <c r="AE487" s="40">
        <f ca="1">AE486+SUMIFS('Transactions (Dated)'!$E$2:$E$53,'Transactions (Dated)'!$D$2:$D$53,'Share Values'!$V487,'Transactions (Dated)'!$B$2:$B$53,'Share Values'!AE$11,'Transactions (Dated)'!$C$2:$C$53,"Buy")-SUMIFS('Transactions (Dated)'!$E$2:$E$53,'Transactions (Dated)'!$D$2:$D$53,'Share Values'!$V487,'Transactions (Dated)'!$B$2:$B$53,'Share Values'!AE$11,'Transactions (Dated)'!$C$2:$C$53,"Sell")</f>
        <v>6835</v>
      </c>
      <c r="AF487" s="40">
        <f ca="1">AF486+SUMIFS('Transactions (Dated)'!$E$2:$E$53,'Transactions (Dated)'!$D$2:$D$53,'Share Values'!$V487,'Transactions (Dated)'!$B$2:$B$53,'Share Values'!AF$11,'Transactions (Dated)'!$C$2:$C$53,"Buy")-SUMIFS('Transactions (Dated)'!$E$2:$E$53,'Transactions (Dated)'!$D$2:$D$53,'Share Values'!$V487,'Transactions (Dated)'!$B$2:$B$53,'Share Values'!AF$11,'Transactions (Dated)'!$C$2:$C$53,"Sell")</f>
        <v>0</v>
      </c>
      <c r="AG487" s="40">
        <f ca="1">AG486+SUMIFS('Transactions (Dated)'!$E$2:$E$53,'Transactions (Dated)'!$D$2:$D$53,'Share Values'!$V487,'Transactions (Dated)'!$B$2:$B$53,'Share Values'!AG$11,'Transactions (Dated)'!$C$2:$C$53,"Buy")-SUMIFS('Transactions (Dated)'!$E$2:$E$53,'Transactions (Dated)'!$D$2:$D$53,'Share Values'!$V487,'Transactions (Dated)'!$B$2:$B$53,'Share Values'!AG$11,'Transactions (Dated)'!$C$2:$C$53,"Sell")</f>
        <v>0</v>
      </c>
      <c r="AH487" s="40">
        <f ca="1">AH486+SUMIFS('Transactions (Dated)'!$E$2:$E$53,'Transactions (Dated)'!$D$2:$D$53,'Share Values'!$V487,'Transactions (Dated)'!$B$2:$B$53,'Share Values'!AH$11,'Transactions (Dated)'!$C$2:$C$53,"Buy")-SUMIFS('Transactions (Dated)'!$E$2:$E$53,'Transactions (Dated)'!$D$2:$D$53,'Share Values'!$V487,'Transactions (Dated)'!$B$2:$B$53,'Share Values'!AH$11,'Transactions (Dated)'!$C$2:$C$53,"Sell")</f>
        <v>0</v>
      </c>
      <c r="AI487" s="40">
        <f ca="1">AI486+SUMIFS('Transactions (Dated)'!$E$2:$E$53,'Transactions (Dated)'!$D$2:$D$53,'Share Values'!$V487,'Transactions (Dated)'!$B$2:$B$53,'Share Values'!AI$11,'Transactions (Dated)'!$C$2:$C$53,"Buy")-SUMIFS('Transactions (Dated)'!$E$2:$E$53,'Transactions (Dated)'!$D$2:$D$53,'Share Values'!$V487,'Transactions (Dated)'!$B$2:$B$53,'Share Values'!AI$11,'Transactions (Dated)'!$C$2:$C$53,"Sell")</f>
        <v>0</v>
      </c>
      <c r="AJ487" s="40">
        <f ca="1">AJ486+SUMIFS('Transactions (Dated)'!$E$2:$E$53,'Transactions (Dated)'!$D$2:$D$53,'Share Values'!$V487,'Transactions (Dated)'!$B$2:$B$53,'Share Values'!AJ$11,'Transactions (Dated)'!$C$2:$C$53,"Buy")-SUMIFS('Transactions (Dated)'!$E$2:$E$53,'Transactions (Dated)'!$D$2:$D$53,'Share Values'!$V487,'Transactions (Dated)'!$B$2:$B$53,'Share Values'!AJ$11,'Transactions (Dated)'!$C$2:$C$53,"Sell")</f>
        <v>0</v>
      </c>
      <c r="AK487" s="40"/>
      <c r="AM487" s="3">
        <f t="shared" si="177"/>
        <v>42605</v>
      </c>
      <c r="AN487" s="6">
        <f t="shared" ca="1" si="178"/>
        <v>47822.5</v>
      </c>
      <c r="AO487" s="6">
        <f t="shared" ca="1" si="179"/>
        <v>23906.25</v>
      </c>
      <c r="AP487" s="6">
        <f t="shared" ca="1" si="180"/>
        <v>0</v>
      </c>
      <c r="AQ487" s="6">
        <f t="shared" ca="1" si="181"/>
        <v>76436.800000000003</v>
      </c>
      <c r="AR487" s="6">
        <f t="shared" ca="1" si="182"/>
        <v>22259.040000000001</v>
      </c>
      <c r="AS487" s="6">
        <f t="shared" ca="1" si="183"/>
        <v>71001</v>
      </c>
      <c r="AT487" s="6">
        <f t="shared" ca="1" si="184"/>
        <v>54606.999999999993</v>
      </c>
      <c r="AU487" s="6">
        <f t="shared" ca="1" si="185"/>
        <v>98838.96</v>
      </c>
      <c r="AV487" s="6">
        <f t="shared" ca="1" si="186"/>
        <v>64932.5</v>
      </c>
      <c r="AW487" s="6">
        <f t="shared" ca="1" si="187"/>
        <v>0</v>
      </c>
      <c r="AX487" s="6">
        <f t="shared" ca="1" si="188"/>
        <v>0</v>
      </c>
      <c r="AY487" s="6">
        <f t="shared" ca="1" si="189"/>
        <v>0</v>
      </c>
      <c r="AZ487" s="6">
        <f t="shared" ca="1" si="190"/>
        <v>0</v>
      </c>
      <c r="BA487" s="6">
        <f t="shared" ca="1" si="191"/>
        <v>0</v>
      </c>
      <c r="BB487" s="6"/>
      <c r="BD487" s="4">
        <f t="shared" ca="1" si="192"/>
        <v>459804.05</v>
      </c>
      <c r="BF487" s="3">
        <f t="shared" si="193"/>
        <v>42605</v>
      </c>
      <c r="BG487" s="6">
        <f>BG486+SUMIFS('Transactions (Dated)'!H:H,'Transactions (Dated)'!D:D,'Share Values'!AM487)</f>
        <v>633797.67999999993</v>
      </c>
      <c r="BH487" s="6">
        <f ca="1">BH486+SUMIFS('Transactions (Dated)'!$F:$F,'Transactions (Dated)'!$D:$D,$BF487,'Transactions (Dated)'!$B:$B,BH$11,'Transactions (Dated)'!$C:$C,"Dividend (paid to cash)")*W487</f>
        <v>0</v>
      </c>
      <c r="BI487" s="6">
        <f ca="1">BI486+SUMIFS('Transactions (Dated)'!$F:$F,'Transactions (Dated)'!$D:$D,$BF487,'Transactions (Dated)'!$B:$B,BI$11,'Transactions (Dated)'!$C:$C,"Dividend (paid to cash)")*X487</f>
        <v>2421.875</v>
      </c>
      <c r="BJ487" s="6">
        <f ca="1">BJ486+SUMIFS('Transactions (Dated)'!$F:$F,'Transactions (Dated)'!$D:$D,$BF487,'Transactions (Dated)'!$B:$B,BJ$11,'Transactions (Dated)'!$C:$C,"Dividend (paid to cash)")*Y487</f>
        <v>0</v>
      </c>
      <c r="BK487" s="6">
        <f ca="1">BK486+SUMIFS('Transactions (Dated)'!$F:$F,'Transactions (Dated)'!$D:$D,$BF487,'Transactions (Dated)'!$B:$B,BK$11,'Transactions (Dated)'!$C:$C,"Dividend (paid to cash)")*Z487</f>
        <v>482.46000000000004</v>
      </c>
      <c r="BL487" s="6">
        <f ca="1">BL486+SUMIFS('Transactions (Dated)'!$F:$F,'Transactions (Dated)'!$D:$D,$BF487,'Transactions (Dated)'!$B:$B,BL$11,'Transactions (Dated)'!$C:$C,"Dividend (paid to cash)")*AA487</f>
        <v>0</v>
      </c>
      <c r="BM487" s="6">
        <f ca="1">BM486+SUMIFS('Transactions (Dated)'!$F:$F,'Transactions (Dated)'!$D:$D,$BF487,'Transactions (Dated)'!$B:$B,BM$11,'Transactions (Dated)'!$C:$C,"Dividend (paid to cash)")*AB487</f>
        <v>2874.5360000000001</v>
      </c>
      <c r="BN487" s="6">
        <f ca="1">BN486+SUMIFS('Transactions (Dated)'!$F:$F,'Transactions (Dated)'!$D:$D,$BF487,'Transactions (Dated)'!$B:$B,BN$11,'Transactions (Dated)'!$C:$C,"Dividend (paid to cash)")*AC487</f>
        <v>1740</v>
      </c>
      <c r="BO487" s="6">
        <f ca="1">BO486+SUMIFS('Transactions (Dated)'!$F:$F,'Transactions (Dated)'!$D:$D,$BF487,'Transactions (Dated)'!$B:$B,BO$11,'Transactions (Dated)'!$C:$C,"Dividend (paid to cash)")*AD487</f>
        <v>0</v>
      </c>
      <c r="BP487" s="6">
        <f ca="1">BP486+SUMIFS('Transactions (Dated)'!$F:$F,'Transactions (Dated)'!$D:$D,$BF487,'Transactions (Dated)'!$B:$B,BP$11,'Transactions (Dated)'!$C:$C,"Dividend (paid to cash)")*AE487</f>
        <v>0</v>
      </c>
      <c r="BQ487" s="6">
        <f ca="1">BQ486+SUMIFS('Transactions (Dated)'!$F:$F,'Transactions (Dated)'!$D:$D,$BF487,'Transactions (Dated)'!$B:$B,BQ$11,'Transactions (Dated)'!$C:$C,"Dividend (paid to cash)")*AF487</f>
        <v>0</v>
      </c>
      <c r="BR487" s="6">
        <f ca="1">BR486+SUMIFS('Transactions (Dated)'!$F:$F,'Transactions (Dated)'!$D:$D,$BF487,'Transactions (Dated)'!$B:$B,BR$11,'Transactions (Dated)'!$C:$C,"Dividend (paid to cash)")*AG487</f>
        <v>0</v>
      </c>
      <c r="BS487" s="6">
        <f ca="1">BS486+SUMIFS('Transactions (Dated)'!$F:$F,'Transactions (Dated)'!$D:$D,$BF487,'Transactions (Dated)'!$B:$B,BS$11,'Transactions (Dated)'!$C:$C,"Dividend (paid to cash)")*AH487</f>
        <v>0</v>
      </c>
      <c r="BT487" s="6">
        <f ca="1">BT486+SUMIFS('Transactions (Dated)'!$F:$F,'Transactions (Dated)'!$D:$D,$BF487,'Transactions (Dated)'!$B:$B,BT$11,'Transactions (Dated)'!$C:$C,"Dividend (paid to cash)")*AI487</f>
        <v>0</v>
      </c>
      <c r="BU487" s="6">
        <f ca="1">BU486+SUMIFS('Transactions (Dated)'!$F:$F,'Transactions (Dated)'!$D:$D,$BF487,'Transactions (Dated)'!$B:$B,BU$11,'Transactions (Dated)'!$C:$C,"Dividend (paid to cash)")*AJ487</f>
        <v>0</v>
      </c>
      <c r="BV487" s="6"/>
      <c r="BX487" s="6">
        <f t="shared" ca="1" si="198"/>
        <v>641316.55099999986</v>
      </c>
      <c r="BZ487" s="3">
        <f t="shared" si="199"/>
        <v>42605</v>
      </c>
      <c r="CA487" s="4">
        <f t="shared" ca="1" si="194"/>
        <v>459804.05</v>
      </c>
      <c r="CB487" s="4">
        <f t="shared" ca="1" si="195"/>
        <v>641316.55099999986</v>
      </c>
      <c r="CD487" s="4">
        <f t="shared" ca="1" si="196"/>
        <v>1101120.6009999998</v>
      </c>
    </row>
    <row r="488" spans="2:82" x14ac:dyDescent="0.15">
      <c r="B488" s="3">
        <f t="shared" si="197"/>
        <v>42606</v>
      </c>
      <c r="C488" s="2">
        <v>14626.2</v>
      </c>
      <c r="E488" s="70">
        <v>42606</v>
      </c>
      <c r="F488" s="69">
        <v>10.25</v>
      </c>
      <c r="G488" s="69">
        <v>2.4700000000000002</v>
      </c>
      <c r="H488" s="69">
        <v>19.78</v>
      </c>
      <c r="I488" s="69">
        <v>40.119999999999997</v>
      </c>
      <c r="J488" s="69">
        <v>9.5399999999999991</v>
      </c>
      <c r="K488" s="69">
        <v>14.34</v>
      </c>
      <c r="L488" s="69">
        <v>18.760000000000002</v>
      </c>
      <c r="M488" s="69">
        <v>6.59</v>
      </c>
      <c r="N488" s="69">
        <v>9.4</v>
      </c>
      <c r="O488" s="69">
        <v>9.9032999999999998</v>
      </c>
      <c r="P488" s="69">
        <v>22.67</v>
      </c>
      <c r="Q488" s="69">
        <v>1.18</v>
      </c>
      <c r="R488" s="69">
        <v>5.69</v>
      </c>
      <c r="S488" s="69">
        <v>42.65</v>
      </c>
      <c r="T488" s="4"/>
      <c r="V488" s="3">
        <f t="shared" si="176"/>
        <v>42606</v>
      </c>
      <c r="W488" s="40">
        <f ca="1">W487+SUMIFS('Transactions (Dated)'!$E$2:$E$53,'Transactions (Dated)'!$D$2:$D$53,'Share Values'!$V488,'Transactions (Dated)'!$B$2:$B$53,'Share Values'!W$11,'Transactions (Dated)'!$C$2:$C$53,"Buy")-SUMIFS('Transactions (Dated)'!$E$2:$E$53,'Transactions (Dated)'!$D$2:$D$53,'Share Values'!$V488,'Transactions (Dated)'!$B$2:$B$53,'Share Values'!W$11,'Transactions (Dated)'!$C$2:$C$53,"Sell")</f>
        <v>4625</v>
      </c>
      <c r="X488" s="40">
        <f ca="1">X487+SUMIFS('Transactions (Dated)'!$E$2:$E$53,'Transactions (Dated)'!$D$2:$D$53,'Share Values'!$V488,'Transactions (Dated)'!$B$2:$B$53,'Share Values'!X$11,'Transactions (Dated)'!$C$2:$C$53,"Buy")-SUMIFS('Transactions (Dated)'!$E$2:$E$53,'Transactions (Dated)'!$D$2:$D$53,'Share Values'!$V488,'Transactions (Dated)'!$B$2:$B$53,'Share Values'!X$11,'Transactions (Dated)'!$C$2:$C$53,"Sell")</f>
        <v>9375</v>
      </c>
      <c r="Y488" s="40">
        <f ca="1">Y487+SUMIFS('Transactions (Dated)'!$E$2:$E$53,'Transactions (Dated)'!$D$2:$D$53,'Share Values'!$V488,'Transactions (Dated)'!$B$2:$B$53,'Share Values'!Y$11,'Transactions (Dated)'!$C$2:$C$53,"Buy")-SUMIFS('Transactions (Dated)'!$E$2:$E$53,'Transactions (Dated)'!$D$2:$D$53,'Share Values'!$V488,'Transactions (Dated)'!$B$2:$B$53,'Share Values'!Y$11,'Transactions (Dated)'!$C$2:$C$53,"Sell")</f>
        <v>0</v>
      </c>
      <c r="Z488" s="40">
        <f ca="1">Z487+SUMIFS('Transactions (Dated)'!$E$2:$E$53,'Transactions (Dated)'!$D$2:$D$53,'Share Values'!$V488,'Transactions (Dated)'!$B$2:$B$53,'Share Values'!Z$11,'Transactions (Dated)'!$C$2:$C$53,"Buy")-SUMIFS('Transactions (Dated)'!$E$2:$E$53,'Transactions (Dated)'!$D$2:$D$53,'Share Values'!$V488,'Transactions (Dated)'!$B$2:$B$53,'Share Values'!Z$11,'Transactions (Dated)'!$C$2:$C$53,"Sell")</f>
        <v>1892</v>
      </c>
      <c r="AA488" s="40">
        <f ca="1">AA487+SUMIFS('Transactions (Dated)'!$E$2:$E$53,'Transactions (Dated)'!$D$2:$D$53,'Share Values'!$V488,'Transactions (Dated)'!$B$2:$B$53,'Share Values'!AA$11,'Transactions (Dated)'!$C$2:$C$53,"Buy")-SUMIFS('Transactions (Dated)'!$E$2:$E$53,'Transactions (Dated)'!$D$2:$D$53,'Share Values'!$V488,'Transactions (Dated)'!$B$2:$B$53,'Share Values'!AA$11,'Transactions (Dated)'!$C$2:$C$53,"Sell")</f>
        <v>2348</v>
      </c>
      <c r="AB488" s="40">
        <f ca="1">AB487+SUMIFS('Transactions (Dated)'!$E$2:$E$53,'Transactions (Dated)'!$D$2:$D$53,'Share Values'!$V488,'Transactions (Dated)'!$B$2:$B$53,'Share Values'!AB$11,'Transactions (Dated)'!$C$2:$C$53,"Buy")-SUMIFS('Transactions (Dated)'!$E$2:$E$53,'Transactions (Dated)'!$D$2:$D$53,'Share Values'!$V488,'Transactions (Dated)'!$B$2:$B$53,'Share Values'!AB$11,'Transactions (Dated)'!$C$2:$C$53,"Sell")</f>
        <v>4900</v>
      </c>
      <c r="AC488" s="40">
        <f ca="1">AC487+SUMIFS('Transactions (Dated)'!$E$2:$E$53,'Transactions (Dated)'!$D$2:$D$53,'Share Values'!$V488,'Transactions (Dated)'!$B$2:$B$53,'Share Values'!AC$11,'Transactions (Dated)'!$C$2:$C$53,"Buy")-SUMIFS('Transactions (Dated)'!$E$2:$E$53,'Transactions (Dated)'!$D$2:$D$53,'Share Values'!$V488,'Transactions (Dated)'!$B$2:$B$53,'Share Values'!AC$11,'Transactions (Dated)'!$C$2:$C$53,"Sell")</f>
        <v>2900</v>
      </c>
      <c r="AD488" s="40">
        <f ca="1">AD487+SUMIFS('Transactions (Dated)'!$E$2:$E$53,'Transactions (Dated)'!$D$2:$D$53,'Share Values'!$V488,'Transactions (Dated)'!$B$2:$B$53,'Share Values'!AD$11,'Transactions (Dated)'!$C$2:$C$53,"Buy")-SUMIFS('Transactions (Dated)'!$E$2:$E$53,'Transactions (Dated)'!$D$2:$D$53,'Share Values'!$V488,'Transactions (Dated)'!$B$2:$B$53,'Share Values'!AD$11,'Transactions (Dated)'!$C$2:$C$53,"Sell")</f>
        <v>14201</v>
      </c>
      <c r="AE488" s="40">
        <f ca="1">AE487+SUMIFS('Transactions (Dated)'!$E$2:$E$53,'Transactions (Dated)'!$D$2:$D$53,'Share Values'!$V488,'Transactions (Dated)'!$B$2:$B$53,'Share Values'!AE$11,'Transactions (Dated)'!$C$2:$C$53,"Buy")-SUMIFS('Transactions (Dated)'!$E$2:$E$53,'Transactions (Dated)'!$D$2:$D$53,'Share Values'!$V488,'Transactions (Dated)'!$B$2:$B$53,'Share Values'!AE$11,'Transactions (Dated)'!$C$2:$C$53,"Sell")</f>
        <v>6835</v>
      </c>
      <c r="AF488" s="40">
        <f ca="1">AF487+SUMIFS('Transactions (Dated)'!$E$2:$E$53,'Transactions (Dated)'!$D$2:$D$53,'Share Values'!$V488,'Transactions (Dated)'!$B$2:$B$53,'Share Values'!AF$11,'Transactions (Dated)'!$C$2:$C$53,"Buy")-SUMIFS('Transactions (Dated)'!$E$2:$E$53,'Transactions (Dated)'!$D$2:$D$53,'Share Values'!$V488,'Transactions (Dated)'!$B$2:$B$53,'Share Values'!AF$11,'Transactions (Dated)'!$C$2:$C$53,"Sell")</f>
        <v>0</v>
      </c>
      <c r="AG488" s="40">
        <f ca="1">AG487+SUMIFS('Transactions (Dated)'!$E$2:$E$53,'Transactions (Dated)'!$D$2:$D$53,'Share Values'!$V488,'Transactions (Dated)'!$B$2:$B$53,'Share Values'!AG$11,'Transactions (Dated)'!$C$2:$C$53,"Buy")-SUMIFS('Transactions (Dated)'!$E$2:$E$53,'Transactions (Dated)'!$D$2:$D$53,'Share Values'!$V488,'Transactions (Dated)'!$B$2:$B$53,'Share Values'!AG$11,'Transactions (Dated)'!$C$2:$C$53,"Sell")</f>
        <v>0</v>
      </c>
      <c r="AH488" s="40">
        <f ca="1">AH487+SUMIFS('Transactions (Dated)'!$E$2:$E$53,'Transactions (Dated)'!$D$2:$D$53,'Share Values'!$V488,'Transactions (Dated)'!$B$2:$B$53,'Share Values'!AH$11,'Transactions (Dated)'!$C$2:$C$53,"Buy")-SUMIFS('Transactions (Dated)'!$E$2:$E$53,'Transactions (Dated)'!$D$2:$D$53,'Share Values'!$V488,'Transactions (Dated)'!$B$2:$B$53,'Share Values'!AH$11,'Transactions (Dated)'!$C$2:$C$53,"Sell")</f>
        <v>0</v>
      </c>
      <c r="AI488" s="40">
        <f ca="1">AI487+SUMIFS('Transactions (Dated)'!$E$2:$E$53,'Transactions (Dated)'!$D$2:$D$53,'Share Values'!$V488,'Transactions (Dated)'!$B$2:$B$53,'Share Values'!AI$11,'Transactions (Dated)'!$C$2:$C$53,"Buy")-SUMIFS('Transactions (Dated)'!$E$2:$E$53,'Transactions (Dated)'!$D$2:$D$53,'Share Values'!$V488,'Transactions (Dated)'!$B$2:$B$53,'Share Values'!AI$11,'Transactions (Dated)'!$C$2:$C$53,"Sell")</f>
        <v>0</v>
      </c>
      <c r="AJ488" s="40">
        <f ca="1">AJ487+SUMIFS('Transactions (Dated)'!$E$2:$E$53,'Transactions (Dated)'!$D$2:$D$53,'Share Values'!$V488,'Transactions (Dated)'!$B$2:$B$53,'Share Values'!AJ$11,'Transactions (Dated)'!$C$2:$C$53,"Buy")-SUMIFS('Transactions (Dated)'!$E$2:$E$53,'Transactions (Dated)'!$D$2:$D$53,'Share Values'!$V488,'Transactions (Dated)'!$B$2:$B$53,'Share Values'!AJ$11,'Transactions (Dated)'!$C$2:$C$53,"Sell")</f>
        <v>0</v>
      </c>
      <c r="AK488" s="40"/>
      <c r="AM488" s="3">
        <f t="shared" si="177"/>
        <v>42606</v>
      </c>
      <c r="AN488" s="6">
        <f t="shared" ca="1" si="178"/>
        <v>47406.25</v>
      </c>
      <c r="AO488" s="6">
        <f t="shared" ca="1" si="179"/>
        <v>23156.250000000004</v>
      </c>
      <c r="AP488" s="6">
        <f t="shared" ca="1" si="180"/>
        <v>0</v>
      </c>
      <c r="AQ488" s="6">
        <f t="shared" ca="1" si="181"/>
        <v>75907.039999999994</v>
      </c>
      <c r="AR488" s="6">
        <f t="shared" ca="1" si="182"/>
        <v>22399.919999999998</v>
      </c>
      <c r="AS488" s="6">
        <f t="shared" ca="1" si="183"/>
        <v>70266</v>
      </c>
      <c r="AT488" s="6">
        <f t="shared" ca="1" si="184"/>
        <v>54404.000000000007</v>
      </c>
      <c r="AU488" s="6">
        <f t="shared" ca="1" si="185"/>
        <v>93584.59</v>
      </c>
      <c r="AV488" s="6">
        <f t="shared" ca="1" si="186"/>
        <v>64249</v>
      </c>
      <c r="AW488" s="6">
        <f t="shared" ca="1" si="187"/>
        <v>0</v>
      </c>
      <c r="AX488" s="6">
        <f t="shared" ca="1" si="188"/>
        <v>0</v>
      </c>
      <c r="AY488" s="6">
        <f t="shared" ca="1" si="189"/>
        <v>0</v>
      </c>
      <c r="AZ488" s="6">
        <f t="shared" ca="1" si="190"/>
        <v>0</v>
      </c>
      <c r="BA488" s="6">
        <f t="shared" ca="1" si="191"/>
        <v>0</v>
      </c>
      <c r="BB488" s="6"/>
      <c r="BD488" s="4">
        <f t="shared" ca="1" si="192"/>
        <v>451373.04999999993</v>
      </c>
      <c r="BF488" s="3">
        <f t="shared" si="193"/>
        <v>42606</v>
      </c>
      <c r="BG488" s="6">
        <f>BG487+SUMIFS('Transactions (Dated)'!H:H,'Transactions (Dated)'!D:D,'Share Values'!AM488)</f>
        <v>633797.67999999993</v>
      </c>
      <c r="BH488" s="6">
        <f ca="1">BH487+SUMIFS('Transactions (Dated)'!$F:$F,'Transactions (Dated)'!$D:$D,$BF488,'Transactions (Dated)'!$B:$B,BH$11,'Transactions (Dated)'!$C:$C,"Dividend (paid to cash)")*W488</f>
        <v>0</v>
      </c>
      <c r="BI488" s="6">
        <f ca="1">BI487+SUMIFS('Transactions (Dated)'!$F:$F,'Transactions (Dated)'!$D:$D,$BF488,'Transactions (Dated)'!$B:$B,BI$11,'Transactions (Dated)'!$C:$C,"Dividend (paid to cash)")*X488</f>
        <v>2421.875</v>
      </c>
      <c r="BJ488" s="6">
        <f ca="1">BJ487+SUMIFS('Transactions (Dated)'!$F:$F,'Transactions (Dated)'!$D:$D,$BF488,'Transactions (Dated)'!$B:$B,BJ$11,'Transactions (Dated)'!$C:$C,"Dividend (paid to cash)")*Y488</f>
        <v>0</v>
      </c>
      <c r="BK488" s="6">
        <f ca="1">BK487+SUMIFS('Transactions (Dated)'!$F:$F,'Transactions (Dated)'!$D:$D,$BF488,'Transactions (Dated)'!$B:$B,BK$11,'Transactions (Dated)'!$C:$C,"Dividend (paid to cash)")*Z488</f>
        <v>482.46000000000004</v>
      </c>
      <c r="BL488" s="6">
        <f ca="1">BL487+SUMIFS('Transactions (Dated)'!$F:$F,'Transactions (Dated)'!$D:$D,$BF488,'Transactions (Dated)'!$B:$B,BL$11,'Transactions (Dated)'!$C:$C,"Dividend (paid to cash)")*AA488</f>
        <v>0</v>
      </c>
      <c r="BM488" s="6">
        <f ca="1">BM487+SUMIFS('Transactions (Dated)'!$F:$F,'Transactions (Dated)'!$D:$D,$BF488,'Transactions (Dated)'!$B:$B,BM$11,'Transactions (Dated)'!$C:$C,"Dividend (paid to cash)")*AB488</f>
        <v>2874.5360000000001</v>
      </c>
      <c r="BN488" s="6">
        <f ca="1">BN487+SUMIFS('Transactions (Dated)'!$F:$F,'Transactions (Dated)'!$D:$D,$BF488,'Transactions (Dated)'!$B:$B,BN$11,'Transactions (Dated)'!$C:$C,"Dividend (paid to cash)")*AC488</f>
        <v>1740</v>
      </c>
      <c r="BO488" s="6">
        <f ca="1">BO487+SUMIFS('Transactions (Dated)'!$F:$F,'Transactions (Dated)'!$D:$D,$BF488,'Transactions (Dated)'!$B:$B,BO$11,'Transactions (Dated)'!$C:$C,"Dividend (paid to cash)")*AD488</f>
        <v>0</v>
      </c>
      <c r="BP488" s="6">
        <f ca="1">BP487+SUMIFS('Transactions (Dated)'!$F:$F,'Transactions (Dated)'!$D:$D,$BF488,'Transactions (Dated)'!$B:$B,BP$11,'Transactions (Dated)'!$C:$C,"Dividend (paid to cash)")*AE488</f>
        <v>0</v>
      </c>
      <c r="BQ488" s="6">
        <f ca="1">BQ487+SUMIFS('Transactions (Dated)'!$F:$F,'Transactions (Dated)'!$D:$D,$BF488,'Transactions (Dated)'!$B:$B,BQ$11,'Transactions (Dated)'!$C:$C,"Dividend (paid to cash)")*AF488</f>
        <v>0</v>
      </c>
      <c r="BR488" s="6">
        <f ca="1">BR487+SUMIFS('Transactions (Dated)'!$F:$F,'Transactions (Dated)'!$D:$D,$BF488,'Transactions (Dated)'!$B:$B,BR$11,'Transactions (Dated)'!$C:$C,"Dividend (paid to cash)")*AG488</f>
        <v>0</v>
      </c>
      <c r="BS488" s="6">
        <f ca="1">BS487+SUMIFS('Transactions (Dated)'!$F:$F,'Transactions (Dated)'!$D:$D,$BF488,'Transactions (Dated)'!$B:$B,BS$11,'Transactions (Dated)'!$C:$C,"Dividend (paid to cash)")*AH488</f>
        <v>0</v>
      </c>
      <c r="BT488" s="6">
        <f ca="1">BT487+SUMIFS('Transactions (Dated)'!$F:$F,'Transactions (Dated)'!$D:$D,$BF488,'Transactions (Dated)'!$B:$B,BT$11,'Transactions (Dated)'!$C:$C,"Dividend (paid to cash)")*AI488</f>
        <v>0</v>
      </c>
      <c r="BU488" s="6">
        <f ca="1">BU487+SUMIFS('Transactions (Dated)'!$F:$F,'Transactions (Dated)'!$D:$D,$BF488,'Transactions (Dated)'!$B:$B,BU$11,'Transactions (Dated)'!$C:$C,"Dividend (paid to cash)")*AJ488</f>
        <v>0</v>
      </c>
      <c r="BV488" s="6"/>
      <c r="BX488" s="6">
        <f t="shared" ca="1" si="198"/>
        <v>641316.55099999986</v>
      </c>
      <c r="BZ488" s="3">
        <f t="shared" si="199"/>
        <v>42606</v>
      </c>
      <c r="CA488" s="4">
        <f t="shared" ca="1" si="194"/>
        <v>451373.04999999993</v>
      </c>
      <c r="CB488" s="4">
        <f t="shared" ca="1" si="195"/>
        <v>641316.55099999986</v>
      </c>
      <c r="CD488" s="4">
        <f t="shared" ca="1" si="196"/>
        <v>1092689.6009999998</v>
      </c>
    </row>
    <row r="489" spans="2:82" x14ac:dyDescent="0.15">
      <c r="B489" s="3">
        <f t="shared" si="197"/>
        <v>42607</v>
      </c>
      <c r="C489" s="2">
        <v>14630.7</v>
      </c>
      <c r="E489" s="70">
        <v>42607</v>
      </c>
      <c r="F489" s="69">
        <v>10.32</v>
      </c>
      <c r="G489" s="69">
        <v>2.48</v>
      </c>
      <c r="H489" s="69">
        <v>19.77</v>
      </c>
      <c r="I489" s="69">
        <v>40.11</v>
      </c>
      <c r="J489" s="69">
        <v>9.49</v>
      </c>
      <c r="K489" s="69">
        <v>14.5</v>
      </c>
      <c r="L489" s="69">
        <v>18.850000000000001</v>
      </c>
      <c r="M489" s="69">
        <v>6.96</v>
      </c>
      <c r="N489" s="69">
        <v>9.4</v>
      </c>
      <c r="O489" s="69">
        <v>10</v>
      </c>
      <c r="P489" s="69">
        <v>22.72</v>
      </c>
      <c r="Q489" s="69">
        <v>1.1399999999999999</v>
      </c>
      <c r="R489" s="69">
        <v>5.67</v>
      </c>
      <c r="S489" s="69">
        <v>42.79</v>
      </c>
      <c r="T489" s="4"/>
      <c r="V489" s="3">
        <f t="shared" si="176"/>
        <v>42607</v>
      </c>
      <c r="W489" s="40">
        <f ca="1">W488+SUMIFS('Transactions (Dated)'!$E$2:$E$53,'Transactions (Dated)'!$D$2:$D$53,'Share Values'!$V489,'Transactions (Dated)'!$B$2:$B$53,'Share Values'!W$11,'Transactions (Dated)'!$C$2:$C$53,"Buy")-SUMIFS('Transactions (Dated)'!$E$2:$E$53,'Transactions (Dated)'!$D$2:$D$53,'Share Values'!$V489,'Transactions (Dated)'!$B$2:$B$53,'Share Values'!W$11,'Transactions (Dated)'!$C$2:$C$53,"Sell")</f>
        <v>4625</v>
      </c>
      <c r="X489" s="40">
        <f ca="1">X488+SUMIFS('Transactions (Dated)'!$E$2:$E$53,'Transactions (Dated)'!$D$2:$D$53,'Share Values'!$V489,'Transactions (Dated)'!$B$2:$B$53,'Share Values'!X$11,'Transactions (Dated)'!$C$2:$C$53,"Buy")-SUMIFS('Transactions (Dated)'!$E$2:$E$53,'Transactions (Dated)'!$D$2:$D$53,'Share Values'!$V489,'Transactions (Dated)'!$B$2:$B$53,'Share Values'!X$11,'Transactions (Dated)'!$C$2:$C$53,"Sell")</f>
        <v>9375</v>
      </c>
      <c r="Y489" s="40">
        <f ca="1">Y488+SUMIFS('Transactions (Dated)'!$E$2:$E$53,'Transactions (Dated)'!$D$2:$D$53,'Share Values'!$V489,'Transactions (Dated)'!$B$2:$B$53,'Share Values'!Y$11,'Transactions (Dated)'!$C$2:$C$53,"Buy")-SUMIFS('Transactions (Dated)'!$E$2:$E$53,'Transactions (Dated)'!$D$2:$D$53,'Share Values'!$V489,'Transactions (Dated)'!$B$2:$B$53,'Share Values'!Y$11,'Transactions (Dated)'!$C$2:$C$53,"Sell")</f>
        <v>0</v>
      </c>
      <c r="Z489" s="40">
        <f ca="1">Z488+SUMIFS('Transactions (Dated)'!$E$2:$E$53,'Transactions (Dated)'!$D$2:$D$53,'Share Values'!$V489,'Transactions (Dated)'!$B$2:$B$53,'Share Values'!Z$11,'Transactions (Dated)'!$C$2:$C$53,"Buy")-SUMIFS('Transactions (Dated)'!$E$2:$E$53,'Transactions (Dated)'!$D$2:$D$53,'Share Values'!$V489,'Transactions (Dated)'!$B$2:$B$53,'Share Values'!Z$11,'Transactions (Dated)'!$C$2:$C$53,"Sell")</f>
        <v>1892</v>
      </c>
      <c r="AA489" s="40">
        <f ca="1">AA488+SUMIFS('Transactions (Dated)'!$E$2:$E$53,'Transactions (Dated)'!$D$2:$D$53,'Share Values'!$V489,'Transactions (Dated)'!$B$2:$B$53,'Share Values'!AA$11,'Transactions (Dated)'!$C$2:$C$53,"Buy")-SUMIFS('Transactions (Dated)'!$E$2:$E$53,'Transactions (Dated)'!$D$2:$D$53,'Share Values'!$V489,'Transactions (Dated)'!$B$2:$B$53,'Share Values'!AA$11,'Transactions (Dated)'!$C$2:$C$53,"Sell")</f>
        <v>2348</v>
      </c>
      <c r="AB489" s="40">
        <f ca="1">AB488+SUMIFS('Transactions (Dated)'!$E$2:$E$53,'Transactions (Dated)'!$D$2:$D$53,'Share Values'!$V489,'Transactions (Dated)'!$B$2:$B$53,'Share Values'!AB$11,'Transactions (Dated)'!$C$2:$C$53,"Buy")-SUMIFS('Transactions (Dated)'!$E$2:$E$53,'Transactions (Dated)'!$D$2:$D$53,'Share Values'!$V489,'Transactions (Dated)'!$B$2:$B$53,'Share Values'!AB$11,'Transactions (Dated)'!$C$2:$C$53,"Sell")</f>
        <v>4900</v>
      </c>
      <c r="AC489" s="40">
        <f ca="1">AC488+SUMIFS('Transactions (Dated)'!$E$2:$E$53,'Transactions (Dated)'!$D$2:$D$53,'Share Values'!$V489,'Transactions (Dated)'!$B$2:$B$53,'Share Values'!AC$11,'Transactions (Dated)'!$C$2:$C$53,"Buy")-SUMIFS('Transactions (Dated)'!$E$2:$E$53,'Transactions (Dated)'!$D$2:$D$53,'Share Values'!$V489,'Transactions (Dated)'!$B$2:$B$53,'Share Values'!AC$11,'Transactions (Dated)'!$C$2:$C$53,"Sell")</f>
        <v>2900</v>
      </c>
      <c r="AD489" s="40">
        <f ca="1">AD488+SUMIFS('Transactions (Dated)'!$E$2:$E$53,'Transactions (Dated)'!$D$2:$D$53,'Share Values'!$V489,'Transactions (Dated)'!$B$2:$B$53,'Share Values'!AD$11,'Transactions (Dated)'!$C$2:$C$53,"Buy")-SUMIFS('Transactions (Dated)'!$E$2:$E$53,'Transactions (Dated)'!$D$2:$D$53,'Share Values'!$V489,'Transactions (Dated)'!$B$2:$B$53,'Share Values'!AD$11,'Transactions (Dated)'!$C$2:$C$53,"Sell")</f>
        <v>14201</v>
      </c>
      <c r="AE489" s="40">
        <f ca="1">AE488+SUMIFS('Transactions (Dated)'!$E$2:$E$53,'Transactions (Dated)'!$D$2:$D$53,'Share Values'!$V489,'Transactions (Dated)'!$B$2:$B$53,'Share Values'!AE$11,'Transactions (Dated)'!$C$2:$C$53,"Buy")-SUMIFS('Transactions (Dated)'!$E$2:$E$53,'Transactions (Dated)'!$D$2:$D$53,'Share Values'!$V489,'Transactions (Dated)'!$B$2:$B$53,'Share Values'!AE$11,'Transactions (Dated)'!$C$2:$C$53,"Sell")</f>
        <v>6835</v>
      </c>
      <c r="AF489" s="40">
        <f ca="1">AF488+SUMIFS('Transactions (Dated)'!$E$2:$E$53,'Transactions (Dated)'!$D$2:$D$53,'Share Values'!$V489,'Transactions (Dated)'!$B$2:$B$53,'Share Values'!AF$11,'Transactions (Dated)'!$C$2:$C$53,"Buy")-SUMIFS('Transactions (Dated)'!$E$2:$E$53,'Transactions (Dated)'!$D$2:$D$53,'Share Values'!$V489,'Transactions (Dated)'!$B$2:$B$53,'Share Values'!AF$11,'Transactions (Dated)'!$C$2:$C$53,"Sell")</f>
        <v>0</v>
      </c>
      <c r="AG489" s="40">
        <f ca="1">AG488+SUMIFS('Transactions (Dated)'!$E$2:$E$53,'Transactions (Dated)'!$D$2:$D$53,'Share Values'!$V489,'Transactions (Dated)'!$B$2:$B$53,'Share Values'!AG$11,'Transactions (Dated)'!$C$2:$C$53,"Buy")-SUMIFS('Transactions (Dated)'!$E$2:$E$53,'Transactions (Dated)'!$D$2:$D$53,'Share Values'!$V489,'Transactions (Dated)'!$B$2:$B$53,'Share Values'!AG$11,'Transactions (Dated)'!$C$2:$C$53,"Sell")</f>
        <v>0</v>
      </c>
      <c r="AH489" s="40">
        <f ca="1">AH488+SUMIFS('Transactions (Dated)'!$E$2:$E$53,'Transactions (Dated)'!$D$2:$D$53,'Share Values'!$V489,'Transactions (Dated)'!$B$2:$B$53,'Share Values'!AH$11,'Transactions (Dated)'!$C$2:$C$53,"Buy")-SUMIFS('Transactions (Dated)'!$E$2:$E$53,'Transactions (Dated)'!$D$2:$D$53,'Share Values'!$V489,'Transactions (Dated)'!$B$2:$B$53,'Share Values'!AH$11,'Transactions (Dated)'!$C$2:$C$53,"Sell")</f>
        <v>0</v>
      </c>
      <c r="AI489" s="40">
        <f ca="1">AI488+SUMIFS('Transactions (Dated)'!$E$2:$E$53,'Transactions (Dated)'!$D$2:$D$53,'Share Values'!$V489,'Transactions (Dated)'!$B$2:$B$53,'Share Values'!AI$11,'Transactions (Dated)'!$C$2:$C$53,"Buy")-SUMIFS('Transactions (Dated)'!$E$2:$E$53,'Transactions (Dated)'!$D$2:$D$53,'Share Values'!$V489,'Transactions (Dated)'!$B$2:$B$53,'Share Values'!AI$11,'Transactions (Dated)'!$C$2:$C$53,"Sell")</f>
        <v>0</v>
      </c>
      <c r="AJ489" s="40">
        <f ca="1">AJ488+SUMIFS('Transactions (Dated)'!$E$2:$E$53,'Transactions (Dated)'!$D$2:$D$53,'Share Values'!$V489,'Transactions (Dated)'!$B$2:$B$53,'Share Values'!AJ$11,'Transactions (Dated)'!$C$2:$C$53,"Buy")-SUMIFS('Transactions (Dated)'!$E$2:$E$53,'Transactions (Dated)'!$D$2:$D$53,'Share Values'!$V489,'Transactions (Dated)'!$B$2:$B$53,'Share Values'!AJ$11,'Transactions (Dated)'!$C$2:$C$53,"Sell")</f>
        <v>0</v>
      </c>
      <c r="AK489" s="40"/>
      <c r="AM489" s="3">
        <f t="shared" si="177"/>
        <v>42607</v>
      </c>
      <c r="AN489" s="6">
        <f t="shared" ca="1" si="178"/>
        <v>47730</v>
      </c>
      <c r="AO489" s="6">
        <f t="shared" ca="1" si="179"/>
        <v>23250</v>
      </c>
      <c r="AP489" s="6">
        <f t="shared" ca="1" si="180"/>
        <v>0</v>
      </c>
      <c r="AQ489" s="6">
        <f t="shared" ca="1" si="181"/>
        <v>75888.12</v>
      </c>
      <c r="AR489" s="6">
        <f t="shared" ca="1" si="182"/>
        <v>22282.52</v>
      </c>
      <c r="AS489" s="6">
        <f t="shared" ca="1" si="183"/>
        <v>71050</v>
      </c>
      <c r="AT489" s="6">
        <f t="shared" ca="1" si="184"/>
        <v>54665.000000000007</v>
      </c>
      <c r="AU489" s="6">
        <f t="shared" ca="1" si="185"/>
        <v>98838.96</v>
      </c>
      <c r="AV489" s="6">
        <f t="shared" ca="1" si="186"/>
        <v>64249</v>
      </c>
      <c r="AW489" s="6">
        <f t="shared" ca="1" si="187"/>
        <v>0</v>
      </c>
      <c r="AX489" s="6">
        <f t="shared" ca="1" si="188"/>
        <v>0</v>
      </c>
      <c r="AY489" s="6">
        <f t="shared" ca="1" si="189"/>
        <v>0</v>
      </c>
      <c r="AZ489" s="6">
        <f t="shared" ca="1" si="190"/>
        <v>0</v>
      </c>
      <c r="BA489" s="6">
        <f t="shared" ca="1" si="191"/>
        <v>0</v>
      </c>
      <c r="BB489" s="6"/>
      <c r="BD489" s="4">
        <f t="shared" ca="1" si="192"/>
        <v>457953.60000000003</v>
      </c>
      <c r="BF489" s="3">
        <f t="shared" si="193"/>
        <v>42607</v>
      </c>
      <c r="BG489" s="6">
        <f>BG488+SUMIFS('Transactions (Dated)'!H:H,'Transactions (Dated)'!D:D,'Share Values'!AM489)</f>
        <v>633797.67999999993</v>
      </c>
      <c r="BH489" s="6">
        <f ca="1">BH488+SUMIFS('Transactions (Dated)'!$F:$F,'Transactions (Dated)'!$D:$D,$BF489,'Transactions (Dated)'!$B:$B,BH$11,'Transactions (Dated)'!$C:$C,"Dividend (paid to cash)")*W489</f>
        <v>0</v>
      </c>
      <c r="BI489" s="6">
        <f ca="1">BI488+SUMIFS('Transactions (Dated)'!$F:$F,'Transactions (Dated)'!$D:$D,$BF489,'Transactions (Dated)'!$B:$B,BI$11,'Transactions (Dated)'!$C:$C,"Dividend (paid to cash)")*X489</f>
        <v>2421.875</v>
      </c>
      <c r="BJ489" s="6">
        <f ca="1">BJ488+SUMIFS('Transactions (Dated)'!$F:$F,'Transactions (Dated)'!$D:$D,$BF489,'Transactions (Dated)'!$B:$B,BJ$11,'Transactions (Dated)'!$C:$C,"Dividend (paid to cash)")*Y489</f>
        <v>0</v>
      </c>
      <c r="BK489" s="6">
        <f ca="1">BK488+SUMIFS('Transactions (Dated)'!$F:$F,'Transactions (Dated)'!$D:$D,$BF489,'Transactions (Dated)'!$B:$B,BK$11,'Transactions (Dated)'!$C:$C,"Dividend (paid to cash)")*Z489</f>
        <v>482.46000000000004</v>
      </c>
      <c r="BL489" s="6">
        <f ca="1">BL488+SUMIFS('Transactions (Dated)'!$F:$F,'Transactions (Dated)'!$D:$D,$BF489,'Transactions (Dated)'!$B:$B,BL$11,'Transactions (Dated)'!$C:$C,"Dividend (paid to cash)")*AA489</f>
        <v>0</v>
      </c>
      <c r="BM489" s="6">
        <f ca="1">BM488+SUMIFS('Transactions (Dated)'!$F:$F,'Transactions (Dated)'!$D:$D,$BF489,'Transactions (Dated)'!$B:$B,BM$11,'Transactions (Dated)'!$C:$C,"Dividend (paid to cash)")*AB489</f>
        <v>2874.5360000000001</v>
      </c>
      <c r="BN489" s="6">
        <f ca="1">BN488+SUMIFS('Transactions (Dated)'!$F:$F,'Transactions (Dated)'!$D:$D,$BF489,'Transactions (Dated)'!$B:$B,BN$11,'Transactions (Dated)'!$C:$C,"Dividend (paid to cash)")*AC489</f>
        <v>1740</v>
      </c>
      <c r="BO489" s="6">
        <f ca="1">BO488+SUMIFS('Transactions (Dated)'!$F:$F,'Transactions (Dated)'!$D:$D,$BF489,'Transactions (Dated)'!$B:$B,BO$11,'Transactions (Dated)'!$C:$C,"Dividend (paid to cash)")*AD489</f>
        <v>0</v>
      </c>
      <c r="BP489" s="6">
        <f ca="1">BP488+SUMIFS('Transactions (Dated)'!$F:$F,'Transactions (Dated)'!$D:$D,$BF489,'Transactions (Dated)'!$B:$B,BP$11,'Transactions (Dated)'!$C:$C,"Dividend (paid to cash)")*AE489</f>
        <v>0</v>
      </c>
      <c r="BQ489" s="6">
        <f ca="1">BQ488+SUMIFS('Transactions (Dated)'!$F:$F,'Transactions (Dated)'!$D:$D,$BF489,'Transactions (Dated)'!$B:$B,BQ$11,'Transactions (Dated)'!$C:$C,"Dividend (paid to cash)")*AF489</f>
        <v>0</v>
      </c>
      <c r="BR489" s="6">
        <f ca="1">BR488+SUMIFS('Transactions (Dated)'!$F:$F,'Transactions (Dated)'!$D:$D,$BF489,'Transactions (Dated)'!$B:$B,BR$11,'Transactions (Dated)'!$C:$C,"Dividend (paid to cash)")*AG489</f>
        <v>0</v>
      </c>
      <c r="BS489" s="6">
        <f ca="1">BS488+SUMIFS('Transactions (Dated)'!$F:$F,'Transactions (Dated)'!$D:$D,$BF489,'Transactions (Dated)'!$B:$B,BS$11,'Transactions (Dated)'!$C:$C,"Dividend (paid to cash)")*AH489</f>
        <v>0</v>
      </c>
      <c r="BT489" s="6">
        <f ca="1">BT488+SUMIFS('Transactions (Dated)'!$F:$F,'Transactions (Dated)'!$D:$D,$BF489,'Transactions (Dated)'!$B:$B,BT$11,'Transactions (Dated)'!$C:$C,"Dividend (paid to cash)")*AI489</f>
        <v>0</v>
      </c>
      <c r="BU489" s="6">
        <f ca="1">BU488+SUMIFS('Transactions (Dated)'!$F:$F,'Transactions (Dated)'!$D:$D,$BF489,'Transactions (Dated)'!$B:$B,BU$11,'Transactions (Dated)'!$C:$C,"Dividend (paid to cash)")*AJ489</f>
        <v>0</v>
      </c>
      <c r="BV489" s="6"/>
      <c r="BX489" s="6">
        <f t="shared" ca="1" si="198"/>
        <v>641316.55099999986</v>
      </c>
      <c r="BZ489" s="3">
        <f t="shared" si="199"/>
        <v>42607</v>
      </c>
      <c r="CA489" s="4">
        <f t="shared" ca="1" si="194"/>
        <v>457953.60000000003</v>
      </c>
      <c r="CB489" s="4">
        <f t="shared" ca="1" si="195"/>
        <v>641316.55099999986</v>
      </c>
      <c r="CD489" s="4">
        <f t="shared" ca="1" si="196"/>
        <v>1099270.1509999998</v>
      </c>
    </row>
    <row r="490" spans="2:82" x14ac:dyDescent="0.15">
      <c r="B490" s="3">
        <f t="shared" si="197"/>
        <v>42608</v>
      </c>
      <c r="C490" s="2">
        <v>14639.9</v>
      </c>
      <c r="E490" s="70">
        <v>42608</v>
      </c>
      <c r="F490" s="69">
        <v>10.38</v>
      </c>
      <c r="G490" s="69">
        <v>2.38</v>
      </c>
      <c r="H490" s="69">
        <v>19.79</v>
      </c>
      <c r="I490" s="69">
        <v>40.369999999999997</v>
      </c>
      <c r="J490" s="69">
        <v>9.34</v>
      </c>
      <c r="K490" s="69">
        <v>14.16</v>
      </c>
      <c r="L490" s="69">
        <v>18.91</v>
      </c>
      <c r="M490" s="69">
        <v>7.11</v>
      </c>
      <c r="N490" s="69">
        <v>9.4499999999999993</v>
      </c>
      <c r="O490" s="69">
        <v>10.166700000000001</v>
      </c>
      <c r="P490" s="69">
        <v>22.73</v>
      </c>
      <c r="Q490" s="69">
        <v>1.17</v>
      </c>
      <c r="R490" s="69">
        <v>5.63</v>
      </c>
      <c r="S490" s="69">
        <v>42.22</v>
      </c>
      <c r="T490" s="4"/>
      <c r="V490" s="3">
        <f t="shared" si="176"/>
        <v>42608</v>
      </c>
      <c r="W490" s="40">
        <f ca="1">W489+SUMIFS('Transactions (Dated)'!$E$2:$E$53,'Transactions (Dated)'!$D$2:$D$53,'Share Values'!$V490,'Transactions (Dated)'!$B$2:$B$53,'Share Values'!W$11,'Transactions (Dated)'!$C$2:$C$53,"Buy")-SUMIFS('Transactions (Dated)'!$E$2:$E$53,'Transactions (Dated)'!$D$2:$D$53,'Share Values'!$V490,'Transactions (Dated)'!$B$2:$B$53,'Share Values'!W$11,'Transactions (Dated)'!$C$2:$C$53,"Sell")</f>
        <v>4625</v>
      </c>
      <c r="X490" s="40">
        <f ca="1">X489+SUMIFS('Transactions (Dated)'!$E$2:$E$53,'Transactions (Dated)'!$D$2:$D$53,'Share Values'!$V490,'Transactions (Dated)'!$B$2:$B$53,'Share Values'!X$11,'Transactions (Dated)'!$C$2:$C$53,"Buy")-SUMIFS('Transactions (Dated)'!$E$2:$E$53,'Transactions (Dated)'!$D$2:$D$53,'Share Values'!$V490,'Transactions (Dated)'!$B$2:$B$53,'Share Values'!X$11,'Transactions (Dated)'!$C$2:$C$53,"Sell")</f>
        <v>9375</v>
      </c>
      <c r="Y490" s="40">
        <f ca="1">Y489+SUMIFS('Transactions (Dated)'!$E$2:$E$53,'Transactions (Dated)'!$D$2:$D$53,'Share Values'!$V490,'Transactions (Dated)'!$B$2:$B$53,'Share Values'!Y$11,'Transactions (Dated)'!$C$2:$C$53,"Buy")-SUMIFS('Transactions (Dated)'!$E$2:$E$53,'Transactions (Dated)'!$D$2:$D$53,'Share Values'!$V490,'Transactions (Dated)'!$B$2:$B$53,'Share Values'!Y$11,'Transactions (Dated)'!$C$2:$C$53,"Sell")</f>
        <v>0</v>
      </c>
      <c r="Z490" s="40">
        <f ca="1">Z489+SUMIFS('Transactions (Dated)'!$E$2:$E$53,'Transactions (Dated)'!$D$2:$D$53,'Share Values'!$V490,'Transactions (Dated)'!$B$2:$B$53,'Share Values'!Z$11,'Transactions (Dated)'!$C$2:$C$53,"Buy")-SUMIFS('Transactions (Dated)'!$E$2:$E$53,'Transactions (Dated)'!$D$2:$D$53,'Share Values'!$V490,'Transactions (Dated)'!$B$2:$B$53,'Share Values'!Z$11,'Transactions (Dated)'!$C$2:$C$53,"Sell")</f>
        <v>1892</v>
      </c>
      <c r="AA490" s="40">
        <f ca="1">AA489+SUMIFS('Transactions (Dated)'!$E$2:$E$53,'Transactions (Dated)'!$D$2:$D$53,'Share Values'!$V490,'Transactions (Dated)'!$B$2:$B$53,'Share Values'!AA$11,'Transactions (Dated)'!$C$2:$C$53,"Buy")-SUMIFS('Transactions (Dated)'!$E$2:$E$53,'Transactions (Dated)'!$D$2:$D$53,'Share Values'!$V490,'Transactions (Dated)'!$B$2:$B$53,'Share Values'!AA$11,'Transactions (Dated)'!$C$2:$C$53,"Sell")</f>
        <v>2348</v>
      </c>
      <c r="AB490" s="40">
        <f ca="1">AB489+SUMIFS('Transactions (Dated)'!$E$2:$E$53,'Transactions (Dated)'!$D$2:$D$53,'Share Values'!$V490,'Transactions (Dated)'!$B$2:$B$53,'Share Values'!AB$11,'Transactions (Dated)'!$C$2:$C$53,"Buy")-SUMIFS('Transactions (Dated)'!$E$2:$E$53,'Transactions (Dated)'!$D$2:$D$53,'Share Values'!$V490,'Transactions (Dated)'!$B$2:$B$53,'Share Values'!AB$11,'Transactions (Dated)'!$C$2:$C$53,"Sell")</f>
        <v>4900</v>
      </c>
      <c r="AC490" s="40">
        <f ca="1">AC489+SUMIFS('Transactions (Dated)'!$E$2:$E$53,'Transactions (Dated)'!$D$2:$D$53,'Share Values'!$V490,'Transactions (Dated)'!$B$2:$B$53,'Share Values'!AC$11,'Transactions (Dated)'!$C$2:$C$53,"Buy")-SUMIFS('Transactions (Dated)'!$E$2:$E$53,'Transactions (Dated)'!$D$2:$D$53,'Share Values'!$V490,'Transactions (Dated)'!$B$2:$B$53,'Share Values'!AC$11,'Transactions (Dated)'!$C$2:$C$53,"Sell")</f>
        <v>2900</v>
      </c>
      <c r="AD490" s="40">
        <f ca="1">AD489+SUMIFS('Transactions (Dated)'!$E$2:$E$53,'Transactions (Dated)'!$D$2:$D$53,'Share Values'!$V490,'Transactions (Dated)'!$B$2:$B$53,'Share Values'!AD$11,'Transactions (Dated)'!$C$2:$C$53,"Buy")-SUMIFS('Transactions (Dated)'!$E$2:$E$53,'Transactions (Dated)'!$D$2:$D$53,'Share Values'!$V490,'Transactions (Dated)'!$B$2:$B$53,'Share Values'!AD$11,'Transactions (Dated)'!$C$2:$C$53,"Sell")</f>
        <v>14201</v>
      </c>
      <c r="AE490" s="40">
        <f ca="1">AE489+SUMIFS('Transactions (Dated)'!$E$2:$E$53,'Transactions (Dated)'!$D$2:$D$53,'Share Values'!$V490,'Transactions (Dated)'!$B$2:$B$53,'Share Values'!AE$11,'Transactions (Dated)'!$C$2:$C$53,"Buy")-SUMIFS('Transactions (Dated)'!$E$2:$E$53,'Transactions (Dated)'!$D$2:$D$53,'Share Values'!$V490,'Transactions (Dated)'!$B$2:$B$53,'Share Values'!AE$11,'Transactions (Dated)'!$C$2:$C$53,"Sell")</f>
        <v>6835</v>
      </c>
      <c r="AF490" s="40">
        <f ca="1">AF489+SUMIFS('Transactions (Dated)'!$E$2:$E$53,'Transactions (Dated)'!$D$2:$D$53,'Share Values'!$V490,'Transactions (Dated)'!$B$2:$B$53,'Share Values'!AF$11,'Transactions (Dated)'!$C$2:$C$53,"Buy")-SUMIFS('Transactions (Dated)'!$E$2:$E$53,'Transactions (Dated)'!$D$2:$D$53,'Share Values'!$V490,'Transactions (Dated)'!$B$2:$B$53,'Share Values'!AF$11,'Transactions (Dated)'!$C$2:$C$53,"Sell")</f>
        <v>0</v>
      </c>
      <c r="AG490" s="40">
        <f ca="1">AG489+SUMIFS('Transactions (Dated)'!$E$2:$E$53,'Transactions (Dated)'!$D$2:$D$53,'Share Values'!$V490,'Transactions (Dated)'!$B$2:$B$53,'Share Values'!AG$11,'Transactions (Dated)'!$C$2:$C$53,"Buy")-SUMIFS('Transactions (Dated)'!$E$2:$E$53,'Transactions (Dated)'!$D$2:$D$53,'Share Values'!$V490,'Transactions (Dated)'!$B$2:$B$53,'Share Values'!AG$11,'Transactions (Dated)'!$C$2:$C$53,"Sell")</f>
        <v>0</v>
      </c>
      <c r="AH490" s="40">
        <f ca="1">AH489+SUMIFS('Transactions (Dated)'!$E$2:$E$53,'Transactions (Dated)'!$D$2:$D$53,'Share Values'!$V490,'Transactions (Dated)'!$B$2:$B$53,'Share Values'!AH$11,'Transactions (Dated)'!$C$2:$C$53,"Buy")-SUMIFS('Transactions (Dated)'!$E$2:$E$53,'Transactions (Dated)'!$D$2:$D$53,'Share Values'!$V490,'Transactions (Dated)'!$B$2:$B$53,'Share Values'!AH$11,'Transactions (Dated)'!$C$2:$C$53,"Sell")</f>
        <v>0</v>
      </c>
      <c r="AI490" s="40">
        <f ca="1">AI489+SUMIFS('Transactions (Dated)'!$E$2:$E$53,'Transactions (Dated)'!$D$2:$D$53,'Share Values'!$V490,'Transactions (Dated)'!$B$2:$B$53,'Share Values'!AI$11,'Transactions (Dated)'!$C$2:$C$53,"Buy")-SUMIFS('Transactions (Dated)'!$E$2:$E$53,'Transactions (Dated)'!$D$2:$D$53,'Share Values'!$V490,'Transactions (Dated)'!$B$2:$B$53,'Share Values'!AI$11,'Transactions (Dated)'!$C$2:$C$53,"Sell")</f>
        <v>0</v>
      </c>
      <c r="AJ490" s="40">
        <f ca="1">AJ489+SUMIFS('Transactions (Dated)'!$E$2:$E$53,'Transactions (Dated)'!$D$2:$D$53,'Share Values'!$V490,'Transactions (Dated)'!$B$2:$B$53,'Share Values'!AJ$11,'Transactions (Dated)'!$C$2:$C$53,"Buy")-SUMIFS('Transactions (Dated)'!$E$2:$E$53,'Transactions (Dated)'!$D$2:$D$53,'Share Values'!$V490,'Transactions (Dated)'!$B$2:$B$53,'Share Values'!AJ$11,'Transactions (Dated)'!$C$2:$C$53,"Sell")</f>
        <v>0</v>
      </c>
      <c r="AK490" s="40"/>
      <c r="AM490" s="3">
        <f t="shared" si="177"/>
        <v>42608</v>
      </c>
      <c r="AN490" s="6">
        <f t="shared" ca="1" si="178"/>
        <v>48007.5</v>
      </c>
      <c r="AO490" s="6">
        <f t="shared" ca="1" si="179"/>
        <v>22312.5</v>
      </c>
      <c r="AP490" s="6">
        <f t="shared" ca="1" si="180"/>
        <v>0</v>
      </c>
      <c r="AQ490" s="6">
        <f t="shared" ca="1" si="181"/>
        <v>76380.039999999994</v>
      </c>
      <c r="AR490" s="6">
        <f t="shared" ca="1" si="182"/>
        <v>21930.32</v>
      </c>
      <c r="AS490" s="6">
        <f t="shared" ca="1" si="183"/>
        <v>69384</v>
      </c>
      <c r="AT490" s="6">
        <f t="shared" ca="1" si="184"/>
        <v>54839</v>
      </c>
      <c r="AU490" s="6">
        <f t="shared" ca="1" si="185"/>
        <v>100969.11</v>
      </c>
      <c r="AV490" s="6">
        <f t="shared" ca="1" si="186"/>
        <v>64590.749999999993</v>
      </c>
      <c r="AW490" s="6">
        <f t="shared" ca="1" si="187"/>
        <v>0</v>
      </c>
      <c r="AX490" s="6">
        <f t="shared" ca="1" si="188"/>
        <v>0</v>
      </c>
      <c r="AY490" s="6">
        <f t="shared" ca="1" si="189"/>
        <v>0</v>
      </c>
      <c r="AZ490" s="6">
        <f t="shared" ca="1" si="190"/>
        <v>0</v>
      </c>
      <c r="BA490" s="6">
        <f t="shared" ca="1" si="191"/>
        <v>0</v>
      </c>
      <c r="BB490" s="6"/>
      <c r="BD490" s="4">
        <f t="shared" ca="1" si="192"/>
        <v>458413.22</v>
      </c>
      <c r="BF490" s="3">
        <f t="shared" si="193"/>
        <v>42608</v>
      </c>
      <c r="BG490" s="6">
        <f>BG489+SUMIFS('Transactions (Dated)'!H:H,'Transactions (Dated)'!D:D,'Share Values'!AM490)</f>
        <v>633797.67999999993</v>
      </c>
      <c r="BH490" s="6">
        <f ca="1">BH489+SUMIFS('Transactions (Dated)'!$F:$F,'Transactions (Dated)'!$D:$D,$BF490,'Transactions (Dated)'!$B:$B,BH$11,'Transactions (Dated)'!$C:$C,"Dividend (paid to cash)")*W490</f>
        <v>0</v>
      </c>
      <c r="BI490" s="6">
        <f ca="1">BI489+SUMIFS('Transactions (Dated)'!$F:$F,'Transactions (Dated)'!$D:$D,$BF490,'Transactions (Dated)'!$B:$B,BI$11,'Transactions (Dated)'!$C:$C,"Dividend (paid to cash)")*X490</f>
        <v>2421.875</v>
      </c>
      <c r="BJ490" s="6">
        <f ca="1">BJ489+SUMIFS('Transactions (Dated)'!$F:$F,'Transactions (Dated)'!$D:$D,$BF490,'Transactions (Dated)'!$B:$B,BJ$11,'Transactions (Dated)'!$C:$C,"Dividend (paid to cash)")*Y490</f>
        <v>0</v>
      </c>
      <c r="BK490" s="6">
        <f ca="1">BK489+SUMIFS('Transactions (Dated)'!$F:$F,'Transactions (Dated)'!$D:$D,$BF490,'Transactions (Dated)'!$B:$B,BK$11,'Transactions (Dated)'!$C:$C,"Dividend (paid to cash)")*Z490</f>
        <v>482.46000000000004</v>
      </c>
      <c r="BL490" s="6">
        <f ca="1">BL489+SUMIFS('Transactions (Dated)'!$F:$F,'Transactions (Dated)'!$D:$D,$BF490,'Transactions (Dated)'!$B:$B,BL$11,'Transactions (Dated)'!$C:$C,"Dividend (paid to cash)")*AA490</f>
        <v>0</v>
      </c>
      <c r="BM490" s="6">
        <f ca="1">BM489+SUMIFS('Transactions (Dated)'!$F:$F,'Transactions (Dated)'!$D:$D,$BF490,'Transactions (Dated)'!$B:$B,BM$11,'Transactions (Dated)'!$C:$C,"Dividend (paid to cash)")*AB490</f>
        <v>2874.5360000000001</v>
      </c>
      <c r="BN490" s="6">
        <f ca="1">BN489+SUMIFS('Transactions (Dated)'!$F:$F,'Transactions (Dated)'!$D:$D,$BF490,'Transactions (Dated)'!$B:$B,BN$11,'Transactions (Dated)'!$C:$C,"Dividend (paid to cash)")*AC490</f>
        <v>1740</v>
      </c>
      <c r="BO490" s="6">
        <f ca="1">BO489+SUMIFS('Transactions (Dated)'!$F:$F,'Transactions (Dated)'!$D:$D,$BF490,'Transactions (Dated)'!$B:$B,BO$11,'Transactions (Dated)'!$C:$C,"Dividend (paid to cash)")*AD490</f>
        <v>0</v>
      </c>
      <c r="BP490" s="6">
        <f ca="1">BP489+SUMIFS('Transactions (Dated)'!$F:$F,'Transactions (Dated)'!$D:$D,$BF490,'Transactions (Dated)'!$B:$B,BP$11,'Transactions (Dated)'!$C:$C,"Dividend (paid to cash)")*AE490</f>
        <v>0</v>
      </c>
      <c r="BQ490" s="6">
        <f ca="1">BQ489+SUMIFS('Transactions (Dated)'!$F:$F,'Transactions (Dated)'!$D:$D,$BF490,'Transactions (Dated)'!$B:$B,BQ$11,'Transactions (Dated)'!$C:$C,"Dividend (paid to cash)")*AF490</f>
        <v>0</v>
      </c>
      <c r="BR490" s="6">
        <f ca="1">BR489+SUMIFS('Transactions (Dated)'!$F:$F,'Transactions (Dated)'!$D:$D,$BF490,'Transactions (Dated)'!$B:$B,BR$11,'Transactions (Dated)'!$C:$C,"Dividend (paid to cash)")*AG490</f>
        <v>0</v>
      </c>
      <c r="BS490" s="6">
        <f ca="1">BS489+SUMIFS('Transactions (Dated)'!$F:$F,'Transactions (Dated)'!$D:$D,$BF490,'Transactions (Dated)'!$B:$B,BS$11,'Transactions (Dated)'!$C:$C,"Dividend (paid to cash)")*AH490</f>
        <v>0</v>
      </c>
      <c r="BT490" s="6">
        <f ca="1">BT489+SUMIFS('Transactions (Dated)'!$F:$F,'Transactions (Dated)'!$D:$D,$BF490,'Transactions (Dated)'!$B:$B,BT$11,'Transactions (Dated)'!$C:$C,"Dividend (paid to cash)")*AI490</f>
        <v>0</v>
      </c>
      <c r="BU490" s="6">
        <f ca="1">BU489+SUMIFS('Transactions (Dated)'!$F:$F,'Transactions (Dated)'!$D:$D,$BF490,'Transactions (Dated)'!$B:$B,BU$11,'Transactions (Dated)'!$C:$C,"Dividend (paid to cash)")*AJ490</f>
        <v>0</v>
      </c>
      <c r="BV490" s="6"/>
      <c r="BX490" s="6">
        <f t="shared" ca="1" si="198"/>
        <v>641316.55099999986</v>
      </c>
      <c r="BZ490" s="3">
        <f t="shared" si="199"/>
        <v>42608</v>
      </c>
      <c r="CA490" s="4">
        <f t="shared" ca="1" si="194"/>
        <v>458413.22</v>
      </c>
      <c r="CB490" s="4">
        <f t="shared" ca="1" si="195"/>
        <v>641316.55099999986</v>
      </c>
      <c r="CD490" s="4">
        <f t="shared" ca="1" si="196"/>
        <v>1099729.7709999997</v>
      </c>
    </row>
    <row r="491" spans="2:82" x14ac:dyDescent="0.15">
      <c r="B491" s="3">
        <f t="shared" si="197"/>
        <v>42611</v>
      </c>
      <c r="C491" s="2">
        <v>14682</v>
      </c>
      <c r="E491" s="70">
        <v>42611</v>
      </c>
      <c r="F491" s="69">
        <v>10.31</v>
      </c>
      <c r="G491" s="69">
        <v>2.39</v>
      </c>
      <c r="H491" s="69">
        <v>19.86</v>
      </c>
      <c r="I491" s="69">
        <v>40.03</v>
      </c>
      <c r="J491" s="69">
        <v>9.16</v>
      </c>
      <c r="K491" s="69">
        <v>14.29</v>
      </c>
      <c r="L491" s="69">
        <v>18.89</v>
      </c>
      <c r="M491" s="69">
        <v>7.3</v>
      </c>
      <c r="N491" s="69">
        <v>9.1999999999999993</v>
      </c>
      <c r="O491" s="69">
        <v>10.166700000000001</v>
      </c>
      <c r="P491" s="69">
        <v>22.89</v>
      </c>
      <c r="Q491" s="69">
        <v>1.1599999999999999</v>
      </c>
      <c r="R491" s="69">
        <v>5.65</v>
      </c>
      <c r="S491" s="69">
        <v>42.11</v>
      </c>
      <c r="T491" s="4"/>
      <c r="V491" s="3">
        <f t="shared" si="176"/>
        <v>42611</v>
      </c>
      <c r="W491" s="40">
        <f ca="1">W490+SUMIFS('Transactions (Dated)'!$E$2:$E$53,'Transactions (Dated)'!$D$2:$D$53,'Share Values'!$V491,'Transactions (Dated)'!$B$2:$B$53,'Share Values'!W$11,'Transactions (Dated)'!$C$2:$C$53,"Buy")-SUMIFS('Transactions (Dated)'!$E$2:$E$53,'Transactions (Dated)'!$D$2:$D$53,'Share Values'!$V491,'Transactions (Dated)'!$B$2:$B$53,'Share Values'!W$11,'Transactions (Dated)'!$C$2:$C$53,"Sell")</f>
        <v>4625</v>
      </c>
      <c r="X491" s="40">
        <f ca="1">X490+SUMIFS('Transactions (Dated)'!$E$2:$E$53,'Transactions (Dated)'!$D$2:$D$53,'Share Values'!$V491,'Transactions (Dated)'!$B$2:$B$53,'Share Values'!X$11,'Transactions (Dated)'!$C$2:$C$53,"Buy")-SUMIFS('Transactions (Dated)'!$E$2:$E$53,'Transactions (Dated)'!$D$2:$D$53,'Share Values'!$V491,'Transactions (Dated)'!$B$2:$B$53,'Share Values'!X$11,'Transactions (Dated)'!$C$2:$C$53,"Sell")</f>
        <v>9375</v>
      </c>
      <c r="Y491" s="40">
        <f ca="1">Y490+SUMIFS('Transactions (Dated)'!$E$2:$E$53,'Transactions (Dated)'!$D$2:$D$53,'Share Values'!$V491,'Transactions (Dated)'!$B$2:$B$53,'Share Values'!Y$11,'Transactions (Dated)'!$C$2:$C$53,"Buy")-SUMIFS('Transactions (Dated)'!$E$2:$E$53,'Transactions (Dated)'!$D$2:$D$53,'Share Values'!$V491,'Transactions (Dated)'!$B$2:$B$53,'Share Values'!Y$11,'Transactions (Dated)'!$C$2:$C$53,"Sell")</f>
        <v>0</v>
      </c>
      <c r="Z491" s="40">
        <f ca="1">Z490+SUMIFS('Transactions (Dated)'!$E$2:$E$53,'Transactions (Dated)'!$D$2:$D$53,'Share Values'!$V491,'Transactions (Dated)'!$B$2:$B$53,'Share Values'!Z$11,'Transactions (Dated)'!$C$2:$C$53,"Buy")-SUMIFS('Transactions (Dated)'!$E$2:$E$53,'Transactions (Dated)'!$D$2:$D$53,'Share Values'!$V491,'Transactions (Dated)'!$B$2:$B$53,'Share Values'!Z$11,'Transactions (Dated)'!$C$2:$C$53,"Sell")</f>
        <v>1892</v>
      </c>
      <c r="AA491" s="40">
        <f ca="1">AA490+SUMIFS('Transactions (Dated)'!$E$2:$E$53,'Transactions (Dated)'!$D$2:$D$53,'Share Values'!$V491,'Transactions (Dated)'!$B$2:$B$53,'Share Values'!AA$11,'Transactions (Dated)'!$C$2:$C$53,"Buy")-SUMIFS('Transactions (Dated)'!$E$2:$E$53,'Transactions (Dated)'!$D$2:$D$53,'Share Values'!$V491,'Transactions (Dated)'!$B$2:$B$53,'Share Values'!AA$11,'Transactions (Dated)'!$C$2:$C$53,"Sell")</f>
        <v>2348</v>
      </c>
      <c r="AB491" s="40">
        <f ca="1">AB490+SUMIFS('Transactions (Dated)'!$E$2:$E$53,'Transactions (Dated)'!$D$2:$D$53,'Share Values'!$V491,'Transactions (Dated)'!$B$2:$B$53,'Share Values'!AB$11,'Transactions (Dated)'!$C$2:$C$53,"Buy")-SUMIFS('Transactions (Dated)'!$E$2:$E$53,'Transactions (Dated)'!$D$2:$D$53,'Share Values'!$V491,'Transactions (Dated)'!$B$2:$B$53,'Share Values'!AB$11,'Transactions (Dated)'!$C$2:$C$53,"Sell")</f>
        <v>4900</v>
      </c>
      <c r="AC491" s="40">
        <f ca="1">AC490+SUMIFS('Transactions (Dated)'!$E$2:$E$53,'Transactions (Dated)'!$D$2:$D$53,'Share Values'!$V491,'Transactions (Dated)'!$B$2:$B$53,'Share Values'!AC$11,'Transactions (Dated)'!$C$2:$C$53,"Buy")-SUMIFS('Transactions (Dated)'!$E$2:$E$53,'Transactions (Dated)'!$D$2:$D$53,'Share Values'!$V491,'Transactions (Dated)'!$B$2:$B$53,'Share Values'!AC$11,'Transactions (Dated)'!$C$2:$C$53,"Sell")</f>
        <v>2900</v>
      </c>
      <c r="AD491" s="40">
        <f ca="1">AD490+SUMIFS('Transactions (Dated)'!$E$2:$E$53,'Transactions (Dated)'!$D$2:$D$53,'Share Values'!$V491,'Transactions (Dated)'!$B$2:$B$53,'Share Values'!AD$11,'Transactions (Dated)'!$C$2:$C$53,"Buy")-SUMIFS('Transactions (Dated)'!$E$2:$E$53,'Transactions (Dated)'!$D$2:$D$53,'Share Values'!$V491,'Transactions (Dated)'!$B$2:$B$53,'Share Values'!AD$11,'Transactions (Dated)'!$C$2:$C$53,"Sell")</f>
        <v>14201</v>
      </c>
      <c r="AE491" s="40">
        <f ca="1">AE490+SUMIFS('Transactions (Dated)'!$E$2:$E$53,'Transactions (Dated)'!$D$2:$D$53,'Share Values'!$V491,'Transactions (Dated)'!$B$2:$B$53,'Share Values'!AE$11,'Transactions (Dated)'!$C$2:$C$53,"Buy")-SUMIFS('Transactions (Dated)'!$E$2:$E$53,'Transactions (Dated)'!$D$2:$D$53,'Share Values'!$V491,'Transactions (Dated)'!$B$2:$B$53,'Share Values'!AE$11,'Transactions (Dated)'!$C$2:$C$53,"Sell")</f>
        <v>6835</v>
      </c>
      <c r="AF491" s="40">
        <f ca="1">AF490+SUMIFS('Transactions (Dated)'!$E$2:$E$53,'Transactions (Dated)'!$D$2:$D$53,'Share Values'!$V491,'Transactions (Dated)'!$B$2:$B$53,'Share Values'!AF$11,'Transactions (Dated)'!$C$2:$C$53,"Buy")-SUMIFS('Transactions (Dated)'!$E$2:$E$53,'Transactions (Dated)'!$D$2:$D$53,'Share Values'!$V491,'Transactions (Dated)'!$B$2:$B$53,'Share Values'!AF$11,'Transactions (Dated)'!$C$2:$C$53,"Sell")</f>
        <v>0</v>
      </c>
      <c r="AG491" s="40">
        <f ca="1">AG490+SUMIFS('Transactions (Dated)'!$E$2:$E$53,'Transactions (Dated)'!$D$2:$D$53,'Share Values'!$V491,'Transactions (Dated)'!$B$2:$B$53,'Share Values'!AG$11,'Transactions (Dated)'!$C$2:$C$53,"Buy")-SUMIFS('Transactions (Dated)'!$E$2:$E$53,'Transactions (Dated)'!$D$2:$D$53,'Share Values'!$V491,'Transactions (Dated)'!$B$2:$B$53,'Share Values'!AG$11,'Transactions (Dated)'!$C$2:$C$53,"Sell")</f>
        <v>0</v>
      </c>
      <c r="AH491" s="40">
        <f ca="1">AH490+SUMIFS('Transactions (Dated)'!$E$2:$E$53,'Transactions (Dated)'!$D$2:$D$53,'Share Values'!$V491,'Transactions (Dated)'!$B$2:$B$53,'Share Values'!AH$11,'Transactions (Dated)'!$C$2:$C$53,"Buy")-SUMIFS('Transactions (Dated)'!$E$2:$E$53,'Transactions (Dated)'!$D$2:$D$53,'Share Values'!$V491,'Transactions (Dated)'!$B$2:$B$53,'Share Values'!AH$11,'Transactions (Dated)'!$C$2:$C$53,"Sell")</f>
        <v>0</v>
      </c>
      <c r="AI491" s="40">
        <f ca="1">AI490+SUMIFS('Transactions (Dated)'!$E$2:$E$53,'Transactions (Dated)'!$D$2:$D$53,'Share Values'!$V491,'Transactions (Dated)'!$B$2:$B$53,'Share Values'!AI$11,'Transactions (Dated)'!$C$2:$C$53,"Buy")-SUMIFS('Transactions (Dated)'!$E$2:$E$53,'Transactions (Dated)'!$D$2:$D$53,'Share Values'!$V491,'Transactions (Dated)'!$B$2:$B$53,'Share Values'!AI$11,'Transactions (Dated)'!$C$2:$C$53,"Sell")</f>
        <v>0</v>
      </c>
      <c r="AJ491" s="40">
        <f ca="1">AJ490+SUMIFS('Transactions (Dated)'!$E$2:$E$53,'Transactions (Dated)'!$D$2:$D$53,'Share Values'!$V491,'Transactions (Dated)'!$B$2:$B$53,'Share Values'!AJ$11,'Transactions (Dated)'!$C$2:$C$53,"Buy")-SUMIFS('Transactions (Dated)'!$E$2:$E$53,'Transactions (Dated)'!$D$2:$D$53,'Share Values'!$V491,'Transactions (Dated)'!$B$2:$B$53,'Share Values'!AJ$11,'Transactions (Dated)'!$C$2:$C$53,"Sell")</f>
        <v>0</v>
      </c>
      <c r="AK491" s="40"/>
      <c r="AM491" s="3">
        <f t="shared" si="177"/>
        <v>42611</v>
      </c>
      <c r="AN491" s="6">
        <f t="shared" ca="1" si="178"/>
        <v>47683.75</v>
      </c>
      <c r="AO491" s="6">
        <f t="shared" ca="1" si="179"/>
        <v>22406.25</v>
      </c>
      <c r="AP491" s="6">
        <f t="shared" ca="1" si="180"/>
        <v>0</v>
      </c>
      <c r="AQ491" s="6">
        <f t="shared" ca="1" si="181"/>
        <v>75736.760000000009</v>
      </c>
      <c r="AR491" s="6">
        <f t="shared" ca="1" si="182"/>
        <v>21507.68</v>
      </c>
      <c r="AS491" s="6">
        <f t="shared" ca="1" si="183"/>
        <v>70021</v>
      </c>
      <c r="AT491" s="6">
        <f t="shared" ca="1" si="184"/>
        <v>54781</v>
      </c>
      <c r="AU491" s="6">
        <f t="shared" ca="1" si="185"/>
        <v>103667.3</v>
      </c>
      <c r="AV491" s="6">
        <f t="shared" ca="1" si="186"/>
        <v>62881.999999999993</v>
      </c>
      <c r="AW491" s="6">
        <f t="shared" ca="1" si="187"/>
        <v>0</v>
      </c>
      <c r="AX491" s="6">
        <f t="shared" ca="1" si="188"/>
        <v>0</v>
      </c>
      <c r="AY491" s="6">
        <f t="shared" ca="1" si="189"/>
        <v>0</v>
      </c>
      <c r="AZ491" s="6">
        <f t="shared" ca="1" si="190"/>
        <v>0</v>
      </c>
      <c r="BA491" s="6">
        <f t="shared" ca="1" si="191"/>
        <v>0</v>
      </c>
      <c r="BB491" s="6"/>
      <c r="BD491" s="4">
        <f t="shared" ca="1" si="192"/>
        <v>458685.74</v>
      </c>
      <c r="BF491" s="3">
        <f t="shared" si="193"/>
        <v>42611</v>
      </c>
      <c r="BG491" s="6">
        <f>BG490+SUMIFS('Transactions (Dated)'!H:H,'Transactions (Dated)'!D:D,'Share Values'!AM491)</f>
        <v>633797.67999999993</v>
      </c>
      <c r="BH491" s="6">
        <f ca="1">BH490+SUMIFS('Transactions (Dated)'!$F:$F,'Transactions (Dated)'!$D:$D,$BF491,'Transactions (Dated)'!$B:$B,BH$11,'Transactions (Dated)'!$C:$C,"Dividend (paid to cash)")*W491</f>
        <v>0</v>
      </c>
      <c r="BI491" s="6">
        <f ca="1">BI490+SUMIFS('Transactions (Dated)'!$F:$F,'Transactions (Dated)'!$D:$D,$BF491,'Transactions (Dated)'!$B:$B,BI$11,'Transactions (Dated)'!$C:$C,"Dividend (paid to cash)")*X491</f>
        <v>2421.875</v>
      </c>
      <c r="BJ491" s="6">
        <f ca="1">BJ490+SUMIFS('Transactions (Dated)'!$F:$F,'Transactions (Dated)'!$D:$D,$BF491,'Transactions (Dated)'!$B:$B,BJ$11,'Transactions (Dated)'!$C:$C,"Dividend (paid to cash)")*Y491</f>
        <v>0</v>
      </c>
      <c r="BK491" s="6">
        <f ca="1">BK490+SUMIFS('Transactions (Dated)'!$F:$F,'Transactions (Dated)'!$D:$D,$BF491,'Transactions (Dated)'!$B:$B,BK$11,'Transactions (Dated)'!$C:$C,"Dividend (paid to cash)")*Z491</f>
        <v>482.46000000000004</v>
      </c>
      <c r="BL491" s="6">
        <f ca="1">BL490+SUMIFS('Transactions (Dated)'!$F:$F,'Transactions (Dated)'!$D:$D,$BF491,'Transactions (Dated)'!$B:$B,BL$11,'Transactions (Dated)'!$C:$C,"Dividend (paid to cash)")*AA491</f>
        <v>0</v>
      </c>
      <c r="BM491" s="6">
        <f ca="1">BM490+SUMIFS('Transactions (Dated)'!$F:$F,'Transactions (Dated)'!$D:$D,$BF491,'Transactions (Dated)'!$B:$B,BM$11,'Transactions (Dated)'!$C:$C,"Dividend (paid to cash)")*AB491</f>
        <v>2874.5360000000001</v>
      </c>
      <c r="BN491" s="6">
        <f ca="1">BN490+SUMIFS('Transactions (Dated)'!$F:$F,'Transactions (Dated)'!$D:$D,$BF491,'Transactions (Dated)'!$B:$B,BN$11,'Transactions (Dated)'!$C:$C,"Dividend (paid to cash)")*AC491</f>
        <v>1740</v>
      </c>
      <c r="BO491" s="6">
        <f ca="1">BO490+SUMIFS('Transactions (Dated)'!$F:$F,'Transactions (Dated)'!$D:$D,$BF491,'Transactions (Dated)'!$B:$B,BO$11,'Transactions (Dated)'!$C:$C,"Dividend (paid to cash)")*AD491</f>
        <v>0</v>
      </c>
      <c r="BP491" s="6">
        <f ca="1">BP490+SUMIFS('Transactions (Dated)'!$F:$F,'Transactions (Dated)'!$D:$D,$BF491,'Transactions (Dated)'!$B:$B,BP$11,'Transactions (Dated)'!$C:$C,"Dividend (paid to cash)")*AE491</f>
        <v>0</v>
      </c>
      <c r="BQ491" s="6">
        <f ca="1">BQ490+SUMIFS('Transactions (Dated)'!$F:$F,'Transactions (Dated)'!$D:$D,$BF491,'Transactions (Dated)'!$B:$B,BQ$11,'Transactions (Dated)'!$C:$C,"Dividend (paid to cash)")*AF491</f>
        <v>0</v>
      </c>
      <c r="BR491" s="6">
        <f ca="1">BR490+SUMIFS('Transactions (Dated)'!$F:$F,'Transactions (Dated)'!$D:$D,$BF491,'Transactions (Dated)'!$B:$B,BR$11,'Transactions (Dated)'!$C:$C,"Dividend (paid to cash)")*AG491</f>
        <v>0</v>
      </c>
      <c r="BS491" s="6">
        <f ca="1">BS490+SUMIFS('Transactions (Dated)'!$F:$F,'Transactions (Dated)'!$D:$D,$BF491,'Transactions (Dated)'!$B:$B,BS$11,'Transactions (Dated)'!$C:$C,"Dividend (paid to cash)")*AH491</f>
        <v>0</v>
      </c>
      <c r="BT491" s="6">
        <f ca="1">BT490+SUMIFS('Transactions (Dated)'!$F:$F,'Transactions (Dated)'!$D:$D,$BF491,'Transactions (Dated)'!$B:$B,BT$11,'Transactions (Dated)'!$C:$C,"Dividend (paid to cash)")*AI491</f>
        <v>0</v>
      </c>
      <c r="BU491" s="6">
        <f ca="1">BU490+SUMIFS('Transactions (Dated)'!$F:$F,'Transactions (Dated)'!$D:$D,$BF491,'Transactions (Dated)'!$B:$B,BU$11,'Transactions (Dated)'!$C:$C,"Dividend (paid to cash)")*AJ491</f>
        <v>0</v>
      </c>
      <c r="BV491" s="6"/>
      <c r="BX491" s="6">
        <f t="shared" ca="1" si="198"/>
        <v>641316.55099999986</v>
      </c>
      <c r="BZ491" s="3">
        <f t="shared" si="199"/>
        <v>42611</v>
      </c>
      <c r="CA491" s="4">
        <f t="shared" ca="1" si="194"/>
        <v>458685.74</v>
      </c>
      <c r="CB491" s="4">
        <f t="shared" ca="1" si="195"/>
        <v>641316.55099999986</v>
      </c>
      <c r="CD491" s="4">
        <f t="shared" ca="1" si="196"/>
        <v>1100002.2909999997</v>
      </c>
    </row>
    <row r="492" spans="2:82" x14ac:dyDescent="0.15">
      <c r="B492" s="3">
        <f t="shared" si="197"/>
        <v>42612</v>
      </c>
      <c r="C492" s="2">
        <v>14684.9</v>
      </c>
      <c r="E492" s="70">
        <v>42612</v>
      </c>
      <c r="F492" s="69">
        <v>10.29</v>
      </c>
      <c r="G492" s="69">
        <v>2.4500000000000002</v>
      </c>
      <c r="H492" s="69">
        <v>19.87</v>
      </c>
      <c r="I492" s="69">
        <v>39.89</v>
      </c>
      <c r="J492" s="69">
        <v>9.1199999999999992</v>
      </c>
      <c r="K492" s="69">
        <v>14.25</v>
      </c>
      <c r="L492" s="69">
        <v>19.04</v>
      </c>
      <c r="M492" s="69">
        <v>6.89</v>
      </c>
      <c r="N492" s="69">
        <v>9.07</v>
      </c>
      <c r="O492" s="69">
        <v>10.29</v>
      </c>
      <c r="P492" s="69">
        <v>23.15</v>
      </c>
      <c r="Q492" s="69">
        <v>1.1599999999999999</v>
      </c>
      <c r="R492" s="69">
        <v>5.48</v>
      </c>
      <c r="S492" s="69">
        <v>41.62</v>
      </c>
      <c r="T492" s="4"/>
      <c r="V492" s="3">
        <f t="shared" si="176"/>
        <v>42612</v>
      </c>
      <c r="W492" s="40">
        <f ca="1">W491+SUMIFS('Transactions (Dated)'!$E$2:$E$53,'Transactions (Dated)'!$D$2:$D$53,'Share Values'!$V492,'Transactions (Dated)'!$B$2:$B$53,'Share Values'!W$11,'Transactions (Dated)'!$C$2:$C$53,"Buy")-SUMIFS('Transactions (Dated)'!$E$2:$E$53,'Transactions (Dated)'!$D$2:$D$53,'Share Values'!$V492,'Transactions (Dated)'!$B$2:$B$53,'Share Values'!W$11,'Transactions (Dated)'!$C$2:$C$53,"Sell")</f>
        <v>4625</v>
      </c>
      <c r="X492" s="40">
        <f ca="1">X491+SUMIFS('Transactions (Dated)'!$E$2:$E$53,'Transactions (Dated)'!$D$2:$D$53,'Share Values'!$V492,'Transactions (Dated)'!$B$2:$B$53,'Share Values'!X$11,'Transactions (Dated)'!$C$2:$C$53,"Buy")-SUMIFS('Transactions (Dated)'!$E$2:$E$53,'Transactions (Dated)'!$D$2:$D$53,'Share Values'!$V492,'Transactions (Dated)'!$B$2:$B$53,'Share Values'!X$11,'Transactions (Dated)'!$C$2:$C$53,"Sell")</f>
        <v>9375</v>
      </c>
      <c r="Y492" s="40">
        <f ca="1">Y491+SUMIFS('Transactions (Dated)'!$E$2:$E$53,'Transactions (Dated)'!$D$2:$D$53,'Share Values'!$V492,'Transactions (Dated)'!$B$2:$B$53,'Share Values'!Y$11,'Transactions (Dated)'!$C$2:$C$53,"Buy")-SUMIFS('Transactions (Dated)'!$E$2:$E$53,'Transactions (Dated)'!$D$2:$D$53,'Share Values'!$V492,'Transactions (Dated)'!$B$2:$B$53,'Share Values'!Y$11,'Transactions (Dated)'!$C$2:$C$53,"Sell")</f>
        <v>0</v>
      </c>
      <c r="Z492" s="40">
        <f ca="1">Z491+SUMIFS('Transactions (Dated)'!$E$2:$E$53,'Transactions (Dated)'!$D$2:$D$53,'Share Values'!$V492,'Transactions (Dated)'!$B$2:$B$53,'Share Values'!Z$11,'Transactions (Dated)'!$C$2:$C$53,"Buy")-SUMIFS('Transactions (Dated)'!$E$2:$E$53,'Transactions (Dated)'!$D$2:$D$53,'Share Values'!$V492,'Transactions (Dated)'!$B$2:$B$53,'Share Values'!Z$11,'Transactions (Dated)'!$C$2:$C$53,"Sell")</f>
        <v>1892</v>
      </c>
      <c r="AA492" s="40">
        <f ca="1">AA491+SUMIFS('Transactions (Dated)'!$E$2:$E$53,'Transactions (Dated)'!$D$2:$D$53,'Share Values'!$V492,'Transactions (Dated)'!$B$2:$B$53,'Share Values'!AA$11,'Transactions (Dated)'!$C$2:$C$53,"Buy")-SUMIFS('Transactions (Dated)'!$E$2:$E$53,'Transactions (Dated)'!$D$2:$D$53,'Share Values'!$V492,'Transactions (Dated)'!$B$2:$B$53,'Share Values'!AA$11,'Transactions (Dated)'!$C$2:$C$53,"Sell")</f>
        <v>2348</v>
      </c>
      <c r="AB492" s="40">
        <f ca="1">AB491+SUMIFS('Transactions (Dated)'!$E$2:$E$53,'Transactions (Dated)'!$D$2:$D$53,'Share Values'!$V492,'Transactions (Dated)'!$B$2:$B$53,'Share Values'!AB$11,'Transactions (Dated)'!$C$2:$C$53,"Buy")-SUMIFS('Transactions (Dated)'!$E$2:$E$53,'Transactions (Dated)'!$D$2:$D$53,'Share Values'!$V492,'Transactions (Dated)'!$B$2:$B$53,'Share Values'!AB$11,'Transactions (Dated)'!$C$2:$C$53,"Sell")</f>
        <v>4900</v>
      </c>
      <c r="AC492" s="40">
        <f ca="1">AC491+SUMIFS('Transactions (Dated)'!$E$2:$E$53,'Transactions (Dated)'!$D$2:$D$53,'Share Values'!$V492,'Transactions (Dated)'!$B$2:$B$53,'Share Values'!AC$11,'Transactions (Dated)'!$C$2:$C$53,"Buy")-SUMIFS('Transactions (Dated)'!$E$2:$E$53,'Transactions (Dated)'!$D$2:$D$53,'Share Values'!$V492,'Transactions (Dated)'!$B$2:$B$53,'Share Values'!AC$11,'Transactions (Dated)'!$C$2:$C$53,"Sell")</f>
        <v>2900</v>
      </c>
      <c r="AD492" s="40">
        <f ca="1">AD491+SUMIFS('Transactions (Dated)'!$E$2:$E$53,'Transactions (Dated)'!$D$2:$D$53,'Share Values'!$V492,'Transactions (Dated)'!$B$2:$B$53,'Share Values'!AD$11,'Transactions (Dated)'!$C$2:$C$53,"Buy")-SUMIFS('Transactions (Dated)'!$E$2:$E$53,'Transactions (Dated)'!$D$2:$D$53,'Share Values'!$V492,'Transactions (Dated)'!$B$2:$B$53,'Share Values'!AD$11,'Transactions (Dated)'!$C$2:$C$53,"Sell")</f>
        <v>14201</v>
      </c>
      <c r="AE492" s="40">
        <f ca="1">AE491+SUMIFS('Transactions (Dated)'!$E$2:$E$53,'Transactions (Dated)'!$D$2:$D$53,'Share Values'!$V492,'Transactions (Dated)'!$B$2:$B$53,'Share Values'!AE$11,'Transactions (Dated)'!$C$2:$C$53,"Buy")-SUMIFS('Transactions (Dated)'!$E$2:$E$53,'Transactions (Dated)'!$D$2:$D$53,'Share Values'!$V492,'Transactions (Dated)'!$B$2:$B$53,'Share Values'!AE$11,'Transactions (Dated)'!$C$2:$C$53,"Sell")</f>
        <v>6835</v>
      </c>
      <c r="AF492" s="40">
        <f ca="1">AF491+SUMIFS('Transactions (Dated)'!$E$2:$E$53,'Transactions (Dated)'!$D$2:$D$53,'Share Values'!$V492,'Transactions (Dated)'!$B$2:$B$53,'Share Values'!AF$11,'Transactions (Dated)'!$C$2:$C$53,"Buy")-SUMIFS('Transactions (Dated)'!$E$2:$E$53,'Transactions (Dated)'!$D$2:$D$53,'Share Values'!$V492,'Transactions (Dated)'!$B$2:$B$53,'Share Values'!AF$11,'Transactions (Dated)'!$C$2:$C$53,"Sell")</f>
        <v>0</v>
      </c>
      <c r="AG492" s="40">
        <f ca="1">AG491+SUMIFS('Transactions (Dated)'!$E$2:$E$53,'Transactions (Dated)'!$D$2:$D$53,'Share Values'!$V492,'Transactions (Dated)'!$B$2:$B$53,'Share Values'!AG$11,'Transactions (Dated)'!$C$2:$C$53,"Buy")-SUMIFS('Transactions (Dated)'!$E$2:$E$53,'Transactions (Dated)'!$D$2:$D$53,'Share Values'!$V492,'Transactions (Dated)'!$B$2:$B$53,'Share Values'!AG$11,'Transactions (Dated)'!$C$2:$C$53,"Sell")</f>
        <v>0</v>
      </c>
      <c r="AH492" s="40">
        <f ca="1">AH491+SUMIFS('Transactions (Dated)'!$E$2:$E$53,'Transactions (Dated)'!$D$2:$D$53,'Share Values'!$V492,'Transactions (Dated)'!$B$2:$B$53,'Share Values'!AH$11,'Transactions (Dated)'!$C$2:$C$53,"Buy")-SUMIFS('Transactions (Dated)'!$E$2:$E$53,'Transactions (Dated)'!$D$2:$D$53,'Share Values'!$V492,'Transactions (Dated)'!$B$2:$B$53,'Share Values'!AH$11,'Transactions (Dated)'!$C$2:$C$53,"Sell")</f>
        <v>0</v>
      </c>
      <c r="AI492" s="40">
        <f ca="1">AI491+SUMIFS('Transactions (Dated)'!$E$2:$E$53,'Transactions (Dated)'!$D$2:$D$53,'Share Values'!$V492,'Transactions (Dated)'!$B$2:$B$53,'Share Values'!AI$11,'Transactions (Dated)'!$C$2:$C$53,"Buy")-SUMIFS('Transactions (Dated)'!$E$2:$E$53,'Transactions (Dated)'!$D$2:$D$53,'Share Values'!$V492,'Transactions (Dated)'!$B$2:$B$53,'Share Values'!AI$11,'Transactions (Dated)'!$C$2:$C$53,"Sell")</f>
        <v>0</v>
      </c>
      <c r="AJ492" s="40">
        <f ca="1">AJ491+SUMIFS('Transactions (Dated)'!$E$2:$E$53,'Transactions (Dated)'!$D$2:$D$53,'Share Values'!$V492,'Transactions (Dated)'!$B$2:$B$53,'Share Values'!AJ$11,'Transactions (Dated)'!$C$2:$C$53,"Buy")-SUMIFS('Transactions (Dated)'!$E$2:$E$53,'Transactions (Dated)'!$D$2:$D$53,'Share Values'!$V492,'Transactions (Dated)'!$B$2:$B$53,'Share Values'!AJ$11,'Transactions (Dated)'!$C$2:$C$53,"Sell")</f>
        <v>0</v>
      </c>
      <c r="AK492" s="40"/>
      <c r="AM492" s="3">
        <f t="shared" si="177"/>
        <v>42612</v>
      </c>
      <c r="AN492" s="6">
        <f t="shared" ca="1" si="178"/>
        <v>47591.249999999993</v>
      </c>
      <c r="AO492" s="6">
        <f t="shared" ca="1" si="179"/>
        <v>22968.75</v>
      </c>
      <c r="AP492" s="6">
        <f t="shared" ca="1" si="180"/>
        <v>0</v>
      </c>
      <c r="AQ492" s="6">
        <f t="shared" ca="1" si="181"/>
        <v>75471.88</v>
      </c>
      <c r="AR492" s="6">
        <f t="shared" ca="1" si="182"/>
        <v>21413.759999999998</v>
      </c>
      <c r="AS492" s="6">
        <f t="shared" ca="1" si="183"/>
        <v>69825</v>
      </c>
      <c r="AT492" s="6">
        <f t="shared" ca="1" si="184"/>
        <v>55216</v>
      </c>
      <c r="AU492" s="6">
        <f t="shared" ca="1" si="185"/>
        <v>97844.89</v>
      </c>
      <c r="AV492" s="6">
        <f t="shared" ca="1" si="186"/>
        <v>61993.450000000004</v>
      </c>
      <c r="AW492" s="6">
        <f t="shared" ca="1" si="187"/>
        <v>0</v>
      </c>
      <c r="AX492" s="6">
        <f t="shared" ca="1" si="188"/>
        <v>0</v>
      </c>
      <c r="AY492" s="6">
        <f t="shared" ca="1" si="189"/>
        <v>0</v>
      </c>
      <c r="AZ492" s="6">
        <f t="shared" ca="1" si="190"/>
        <v>0</v>
      </c>
      <c r="BA492" s="6">
        <f t="shared" ca="1" si="191"/>
        <v>0</v>
      </c>
      <c r="BB492" s="6"/>
      <c r="BD492" s="4">
        <f t="shared" ca="1" si="192"/>
        <v>452324.98000000004</v>
      </c>
      <c r="BF492" s="3">
        <f t="shared" si="193"/>
        <v>42612</v>
      </c>
      <c r="BG492" s="6">
        <f>BG491+SUMIFS('Transactions (Dated)'!H:H,'Transactions (Dated)'!D:D,'Share Values'!AM492)</f>
        <v>633797.67999999993</v>
      </c>
      <c r="BH492" s="6">
        <f ca="1">BH491+SUMIFS('Transactions (Dated)'!$F:$F,'Transactions (Dated)'!$D:$D,$BF492,'Transactions (Dated)'!$B:$B,BH$11,'Transactions (Dated)'!$C:$C,"Dividend (paid to cash)")*W492</f>
        <v>0</v>
      </c>
      <c r="BI492" s="6">
        <f ca="1">BI491+SUMIFS('Transactions (Dated)'!$F:$F,'Transactions (Dated)'!$D:$D,$BF492,'Transactions (Dated)'!$B:$B,BI$11,'Transactions (Dated)'!$C:$C,"Dividend (paid to cash)")*X492</f>
        <v>2421.875</v>
      </c>
      <c r="BJ492" s="6">
        <f ca="1">BJ491+SUMIFS('Transactions (Dated)'!$F:$F,'Transactions (Dated)'!$D:$D,$BF492,'Transactions (Dated)'!$B:$B,BJ$11,'Transactions (Dated)'!$C:$C,"Dividend (paid to cash)")*Y492</f>
        <v>0</v>
      </c>
      <c r="BK492" s="6">
        <f ca="1">BK491+SUMIFS('Transactions (Dated)'!$F:$F,'Transactions (Dated)'!$D:$D,$BF492,'Transactions (Dated)'!$B:$B,BK$11,'Transactions (Dated)'!$C:$C,"Dividend (paid to cash)")*Z492</f>
        <v>482.46000000000004</v>
      </c>
      <c r="BL492" s="6">
        <f ca="1">BL491+SUMIFS('Transactions (Dated)'!$F:$F,'Transactions (Dated)'!$D:$D,$BF492,'Transactions (Dated)'!$B:$B,BL$11,'Transactions (Dated)'!$C:$C,"Dividend (paid to cash)")*AA492</f>
        <v>0</v>
      </c>
      <c r="BM492" s="6">
        <f ca="1">BM491+SUMIFS('Transactions (Dated)'!$F:$F,'Transactions (Dated)'!$D:$D,$BF492,'Transactions (Dated)'!$B:$B,BM$11,'Transactions (Dated)'!$C:$C,"Dividend (paid to cash)")*AB492</f>
        <v>3233.8530000000001</v>
      </c>
      <c r="BN492" s="6">
        <f ca="1">BN491+SUMIFS('Transactions (Dated)'!$F:$F,'Transactions (Dated)'!$D:$D,$BF492,'Transactions (Dated)'!$B:$B,BN$11,'Transactions (Dated)'!$C:$C,"Dividend (paid to cash)")*AC492</f>
        <v>1740</v>
      </c>
      <c r="BO492" s="6">
        <f ca="1">BO491+SUMIFS('Transactions (Dated)'!$F:$F,'Transactions (Dated)'!$D:$D,$BF492,'Transactions (Dated)'!$B:$B,BO$11,'Transactions (Dated)'!$C:$C,"Dividend (paid to cash)")*AD492</f>
        <v>0</v>
      </c>
      <c r="BP492" s="6">
        <f ca="1">BP491+SUMIFS('Transactions (Dated)'!$F:$F,'Transactions (Dated)'!$D:$D,$BF492,'Transactions (Dated)'!$B:$B,BP$11,'Transactions (Dated)'!$C:$C,"Dividend (paid to cash)")*AE492</f>
        <v>0</v>
      </c>
      <c r="BQ492" s="6">
        <f ca="1">BQ491+SUMIFS('Transactions (Dated)'!$F:$F,'Transactions (Dated)'!$D:$D,$BF492,'Transactions (Dated)'!$B:$B,BQ$11,'Transactions (Dated)'!$C:$C,"Dividend (paid to cash)")*AF492</f>
        <v>0</v>
      </c>
      <c r="BR492" s="6">
        <f ca="1">BR491+SUMIFS('Transactions (Dated)'!$F:$F,'Transactions (Dated)'!$D:$D,$BF492,'Transactions (Dated)'!$B:$B,BR$11,'Transactions (Dated)'!$C:$C,"Dividend (paid to cash)")*AG492</f>
        <v>0</v>
      </c>
      <c r="BS492" s="6">
        <f ca="1">BS491+SUMIFS('Transactions (Dated)'!$F:$F,'Transactions (Dated)'!$D:$D,$BF492,'Transactions (Dated)'!$B:$B,BS$11,'Transactions (Dated)'!$C:$C,"Dividend (paid to cash)")*AH492</f>
        <v>0</v>
      </c>
      <c r="BT492" s="6">
        <f ca="1">BT491+SUMIFS('Transactions (Dated)'!$F:$F,'Transactions (Dated)'!$D:$D,$BF492,'Transactions (Dated)'!$B:$B,BT$11,'Transactions (Dated)'!$C:$C,"Dividend (paid to cash)")*AI492</f>
        <v>0</v>
      </c>
      <c r="BU492" s="6">
        <f ca="1">BU491+SUMIFS('Transactions (Dated)'!$F:$F,'Transactions (Dated)'!$D:$D,$BF492,'Transactions (Dated)'!$B:$B,BU$11,'Transactions (Dated)'!$C:$C,"Dividend (paid to cash)")*AJ492</f>
        <v>0</v>
      </c>
      <c r="BV492" s="6"/>
      <c r="BX492" s="6">
        <f t="shared" ca="1" si="198"/>
        <v>641675.8679999999</v>
      </c>
      <c r="BZ492" s="3">
        <f t="shared" si="199"/>
        <v>42612</v>
      </c>
      <c r="CA492" s="4">
        <f t="shared" ca="1" si="194"/>
        <v>452324.98000000004</v>
      </c>
      <c r="CB492" s="4">
        <f t="shared" ca="1" si="195"/>
        <v>641675.8679999999</v>
      </c>
      <c r="CD492" s="4">
        <f t="shared" ca="1" si="196"/>
        <v>1094000.848</v>
      </c>
    </row>
    <row r="493" spans="2:82" x14ac:dyDescent="0.15">
      <c r="B493" s="3">
        <f t="shared" si="197"/>
        <v>42613</v>
      </c>
      <c r="C493" s="2">
        <v>14598</v>
      </c>
      <c r="E493" s="70">
        <v>42613</v>
      </c>
      <c r="F493" s="69">
        <v>9.9499999999999993</v>
      </c>
      <c r="G493" s="69">
        <v>2.4300000000000002</v>
      </c>
      <c r="H493" s="69">
        <v>19.75</v>
      </c>
      <c r="I493" s="69">
        <v>40.11</v>
      </c>
      <c r="J493" s="69">
        <v>9.08</v>
      </c>
      <c r="K493" s="69">
        <v>14.08</v>
      </c>
      <c r="L493" s="69">
        <v>18.86</v>
      </c>
      <c r="M493" s="69">
        <v>6.84</v>
      </c>
      <c r="N493" s="69">
        <v>9.1999999999999993</v>
      </c>
      <c r="O493" s="69">
        <v>10.4133</v>
      </c>
      <c r="P493" s="69">
        <v>22.99</v>
      </c>
      <c r="Q493" s="69">
        <v>1.1299999999999999</v>
      </c>
      <c r="R493" s="69">
        <v>5.32</v>
      </c>
      <c r="S493" s="69">
        <v>41.25</v>
      </c>
      <c r="T493" s="4"/>
      <c r="V493" s="3">
        <f t="shared" si="176"/>
        <v>42613</v>
      </c>
      <c r="W493" s="40">
        <f ca="1">W492+SUMIFS('Transactions (Dated)'!$E$2:$E$53,'Transactions (Dated)'!$D$2:$D$53,'Share Values'!$V493,'Transactions (Dated)'!$B$2:$B$53,'Share Values'!W$11,'Transactions (Dated)'!$C$2:$C$53,"Buy")-SUMIFS('Transactions (Dated)'!$E$2:$E$53,'Transactions (Dated)'!$D$2:$D$53,'Share Values'!$V493,'Transactions (Dated)'!$B$2:$B$53,'Share Values'!W$11,'Transactions (Dated)'!$C$2:$C$53,"Sell")</f>
        <v>4625</v>
      </c>
      <c r="X493" s="40">
        <f ca="1">X492+SUMIFS('Transactions (Dated)'!$E$2:$E$53,'Transactions (Dated)'!$D$2:$D$53,'Share Values'!$V493,'Transactions (Dated)'!$B$2:$B$53,'Share Values'!X$11,'Transactions (Dated)'!$C$2:$C$53,"Buy")-SUMIFS('Transactions (Dated)'!$E$2:$E$53,'Transactions (Dated)'!$D$2:$D$53,'Share Values'!$V493,'Transactions (Dated)'!$B$2:$B$53,'Share Values'!X$11,'Transactions (Dated)'!$C$2:$C$53,"Sell")</f>
        <v>9375</v>
      </c>
      <c r="Y493" s="40">
        <f ca="1">Y492+SUMIFS('Transactions (Dated)'!$E$2:$E$53,'Transactions (Dated)'!$D$2:$D$53,'Share Values'!$V493,'Transactions (Dated)'!$B$2:$B$53,'Share Values'!Y$11,'Transactions (Dated)'!$C$2:$C$53,"Buy")-SUMIFS('Transactions (Dated)'!$E$2:$E$53,'Transactions (Dated)'!$D$2:$D$53,'Share Values'!$V493,'Transactions (Dated)'!$B$2:$B$53,'Share Values'!Y$11,'Transactions (Dated)'!$C$2:$C$53,"Sell")</f>
        <v>0</v>
      </c>
      <c r="Z493" s="40">
        <f ca="1">Z492+SUMIFS('Transactions (Dated)'!$E$2:$E$53,'Transactions (Dated)'!$D$2:$D$53,'Share Values'!$V493,'Transactions (Dated)'!$B$2:$B$53,'Share Values'!Z$11,'Transactions (Dated)'!$C$2:$C$53,"Buy")-SUMIFS('Transactions (Dated)'!$E$2:$E$53,'Transactions (Dated)'!$D$2:$D$53,'Share Values'!$V493,'Transactions (Dated)'!$B$2:$B$53,'Share Values'!Z$11,'Transactions (Dated)'!$C$2:$C$53,"Sell")</f>
        <v>1892</v>
      </c>
      <c r="AA493" s="40">
        <f ca="1">AA492+SUMIFS('Transactions (Dated)'!$E$2:$E$53,'Transactions (Dated)'!$D$2:$D$53,'Share Values'!$V493,'Transactions (Dated)'!$B$2:$B$53,'Share Values'!AA$11,'Transactions (Dated)'!$C$2:$C$53,"Buy")-SUMIFS('Transactions (Dated)'!$E$2:$E$53,'Transactions (Dated)'!$D$2:$D$53,'Share Values'!$V493,'Transactions (Dated)'!$B$2:$B$53,'Share Values'!AA$11,'Transactions (Dated)'!$C$2:$C$53,"Sell")</f>
        <v>2348</v>
      </c>
      <c r="AB493" s="40">
        <f ca="1">AB492+SUMIFS('Transactions (Dated)'!$E$2:$E$53,'Transactions (Dated)'!$D$2:$D$53,'Share Values'!$V493,'Transactions (Dated)'!$B$2:$B$53,'Share Values'!AB$11,'Transactions (Dated)'!$C$2:$C$53,"Buy")-SUMIFS('Transactions (Dated)'!$E$2:$E$53,'Transactions (Dated)'!$D$2:$D$53,'Share Values'!$V493,'Transactions (Dated)'!$B$2:$B$53,'Share Values'!AB$11,'Transactions (Dated)'!$C$2:$C$53,"Sell")</f>
        <v>4900</v>
      </c>
      <c r="AC493" s="40">
        <f ca="1">AC492+SUMIFS('Transactions (Dated)'!$E$2:$E$53,'Transactions (Dated)'!$D$2:$D$53,'Share Values'!$V493,'Transactions (Dated)'!$B$2:$B$53,'Share Values'!AC$11,'Transactions (Dated)'!$C$2:$C$53,"Buy")-SUMIFS('Transactions (Dated)'!$E$2:$E$53,'Transactions (Dated)'!$D$2:$D$53,'Share Values'!$V493,'Transactions (Dated)'!$B$2:$B$53,'Share Values'!AC$11,'Transactions (Dated)'!$C$2:$C$53,"Sell")</f>
        <v>2900</v>
      </c>
      <c r="AD493" s="40">
        <f ca="1">AD492+SUMIFS('Transactions (Dated)'!$E$2:$E$53,'Transactions (Dated)'!$D$2:$D$53,'Share Values'!$V493,'Transactions (Dated)'!$B$2:$B$53,'Share Values'!AD$11,'Transactions (Dated)'!$C$2:$C$53,"Buy")-SUMIFS('Transactions (Dated)'!$E$2:$E$53,'Transactions (Dated)'!$D$2:$D$53,'Share Values'!$V493,'Transactions (Dated)'!$B$2:$B$53,'Share Values'!AD$11,'Transactions (Dated)'!$C$2:$C$53,"Sell")</f>
        <v>14201</v>
      </c>
      <c r="AE493" s="40">
        <f ca="1">AE492+SUMIFS('Transactions (Dated)'!$E$2:$E$53,'Transactions (Dated)'!$D$2:$D$53,'Share Values'!$V493,'Transactions (Dated)'!$B$2:$B$53,'Share Values'!AE$11,'Transactions (Dated)'!$C$2:$C$53,"Buy")-SUMIFS('Transactions (Dated)'!$E$2:$E$53,'Transactions (Dated)'!$D$2:$D$53,'Share Values'!$V493,'Transactions (Dated)'!$B$2:$B$53,'Share Values'!AE$11,'Transactions (Dated)'!$C$2:$C$53,"Sell")</f>
        <v>6835</v>
      </c>
      <c r="AF493" s="40">
        <f ca="1">AF492+SUMIFS('Transactions (Dated)'!$E$2:$E$53,'Transactions (Dated)'!$D$2:$D$53,'Share Values'!$V493,'Transactions (Dated)'!$B$2:$B$53,'Share Values'!AF$11,'Transactions (Dated)'!$C$2:$C$53,"Buy")-SUMIFS('Transactions (Dated)'!$E$2:$E$53,'Transactions (Dated)'!$D$2:$D$53,'Share Values'!$V493,'Transactions (Dated)'!$B$2:$B$53,'Share Values'!AF$11,'Transactions (Dated)'!$C$2:$C$53,"Sell")</f>
        <v>0</v>
      </c>
      <c r="AG493" s="40">
        <f ca="1">AG492+SUMIFS('Transactions (Dated)'!$E$2:$E$53,'Transactions (Dated)'!$D$2:$D$53,'Share Values'!$V493,'Transactions (Dated)'!$B$2:$B$53,'Share Values'!AG$11,'Transactions (Dated)'!$C$2:$C$53,"Buy")-SUMIFS('Transactions (Dated)'!$E$2:$E$53,'Transactions (Dated)'!$D$2:$D$53,'Share Values'!$V493,'Transactions (Dated)'!$B$2:$B$53,'Share Values'!AG$11,'Transactions (Dated)'!$C$2:$C$53,"Sell")</f>
        <v>0</v>
      </c>
      <c r="AH493" s="40">
        <f ca="1">AH492+SUMIFS('Transactions (Dated)'!$E$2:$E$53,'Transactions (Dated)'!$D$2:$D$53,'Share Values'!$V493,'Transactions (Dated)'!$B$2:$B$53,'Share Values'!AH$11,'Transactions (Dated)'!$C$2:$C$53,"Buy")-SUMIFS('Transactions (Dated)'!$E$2:$E$53,'Transactions (Dated)'!$D$2:$D$53,'Share Values'!$V493,'Transactions (Dated)'!$B$2:$B$53,'Share Values'!AH$11,'Transactions (Dated)'!$C$2:$C$53,"Sell")</f>
        <v>0</v>
      </c>
      <c r="AI493" s="40">
        <f ca="1">AI492+SUMIFS('Transactions (Dated)'!$E$2:$E$53,'Transactions (Dated)'!$D$2:$D$53,'Share Values'!$V493,'Transactions (Dated)'!$B$2:$B$53,'Share Values'!AI$11,'Transactions (Dated)'!$C$2:$C$53,"Buy")-SUMIFS('Transactions (Dated)'!$E$2:$E$53,'Transactions (Dated)'!$D$2:$D$53,'Share Values'!$V493,'Transactions (Dated)'!$B$2:$B$53,'Share Values'!AI$11,'Transactions (Dated)'!$C$2:$C$53,"Sell")</f>
        <v>0</v>
      </c>
      <c r="AJ493" s="40">
        <f ca="1">AJ492+SUMIFS('Transactions (Dated)'!$E$2:$E$53,'Transactions (Dated)'!$D$2:$D$53,'Share Values'!$V493,'Transactions (Dated)'!$B$2:$B$53,'Share Values'!AJ$11,'Transactions (Dated)'!$C$2:$C$53,"Buy")-SUMIFS('Transactions (Dated)'!$E$2:$E$53,'Transactions (Dated)'!$D$2:$D$53,'Share Values'!$V493,'Transactions (Dated)'!$B$2:$B$53,'Share Values'!AJ$11,'Transactions (Dated)'!$C$2:$C$53,"Sell")</f>
        <v>0</v>
      </c>
      <c r="AK493" s="40"/>
      <c r="AM493" s="3">
        <f t="shared" si="177"/>
        <v>42613</v>
      </c>
      <c r="AN493" s="6">
        <f t="shared" ca="1" si="178"/>
        <v>46018.75</v>
      </c>
      <c r="AO493" s="6">
        <f t="shared" ca="1" si="179"/>
        <v>22781.25</v>
      </c>
      <c r="AP493" s="6">
        <f t="shared" ca="1" si="180"/>
        <v>0</v>
      </c>
      <c r="AQ493" s="6">
        <f t="shared" ca="1" si="181"/>
        <v>75888.12</v>
      </c>
      <c r="AR493" s="6">
        <f t="shared" ca="1" si="182"/>
        <v>21319.84</v>
      </c>
      <c r="AS493" s="6">
        <f t="shared" ca="1" si="183"/>
        <v>68992</v>
      </c>
      <c r="AT493" s="6">
        <f t="shared" ca="1" si="184"/>
        <v>54694</v>
      </c>
      <c r="AU493" s="6">
        <f t="shared" ca="1" si="185"/>
        <v>97134.84</v>
      </c>
      <c r="AV493" s="6">
        <f t="shared" ca="1" si="186"/>
        <v>62881.999999999993</v>
      </c>
      <c r="AW493" s="6">
        <f t="shared" ca="1" si="187"/>
        <v>0</v>
      </c>
      <c r="AX493" s="6">
        <f t="shared" ca="1" si="188"/>
        <v>0</v>
      </c>
      <c r="AY493" s="6">
        <f t="shared" ca="1" si="189"/>
        <v>0</v>
      </c>
      <c r="AZ493" s="6">
        <f t="shared" ca="1" si="190"/>
        <v>0</v>
      </c>
      <c r="BA493" s="6">
        <f t="shared" ca="1" si="191"/>
        <v>0</v>
      </c>
      <c r="BB493" s="6"/>
      <c r="BD493" s="4">
        <f t="shared" ca="1" si="192"/>
        <v>449710.79999999993</v>
      </c>
      <c r="BF493" s="3">
        <f t="shared" si="193"/>
        <v>42613</v>
      </c>
      <c r="BG493" s="6">
        <f>BG492+SUMIFS('Transactions (Dated)'!H:H,'Transactions (Dated)'!D:D,'Share Values'!AM493)</f>
        <v>633797.67999999993</v>
      </c>
      <c r="BH493" s="6">
        <f ca="1">BH492+SUMIFS('Transactions (Dated)'!$F:$F,'Transactions (Dated)'!$D:$D,$BF493,'Transactions (Dated)'!$B:$B,BH$11,'Transactions (Dated)'!$C:$C,"Dividend (paid to cash)")*W493</f>
        <v>0</v>
      </c>
      <c r="BI493" s="6">
        <f ca="1">BI492+SUMIFS('Transactions (Dated)'!$F:$F,'Transactions (Dated)'!$D:$D,$BF493,'Transactions (Dated)'!$B:$B,BI$11,'Transactions (Dated)'!$C:$C,"Dividend (paid to cash)")*X493</f>
        <v>2421.875</v>
      </c>
      <c r="BJ493" s="6">
        <f ca="1">BJ492+SUMIFS('Transactions (Dated)'!$F:$F,'Transactions (Dated)'!$D:$D,$BF493,'Transactions (Dated)'!$B:$B,BJ$11,'Transactions (Dated)'!$C:$C,"Dividend (paid to cash)")*Y493</f>
        <v>0</v>
      </c>
      <c r="BK493" s="6">
        <f ca="1">BK492+SUMIFS('Transactions (Dated)'!$F:$F,'Transactions (Dated)'!$D:$D,$BF493,'Transactions (Dated)'!$B:$B,BK$11,'Transactions (Dated)'!$C:$C,"Dividend (paid to cash)")*Z493</f>
        <v>482.46000000000004</v>
      </c>
      <c r="BL493" s="6">
        <f ca="1">BL492+SUMIFS('Transactions (Dated)'!$F:$F,'Transactions (Dated)'!$D:$D,$BF493,'Transactions (Dated)'!$B:$B,BL$11,'Transactions (Dated)'!$C:$C,"Dividend (paid to cash)")*AA493</f>
        <v>0</v>
      </c>
      <c r="BM493" s="6">
        <f ca="1">BM492+SUMIFS('Transactions (Dated)'!$F:$F,'Transactions (Dated)'!$D:$D,$BF493,'Transactions (Dated)'!$B:$B,BM$11,'Transactions (Dated)'!$C:$C,"Dividend (paid to cash)")*AB493</f>
        <v>3233.8530000000001</v>
      </c>
      <c r="BN493" s="6">
        <f ca="1">BN492+SUMIFS('Transactions (Dated)'!$F:$F,'Transactions (Dated)'!$D:$D,$BF493,'Transactions (Dated)'!$B:$B,BN$11,'Transactions (Dated)'!$C:$C,"Dividend (paid to cash)")*AC493</f>
        <v>1740</v>
      </c>
      <c r="BO493" s="6">
        <f ca="1">BO492+SUMIFS('Transactions (Dated)'!$F:$F,'Transactions (Dated)'!$D:$D,$BF493,'Transactions (Dated)'!$B:$B,BO$11,'Transactions (Dated)'!$C:$C,"Dividend (paid to cash)")*AD493</f>
        <v>0</v>
      </c>
      <c r="BP493" s="6">
        <f ca="1">BP492+SUMIFS('Transactions (Dated)'!$F:$F,'Transactions (Dated)'!$D:$D,$BF493,'Transactions (Dated)'!$B:$B,BP$11,'Transactions (Dated)'!$C:$C,"Dividend (paid to cash)")*AE493</f>
        <v>0</v>
      </c>
      <c r="BQ493" s="6">
        <f ca="1">BQ492+SUMIFS('Transactions (Dated)'!$F:$F,'Transactions (Dated)'!$D:$D,$BF493,'Transactions (Dated)'!$B:$B,BQ$11,'Transactions (Dated)'!$C:$C,"Dividend (paid to cash)")*AF493</f>
        <v>0</v>
      </c>
      <c r="BR493" s="6">
        <f ca="1">BR492+SUMIFS('Transactions (Dated)'!$F:$F,'Transactions (Dated)'!$D:$D,$BF493,'Transactions (Dated)'!$B:$B,BR$11,'Transactions (Dated)'!$C:$C,"Dividend (paid to cash)")*AG493</f>
        <v>0</v>
      </c>
      <c r="BS493" s="6">
        <f ca="1">BS492+SUMIFS('Transactions (Dated)'!$F:$F,'Transactions (Dated)'!$D:$D,$BF493,'Transactions (Dated)'!$B:$B,BS$11,'Transactions (Dated)'!$C:$C,"Dividend (paid to cash)")*AH493</f>
        <v>0</v>
      </c>
      <c r="BT493" s="6">
        <f ca="1">BT492+SUMIFS('Transactions (Dated)'!$F:$F,'Transactions (Dated)'!$D:$D,$BF493,'Transactions (Dated)'!$B:$B,BT$11,'Transactions (Dated)'!$C:$C,"Dividend (paid to cash)")*AI493</f>
        <v>0</v>
      </c>
      <c r="BU493" s="6">
        <f ca="1">BU492+SUMIFS('Transactions (Dated)'!$F:$F,'Transactions (Dated)'!$D:$D,$BF493,'Transactions (Dated)'!$B:$B,BU$11,'Transactions (Dated)'!$C:$C,"Dividend (paid to cash)")*AJ493</f>
        <v>0</v>
      </c>
      <c r="BV493" s="6"/>
      <c r="BX493" s="6">
        <f t="shared" ca="1" si="198"/>
        <v>641675.8679999999</v>
      </c>
      <c r="BZ493" s="3">
        <f t="shared" si="199"/>
        <v>42613</v>
      </c>
      <c r="CA493" s="4">
        <f t="shared" ca="1" si="194"/>
        <v>449710.79999999993</v>
      </c>
      <c r="CB493" s="4">
        <f t="shared" ca="1" si="195"/>
        <v>641675.8679999999</v>
      </c>
      <c r="CD493" s="4">
        <f t="shared" ca="1" si="196"/>
        <v>1091386.6679999998</v>
      </c>
    </row>
    <row r="494" spans="2:82" x14ac:dyDescent="0.15">
      <c r="B494" s="3">
        <f t="shared" si="197"/>
        <v>42614</v>
      </c>
      <c r="C494" s="2">
        <v>14683.9</v>
      </c>
      <c r="E494" s="70">
        <v>42614</v>
      </c>
      <c r="F494" s="69">
        <v>9.9700000000000006</v>
      </c>
      <c r="G494" s="69">
        <v>2.4300000000000002</v>
      </c>
      <c r="H494" s="69">
        <v>19.87</v>
      </c>
      <c r="I494" s="69">
        <v>39.92</v>
      </c>
      <c r="J494" s="69">
        <v>8.93</v>
      </c>
      <c r="K494" s="69">
        <v>14.22</v>
      </c>
      <c r="L494" s="69">
        <v>19.05</v>
      </c>
      <c r="M494" s="69">
        <v>6.92</v>
      </c>
      <c r="N494" s="69">
        <v>9.39</v>
      </c>
      <c r="O494" s="69">
        <v>10.416700000000001</v>
      </c>
      <c r="P494" s="69">
        <v>22.32</v>
      </c>
      <c r="Q494" s="69">
        <v>1.1299999999999999</v>
      </c>
      <c r="R494" s="69">
        <v>5.32</v>
      </c>
      <c r="S494" s="69">
        <v>41.54</v>
      </c>
      <c r="T494" s="4"/>
      <c r="V494" s="3">
        <f t="shared" si="176"/>
        <v>42614</v>
      </c>
      <c r="W494" s="40">
        <f ca="1">W493+SUMIFS('Transactions (Dated)'!$E$2:$E$53,'Transactions (Dated)'!$D$2:$D$53,'Share Values'!$V494,'Transactions (Dated)'!$B$2:$B$53,'Share Values'!W$11,'Transactions (Dated)'!$C$2:$C$53,"Buy")-SUMIFS('Transactions (Dated)'!$E$2:$E$53,'Transactions (Dated)'!$D$2:$D$53,'Share Values'!$V494,'Transactions (Dated)'!$B$2:$B$53,'Share Values'!W$11,'Transactions (Dated)'!$C$2:$C$53,"Sell")</f>
        <v>4625</v>
      </c>
      <c r="X494" s="40">
        <f ca="1">X493+SUMIFS('Transactions (Dated)'!$E$2:$E$53,'Transactions (Dated)'!$D$2:$D$53,'Share Values'!$V494,'Transactions (Dated)'!$B$2:$B$53,'Share Values'!X$11,'Transactions (Dated)'!$C$2:$C$53,"Buy")-SUMIFS('Transactions (Dated)'!$E$2:$E$53,'Transactions (Dated)'!$D$2:$D$53,'Share Values'!$V494,'Transactions (Dated)'!$B$2:$B$53,'Share Values'!X$11,'Transactions (Dated)'!$C$2:$C$53,"Sell")</f>
        <v>9375</v>
      </c>
      <c r="Y494" s="40">
        <f ca="1">Y493+SUMIFS('Transactions (Dated)'!$E$2:$E$53,'Transactions (Dated)'!$D$2:$D$53,'Share Values'!$V494,'Transactions (Dated)'!$B$2:$B$53,'Share Values'!Y$11,'Transactions (Dated)'!$C$2:$C$53,"Buy")-SUMIFS('Transactions (Dated)'!$E$2:$E$53,'Transactions (Dated)'!$D$2:$D$53,'Share Values'!$V494,'Transactions (Dated)'!$B$2:$B$53,'Share Values'!Y$11,'Transactions (Dated)'!$C$2:$C$53,"Sell")</f>
        <v>0</v>
      </c>
      <c r="Z494" s="40">
        <f ca="1">Z493+SUMIFS('Transactions (Dated)'!$E$2:$E$53,'Transactions (Dated)'!$D$2:$D$53,'Share Values'!$V494,'Transactions (Dated)'!$B$2:$B$53,'Share Values'!Z$11,'Transactions (Dated)'!$C$2:$C$53,"Buy")-SUMIFS('Transactions (Dated)'!$E$2:$E$53,'Transactions (Dated)'!$D$2:$D$53,'Share Values'!$V494,'Transactions (Dated)'!$B$2:$B$53,'Share Values'!Z$11,'Transactions (Dated)'!$C$2:$C$53,"Sell")</f>
        <v>1892</v>
      </c>
      <c r="AA494" s="40">
        <f ca="1">AA493+SUMIFS('Transactions (Dated)'!$E$2:$E$53,'Transactions (Dated)'!$D$2:$D$53,'Share Values'!$V494,'Transactions (Dated)'!$B$2:$B$53,'Share Values'!AA$11,'Transactions (Dated)'!$C$2:$C$53,"Buy")-SUMIFS('Transactions (Dated)'!$E$2:$E$53,'Transactions (Dated)'!$D$2:$D$53,'Share Values'!$V494,'Transactions (Dated)'!$B$2:$B$53,'Share Values'!AA$11,'Transactions (Dated)'!$C$2:$C$53,"Sell")</f>
        <v>2348</v>
      </c>
      <c r="AB494" s="40">
        <f ca="1">AB493+SUMIFS('Transactions (Dated)'!$E$2:$E$53,'Transactions (Dated)'!$D$2:$D$53,'Share Values'!$V494,'Transactions (Dated)'!$B$2:$B$53,'Share Values'!AB$11,'Transactions (Dated)'!$C$2:$C$53,"Buy")-SUMIFS('Transactions (Dated)'!$E$2:$E$53,'Transactions (Dated)'!$D$2:$D$53,'Share Values'!$V494,'Transactions (Dated)'!$B$2:$B$53,'Share Values'!AB$11,'Transactions (Dated)'!$C$2:$C$53,"Sell")</f>
        <v>4900</v>
      </c>
      <c r="AC494" s="40">
        <f ca="1">AC493+SUMIFS('Transactions (Dated)'!$E$2:$E$53,'Transactions (Dated)'!$D$2:$D$53,'Share Values'!$V494,'Transactions (Dated)'!$B$2:$B$53,'Share Values'!AC$11,'Transactions (Dated)'!$C$2:$C$53,"Buy")-SUMIFS('Transactions (Dated)'!$E$2:$E$53,'Transactions (Dated)'!$D$2:$D$53,'Share Values'!$V494,'Transactions (Dated)'!$B$2:$B$53,'Share Values'!AC$11,'Transactions (Dated)'!$C$2:$C$53,"Sell")</f>
        <v>2900</v>
      </c>
      <c r="AD494" s="40">
        <f ca="1">AD493+SUMIFS('Transactions (Dated)'!$E$2:$E$53,'Transactions (Dated)'!$D$2:$D$53,'Share Values'!$V494,'Transactions (Dated)'!$B$2:$B$53,'Share Values'!AD$11,'Transactions (Dated)'!$C$2:$C$53,"Buy")-SUMIFS('Transactions (Dated)'!$E$2:$E$53,'Transactions (Dated)'!$D$2:$D$53,'Share Values'!$V494,'Transactions (Dated)'!$B$2:$B$53,'Share Values'!AD$11,'Transactions (Dated)'!$C$2:$C$53,"Sell")</f>
        <v>14201</v>
      </c>
      <c r="AE494" s="40">
        <f ca="1">AE493+SUMIFS('Transactions (Dated)'!$E$2:$E$53,'Transactions (Dated)'!$D$2:$D$53,'Share Values'!$V494,'Transactions (Dated)'!$B$2:$B$53,'Share Values'!AE$11,'Transactions (Dated)'!$C$2:$C$53,"Buy")-SUMIFS('Transactions (Dated)'!$E$2:$E$53,'Transactions (Dated)'!$D$2:$D$53,'Share Values'!$V494,'Transactions (Dated)'!$B$2:$B$53,'Share Values'!AE$11,'Transactions (Dated)'!$C$2:$C$53,"Sell")</f>
        <v>6835</v>
      </c>
      <c r="AF494" s="40">
        <f ca="1">AF493+SUMIFS('Transactions (Dated)'!$E$2:$E$53,'Transactions (Dated)'!$D$2:$D$53,'Share Values'!$V494,'Transactions (Dated)'!$B$2:$B$53,'Share Values'!AF$11,'Transactions (Dated)'!$C$2:$C$53,"Buy")-SUMIFS('Transactions (Dated)'!$E$2:$E$53,'Transactions (Dated)'!$D$2:$D$53,'Share Values'!$V494,'Transactions (Dated)'!$B$2:$B$53,'Share Values'!AF$11,'Transactions (Dated)'!$C$2:$C$53,"Sell")</f>
        <v>0</v>
      </c>
      <c r="AG494" s="40">
        <f ca="1">AG493+SUMIFS('Transactions (Dated)'!$E$2:$E$53,'Transactions (Dated)'!$D$2:$D$53,'Share Values'!$V494,'Transactions (Dated)'!$B$2:$B$53,'Share Values'!AG$11,'Transactions (Dated)'!$C$2:$C$53,"Buy")-SUMIFS('Transactions (Dated)'!$E$2:$E$53,'Transactions (Dated)'!$D$2:$D$53,'Share Values'!$V494,'Transactions (Dated)'!$B$2:$B$53,'Share Values'!AG$11,'Transactions (Dated)'!$C$2:$C$53,"Sell")</f>
        <v>0</v>
      </c>
      <c r="AH494" s="40">
        <f ca="1">AH493+SUMIFS('Transactions (Dated)'!$E$2:$E$53,'Transactions (Dated)'!$D$2:$D$53,'Share Values'!$V494,'Transactions (Dated)'!$B$2:$B$53,'Share Values'!AH$11,'Transactions (Dated)'!$C$2:$C$53,"Buy")-SUMIFS('Transactions (Dated)'!$E$2:$E$53,'Transactions (Dated)'!$D$2:$D$53,'Share Values'!$V494,'Transactions (Dated)'!$B$2:$B$53,'Share Values'!AH$11,'Transactions (Dated)'!$C$2:$C$53,"Sell")</f>
        <v>0</v>
      </c>
      <c r="AI494" s="40">
        <f ca="1">AI493+SUMIFS('Transactions (Dated)'!$E$2:$E$53,'Transactions (Dated)'!$D$2:$D$53,'Share Values'!$V494,'Transactions (Dated)'!$B$2:$B$53,'Share Values'!AI$11,'Transactions (Dated)'!$C$2:$C$53,"Buy")-SUMIFS('Transactions (Dated)'!$E$2:$E$53,'Transactions (Dated)'!$D$2:$D$53,'Share Values'!$V494,'Transactions (Dated)'!$B$2:$B$53,'Share Values'!AI$11,'Transactions (Dated)'!$C$2:$C$53,"Sell")</f>
        <v>0</v>
      </c>
      <c r="AJ494" s="40">
        <f ca="1">AJ493+SUMIFS('Transactions (Dated)'!$E$2:$E$53,'Transactions (Dated)'!$D$2:$D$53,'Share Values'!$V494,'Transactions (Dated)'!$B$2:$B$53,'Share Values'!AJ$11,'Transactions (Dated)'!$C$2:$C$53,"Buy")-SUMIFS('Transactions (Dated)'!$E$2:$E$53,'Transactions (Dated)'!$D$2:$D$53,'Share Values'!$V494,'Transactions (Dated)'!$B$2:$B$53,'Share Values'!AJ$11,'Transactions (Dated)'!$C$2:$C$53,"Sell")</f>
        <v>0</v>
      </c>
      <c r="AK494" s="40"/>
      <c r="AM494" s="3">
        <f t="shared" si="177"/>
        <v>42614</v>
      </c>
      <c r="AN494" s="6">
        <f t="shared" ca="1" si="178"/>
        <v>46111.25</v>
      </c>
      <c r="AO494" s="6">
        <f t="shared" ca="1" si="179"/>
        <v>22781.25</v>
      </c>
      <c r="AP494" s="6">
        <f t="shared" ca="1" si="180"/>
        <v>0</v>
      </c>
      <c r="AQ494" s="6">
        <f t="shared" ca="1" si="181"/>
        <v>75528.639999999999</v>
      </c>
      <c r="AR494" s="6">
        <f t="shared" ca="1" si="182"/>
        <v>20967.64</v>
      </c>
      <c r="AS494" s="6">
        <f t="shared" ca="1" si="183"/>
        <v>69678</v>
      </c>
      <c r="AT494" s="6">
        <f t="shared" ca="1" si="184"/>
        <v>55245</v>
      </c>
      <c r="AU494" s="6">
        <f t="shared" ca="1" si="185"/>
        <v>98270.92</v>
      </c>
      <c r="AV494" s="6">
        <f t="shared" ca="1" si="186"/>
        <v>64180.65</v>
      </c>
      <c r="AW494" s="6">
        <f t="shared" ca="1" si="187"/>
        <v>0</v>
      </c>
      <c r="AX494" s="6">
        <f t="shared" ca="1" si="188"/>
        <v>0</v>
      </c>
      <c r="AY494" s="6">
        <f t="shared" ca="1" si="189"/>
        <v>0</v>
      </c>
      <c r="AZ494" s="6">
        <f t="shared" ca="1" si="190"/>
        <v>0</v>
      </c>
      <c r="BA494" s="6">
        <f t="shared" ca="1" si="191"/>
        <v>0</v>
      </c>
      <c r="BB494" s="6"/>
      <c r="BD494" s="4">
        <f t="shared" ca="1" si="192"/>
        <v>452763.35000000003</v>
      </c>
      <c r="BF494" s="3">
        <f t="shared" si="193"/>
        <v>42614</v>
      </c>
      <c r="BG494" s="6">
        <f>BG493+SUMIFS('Transactions (Dated)'!H:H,'Transactions (Dated)'!D:D,'Share Values'!AM494)</f>
        <v>633797.67999999993</v>
      </c>
      <c r="BH494" s="6">
        <f ca="1">BH493+SUMIFS('Transactions (Dated)'!$F:$F,'Transactions (Dated)'!$D:$D,$BF494,'Transactions (Dated)'!$B:$B,BH$11,'Transactions (Dated)'!$C:$C,"Dividend (paid to cash)")*W494</f>
        <v>0</v>
      </c>
      <c r="BI494" s="6">
        <f ca="1">BI493+SUMIFS('Transactions (Dated)'!$F:$F,'Transactions (Dated)'!$D:$D,$BF494,'Transactions (Dated)'!$B:$B,BI$11,'Transactions (Dated)'!$C:$C,"Dividend (paid to cash)")*X494</f>
        <v>2421.875</v>
      </c>
      <c r="BJ494" s="6">
        <f ca="1">BJ493+SUMIFS('Transactions (Dated)'!$F:$F,'Transactions (Dated)'!$D:$D,$BF494,'Transactions (Dated)'!$B:$B,BJ$11,'Transactions (Dated)'!$C:$C,"Dividend (paid to cash)")*Y494</f>
        <v>0</v>
      </c>
      <c r="BK494" s="6">
        <f ca="1">BK493+SUMIFS('Transactions (Dated)'!$F:$F,'Transactions (Dated)'!$D:$D,$BF494,'Transactions (Dated)'!$B:$B,BK$11,'Transactions (Dated)'!$C:$C,"Dividend (paid to cash)")*Z494</f>
        <v>482.46000000000004</v>
      </c>
      <c r="BL494" s="6">
        <f ca="1">BL493+SUMIFS('Transactions (Dated)'!$F:$F,'Transactions (Dated)'!$D:$D,$BF494,'Transactions (Dated)'!$B:$B,BL$11,'Transactions (Dated)'!$C:$C,"Dividend (paid to cash)")*AA494</f>
        <v>0</v>
      </c>
      <c r="BM494" s="6">
        <f ca="1">BM493+SUMIFS('Transactions (Dated)'!$F:$F,'Transactions (Dated)'!$D:$D,$BF494,'Transactions (Dated)'!$B:$B,BM$11,'Transactions (Dated)'!$C:$C,"Dividend (paid to cash)")*AB494</f>
        <v>3233.8530000000001</v>
      </c>
      <c r="BN494" s="6">
        <f ca="1">BN493+SUMIFS('Transactions (Dated)'!$F:$F,'Transactions (Dated)'!$D:$D,$BF494,'Transactions (Dated)'!$B:$B,BN$11,'Transactions (Dated)'!$C:$C,"Dividend (paid to cash)")*AC494</f>
        <v>1740</v>
      </c>
      <c r="BO494" s="6">
        <f ca="1">BO493+SUMIFS('Transactions (Dated)'!$F:$F,'Transactions (Dated)'!$D:$D,$BF494,'Transactions (Dated)'!$B:$B,BO$11,'Transactions (Dated)'!$C:$C,"Dividend (paid to cash)")*AD494</f>
        <v>0</v>
      </c>
      <c r="BP494" s="6">
        <f ca="1">BP493+SUMIFS('Transactions (Dated)'!$F:$F,'Transactions (Dated)'!$D:$D,$BF494,'Transactions (Dated)'!$B:$B,BP$11,'Transactions (Dated)'!$C:$C,"Dividend (paid to cash)")*AE494</f>
        <v>0</v>
      </c>
      <c r="BQ494" s="6">
        <f ca="1">BQ493+SUMIFS('Transactions (Dated)'!$F:$F,'Transactions (Dated)'!$D:$D,$BF494,'Transactions (Dated)'!$B:$B,BQ$11,'Transactions (Dated)'!$C:$C,"Dividend (paid to cash)")*AF494</f>
        <v>0</v>
      </c>
      <c r="BR494" s="6">
        <f ca="1">BR493+SUMIFS('Transactions (Dated)'!$F:$F,'Transactions (Dated)'!$D:$D,$BF494,'Transactions (Dated)'!$B:$B,BR$11,'Transactions (Dated)'!$C:$C,"Dividend (paid to cash)")*AG494</f>
        <v>0</v>
      </c>
      <c r="BS494" s="6">
        <f ca="1">BS493+SUMIFS('Transactions (Dated)'!$F:$F,'Transactions (Dated)'!$D:$D,$BF494,'Transactions (Dated)'!$B:$B,BS$11,'Transactions (Dated)'!$C:$C,"Dividend (paid to cash)")*AH494</f>
        <v>0</v>
      </c>
      <c r="BT494" s="6">
        <f ca="1">BT493+SUMIFS('Transactions (Dated)'!$F:$F,'Transactions (Dated)'!$D:$D,$BF494,'Transactions (Dated)'!$B:$B,BT$11,'Transactions (Dated)'!$C:$C,"Dividend (paid to cash)")*AI494</f>
        <v>0</v>
      </c>
      <c r="BU494" s="6">
        <f ca="1">BU493+SUMIFS('Transactions (Dated)'!$F:$F,'Transactions (Dated)'!$D:$D,$BF494,'Transactions (Dated)'!$B:$B,BU$11,'Transactions (Dated)'!$C:$C,"Dividend (paid to cash)")*AJ494</f>
        <v>0</v>
      </c>
      <c r="BV494" s="6"/>
      <c r="BX494" s="6">
        <f t="shared" ca="1" si="198"/>
        <v>641675.8679999999</v>
      </c>
      <c r="BZ494" s="3">
        <f t="shared" si="199"/>
        <v>42614</v>
      </c>
      <c r="CA494" s="4">
        <f t="shared" ca="1" si="194"/>
        <v>452763.35000000003</v>
      </c>
      <c r="CB494" s="4">
        <f t="shared" ca="1" si="195"/>
        <v>641675.8679999999</v>
      </c>
      <c r="CD494" s="4">
        <f t="shared" ca="1" si="196"/>
        <v>1094439.2179999999</v>
      </c>
    </row>
    <row r="495" spans="2:82" x14ac:dyDescent="0.15">
      <c r="B495" s="3">
        <f t="shared" si="197"/>
        <v>42615</v>
      </c>
      <c r="C495" s="2">
        <v>14795.7</v>
      </c>
      <c r="E495" s="70">
        <v>42615</v>
      </c>
      <c r="F495" s="69">
        <v>10</v>
      </c>
      <c r="G495" s="69">
        <v>2.48</v>
      </c>
      <c r="H495" s="69">
        <v>20.02</v>
      </c>
      <c r="I495" s="69">
        <v>40.18</v>
      </c>
      <c r="J495" s="69">
        <v>8.75</v>
      </c>
      <c r="K495" s="69">
        <v>14.31</v>
      </c>
      <c r="L495" s="69">
        <v>19.09</v>
      </c>
      <c r="M495" s="69">
        <v>7.14</v>
      </c>
      <c r="N495" s="69">
        <v>9.4</v>
      </c>
      <c r="O495" s="69">
        <v>10.496700000000001</v>
      </c>
      <c r="P495" s="69">
        <v>22.09</v>
      </c>
      <c r="Q495" s="69">
        <v>1.1599999999999999</v>
      </c>
      <c r="R495" s="69">
        <v>5.39</v>
      </c>
      <c r="S495" s="69">
        <v>41.755000000000003</v>
      </c>
      <c r="T495" s="4"/>
      <c r="V495" s="3">
        <f t="shared" si="176"/>
        <v>42615</v>
      </c>
      <c r="W495" s="40">
        <f ca="1">W494+SUMIFS('Transactions (Dated)'!$E$2:$E$53,'Transactions (Dated)'!$D$2:$D$53,'Share Values'!$V495,'Transactions (Dated)'!$B$2:$B$53,'Share Values'!W$11,'Transactions (Dated)'!$C$2:$C$53,"Buy")-SUMIFS('Transactions (Dated)'!$E$2:$E$53,'Transactions (Dated)'!$D$2:$D$53,'Share Values'!$V495,'Transactions (Dated)'!$B$2:$B$53,'Share Values'!W$11,'Transactions (Dated)'!$C$2:$C$53,"Sell")</f>
        <v>4625</v>
      </c>
      <c r="X495" s="40">
        <f ca="1">X494+SUMIFS('Transactions (Dated)'!$E$2:$E$53,'Transactions (Dated)'!$D$2:$D$53,'Share Values'!$V495,'Transactions (Dated)'!$B$2:$B$53,'Share Values'!X$11,'Transactions (Dated)'!$C$2:$C$53,"Buy")-SUMIFS('Transactions (Dated)'!$E$2:$E$53,'Transactions (Dated)'!$D$2:$D$53,'Share Values'!$V495,'Transactions (Dated)'!$B$2:$B$53,'Share Values'!X$11,'Transactions (Dated)'!$C$2:$C$53,"Sell")</f>
        <v>9375</v>
      </c>
      <c r="Y495" s="40">
        <f ca="1">Y494+SUMIFS('Transactions (Dated)'!$E$2:$E$53,'Transactions (Dated)'!$D$2:$D$53,'Share Values'!$V495,'Transactions (Dated)'!$B$2:$B$53,'Share Values'!Y$11,'Transactions (Dated)'!$C$2:$C$53,"Buy")-SUMIFS('Transactions (Dated)'!$E$2:$E$53,'Transactions (Dated)'!$D$2:$D$53,'Share Values'!$V495,'Transactions (Dated)'!$B$2:$B$53,'Share Values'!Y$11,'Transactions (Dated)'!$C$2:$C$53,"Sell")</f>
        <v>0</v>
      </c>
      <c r="Z495" s="40">
        <f ca="1">Z494+SUMIFS('Transactions (Dated)'!$E$2:$E$53,'Transactions (Dated)'!$D$2:$D$53,'Share Values'!$V495,'Transactions (Dated)'!$B$2:$B$53,'Share Values'!Z$11,'Transactions (Dated)'!$C$2:$C$53,"Buy")-SUMIFS('Transactions (Dated)'!$E$2:$E$53,'Transactions (Dated)'!$D$2:$D$53,'Share Values'!$V495,'Transactions (Dated)'!$B$2:$B$53,'Share Values'!Z$11,'Transactions (Dated)'!$C$2:$C$53,"Sell")</f>
        <v>1892</v>
      </c>
      <c r="AA495" s="40">
        <f ca="1">AA494+SUMIFS('Transactions (Dated)'!$E$2:$E$53,'Transactions (Dated)'!$D$2:$D$53,'Share Values'!$V495,'Transactions (Dated)'!$B$2:$B$53,'Share Values'!AA$11,'Transactions (Dated)'!$C$2:$C$53,"Buy")-SUMIFS('Transactions (Dated)'!$E$2:$E$53,'Transactions (Dated)'!$D$2:$D$53,'Share Values'!$V495,'Transactions (Dated)'!$B$2:$B$53,'Share Values'!AA$11,'Transactions (Dated)'!$C$2:$C$53,"Sell")</f>
        <v>2348</v>
      </c>
      <c r="AB495" s="40">
        <f ca="1">AB494+SUMIFS('Transactions (Dated)'!$E$2:$E$53,'Transactions (Dated)'!$D$2:$D$53,'Share Values'!$V495,'Transactions (Dated)'!$B$2:$B$53,'Share Values'!AB$11,'Transactions (Dated)'!$C$2:$C$53,"Buy")-SUMIFS('Transactions (Dated)'!$E$2:$E$53,'Transactions (Dated)'!$D$2:$D$53,'Share Values'!$V495,'Transactions (Dated)'!$B$2:$B$53,'Share Values'!AB$11,'Transactions (Dated)'!$C$2:$C$53,"Sell")</f>
        <v>4900</v>
      </c>
      <c r="AC495" s="40">
        <f ca="1">AC494+SUMIFS('Transactions (Dated)'!$E$2:$E$53,'Transactions (Dated)'!$D$2:$D$53,'Share Values'!$V495,'Transactions (Dated)'!$B$2:$B$53,'Share Values'!AC$11,'Transactions (Dated)'!$C$2:$C$53,"Buy")-SUMIFS('Transactions (Dated)'!$E$2:$E$53,'Transactions (Dated)'!$D$2:$D$53,'Share Values'!$V495,'Transactions (Dated)'!$B$2:$B$53,'Share Values'!AC$11,'Transactions (Dated)'!$C$2:$C$53,"Sell")</f>
        <v>2900</v>
      </c>
      <c r="AD495" s="40">
        <f ca="1">AD494+SUMIFS('Transactions (Dated)'!$E$2:$E$53,'Transactions (Dated)'!$D$2:$D$53,'Share Values'!$V495,'Transactions (Dated)'!$B$2:$B$53,'Share Values'!AD$11,'Transactions (Dated)'!$C$2:$C$53,"Buy")-SUMIFS('Transactions (Dated)'!$E$2:$E$53,'Transactions (Dated)'!$D$2:$D$53,'Share Values'!$V495,'Transactions (Dated)'!$B$2:$B$53,'Share Values'!AD$11,'Transactions (Dated)'!$C$2:$C$53,"Sell")</f>
        <v>14201</v>
      </c>
      <c r="AE495" s="40">
        <f ca="1">AE494+SUMIFS('Transactions (Dated)'!$E$2:$E$53,'Transactions (Dated)'!$D$2:$D$53,'Share Values'!$V495,'Transactions (Dated)'!$B$2:$B$53,'Share Values'!AE$11,'Transactions (Dated)'!$C$2:$C$53,"Buy")-SUMIFS('Transactions (Dated)'!$E$2:$E$53,'Transactions (Dated)'!$D$2:$D$53,'Share Values'!$V495,'Transactions (Dated)'!$B$2:$B$53,'Share Values'!AE$11,'Transactions (Dated)'!$C$2:$C$53,"Sell")</f>
        <v>6835</v>
      </c>
      <c r="AF495" s="40">
        <f ca="1">AF494+SUMIFS('Transactions (Dated)'!$E$2:$E$53,'Transactions (Dated)'!$D$2:$D$53,'Share Values'!$V495,'Transactions (Dated)'!$B$2:$B$53,'Share Values'!AF$11,'Transactions (Dated)'!$C$2:$C$53,"Buy")-SUMIFS('Transactions (Dated)'!$E$2:$E$53,'Transactions (Dated)'!$D$2:$D$53,'Share Values'!$V495,'Transactions (Dated)'!$B$2:$B$53,'Share Values'!AF$11,'Transactions (Dated)'!$C$2:$C$53,"Sell")</f>
        <v>0</v>
      </c>
      <c r="AG495" s="40">
        <f ca="1">AG494+SUMIFS('Transactions (Dated)'!$E$2:$E$53,'Transactions (Dated)'!$D$2:$D$53,'Share Values'!$V495,'Transactions (Dated)'!$B$2:$B$53,'Share Values'!AG$11,'Transactions (Dated)'!$C$2:$C$53,"Buy")-SUMIFS('Transactions (Dated)'!$E$2:$E$53,'Transactions (Dated)'!$D$2:$D$53,'Share Values'!$V495,'Transactions (Dated)'!$B$2:$B$53,'Share Values'!AG$11,'Transactions (Dated)'!$C$2:$C$53,"Sell")</f>
        <v>0</v>
      </c>
      <c r="AH495" s="40">
        <f ca="1">AH494+SUMIFS('Transactions (Dated)'!$E$2:$E$53,'Transactions (Dated)'!$D$2:$D$53,'Share Values'!$V495,'Transactions (Dated)'!$B$2:$B$53,'Share Values'!AH$11,'Transactions (Dated)'!$C$2:$C$53,"Buy")-SUMIFS('Transactions (Dated)'!$E$2:$E$53,'Transactions (Dated)'!$D$2:$D$53,'Share Values'!$V495,'Transactions (Dated)'!$B$2:$B$53,'Share Values'!AH$11,'Transactions (Dated)'!$C$2:$C$53,"Sell")</f>
        <v>0</v>
      </c>
      <c r="AI495" s="40">
        <f ca="1">AI494+SUMIFS('Transactions (Dated)'!$E$2:$E$53,'Transactions (Dated)'!$D$2:$D$53,'Share Values'!$V495,'Transactions (Dated)'!$B$2:$B$53,'Share Values'!AI$11,'Transactions (Dated)'!$C$2:$C$53,"Buy")-SUMIFS('Transactions (Dated)'!$E$2:$E$53,'Transactions (Dated)'!$D$2:$D$53,'Share Values'!$V495,'Transactions (Dated)'!$B$2:$B$53,'Share Values'!AI$11,'Transactions (Dated)'!$C$2:$C$53,"Sell")</f>
        <v>0</v>
      </c>
      <c r="AJ495" s="40">
        <f ca="1">AJ494+SUMIFS('Transactions (Dated)'!$E$2:$E$53,'Transactions (Dated)'!$D$2:$D$53,'Share Values'!$V495,'Transactions (Dated)'!$B$2:$B$53,'Share Values'!AJ$11,'Transactions (Dated)'!$C$2:$C$53,"Buy")-SUMIFS('Transactions (Dated)'!$E$2:$E$53,'Transactions (Dated)'!$D$2:$D$53,'Share Values'!$V495,'Transactions (Dated)'!$B$2:$B$53,'Share Values'!AJ$11,'Transactions (Dated)'!$C$2:$C$53,"Sell")</f>
        <v>0</v>
      </c>
      <c r="AK495" s="40"/>
      <c r="AM495" s="3">
        <f t="shared" si="177"/>
        <v>42615</v>
      </c>
      <c r="AN495" s="6">
        <f t="shared" ca="1" si="178"/>
        <v>46250</v>
      </c>
      <c r="AO495" s="6">
        <f t="shared" ca="1" si="179"/>
        <v>23250</v>
      </c>
      <c r="AP495" s="6">
        <f t="shared" ca="1" si="180"/>
        <v>0</v>
      </c>
      <c r="AQ495" s="6">
        <f t="shared" ca="1" si="181"/>
        <v>76020.56</v>
      </c>
      <c r="AR495" s="6">
        <f t="shared" ca="1" si="182"/>
        <v>20545</v>
      </c>
      <c r="AS495" s="6">
        <f t="shared" ca="1" si="183"/>
        <v>70119</v>
      </c>
      <c r="AT495" s="6">
        <f t="shared" ca="1" si="184"/>
        <v>55361</v>
      </c>
      <c r="AU495" s="6">
        <f t="shared" ca="1" si="185"/>
        <v>101395.14</v>
      </c>
      <c r="AV495" s="6">
        <f t="shared" ca="1" si="186"/>
        <v>64249</v>
      </c>
      <c r="AW495" s="6">
        <f t="shared" ca="1" si="187"/>
        <v>0</v>
      </c>
      <c r="AX495" s="6">
        <f t="shared" ca="1" si="188"/>
        <v>0</v>
      </c>
      <c r="AY495" s="6">
        <f t="shared" ca="1" si="189"/>
        <v>0</v>
      </c>
      <c r="AZ495" s="6">
        <f t="shared" ca="1" si="190"/>
        <v>0</v>
      </c>
      <c r="BA495" s="6">
        <f t="shared" ca="1" si="191"/>
        <v>0</v>
      </c>
      <c r="BB495" s="6"/>
      <c r="BD495" s="4">
        <f t="shared" ca="1" si="192"/>
        <v>457189.7</v>
      </c>
      <c r="BF495" s="3">
        <f t="shared" si="193"/>
        <v>42615</v>
      </c>
      <c r="BG495" s="6">
        <f>BG494+SUMIFS('Transactions (Dated)'!H:H,'Transactions (Dated)'!D:D,'Share Values'!AM495)</f>
        <v>633797.67999999993</v>
      </c>
      <c r="BH495" s="6">
        <f ca="1">BH494+SUMIFS('Transactions (Dated)'!$F:$F,'Transactions (Dated)'!$D:$D,$BF495,'Transactions (Dated)'!$B:$B,BH$11,'Transactions (Dated)'!$C:$C,"Dividend (paid to cash)")*W495</f>
        <v>0</v>
      </c>
      <c r="BI495" s="6">
        <f ca="1">BI494+SUMIFS('Transactions (Dated)'!$F:$F,'Transactions (Dated)'!$D:$D,$BF495,'Transactions (Dated)'!$B:$B,BI$11,'Transactions (Dated)'!$C:$C,"Dividend (paid to cash)")*X495</f>
        <v>2421.875</v>
      </c>
      <c r="BJ495" s="6">
        <f ca="1">BJ494+SUMIFS('Transactions (Dated)'!$F:$F,'Transactions (Dated)'!$D:$D,$BF495,'Transactions (Dated)'!$B:$B,BJ$11,'Transactions (Dated)'!$C:$C,"Dividend (paid to cash)")*Y495</f>
        <v>0</v>
      </c>
      <c r="BK495" s="6">
        <f ca="1">BK494+SUMIFS('Transactions (Dated)'!$F:$F,'Transactions (Dated)'!$D:$D,$BF495,'Transactions (Dated)'!$B:$B,BK$11,'Transactions (Dated)'!$C:$C,"Dividend (paid to cash)")*Z495</f>
        <v>482.46000000000004</v>
      </c>
      <c r="BL495" s="6">
        <f ca="1">BL494+SUMIFS('Transactions (Dated)'!$F:$F,'Transactions (Dated)'!$D:$D,$BF495,'Transactions (Dated)'!$B:$B,BL$11,'Transactions (Dated)'!$C:$C,"Dividend (paid to cash)")*AA495</f>
        <v>0</v>
      </c>
      <c r="BM495" s="6">
        <f ca="1">BM494+SUMIFS('Transactions (Dated)'!$F:$F,'Transactions (Dated)'!$D:$D,$BF495,'Transactions (Dated)'!$B:$B,BM$11,'Transactions (Dated)'!$C:$C,"Dividend (paid to cash)")*AB495</f>
        <v>3233.8530000000001</v>
      </c>
      <c r="BN495" s="6">
        <f ca="1">BN494+SUMIFS('Transactions (Dated)'!$F:$F,'Transactions (Dated)'!$D:$D,$BF495,'Transactions (Dated)'!$B:$B,BN$11,'Transactions (Dated)'!$C:$C,"Dividend (paid to cash)")*AC495</f>
        <v>1740</v>
      </c>
      <c r="BO495" s="6">
        <f ca="1">BO494+SUMIFS('Transactions (Dated)'!$F:$F,'Transactions (Dated)'!$D:$D,$BF495,'Transactions (Dated)'!$B:$B,BO$11,'Transactions (Dated)'!$C:$C,"Dividend (paid to cash)")*AD495</f>
        <v>0</v>
      </c>
      <c r="BP495" s="6">
        <f ca="1">BP494+SUMIFS('Transactions (Dated)'!$F:$F,'Transactions (Dated)'!$D:$D,$BF495,'Transactions (Dated)'!$B:$B,BP$11,'Transactions (Dated)'!$C:$C,"Dividend (paid to cash)")*AE495</f>
        <v>0</v>
      </c>
      <c r="BQ495" s="6">
        <f ca="1">BQ494+SUMIFS('Transactions (Dated)'!$F:$F,'Transactions (Dated)'!$D:$D,$BF495,'Transactions (Dated)'!$B:$B,BQ$11,'Transactions (Dated)'!$C:$C,"Dividend (paid to cash)")*AF495</f>
        <v>0</v>
      </c>
      <c r="BR495" s="6">
        <f ca="1">BR494+SUMIFS('Transactions (Dated)'!$F:$F,'Transactions (Dated)'!$D:$D,$BF495,'Transactions (Dated)'!$B:$B,BR$11,'Transactions (Dated)'!$C:$C,"Dividend (paid to cash)")*AG495</f>
        <v>0</v>
      </c>
      <c r="BS495" s="6">
        <f ca="1">BS494+SUMIFS('Transactions (Dated)'!$F:$F,'Transactions (Dated)'!$D:$D,$BF495,'Transactions (Dated)'!$B:$B,BS$11,'Transactions (Dated)'!$C:$C,"Dividend (paid to cash)")*AH495</f>
        <v>0</v>
      </c>
      <c r="BT495" s="6">
        <f ca="1">BT494+SUMIFS('Transactions (Dated)'!$F:$F,'Transactions (Dated)'!$D:$D,$BF495,'Transactions (Dated)'!$B:$B,BT$11,'Transactions (Dated)'!$C:$C,"Dividend (paid to cash)")*AI495</f>
        <v>0</v>
      </c>
      <c r="BU495" s="6">
        <f ca="1">BU494+SUMIFS('Transactions (Dated)'!$F:$F,'Transactions (Dated)'!$D:$D,$BF495,'Transactions (Dated)'!$B:$B,BU$11,'Transactions (Dated)'!$C:$C,"Dividend (paid to cash)")*AJ495</f>
        <v>0</v>
      </c>
      <c r="BV495" s="6"/>
      <c r="BX495" s="6">
        <f t="shared" ca="1" si="198"/>
        <v>641675.8679999999</v>
      </c>
      <c r="BZ495" s="3">
        <f t="shared" si="199"/>
        <v>42615</v>
      </c>
      <c r="CA495" s="4">
        <f t="shared" ca="1" si="194"/>
        <v>457189.7</v>
      </c>
      <c r="CB495" s="4">
        <f t="shared" ca="1" si="195"/>
        <v>641675.8679999999</v>
      </c>
      <c r="CD495" s="4">
        <f t="shared" ca="1" si="196"/>
        <v>1098865.568</v>
      </c>
    </row>
    <row r="496" spans="2:82" x14ac:dyDescent="0.15">
      <c r="B496" s="3">
        <f t="shared" si="197"/>
        <v>42619</v>
      </c>
      <c r="C496" s="2">
        <v>14813</v>
      </c>
      <c r="E496" s="70">
        <v>42619</v>
      </c>
      <c r="F496" s="69">
        <v>9.89</v>
      </c>
      <c r="G496" s="69">
        <v>2.5</v>
      </c>
      <c r="H496" s="69">
        <v>20.03</v>
      </c>
      <c r="I496" s="69">
        <v>40.43</v>
      </c>
      <c r="J496" s="69">
        <v>8.7200000000000006</v>
      </c>
      <c r="K496" s="69">
        <v>14.5</v>
      </c>
      <c r="L496" s="69">
        <v>19.22</v>
      </c>
      <c r="M496" s="69">
        <v>7.49</v>
      </c>
      <c r="N496" s="69">
        <v>9.4</v>
      </c>
      <c r="O496" s="69">
        <v>10.523300000000001</v>
      </c>
      <c r="P496" s="69">
        <v>21.7</v>
      </c>
      <c r="Q496" s="69">
        <v>1.1499999999999999</v>
      </c>
      <c r="R496" s="69">
        <v>5.53</v>
      </c>
      <c r="S496" s="69">
        <v>41.73</v>
      </c>
      <c r="T496" s="4"/>
      <c r="V496" s="3">
        <f t="shared" si="176"/>
        <v>42619</v>
      </c>
      <c r="W496" s="40">
        <f ca="1">W495+SUMIFS('Transactions (Dated)'!$E$2:$E$53,'Transactions (Dated)'!$D$2:$D$53,'Share Values'!$V496,'Transactions (Dated)'!$B$2:$B$53,'Share Values'!W$11,'Transactions (Dated)'!$C$2:$C$53,"Buy")-SUMIFS('Transactions (Dated)'!$E$2:$E$53,'Transactions (Dated)'!$D$2:$D$53,'Share Values'!$V496,'Transactions (Dated)'!$B$2:$B$53,'Share Values'!W$11,'Transactions (Dated)'!$C$2:$C$53,"Sell")</f>
        <v>4625</v>
      </c>
      <c r="X496" s="40">
        <f ca="1">X495+SUMIFS('Transactions (Dated)'!$E$2:$E$53,'Transactions (Dated)'!$D$2:$D$53,'Share Values'!$V496,'Transactions (Dated)'!$B$2:$B$53,'Share Values'!X$11,'Transactions (Dated)'!$C$2:$C$53,"Buy")-SUMIFS('Transactions (Dated)'!$E$2:$E$53,'Transactions (Dated)'!$D$2:$D$53,'Share Values'!$V496,'Transactions (Dated)'!$B$2:$B$53,'Share Values'!X$11,'Transactions (Dated)'!$C$2:$C$53,"Sell")</f>
        <v>9375</v>
      </c>
      <c r="Y496" s="40">
        <f ca="1">Y495+SUMIFS('Transactions (Dated)'!$E$2:$E$53,'Transactions (Dated)'!$D$2:$D$53,'Share Values'!$V496,'Transactions (Dated)'!$B$2:$B$53,'Share Values'!Y$11,'Transactions (Dated)'!$C$2:$C$53,"Buy")-SUMIFS('Transactions (Dated)'!$E$2:$E$53,'Transactions (Dated)'!$D$2:$D$53,'Share Values'!$V496,'Transactions (Dated)'!$B$2:$B$53,'Share Values'!Y$11,'Transactions (Dated)'!$C$2:$C$53,"Sell")</f>
        <v>0</v>
      </c>
      <c r="Z496" s="40">
        <f ca="1">Z495+SUMIFS('Transactions (Dated)'!$E$2:$E$53,'Transactions (Dated)'!$D$2:$D$53,'Share Values'!$V496,'Transactions (Dated)'!$B$2:$B$53,'Share Values'!Z$11,'Transactions (Dated)'!$C$2:$C$53,"Buy")-SUMIFS('Transactions (Dated)'!$E$2:$E$53,'Transactions (Dated)'!$D$2:$D$53,'Share Values'!$V496,'Transactions (Dated)'!$B$2:$B$53,'Share Values'!Z$11,'Transactions (Dated)'!$C$2:$C$53,"Sell")</f>
        <v>1892</v>
      </c>
      <c r="AA496" s="40">
        <f ca="1">AA495+SUMIFS('Transactions (Dated)'!$E$2:$E$53,'Transactions (Dated)'!$D$2:$D$53,'Share Values'!$V496,'Transactions (Dated)'!$B$2:$B$53,'Share Values'!AA$11,'Transactions (Dated)'!$C$2:$C$53,"Buy")-SUMIFS('Transactions (Dated)'!$E$2:$E$53,'Transactions (Dated)'!$D$2:$D$53,'Share Values'!$V496,'Transactions (Dated)'!$B$2:$B$53,'Share Values'!AA$11,'Transactions (Dated)'!$C$2:$C$53,"Sell")</f>
        <v>2348</v>
      </c>
      <c r="AB496" s="40">
        <f ca="1">AB495+SUMIFS('Transactions (Dated)'!$E$2:$E$53,'Transactions (Dated)'!$D$2:$D$53,'Share Values'!$V496,'Transactions (Dated)'!$B$2:$B$53,'Share Values'!AB$11,'Transactions (Dated)'!$C$2:$C$53,"Buy")-SUMIFS('Transactions (Dated)'!$E$2:$E$53,'Transactions (Dated)'!$D$2:$D$53,'Share Values'!$V496,'Transactions (Dated)'!$B$2:$B$53,'Share Values'!AB$11,'Transactions (Dated)'!$C$2:$C$53,"Sell")</f>
        <v>4900</v>
      </c>
      <c r="AC496" s="40">
        <f ca="1">AC495+SUMIFS('Transactions (Dated)'!$E$2:$E$53,'Transactions (Dated)'!$D$2:$D$53,'Share Values'!$V496,'Transactions (Dated)'!$B$2:$B$53,'Share Values'!AC$11,'Transactions (Dated)'!$C$2:$C$53,"Buy")-SUMIFS('Transactions (Dated)'!$E$2:$E$53,'Transactions (Dated)'!$D$2:$D$53,'Share Values'!$V496,'Transactions (Dated)'!$B$2:$B$53,'Share Values'!AC$11,'Transactions (Dated)'!$C$2:$C$53,"Sell")</f>
        <v>2900</v>
      </c>
      <c r="AD496" s="40">
        <f ca="1">AD495+SUMIFS('Transactions (Dated)'!$E$2:$E$53,'Transactions (Dated)'!$D$2:$D$53,'Share Values'!$V496,'Transactions (Dated)'!$B$2:$B$53,'Share Values'!AD$11,'Transactions (Dated)'!$C$2:$C$53,"Buy")-SUMIFS('Transactions (Dated)'!$E$2:$E$53,'Transactions (Dated)'!$D$2:$D$53,'Share Values'!$V496,'Transactions (Dated)'!$B$2:$B$53,'Share Values'!AD$11,'Transactions (Dated)'!$C$2:$C$53,"Sell")</f>
        <v>14201</v>
      </c>
      <c r="AE496" s="40">
        <f ca="1">AE495+SUMIFS('Transactions (Dated)'!$E$2:$E$53,'Transactions (Dated)'!$D$2:$D$53,'Share Values'!$V496,'Transactions (Dated)'!$B$2:$B$53,'Share Values'!AE$11,'Transactions (Dated)'!$C$2:$C$53,"Buy")-SUMIFS('Transactions (Dated)'!$E$2:$E$53,'Transactions (Dated)'!$D$2:$D$53,'Share Values'!$V496,'Transactions (Dated)'!$B$2:$B$53,'Share Values'!AE$11,'Transactions (Dated)'!$C$2:$C$53,"Sell")</f>
        <v>6835</v>
      </c>
      <c r="AF496" s="40">
        <f ca="1">AF495+SUMIFS('Transactions (Dated)'!$E$2:$E$53,'Transactions (Dated)'!$D$2:$D$53,'Share Values'!$V496,'Transactions (Dated)'!$B$2:$B$53,'Share Values'!AF$11,'Transactions (Dated)'!$C$2:$C$53,"Buy")-SUMIFS('Transactions (Dated)'!$E$2:$E$53,'Transactions (Dated)'!$D$2:$D$53,'Share Values'!$V496,'Transactions (Dated)'!$B$2:$B$53,'Share Values'!AF$11,'Transactions (Dated)'!$C$2:$C$53,"Sell")</f>
        <v>0</v>
      </c>
      <c r="AG496" s="40">
        <f ca="1">AG495+SUMIFS('Transactions (Dated)'!$E$2:$E$53,'Transactions (Dated)'!$D$2:$D$53,'Share Values'!$V496,'Transactions (Dated)'!$B$2:$B$53,'Share Values'!AG$11,'Transactions (Dated)'!$C$2:$C$53,"Buy")-SUMIFS('Transactions (Dated)'!$E$2:$E$53,'Transactions (Dated)'!$D$2:$D$53,'Share Values'!$V496,'Transactions (Dated)'!$B$2:$B$53,'Share Values'!AG$11,'Transactions (Dated)'!$C$2:$C$53,"Sell")</f>
        <v>0</v>
      </c>
      <c r="AH496" s="40">
        <f ca="1">AH495+SUMIFS('Transactions (Dated)'!$E$2:$E$53,'Transactions (Dated)'!$D$2:$D$53,'Share Values'!$V496,'Transactions (Dated)'!$B$2:$B$53,'Share Values'!AH$11,'Transactions (Dated)'!$C$2:$C$53,"Buy")-SUMIFS('Transactions (Dated)'!$E$2:$E$53,'Transactions (Dated)'!$D$2:$D$53,'Share Values'!$V496,'Transactions (Dated)'!$B$2:$B$53,'Share Values'!AH$11,'Transactions (Dated)'!$C$2:$C$53,"Sell")</f>
        <v>0</v>
      </c>
      <c r="AI496" s="40">
        <f ca="1">AI495+SUMIFS('Transactions (Dated)'!$E$2:$E$53,'Transactions (Dated)'!$D$2:$D$53,'Share Values'!$V496,'Transactions (Dated)'!$B$2:$B$53,'Share Values'!AI$11,'Transactions (Dated)'!$C$2:$C$53,"Buy")-SUMIFS('Transactions (Dated)'!$E$2:$E$53,'Transactions (Dated)'!$D$2:$D$53,'Share Values'!$V496,'Transactions (Dated)'!$B$2:$B$53,'Share Values'!AI$11,'Transactions (Dated)'!$C$2:$C$53,"Sell")</f>
        <v>0</v>
      </c>
      <c r="AJ496" s="40">
        <f ca="1">AJ495+SUMIFS('Transactions (Dated)'!$E$2:$E$53,'Transactions (Dated)'!$D$2:$D$53,'Share Values'!$V496,'Transactions (Dated)'!$B$2:$B$53,'Share Values'!AJ$11,'Transactions (Dated)'!$C$2:$C$53,"Buy")-SUMIFS('Transactions (Dated)'!$E$2:$E$53,'Transactions (Dated)'!$D$2:$D$53,'Share Values'!$V496,'Transactions (Dated)'!$B$2:$B$53,'Share Values'!AJ$11,'Transactions (Dated)'!$C$2:$C$53,"Sell")</f>
        <v>0</v>
      </c>
      <c r="AK496" s="40"/>
      <c r="AM496" s="3">
        <f t="shared" si="177"/>
        <v>42619</v>
      </c>
      <c r="AN496" s="6">
        <f t="shared" ca="1" si="178"/>
        <v>45741.25</v>
      </c>
      <c r="AO496" s="6">
        <f t="shared" ca="1" si="179"/>
        <v>23437.5</v>
      </c>
      <c r="AP496" s="6">
        <f t="shared" ca="1" si="180"/>
        <v>0</v>
      </c>
      <c r="AQ496" s="6">
        <f t="shared" ca="1" si="181"/>
        <v>76493.56</v>
      </c>
      <c r="AR496" s="6">
        <f t="shared" ca="1" si="182"/>
        <v>20474.560000000001</v>
      </c>
      <c r="AS496" s="6">
        <f t="shared" ca="1" si="183"/>
        <v>71050</v>
      </c>
      <c r="AT496" s="6">
        <f t="shared" ca="1" si="184"/>
        <v>55738</v>
      </c>
      <c r="AU496" s="6">
        <f t="shared" ca="1" si="185"/>
        <v>106365.49</v>
      </c>
      <c r="AV496" s="6">
        <f t="shared" ca="1" si="186"/>
        <v>64249</v>
      </c>
      <c r="AW496" s="6">
        <f t="shared" ca="1" si="187"/>
        <v>0</v>
      </c>
      <c r="AX496" s="6">
        <f t="shared" ca="1" si="188"/>
        <v>0</v>
      </c>
      <c r="AY496" s="6">
        <f t="shared" ca="1" si="189"/>
        <v>0</v>
      </c>
      <c r="AZ496" s="6">
        <f t="shared" ca="1" si="190"/>
        <v>0</v>
      </c>
      <c r="BA496" s="6">
        <f t="shared" ca="1" si="191"/>
        <v>0</v>
      </c>
      <c r="BB496" s="6"/>
      <c r="BD496" s="4">
        <f t="shared" ca="1" si="192"/>
        <v>463549.36</v>
      </c>
      <c r="BF496" s="3">
        <f t="shared" si="193"/>
        <v>42619</v>
      </c>
      <c r="BG496" s="6">
        <f>BG495+SUMIFS('Transactions (Dated)'!H:H,'Transactions (Dated)'!D:D,'Share Values'!AM496)</f>
        <v>633797.67999999993</v>
      </c>
      <c r="BH496" s="6">
        <f ca="1">BH495+SUMIFS('Transactions (Dated)'!$F:$F,'Transactions (Dated)'!$D:$D,$BF496,'Transactions (Dated)'!$B:$B,BH$11,'Transactions (Dated)'!$C:$C,"Dividend (paid to cash)")*W496</f>
        <v>0</v>
      </c>
      <c r="BI496" s="6">
        <f ca="1">BI495+SUMIFS('Transactions (Dated)'!$F:$F,'Transactions (Dated)'!$D:$D,$BF496,'Transactions (Dated)'!$B:$B,BI$11,'Transactions (Dated)'!$C:$C,"Dividend (paid to cash)")*X496</f>
        <v>2421.875</v>
      </c>
      <c r="BJ496" s="6">
        <f ca="1">BJ495+SUMIFS('Transactions (Dated)'!$F:$F,'Transactions (Dated)'!$D:$D,$BF496,'Transactions (Dated)'!$B:$B,BJ$11,'Transactions (Dated)'!$C:$C,"Dividend (paid to cash)")*Y496</f>
        <v>0</v>
      </c>
      <c r="BK496" s="6">
        <f ca="1">BK495+SUMIFS('Transactions (Dated)'!$F:$F,'Transactions (Dated)'!$D:$D,$BF496,'Transactions (Dated)'!$B:$B,BK$11,'Transactions (Dated)'!$C:$C,"Dividend (paid to cash)")*Z496</f>
        <v>482.46000000000004</v>
      </c>
      <c r="BL496" s="6">
        <f ca="1">BL495+SUMIFS('Transactions (Dated)'!$F:$F,'Transactions (Dated)'!$D:$D,$BF496,'Transactions (Dated)'!$B:$B,BL$11,'Transactions (Dated)'!$C:$C,"Dividend (paid to cash)")*AA496</f>
        <v>0</v>
      </c>
      <c r="BM496" s="6">
        <f ca="1">BM495+SUMIFS('Transactions (Dated)'!$F:$F,'Transactions (Dated)'!$D:$D,$BF496,'Transactions (Dated)'!$B:$B,BM$11,'Transactions (Dated)'!$C:$C,"Dividend (paid to cash)")*AB496</f>
        <v>3233.8530000000001</v>
      </c>
      <c r="BN496" s="6">
        <f ca="1">BN495+SUMIFS('Transactions (Dated)'!$F:$F,'Transactions (Dated)'!$D:$D,$BF496,'Transactions (Dated)'!$B:$B,BN$11,'Transactions (Dated)'!$C:$C,"Dividend (paid to cash)")*AC496</f>
        <v>1740</v>
      </c>
      <c r="BO496" s="6">
        <f ca="1">BO495+SUMIFS('Transactions (Dated)'!$F:$F,'Transactions (Dated)'!$D:$D,$BF496,'Transactions (Dated)'!$B:$B,BO$11,'Transactions (Dated)'!$C:$C,"Dividend (paid to cash)")*AD496</f>
        <v>0</v>
      </c>
      <c r="BP496" s="6">
        <f ca="1">BP495+SUMIFS('Transactions (Dated)'!$F:$F,'Transactions (Dated)'!$D:$D,$BF496,'Transactions (Dated)'!$B:$B,BP$11,'Transactions (Dated)'!$C:$C,"Dividend (paid to cash)")*AE496</f>
        <v>0</v>
      </c>
      <c r="BQ496" s="6">
        <f ca="1">BQ495+SUMIFS('Transactions (Dated)'!$F:$F,'Transactions (Dated)'!$D:$D,$BF496,'Transactions (Dated)'!$B:$B,BQ$11,'Transactions (Dated)'!$C:$C,"Dividend (paid to cash)")*AF496</f>
        <v>0</v>
      </c>
      <c r="BR496" s="6">
        <f ca="1">BR495+SUMIFS('Transactions (Dated)'!$F:$F,'Transactions (Dated)'!$D:$D,$BF496,'Transactions (Dated)'!$B:$B,BR$11,'Transactions (Dated)'!$C:$C,"Dividend (paid to cash)")*AG496</f>
        <v>0</v>
      </c>
      <c r="BS496" s="6">
        <f ca="1">BS495+SUMIFS('Transactions (Dated)'!$F:$F,'Transactions (Dated)'!$D:$D,$BF496,'Transactions (Dated)'!$B:$B,BS$11,'Transactions (Dated)'!$C:$C,"Dividend (paid to cash)")*AH496</f>
        <v>0</v>
      </c>
      <c r="BT496" s="6">
        <f ca="1">BT495+SUMIFS('Transactions (Dated)'!$F:$F,'Transactions (Dated)'!$D:$D,$BF496,'Transactions (Dated)'!$B:$B,BT$11,'Transactions (Dated)'!$C:$C,"Dividend (paid to cash)")*AI496</f>
        <v>0</v>
      </c>
      <c r="BU496" s="6">
        <f ca="1">BU495+SUMIFS('Transactions (Dated)'!$F:$F,'Transactions (Dated)'!$D:$D,$BF496,'Transactions (Dated)'!$B:$B,BU$11,'Transactions (Dated)'!$C:$C,"Dividend (paid to cash)")*AJ496</f>
        <v>0</v>
      </c>
      <c r="BV496" s="6"/>
      <c r="BX496" s="6">
        <f t="shared" ca="1" si="198"/>
        <v>641675.8679999999</v>
      </c>
      <c r="BZ496" s="3">
        <f t="shared" si="199"/>
        <v>42619</v>
      </c>
      <c r="CA496" s="4">
        <f t="shared" ca="1" si="194"/>
        <v>463549.36</v>
      </c>
      <c r="CB496" s="4">
        <f t="shared" ca="1" si="195"/>
        <v>641675.8679999999</v>
      </c>
      <c r="CD496" s="4">
        <f t="shared" ca="1" si="196"/>
        <v>1105225.2279999999</v>
      </c>
    </row>
    <row r="497" spans="2:82" x14ac:dyDescent="0.15">
      <c r="B497" s="3">
        <f t="shared" si="197"/>
        <v>42620</v>
      </c>
      <c r="C497" s="2">
        <v>14796.8</v>
      </c>
      <c r="E497" s="70">
        <v>42620</v>
      </c>
      <c r="F497" s="69">
        <v>9.91</v>
      </c>
      <c r="G497" s="69">
        <v>2.5299999999999998</v>
      </c>
      <c r="H497" s="69">
        <v>20.03</v>
      </c>
      <c r="I497" s="69">
        <v>39.96</v>
      </c>
      <c r="J497" s="69">
        <v>8.8000000000000007</v>
      </c>
      <c r="K497" s="69">
        <v>14.54</v>
      </c>
      <c r="L497" s="69">
        <v>18.850000000000001</v>
      </c>
      <c r="M497" s="69">
        <v>7.3</v>
      </c>
      <c r="N497" s="69">
        <v>9.5</v>
      </c>
      <c r="O497" s="69">
        <v>10.5867</v>
      </c>
      <c r="P497" s="69">
        <v>22.6</v>
      </c>
      <c r="Q497" s="69">
        <v>1.1499999999999999</v>
      </c>
      <c r="R497" s="69">
        <v>5.44</v>
      </c>
      <c r="S497" s="69">
        <v>41.75</v>
      </c>
      <c r="T497" s="4"/>
      <c r="V497" s="3">
        <f t="shared" si="176"/>
        <v>42620</v>
      </c>
      <c r="W497" s="40">
        <f ca="1">W496+SUMIFS('Transactions (Dated)'!$E$2:$E$53,'Transactions (Dated)'!$D$2:$D$53,'Share Values'!$V497,'Transactions (Dated)'!$B$2:$B$53,'Share Values'!W$11,'Transactions (Dated)'!$C$2:$C$53,"Buy")-SUMIFS('Transactions (Dated)'!$E$2:$E$53,'Transactions (Dated)'!$D$2:$D$53,'Share Values'!$V497,'Transactions (Dated)'!$B$2:$B$53,'Share Values'!W$11,'Transactions (Dated)'!$C$2:$C$53,"Sell")</f>
        <v>4625</v>
      </c>
      <c r="X497" s="40">
        <f ca="1">X496+SUMIFS('Transactions (Dated)'!$E$2:$E$53,'Transactions (Dated)'!$D$2:$D$53,'Share Values'!$V497,'Transactions (Dated)'!$B$2:$B$53,'Share Values'!X$11,'Transactions (Dated)'!$C$2:$C$53,"Buy")-SUMIFS('Transactions (Dated)'!$E$2:$E$53,'Transactions (Dated)'!$D$2:$D$53,'Share Values'!$V497,'Transactions (Dated)'!$B$2:$B$53,'Share Values'!X$11,'Transactions (Dated)'!$C$2:$C$53,"Sell")</f>
        <v>9375</v>
      </c>
      <c r="Y497" s="40">
        <f ca="1">Y496+SUMIFS('Transactions (Dated)'!$E$2:$E$53,'Transactions (Dated)'!$D$2:$D$53,'Share Values'!$V497,'Transactions (Dated)'!$B$2:$B$53,'Share Values'!Y$11,'Transactions (Dated)'!$C$2:$C$53,"Buy")-SUMIFS('Transactions (Dated)'!$E$2:$E$53,'Transactions (Dated)'!$D$2:$D$53,'Share Values'!$V497,'Transactions (Dated)'!$B$2:$B$53,'Share Values'!Y$11,'Transactions (Dated)'!$C$2:$C$53,"Sell")</f>
        <v>0</v>
      </c>
      <c r="Z497" s="40">
        <f ca="1">Z496+SUMIFS('Transactions (Dated)'!$E$2:$E$53,'Transactions (Dated)'!$D$2:$D$53,'Share Values'!$V497,'Transactions (Dated)'!$B$2:$B$53,'Share Values'!Z$11,'Transactions (Dated)'!$C$2:$C$53,"Buy")-SUMIFS('Transactions (Dated)'!$E$2:$E$53,'Transactions (Dated)'!$D$2:$D$53,'Share Values'!$V497,'Transactions (Dated)'!$B$2:$B$53,'Share Values'!Z$11,'Transactions (Dated)'!$C$2:$C$53,"Sell")</f>
        <v>1892</v>
      </c>
      <c r="AA497" s="40">
        <f ca="1">AA496+SUMIFS('Transactions (Dated)'!$E$2:$E$53,'Transactions (Dated)'!$D$2:$D$53,'Share Values'!$V497,'Transactions (Dated)'!$B$2:$B$53,'Share Values'!AA$11,'Transactions (Dated)'!$C$2:$C$53,"Buy")-SUMIFS('Transactions (Dated)'!$E$2:$E$53,'Transactions (Dated)'!$D$2:$D$53,'Share Values'!$V497,'Transactions (Dated)'!$B$2:$B$53,'Share Values'!AA$11,'Transactions (Dated)'!$C$2:$C$53,"Sell")</f>
        <v>2348</v>
      </c>
      <c r="AB497" s="40">
        <f ca="1">AB496+SUMIFS('Transactions (Dated)'!$E$2:$E$53,'Transactions (Dated)'!$D$2:$D$53,'Share Values'!$V497,'Transactions (Dated)'!$B$2:$B$53,'Share Values'!AB$11,'Transactions (Dated)'!$C$2:$C$53,"Buy")-SUMIFS('Transactions (Dated)'!$E$2:$E$53,'Transactions (Dated)'!$D$2:$D$53,'Share Values'!$V497,'Transactions (Dated)'!$B$2:$B$53,'Share Values'!AB$11,'Transactions (Dated)'!$C$2:$C$53,"Sell")</f>
        <v>4900</v>
      </c>
      <c r="AC497" s="40">
        <f ca="1">AC496+SUMIFS('Transactions (Dated)'!$E$2:$E$53,'Transactions (Dated)'!$D$2:$D$53,'Share Values'!$V497,'Transactions (Dated)'!$B$2:$B$53,'Share Values'!AC$11,'Transactions (Dated)'!$C$2:$C$53,"Buy")-SUMIFS('Transactions (Dated)'!$E$2:$E$53,'Transactions (Dated)'!$D$2:$D$53,'Share Values'!$V497,'Transactions (Dated)'!$B$2:$B$53,'Share Values'!AC$11,'Transactions (Dated)'!$C$2:$C$53,"Sell")</f>
        <v>2900</v>
      </c>
      <c r="AD497" s="40">
        <f ca="1">AD496+SUMIFS('Transactions (Dated)'!$E$2:$E$53,'Transactions (Dated)'!$D$2:$D$53,'Share Values'!$V497,'Transactions (Dated)'!$B$2:$B$53,'Share Values'!AD$11,'Transactions (Dated)'!$C$2:$C$53,"Buy")-SUMIFS('Transactions (Dated)'!$E$2:$E$53,'Transactions (Dated)'!$D$2:$D$53,'Share Values'!$V497,'Transactions (Dated)'!$B$2:$B$53,'Share Values'!AD$11,'Transactions (Dated)'!$C$2:$C$53,"Sell")</f>
        <v>14201</v>
      </c>
      <c r="AE497" s="40">
        <f ca="1">AE496+SUMIFS('Transactions (Dated)'!$E$2:$E$53,'Transactions (Dated)'!$D$2:$D$53,'Share Values'!$V497,'Transactions (Dated)'!$B$2:$B$53,'Share Values'!AE$11,'Transactions (Dated)'!$C$2:$C$53,"Buy")-SUMIFS('Transactions (Dated)'!$E$2:$E$53,'Transactions (Dated)'!$D$2:$D$53,'Share Values'!$V497,'Transactions (Dated)'!$B$2:$B$53,'Share Values'!AE$11,'Transactions (Dated)'!$C$2:$C$53,"Sell")</f>
        <v>6835</v>
      </c>
      <c r="AF497" s="40">
        <f ca="1">AF496+SUMIFS('Transactions (Dated)'!$E$2:$E$53,'Transactions (Dated)'!$D$2:$D$53,'Share Values'!$V497,'Transactions (Dated)'!$B$2:$B$53,'Share Values'!AF$11,'Transactions (Dated)'!$C$2:$C$53,"Buy")-SUMIFS('Transactions (Dated)'!$E$2:$E$53,'Transactions (Dated)'!$D$2:$D$53,'Share Values'!$V497,'Transactions (Dated)'!$B$2:$B$53,'Share Values'!AF$11,'Transactions (Dated)'!$C$2:$C$53,"Sell")</f>
        <v>0</v>
      </c>
      <c r="AG497" s="40">
        <f ca="1">AG496+SUMIFS('Transactions (Dated)'!$E$2:$E$53,'Transactions (Dated)'!$D$2:$D$53,'Share Values'!$V497,'Transactions (Dated)'!$B$2:$B$53,'Share Values'!AG$11,'Transactions (Dated)'!$C$2:$C$53,"Buy")-SUMIFS('Transactions (Dated)'!$E$2:$E$53,'Transactions (Dated)'!$D$2:$D$53,'Share Values'!$V497,'Transactions (Dated)'!$B$2:$B$53,'Share Values'!AG$11,'Transactions (Dated)'!$C$2:$C$53,"Sell")</f>
        <v>0</v>
      </c>
      <c r="AH497" s="40">
        <f ca="1">AH496+SUMIFS('Transactions (Dated)'!$E$2:$E$53,'Transactions (Dated)'!$D$2:$D$53,'Share Values'!$V497,'Transactions (Dated)'!$B$2:$B$53,'Share Values'!AH$11,'Transactions (Dated)'!$C$2:$C$53,"Buy")-SUMIFS('Transactions (Dated)'!$E$2:$E$53,'Transactions (Dated)'!$D$2:$D$53,'Share Values'!$V497,'Transactions (Dated)'!$B$2:$B$53,'Share Values'!AH$11,'Transactions (Dated)'!$C$2:$C$53,"Sell")</f>
        <v>0</v>
      </c>
      <c r="AI497" s="40">
        <f ca="1">AI496+SUMIFS('Transactions (Dated)'!$E$2:$E$53,'Transactions (Dated)'!$D$2:$D$53,'Share Values'!$V497,'Transactions (Dated)'!$B$2:$B$53,'Share Values'!AI$11,'Transactions (Dated)'!$C$2:$C$53,"Buy")-SUMIFS('Transactions (Dated)'!$E$2:$E$53,'Transactions (Dated)'!$D$2:$D$53,'Share Values'!$V497,'Transactions (Dated)'!$B$2:$B$53,'Share Values'!AI$11,'Transactions (Dated)'!$C$2:$C$53,"Sell")</f>
        <v>0</v>
      </c>
      <c r="AJ497" s="40">
        <f ca="1">AJ496+SUMIFS('Transactions (Dated)'!$E$2:$E$53,'Transactions (Dated)'!$D$2:$D$53,'Share Values'!$V497,'Transactions (Dated)'!$B$2:$B$53,'Share Values'!AJ$11,'Transactions (Dated)'!$C$2:$C$53,"Buy")-SUMIFS('Transactions (Dated)'!$E$2:$E$53,'Transactions (Dated)'!$D$2:$D$53,'Share Values'!$V497,'Transactions (Dated)'!$B$2:$B$53,'Share Values'!AJ$11,'Transactions (Dated)'!$C$2:$C$53,"Sell")</f>
        <v>0</v>
      </c>
      <c r="AK497" s="40"/>
      <c r="AM497" s="3">
        <f t="shared" si="177"/>
        <v>42620</v>
      </c>
      <c r="AN497" s="6">
        <f t="shared" ca="1" si="178"/>
        <v>45833.75</v>
      </c>
      <c r="AO497" s="6">
        <f t="shared" ca="1" si="179"/>
        <v>23718.749999999996</v>
      </c>
      <c r="AP497" s="6">
        <f t="shared" ca="1" si="180"/>
        <v>0</v>
      </c>
      <c r="AQ497" s="6">
        <f t="shared" ca="1" si="181"/>
        <v>75604.320000000007</v>
      </c>
      <c r="AR497" s="6">
        <f t="shared" ca="1" si="182"/>
        <v>20662.400000000001</v>
      </c>
      <c r="AS497" s="6">
        <f t="shared" ca="1" si="183"/>
        <v>71246</v>
      </c>
      <c r="AT497" s="6">
        <f t="shared" ca="1" si="184"/>
        <v>54665.000000000007</v>
      </c>
      <c r="AU497" s="6">
        <f t="shared" ca="1" si="185"/>
        <v>103667.3</v>
      </c>
      <c r="AV497" s="6">
        <f t="shared" ca="1" si="186"/>
        <v>64932.5</v>
      </c>
      <c r="AW497" s="6">
        <f t="shared" ca="1" si="187"/>
        <v>0</v>
      </c>
      <c r="AX497" s="6">
        <f t="shared" ca="1" si="188"/>
        <v>0</v>
      </c>
      <c r="AY497" s="6">
        <f t="shared" ca="1" si="189"/>
        <v>0</v>
      </c>
      <c r="AZ497" s="6">
        <f t="shared" ca="1" si="190"/>
        <v>0</v>
      </c>
      <c r="BA497" s="6">
        <f t="shared" ca="1" si="191"/>
        <v>0</v>
      </c>
      <c r="BB497" s="6"/>
      <c r="BD497" s="4">
        <f t="shared" ca="1" si="192"/>
        <v>460330.02</v>
      </c>
      <c r="BF497" s="3">
        <f t="shared" si="193"/>
        <v>42620</v>
      </c>
      <c r="BG497" s="6">
        <f>BG496+SUMIFS('Transactions (Dated)'!H:H,'Transactions (Dated)'!D:D,'Share Values'!AM497)</f>
        <v>633797.67999999993</v>
      </c>
      <c r="BH497" s="6">
        <f ca="1">BH496+SUMIFS('Transactions (Dated)'!$F:$F,'Transactions (Dated)'!$D:$D,$BF497,'Transactions (Dated)'!$B:$B,BH$11,'Transactions (Dated)'!$C:$C,"Dividend (paid to cash)")*W497</f>
        <v>0</v>
      </c>
      <c r="BI497" s="6">
        <f ca="1">BI496+SUMIFS('Transactions (Dated)'!$F:$F,'Transactions (Dated)'!$D:$D,$BF497,'Transactions (Dated)'!$B:$B,BI$11,'Transactions (Dated)'!$C:$C,"Dividend (paid to cash)")*X497</f>
        <v>2421.875</v>
      </c>
      <c r="BJ497" s="6">
        <f ca="1">BJ496+SUMIFS('Transactions (Dated)'!$F:$F,'Transactions (Dated)'!$D:$D,$BF497,'Transactions (Dated)'!$B:$B,BJ$11,'Transactions (Dated)'!$C:$C,"Dividend (paid to cash)")*Y497</f>
        <v>0</v>
      </c>
      <c r="BK497" s="6">
        <f ca="1">BK496+SUMIFS('Transactions (Dated)'!$F:$F,'Transactions (Dated)'!$D:$D,$BF497,'Transactions (Dated)'!$B:$B,BK$11,'Transactions (Dated)'!$C:$C,"Dividend (paid to cash)")*Z497</f>
        <v>482.46000000000004</v>
      </c>
      <c r="BL497" s="6">
        <f ca="1">BL496+SUMIFS('Transactions (Dated)'!$F:$F,'Transactions (Dated)'!$D:$D,$BF497,'Transactions (Dated)'!$B:$B,BL$11,'Transactions (Dated)'!$C:$C,"Dividend (paid to cash)")*AA497</f>
        <v>0</v>
      </c>
      <c r="BM497" s="6">
        <f ca="1">BM496+SUMIFS('Transactions (Dated)'!$F:$F,'Transactions (Dated)'!$D:$D,$BF497,'Transactions (Dated)'!$B:$B,BM$11,'Transactions (Dated)'!$C:$C,"Dividend (paid to cash)")*AB497</f>
        <v>3233.8530000000001</v>
      </c>
      <c r="BN497" s="6">
        <f ca="1">BN496+SUMIFS('Transactions (Dated)'!$F:$F,'Transactions (Dated)'!$D:$D,$BF497,'Transactions (Dated)'!$B:$B,BN$11,'Transactions (Dated)'!$C:$C,"Dividend (paid to cash)")*AC497</f>
        <v>1740</v>
      </c>
      <c r="BO497" s="6">
        <f ca="1">BO496+SUMIFS('Transactions (Dated)'!$F:$F,'Transactions (Dated)'!$D:$D,$BF497,'Transactions (Dated)'!$B:$B,BO$11,'Transactions (Dated)'!$C:$C,"Dividend (paid to cash)")*AD497</f>
        <v>0</v>
      </c>
      <c r="BP497" s="6">
        <f ca="1">BP496+SUMIFS('Transactions (Dated)'!$F:$F,'Transactions (Dated)'!$D:$D,$BF497,'Transactions (Dated)'!$B:$B,BP$11,'Transactions (Dated)'!$C:$C,"Dividend (paid to cash)")*AE497</f>
        <v>0</v>
      </c>
      <c r="BQ497" s="6">
        <f ca="1">BQ496+SUMIFS('Transactions (Dated)'!$F:$F,'Transactions (Dated)'!$D:$D,$BF497,'Transactions (Dated)'!$B:$B,BQ$11,'Transactions (Dated)'!$C:$C,"Dividend (paid to cash)")*AF497</f>
        <v>0</v>
      </c>
      <c r="BR497" s="6">
        <f ca="1">BR496+SUMIFS('Transactions (Dated)'!$F:$F,'Transactions (Dated)'!$D:$D,$BF497,'Transactions (Dated)'!$B:$B,BR$11,'Transactions (Dated)'!$C:$C,"Dividend (paid to cash)")*AG497</f>
        <v>0</v>
      </c>
      <c r="BS497" s="6">
        <f ca="1">BS496+SUMIFS('Transactions (Dated)'!$F:$F,'Transactions (Dated)'!$D:$D,$BF497,'Transactions (Dated)'!$B:$B,BS$11,'Transactions (Dated)'!$C:$C,"Dividend (paid to cash)")*AH497</f>
        <v>0</v>
      </c>
      <c r="BT497" s="6">
        <f ca="1">BT496+SUMIFS('Transactions (Dated)'!$F:$F,'Transactions (Dated)'!$D:$D,$BF497,'Transactions (Dated)'!$B:$B,BT$11,'Transactions (Dated)'!$C:$C,"Dividend (paid to cash)")*AI497</f>
        <v>0</v>
      </c>
      <c r="BU497" s="6">
        <f ca="1">BU496+SUMIFS('Transactions (Dated)'!$F:$F,'Transactions (Dated)'!$D:$D,$BF497,'Transactions (Dated)'!$B:$B,BU$11,'Transactions (Dated)'!$C:$C,"Dividend (paid to cash)")*AJ497</f>
        <v>0</v>
      </c>
      <c r="BV497" s="6"/>
      <c r="BX497" s="6">
        <f t="shared" ca="1" si="198"/>
        <v>641675.8679999999</v>
      </c>
      <c r="BZ497" s="3">
        <f t="shared" si="199"/>
        <v>42620</v>
      </c>
      <c r="CA497" s="4">
        <f t="shared" ca="1" si="194"/>
        <v>460330.02</v>
      </c>
      <c r="CB497" s="4">
        <f t="shared" ca="1" si="195"/>
        <v>641675.8679999999</v>
      </c>
      <c r="CD497" s="4">
        <f t="shared" ca="1" si="196"/>
        <v>1102005.8879999998</v>
      </c>
    </row>
    <row r="498" spans="2:82" x14ac:dyDescent="0.15">
      <c r="B498" s="3">
        <f t="shared" si="197"/>
        <v>42621</v>
      </c>
      <c r="C498" s="2">
        <v>14803.3</v>
      </c>
      <c r="E498" s="70">
        <v>42621</v>
      </c>
      <c r="F498" s="69">
        <v>9.85</v>
      </c>
      <c r="G498" s="69">
        <v>2.5499999999999998</v>
      </c>
      <c r="H498" s="69">
        <v>20.05</v>
      </c>
      <c r="I498" s="69">
        <v>39.590000000000003</v>
      </c>
      <c r="J498" s="69">
        <v>8.93</v>
      </c>
      <c r="K498" s="69">
        <v>14.69</v>
      </c>
      <c r="L498" s="69">
        <v>18.899999999999999</v>
      </c>
      <c r="M498" s="69">
        <v>7.23</v>
      </c>
      <c r="N498" s="69">
        <v>9.5</v>
      </c>
      <c r="O498" s="69">
        <v>10.7</v>
      </c>
      <c r="P498" s="69">
        <v>23.15</v>
      </c>
      <c r="Q498" s="69">
        <v>1.1499999999999999</v>
      </c>
      <c r="R498" s="69">
        <v>5.34</v>
      </c>
      <c r="S498" s="69">
        <v>41.58</v>
      </c>
      <c r="T498" s="4"/>
      <c r="V498" s="3">
        <f t="shared" si="176"/>
        <v>42621</v>
      </c>
      <c r="W498" s="40">
        <f ca="1">W497+SUMIFS('Transactions (Dated)'!$E$2:$E$53,'Transactions (Dated)'!$D$2:$D$53,'Share Values'!$V498,'Transactions (Dated)'!$B$2:$B$53,'Share Values'!W$11,'Transactions (Dated)'!$C$2:$C$53,"Buy")-SUMIFS('Transactions (Dated)'!$E$2:$E$53,'Transactions (Dated)'!$D$2:$D$53,'Share Values'!$V498,'Transactions (Dated)'!$B$2:$B$53,'Share Values'!W$11,'Transactions (Dated)'!$C$2:$C$53,"Sell")</f>
        <v>4625</v>
      </c>
      <c r="X498" s="40">
        <f ca="1">X497+SUMIFS('Transactions (Dated)'!$E$2:$E$53,'Transactions (Dated)'!$D$2:$D$53,'Share Values'!$V498,'Transactions (Dated)'!$B$2:$B$53,'Share Values'!X$11,'Transactions (Dated)'!$C$2:$C$53,"Buy")-SUMIFS('Transactions (Dated)'!$E$2:$E$53,'Transactions (Dated)'!$D$2:$D$53,'Share Values'!$V498,'Transactions (Dated)'!$B$2:$B$53,'Share Values'!X$11,'Transactions (Dated)'!$C$2:$C$53,"Sell")</f>
        <v>9375</v>
      </c>
      <c r="Y498" s="40">
        <f ca="1">Y497+SUMIFS('Transactions (Dated)'!$E$2:$E$53,'Transactions (Dated)'!$D$2:$D$53,'Share Values'!$V498,'Transactions (Dated)'!$B$2:$B$53,'Share Values'!Y$11,'Transactions (Dated)'!$C$2:$C$53,"Buy")-SUMIFS('Transactions (Dated)'!$E$2:$E$53,'Transactions (Dated)'!$D$2:$D$53,'Share Values'!$V498,'Transactions (Dated)'!$B$2:$B$53,'Share Values'!Y$11,'Transactions (Dated)'!$C$2:$C$53,"Sell")</f>
        <v>0</v>
      </c>
      <c r="Z498" s="40">
        <f ca="1">Z497+SUMIFS('Transactions (Dated)'!$E$2:$E$53,'Transactions (Dated)'!$D$2:$D$53,'Share Values'!$V498,'Transactions (Dated)'!$B$2:$B$53,'Share Values'!Z$11,'Transactions (Dated)'!$C$2:$C$53,"Buy")-SUMIFS('Transactions (Dated)'!$E$2:$E$53,'Transactions (Dated)'!$D$2:$D$53,'Share Values'!$V498,'Transactions (Dated)'!$B$2:$B$53,'Share Values'!Z$11,'Transactions (Dated)'!$C$2:$C$53,"Sell")</f>
        <v>1892</v>
      </c>
      <c r="AA498" s="40">
        <f ca="1">AA497+SUMIFS('Transactions (Dated)'!$E$2:$E$53,'Transactions (Dated)'!$D$2:$D$53,'Share Values'!$V498,'Transactions (Dated)'!$B$2:$B$53,'Share Values'!AA$11,'Transactions (Dated)'!$C$2:$C$53,"Buy")-SUMIFS('Transactions (Dated)'!$E$2:$E$53,'Transactions (Dated)'!$D$2:$D$53,'Share Values'!$V498,'Transactions (Dated)'!$B$2:$B$53,'Share Values'!AA$11,'Transactions (Dated)'!$C$2:$C$53,"Sell")</f>
        <v>2348</v>
      </c>
      <c r="AB498" s="40">
        <f ca="1">AB497+SUMIFS('Transactions (Dated)'!$E$2:$E$53,'Transactions (Dated)'!$D$2:$D$53,'Share Values'!$V498,'Transactions (Dated)'!$B$2:$B$53,'Share Values'!AB$11,'Transactions (Dated)'!$C$2:$C$53,"Buy")-SUMIFS('Transactions (Dated)'!$E$2:$E$53,'Transactions (Dated)'!$D$2:$D$53,'Share Values'!$V498,'Transactions (Dated)'!$B$2:$B$53,'Share Values'!AB$11,'Transactions (Dated)'!$C$2:$C$53,"Sell")</f>
        <v>4900</v>
      </c>
      <c r="AC498" s="40">
        <f ca="1">AC497+SUMIFS('Transactions (Dated)'!$E$2:$E$53,'Transactions (Dated)'!$D$2:$D$53,'Share Values'!$V498,'Transactions (Dated)'!$B$2:$B$53,'Share Values'!AC$11,'Transactions (Dated)'!$C$2:$C$53,"Buy")-SUMIFS('Transactions (Dated)'!$E$2:$E$53,'Transactions (Dated)'!$D$2:$D$53,'Share Values'!$V498,'Transactions (Dated)'!$B$2:$B$53,'Share Values'!AC$11,'Transactions (Dated)'!$C$2:$C$53,"Sell")</f>
        <v>2900</v>
      </c>
      <c r="AD498" s="40">
        <f ca="1">AD497+SUMIFS('Transactions (Dated)'!$E$2:$E$53,'Transactions (Dated)'!$D$2:$D$53,'Share Values'!$V498,'Transactions (Dated)'!$B$2:$B$53,'Share Values'!AD$11,'Transactions (Dated)'!$C$2:$C$53,"Buy")-SUMIFS('Transactions (Dated)'!$E$2:$E$53,'Transactions (Dated)'!$D$2:$D$53,'Share Values'!$V498,'Transactions (Dated)'!$B$2:$B$53,'Share Values'!AD$11,'Transactions (Dated)'!$C$2:$C$53,"Sell")</f>
        <v>14201</v>
      </c>
      <c r="AE498" s="40">
        <f ca="1">AE497+SUMIFS('Transactions (Dated)'!$E$2:$E$53,'Transactions (Dated)'!$D$2:$D$53,'Share Values'!$V498,'Transactions (Dated)'!$B$2:$B$53,'Share Values'!AE$11,'Transactions (Dated)'!$C$2:$C$53,"Buy")-SUMIFS('Transactions (Dated)'!$E$2:$E$53,'Transactions (Dated)'!$D$2:$D$53,'Share Values'!$V498,'Transactions (Dated)'!$B$2:$B$53,'Share Values'!AE$11,'Transactions (Dated)'!$C$2:$C$53,"Sell")</f>
        <v>6835</v>
      </c>
      <c r="AF498" s="40">
        <f ca="1">AF497+SUMIFS('Transactions (Dated)'!$E$2:$E$53,'Transactions (Dated)'!$D$2:$D$53,'Share Values'!$V498,'Transactions (Dated)'!$B$2:$B$53,'Share Values'!AF$11,'Transactions (Dated)'!$C$2:$C$53,"Buy")-SUMIFS('Transactions (Dated)'!$E$2:$E$53,'Transactions (Dated)'!$D$2:$D$53,'Share Values'!$V498,'Transactions (Dated)'!$B$2:$B$53,'Share Values'!AF$11,'Transactions (Dated)'!$C$2:$C$53,"Sell")</f>
        <v>0</v>
      </c>
      <c r="AG498" s="40">
        <f ca="1">AG497+SUMIFS('Transactions (Dated)'!$E$2:$E$53,'Transactions (Dated)'!$D$2:$D$53,'Share Values'!$V498,'Transactions (Dated)'!$B$2:$B$53,'Share Values'!AG$11,'Transactions (Dated)'!$C$2:$C$53,"Buy")-SUMIFS('Transactions (Dated)'!$E$2:$E$53,'Transactions (Dated)'!$D$2:$D$53,'Share Values'!$V498,'Transactions (Dated)'!$B$2:$B$53,'Share Values'!AG$11,'Transactions (Dated)'!$C$2:$C$53,"Sell")</f>
        <v>0</v>
      </c>
      <c r="AH498" s="40">
        <f ca="1">AH497+SUMIFS('Transactions (Dated)'!$E$2:$E$53,'Transactions (Dated)'!$D$2:$D$53,'Share Values'!$V498,'Transactions (Dated)'!$B$2:$B$53,'Share Values'!AH$11,'Transactions (Dated)'!$C$2:$C$53,"Buy")-SUMIFS('Transactions (Dated)'!$E$2:$E$53,'Transactions (Dated)'!$D$2:$D$53,'Share Values'!$V498,'Transactions (Dated)'!$B$2:$B$53,'Share Values'!AH$11,'Transactions (Dated)'!$C$2:$C$53,"Sell")</f>
        <v>0</v>
      </c>
      <c r="AI498" s="40">
        <f ca="1">AI497+SUMIFS('Transactions (Dated)'!$E$2:$E$53,'Transactions (Dated)'!$D$2:$D$53,'Share Values'!$V498,'Transactions (Dated)'!$B$2:$B$53,'Share Values'!AI$11,'Transactions (Dated)'!$C$2:$C$53,"Buy")-SUMIFS('Transactions (Dated)'!$E$2:$E$53,'Transactions (Dated)'!$D$2:$D$53,'Share Values'!$V498,'Transactions (Dated)'!$B$2:$B$53,'Share Values'!AI$11,'Transactions (Dated)'!$C$2:$C$53,"Sell")</f>
        <v>0</v>
      </c>
      <c r="AJ498" s="40">
        <f ca="1">AJ497+SUMIFS('Transactions (Dated)'!$E$2:$E$53,'Transactions (Dated)'!$D$2:$D$53,'Share Values'!$V498,'Transactions (Dated)'!$B$2:$B$53,'Share Values'!AJ$11,'Transactions (Dated)'!$C$2:$C$53,"Buy")-SUMIFS('Transactions (Dated)'!$E$2:$E$53,'Transactions (Dated)'!$D$2:$D$53,'Share Values'!$V498,'Transactions (Dated)'!$B$2:$B$53,'Share Values'!AJ$11,'Transactions (Dated)'!$C$2:$C$53,"Sell")</f>
        <v>0</v>
      </c>
      <c r="AK498" s="40"/>
      <c r="AM498" s="3">
        <f t="shared" si="177"/>
        <v>42621</v>
      </c>
      <c r="AN498" s="6">
        <f t="shared" ca="1" si="178"/>
        <v>45556.25</v>
      </c>
      <c r="AO498" s="6">
        <f t="shared" ca="1" si="179"/>
        <v>23906.25</v>
      </c>
      <c r="AP498" s="6">
        <f t="shared" ca="1" si="180"/>
        <v>0</v>
      </c>
      <c r="AQ498" s="6">
        <f t="shared" ca="1" si="181"/>
        <v>74904.280000000013</v>
      </c>
      <c r="AR498" s="6">
        <f t="shared" ca="1" si="182"/>
        <v>20967.64</v>
      </c>
      <c r="AS498" s="6">
        <f t="shared" ca="1" si="183"/>
        <v>71981</v>
      </c>
      <c r="AT498" s="6">
        <f t="shared" ca="1" si="184"/>
        <v>54809.999999999993</v>
      </c>
      <c r="AU498" s="6">
        <f t="shared" ca="1" si="185"/>
        <v>102673.23000000001</v>
      </c>
      <c r="AV498" s="6">
        <f t="shared" ca="1" si="186"/>
        <v>64932.5</v>
      </c>
      <c r="AW498" s="6">
        <f t="shared" ca="1" si="187"/>
        <v>0</v>
      </c>
      <c r="AX498" s="6">
        <f t="shared" ca="1" si="188"/>
        <v>0</v>
      </c>
      <c r="AY498" s="6">
        <f t="shared" ca="1" si="189"/>
        <v>0</v>
      </c>
      <c r="AZ498" s="6">
        <f t="shared" ca="1" si="190"/>
        <v>0</v>
      </c>
      <c r="BA498" s="6">
        <f t="shared" ca="1" si="191"/>
        <v>0</v>
      </c>
      <c r="BB498" s="6"/>
      <c r="BD498" s="4">
        <f t="shared" ca="1" si="192"/>
        <v>459731.15</v>
      </c>
      <c r="BF498" s="3">
        <f t="shared" si="193"/>
        <v>42621</v>
      </c>
      <c r="BG498" s="6">
        <f>BG497+SUMIFS('Transactions (Dated)'!H:H,'Transactions (Dated)'!D:D,'Share Values'!AM498)</f>
        <v>633797.67999999993</v>
      </c>
      <c r="BH498" s="6">
        <f ca="1">BH497+SUMIFS('Transactions (Dated)'!$F:$F,'Transactions (Dated)'!$D:$D,$BF498,'Transactions (Dated)'!$B:$B,BH$11,'Transactions (Dated)'!$C:$C,"Dividend (paid to cash)")*W498</f>
        <v>0</v>
      </c>
      <c r="BI498" s="6">
        <f ca="1">BI497+SUMIFS('Transactions (Dated)'!$F:$F,'Transactions (Dated)'!$D:$D,$BF498,'Transactions (Dated)'!$B:$B,BI$11,'Transactions (Dated)'!$C:$C,"Dividend (paid to cash)")*X498</f>
        <v>2421.875</v>
      </c>
      <c r="BJ498" s="6">
        <f ca="1">BJ497+SUMIFS('Transactions (Dated)'!$F:$F,'Transactions (Dated)'!$D:$D,$BF498,'Transactions (Dated)'!$B:$B,BJ$11,'Transactions (Dated)'!$C:$C,"Dividend (paid to cash)")*Y498</f>
        <v>0</v>
      </c>
      <c r="BK498" s="6">
        <f ca="1">BK497+SUMIFS('Transactions (Dated)'!$F:$F,'Transactions (Dated)'!$D:$D,$BF498,'Transactions (Dated)'!$B:$B,BK$11,'Transactions (Dated)'!$C:$C,"Dividend (paid to cash)")*Z498</f>
        <v>482.46000000000004</v>
      </c>
      <c r="BL498" s="6">
        <f ca="1">BL497+SUMIFS('Transactions (Dated)'!$F:$F,'Transactions (Dated)'!$D:$D,$BF498,'Transactions (Dated)'!$B:$B,BL$11,'Transactions (Dated)'!$C:$C,"Dividend (paid to cash)")*AA498</f>
        <v>0</v>
      </c>
      <c r="BM498" s="6">
        <f ca="1">BM497+SUMIFS('Transactions (Dated)'!$F:$F,'Transactions (Dated)'!$D:$D,$BF498,'Transactions (Dated)'!$B:$B,BM$11,'Transactions (Dated)'!$C:$C,"Dividend (paid to cash)")*AB498</f>
        <v>3233.8530000000001</v>
      </c>
      <c r="BN498" s="6">
        <f ca="1">BN497+SUMIFS('Transactions (Dated)'!$F:$F,'Transactions (Dated)'!$D:$D,$BF498,'Transactions (Dated)'!$B:$B,BN$11,'Transactions (Dated)'!$C:$C,"Dividend (paid to cash)")*AC498</f>
        <v>1740</v>
      </c>
      <c r="BO498" s="6">
        <f ca="1">BO497+SUMIFS('Transactions (Dated)'!$F:$F,'Transactions (Dated)'!$D:$D,$BF498,'Transactions (Dated)'!$B:$B,BO$11,'Transactions (Dated)'!$C:$C,"Dividend (paid to cash)")*AD498</f>
        <v>0</v>
      </c>
      <c r="BP498" s="6">
        <f ca="1">BP497+SUMIFS('Transactions (Dated)'!$F:$F,'Transactions (Dated)'!$D:$D,$BF498,'Transactions (Dated)'!$B:$B,BP$11,'Transactions (Dated)'!$C:$C,"Dividend (paid to cash)")*AE498</f>
        <v>0</v>
      </c>
      <c r="BQ498" s="6">
        <f ca="1">BQ497+SUMIFS('Transactions (Dated)'!$F:$F,'Transactions (Dated)'!$D:$D,$BF498,'Transactions (Dated)'!$B:$B,BQ$11,'Transactions (Dated)'!$C:$C,"Dividend (paid to cash)")*AF498</f>
        <v>0</v>
      </c>
      <c r="BR498" s="6">
        <f ca="1">BR497+SUMIFS('Transactions (Dated)'!$F:$F,'Transactions (Dated)'!$D:$D,$BF498,'Transactions (Dated)'!$B:$B,BR$11,'Transactions (Dated)'!$C:$C,"Dividend (paid to cash)")*AG498</f>
        <v>0</v>
      </c>
      <c r="BS498" s="6">
        <f ca="1">BS497+SUMIFS('Transactions (Dated)'!$F:$F,'Transactions (Dated)'!$D:$D,$BF498,'Transactions (Dated)'!$B:$B,BS$11,'Transactions (Dated)'!$C:$C,"Dividend (paid to cash)")*AH498</f>
        <v>0</v>
      </c>
      <c r="BT498" s="6">
        <f ca="1">BT497+SUMIFS('Transactions (Dated)'!$F:$F,'Transactions (Dated)'!$D:$D,$BF498,'Transactions (Dated)'!$B:$B,BT$11,'Transactions (Dated)'!$C:$C,"Dividend (paid to cash)")*AI498</f>
        <v>0</v>
      </c>
      <c r="BU498" s="6">
        <f ca="1">BU497+SUMIFS('Transactions (Dated)'!$F:$F,'Transactions (Dated)'!$D:$D,$BF498,'Transactions (Dated)'!$B:$B,BU$11,'Transactions (Dated)'!$C:$C,"Dividend (paid to cash)")*AJ498</f>
        <v>0</v>
      </c>
      <c r="BV498" s="6"/>
      <c r="BX498" s="6">
        <f t="shared" ca="1" si="198"/>
        <v>641675.8679999999</v>
      </c>
      <c r="BZ498" s="3">
        <f t="shared" si="199"/>
        <v>42621</v>
      </c>
      <c r="CA498" s="4">
        <f t="shared" ca="1" si="194"/>
        <v>459731.15</v>
      </c>
      <c r="CB498" s="4">
        <f t="shared" ca="1" si="195"/>
        <v>641675.8679999999</v>
      </c>
      <c r="CD498" s="4">
        <f t="shared" ca="1" si="196"/>
        <v>1101407.0179999999</v>
      </c>
    </row>
    <row r="499" spans="2:82" x14ac:dyDescent="0.15">
      <c r="B499" s="3">
        <f t="shared" si="197"/>
        <v>42622</v>
      </c>
      <c r="C499" s="2">
        <v>14540</v>
      </c>
      <c r="E499" s="70">
        <v>42622</v>
      </c>
      <c r="F499" s="69">
        <v>9.89</v>
      </c>
      <c r="G499" s="69">
        <v>2.83</v>
      </c>
      <c r="H499" s="69">
        <v>19.68</v>
      </c>
      <c r="I499" s="69">
        <v>39.24</v>
      </c>
      <c r="J499" s="69">
        <v>9.07</v>
      </c>
      <c r="K499" s="69">
        <v>14.48</v>
      </c>
      <c r="L499" s="69">
        <v>18.399999999999999</v>
      </c>
      <c r="M499" s="69">
        <v>6.97</v>
      </c>
      <c r="N499" s="69">
        <v>9.5500000000000007</v>
      </c>
      <c r="O499" s="69">
        <v>10.566700000000001</v>
      </c>
      <c r="P499" s="69">
        <v>22.76</v>
      </c>
      <c r="Q499" s="69">
        <v>1.1499999999999999</v>
      </c>
      <c r="R499" s="69">
        <v>5.16</v>
      </c>
      <c r="S499" s="69">
        <v>40.93</v>
      </c>
      <c r="T499" s="4"/>
      <c r="V499" s="3">
        <f t="shared" si="176"/>
        <v>42622</v>
      </c>
      <c r="W499" s="40">
        <f ca="1">W498+SUMIFS('Transactions (Dated)'!$E$2:$E$53,'Transactions (Dated)'!$D$2:$D$53,'Share Values'!$V499,'Transactions (Dated)'!$B$2:$B$53,'Share Values'!W$11,'Transactions (Dated)'!$C$2:$C$53,"Buy")-SUMIFS('Transactions (Dated)'!$E$2:$E$53,'Transactions (Dated)'!$D$2:$D$53,'Share Values'!$V499,'Transactions (Dated)'!$B$2:$B$53,'Share Values'!W$11,'Transactions (Dated)'!$C$2:$C$53,"Sell")</f>
        <v>4625</v>
      </c>
      <c r="X499" s="40">
        <f ca="1">X498+SUMIFS('Transactions (Dated)'!$E$2:$E$53,'Transactions (Dated)'!$D$2:$D$53,'Share Values'!$V499,'Transactions (Dated)'!$B$2:$B$53,'Share Values'!X$11,'Transactions (Dated)'!$C$2:$C$53,"Buy")-SUMIFS('Transactions (Dated)'!$E$2:$E$53,'Transactions (Dated)'!$D$2:$D$53,'Share Values'!$V499,'Transactions (Dated)'!$B$2:$B$53,'Share Values'!X$11,'Transactions (Dated)'!$C$2:$C$53,"Sell")</f>
        <v>9375</v>
      </c>
      <c r="Y499" s="40">
        <f ca="1">Y498+SUMIFS('Transactions (Dated)'!$E$2:$E$53,'Transactions (Dated)'!$D$2:$D$53,'Share Values'!$V499,'Transactions (Dated)'!$B$2:$B$53,'Share Values'!Y$11,'Transactions (Dated)'!$C$2:$C$53,"Buy")-SUMIFS('Transactions (Dated)'!$E$2:$E$53,'Transactions (Dated)'!$D$2:$D$53,'Share Values'!$V499,'Transactions (Dated)'!$B$2:$B$53,'Share Values'!Y$11,'Transactions (Dated)'!$C$2:$C$53,"Sell")</f>
        <v>0</v>
      </c>
      <c r="Z499" s="40">
        <f ca="1">Z498+SUMIFS('Transactions (Dated)'!$E$2:$E$53,'Transactions (Dated)'!$D$2:$D$53,'Share Values'!$V499,'Transactions (Dated)'!$B$2:$B$53,'Share Values'!Z$11,'Transactions (Dated)'!$C$2:$C$53,"Buy")-SUMIFS('Transactions (Dated)'!$E$2:$E$53,'Transactions (Dated)'!$D$2:$D$53,'Share Values'!$V499,'Transactions (Dated)'!$B$2:$B$53,'Share Values'!Z$11,'Transactions (Dated)'!$C$2:$C$53,"Sell")</f>
        <v>1892</v>
      </c>
      <c r="AA499" s="40">
        <f ca="1">AA498+SUMIFS('Transactions (Dated)'!$E$2:$E$53,'Transactions (Dated)'!$D$2:$D$53,'Share Values'!$V499,'Transactions (Dated)'!$B$2:$B$53,'Share Values'!AA$11,'Transactions (Dated)'!$C$2:$C$53,"Buy")-SUMIFS('Transactions (Dated)'!$E$2:$E$53,'Transactions (Dated)'!$D$2:$D$53,'Share Values'!$V499,'Transactions (Dated)'!$B$2:$B$53,'Share Values'!AA$11,'Transactions (Dated)'!$C$2:$C$53,"Sell")</f>
        <v>2348</v>
      </c>
      <c r="AB499" s="40">
        <f ca="1">AB498+SUMIFS('Transactions (Dated)'!$E$2:$E$53,'Transactions (Dated)'!$D$2:$D$53,'Share Values'!$V499,'Transactions (Dated)'!$B$2:$B$53,'Share Values'!AB$11,'Transactions (Dated)'!$C$2:$C$53,"Buy")-SUMIFS('Transactions (Dated)'!$E$2:$E$53,'Transactions (Dated)'!$D$2:$D$53,'Share Values'!$V499,'Transactions (Dated)'!$B$2:$B$53,'Share Values'!AB$11,'Transactions (Dated)'!$C$2:$C$53,"Sell")</f>
        <v>4900</v>
      </c>
      <c r="AC499" s="40">
        <f ca="1">AC498+SUMIFS('Transactions (Dated)'!$E$2:$E$53,'Transactions (Dated)'!$D$2:$D$53,'Share Values'!$V499,'Transactions (Dated)'!$B$2:$B$53,'Share Values'!AC$11,'Transactions (Dated)'!$C$2:$C$53,"Buy")-SUMIFS('Transactions (Dated)'!$E$2:$E$53,'Transactions (Dated)'!$D$2:$D$53,'Share Values'!$V499,'Transactions (Dated)'!$B$2:$B$53,'Share Values'!AC$11,'Transactions (Dated)'!$C$2:$C$53,"Sell")</f>
        <v>2900</v>
      </c>
      <c r="AD499" s="40">
        <f ca="1">AD498+SUMIFS('Transactions (Dated)'!$E$2:$E$53,'Transactions (Dated)'!$D$2:$D$53,'Share Values'!$V499,'Transactions (Dated)'!$B$2:$B$53,'Share Values'!AD$11,'Transactions (Dated)'!$C$2:$C$53,"Buy")-SUMIFS('Transactions (Dated)'!$E$2:$E$53,'Transactions (Dated)'!$D$2:$D$53,'Share Values'!$V499,'Transactions (Dated)'!$B$2:$B$53,'Share Values'!AD$11,'Transactions (Dated)'!$C$2:$C$53,"Sell")</f>
        <v>14201</v>
      </c>
      <c r="AE499" s="40">
        <f ca="1">AE498+SUMIFS('Transactions (Dated)'!$E$2:$E$53,'Transactions (Dated)'!$D$2:$D$53,'Share Values'!$V499,'Transactions (Dated)'!$B$2:$B$53,'Share Values'!AE$11,'Transactions (Dated)'!$C$2:$C$53,"Buy")-SUMIFS('Transactions (Dated)'!$E$2:$E$53,'Transactions (Dated)'!$D$2:$D$53,'Share Values'!$V499,'Transactions (Dated)'!$B$2:$B$53,'Share Values'!AE$11,'Transactions (Dated)'!$C$2:$C$53,"Sell")</f>
        <v>6835</v>
      </c>
      <c r="AF499" s="40">
        <f ca="1">AF498+SUMIFS('Transactions (Dated)'!$E$2:$E$53,'Transactions (Dated)'!$D$2:$D$53,'Share Values'!$V499,'Transactions (Dated)'!$B$2:$B$53,'Share Values'!AF$11,'Transactions (Dated)'!$C$2:$C$53,"Buy")-SUMIFS('Transactions (Dated)'!$E$2:$E$53,'Transactions (Dated)'!$D$2:$D$53,'Share Values'!$V499,'Transactions (Dated)'!$B$2:$B$53,'Share Values'!AF$11,'Transactions (Dated)'!$C$2:$C$53,"Sell")</f>
        <v>0</v>
      </c>
      <c r="AG499" s="40">
        <f ca="1">AG498+SUMIFS('Transactions (Dated)'!$E$2:$E$53,'Transactions (Dated)'!$D$2:$D$53,'Share Values'!$V499,'Transactions (Dated)'!$B$2:$B$53,'Share Values'!AG$11,'Transactions (Dated)'!$C$2:$C$53,"Buy")-SUMIFS('Transactions (Dated)'!$E$2:$E$53,'Transactions (Dated)'!$D$2:$D$53,'Share Values'!$V499,'Transactions (Dated)'!$B$2:$B$53,'Share Values'!AG$11,'Transactions (Dated)'!$C$2:$C$53,"Sell")</f>
        <v>0</v>
      </c>
      <c r="AH499" s="40">
        <f ca="1">AH498+SUMIFS('Transactions (Dated)'!$E$2:$E$53,'Transactions (Dated)'!$D$2:$D$53,'Share Values'!$V499,'Transactions (Dated)'!$B$2:$B$53,'Share Values'!AH$11,'Transactions (Dated)'!$C$2:$C$53,"Buy")-SUMIFS('Transactions (Dated)'!$E$2:$E$53,'Transactions (Dated)'!$D$2:$D$53,'Share Values'!$V499,'Transactions (Dated)'!$B$2:$B$53,'Share Values'!AH$11,'Transactions (Dated)'!$C$2:$C$53,"Sell")</f>
        <v>0</v>
      </c>
      <c r="AI499" s="40">
        <f ca="1">AI498+SUMIFS('Transactions (Dated)'!$E$2:$E$53,'Transactions (Dated)'!$D$2:$D$53,'Share Values'!$V499,'Transactions (Dated)'!$B$2:$B$53,'Share Values'!AI$11,'Transactions (Dated)'!$C$2:$C$53,"Buy")-SUMIFS('Transactions (Dated)'!$E$2:$E$53,'Transactions (Dated)'!$D$2:$D$53,'Share Values'!$V499,'Transactions (Dated)'!$B$2:$B$53,'Share Values'!AI$11,'Transactions (Dated)'!$C$2:$C$53,"Sell")</f>
        <v>0</v>
      </c>
      <c r="AJ499" s="40">
        <f ca="1">AJ498+SUMIFS('Transactions (Dated)'!$E$2:$E$53,'Transactions (Dated)'!$D$2:$D$53,'Share Values'!$V499,'Transactions (Dated)'!$B$2:$B$53,'Share Values'!AJ$11,'Transactions (Dated)'!$C$2:$C$53,"Buy")-SUMIFS('Transactions (Dated)'!$E$2:$E$53,'Transactions (Dated)'!$D$2:$D$53,'Share Values'!$V499,'Transactions (Dated)'!$B$2:$B$53,'Share Values'!AJ$11,'Transactions (Dated)'!$C$2:$C$53,"Sell")</f>
        <v>0</v>
      </c>
      <c r="AK499" s="40"/>
      <c r="AM499" s="3">
        <f t="shared" si="177"/>
        <v>42622</v>
      </c>
      <c r="AN499" s="6">
        <f t="shared" ca="1" si="178"/>
        <v>45741.25</v>
      </c>
      <c r="AO499" s="6">
        <f t="shared" ca="1" si="179"/>
        <v>26531.25</v>
      </c>
      <c r="AP499" s="6">
        <f t="shared" ca="1" si="180"/>
        <v>0</v>
      </c>
      <c r="AQ499" s="6">
        <f t="shared" ca="1" si="181"/>
        <v>74242.080000000002</v>
      </c>
      <c r="AR499" s="6">
        <f t="shared" ca="1" si="182"/>
        <v>21296.36</v>
      </c>
      <c r="AS499" s="6">
        <f t="shared" ca="1" si="183"/>
        <v>70952</v>
      </c>
      <c r="AT499" s="6">
        <f t="shared" ca="1" si="184"/>
        <v>53359.999999999993</v>
      </c>
      <c r="AU499" s="6">
        <f t="shared" ca="1" si="185"/>
        <v>98980.97</v>
      </c>
      <c r="AV499" s="6">
        <f t="shared" ca="1" si="186"/>
        <v>65274.250000000007</v>
      </c>
      <c r="AW499" s="6">
        <f t="shared" ca="1" si="187"/>
        <v>0</v>
      </c>
      <c r="AX499" s="6">
        <f t="shared" ca="1" si="188"/>
        <v>0</v>
      </c>
      <c r="AY499" s="6">
        <f t="shared" ca="1" si="189"/>
        <v>0</v>
      </c>
      <c r="AZ499" s="6">
        <f t="shared" ca="1" si="190"/>
        <v>0</v>
      </c>
      <c r="BA499" s="6">
        <f t="shared" ca="1" si="191"/>
        <v>0</v>
      </c>
      <c r="BB499" s="6"/>
      <c r="BD499" s="4">
        <f t="shared" ca="1" si="192"/>
        <v>456378.16000000003</v>
      </c>
      <c r="BF499" s="3">
        <f t="shared" si="193"/>
        <v>42622</v>
      </c>
      <c r="BG499" s="6">
        <f>BG498+SUMIFS('Transactions (Dated)'!H:H,'Transactions (Dated)'!D:D,'Share Values'!AM499)</f>
        <v>633797.67999999993</v>
      </c>
      <c r="BH499" s="6">
        <f ca="1">BH498+SUMIFS('Transactions (Dated)'!$F:$F,'Transactions (Dated)'!$D:$D,$BF499,'Transactions (Dated)'!$B:$B,BH$11,'Transactions (Dated)'!$C:$C,"Dividend (paid to cash)")*W499</f>
        <v>0</v>
      </c>
      <c r="BI499" s="6">
        <f ca="1">BI498+SUMIFS('Transactions (Dated)'!$F:$F,'Transactions (Dated)'!$D:$D,$BF499,'Transactions (Dated)'!$B:$B,BI$11,'Transactions (Dated)'!$C:$C,"Dividend (paid to cash)")*X499</f>
        <v>2421.875</v>
      </c>
      <c r="BJ499" s="6">
        <f ca="1">BJ498+SUMIFS('Transactions (Dated)'!$F:$F,'Transactions (Dated)'!$D:$D,$BF499,'Transactions (Dated)'!$B:$B,BJ$11,'Transactions (Dated)'!$C:$C,"Dividend (paid to cash)")*Y499</f>
        <v>0</v>
      </c>
      <c r="BK499" s="6">
        <f ca="1">BK498+SUMIFS('Transactions (Dated)'!$F:$F,'Transactions (Dated)'!$D:$D,$BF499,'Transactions (Dated)'!$B:$B,BK$11,'Transactions (Dated)'!$C:$C,"Dividend (paid to cash)")*Z499</f>
        <v>482.46000000000004</v>
      </c>
      <c r="BL499" s="6">
        <f ca="1">BL498+SUMIFS('Transactions (Dated)'!$F:$F,'Transactions (Dated)'!$D:$D,$BF499,'Transactions (Dated)'!$B:$B,BL$11,'Transactions (Dated)'!$C:$C,"Dividend (paid to cash)")*AA499</f>
        <v>0</v>
      </c>
      <c r="BM499" s="6">
        <f ca="1">BM498+SUMIFS('Transactions (Dated)'!$F:$F,'Transactions (Dated)'!$D:$D,$BF499,'Transactions (Dated)'!$B:$B,BM$11,'Transactions (Dated)'!$C:$C,"Dividend (paid to cash)")*AB499</f>
        <v>3233.8530000000001</v>
      </c>
      <c r="BN499" s="6">
        <f ca="1">BN498+SUMIFS('Transactions (Dated)'!$F:$F,'Transactions (Dated)'!$D:$D,$BF499,'Transactions (Dated)'!$B:$B,BN$11,'Transactions (Dated)'!$C:$C,"Dividend (paid to cash)")*AC499</f>
        <v>1740</v>
      </c>
      <c r="BO499" s="6">
        <f ca="1">BO498+SUMIFS('Transactions (Dated)'!$F:$F,'Transactions (Dated)'!$D:$D,$BF499,'Transactions (Dated)'!$B:$B,BO$11,'Transactions (Dated)'!$C:$C,"Dividend (paid to cash)")*AD499</f>
        <v>0</v>
      </c>
      <c r="BP499" s="6">
        <f ca="1">BP498+SUMIFS('Transactions (Dated)'!$F:$F,'Transactions (Dated)'!$D:$D,$BF499,'Transactions (Dated)'!$B:$B,BP$11,'Transactions (Dated)'!$C:$C,"Dividend (paid to cash)")*AE499</f>
        <v>0</v>
      </c>
      <c r="BQ499" s="6">
        <f ca="1">BQ498+SUMIFS('Transactions (Dated)'!$F:$F,'Transactions (Dated)'!$D:$D,$BF499,'Transactions (Dated)'!$B:$B,BQ$11,'Transactions (Dated)'!$C:$C,"Dividend (paid to cash)")*AF499</f>
        <v>0</v>
      </c>
      <c r="BR499" s="6">
        <f ca="1">BR498+SUMIFS('Transactions (Dated)'!$F:$F,'Transactions (Dated)'!$D:$D,$BF499,'Transactions (Dated)'!$B:$B,BR$11,'Transactions (Dated)'!$C:$C,"Dividend (paid to cash)")*AG499</f>
        <v>0</v>
      </c>
      <c r="BS499" s="6">
        <f ca="1">BS498+SUMIFS('Transactions (Dated)'!$F:$F,'Transactions (Dated)'!$D:$D,$BF499,'Transactions (Dated)'!$B:$B,BS$11,'Transactions (Dated)'!$C:$C,"Dividend (paid to cash)")*AH499</f>
        <v>0</v>
      </c>
      <c r="BT499" s="6">
        <f ca="1">BT498+SUMIFS('Transactions (Dated)'!$F:$F,'Transactions (Dated)'!$D:$D,$BF499,'Transactions (Dated)'!$B:$B,BT$11,'Transactions (Dated)'!$C:$C,"Dividend (paid to cash)")*AI499</f>
        <v>0</v>
      </c>
      <c r="BU499" s="6">
        <f ca="1">BU498+SUMIFS('Transactions (Dated)'!$F:$F,'Transactions (Dated)'!$D:$D,$BF499,'Transactions (Dated)'!$B:$B,BU$11,'Transactions (Dated)'!$C:$C,"Dividend (paid to cash)")*AJ499</f>
        <v>0</v>
      </c>
      <c r="BV499" s="6"/>
      <c r="BX499" s="6">
        <f t="shared" ca="1" si="198"/>
        <v>641675.8679999999</v>
      </c>
      <c r="BZ499" s="3">
        <f t="shared" si="199"/>
        <v>42622</v>
      </c>
      <c r="CA499" s="4">
        <f t="shared" ca="1" si="194"/>
        <v>456378.16000000003</v>
      </c>
      <c r="CB499" s="4">
        <f t="shared" ca="1" si="195"/>
        <v>641675.8679999999</v>
      </c>
      <c r="CD499" s="4">
        <f t="shared" ca="1" si="196"/>
        <v>1098054.0279999999</v>
      </c>
    </row>
    <row r="500" spans="2:82" x14ac:dyDescent="0.15">
      <c r="B500" s="3">
        <f t="shared" si="197"/>
        <v>42625</v>
      </c>
      <c r="C500" s="2">
        <v>14597.1</v>
      </c>
      <c r="E500" s="70">
        <v>42625</v>
      </c>
      <c r="F500" s="69">
        <v>9.93</v>
      </c>
      <c r="G500" s="69">
        <v>2.75</v>
      </c>
      <c r="H500" s="69">
        <v>19.760000000000002</v>
      </c>
      <c r="I500" s="69">
        <v>39.49</v>
      </c>
      <c r="J500" s="69">
        <v>8.81</v>
      </c>
      <c r="K500" s="69">
        <v>14.37</v>
      </c>
      <c r="L500" s="69">
        <v>18.3</v>
      </c>
      <c r="M500" s="69">
        <v>7.38</v>
      </c>
      <c r="N500" s="69">
        <v>9.69</v>
      </c>
      <c r="O500" s="69">
        <v>10.806699999999999</v>
      </c>
      <c r="P500" s="69">
        <v>22.65</v>
      </c>
      <c r="Q500" s="69">
        <v>1.1299999999999999</v>
      </c>
      <c r="R500" s="69">
        <v>5.15</v>
      </c>
      <c r="S500" s="69">
        <v>41.045000000000002</v>
      </c>
      <c r="T500" s="4"/>
      <c r="V500" s="3">
        <f t="shared" si="176"/>
        <v>42625</v>
      </c>
      <c r="W500" s="40">
        <f ca="1">W499+SUMIFS('Transactions (Dated)'!$E$2:$E$53,'Transactions (Dated)'!$D$2:$D$53,'Share Values'!$V500,'Transactions (Dated)'!$B$2:$B$53,'Share Values'!W$11,'Transactions (Dated)'!$C$2:$C$53,"Buy")-SUMIFS('Transactions (Dated)'!$E$2:$E$53,'Transactions (Dated)'!$D$2:$D$53,'Share Values'!$V500,'Transactions (Dated)'!$B$2:$B$53,'Share Values'!W$11,'Transactions (Dated)'!$C$2:$C$53,"Sell")</f>
        <v>4625</v>
      </c>
      <c r="X500" s="40">
        <f ca="1">X499+SUMIFS('Transactions (Dated)'!$E$2:$E$53,'Transactions (Dated)'!$D$2:$D$53,'Share Values'!$V500,'Transactions (Dated)'!$B$2:$B$53,'Share Values'!X$11,'Transactions (Dated)'!$C$2:$C$53,"Buy")-SUMIFS('Transactions (Dated)'!$E$2:$E$53,'Transactions (Dated)'!$D$2:$D$53,'Share Values'!$V500,'Transactions (Dated)'!$B$2:$B$53,'Share Values'!X$11,'Transactions (Dated)'!$C$2:$C$53,"Sell")</f>
        <v>9375</v>
      </c>
      <c r="Y500" s="40">
        <f ca="1">Y499+SUMIFS('Transactions (Dated)'!$E$2:$E$53,'Transactions (Dated)'!$D$2:$D$53,'Share Values'!$V500,'Transactions (Dated)'!$B$2:$B$53,'Share Values'!Y$11,'Transactions (Dated)'!$C$2:$C$53,"Buy")-SUMIFS('Transactions (Dated)'!$E$2:$E$53,'Transactions (Dated)'!$D$2:$D$53,'Share Values'!$V500,'Transactions (Dated)'!$B$2:$B$53,'Share Values'!Y$11,'Transactions (Dated)'!$C$2:$C$53,"Sell")</f>
        <v>0</v>
      </c>
      <c r="Z500" s="40">
        <f ca="1">Z499+SUMIFS('Transactions (Dated)'!$E$2:$E$53,'Transactions (Dated)'!$D$2:$D$53,'Share Values'!$V500,'Transactions (Dated)'!$B$2:$B$53,'Share Values'!Z$11,'Transactions (Dated)'!$C$2:$C$53,"Buy")-SUMIFS('Transactions (Dated)'!$E$2:$E$53,'Transactions (Dated)'!$D$2:$D$53,'Share Values'!$V500,'Transactions (Dated)'!$B$2:$B$53,'Share Values'!Z$11,'Transactions (Dated)'!$C$2:$C$53,"Sell")</f>
        <v>1892</v>
      </c>
      <c r="AA500" s="40">
        <f ca="1">AA499+SUMIFS('Transactions (Dated)'!$E$2:$E$53,'Transactions (Dated)'!$D$2:$D$53,'Share Values'!$V500,'Transactions (Dated)'!$B$2:$B$53,'Share Values'!AA$11,'Transactions (Dated)'!$C$2:$C$53,"Buy")-SUMIFS('Transactions (Dated)'!$E$2:$E$53,'Transactions (Dated)'!$D$2:$D$53,'Share Values'!$V500,'Transactions (Dated)'!$B$2:$B$53,'Share Values'!AA$11,'Transactions (Dated)'!$C$2:$C$53,"Sell")</f>
        <v>2348</v>
      </c>
      <c r="AB500" s="40">
        <f ca="1">AB499+SUMIFS('Transactions (Dated)'!$E$2:$E$53,'Transactions (Dated)'!$D$2:$D$53,'Share Values'!$V500,'Transactions (Dated)'!$B$2:$B$53,'Share Values'!AB$11,'Transactions (Dated)'!$C$2:$C$53,"Buy")-SUMIFS('Transactions (Dated)'!$E$2:$E$53,'Transactions (Dated)'!$D$2:$D$53,'Share Values'!$V500,'Transactions (Dated)'!$B$2:$B$53,'Share Values'!AB$11,'Transactions (Dated)'!$C$2:$C$53,"Sell")</f>
        <v>4900</v>
      </c>
      <c r="AC500" s="40">
        <f ca="1">AC499+SUMIFS('Transactions (Dated)'!$E$2:$E$53,'Transactions (Dated)'!$D$2:$D$53,'Share Values'!$V500,'Transactions (Dated)'!$B$2:$B$53,'Share Values'!AC$11,'Transactions (Dated)'!$C$2:$C$53,"Buy")-SUMIFS('Transactions (Dated)'!$E$2:$E$53,'Transactions (Dated)'!$D$2:$D$53,'Share Values'!$V500,'Transactions (Dated)'!$B$2:$B$53,'Share Values'!AC$11,'Transactions (Dated)'!$C$2:$C$53,"Sell")</f>
        <v>2900</v>
      </c>
      <c r="AD500" s="40">
        <f ca="1">AD499+SUMIFS('Transactions (Dated)'!$E$2:$E$53,'Transactions (Dated)'!$D$2:$D$53,'Share Values'!$V500,'Transactions (Dated)'!$B$2:$B$53,'Share Values'!AD$11,'Transactions (Dated)'!$C$2:$C$53,"Buy")-SUMIFS('Transactions (Dated)'!$E$2:$E$53,'Transactions (Dated)'!$D$2:$D$53,'Share Values'!$V500,'Transactions (Dated)'!$B$2:$B$53,'Share Values'!AD$11,'Transactions (Dated)'!$C$2:$C$53,"Sell")</f>
        <v>14201</v>
      </c>
      <c r="AE500" s="40">
        <f ca="1">AE499+SUMIFS('Transactions (Dated)'!$E$2:$E$53,'Transactions (Dated)'!$D$2:$D$53,'Share Values'!$V500,'Transactions (Dated)'!$B$2:$B$53,'Share Values'!AE$11,'Transactions (Dated)'!$C$2:$C$53,"Buy")-SUMIFS('Transactions (Dated)'!$E$2:$E$53,'Transactions (Dated)'!$D$2:$D$53,'Share Values'!$V500,'Transactions (Dated)'!$B$2:$B$53,'Share Values'!AE$11,'Transactions (Dated)'!$C$2:$C$53,"Sell")</f>
        <v>6835</v>
      </c>
      <c r="AF500" s="40">
        <f ca="1">AF499+SUMIFS('Transactions (Dated)'!$E$2:$E$53,'Transactions (Dated)'!$D$2:$D$53,'Share Values'!$V500,'Transactions (Dated)'!$B$2:$B$53,'Share Values'!AF$11,'Transactions (Dated)'!$C$2:$C$53,"Buy")-SUMIFS('Transactions (Dated)'!$E$2:$E$53,'Transactions (Dated)'!$D$2:$D$53,'Share Values'!$V500,'Transactions (Dated)'!$B$2:$B$53,'Share Values'!AF$11,'Transactions (Dated)'!$C$2:$C$53,"Sell")</f>
        <v>0</v>
      </c>
      <c r="AG500" s="40">
        <f ca="1">AG499+SUMIFS('Transactions (Dated)'!$E$2:$E$53,'Transactions (Dated)'!$D$2:$D$53,'Share Values'!$V500,'Transactions (Dated)'!$B$2:$B$53,'Share Values'!AG$11,'Transactions (Dated)'!$C$2:$C$53,"Buy")-SUMIFS('Transactions (Dated)'!$E$2:$E$53,'Transactions (Dated)'!$D$2:$D$53,'Share Values'!$V500,'Transactions (Dated)'!$B$2:$B$53,'Share Values'!AG$11,'Transactions (Dated)'!$C$2:$C$53,"Sell")</f>
        <v>0</v>
      </c>
      <c r="AH500" s="40">
        <f ca="1">AH499+SUMIFS('Transactions (Dated)'!$E$2:$E$53,'Transactions (Dated)'!$D$2:$D$53,'Share Values'!$V500,'Transactions (Dated)'!$B$2:$B$53,'Share Values'!AH$11,'Transactions (Dated)'!$C$2:$C$53,"Buy")-SUMIFS('Transactions (Dated)'!$E$2:$E$53,'Transactions (Dated)'!$D$2:$D$53,'Share Values'!$V500,'Transactions (Dated)'!$B$2:$B$53,'Share Values'!AH$11,'Transactions (Dated)'!$C$2:$C$53,"Sell")</f>
        <v>0</v>
      </c>
      <c r="AI500" s="40">
        <f ca="1">AI499+SUMIFS('Transactions (Dated)'!$E$2:$E$53,'Transactions (Dated)'!$D$2:$D$53,'Share Values'!$V500,'Transactions (Dated)'!$B$2:$B$53,'Share Values'!AI$11,'Transactions (Dated)'!$C$2:$C$53,"Buy")-SUMIFS('Transactions (Dated)'!$E$2:$E$53,'Transactions (Dated)'!$D$2:$D$53,'Share Values'!$V500,'Transactions (Dated)'!$B$2:$B$53,'Share Values'!AI$11,'Transactions (Dated)'!$C$2:$C$53,"Sell")</f>
        <v>0</v>
      </c>
      <c r="AJ500" s="40">
        <f ca="1">AJ499+SUMIFS('Transactions (Dated)'!$E$2:$E$53,'Transactions (Dated)'!$D$2:$D$53,'Share Values'!$V500,'Transactions (Dated)'!$B$2:$B$53,'Share Values'!AJ$11,'Transactions (Dated)'!$C$2:$C$53,"Buy")-SUMIFS('Transactions (Dated)'!$E$2:$E$53,'Transactions (Dated)'!$D$2:$D$53,'Share Values'!$V500,'Transactions (Dated)'!$B$2:$B$53,'Share Values'!AJ$11,'Transactions (Dated)'!$C$2:$C$53,"Sell")</f>
        <v>0</v>
      </c>
      <c r="AK500" s="40"/>
      <c r="AM500" s="3">
        <f t="shared" si="177"/>
        <v>42625</v>
      </c>
      <c r="AN500" s="6">
        <f t="shared" ca="1" si="178"/>
        <v>45926.25</v>
      </c>
      <c r="AO500" s="6">
        <f t="shared" ca="1" si="179"/>
        <v>25781.25</v>
      </c>
      <c r="AP500" s="6">
        <f t="shared" ca="1" si="180"/>
        <v>0</v>
      </c>
      <c r="AQ500" s="6">
        <f t="shared" ca="1" si="181"/>
        <v>74715.08</v>
      </c>
      <c r="AR500" s="6">
        <f t="shared" ca="1" si="182"/>
        <v>20685.88</v>
      </c>
      <c r="AS500" s="6">
        <f t="shared" ca="1" si="183"/>
        <v>70413</v>
      </c>
      <c r="AT500" s="6">
        <f t="shared" ca="1" si="184"/>
        <v>53070</v>
      </c>
      <c r="AU500" s="6">
        <f t="shared" ca="1" si="185"/>
        <v>104803.38</v>
      </c>
      <c r="AV500" s="6">
        <f t="shared" ca="1" si="186"/>
        <v>66231.149999999994</v>
      </c>
      <c r="AW500" s="6">
        <f t="shared" ca="1" si="187"/>
        <v>0</v>
      </c>
      <c r="AX500" s="6">
        <f t="shared" ca="1" si="188"/>
        <v>0</v>
      </c>
      <c r="AY500" s="6">
        <f t="shared" ca="1" si="189"/>
        <v>0</v>
      </c>
      <c r="AZ500" s="6">
        <f t="shared" ca="1" si="190"/>
        <v>0</v>
      </c>
      <c r="BA500" s="6">
        <f t="shared" ca="1" si="191"/>
        <v>0</v>
      </c>
      <c r="BB500" s="6"/>
      <c r="BD500" s="4">
        <f t="shared" ca="1" si="192"/>
        <v>461625.99</v>
      </c>
      <c r="BF500" s="3">
        <f t="shared" si="193"/>
        <v>42625</v>
      </c>
      <c r="BG500" s="6">
        <f>BG499+SUMIFS('Transactions (Dated)'!H:H,'Transactions (Dated)'!D:D,'Share Values'!AM500)</f>
        <v>633797.67999999993</v>
      </c>
      <c r="BH500" s="6">
        <f ca="1">BH499+SUMIFS('Transactions (Dated)'!$F:$F,'Transactions (Dated)'!$D:$D,$BF500,'Transactions (Dated)'!$B:$B,BH$11,'Transactions (Dated)'!$C:$C,"Dividend (paid to cash)")*W500</f>
        <v>0</v>
      </c>
      <c r="BI500" s="6">
        <f ca="1">BI499+SUMIFS('Transactions (Dated)'!$F:$F,'Transactions (Dated)'!$D:$D,$BF500,'Transactions (Dated)'!$B:$B,BI$11,'Transactions (Dated)'!$C:$C,"Dividend (paid to cash)")*X500</f>
        <v>2421.875</v>
      </c>
      <c r="BJ500" s="6">
        <f ca="1">BJ499+SUMIFS('Transactions (Dated)'!$F:$F,'Transactions (Dated)'!$D:$D,$BF500,'Transactions (Dated)'!$B:$B,BJ$11,'Transactions (Dated)'!$C:$C,"Dividend (paid to cash)")*Y500</f>
        <v>0</v>
      </c>
      <c r="BK500" s="6">
        <f ca="1">BK499+SUMIFS('Transactions (Dated)'!$F:$F,'Transactions (Dated)'!$D:$D,$BF500,'Transactions (Dated)'!$B:$B,BK$11,'Transactions (Dated)'!$C:$C,"Dividend (paid to cash)")*Z500</f>
        <v>482.46000000000004</v>
      </c>
      <c r="BL500" s="6">
        <f ca="1">BL499+SUMIFS('Transactions (Dated)'!$F:$F,'Transactions (Dated)'!$D:$D,$BF500,'Transactions (Dated)'!$B:$B,BL$11,'Transactions (Dated)'!$C:$C,"Dividend (paid to cash)")*AA500</f>
        <v>0</v>
      </c>
      <c r="BM500" s="6">
        <f ca="1">BM499+SUMIFS('Transactions (Dated)'!$F:$F,'Transactions (Dated)'!$D:$D,$BF500,'Transactions (Dated)'!$B:$B,BM$11,'Transactions (Dated)'!$C:$C,"Dividend (paid to cash)")*AB500</f>
        <v>3233.8530000000001</v>
      </c>
      <c r="BN500" s="6">
        <f ca="1">BN499+SUMIFS('Transactions (Dated)'!$F:$F,'Transactions (Dated)'!$D:$D,$BF500,'Transactions (Dated)'!$B:$B,BN$11,'Transactions (Dated)'!$C:$C,"Dividend (paid to cash)")*AC500</f>
        <v>1740</v>
      </c>
      <c r="BO500" s="6">
        <f ca="1">BO499+SUMIFS('Transactions (Dated)'!$F:$F,'Transactions (Dated)'!$D:$D,$BF500,'Transactions (Dated)'!$B:$B,BO$11,'Transactions (Dated)'!$C:$C,"Dividend (paid to cash)")*AD500</f>
        <v>0</v>
      </c>
      <c r="BP500" s="6">
        <f ca="1">BP499+SUMIFS('Transactions (Dated)'!$F:$F,'Transactions (Dated)'!$D:$D,$BF500,'Transactions (Dated)'!$B:$B,BP$11,'Transactions (Dated)'!$C:$C,"Dividend (paid to cash)")*AE500</f>
        <v>0</v>
      </c>
      <c r="BQ500" s="6">
        <f ca="1">BQ499+SUMIFS('Transactions (Dated)'!$F:$F,'Transactions (Dated)'!$D:$D,$BF500,'Transactions (Dated)'!$B:$B,BQ$11,'Transactions (Dated)'!$C:$C,"Dividend (paid to cash)")*AF500</f>
        <v>0</v>
      </c>
      <c r="BR500" s="6">
        <f ca="1">BR499+SUMIFS('Transactions (Dated)'!$F:$F,'Transactions (Dated)'!$D:$D,$BF500,'Transactions (Dated)'!$B:$B,BR$11,'Transactions (Dated)'!$C:$C,"Dividend (paid to cash)")*AG500</f>
        <v>0</v>
      </c>
      <c r="BS500" s="6">
        <f ca="1">BS499+SUMIFS('Transactions (Dated)'!$F:$F,'Transactions (Dated)'!$D:$D,$BF500,'Transactions (Dated)'!$B:$B,BS$11,'Transactions (Dated)'!$C:$C,"Dividend (paid to cash)")*AH500</f>
        <v>0</v>
      </c>
      <c r="BT500" s="6">
        <f ca="1">BT499+SUMIFS('Transactions (Dated)'!$F:$F,'Transactions (Dated)'!$D:$D,$BF500,'Transactions (Dated)'!$B:$B,BT$11,'Transactions (Dated)'!$C:$C,"Dividend (paid to cash)")*AI500</f>
        <v>0</v>
      </c>
      <c r="BU500" s="6">
        <f ca="1">BU499+SUMIFS('Transactions (Dated)'!$F:$F,'Transactions (Dated)'!$D:$D,$BF500,'Transactions (Dated)'!$B:$B,BU$11,'Transactions (Dated)'!$C:$C,"Dividend (paid to cash)")*AJ500</f>
        <v>0</v>
      </c>
      <c r="BV500" s="6"/>
      <c r="BX500" s="6">
        <f t="shared" ca="1" si="198"/>
        <v>641675.8679999999</v>
      </c>
      <c r="BZ500" s="3">
        <f t="shared" si="199"/>
        <v>42625</v>
      </c>
      <c r="CA500" s="4">
        <f t="shared" ca="1" si="194"/>
        <v>461625.99</v>
      </c>
      <c r="CB500" s="4">
        <f t="shared" ca="1" si="195"/>
        <v>641675.8679999999</v>
      </c>
      <c r="CD500" s="4">
        <f t="shared" ca="1" si="196"/>
        <v>1103301.858</v>
      </c>
    </row>
    <row r="501" spans="2:82" x14ac:dyDescent="0.15">
      <c r="B501" s="3">
        <f t="shared" si="197"/>
        <v>42626</v>
      </c>
      <c r="C501" s="2">
        <v>14349.1</v>
      </c>
      <c r="E501" s="70">
        <v>42626</v>
      </c>
      <c r="F501" s="69">
        <v>9.5299999999999994</v>
      </c>
      <c r="G501" s="69">
        <v>2.58</v>
      </c>
      <c r="H501" s="69">
        <v>19.440000000000001</v>
      </c>
      <c r="I501" s="69">
        <v>38.909999999999997</v>
      </c>
      <c r="J501" s="69">
        <v>8.83</v>
      </c>
      <c r="K501" s="69">
        <v>14.28</v>
      </c>
      <c r="L501" s="69">
        <v>17.600000000000001</v>
      </c>
      <c r="M501" s="69">
        <v>7.24</v>
      </c>
      <c r="N501" s="69">
        <v>9.6</v>
      </c>
      <c r="O501" s="69">
        <v>10.6333</v>
      </c>
      <c r="P501" s="69">
        <v>22.36</v>
      </c>
      <c r="Q501" s="69">
        <v>1.1499999999999999</v>
      </c>
      <c r="R501" s="69">
        <v>4.93</v>
      </c>
      <c r="S501" s="69">
        <v>40.42</v>
      </c>
      <c r="T501" s="4"/>
      <c r="V501" s="3">
        <f t="shared" si="176"/>
        <v>42626</v>
      </c>
      <c r="W501" s="40">
        <f ca="1">W500+SUMIFS('Transactions (Dated)'!$E$2:$E$53,'Transactions (Dated)'!$D$2:$D$53,'Share Values'!$V501,'Transactions (Dated)'!$B$2:$B$53,'Share Values'!W$11,'Transactions (Dated)'!$C$2:$C$53,"Buy")-SUMIFS('Transactions (Dated)'!$E$2:$E$53,'Transactions (Dated)'!$D$2:$D$53,'Share Values'!$V501,'Transactions (Dated)'!$B$2:$B$53,'Share Values'!W$11,'Transactions (Dated)'!$C$2:$C$53,"Sell")</f>
        <v>4625</v>
      </c>
      <c r="X501" s="40">
        <f ca="1">X500+SUMIFS('Transactions (Dated)'!$E$2:$E$53,'Transactions (Dated)'!$D$2:$D$53,'Share Values'!$V501,'Transactions (Dated)'!$B$2:$B$53,'Share Values'!X$11,'Transactions (Dated)'!$C$2:$C$53,"Buy")-SUMIFS('Transactions (Dated)'!$E$2:$E$53,'Transactions (Dated)'!$D$2:$D$53,'Share Values'!$V501,'Transactions (Dated)'!$B$2:$B$53,'Share Values'!X$11,'Transactions (Dated)'!$C$2:$C$53,"Sell")</f>
        <v>9375</v>
      </c>
      <c r="Y501" s="40">
        <f ca="1">Y500+SUMIFS('Transactions (Dated)'!$E$2:$E$53,'Transactions (Dated)'!$D$2:$D$53,'Share Values'!$V501,'Transactions (Dated)'!$B$2:$B$53,'Share Values'!Y$11,'Transactions (Dated)'!$C$2:$C$53,"Buy")-SUMIFS('Transactions (Dated)'!$E$2:$E$53,'Transactions (Dated)'!$D$2:$D$53,'Share Values'!$V501,'Transactions (Dated)'!$B$2:$B$53,'Share Values'!Y$11,'Transactions (Dated)'!$C$2:$C$53,"Sell")</f>
        <v>0</v>
      </c>
      <c r="Z501" s="40">
        <f ca="1">Z500+SUMIFS('Transactions (Dated)'!$E$2:$E$53,'Transactions (Dated)'!$D$2:$D$53,'Share Values'!$V501,'Transactions (Dated)'!$B$2:$B$53,'Share Values'!Z$11,'Transactions (Dated)'!$C$2:$C$53,"Buy")-SUMIFS('Transactions (Dated)'!$E$2:$E$53,'Transactions (Dated)'!$D$2:$D$53,'Share Values'!$V501,'Transactions (Dated)'!$B$2:$B$53,'Share Values'!Z$11,'Transactions (Dated)'!$C$2:$C$53,"Sell")</f>
        <v>1892</v>
      </c>
      <c r="AA501" s="40">
        <f ca="1">AA500+SUMIFS('Transactions (Dated)'!$E$2:$E$53,'Transactions (Dated)'!$D$2:$D$53,'Share Values'!$V501,'Transactions (Dated)'!$B$2:$B$53,'Share Values'!AA$11,'Transactions (Dated)'!$C$2:$C$53,"Buy")-SUMIFS('Transactions (Dated)'!$E$2:$E$53,'Transactions (Dated)'!$D$2:$D$53,'Share Values'!$V501,'Transactions (Dated)'!$B$2:$B$53,'Share Values'!AA$11,'Transactions (Dated)'!$C$2:$C$53,"Sell")</f>
        <v>2348</v>
      </c>
      <c r="AB501" s="40">
        <f ca="1">AB500+SUMIFS('Transactions (Dated)'!$E$2:$E$53,'Transactions (Dated)'!$D$2:$D$53,'Share Values'!$V501,'Transactions (Dated)'!$B$2:$B$53,'Share Values'!AB$11,'Transactions (Dated)'!$C$2:$C$53,"Buy")-SUMIFS('Transactions (Dated)'!$E$2:$E$53,'Transactions (Dated)'!$D$2:$D$53,'Share Values'!$V501,'Transactions (Dated)'!$B$2:$B$53,'Share Values'!AB$11,'Transactions (Dated)'!$C$2:$C$53,"Sell")</f>
        <v>4900</v>
      </c>
      <c r="AC501" s="40">
        <f ca="1">AC500+SUMIFS('Transactions (Dated)'!$E$2:$E$53,'Transactions (Dated)'!$D$2:$D$53,'Share Values'!$V501,'Transactions (Dated)'!$B$2:$B$53,'Share Values'!AC$11,'Transactions (Dated)'!$C$2:$C$53,"Buy")-SUMIFS('Transactions (Dated)'!$E$2:$E$53,'Transactions (Dated)'!$D$2:$D$53,'Share Values'!$V501,'Transactions (Dated)'!$B$2:$B$53,'Share Values'!AC$11,'Transactions (Dated)'!$C$2:$C$53,"Sell")</f>
        <v>2900</v>
      </c>
      <c r="AD501" s="40">
        <f ca="1">AD500+SUMIFS('Transactions (Dated)'!$E$2:$E$53,'Transactions (Dated)'!$D$2:$D$53,'Share Values'!$V501,'Transactions (Dated)'!$B$2:$B$53,'Share Values'!AD$11,'Transactions (Dated)'!$C$2:$C$53,"Buy")-SUMIFS('Transactions (Dated)'!$E$2:$E$53,'Transactions (Dated)'!$D$2:$D$53,'Share Values'!$V501,'Transactions (Dated)'!$B$2:$B$53,'Share Values'!AD$11,'Transactions (Dated)'!$C$2:$C$53,"Sell")</f>
        <v>14201</v>
      </c>
      <c r="AE501" s="40">
        <f ca="1">AE500+SUMIFS('Transactions (Dated)'!$E$2:$E$53,'Transactions (Dated)'!$D$2:$D$53,'Share Values'!$V501,'Transactions (Dated)'!$B$2:$B$53,'Share Values'!AE$11,'Transactions (Dated)'!$C$2:$C$53,"Buy")-SUMIFS('Transactions (Dated)'!$E$2:$E$53,'Transactions (Dated)'!$D$2:$D$53,'Share Values'!$V501,'Transactions (Dated)'!$B$2:$B$53,'Share Values'!AE$11,'Transactions (Dated)'!$C$2:$C$53,"Sell")</f>
        <v>6835</v>
      </c>
      <c r="AF501" s="40">
        <f ca="1">AF500+SUMIFS('Transactions (Dated)'!$E$2:$E$53,'Transactions (Dated)'!$D$2:$D$53,'Share Values'!$V501,'Transactions (Dated)'!$B$2:$B$53,'Share Values'!AF$11,'Transactions (Dated)'!$C$2:$C$53,"Buy")-SUMIFS('Transactions (Dated)'!$E$2:$E$53,'Transactions (Dated)'!$D$2:$D$53,'Share Values'!$V501,'Transactions (Dated)'!$B$2:$B$53,'Share Values'!AF$11,'Transactions (Dated)'!$C$2:$C$53,"Sell")</f>
        <v>0</v>
      </c>
      <c r="AG501" s="40">
        <f ca="1">AG500+SUMIFS('Transactions (Dated)'!$E$2:$E$53,'Transactions (Dated)'!$D$2:$D$53,'Share Values'!$V501,'Transactions (Dated)'!$B$2:$B$53,'Share Values'!AG$11,'Transactions (Dated)'!$C$2:$C$53,"Buy")-SUMIFS('Transactions (Dated)'!$E$2:$E$53,'Transactions (Dated)'!$D$2:$D$53,'Share Values'!$V501,'Transactions (Dated)'!$B$2:$B$53,'Share Values'!AG$11,'Transactions (Dated)'!$C$2:$C$53,"Sell")</f>
        <v>0</v>
      </c>
      <c r="AH501" s="40">
        <f ca="1">AH500+SUMIFS('Transactions (Dated)'!$E$2:$E$53,'Transactions (Dated)'!$D$2:$D$53,'Share Values'!$V501,'Transactions (Dated)'!$B$2:$B$53,'Share Values'!AH$11,'Transactions (Dated)'!$C$2:$C$53,"Buy")-SUMIFS('Transactions (Dated)'!$E$2:$E$53,'Transactions (Dated)'!$D$2:$D$53,'Share Values'!$V501,'Transactions (Dated)'!$B$2:$B$53,'Share Values'!AH$11,'Transactions (Dated)'!$C$2:$C$53,"Sell")</f>
        <v>0</v>
      </c>
      <c r="AI501" s="40">
        <f ca="1">AI500+SUMIFS('Transactions (Dated)'!$E$2:$E$53,'Transactions (Dated)'!$D$2:$D$53,'Share Values'!$V501,'Transactions (Dated)'!$B$2:$B$53,'Share Values'!AI$11,'Transactions (Dated)'!$C$2:$C$53,"Buy")-SUMIFS('Transactions (Dated)'!$E$2:$E$53,'Transactions (Dated)'!$D$2:$D$53,'Share Values'!$V501,'Transactions (Dated)'!$B$2:$B$53,'Share Values'!AI$11,'Transactions (Dated)'!$C$2:$C$53,"Sell")</f>
        <v>0</v>
      </c>
      <c r="AJ501" s="40">
        <f ca="1">AJ500+SUMIFS('Transactions (Dated)'!$E$2:$E$53,'Transactions (Dated)'!$D$2:$D$53,'Share Values'!$V501,'Transactions (Dated)'!$B$2:$B$53,'Share Values'!AJ$11,'Transactions (Dated)'!$C$2:$C$53,"Buy")-SUMIFS('Transactions (Dated)'!$E$2:$E$53,'Transactions (Dated)'!$D$2:$D$53,'Share Values'!$V501,'Transactions (Dated)'!$B$2:$B$53,'Share Values'!AJ$11,'Transactions (Dated)'!$C$2:$C$53,"Sell")</f>
        <v>0</v>
      </c>
      <c r="AK501" s="40"/>
      <c r="AM501" s="3">
        <f t="shared" si="177"/>
        <v>42626</v>
      </c>
      <c r="AN501" s="6">
        <f t="shared" ca="1" si="178"/>
        <v>44076.25</v>
      </c>
      <c r="AO501" s="6">
        <f t="shared" ca="1" si="179"/>
        <v>24187.5</v>
      </c>
      <c r="AP501" s="6">
        <f t="shared" ca="1" si="180"/>
        <v>0</v>
      </c>
      <c r="AQ501" s="6">
        <f t="shared" ca="1" si="181"/>
        <v>73617.719999999987</v>
      </c>
      <c r="AR501" s="6">
        <f t="shared" ca="1" si="182"/>
        <v>20732.84</v>
      </c>
      <c r="AS501" s="6">
        <f t="shared" ca="1" si="183"/>
        <v>69972</v>
      </c>
      <c r="AT501" s="6">
        <f t="shared" ca="1" si="184"/>
        <v>51040.000000000007</v>
      </c>
      <c r="AU501" s="6">
        <f t="shared" ca="1" si="185"/>
        <v>102815.24</v>
      </c>
      <c r="AV501" s="6">
        <f t="shared" ca="1" si="186"/>
        <v>65616</v>
      </c>
      <c r="AW501" s="6">
        <f t="shared" ca="1" si="187"/>
        <v>0</v>
      </c>
      <c r="AX501" s="6">
        <f t="shared" ca="1" si="188"/>
        <v>0</v>
      </c>
      <c r="AY501" s="6">
        <f t="shared" ca="1" si="189"/>
        <v>0</v>
      </c>
      <c r="AZ501" s="6">
        <f t="shared" ca="1" si="190"/>
        <v>0</v>
      </c>
      <c r="BA501" s="6">
        <f t="shared" ca="1" si="191"/>
        <v>0</v>
      </c>
      <c r="BB501" s="6"/>
      <c r="BD501" s="4">
        <f t="shared" ca="1" si="192"/>
        <v>452057.55</v>
      </c>
      <c r="BF501" s="3">
        <f t="shared" si="193"/>
        <v>42626</v>
      </c>
      <c r="BG501" s="6">
        <f>BG500+SUMIFS('Transactions (Dated)'!H:H,'Transactions (Dated)'!D:D,'Share Values'!AM501)</f>
        <v>633797.67999999993</v>
      </c>
      <c r="BH501" s="6">
        <f ca="1">BH500+SUMIFS('Transactions (Dated)'!$F:$F,'Transactions (Dated)'!$D:$D,$BF501,'Transactions (Dated)'!$B:$B,BH$11,'Transactions (Dated)'!$C:$C,"Dividend (paid to cash)")*W501</f>
        <v>0</v>
      </c>
      <c r="BI501" s="6">
        <f ca="1">BI500+SUMIFS('Transactions (Dated)'!$F:$F,'Transactions (Dated)'!$D:$D,$BF501,'Transactions (Dated)'!$B:$B,BI$11,'Transactions (Dated)'!$C:$C,"Dividend (paid to cash)")*X501</f>
        <v>2421.875</v>
      </c>
      <c r="BJ501" s="6">
        <f ca="1">BJ500+SUMIFS('Transactions (Dated)'!$F:$F,'Transactions (Dated)'!$D:$D,$BF501,'Transactions (Dated)'!$B:$B,BJ$11,'Transactions (Dated)'!$C:$C,"Dividend (paid to cash)")*Y501</f>
        <v>0</v>
      </c>
      <c r="BK501" s="6">
        <f ca="1">BK500+SUMIFS('Transactions (Dated)'!$F:$F,'Transactions (Dated)'!$D:$D,$BF501,'Transactions (Dated)'!$B:$B,BK$11,'Transactions (Dated)'!$C:$C,"Dividend (paid to cash)")*Z501</f>
        <v>482.46000000000004</v>
      </c>
      <c r="BL501" s="6">
        <f ca="1">BL500+SUMIFS('Transactions (Dated)'!$F:$F,'Transactions (Dated)'!$D:$D,$BF501,'Transactions (Dated)'!$B:$B,BL$11,'Transactions (Dated)'!$C:$C,"Dividend (paid to cash)")*AA501</f>
        <v>0</v>
      </c>
      <c r="BM501" s="6">
        <f ca="1">BM500+SUMIFS('Transactions (Dated)'!$F:$F,'Transactions (Dated)'!$D:$D,$BF501,'Transactions (Dated)'!$B:$B,BM$11,'Transactions (Dated)'!$C:$C,"Dividend (paid to cash)")*AB501</f>
        <v>3233.8530000000001</v>
      </c>
      <c r="BN501" s="6">
        <f ca="1">BN500+SUMIFS('Transactions (Dated)'!$F:$F,'Transactions (Dated)'!$D:$D,$BF501,'Transactions (Dated)'!$B:$B,BN$11,'Transactions (Dated)'!$C:$C,"Dividend (paid to cash)")*AC501</f>
        <v>1740</v>
      </c>
      <c r="BO501" s="6">
        <f ca="1">BO500+SUMIFS('Transactions (Dated)'!$F:$F,'Transactions (Dated)'!$D:$D,$BF501,'Transactions (Dated)'!$B:$B,BO$11,'Transactions (Dated)'!$C:$C,"Dividend (paid to cash)")*AD501</f>
        <v>0</v>
      </c>
      <c r="BP501" s="6">
        <f ca="1">BP500+SUMIFS('Transactions (Dated)'!$F:$F,'Transactions (Dated)'!$D:$D,$BF501,'Transactions (Dated)'!$B:$B,BP$11,'Transactions (Dated)'!$C:$C,"Dividend (paid to cash)")*AE501</f>
        <v>0</v>
      </c>
      <c r="BQ501" s="6">
        <f ca="1">BQ500+SUMIFS('Transactions (Dated)'!$F:$F,'Transactions (Dated)'!$D:$D,$BF501,'Transactions (Dated)'!$B:$B,BQ$11,'Transactions (Dated)'!$C:$C,"Dividend (paid to cash)")*AF501</f>
        <v>0</v>
      </c>
      <c r="BR501" s="6">
        <f ca="1">BR500+SUMIFS('Transactions (Dated)'!$F:$F,'Transactions (Dated)'!$D:$D,$BF501,'Transactions (Dated)'!$B:$B,BR$11,'Transactions (Dated)'!$C:$C,"Dividend (paid to cash)")*AG501</f>
        <v>0</v>
      </c>
      <c r="BS501" s="6">
        <f ca="1">BS500+SUMIFS('Transactions (Dated)'!$F:$F,'Transactions (Dated)'!$D:$D,$BF501,'Transactions (Dated)'!$B:$B,BS$11,'Transactions (Dated)'!$C:$C,"Dividend (paid to cash)")*AH501</f>
        <v>0</v>
      </c>
      <c r="BT501" s="6">
        <f ca="1">BT500+SUMIFS('Transactions (Dated)'!$F:$F,'Transactions (Dated)'!$D:$D,$BF501,'Transactions (Dated)'!$B:$B,BT$11,'Transactions (Dated)'!$C:$C,"Dividend (paid to cash)")*AI501</f>
        <v>0</v>
      </c>
      <c r="BU501" s="6">
        <f ca="1">BU500+SUMIFS('Transactions (Dated)'!$F:$F,'Transactions (Dated)'!$D:$D,$BF501,'Transactions (Dated)'!$B:$B,BU$11,'Transactions (Dated)'!$C:$C,"Dividend (paid to cash)")*AJ501</f>
        <v>0</v>
      </c>
      <c r="BV501" s="6"/>
      <c r="BX501" s="6">
        <f t="shared" ca="1" si="198"/>
        <v>641675.8679999999</v>
      </c>
      <c r="BZ501" s="3">
        <f t="shared" si="199"/>
        <v>42626</v>
      </c>
      <c r="CA501" s="4">
        <f t="shared" ca="1" si="194"/>
        <v>452057.55</v>
      </c>
      <c r="CB501" s="4">
        <f t="shared" ca="1" si="195"/>
        <v>641675.8679999999</v>
      </c>
      <c r="CD501" s="4">
        <f t="shared" ca="1" si="196"/>
        <v>1093733.4179999998</v>
      </c>
    </row>
    <row r="502" spans="2:82" x14ac:dyDescent="0.15">
      <c r="B502" s="3">
        <f t="shared" si="197"/>
        <v>42627</v>
      </c>
      <c r="C502" s="2">
        <v>14366.5</v>
      </c>
      <c r="E502" s="70">
        <v>42627</v>
      </c>
      <c r="F502" s="69">
        <v>9.52</v>
      </c>
      <c r="G502" s="69">
        <v>2.5</v>
      </c>
      <c r="H502" s="69">
        <v>19.47</v>
      </c>
      <c r="I502" s="69">
        <v>39.81</v>
      </c>
      <c r="J502" s="69">
        <v>8.8800000000000008</v>
      </c>
      <c r="K502" s="69">
        <v>14.15</v>
      </c>
      <c r="L502" s="69">
        <v>17.25</v>
      </c>
      <c r="M502" s="69">
        <v>7.19</v>
      </c>
      <c r="N502" s="69">
        <v>10</v>
      </c>
      <c r="O502" s="69">
        <v>10.476699999999999</v>
      </c>
      <c r="P502" s="69">
        <v>22.22</v>
      </c>
      <c r="Q502" s="69">
        <v>1.1299999999999999</v>
      </c>
      <c r="R502" s="69">
        <v>4.99</v>
      </c>
      <c r="S502" s="69">
        <v>40.82</v>
      </c>
      <c r="T502" s="4"/>
      <c r="V502" s="3">
        <f t="shared" si="176"/>
        <v>42627</v>
      </c>
      <c r="W502" s="40">
        <f ca="1">W501+SUMIFS('Transactions (Dated)'!$E$2:$E$53,'Transactions (Dated)'!$D$2:$D$53,'Share Values'!$V502,'Transactions (Dated)'!$B$2:$B$53,'Share Values'!W$11,'Transactions (Dated)'!$C$2:$C$53,"Buy")-SUMIFS('Transactions (Dated)'!$E$2:$E$53,'Transactions (Dated)'!$D$2:$D$53,'Share Values'!$V502,'Transactions (Dated)'!$B$2:$B$53,'Share Values'!W$11,'Transactions (Dated)'!$C$2:$C$53,"Sell")</f>
        <v>4625</v>
      </c>
      <c r="X502" s="40">
        <f ca="1">X501+SUMIFS('Transactions (Dated)'!$E$2:$E$53,'Transactions (Dated)'!$D$2:$D$53,'Share Values'!$V502,'Transactions (Dated)'!$B$2:$B$53,'Share Values'!X$11,'Transactions (Dated)'!$C$2:$C$53,"Buy")-SUMIFS('Transactions (Dated)'!$E$2:$E$53,'Transactions (Dated)'!$D$2:$D$53,'Share Values'!$V502,'Transactions (Dated)'!$B$2:$B$53,'Share Values'!X$11,'Transactions (Dated)'!$C$2:$C$53,"Sell")</f>
        <v>9375</v>
      </c>
      <c r="Y502" s="40">
        <f ca="1">Y501+SUMIFS('Transactions (Dated)'!$E$2:$E$53,'Transactions (Dated)'!$D$2:$D$53,'Share Values'!$V502,'Transactions (Dated)'!$B$2:$B$53,'Share Values'!Y$11,'Transactions (Dated)'!$C$2:$C$53,"Buy")-SUMIFS('Transactions (Dated)'!$E$2:$E$53,'Transactions (Dated)'!$D$2:$D$53,'Share Values'!$V502,'Transactions (Dated)'!$B$2:$B$53,'Share Values'!Y$11,'Transactions (Dated)'!$C$2:$C$53,"Sell")</f>
        <v>0</v>
      </c>
      <c r="Z502" s="40">
        <f ca="1">Z501+SUMIFS('Transactions (Dated)'!$E$2:$E$53,'Transactions (Dated)'!$D$2:$D$53,'Share Values'!$V502,'Transactions (Dated)'!$B$2:$B$53,'Share Values'!Z$11,'Transactions (Dated)'!$C$2:$C$53,"Buy")-SUMIFS('Transactions (Dated)'!$E$2:$E$53,'Transactions (Dated)'!$D$2:$D$53,'Share Values'!$V502,'Transactions (Dated)'!$B$2:$B$53,'Share Values'!Z$11,'Transactions (Dated)'!$C$2:$C$53,"Sell")</f>
        <v>1892</v>
      </c>
      <c r="AA502" s="40">
        <f ca="1">AA501+SUMIFS('Transactions (Dated)'!$E$2:$E$53,'Transactions (Dated)'!$D$2:$D$53,'Share Values'!$V502,'Transactions (Dated)'!$B$2:$B$53,'Share Values'!AA$11,'Transactions (Dated)'!$C$2:$C$53,"Buy")-SUMIFS('Transactions (Dated)'!$E$2:$E$53,'Transactions (Dated)'!$D$2:$D$53,'Share Values'!$V502,'Transactions (Dated)'!$B$2:$B$53,'Share Values'!AA$11,'Transactions (Dated)'!$C$2:$C$53,"Sell")</f>
        <v>2348</v>
      </c>
      <c r="AB502" s="40">
        <f ca="1">AB501+SUMIFS('Transactions (Dated)'!$E$2:$E$53,'Transactions (Dated)'!$D$2:$D$53,'Share Values'!$V502,'Transactions (Dated)'!$B$2:$B$53,'Share Values'!AB$11,'Transactions (Dated)'!$C$2:$C$53,"Buy")-SUMIFS('Transactions (Dated)'!$E$2:$E$53,'Transactions (Dated)'!$D$2:$D$53,'Share Values'!$V502,'Transactions (Dated)'!$B$2:$B$53,'Share Values'!AB$11,'Transactions (Dated)'!$C$2:$C$53,"Sell")</f>
        <v>4900</v>
      </c>
      <c r="AC502" s="40">
        <f ca="1">AC501+SUMIFS('Transactions (Dated)'!$E$2:$E$53,'Transactions (Dated)'!$D$2:$D$53,'Share Values'!$V502,'Transactions (Dated)'!$B$2:$B$53,'Share Values'!AC$11,'Transactions (Dated)'!$C$2:$C$53,"Buy")-SUMIFS('Transactions (Dated)'!$E$2:$E$53,'Transactions (Dated)'!$D$2:$D$53,'Share Values'!$V502,'Transactions (Dated)'!$B$2:$B$53,'Share Values'!AC$11,'Transactions (Dated)'!$C$2:$C$53,"Sell")</f>
        <v>2900</v>
      </c>
      <c r="AD502" s="40">
        <f ca="1">AD501+SUMIFS('Transactions (Dated)'!$E$2:$E$53,'Transactions (Dated)'!$D$2:$D$53,'Share Values'!$V502,'Transactions (Dated)'!$B$2:$B$53,'Share Values'!AD$11,'Transactions (Dated)'!$C$2:$C$53,"Buy")-SUMIFS('Transactions (Dated)'!$E$2:$E$53,'Transactions (Dated)'!$D$2:$D$53,'Share Values'!$V502,'Transactions (Dated)'!$B$2:$B$53,'Share Values'!AD$11,'Transactions (Dated)'!$C$2:$C$53,"Sell")</f>
        <v>14201</v>
      </c>
      <c r="AE502" s="40">
        <f ca="1">AE501+SUMIFS('Transactions (Dated)'!$E$2:$E$53,'Transactions (Dated)'!$D$2:$D$53,'Share Values'!$V502,'Transactions (Dated)'!$B$2:$B$53,'Share Values'!AE$11,'Transactions (Dated)'!$C$2:$C$53,"Buy")-SUMIFS('Transactions (Dated)'!$E$2:$E$53,'Transactions (Dated)'!$D$2:$D$53,'Share Values'!$V502,'Transactions (Dated)'!$B$2:$B$53,'Share Values'!AE$11,'Transactions (Dated)'!$C$2:$C$53,"Sell")</f>
        <v>6835</v>
      </c>
      <c r="AF502" s="40">
        <f ca="1">AF501+SUMIFS('Transactions (Dated)'!$E$2:$E$53,'Transactions (Dated)'!$D$2:$D$53,'Share Values'!$V502,'Transactions (Dated)'!$B$2:$B$53,'Share Values'!AF$11,'Transactions (Dated)'!$C$2:$C$53,"Buy")-SUMIFS('Transactions (Dated)'!$E$2:$E$53,'Transactions (Dated)'!$D$2:$D$53,'Share Values'!$V502,'Transactions (Dated)'!$B$2:$B$53,'Share Values'!AF$11,'Transactions (Dated)'!$C$2:$C$53,"Sell")</f>
        <v>0</v>
      </c>
      <c r="AG502" s="40">
        <f ca="1">AG501+SUMIFS('Transactions (Dated)'!$E$2:$E$53,'Transactions (Dated)'!$D$2:$D$53,'Share Values'!$V502,'Transactions (Dated)'!$B$2:$B$53,'Share Values'!AG$11,'Transactions (Dated)'!$C$2:$C$53,"Buy")-SUMIFS('Transactions (Dated)'!$E$2:$E$53,'Transactions (Dated)'!$D$2:$D$53,'Share Values'!$V502,'Transactions (Dated)'!$B$2:$B$53,'Share Values'!AG$11,'Transactions (Dated)'!$C$2:$C$53,"Sell")</f>
        <v>0</v>
      </c>
      <c r="AH502" s="40">
        <f ca="1">AH501+SUMIFS('Transactions (Dated)'!$E$2:$E$53,'Transactions (Dated)'!$D$2:$D$53,'Share Values'!$V502,'Transactions (Dated)'!$B$2:$B$53,'Share Values'!AH$11,'Transactions (Dated)'!$C$2:$C$53,"Buy")-SUMIFS('Transactions (Dated)'!$E$2:$E$53,'Transactions (Dated)'!$D$2:$D$53,'Share Values'!$V502,'Transactions (Dated)'!$B$2:$B$53,'Share Values'!AH$11,'Transactions (Dated)'!$C$2:$C$53,"Sell")</f>
        <v>0</v>
      </c>
      <c r="AI502" s="40">
        <f ca="1">AI501+SUMIFS('Transactions (Dated)'!$E$2:$E$53,'Transactions (Dated)'!$D$2:$D$53,'Share Values'!$V502,'Transactions (Dated)'!$B$2:$B$53,'Share Values'!AI$11,'Transactions (Dated)'!$C$2:$C$53,"Buy")-SUMIFS('Transactions (Dated)'!$E$2:$E$53,'Transactions (Dated)'!$D$2:$D$53,'Share Values'!$V502,'Transactions (Dated)'!$B$2:$B$53,'Share Values'!AI$11,'Transactions (Dated)'!$C$2:$C$53,"Sell")</f>
        <v>0</v>
      </c>
      <c r="AJ502" s="40">
        <f ca="1">AJ501+SUMIFS('Transactions (Dated)'!$E$2:$E$53,'Transactions (Dated)'!$D$2:$D$53,'Share Values'!$V502,'Transactions (Dated)'!$B$2:$B$53,'Share Values'!AJ$11,'Transactions (Dated)'!$C$2:$C$53,"Buy")-SUMIFS('Transactions (Dated)'!$E$2:$E$53,'Transactions (Dated)'!$D$2:$D$53,'Share Values'!$V502,'Transactions (Dated)'!$B$2:$B$53,'Share Values'!AJ$11,'Transactions (Dated)'!$C$2:$C$53,"Sell")</f>
        <v>0</v>
      </c>
      <c r="AK502" s="40"/>
      <c r="AM502" s="3">
        <f t="shared" si="177"/>
        <v>42627</v>
      </c>
      <c r="AN502" s="6">
        <f t="shared" ca="1" si="178"/>
        <v>44030</v>
      </c>
      <c r="AO502" s="6">
        <f t="shared" ca="1" si="179"/>
        <v>23437.5</v>
      </c>
      <c r="AP502" s="6">
        <f t="shared" ca="1" si="180"/>
        <v>0</v>
      </c>
      <c r="AQ502" s="6">
        <f t="shared" ca="1" si="181"/>
        <v>75320.52</v>
      </c>
      <c r="AR502" s="6">
        <f t="shared" ca="1" si="182"/>
        <v>20850.240000000002</v>
      </c>
      <c r="AS502" s="6">
        <f t="shared" ca="1" si="183"/>
        <v>69335</v>
      </c>
      <c r="AT502" s="6">
        <f t="shared" ca="1" si="184"/>
        <v>50025</v>
      </c>
      <c r="AU502" s="6">
        <f t="shared" ca="1" si="185"/>
        <v>102105.19</v>
      </c>
      <c r="AV502" s="6">
        <f t="shared" ca="1" si="186"/>
        <v>68350</v>
      </c>
      <c r="AW502" s="6">
        <f t="shared" ca="1" si="187"/>
        <v>0</v>
      </c>
      <c r="AX502" s="6">
        <f t="shared" ca="1" si="188"/>
        <v>0</v>
      </c>
      <c r="AY502" s="6">
        <f t="shared" ca="1" si="189"/>
        <v>0</v>
      </c>
      <c r="AZ502" s="6">
        <f t="shared" ca="1" si="190"/>
        <v>0</v>
      </c>
      <c r="BA502" s="6">
        <f t="shared" ca="1" si="191"/>
        <v>0</v>
      </c>
      <c r="BB502" s="6"/>
      <c r="BD502" s="4">
        <f t="shared" ca="1" si="192"/>
        <v>453453.45</v>
      </c>
      <c r="BF502" s="3">
        <f t="shared" si="193"/>
        <v>42627</v>
      </c>
      <c r="BG502" s="6">
        <f>BG501+SUMIFS('Transactions (Dated)'!H:H,'Transactions (Dated)'!D:D,'Share Values'!AM502)</f>
        <v>633797.67999999993</v>
      </c>
      <c r="BH502" s="6">
        <f ca="1">BH501+SUMIFS('Transactions (Dated)'!$F:$F,'Transactions (Dated)'!$D:$D,$BF502,'Transactions (Dated)'!$B:$B,BH$11,'Transactions (Dated)'!$C:$C,"Dividend (paid to cash)")*W502</f>
        <v>0</v>
      </c>
      <c r="BI502" s="6">
        <f ca="1">BI501+SUMIFS('Transactions (Dated)'!$F:$F,'Transactions (Dated)'!$D:$D,$BF502,'Transactions (Dated)'!$B:$B,BI$11,'Transactions (Dated)'!$C:$C,"Dividend (paid to cash)")*X502</f>
        <v>2421.875</v>
      </c>
      <c r="BJ502" s="6">
        <f ca="1">BJ501+SUMIFS('Transactions (Dated)'!$F:$F,'Transactions (Dated)'!$D:$D,$BF502,'Transactions (Dated)'!$B:$B,BJ$11,'Transactions (Dated)'!$C:$C,"Dividend (paid to cash)")*Y502</f>
        <v>0</v>
      </c>
      <c r="BK502" s="6">
        <f ca="1">BK501+SUMIFS('Transactions (Dated)'!$F:$F,'Transactions (Dated)'!$D:$D,$BF502,'Transactions (Dated)'!$B:$B,BK$11,'Transactions (Dated)'!$C:$C,"Dividend (paid to cash)")*Z502</f>
        <v>482.46000000000004</v>
      </c>
      <c r="BL502" s="6">
        <f ca="1">BL501+SUMIFS('Transactions (Dated)'!$F:$F,'Transactions (Dated)'!$D:$D,$BF502,'Transactions (Dated)'!$B:$B,BL$11,'Transactions (Dated)'!$C:$C,"Dividend (paid to cash)")*AA502</f>
        <v>0</v>
      </c>
      <c r="BM502" s="6">
        <f ca="1">BM501+SUMIFS('Transactions (Dated)'!$F:$F,'Transactions (Dated)'!$D:$D,$BF502,'Transactions (Dated)'!$B:$B,BM$11,'Transactions (Dated)'!$C:$C,"Dividend (paid to cash)")*AB502</f>
        <v>3233.8530000000001</v>
      </c>
      <c r="BN502" s="6">
        <f ca="1">BN501+SUMIFS('Transactions (Dated)'!$F:$F,'Transactions (Dated)'!$D:$D,$BF502,'Transactions (Dated)'!$B:$B,BN$11,'Transactions (Dated)'!$C:$C,"Dividend (paid to cash)")*AC502</f>
        <v>1740</v>
      </c>
      <c r="BO502" s="6">
        <f ca="1">BO501+SUMIFS('Transactions (Dated)'!$F:$F,'Transactions (Dated)'!$D:$D,$BF502,'Transactions (Dated)'!$B:$B,BO$11,'Transactions (Dated)'!$C:$C,"Dividend (paid to cash)")*AD502</f>
        <v>0</v>
      </c>
      <c r="BP502" s="6">
        <f ca="1">BP501+SUMIFS('Transactions (Dated)'!$F:$F,'Transactions (Dated)'!$D:$D,$BF502,'Transactions (Dated)'!$B:$B,BP$11,'Transactions (Dated)'!$C:$C,"Dividend (paid to cash)")*AE502</f>
        <v>0</v>
      </c>
      <c r="BQ502" s="6">
        <f ca="1">BQ501+SUMIFS('Transactions (Dated)'!$F:$F,'Transactions (Dated)'!$D:$D,$BF502,'Transactions (Dated)'!$B:$B,BQ$11,'Transactions (Dated)'!$C:$C,"Dividend (paid to cash)")*AF502</f>
        <v>0</v>
      </c>
      <c r="BR502" s="6">
        <f ca="1">BR501+SUMIFS('Transactions (Dated)'!$F:$F,'Transactions (Dated)'!$D:$D,$BF502,'Transactions (Dated)'!$B:$B,BR$11,'Transactions (Dated)'!$C:$C,"Dividend (paid to cash)")*AG502</f>
        <v>0</v>
      </c>
      <c r="BS502" s="6">
        <f ca="1">BS501+SUMIFS('Transactions (Dated)'!$F:$F,'Transactions (Dated)'!$D:$D,$BF502,'Transactions (Dated)'!$B:$B,BS$11,'Transactions (Dated)'!$C:$C,"Dividend (paid to cash)")*AH502</f>
        <v>0</v>
      </c>
      <c r="BT502" s="6">
        <f ca="1">BT501+SUMIFS('Transactions (Dated)'!$F:$F,'Transactions (Dated)'!$D:$D,$BF502,'Transactions (Dated)'!$B:$B,BT$11,'Transactions (Dated)'!$C:$C,"Dividend (paid to cash)")*AI502</f>
        <v>0</v>
      </c>
      <c r="BU502" s="6">
        <f ca="1">BU501+SUMIFS('Transactions (Dated)'!$F:$F,'Transactions (Dated)'!$D:$D,$BF502,'Transactions (Dated)'!$B:$B,BU$11,'Transactions (Dated)'!$C:$C,"Dividend (paid to cash)")*AJ502</f>
        <v>0</v>
      </c>
      <c r="BV502" s="6"/>
      <c r="BX502" s="6">
        <f t="shared" ca="1" si="198"/>
        <v>641675.8679999999</v>
      </c>
      <c r="BZ502" s="3">
        <f t="shared" si="199"/>
        <v>42627</v>
      </c>
      <c r="CA502" s="4">
        <f t="shared" ca="1" si="194"/>
        <v>453453.45</v>
      </c>
      <c r="CB502" s="4">
        <f t="shared" ca="1" si="195"/>
        <v>641675.8679999999</v>
      </c>
      <c r="CD502" s="4">
        <f t="shared" ca="1" si="196"/>
        <v>1095129.318</v>
      </c>
    </row>
    <row r="503" spans="2:82" x14ac:dyDescent="0.15">
      <c r="B503" s="3">
        <f t="shared" si="197"/>
        <v>42628</v>
      </c>
      <c r="C503" s="2">
        <v>14503.7</v>
      </c>
      <c r="E503" s="70">
        <v>42628</v>
      </c>
      <c r="F503" s="69">
        <v>9.5299999999999994</v>
      </c>
      <c r="G503" s="69">
        <v>2.57</v>
      </c>
      <c r="H503" s="69">
        <v>19.66</v>
      </c>
      <c r="I503" s="69">
        <v>39.82</v>
      </c>
      <c r="J503" s="69">
        <v>9.0399999999999991</v>
      </c>
      <c r="K503" s="69">
        <v>14.29</v>
      </c>
      <c r="L503" s="69">
        <v>17.23</v>
      </c>
      <c r="M503" s="69">
        <v>7.09</v>
      </c>
      <c r="N503" s="69">
        <v>10.45</v>
      </c>
      <c r="O503" s="69">
        <v>10.58</v>
      </c>
      <c r="P503" s="69">
        <v>22.45</v>
      </c>
      <c r="Q503" s="69">
        <v>1.1299999999999999</v>
      </c>
      <c r="R503" s="69">
        <v>4.99</v>
      </c>
      <c r="S503" s="69">
        <v>41.26</v>
      </c>
      <c r="T503" s="4"/>
      <c r="V503" s="3">
        <f t="shared" si="176"/>
        <v>42628</v>
      </c>
      <c r="W503" s="40">
        <f ca="1">W502+SUMIFS('Transactions (Dated)'!$E$2:$E$53,'Transactions (Dated)'!$D$2:$D$53,'Share Values'!$V503,'Transactions (Dated)'!$B$2:$B$53,'Share Values'!W$11,'Transactions (Dated)'!$C$2:$C$53,"Buy")-SUMIFS('Transactions (Dated)'!$E$2:$E$53,'Transactions (Dated)'!$D$2:$D$53,'Share Values'!$V503,'Transactions (Dated)'!$B$2:$B$53,'Share Values'!W$11,'Transactions (Dated)'!$C$2:$C$53,"Sell")</f>
        <v>4625</v>
      </c>
      <c r="X503" s="40">
        <f ca="1">X502+SUMIFS('Transactions (Dated)'!$E$2:$E$53,'Transactions (Dated)'!$D$2:$D$53,'Share Values'!$V503,'Transactions (Dated)'!$B$2:$B$53,'Share Values'!X$11,'Transactions (Dated)'!$C$2:$C$53,"Buy")-SUMIFS('Transactions (Dated)'!$E$2:$E$53,'Transactions (Dated)'!$D$2:$D$53,'Share Values'!$V503,'Transactions (Dated)'!$B$2:$B$53,'Share Values'!X$11,'Transactions (Dated)'!$C$2:$C$53,"Sell")</f>
        <v>9375</v>
      </c>
      <c r="Y503" s="40">
        <f ca="1">Y502+SUMIFS('Transactions (Dated)'!$E$2:$E$53,'Transactions (Dated)'!$D$2:$D$53,'Share Values'!$V503,'Transactions (Dated)'!$B$2:$B$53,'Share Values'!Y$11,'Transactions (Dated)'!$C$2:$C$53,"Buy")-SUMIFS('Transactions (Dated)'!$E$2:$E$53,'Transactions (Dated)'!$D$2:$D$53,'Share Values'!$V503,'Transactions (Dated)'!$B$2:$B$53,'Share Values'!Y$11,'Transactions (Dated)'!$C$2:$C$53,"Sell")</f>
        <v>0</v>
      </c>
      <c r="Z503" s="40">
        <f ca="1">Z502+SUMIFS('Transactions (Dated)'!$E$2:$E$53,'Transactions (Dated)'!$D$2:$D$53,'Share Values'!$V503,'Transactions (Dated)'!$B$2:$B$53,'Share Values'!Z$11,'Transactions (Dated)'!$C$2:$C$53,"Buy")-SUMIFS('Transactions (Dated)'!$E$2:$E$53,'Transactions (Dated)'!$D$2:$D$53,'Share Values'!$V503,'Transactions (Dated)'!$B$2:$B$53,'Share Values'!Z$11,'Transactions (Dated)'!$C$2:$C$53,"Sell")</f>
        <v>1892</v>
      </c>
      <c r="AA503" s="40">
        <f ca="1">AA502+SUMIFS('Transactions (Dated)'!$E$2:$E$53,'Transactions (Dated)'!$D$2:$D$53,'Share Values'!$V503,'Transactions (Dated)'!$B$2:$B$53,'Share Values'!AA$11,'Transactions (Dated)'!$C$2:$C$53,"Buy")-SUMIFS('Transactions (Dated)'!$E$2:$E$53,'Transactions (Dated)'!$D$2:$D$53,'Share Values'!$V503,'Transactions (Dated)'!$B$2:$B$53,'Share Values'!AA$11,'Transactions (Dated)'!$C$2:$C$53,"Sell")</f>
        <v>2348</v>
      </c>
      <c r="AB503" s="40">
        <f ca="1">AB502+SUMIFS('Transactions (Dated)'!$E$2:$E$53,'Transactions (Dated)'!$D$2:$D$53,'Share Values'!$V503,'Transactions (Dated)'!$B$2:$B$53,'Share Values'!AB$11,'Transactions (Dated)'!$C$2:$C$53,"Buy")-SUMIFS('Transactions (Dated)'!$E$2:$E$53,'Transactions (Dated)'!$D$2:$D$53,'Share Values'!$V503,'Transactions (Dated)'!$B$2:$B$53,'Share Values'!AB$11,'Transactions (Dated)'!$C$2:$C$53,"Sell")</f>
        <v>4900</v>
      </c>
      <c r="AC503" s="40">
        <f ca="1">AC502+SUMIFS('Transactions (Dated)'!$E$2:$E$53,'Transactions (Dated)'!$D$2:$D$53,'Share Values'!$V503,'Transactions (Dated)'!$B$2:$B$53,'Share Values'!AC$11,'Transactions (Dated)'!$C$2:$C$53,"Buy")-SUMIFS('Transactions (Dated)'!$E$2:$E$53,'Transactions (Dated)'!$D$2:$D$53,'Share Values'!$V503,'Transactions (Dated)'!$B$2:$B$53,'Share Values'!AC$11,'Transactions (Dated)'!$C$2:$C$53,"Sell")</f>
        <v>2900</v>
      </c>
      <c r="AD503" s="40">
        <f ca="1">AD502+SUMIFS('Transactions (Dated)'!$E$2:$E$53,'Transactions (Dated)'!$D$2:$D$53,'Share Values'!$V503,'Transactions (Dated)'!$B$2:$B$53,'Share Values'!AD$11,'Transactions (Dated)'!$C$2:$C$53,"Buy")-SUMIFS('Transactions (Dated)'!$E$2:$E$53,'Transactions (Dated)'!$D$2:$D$53,'Share Values'!$V503,'Transactions (Dated)'!$B$2:$B$53,'Share Values'!AD$11,'Transactions (Dated)'!$C$2:$C$53,"Sell")</f>
        <v>14201</v>
      </c>
      <c r="AE503" s="40">
        <f ca="1">AE502+SUMIFS('Transactions (Dated)'!$E$2:$E$53,'Transactions (Dated)'!$D$2:$D$53,'Share Values'!$V503,'Transactions (Dated)'!$B$2:$B$53,'Share Values'!AE$11,'Transactions (Dated)'!$C$2:$C$53,"Buy")-SUMIFS('Transactions (Dated)'!$E$2:$E$53,'Transactions (Dated)'!$D$2:$D$53,'Share Values'!$V503,'Transactions (Dated)'!$B$2:$B$53,'Share Values'!AE$11,'Transactions (Dated)'!$C$2:$C$53,"Sell")</f>
        <v>6835</v>
      </c>
      <c r="AF503" s="40">
        <f ca="1">AF502+SUMIFS('Transactions (Dated)'!$E$2:$E$53,'Transactions (Dated)'!$D$2:$D$53,'Share Values'!$V503,'Transactions (Dated)'!$B$2:$B$53,'Share Values'!AF$11,'Transactions (Dated)'!$C$2:$C$53,"Buy")-SUMIFS('Transactions (Dated)'!$E$2:$E$53,'Transactions (Dated)'!$D$2:$D$53,'Share Values'!$V503,'Transactions (Dated)'!$B$2:$B$53,'Share Values'!AF$11,'Transactions (Dated)'!$C$2:$C$53,"Sell")</f>
        <v>0</v>
      </c>
      <c r="AG503" s="40">
        <f ca="1">AG502+SUMIFS('Transactions (Dated)'!$E$2:$E$53,'Transactions (Dated)'!$D$2:$D$53,'Share Values'!$V503,'Transactions (Dated)'!$B$2:$B$53,'Share Values'!AG$11,'Transactions (Dated)'!$C$2:$C$53,"Buy")-SUMIFS('Transactions (Dated)'!$E$2:$E$53,'Transactions (Dated)'!$D$2:$D$53,'Share Values'!$V503,'Transactions (Dated)'!$B$2:$B$53,'Share Values'!AG$11,'Transactions (Dated)'!$C$2:$C$53,"Sell")</f>
        <v>0</v>
      </c>
      <c r="AH503" s="40">
        <f ca="1">AH502+SUMIFS('Transactions (Dated)'!$E$2:$E$53,'Transactions (Dated)'!$D$2:$D$53,'Share Values'!$V503,'Transactions (Dated)'!$B$2:$B$53,'Share Values'!AH$11,'Transactions (Dated)'!$C$2:$C$53,"Buy")-SUMIFS('Transactions (Dated)'!$E$2:$E$53,'Transactions (Dated)'!$D$2:$D$53,'Share Values'!$V503,'Transactions (Dated)'!$B$2:$B$53,'Share Values'!AH$11,'Transactions (Dated)'!$C$2:$C$53,"Sell")</f>
        <v>0</v>
      </c>
      <c r="AI503" s="40">
        <f ca="1">AI502+SUMIFS('Transactions (Dated)'!$E$2:$E$53,'Transactions (Dated)'!$D$2:$D$53,'Share Values'!$V503,'Transactions (Dated)'!$B$2:$B$53,'Share Values'!AI$11,'Transactions (Dated)'!$C$2:$C$53,"Buy")-SUMIFS('Transactions (Dated)'!$E$2:$E$53,'Transactions (Dated)'!$D$2:$D$53,'Share Values'!$V503,'Transactions (Dated)'!$B$2:$B$53,'Share Values'!AI$11,'Transactions (Dated)'!$C$2:$C$53,"Sell")</f>
        <v>0</v>
      </c>
      <c r="AJ503" s="40">
        <f ca="1">AJ502+SUMIFS('Transactions (Dated)'!$E$2:$E$53,'Transactions (Dated)'!$D$2:$D$53,'Share Values'!$V503,'Transactions (Dated)'!$B$2:$B$53,'Share Values'!AJ$11,'Transactions (Dated)'!$C$2:$C$53,"Buy")-SUMIFS('Transactions (Dated)'!$E$2:$E$53,'Transactions (Dated)'!$D$2:$D$53,'Share Values'!$V503,'Transactions (Dated)'!$B$2:$B$53,'Share Values'!AJ$11,'Transactions (Dated)'!$C$2:$C$53,"Sell")</f>
        <v>0</v>
      </c>
      <c r="AK503" s="40"/>
      <c r="AM503" s="3">
        <f t="shared" si="177"/>
        <v>42628</v>
      </c>
      <c r="AN503" s="6">
        <f t="shared" ca="1" si="178"/>
        <v>44076.25</v>
      </c>
      <c r="AO503" s="6">
        <f t="shared" ca="1" si="179"/>
        <v>24093.75</v>
      </c>
      <c r="AP503" s="6">
        <f t="shared" ca="1" si="180"/>
        <v>0</v>
      </c>
      <c r="AQ503" s="6">
        <f t="shared" ca="1" si="181"/>
        <v>75339.44</v>
      </c>
      <c r="AR503" s="6">
        <f t="shared" ca="1" si="182"/>
        <v>21225.919999999998</v>
      </c>
      <c r="AS503" s="6">
        <f t="shared" ca="1" si="183"/>
        <v>70021</v>
      </c>
      <c r="AT503" s="6">
        <f t="shared" ca="1" si="184"/>
        <v>49967</v>
      </c>
      <c r="AU503" s="6">
        <f t="shared" ca="1" si="185"/>
        <v>100685.09</v>
      </c>
      <c r="AV503" s="6">
        <f t="shared" ca="1" si="186"/>
        <v>71425.75</v>
      </c>
      <c r="AW503" s="6">
        <f t="shared" ca="1" si="187"/>
        <v>0</v>
      </c>
      <c r="AX503" s="6">
        <f t="shared" ca="1" si="188"/>
        <v>0</v>
      </c>
      <c r="AY503" s="6">
        <f t="shared" ca="1" si="189"/>
        <v>0</v>
      </c>
      <c r="AZ503" s="6">
        <f t="shared" ca="1" si="190"/>
        <v>0</v>
      </c>
      <c r="BA503" s="6">
        <f t="shared" ca="1" si="191"/>
        <v>0</v>
      </c>
      <c r="BB503" s="6"/>
      <c r="BD503" s="4">
        <f t="shared" ca="1" si="192"/>
        <v>456834.19999999995</v>
      </c>
      <c r="BF503" s="3">
        <f t="shared" si="193"/>
        <v>42628</v>
      </c>
      <c r="BG503" s="6">
        <f>BG502+SUMIFS('Transactions (Dated)'!H:H,'Transactions (Dated)'!D:D,'Share Values'!AM503)</f>
        <v>633797.67999999993</v>
      </c>
      <c r="BH503" s="6">
        <f ca="1">BH502+SUMIFS('Transactions (Dated)'!$F:$F,'Transactions (Dated)'!$D:$D,$BF503,'Transactions (Dated)'!$B:$B,BH$11,'Transactions (Dated)'!$C:$C,"Dividend (paid to cash)")*W503</f>
        <v>0</v>
      </c>
      <c r="BI503" s="6">
        <f ca="1">BI502+SUMIFS('Transactions (Dated)'!$F:$F,'Transactions (Dated)'!$D:$D,$BF503,'Transactions (Dated)'!$B:$B,BI$11,'Transactions (Dated)'!$C:$C,"Dividend (paid to cash)")*X503</f>
        <v>2421.875</v>
      </c>
      <c r="BJ503" s="6">
        <f ca="1">BJ502+SUMIFS('Transactions (Dated)'!$F:$F,'Transactions (Dated)'!$D:$D,$BF503,'Transactions (Dated)'!$B:$B,BJ$11,'Transactions (Dated)'!$C:$C,"Dividend (paid to cash)")*Y503</f>
        <v>0</v>
      </c>
      <c r="BK503" s="6">
        <f ca="1">BK502+SUMIFS('Transactions (Dated)'!$F:$F,'Transactions (Dated)'!$D:$D,$BF503,'Transactions (Dated)'!$B:$B,BK$11,'Transactions (Dated)'!$C:$C,"Dividend (paid to cash)")*Z503</f>
        <v>482.46000000000004</v>
      </c>
      <c r="BL503" s="6">
        <f ca="1">BL502+SUMIFS('Transactions (Dated)'!$F:$F,'Transactions (Dated)'!$D:$D,$BF503,'Transactions (Dated)'!$B:$B,BL$11,'Transactions (Dated)'!$C:$C,"Dividend (paid to cash)")*AA503</f>
        <v>0</v>
      </c>
      <c r="BM503" s="6">
        <f ca="1">BM502+SUMIFS('Transactions (Dated)'!$F:$F,'Transactions (Dated)'!$D:$D,$BF503,'Transactions (Dated)'!$B:$B,BM$11,'Transactions (Dated)'!$C:$C,"Dividend (paid to cash)")*AB503</f>
        <v>3233.8530000000001</v>
      </c>
      <c r="BN503" s="6">
        <f ca="1">BN502+SUMIFS('Transactions (Dated)'!$F:$F,'Transactions (Dated)'!$D:$D,$BF503,'Transactions (Dated)'!$B:$B,BN$11,'Transactions (Dated)'!$C:$C,"Dividend (paid to cash)")*AC503</f>
        <v>1740</v>
      </c>
      <c r="BO503" s="6">
        <f ca="1">BO502+SUMIFS('Transactions (Dated)'!$F:$F,'Transactions (Dated)'!$D:$D,$BF503,'Transactions (Dated)'!$B:$B,BO$11,'Transactions (Dated)'!$C:$C,"Dividend (paid to cash)")*AD503</f>
        <v>0</v>
      </c>
      <c r="BP503" s="6">
        <f ca="1">BP502+SUMIFS('Transactions (Dated)'!$F:$F,'Transactions (Dated)'!$D:$D,$BF503,'Transactions (Dated)'!$B:$B,BP$11,'Transactions (Dated)'!$C:$C,"Dividend (paid to cash)")*AE503</f>
        <v>0</v>
      </c>
      <c r="BQ503" s="6">
        <f ca="1">BQ502+SUMIFS('Transactions (Dated)'!$F:$F,'Transactions (Dated)'!$D:$D,$BF503,'Transactions (Dated)'!$B:$B,BQ$11,'Transactions (Dated)'!$C:$C,"Dividend (paid to cash)")*AF503</f>
        <v>0</v>
      </c>
      <c r="BR503" s="6">
        <f ca="1">BR502+SUMIFS('Transactions (Dated)'!$F:$F,'Transactions (Dated)'!$D:$D,$BF503,'Transactions (Dated)'!$B:$B,BR$11,'Transactions (Dated)'!$C:$C,"Dividend (paid to cash)")*AG503</f>
        <v>0</v>
      </c>
      <c r="BS503" s="6">
        <f ca="1">BS502+SUMIFS('Transactions (Dated)'!$F:$F,'Transactions (Dated)'!$D:$D,$BF503,'Transactions (Dated)'!$B:$B,BS$11,'Transactions (Dated)'!$C:$C,"Dividend (paid to cash)")*AH503</f>
        <v>0</v>
      </c>
      <c r="BT503" s="6">
        <f ca="1">BT502+SUMIFS('Transactions (Dated)'!$F:$F,'Transactions (Dated)'!$D:$D,$BF503,'Transactions (Dated)'!$B:$B,BT$11,'Transactions (Dated)'!$C:$C,"Dividend (paid to cash)")*AI503</f>
        <v>0</v>
      </c>
      <c r="BU503" s="6">
        <f ca="1">BU502+SUMIFS('Transactions (Dated)'!$F:$F,'Transactions (Dated)'!$D:$D,$BF503,'Transactions (Dated)'!$B:$B,BU$11,'Transactions (Dated)'!$C:$C,"Dividend (paid to cash)")*AJ503</f>
        <v>0</v>
      </c>
      <c r="BV503" s="6"/>
      <c r="BX503" s="6">
        <f t="shared" ca="1" si="198"/>
        <v>641675.8679999999</v>
      </c>
      <c r="BZ503" s="3">
        <f t="shared" si="199"/>
        <v>42628</v>
      </c>
      <c r="CA503" s="4">
        <f t="shared" ca="1" si="194"/>
        <v>456834.19999999995</v>
      </c>
      <c r="CB503" s="4">
        <f t="shared" ca="1" si="195"/>
        <v>641675.8679999999</v>
      </c>
      <c r="CD503" s="4">
        <f t="shared" ca="1" si="196"/>
        <v>1098510.068</v>
      </c>
    </row>
    <row r="504" spans="2:82" x14ac:dyDescent="0.15">
      <c r="B504" s="3">
        <f t="shared" si="197"/>
        <v>42629</v>
      </c>
      <c r="C504" s="2">
        <v>14450.7</v>
      </c>
      <c r="E504" s="70">
        <v>42629</v>
      </c>
      <c r="F504" s="69">
        <v>9.5399999999999991</v>
      </c>
      <c r="G504" s="69">
        <v>2.5499999999999998</v>
      </c>
      <c r="H504" s="69">
        <v>19.57</v>
      </c>
      <c r="I504" s="69">
        <v>39.6</v>
      </c>
      <c r="J504" s="69">
        <v>9.07</v>
      </c>
      <c r="K504" s="69">
        <v>14.33</v>
      </c>
      <c r="L504" s="69">
        <v>16.79</v>
      </c>
      <c r="M504" s="69">
        <v>7.26</v>
      </c>
      <c r="N504" s="69">
        <v>9.9600000000000009</v>
      </c>
      <c r="O504" s="69">
        <v>10.583299999999999</v>
      </c>
      <c r="P504" s="69">
        <v>22.15</v>
      </c>
      <c r="Q504" s="69">
        <v>1.1499999999999999</v>
      </c>
      <c r="R504" s="69">
        <v>4.95</v>
      </c>
      <c r="S504" s="69">
        <v>41.57</v>
      </c>
      <c r="T504" s="4"/>
      <c r="V504" s="3">
        <f t="shared" si="176"/>
        <v>42629</v>
      </c>
      <c r="W504" s="40">
        <f ca="1">W503+SUMIFS('Transactions (Dated)'!$E$2:$E$53,'Transactions (Dated)'!$D$2:$D$53,'Share Values'!$V504,'Transactions (Dated)'!$B$2:$B$53,'Share Values'!W$11,'Transactions (Dated)'!$C$2:$C$53,"Buy")-SUMIFS('Transactions (Dated)'!$E$2:$E$53,'Transactions (Dated)'!$D$2:$D$53,'Share Values'!$V504,'Transactions (Dated)'!$B$2:$B$53,'Share Values'!W$11,'Transactions (Dated)'!$C$2:$C$53,"Sell")</f>
        <v>4625</v>
      </c>
      <c r="X504" s="40">
        <f ca="1">X503+SUMIFS('Transactions (Dated)'!$E$2:$E$53,'Transactions (Dated)'!$D$2:$D$53,'Share Values'!$V504,'Transactions (Dated)'!$B$2:$B$53,'Share Values'!X$11,'Transactions (Dated)'!$C$2:$C$53,"Buy")-SUMIFS('Transactions (Dated)'!$E$2:$E$53,'Transactions (Dated)'!$D$2:$D$53,'Share Values'!$V504,'Transactions (Dated)'!$B$2:$B$53,'Share Values'!X$11,'Transactions (Dated)'!$C$2:$C$53,"Sell")</f>
        <v>9375</v>
      </c>
      <c r="Y504" s="40">
        <f ca="1">Y503+SUMIFS('Transactions (Dated)'!$E$2:$E$53,'Transactions (Dated)'!$D$2:$D$53,'Share Values'!$V504,'Transactions (Dated)'!$B$2:$B$53,'Share Values'!Y$11,'Transactions (Dated)'!$C$2:$C$53,"Buy")-SUMIFS('Transactions (Dated)'!$E$2:$E$53,'Transactions (Dated)'!$D$2:$D$53,'Share Values'!$V504,'Transactions (Dated)'!$B$2:$B$53,'Share Values'!Y$11,'Transactions (Dated)'!$C$2:$C$53,"Sell")</f>
        <v>0</v>
      </c>
      <c r="Z504" s="40">
        <f ca="1">Z503+SUMIFS('Transactions (Dated)'!$E$2:$E$53,'Transactions (Dated)'!$D$2:$D$53,'Share Values'!$V504,'Transactions (Dated)'!$B$2:$B$53,'Share Values'!Z$11,'Transactions (Dated)'!$C$2:$C$53,"Buy")-SUMIFS('Transactions (Dated)'!$E$2:$E$53,'Transactions (Dated)'!$D$2:$D$53,'Share Values'!$V504,'Transactions (Dated)'!$B$2:$B$53,'Share Values'!Z$11,'Transactions (Dated)'!$C$2:$C$53,"Sell")</f>
        <v>1892</v>
      </c>
      <c r="AA504" s="40">
        <f ca="1">AA503+SUMIFS('Transactions (Dated)'!$E$2:$E$53,'Transactions (Dated)'!$D$2:$D$53,'Share Values'!$V504,'Transactions (Dated)'!$B$2:$B$53,'Share Values'!AA$11,'Transactions (Dated)'!$C$2:$C$53,"Buy")-SUMIFS('Transactions (Dated)'!$E$2:$E$53,'Transactions (Dated)'!$D$2:$D$53,'Share Values'!$V504,'Transactions (Dated)'!$B$2:$B$53,'Share Values'!AA$11,'Transactions (Dated)'!$C$2:$C$53,"Sell")</f>
        <v>2348</v>
      </c>
      <c r="AB504" s="40">
        <f ca="1">AB503+SUMIFS('Transactions (Dated)'!$E$2:$E$53,'Transactions (Dated)'!$D$2:$D$53,'Share Values'!$V504,'Transactions (Dated)'!$B$2:$B$53,'Share Values'!AB$11,'Transactions (Dated)'!$C$2:$C$53,"Buy")-SUMIFS('Transactions (Dated)'!$E$2:$E$53,'Transactions (Dated)'!$D$2:$D$53,'Share Values'!$V504,'Transactions (Dated)'!$B$2:$B$53,'Share Values'!AB$11,'Transactions (Dated)'!$C$2:$C$53,"Sell")</f>
        <v>4900</v>
      </c>
      <c r="AC504" s="40">
        <f ca="1">AC503+SUMIFS('Transactions (Dated)'!$E$2:$E$53,'Transactions (Dated)'!$D$2:$D$53,'Share Values'!$V504,'Transactions (Dated)'!$B$2:$B$53,'Share Values'!AC$11,'Transactions (Dated)'!$C$2:$C$53,"Buy")-SUMIFS('Transactions (Dated)'!$E$2:$E$53,'Transactions (Dated)'!$D$2:$D$53,'Share Values'!$V504,'Transactions (Dated)'!$B$2:$B$53,'Share Values'!AC$11,'Transactions (Dated)'!$C$2:$C$53,"Sell")</f>
        <v>2900</v>
      </c>
      <c r="AD504" s="40">
        <f ca="1">AD503+SUMIFS('Transactions (Dated)'!$E$2:$E$53,'Transactions (Dated)'!$D$2:$D$53,'Share Values'!$V504,'Transactions (Dated)'!$B$2:$B$53,'Share Values'!AD$11,'Transactions (Dated)'!$C$2:$C$53,"Buy")-SUMIFS('Transactions (Dated)'!$E$2:$E$53,'Transactions (Dated)'!$D$2:$D$53,'Share Values'!$V504,'Transactions (Dated)'!$B$2:$B$53,'Share Values'!AD$11,'Transactions (Dated)'!$C$2:$C$53,"Sell")</f>
        <v>14201</v>
      </c>
      <c r="AE504" s="40">
        <f ca="1">AE503+SUMIFS('Transactions (Dated)'!$E$2:$E$53,'Transactions (Dated)'!$D$2:$D$53,'Share Values'!$V504,'Transactions (Dated)'!$B$2:$B$53,'Share Values'!AE$11,'Transactions (Dated)'!$C$2:$C$53,"Buy")-SUMIFS('Transactions (Dated)'!$E$2:$E$53,'Transactions (Dated)'!$D$2:$D$53,'Share Values'!$V504,'Transactions (Dated)'!$B$2:$B$53,'Share Values'!AE$11,'Transactions (Dated)'!$C$2:$C$53,"Sell")</f>
        <v>6835</v>
      </c>
      <c r="AF504" s="40">
        <f ca="1">AF503+SUMIFS('Transactions (Dated)'!$E$2:$E$53,'Transactions (Dated)'!$D$2:$D$53,'Share Values'!$V504,'Transactions (Dated)'!$B$2:$B$53,'Share Values'!AF$11,'Transactions (Dated)'!$C$2:$C$53,"Buy")-SUMIFS('Transactions (Dated)'!$E$2:$E$53,'Transactions (Dated)'!$D$2:$D$53,'Share Values'!$V504,'Transactions (Dated)'!$B$2:$B$53,'Share Values'!AF$11,'Transactions (Dated)'!$C$2:$C$53,"Sell")</f>
        <v>0</v>
      </c>
      <c r="AG504" s="40">
        <f ca="1">AG503+SUMIFS('Transactions (Dated)'!$E$2:$E$53,'Transactions (Dated)'!$D$2:$D$53,'Share Values'!$V504,'Transactions (Dated)'!$B$2:$B$53,'Share Values'!AG$11,'Transactions (Dated)'!$C$2:$C$53,"Buy")-SUMIFS('Transactions (Dated)'!$E$2:$E$53,'Transactions (Dated)'!$D$2:$D$53,'Share Values'!$V504,'Transactions (Dated)'!$B$2:$B$53,'Share Values'!AG$11,'Transactions (Dated)'!$C$2:$C$53,"Sell")</f>
        <v>0</v>
      </c>
      <c r="AH504" s="40">
        <f ca="1">AH503+SUMIFS('Transactions (Dated)'!$E$2:$E$53,'Transactions (Dated)'!$D$2:$D$53,'Share Values'!$V504,'Transactions (Dated)'!$B$2:$B$53,'Share Values'!AH$11,'Transactions (Dated)'!$C$2:$C$53,"Buy")-SUMIFS('Transactions (Dated)'!$E$2:$E$53,'Transactions (Dated)'!$D$2:$D$53,'Share Values'!$V504,'Transactions (Dated)'!$B$2:$B$53,'Share Values'!AH$11,'Transactions (Dated)'!$C$2:$C$53,"Sell")</f>
        <v>0</v>
      </c>
      <c r="AI504" s="40">
        <f ca="1">AI503+SUMIFS('Transactions (Dated)'!$E$2:$E$53,'Transactions (Dated)'!$D$2:$D$53,'Share Values'!$V504,'Transactions (Dated)'!$B$2:$B$53,'Share Values'!AI$11,'Transactions (Dated)'!$C$2:$C$53,"Buy")-SUMIFS('Transactions (Dated)'!$E$2:$E$53,'Transactions (Dated)'!$D$2:$D$53,'Share Values'!$V504,'Transactions (Dated)'!$B$2:$B$53,'Share Values'!AI$11,'Transactions (Dated)'!$C$2:$C$53,"Sell")</f>
        <v>0</v>
      </c>
      <c r="AJ504" s="40">
        <f ca="1">AJ503+SUMIFS('Transactions (Dated)'!$E$2:$E$53,'Transactions (Dated)'!$D$2:$D$53,'Share Values'!$V504,'Transactions (Dated)'!$B$2:$B$53,'Share Values'!AJ$11,'Transactions (Dated)'!$C$2:$C$53,"Buy")-SUMIFS('Transactions (Dated)'!$E$2:$E$53,'Transactions (Dated)'!$D$2:$D$53,'Share Values'!$V504,'Transactions (Dated)'!$B$2:$B$53,'Share Values'!AJ$11,'Transactions (Dated)'!$C$2:$C$53,"Sell")</f>
        <v>0</v>
      </c>
      <c r="AK504" s="40"/>
      <c r="AM504" s="3">
        <f t="shared" si="177"/>
        <v>42629</v>
      </c>
      <c r="AN504" s="6">
        <f t="shared" ca="1" si="178"/>
        <v>44122.499999999993</v>
      </c>
      <c r="AO504" s="6">
        <f t="shared" ca="1" si="179"/>
        <v>23906.25</v>
      </c>
      <c r="AP504" s="6">
        <f t="shared" ca="1" si="180"/>
        <v>0</v>
      </c>
      <c r="AQ504" s="6">
        <f t="shared" ca="1" si="181"/>
        <v>74923.199999999997</v>
      </c>
      <c r="AR504" s="6">
        <f t="shared" ca="1" si="182"/>
        <v>21296.36</v>
      </c>
      <c r="AS504" s="6">
        <f t="shared" ca="1" si="183"/>
        <v>70217</v>
      </c>
      <c r="AT504" s="6">
        <f t="shared" ca="1" si="184"/>
        <v>48691</v>
      </c>
      <c r="AU504" s="6">
        <f t="shared" ca="1" si="185"/>
        <v>103099.26</v>
      </c>
      <c r="AV504" s="6">
        <f t="shared" ca="1" si="186"/>
        <v>68076.600000000006</v>
      </c>
      <c r="AW504" s="6">
        <f t="shared" ca="1" si="187"/>
        <v>0</v>
      </c>
      <c r="AX504" s="6">
        <f t="shared" ca="1" si="188"/>
        <v>0</v>
      </c>
      <c r="AY504" s="6">
        <f t="shared" ca="1" si="189"/>
        <v>0</v>
      </c>
      <c r="AZ504" s="6">
        <f t="shared" ca="1" si="190"/>
        <v>0</v>
      </c>
      <c r="BA504" s="6">
        <f t="shared" ca="1" si="191"/>
        <v>0</v>
      </c>
      <c r="BB504" s="6"/>
      <c r="BD504" s="4">
        <f t="shared" ca="1" si="192"/>
        <v>454332.17000000004</v>
      </c>
      <c r="BF504" s="3">
        <f t="shared" si="193"/>
        <v>42629</v>
      </c>
      <c r="BG504" s="6">
        <f>BG503+SUMIFS('Transactions (Dated)'!H:H,'Transactions (Dated)'!D:D,'Share Values'!AM504)</f>
        <v>633797.67999999993</v>
      </c>
      <c r="BH504" s="6">
        <f ca="1">BH503+SUMIFS('Transactions (Dated)'!$F:$F,'Transactions (Dated)'!$D:$D,$BF504,'Transactions (Dated)'!$B:$B,BH$11,'Transactions (Dated)'!$C:$C,"Dividend (paid to cash)")*W504</f>
        <v>0</v>
      </c>
      <c r="BI504" s="6">
        <f ca="1">BI503+SUMIFS('Transactions (Dated)'!$F:$F,'Transactions (Dated)'!$D:$D,$BF504,'Transactions (Dated)'!$B:$B,BI$11,'Transactions (Dated)'!$C:$C,"Dividend (paid to cash)")*X504</f>
        <v>2421.875</v>
      </c>
      <c r="BJ504" s="6">
        <f ca="1">BJ503+SUMIFS('Transactions (Dated)'!$F:$F,'Transactions (Dated)'!$D:$D,$BF504,'Transactions (Dated)'!$B:$B,BJ$11,'Transactions (Dated)'!$C:$C,"Dividend (paid to cash)")*Y504</f>
        <v>0</v>
      </c>
      <c r="BK504" s="6">
        <f ca="1">BK503+SUMIFS('Transactions (Dated)'!$F:$F,'Transactions (Dated)'!$D:$D,$BF504,'Transactions (Dated)'!$B:$B,BK$11,'Transactions (Dated)'!$C:$C,"Dividend (paid to cash)")*Z504</f>
        <v>482.46000000000004</v>
      </c>
      <c r="BL504" s="6">
        <f ca="1">BL503+SUMIFS('Transactions (Dated)'!$F:$F,'Transactions (Dated)'!$D:$D,$BF504,'Transactions (Dated)'!$B:$B,BL$11,'Transactions (Dated)'!$C:$C,"Dividend (paid to cash)")*AA504</f>
        <v>0</v>
      </c>
      <c r="BM504" s="6">
        <f ca="1">BM503+SUMIFS('Transactions (Dated)'!$F:$F,'Transactions (Dated)'!$D:$D,$BF504,'Transactions (Dated)'!$B:$B,BM$11,'Transactions (Dated)'!$C:$C,"Dividend (paid to cash)")*AB504</f>
        <v>3233.8530000000001</v>
      </c>
      <c r="BN504" s="6">
        <f ca="1">BN503+SUMIFS('Transactions (Dated)'!$F:$F,'Transactions (Dated)'!$D:$D,$BF504,'Transactions (Dated)'!$B:$B,BN$11,'Transactions (Dated)'!$C:$C,"Dividend (paid to cash)")*AC504</f>
        <v>1740</v>
      </c>
      <c r="BO504" s="6">
        <f ca="1">BO503+SUMIFS('Transactions (Dated)'!$F:$F,'Transactions (Dated)'!$D:$D,$BF504,'Transactions (Dated)'!$B:$B,BO$11,'Transactions (Dated)'!$C:$C,"Dividend (paid to cash)")*AD504</f>
        <v>0</v>
      </c>
      <c r="BP504" s="6">
        <f ca="1">BP503+SUMIFS('Transactions (Dated)'!$F:$F,'Transactions (Dated)'!$D:$D,$BF504,'Transactions (Dated)'!$B:$B,BP$11,'Transactions (Dated)'!$C:$C,"Dividend (paid to cash)")*AE504</f>
        <v>0</v>
      </c>
      <c r="BQ504" s="6">
        <f ca="1">BQ503+SUMIFS('Transactions (Dated)'!$F:$F,'Transactions (Dated)'!$D:$D,$BF504,'Transactions (Dated)'!$B:$B,BQ$11,'Transactions (Dated)'!$C:$C,"Dividend (paid to cash)")*AF504</f>
        <v>0</v>
      </c>
      <c r="BR504" s="6">
        <f ca="1">BR503+SUMIFS('Transactions (Dated)'!$F:$F,'Transactions (Dated)'!$D:$D,$BF504,'Transactions (Dated)'!$B:$B,BR$11,'Transactions (Dated)'!$C:$C,"Dividend (paid to cash)")*AG504</f>
        <v>0</v>
      </c>
      <c r="BS504" s="6">
        <f ca="1">BS503+SUMIFS('Transactions (Dated)'!$F:$F,'Transactions (Dated)'!$D:$D,$BF504,'Transactions (Dated)'!$B:$B,BS$11,'Transactions (Dated)'!$C:$C,"Dividend (paid to cash)")*AH504</f>
        <v>0</v>
      </c>
      <c r="BT504" s="6">
        <f ca="1">BT503+SUMIFS('Transactions (Dated)'!$F:$F,'Transactions (Dated)'!$D:$D,$BF504,'Transactions (Dated)'!$B:$B,BT$11,'Transactions (Dated)'!$C:$C,"Dividend (paid to cash)")*AI504</f>
        <v>0</v>
      </c>
      <c r="BU504" s="6">
        <f ca="1">BU503+SUMIFS('Transactions (Dated)'!$F:$F,'Transactions (Dated)'!$D:$D,$BF504,'Transactions (Dated)'!$B:$B,BU$11,'Transactions (Dated)'!$C:$C,"Dividend (paid to cash)")*AJ504</f>
        <v>0</v>
      </c>
      <c r="BV504" s="6"/>
      <c r="BX504" s="6">
        <f t="shared" ca="1" si="198"/>
        <v>641675.8679999999</v>
      </c>
      <c r="BZ504" s="3">
        <f t="shared" si="199"/>
        <v>42629</v>
      </c>
      <c r="CA504" s="4">
        <f t="shared" ca="1" si="194"/>
        <v>454332.17000000004</v>
      </c>
      <c r="CB504" s="4">
        <f t="shared" ca="1" si="195"/>
        <v>641675.8679999999</v>
      </c>
      <c r="CD504" s="4">
        <f t="shared" ca="1" si="196"/>
        <v>1096008.0379999999</v>
      </c>
    </row>
    <row r="505" spans="2:82" x14ac:dyDescent="0.15">
      <c r="B505" s="3">
        <f t="shared" si="197"/>
        <v>42632</v>
      </c>
      <c r="C505" s="2">
        <v>14496.2</v>
      </c>
      <c r="E505" s="70">
        <v>42632</v>
      </c>
      <c r="F505" s="69">
        <v>9.68</v>
      </c>
      <c r="G505" s="69">
        <v>2.6</v>
      </c>
      <c r="H505" s="69">
        <v>19.64</v>
      </c>
      <c r="I505" s="69">
        <v>39.520000000000003</v>
      </c>
      <c r="J505" s="69">
        <v>8.99</v>
      </c>
      <c r="K505" s="69">
        <v>14.44</v>
      </c>
      <c r="L505" s="69">
        <v>16.670000000000002</v>
      </c>
      <c r="M505" s="69">
        <v>7.17</v>
      </c>
      <c r="N505" s="69">
        <v>10.25</v>
      </c>
      <c r="O505" s="69">
        <v>11</v>
      </c>
      <c r="P505" s="69">
        <v>22.23</v>
      </c>
      <c r="Q505" s="69">
        <v>1.1499999999999999</v>
      </c>
      <c r="R505" s="69">
        <v>4.88</v>
      </c>
      <c r="S505" s="69">
        <v>41.82</v>
      </c>
      <c r="T505" s="4"/>
      <c r="V505" s="3">
        <f t="shared" si="176"/>
        <v>42632</v>
      </c>
      <c r="W505" s="40">
        <f ca="1">W504+SUMIFS('Transactions (Dated)'!$E$2:$E$53,'Transactions (Dated)'!$D$2:$D$53,'Share Values'!$V505,'Transactions (Dated)'!$B$2:$B$53,'Share Values'!W$11,'Transactions (Dated)'!$C$2:$C$53,"Buy")-SUMIFS('Transactions (Dated)'!$E$2:$E$53,'Transactions (Dated)'!$D$2:$D$53,'Share Values'!$V505,'Transactions (Dated)'!$B$2:$B$53,'Share Values'!W$11,'Transactions (Dated)'!$C$2:$C$53,"Sell")</f>
        <v>4625</v>
      </c>
      <c r="X505" s="40">
        <f ca="1">X504+SUMIFS('Transactions (Dated)'!$E$2:$E$53,'Transactions (Dated)'!$D$2:$D$53,'Share Values'!$V505,'Transactions (Dated)'!$B$2:$B$53,'Share Values'!X$11,'Transactions (Dated)'!$C$2:$C$53,"Buy")-SUMIFS('Transactions (Dated)'!$E$2:$E$53,'Transactions (Dated)'!$D$2:$D$53,'Share Values'!$V505,'Transactions (Dated)'!$B$2:$B$53,'Share Values'!X$11,'Transactions (Dated)'!$C$2:$C$53,"Sell")</f>
        <v>9375</v>
      </c>
      <c r="Y505" s="40">
        <f ca="1">Y504+SUMIFS('Transactions (Dated)'!$E$2:$E$53,'Transactions (Dated)'!$D$2:$D$53,'Share Values'!$V505,'Transactions (Dated)'!$B$2:$B$53,'Share Values'!Y$11,'Transactions (Dated)'!$C$2:$C$53,"Buy")-SUMIFS('Transactions (Dated)'!$E$2:$E$53,'Transactions (Dated)'!$D$2:$D$53,'Share Values'!$V505,'Transactions (Dated)'!$B$2:$B$53,'Share Values'!Y$11,'Transactions (Dated)'!$C$2:$C$53,"Sell")</f>
        <v>0</v>
      </c>
      <c r="Z505" s="40">
        <f ca="1">Z504+SUMIFS('Transactions (Dated)'!$E$2:$E$53,'Transactions (Dated)'!$D$2:$D$53,'Share Values'!$V505,'Transactions (Dated)'!$B$2:$B$53,'Share Values'!Z$11,'Transactions (Dated)'!$C$2:$C$53,"Buy")-SUMIFS('Transactions (Dated)'!$E$2:$E$53,'Transactions (Dated)'!$D$2:$D$53,'Share Values'!$V505,'Transactions (Dated)'!$B$2:$B$53,'Share Values'!Z$11,'Transactions (Dated)'!$C$2:$C$53,"Sell")</f>
        <v>1892</v>
      </c>
      <c r="AA505" s="40">
        <f ca="1">AA504+SUMIFS('Transactions (Dated)'!$E$2:$E$53,'Transactions (Dated)'!$D$2:$D$53,'Share Values'!$V505,'Transactions (Dated)'!$B$2:$B$53,'Share Values'!AA$11,'Transactions (Dated)'!$C$2:$C$53,"Buy")-SUMIFS('Transactions (Dated)'!$E$2:$E$53,'Transactions (Dated)'!$D$2:$D$53,'Share Values'!$V505,'Transactions (Dated)'!$B$2:$B$53,'Share Values'!AA$11,'Transactions (Dated)'!$C$2:$C$53,"Sell")</f>
        <v>2348</v>
      </c>
      <c r="AB505" s="40">
        <f ca="1">AB504+SUMIFS('Transactions (Dated)'!$E$2:$E$53,'Transactions (Dated)'!$D$2:$D$53,'Share Values'!$V505,'Transactions (Dated)'!$B$2:$B$53,'Share Values'!AB$11,'Transactions (Dated)'!$C$2:$C$53,"Buy")-SUMIFS('Transactions (Dated)'!$E$2:$E$53,'Transactions (Dated)'!$D$2:$D$53,'Share Values'!$V505,'Transactions (Dated)'!$B$2:$B$53,'Share Values'!AB$11,'Transactions (Dated)'!$C$2:$C$53,"Sell")</f>
        <v>4900</v>
      </c>
      <c r="AC505" s="40">
        <f ca="1">AC504+SUMIFS('Transactions (Dated)'!$E$2:$E$53,'Transactions (Dated)'!$D$2:$D$53,'Share Values'!$V505,'Transactions (Dated)'!$B$2:$B$53,'Share Values'!AC$11,'Transactions (Dated)'!$C$2:$C$53,"Buy")-SUMIFS('Transactions (Dated)'!$E$2:$E$53,'Transactions (Dated)'!$D$2:$D$53,'Share Values'!$V505,'Transactions (Dated)'!$B$2:$B$53,'Share Values'!AC$11,'Transactions (Dated)'!$C$2:$C$53,"Sell")</f>
        <v>2900</v>
      </c>
      <c r="AD505" s="40">
        <f ca="1">AD504+SUMIFS('Transactions (Dated)'!$E$2:$E$53,'Transactions (Dated)'!$D$2:$D$53,'Share Values'!$V505,'Transactions (Dated)'!$B$2:$B$53,'Share Values'!AD$11,'Transactions (Dated)'!$C$2:$C$53,"Buy")-SUMIFS('Transactions (Dated)'!$E$2:$E$53,'Transactions (Dated)'!$D$2:$D$53,'Share Values'!$V505,'Transactions (Dated)'!$B$2:$B$53,'Share Values'!AD$11,'Transactions (Dated)'!$C$2:$C$53,"Sell")</f>
        <v>14201</v>
      </c>
      <c r="AE505" s="40">
        <f ca="1">AE504+SUMIFS('Transactions (Dated)'!$E$2:$E$53,'Transactions (Dated)'!$D$2:$D$53,'Share Values'!$V505,'Transactions (Dated)'!$B$2:$B$53,'Share Values'!AE$11,'Transactions (Dated)'!$C$2:$C$53,"Buy")-SUMIFS('Transactions (Dated)'!$E$2:$E$53,'Transactions (Dated)'!$D$2:$D$53,'Share Values'!$V505,'Transactions (Dated)'!$B$2:$B$53,'Share Values'!AE$11,'Transactions (Dated)'!$C$2:$C$53,"Sell")</f>
        <v>6835</v>
      </c>
      <c r="AF505" s="40">
        <f ca="1">AF504+SUMIFS('Transactions (Dated)'!$E$2:$E$53,'Transactions (Dated)'!$D$2:$D$53,'Share Values'!$V505,'Transactions (Dated)'!$B$2:$B$53,'Share Values'!AF$11,'Transactions (Dated)'!$C$2:$C$53,"Buy")-SUMIFS('Transactions (Dated)'!$E$2:$E$53,'Transactions (Dated)'!$D$2:$D$53,'Share Values'!$V505,'Transactions (Dated)'!$B$2:$B$53,'Share Values'!AF$11,'Transactions (Dated)'!$C$2:$C$53,"Sell")</f>
        <v>0</v>
      </c>
      <c r="AG505" s="40">
        <f ca="1">AG504+SUMIFS('Transactions (Dated)'!$E$2:$E$53,'Transactions (Dated)'!$D$2:$D$53,'Share Values'!$V505,'Transactions (Dated)'!$B$2:$B$53,'Share Values'!AG$11,'Transactions (Dated)'!$C$2:$C$53,"Buy")-SUMIFS('Transactions (Dated)'!$E$2:$E$53,'Transactions (Dated)'!$D$2:$D$53,'Share Values'!$V505,'Transactions (Dated)'!$B$2:$B$53,'Share Values'!AG$11,'Transactions (Dated)'!$C$2:$C$53,"Sell")</f>
        <v>0</v>
      </c>
      <c r="AH505" s="40">
        <f ca="1">AH504+SUMIFS('Transactions (Dated)'!$E$2:$E$53,'Transactions (Dated)'!$D$2:$D$53,'Share Values'!$V505,'Transactions (Dated)'!$B$2:$B$53,'Share Values'!AH$11,'Transactions (Dated)'!$C$2:$C$53,"Buy")-SUMIFS('Transactions (Dated)'!$E$2:$E$53,'Transactions (Dated)'!$D$2:$D$53,'Share Values'!$V505,'Transactions (Dated)'!$B$2:$B$53,'Share Values'!AH$11,'Transactions (Dated)'!$C$2:$C$53,"Sell")</f>
        <v>0</v>
      </c>
      <c r="AI505" s="40">
        <f ca="1">AI504+SUMIFS('Transactions (Dated)'!$E$2:$E$53,'Transactions (Dated)'!$D$2:$D$53,'Share Values'!$V505,'Transactions (Dated)'!$B$2:$B$53,'Share Values'!AI$11,'Transactions (Dated)'!$C$2:$C$53,"Buy")-SUMIFS('Transactions (Dated)'!$E$2:$E$53,'Transactions (Dated)'!$D$2:$D$53,'Share Values'!$V505,'Transactions (Dated)'!$B$2:$B$53,'Share Values'!AI$11,'Transactions (Dated)'!$C$2:$C$53,"Sell")</f>
        <v>0</v>
      </c>
      <c r="AJ505" s="40">
        <f ca="1">AJ504+SUMIFS('Transactions (Dated)'!$E$2:$E$53,'Transactions (Dated)'!$D$2:$D$53,'Share Values'!$V505,'Transactions (Dated)'!$B$2:$B$53,'Share Values'!AJ$11,'Transactions (Dated)'!$C$2:$C$53,"Buy")-SUMIFS('Transactions (Dated)'!$E$2:$E$53,'Transactions (Dated)'!$D$2:$D$53,'Share Values'!$V505,'Transactions (Dated)'!$B$2:$B$53,'Share Values'!AJ$11,'Transactions (Dated)'!$C$2:$C$53,"Sell")</f>
        <v>0</v>
      </c>
      <c r="AK505" s="40"/>
      <c r="AM505" s="3">
        <f t="shared" si="177"/>
        <v>42632</v>
      </c>
      <c r="AN505" s="6">
        <f t="shared" ca="1" si="178"/>
        <v>44770</v>
      </c>
      <c r="AO505" s="6">
        <f t="shared" ca="1" si="179"/>
        <v>24375</v>
      </c>
      <c r="AP505" s="6">
        <f t="shared" ca="1" si="180"/>
        <v>0</v>
      </c>
      <c r="AQ505" s="6">
        <f t="shared" ca="1" si="181"/>
        <v>74771.840000000011</v>
      </c>
      <c r="AR505" s="6">
        <f t="shared" ca="1" si="182"/>
        <v>21108.52</v>
      </c>
      <c r="AS505" s="6">
        <f t="shared" ca="1" si="183"/>
        <v>70756</v>
      </c>
      <c r="AT505" s="6">
        <f t="shared" ca="1" si="184"/>
        <v>48343.000000000007</v>
      </c>
      <c r="AU505" s="6">
        <f t="shared" ca="1" si="185"/>
        <v>101821.17</v>
      </c>
      <c r="AV505" s="6">
        <f t="shared" ca="1" si="186"/>
        <v>70058.75</v>
      </c>
      <c r="AW505" s="6">
        <f t="shared" ca="1" si="187"/>
        <v>0</v>
      </c>
      <c r="AX505" s="6">
        <f t="shared" ca="1" si="188"/>
        <v>0</v>
      </c>
      <c r="AY505" s="6">
        <f t="shared" ca="1" si="189"/>
        <v>0</v>
      </c>
      <c r="AZ505" s="6">
        <f t="shared" ca="1" si="190"/>
        <v>0</v>
      </c>
      <c r="BA505" s="6">
        <f t="shared" ca="1" si="191"/>
        <v>0</v>
      </c>
      <c r="BB505" s="6"/>
      <c r="BD505" s="4">
        <f t="shared" ca="1" si="192"/>
        <v>456004.28</v>
      </c>
      <c r="BF505" s="3">
        <f t="shared" si="193"/>
        <v>42632</v>
      </c>
      <c r="BG505" s="6">
        <f>BG504+SUMIFS('Transactions (Dated)'!H:H,'Transactions (Dated)'!D:D,'Share Values'!AM505)</f>
        <v>633797.67999999993</v>
      </c>
      <c r="BH505" s="6">
        <f ca="1">BH504+SUMIFS('Transactions (Dated)'!$F:$F,'Transactions (Dated)'!$D:$D,$BF505,'Transactions (Dated)'!$B:$B,BH$11,'Transactions (Dated)'!$C:$C,"Dividend (paid to cash)")*W505</f>
        <v>0</v>
      </c>
      <c r="BI505" s="6">
        <f ca="1">BI504+SUMIFS('Transactions (Dated)'!$F:$F,'Transactions (Dated)'!$D:$D,$BF505,'Transactions (Dated)'!$B:$B,BI$11,'Transactions (Dated)'!$C:$C,"Dividend (paid to cash)")*X505</f>
        <v>2421.875</v>
      </c>
      <c r="BJ505" s="6">
        <f ca="1">BJ504+SUMIFS('Transactions (Dated)'!$F:$F,'Transactions (Dated)'!$D:$D,$BF505,'Transactions (Dated)'!$B:$B,BJ$11,'Transactions (Dated)'!$C:$C,"Dividend (paid to cash)")*Y505</f>
        <v>0</v>
      </c>
      <c r="BK505" s="6">
        <f ca="1">BK504+SUMIFS('Transactions (Dated)'!$F:$F,'Transactions (Dated)'!$D:$D,$BF505,'Transactions (Dated)'!$B:$B,BK$11,'Transactions (Dated)'!$C:$C,"Dividend (paid to cash)")*Z505</f>
        <v>482.46000000000004</v>
      </c>
      <c r="BL505" s="6">
        <f ca="1">BL504+SUMIFS('Transactions (Dated)'!$F:$F,'Transactions (Dated)'!$D:$D,$BF505,'Transactions (Dated)'!$B:$B,BL$11,'Transactions (Dated)'!$C:$C,"Dividend (paid to cash)")*AA505</f>
        <v>0</v>
      </c>
      <c r="BM505" s="6">
        <f ca="1">BM504+SUMIFS('Transactions (Dated)'!$F:$F,'Transactions (Dated)'!$D:$D,$BF505,'Transactions (Dated)'!$B:$B,BM$11,'Transactions (Dated)'!$C:$C,"Dividend (paid to cash)")*AB505</f>
        <v>3233.8530000000001</v>
      </c>
      <c r="BN505" s="6">
        <f ca="1">BN504+SUMIFS('Transactions (Dated)'!$F:$F,'Transactions (Dated)'!$D:$D,$BF505,'Transactions (Dated)'!$B:$B,BN$11,'Transactions (Dated)'!$C:$C,"Dividend (paid to cash)")*AC505</f>
        <v>1740</v>
      </c>
      <c r="BO505" s="6">
        <f ca="1">BO504+SUMIFS('Transactions (Dated)'!$F:$F,'Transactions (Dated)'!$D:$D,$BF505,'Transactions (Dated)'!$B:$B,BO$11,'Transactions (Dated)'!$C:$C,"Dividend (paid to cash)")*AD505</f>
        <v>0</v>
      </c>
      <c r="BP505" s="6">
        <f ca="1">BP504+SUMIFS('Transactions (Dated)'!$F:$F,'Transactions (Dated)'!$D:$D,$BF505,'Transactions (Dated)'!$B:$B,BP$11,'Transactions (Dated)'!$C:$C,"Dividend (paid to cash)")*AE505</f>
        <v>0</v>
      </c>
      <c r="BQ505" s="6">
        <f ca="1">BQ504+SUMIFS('Transactions (Dated)'!$F:$F,'Transactions (Dated)'!$D:$D,$BF505,'Transactions (Dated)'!$B:$B,BQ$11,'Transactions (Dated)'!$C:$C,"Dividend (paid to cash)")*AF505</f>
        <v>0</v>
      </c>
      <c r="BR505" s="6">
        <f ca="1">BR504+SUMIFS('Transactions (Dated)'!$F:$F,'Transactions (Dated)'!$D:$D,$BF505,'Transactions (Dated)'!$B:$B,BR$11,'Transactions (Dated)'!$C:$C,"Dividend (paid to cash)")*AG505</f>
        <v>0</v>
      </c>
      <c r="BS505" s="6">
        <f ca="1">BS504+SUMIFS('Transactions (Dated)'!$F:$F,'Transactions (Dated)'!$D:$D,$BF505,'Transactions (Dated)'!$B:$B,BS$11,'Transactions (Dated)'!$C:$C,"Dividend (paid to cash)")*AH505</f>
        <v>0</v>
      </c>
      <c r="BT505" s="6">
        <f ca="1">BT504+SUMIFS('Transactions (Dated)'!$F:$F,'Transactions (Dated)'!$D:$D,$BF505,'Transactions (Dated)'!$B:$B,BT$11,'Transactions (Dated)'!$C:$C,"Dividend (paid to cash)")*AI505</f>
        <v>0</v>
      </c>
      <c r="BU505" s="6">
        <f ca="1">BU504+SUMIFS('Transactions (Dated)'!$F:$F,'Transactions (Dated)'!$D:$D,$BF505,'Transactions (Dated)'!$B:$B,BU$11,'Transactions (Dated)'!$C:$C,"Dividend (paid to cash)")*AJ505</f>
        <v>0</v>
      </c>
      <c r="BV505" s="6"/>
      <c r="BX505" s="6">
        <f t="shared" ca="1" si="198"/>
        <v>641675.8679999999</v>
      </c>
      <c r="BZ505" s="3">
        <f t="shared" si="199"/>
        <v>42632</v>
      </c>
      <c r="CA505" s="4">
        <f t="shared" ca="1" si="194"/>
        <v>456004.28</v>
      </c>
      <c r="CB505" s="4">
        <f t="shared" ca="1" si="195"/>
        <v>641675.8679999999</v>
      </c>
      <c r="CD505" s="4">
        <f t="shared" ca="1" si="196"/>
        <v>1097680.148</v>
      </c>
    </row>
    <row r="506" spans="2:82" x14ac:dyDescent="0.15">
      <c r="B506" s="3">
        <f t="shared" si="197"/>
        <v>42633</v>
      </c>
      <c r="C506" s="2">
        <v>14522</v>
      </c>
      <c r="E506" s="70">
        <v>42633</v>
      </c>
      <c r="F506" s="69">
        <v>9.98</v>
      </c>
      <c r="G506" s="69">
        <v>2.6</v>
      </c>
      <c r="H506" s="69">
        <v>19.68</v>
      </c>
      <c r="I506" s="69">
        <v>39.6</v>
      </c>
      <c r="J506" s="69">
        <v>9.3000000000000007</v>
      </c>
      <c r="K506" s="69">
        <v>14.55</v>
      </c>
      <c r="L506" s="69">
        <v>16.63</v>
      </c>
      <c r="M506" s="69">
        <v>7.23</v>
      </c>
      <c r="N506" s="69">
        <v>10.4</v>
      </c>
      <c r="O506" s="69">
        <v>11.226699999999999</v>
      </c>
      <c r="P506" s="69">
        <v>22.67</v>
      </c>
      <c r="Q506" s="69">
        <v>1.1399999999999999</v>
      </c>
      <c r="R506" s="69">
        <v>4.87</v>
      </c>
      <c r="S506" s="69">
        <v>41.64</v>
      </c>
      <c r="T506" s="4"/>
      <c r="V506" s="3">
        <f t="shared" si="176"/>
        <v>42633</v>
      </c>
      <c r="W506" s="40">
        <f ca="1">W505+SUMIFS('Transactions (Dated)'!$E$2:$E$53,'Transactions (Dated)'!$D$2:$D$53,'Share Values'!$V506,'Transactions (Dated)'!$B$2:$B$53,'Share Values'!W$11,'Transactions (Dated)'!$C$2:$C$53,"Buy")-SUMIFS('Transactions (Dated)'!$E$2:$E$53,'Transactions (Dated)'!$D$2:$D$53,'Share Values'!$V506,'Transactions (Dated)'!$B$2:$B$53,'Share Values'!W$11,'Transactions (Dated)'!$C$2:$C$53,"Sell")</f>
        <v>4625</v>
      </c>
      <c r="X506" s="40">
        <f ca="1">X505+SUMIFS('Transactions (Dated)'!$E$2:$E$53,'Transactions (Dated)'!$D$2:$D$53,'Share Values'!$V506,'Transactions (Dated)'!$B$2:$B$53,'Share Values'!X$11,'Transactions (Dated)'!$C$2:$C$53,"Buy")-SUMIFS('Transactions (Dated)'!$E$2:$E$53,'Transactions (Dated)'!$D$2:$D$53,'Share Values'!$V506,'Transactions (Dated)'!$B$2:$B$53,'Share Values'!X$11,'Transactions (Dated)'!$C$2:$C$53,"Sell")</f>
        <v>9375</v>
      </c>
      <c r="Y506" s="40">
        <f ca="1">Y505+SUMIFS('Transactions (Dated)'!$E$2:$E$53,'Transactions (Dated)'!$D$2:$D$53,'Share Values'!$V506,'Transactions (Dated)'!$B$2:$B$53,'Share Values'!Y$11,'Transactions (Dated)'!$C$2:$C$53,"Buy")-SUMIFS('Transactions (Dated)'!$E$2:$E$53,'Transactions (Dated)'!$D$2:$D$53,'Share Values'!$V506,'Transactions (Dated)'!$B$2:$B$53,'Share Values'!Y$11,'Transactions (Dated)'!$C$2:$C$53,"Sell")</f>
        <v>0</v>
      </c>
      <c r="Z506" s="40">
        <f ca="1">Z505+SUMIFS('Transactions (Dated)'!$E$2:$E$53,'Transactions (Dated)'!$D$2:$D$53,'Share Values'!$V506,'Transactions (Dated)'!$B$2:$B$53,'Share Values'!Z$11,'Transactions (Dated)'!$C$2:$C$53,"Buy")-SUMIFS('Transactions (Dated)'!$E$2:$E$53,'Transactions (Dated)'!$D$2:$D$53,'Share Values'!$V506,'Transactions (Dated)'!$B$2:$B$53,'Share Values'!Z$11,'Transactions (Dated)'!$C$2:$C$53,"Sell")</f>
        <v>1892</v>
      </c>
      <c r="AA506" s="40">
        <f ca="1">AA505+SUMIFS('Transactions (Dated)'!$E$2:$E$53,'Transactions (Dated)'!$D$2:$D$53,'Share Values'!$V506,'Transactions (Dated)'!$B$2:$B$53,'Share Values'!AA$11,'Transactions (Dated)'!$C$2:$C$53,"Buy")-SUMIFS('Transactions (Dated)'!$E$2:$E$53,'Transactions (Dated)'!$D$2:$D$53,'Share Values'!$V506,'Transactions (Dated)'!$B$2:$B$53,'Share Values'!AA$11,'Transactions (Dated)'!$C$2:$C$53,"Sell")</f>
        <v>2348</v>
      </c>
      <c r="AB506" s="40">
        <f ca="1">AB505+SUMIFS('Transactions (Dated)'!$E$2:$E$53,'Transactions (Dated)'!$D$2:$D$53,'Share Values'!$V506,'Transactions (Dated)'!$B$2:$B$53,'Share Values'!AB$11,'Transactions (Dated)'!$C$2:$C$53,"Buy")-SUMIFS('Transactions (Dated)'!$E$2:$E$53,'Transactions (Dated)'!$D$2:$D$53,'Share Values'!$V506,'Transactions (Dated)'!$B$2:$B$53,'Share Values'!AB$11,'Transactions (Dated)'!$C$2:$C$53,"Sell")</f>
        <v>4900</v>
      </c>
      <c r="AC506" s="40">
        <f ca="1">AC505+SUMIFS('Transactions (Dated)'!$E$2:$E$53,'Transactions (Dated)'!$D$2:$D$53,'Share Values'!$V506,'Transactions (Dated)'!$B$2:$B$53,'Share Values'!AC$11,'Transactions (Dated)'!$C$2:$C$53,"Buy")-SUMIFS('Transactions (Dated)'!$E$2:$E$53,'Transactions (Dated)'!$D$2:$D$53,'Share Values'!$V506,'Transactions (Dated)'!$B$2:$B$53,'Share Values'!AC$11,'Transactions (Dated)'!$C$2:$C$53,"Sell")</f>
        <v>2900</v>
      </c>
      <c r="AD506" s="40">
        <f ca="1">AD505+SUMIFS('Transactions (Dated)'!$E$2:$E$53,'Transactions (Dated)'!$D$2:$D$53,'Share Values'!$V506,'Transactions (Dated)'!$B$2:$B$53,'Share Values'!AD$11,'Transactions (Dated)'!$C$2:$C$53,"Buy")-SUMIFS('Transactions (Dated)'!$E$2:$E$53,'Transactions (Dated)'!$D$2:$D$53,'Share Values'!$V506,'Transactions (Dated)'!$B$2:$B$53,'Share Values'!AD$11,'Transactions (Dated)'!$C$2:$C$53,"Sell")</f>
        <v>14201</v>
      </c>
      <c r="AE506" s="40">
        <f ca="1">AE505+SUMIFS('Transactions (Dated)'!$E$2:$E$53,'Transactions (Dated)'!$D$2:$D$53,'Share Values'!$V506,'Transactions (Dated)'!$B$2:$B$53,'Share Values'!AE$11,'Transactions (Dated)'!$C$2:$C$53,"Buy")-SUMIFS('Transactions (Dated)'!$E$2:$E$53,'Transactions (Dated)'!$D$2:$D$53,'Share Values'!$V506,'Transactions (Dated)'!$B$2:$B$53,'Share Values'!AE$11,'Transactions (Dated)'!$C$2:$C$53,"Sell")</f>
        <v>6835</v>
      </c>
      <c r="AF506" s="40">
        <f ca="1">AF505+SUMIFS('Transactions (Dated)'!$E$2:$E$53,'Transactions (Dated)'!$D$2:$D$53,'Share Values'!$V506,'Transactions (Dated)'!$B$2:$B$53,'Share Values'!AF$11,'Transactions (Dated)'!$C$2:$C$53,"Buy")-SUMIFS('Transactions (Dated)'!$E$2:$E$53,'Transactions (Dated)'!$D$2:$D$53,'Share Values'!$V506,'Transactions (Dated)'!$B$2:$B$53,'Share Values'!AF$11,'Transactions (Dated)'!$C$2:$C$53,"Sell")</f>
        <v>0</v>
      </c>
      <c r="AG506" s="40">
        <f ca="1">AG505+SUMIFS('Transactions (Dated)'!$E$2:$E$53,'Transactions (Dated)'!$D$2:$D$53,'Share Values'!$V506,'Transactions (Dated)'!$B$2:$B$53,'Share Values'!AG$11,'Transactions (Dated)'!$C$2:$C$53,"Buy")-SUMIFS('Transactions (Dated)'!$E$2:$E$53,'Transactions (Dated)'!$D$2:$D$53,'Share Values'!$V506,'Transactions (Dated)'!$B$2:$B$53,'Share Values'!AG$11,'Transactions (Dated)'!$C$2:$C$53,"Sell")</f>
        <v>0</v>
      </c>
      <c r="AH506" s="40">
        <f ca="1">AH505+SUMIFS('Transactions (Dated)'!$E$2:$E$53,'Transactions (Dated)'!$D$2:$D$53,'Share Values'!$V506,'Transactions (Dated)'!$B$2:$B$53,'Share Values'!AH$11,'Transactions (Dated)'!$C$2:$C$53,"Buy")-SUMIFS('Transactions (Dated)'!$E$2:$E$53,'Transactions (Dated)'!$D$2:$D$53,'Share Values'!$V506,'Transactions (Dated)'!$B$2:$B$53,'Share Values'!AH$11,'Transactions (Dated)'!$C$2:$C$53,"Sell")</f>
        <v>0</v>
      </c>
      <c r="AI506" s="40">
        <f ca="1">AI505+SUMIFS('Transactions (Dated)'!$E$2:$E$53,'Transactions (Dated)'!$D$2:$D$53,'Share Values'!$V506,'Transactions (Dated)'!$B$2:$B$53,'Share Values'!AI$11,'Transactions (Dated)'!$C$2:$C$53,"Buy")-SUMIFS('Transactions (Dated)'!$E$2:$E$53,'Transactions (Dated)'!$D$2:$D$53,'Share Values'!$V506,'Transactions (Dated)'!$B$2:$B$53,'Share Values'!AI$11,'Transactions (Dated)'!$C$2:$C$53,"Sell")</f>
        <v>0</v>
      </c>
      <c r="AJ506" s="40">
        <f ca="1">AJ505+SUMIFS('Transactions (Dated)'!$E$2:$E$53,'Transactions (Dated)'!$D$2:$D$53,'Share Values'!$V506,'Transactions (Dated)'!$B$2:$B$53,'Share Values'!AJ$11,'Transactions (Dated)'!$C$2:$C$53,"Buy")-SUMIFS('Transactions (Dated)'!$E$2:$E$53,'Transactions (Dated)'!$D$2:$D$53,'Share Values'!$V506,'Transactions (Dated)'!$B$2:$B$53,'Share Values'!AJ$11,'Transactions (Dated)'!$C$2:$C$53,"Sell")</f>
        <v>0</v>
      </c>
      <c r="AK506" s="40"/>
      <c r="AM506" s="3">
        <f t="shared" si="177"/>
        <v>42633</v>
      </c>
      <c r="AN506" s="6">
        <f t="shared" ca="1" si="178"/>
        <v>46157.5</v>
      </c>
      <c r="AO506" s="6">
        <f t="shared" ca="1" si="179"/>
        <v>24375</v>
      </c>
      <c r="AP506" s="6">
        <f t="shared" ca="1" si="180"/>
        <v>0</v>
      </c>
      <c r="AQ506" s="6">
        <f t="shared" ca="1" si="181"/>
        <v>74923.199999999997</v>
      </c>
      <c r="AR506" s="6">
        <f t="shared" ca="1" si="182"/>
        <v>21836.400000000001</v>
      </c>
      <c r="AS506" s="6">
        <f t="shared" ca="1" si="183"/>
        <v>71295</v>
      </c>
      <c r="AT506" s="6">
        <f t="shared" ca="1" si="184"/>
        <v>48227</v>
      </c>
      <c r="AU506" s="6">
        <f t="shared" ca="1" si="185"/>
        <v>102673.23000000001</v>
      </c>
      <c r="AV506" s="6">
        <f t="shared" ca="1" si="186"/>
        <v>71084</v>
      </c>
      <c r="AW506" s="6">
        <f t="shared" ca="1" si="187"/>
        <v>0</v>
      </c>
      <c r="AX506" s="6">
        <f t="shared" ca="1" si="188"/>
        <v>0</v>
      </c>
      <c r="AY506" s="6">
        <f t="shared" ca="1" si="189"/>
        <v>0</v>
      </c>
      <c r="AZ506" s="6">
        <f t="shared" ca="1" si="190"/>
        <v>0</v>
      </c>
      <c r="BA506" s="6">
        <f t="shared" ca="1" si="191"/>
        <v>0</v>
      </c>
      <c r="BB506" s="6"/>
      <c r="BD506" s="4">
        <f t="shared" ca="1" si="192"/>
        <v>460571.32999999996</v>
      </c>
      <c r="BF506" s="3">
        <f t="shared" si="193"/>
        <v>42633</v>
      </c>
      <c r="BG506" s="6">
        <f>BG505+SUMIFS('Transactions (Dated)'!H:H,'Transactions (Dated)'!D:D,'Share Values'!AM506)</f>
        <v>633797.67999999993</v>
      </c>
      <c r="BH506" s="6">
        <f ca="1">BH505+SUMIFS('Transactions (Dated)'!$F:$F,'Transactions (Dated)'!$D:$D,$BF506,'Transactions (Dated)'!$B:$B,BH$11,'Transactions (Dated)'!$C:$C,"Dividend (paid to cash)")*W506</f>
        <v>0</v>
      </c>
      <c r="BI506" s="6">
        <f ca="1">BI505+SUMIFS('Transactions (Dated)'!$F:$F,'Transactions (Dated)'!$D:$D,$BF506,'Transactions (Dated)'!$B:$B,BI$11,'Transactions (Dated)'!$C:$C,"Dividend (paid to cash)")*X506</f>
        <v>2421.875</v>
      </c>
      <c r="BJ506" s="6">
        <f ca="1">BJ505+SUMIFS('Transactions (Dated)'!$F:$F,'Transactions (Dated)'!$D:$D,$BF506,'Transactions (Dated)'!$B:$B,BJ$11,'Transactions (Dated)'!$C:$C,"Dividend (paid to cash)")*Y506</f>
        <v>0</v>
      </c>
      <c r="BK506" s="6">
        <f ca="1">BK505+SUMIFS('Transactions (Dated)'!$F:$F,'Transactions (Dated)'!$D:$D,$BF506,'Transactions (Dated)'!$B:$B,BK$11,'Transactions (Dated)'!$C:$C,"Dividend (paid to cash)")*Z506</f>
        <v>482.46000000000004</v>
      </c>
      <c r="BL506" s="6">
        <f ca="1">BL505+SUMIFS('Transactions (Dated)'!$F:$F,'Transactions (Dated)'!$D:$D,$BF506,'Transactions (Dated)'!$B:$B,BL$11,'Transactions (Dated)'!$C:$C,"Dividend (paid to cash)")*AA506</f>
        <v>0</v>
      </c>
      <c r="BM506" s="6">
        <f ca="1">BM505+SUMIFS('Transactions (Dated)'!$F:$F,'Transactions (Dated)'!$D:$D,$BF506,'Transactions (Dated)'!$B:$B,BM$11,'Transactions (Dated)'!$C:$C,"Dividend (paid to cash)")*AB506</f>
        <v>3233.8530000000001</v>
      </c>
      <c r="BN506" s="6">
        <f ca="1">BN505+SUMIFS('Transactions (Dated)'!$F:$F,'Transactions (Dated)'!$D:$D,$BF506,'Transactions (Dated)'!$B:$B,BN$11,'Transactions (Dated)'!$C:$C,"Dividend (paid to cash)")*AC506</f>
        <v>1740</v>
      </c>
      <c r="BO506" s="6">
        <f ca="1">BO505+SUMIFS('Transactions (Dated)'!$F:$F,'Transactions (Dated)'!$D:$D,$BF506,'Transactions (Dated)'!$B:$B,BO$11,'Transactions (Dated)'!$C:$C,"Dividend (paid to cash)")*AD506</f>
        <v>0</v>
      </c>
      <c r="BP506" s="6">
        <f ca="1">BP505+SUMIFS('Transactions (Dated)'!$F:$F,'Transactions (Dated)'!$D:$D,$BF506,'Transactions (Dated)'!$B:$B,BP$11,'Transactions (Dated)'!$C:$C,"Dividend (paid to cash)")*AE506</f>
        <v>0</v>
      </c>
      <c r="BQ506" s="6">
        <f ca="1">BQ505+SUMIFS('Transactions (Dated)'!$F:$F,'Transactions (Dated)'!$D:$D,$BF506,'Transactions (Dated)'!$B:$B,BQ$11,'Transactions (Dated)'!$C:$C,"Dividend (paid to cash)")*AF506</f>
        <v>0</v>
      </c>
      <c r="BR506" s="6">
        <f ca="1">BR505+SUMIFS('Transactions (Dated)'!$F:$F,'Transactions (Dated)'!$D:$D,$BF506,'Transactions (Dated)'!$B:$B,BR$11,'Transactions (Dated)'!$C:$C,"Dividend (paid to cash)")*AG506</f>
        <v>0</v>
      </c>
      <c r="BS506" s="6">
        <f ca="1">BS505+SUMIFS('Transactions (Dated)'!$F:$F,'Transactions (Dated)'!$D:$D,$BF506,'Transactions (Dated)'!$B:$B,BS$11,'Transactions (Dated)'!$C:$C,"Dividend (paid to cash)")*AH506</f>
        <v>0</v>
      </c>
      <c r="BT506" s="6">
        <f ca="1">BT505+SUMIFS('Transactions (Dated)'!$F:$F,'Transactions (Dated)'!$D:$D,$BF506,'Transactions (Dated)'!$B:$B,BT$11,'Transactions (Dated)'!$C:$C,"Dividend (paid to cash)")*AI506</f>
        <v>0</v>
      </c>
      <c r="BU506" s="6">
        <f ca="1">BU505+SUMIFS('Transactions (Dated)'!$F:$F,'Transactions (Dated)'!$D:$D,$BF506,'Transactions (Dated)'!$B:$B,BU$11,'Transactions (Dated)'!$C:$C,"Dividend (paid to cash)")*AJ506</f>
        <v>0</v>
      </c>
      <c r="BV506" s="6"/>
      <c r="BX506" s="6">
        <f t="shared" ca="1" si="198"/>
        <v>641675.8679999999</v>
      </c>
      <c r="BZ506" s="3">
        <f t="shared" si="199"/>
        <v>42633</v>
      </c>
      <c r="CA506" s="4">
        <f t="shared" ca="1" si="194"/>
        <v>460571.32999999996</v>
      </c>
      <c r="CB506" s="4">
        <f t="shared" ca="1" si="195"/>
        <v>641675.8679999999</v>
      </c>
      <c r="CD506" s="4">
        <f t="shared" ca="1" si="196"/>
        <v>1102247.1979999999</v>
      </c>
    </row>
    <row r="507" spans="2:82" x14ac:dyDescent="0.15">
      <c r="B507" s="3">
        <f t="shared" si="197"/>
        <v>42634</v>
      </c>
      <c r="C507" s="2">
        <v>14710.8</v>
      </c>
      <c r="E507" s="70">
        <v>42634</v>
      </c>
      <c r="F507" s="69">
        <v>10.199999999999999</v>
      </c>
      <c r="G507" s="69">
        <v>2.63</v>
      </c>
      <c r="H507" s="69">
        <v>19.940000000000001</v>
      </c>
      <c r="I507" s="69">
        <v>39.46</v>
      </c>
      <c r="J507" s="69">
        <v>9.39</v>
      </c>
      <c r="K507" s="69">
        <v>14.76</v>
      </c>
      <c r="L507" s="69">
        <v>16.600000000000001</v>
      </c>
      <c r="M507" s="69">
        <v>7.7</v>
      </c>
      <c r="N507" s="69">
        <v>10.4</v>
      </c>
      <c r="O507" s="69">
        <v>11.4633</v>
      </c>
      <c r="P507" s="69">
        <v>22.59</v>
      </c>
      <c r="Q507" s="69">
        <v>1.1599999999999999</v>
      </c>
      <c r="R507" s="69">
        <v>4.84</v>
      </c>
      <c r="S507" s="69">
        <v>42.29</v>
      </c>
      <c r="T507" s="4"/>
      <c r="V507" s="3">
        <f t="shared" si="176"/>
        <v>42634</v>
      </c>
      <c r="W507" s="40">
        <f ca="1">W506+SUMIFS('Transactions (Dated)'!$E$2:$E$53,'Transactions (Dated)'!$D$2:$D$53,'Share Values'!$V507,'Transactions (Dated)'!$B$2:$B$53,'Share Values'!W$11,'Transactions (Dated)'!$C$2:$C$53,"Buy")-SUMIFS('Transactions (Dated)'!$E$2:$E$53,'Transactions (Dated)'!$D$2:$D$53,'Share Values'!$V507,'Transactions (Dated)'!$B$2:$B$53,'Share Values'!W$11,'Transactions (Dated)'!$C$2:$C$53,"Sell")</f>
        <v>4625</v>
      </c>
      <c r="X507" s="40">
        <f ca="1">X506+SUMIFS('Transactions (Dated)'!$E$2:$E$53,'Transactions (Dated)'!$D$2:$D$53,'Share Values'!$V507,'Transactions (Dated)'!$B$2:$B$53,'Share Values'!X$11,'Transactions (Dated)'!$C$2:$C$53,"Buy")-SUMIFS('Transactions (Dated)'!$E$2:$E$53,'Transactions (Dated)'!$D$2:$D$53,'Share Values'!$V507,'Transactions (Dated)'!$B$2:$B$53,'Share Values'!X$11,'Transactions (Dated)'!$C$2:$C$53,"Sell")</f>
        <v>9375</v>
      </c>
      <c r="Y507" s="40">
        <f ca="1">Y506+SUMIFS('Transactions (Dated)'!$E$2:$E$53,'Transactions (Dated)'!$D$2:$D$53,'Share Values'!$V507,'Transactions (Dated)'!$B$2:$B$53,'Share Values'!Y$11,'Transactions (Dated)'!$C$2:$C$53,"Buy")-SUMIFS('Transactions (Dated)'!$E$2:$E$53,'Transactions (Dated)'!$D$2:$D$53,'Share Values'!$V507,'Transactions (Dated)'!$B$2:$B$53,'Share Values'!Y$11,'Transactions (Dated)'!$C$2:$C$53,"Sell")</f>
        <v>0</v>
      </c>
      <c r="Z507" s="40">
        <f ca="1">Z506+SUMIFS('Transactions (Dated)'!$E$2:$E$53,'Transactions (Dated)'!$D$2:$D$53,'Share Values'!$V507,'Transactions (Dated)'!$B$2:$B$53,'Share Values'!Z$11,'Transactions (Dated)'!$C$2:$C$53,"Buy")-SUMIFS('Transactions (Dated)'!$E$2:$E$53,'Transactions (Dated)'!$D$2:$D$53,'Share Values'!$V507,'Transactions (Dated)'!$B$2:$B$53,'Share Values'!Z$11,'Transactions (Dated)'!$C$2:$C$53,"Sell")</f>
        <v>1892</v>
      </c>
      <c r="AA507" s="40">
        <f ca="1">AA506+SUMIFS('Transactions (Dated)'!$E$2:$E$53,'Transactions (Dated)'!$D$2:$D$53,'Share Values'!$V507,'Transactions (Dated)'!$B$2:$B$53,'Share Values'!AA$11,'Transactions (Dated)'!$C$2:$C$53,"Buy")-SUMIFS('Transactions (Dated)'!$E$2:$E$53,'Transactions (Dated)'!$D$2:$D$53,'Share Values'!$V507,'Transactions (Dated)'!$B$2:$B$53,'Share Values'!AA$11,'Transactions (Dated)'!$C$2:$C$53,"Sell")</f>
        <v>2348</v>
      </c>
      <c r="AB507" s="40">
        <f ca="1">AB506+SUMIFS('Transactions (Dated)'!$E$2:$E$53,'Transactions (Dated)'!$D$2:$D$53,'Share Values'!$V507,'Transactions (Dated)'!$B$2:$B$53,'Share Values'!AB$11,'Transactions (Dated)'!$C$2:$C$53,"Buy")-SUMIFS('Transactions (Dated)'!$E$2:$E$53,'Transactions (Dated)'!$D$2:$D$53,'Share Values'!$V507,'Transactions (Dated)'!$B$2:$B$53,'Share Values'!AB$11,'Transactions (Dated)'!$C$2:$C$53,"Sell")</f>
        <v>4900</v>
      </c>
      <c r="AC507" s="40">
        <f ca="1">AC506+SUMIFS('Transactions (Dated)'!$E$2:$E$53,'Transactions (Dated)'!$D$2:$D$53,'Share Values'!$V507,'Transactions (Dated)'!$B$2:$B$53,'Share Values'!AC$11,'Transactions (Dated)'!$C$2:$C$53,"Buy")-SUMIFS('Transactions (Dated)'!$E$2:$E$53,'Transactions (Dated)'!$D$2:$D$53,'Share Values'!$V507,'Transactions (Dated)'!$B$2:$B$53,'Share Values'!AC$11,'Transactions (Dated)'!$C$2:$C$53,"Sell")</f>
        <v>2900</v>
      </c>
      <c r="AD507" s="40">
        <f ca="1">AD506+SUMIFS('Transactions (Dated)'!$E$2:$E$53,'Transactions (Dated)'!$D$2:$D$53,'Share Values'!$V507,'Transactions (Dated)'!$B$2:$B$53,'Share Values'!AD$11,'Transactions (Dated)'!$C$2:$C$53,"Buy")-SUMIFS('Transactions (Dated)'!$E$2:$E$53,'Transactions (Dated)'!$D$2:$D$53,'Share Values'!$V507,'Transactions (Dated)'!$B$2:$B$53,'Share Values'!AD$11,'Transactions (Dated)'!$C$2:$C$53,"Sell")</f>
        <v>14201</v>
      </c>
      <c r="AE507" s="40">
        <f ca="1">AE506+SUMIFS('Transactions (Dated)'!$E$2:$E$53,'Transactions (Dated)'!$D$2:$D$53,'Share Values'!$V507,'Transactions (Dated)'!$B$2:$B$53,'Share Values'!AE$11,'Transactions (Dated)'!$C$2:$C$53,"Buy")-SUMIFS('Transactions (Dated)'!$E$2:$E$53,'Transactions (Dated)'!$D$2:$D$53,'Share Values'!$V507,'Transactions (Dated)'!$B$2:$B$53,'Share Values'!AE$11,'Transactions (Dated)'!$C$2:$C$53,"Sell")</f>
        <v>6835</v>
      </c>
      <c r="AF507" s="40">
        <f ca="1">AF506+SUMIFS('Transactions (Dated)'!$E$2:$E$53,'Transactions (Dated)'!$D$2:$D$53,'Share Values'!$V507,'Transactions (Dated)'!$B$2:$B$53,'Share Values'!AF$11,'Transactions (Dated)'!$C$2:$C$53,"Buy")-SUMIFS('Transactions (Dated)'!$E$2:$E$53,'Transactions (Dated)'!$D$2:$D$53,'Share Values'!$V507,'Transactions (Dated)'!$B$2:$B$53,'Share Values'!AF$11,'Transactions (Dated)'!$C$2:$C$53,"Sell")</f>
        <v>0</v>
      </c>
      <c r="AG507" s="40">
        <f ca="1">AG506+SUMIFS('Transactions (Dated)'!$E$2:$E$53,'Transactions (Dated)'!$D$2:$D$53,'Share Values'!$V507,'Transactions (Dated)'!$B$2:$B$53,'Share Values'!AG$11,'Transactions (Dated)'!$C$2:$C$53,"Buy")-SUMIFS('Transactions (Dated)'!$E$2:$E$53,'Transactions (Dated)'!$D$2:$D$53,'Share Values'!$V507,'Transactions (Dated)'!$B$2:$B$53,'Share Values'!AG$11,'Transactions (Dated)'!$C$2:$C$53,"Sell")</f>
        <v>0</v>
      </c>
      <c r="AH507" s="40">
        <f ca="1">AH506+SUMIFS('Transactions (Dated)'!$E$2:$E$53,'Transactions (Dated)'!$D$2:$D$53,'Share Values'!$V507,'Transactions (Dated)'!$B$2:$B$53,'Share Values'!AH$11,'Transactions (Dated)'!$C$2:$C$53,"Buy")-SUMIFS('Transactions (Dated)'!$E$2:$E$53,'Transactions (Dated)'!$D$2:$D$53,'Share Values'!$V507,'Transactions (Dated)'!$B$2:$B$53,'Share Values'!AH$11,'Transactions (Dated)'!$C$2:$C$53,"Sell")</f>
        <v>0</v>
      </c>
      <c r="AI507" s="40">
        <f ca="1">AI506+SUMIFS('Transactions (Dated)'!$E$2:$E$53,'Transactions (Dated)'!$D$2:$D$53,'Share Values'!$V507,'Transactions (Dated)'!$B$2:$B$53,'Share Values'!AI$11,'Transactions (Dated)'!$C$2:$C$53,"Buy")-SUMIFS('Transactions (Dated)'!$E$2:$E$53,'Transactions (Dated)'!$D$2:$D$53,'Share Values'!$V507,'Transactions (Dated)'!$B$2:$B$53,'Share Values'!AI$11,'Transactions (Dated)'!$C$2:$C$53,"Sell")</f>
        <v>0</v>
      </c>
      <c r="AJ507" s="40">
        <f ca="1">AJ506+SUMIFS('Transactions (Dated)'!$E$2:$E$53,'Transactions (Dated)'!$D$2:$D$53,'Share Values'!$V507,'Transactions (Dated)'!$B$2:$B$53,'Share Values'!AJ$11,'Transactions (Dated)'!$C$2:$C$53,"Buy")-SUMIFS('Transactions (Dated)'!$E$2:$E$53,'Transactions (Dated)'!$D$2:$D$53,'Share Values'!$V507,'Transactions (Dated)'!$B$2:$B$53,'Share Values'!AJ$11,'Transactions (Dated)'!$C$2:$C$53,"Sell")</f>
        <v>0</v>
      </c>
      <c r="AK507" s="40"/>
      <c r="AM507" s="3">
        <f t="shared" si="177"/>
        <v>42634</v>
      </c>
      <c r="AN507" s="6">
        <f t="shared" ca="1" si="178"/>
        <v>47175</v>
      </c>
      <c r="AO507" s="6">
        <f t="shared" ca="1" si="179"/>
        <v>24656.25</v>
      </c>
      <c r="AP507" s="6">
        <f t="shared" ca="1" si="180"/>
        <v>0</v>
      </c>
      <c r="AQ507" s="6">
        <f t="shared" ca="1" si="181"/>
        <v>74658.320000000007</v>
      </c>
      <c r="AR507" s="6">
        <f t="shared" ca="1" si="182"/>
        <v>22047.72</v>
      </c>
      <c r="AS507" s="6">
        <f t="shared" ca="1" si="183"/>
        <v>72324</v>
      </c>
      <c r="AT507" s="6">
        <f t="shared" ca="1" si="184"/>
        <v>48140.000000000007</v>
      </c>
      <c r="AU507" s="6">
        <f t="shared" ca="1" si="185"/>
        <v>109347.7</v>
      </c>
      <c r="AV507" s="6">
        <f t="shared" ca="1" si="186"/>
        <v>71084</v>
      </c>
      <c r="AW507" s="6">
        <f t="shared" ca="1" si="187"/>
        <v>0</v>
      </c>
      <c r="AX507" s="6">
        <f t="shared" ca="1" si="188"/>
        <v>0</v>
      </c>
      <c r="AY507" s="6">
        <f t="shared" ca="1" si="189"/>
        <v>0</v>
      </c>
      <c r="AZ507" s="6">
        <f t="shared" ca="1" si="190"/>
        <v>0</v>
      </c>
      <c r="BA507" s="6">
        <f t="shared" ca="1" si="191"/>
        <v>0</v>
      </c>
      <c r="BB507" s="6"/>
      <c r="BD507" s="4">
        <f t="shared" ca="1" si="192"/>
        <v>469432.99000000005</v>
      </c>
      <c r="BF507" s="3">
        <f t="shared" si="193"/>
        <v>42634</v>
      </c>
      <c r="BG507" s="6">
        <f>BG506+SUMIFS('Transactions (Dated)'!H:H,'Transactions (Dated)'!D:D,'Share Values'!AM507)</f>
        <v>633797.67999999993</v>
      </c>
      <c r="BH507" s="6">
        <f ca="1">BH506+SUMIFS('Transactions (Dated)'!$F:$F,'Transactions (Dated)'!$D:$D,$BF507,'Transactions (Dated)'!$B:$B,BH$11,'Transactions (Dated)'!$C:$C,"Dividend (paid to cash)")*W507</f>
        <v>0</v>
      </c>
      <c r="BI507" s="6">
        <f ca="1">BI506+SUMIFS('Transactions (Dated)'!$F:$F,'Transactions (Dated)'!$D:$D,$BF507,'Transactions (Dated)'!$B:$B,BI$11,'Transactions (Dated)'!$C:$C,"Dividend (paid to cash)")*X507</f>
        <v>2421.875</v>
      </c>
      <c r="BJ507" s="6">
        <f ca="1">BJ506+SUMIFS('Transactions (Dated)'!$F:$F,'Transactions (Dated)'!$D:$D,$BF507,'Transactions (Dated)'!$B:$B,BJ$11,'Transactions (Dated)'!$C:$C,"Dividend (paid to cash)")*Y507</f>
        <v>0</v>
      </c>
      <c r="BK507" s="6">
        <f ca="1">BK506+SUMIFS('Transactions (Dated)'!$F:$F,'Transactions (Dated)'!$D:$D,$BF507,'Transactions (Dated)'!$B:$B,BK$11,'Transactions (Dated)'!$C:$C,"Dividend (paid to cash)")*Z507</f>
        <v>482.46000000000004</v>
      </c>
      <c r="BL507" s="6">
        <f ca="1">BL506+SUMIFS('Transactions (Dated)'!$F:$F,'Transactions (Dated)'!$D:$D,$BF507,'Transactions (Dated)'!$B:$B,BL$11,'Transactions (Dated)'!$C:$C,"Dividend (paid to cash)")*AA507</f>
        <v>0</v>
      </c>
      <c r="BM507" s="6">
        <f ca="1">BM506+SUMIFS('Transactions (Dated)'!$F:$F,'Transactions (Dated)'!$D:$D,$BF507,'Transactions (Dated)'!$B:$B,BM$11,'Transactions (Dated)'!$C:$C,"Dividend (paid to cash)")*AB507</f>
        <v>3233.8530000000001</v>
      </c>
      <c r="BN507" s="6">
        <f ca="1">BN506+SUMIFS('Transactions (Dated)'!$F:$F,'Transactions (Dated)'!$D:$D,$BF507,'Transactions (Dated)'!$B:$B,BN$11,'Transactions (Dated)'!$C:$C,"Dividend (paid to cash)")*AC507</f>
        <v>1740</v>
      </c>
      <c r="BO507" s="6">
        <f ca="1">BO506+SUMIFS('Transactions (Dated)'!$F:$F,'Transactions (Dated)'!$D:$D,$BF507,'Transactions (Dated)'!$B:$B,BO$11,'Transactions (Dated)'!$C:$C,"Dividend (paid to cash)")*AD507</f>
        <v>0</v>
      </c>
      <c r="BP507" s="6">
        <f ca="1">BP506+SUMIFS('Transactions (Dated)'!$F:$F,'Transactions (Dated)'!$D:$D,$BF507,'Transactions (Dated)'!$B:$B,BP$11,'Transactions (Dated)'!$C:$C,"Dividend (paid to cash)")*AE507</f>
        <v>0</v>
      </c>
      <c r="BQ507" s="6">
        <f ca="1">BQ506+SUMIFS('Transactions (Dated)'!$F:$F,'Transactions (Dated)'!$D:$D,$BF507,'Transactions (Dated)'!$B:$B,BQ$11,'Transactions (Dated)'!$C:$C,"Dividend (paid to cash)")*AF507</f>
        <v>0</v>
      </c>
      <c r="BR507" s="6">
        <f ca="1">BR506+SUMIFS('Transactions (Dated)'!$F:$F,'Transactions (Dated)'!$D:$D,$BF507,'Transactions (Dated)'!$B:$B,BR$11,'Transactions (Dated)'!$C:$C,"Dividend (paid to cash)")*AG507</f>
        <v>0</v>
      </c>
      <c r="BS507" s="6">
        <f ca="1">BS506+SUMIFS('Transactions (Dated)'!$F:$F,'Transactions (Dated)'!$D:$D,$BF507,'Transactions (Dated)'!$B:$B,BS$11,'Transactions (Dated)'!$C:$C,"Dividend (paid to cash)")*AH507</f>
        <v>0</v>
      </c>
      <c r="BT507" s="6">
        <f ca="1">BT506+SUMIFS('Transactions (Dated)'!$F:$F,'Transactions (Dated)'!$D:$D,$BF507,'Transactions (Dated)'!$B:$B,BT$11,'Transactions (Dated)'!$C:$C,"Dividend (paid to cash)")*AI507</f>
        <v>0</v>
      </c>
      <c r="BU507" s="6">
        <f ca="1">BU506+SUMIFS('Transactions (Dated)'!$F:$F,'Transactions (Dated)'!$D:$D,$BF507,'Transactions (Dated)'!$B:$B,BU$11,'Transactions (Dated)'!$C:$C,"Dividend (paid to cash)")*AJ507</f>
        <v>0</v>
      </c>
      <c r="BV507" s="6"/>
      <c r="BX507" s="6">
        <f t="shared" ca="1" si="198"/>
        <v>641675.8679999999</v>
      </c>
      <c r="BZ507" s="3">
        <f t="shared" si="199"/>
        <v>42634</v>
      </c>
      <c r="CA507" s="4">
        <f t="shared" ca="1" si="194"/>
        <v>469432.99000000005</v>
      </c>
      <c r="CB507" s="4">
        <f t="shared" ca="1" si="195"/>
        <v>641675.8679999999</v>
      </c>
      <c r="CD507" s="4">
        <f t="shared" ca="1" si="196"/>
        <v>1111108.858</v>
      </c>
    </row>
    <row r="508" spans="2:82" x14ac:dyDescent="0.15">
      <c r="B508" s="3">
        <f t="shared" si="197"/>
        <v>42635</v>
      </c>
      <c r="C508" s="2">
        <v>14797.2</v>
      </c>
      <c r="E508" s="70">
        <v>42635</v>
      </c>
      <c r="F508" s="69">
        <v>10.32</v>
      </c>
      <c r="G508" s="69">
        <v>2.5099999999999998</v>
      </c>
      <c r="H508" s="69">
        <v>20.05</v>
      </c>
      <c r="I508" s="69">
        <v>39.6</v>
      </c>
      <c r="J508" s="69">
        <v>9.35</v>
      </c>
      <c r="K508" s="69">
        <v>14.96</v>
      </c>
      <c r="L508" s="69">
        <v>16.600000000000001</v>
      </c>
      <c r="M508" s="69">
        <v>7.53</v>
      </c>
      <c r="N508" s="69">
        <v>10.4</v>
      </c>
      <c r="O508" s="69">
        <v>11.62</v>
      </c>
      <c r="P508" s="69">
        <v>22.88</v>
      </c>
      <c r="Q508" s="69">
        <v>1.1599999999999999</v>
      </c>
      <c r="R508" s="69">
        <v>5.0199999999999996</v>
      </c>
      <c r="S508" s="69">
        <v>42.57</v>
      </c>
      <c r="T508" s="4"/>
      <c r="V508" s="3">
        <f t="shared" si="176"/>
        <v>42635</v>
      </c>
      <c r="W508" s="40">
        <f ca="1">W507+SUMIFS('Transactions (Dated)'!$E$2:$E$53,'Transactions (Dated)'!$D$2:$D$53,'Share Values'!$V508,'Transactions (Dated)'!$B$2:$B$53,'Share Values'!W$11,'Transactions (Dated)'!$C$2:$C$53,"Buy")-SUMIFS('Transactions (Dated)'!$E$2:$E$53,'Transactions (Dated)'!$D$2:$D$53,'Share Values'!$V508,'Transactions (Dated)'!$B$2:$B$53,'Share Values'!W$11,'Transactions (Dated)'!$C$2:$C$53,"Sell")</f>
        <v>4625</v>
      </c>
      <c r="X508" s="40">
        <f ca="1">X507+SUMIFS('Transactions (Dated)'!$E$2:$E$53,'Transactions (Dated)'!$D$2:$D$53,'Share Values'!$V508,'Transactions (Dated)'!$B$2:$B$53,'Share Values'!X$11,'Transactions (Dated)'!$C$2:$C$53,"Buy")-SUMIFS('Transactions (Dated)'!$E$2:$E$53,'Transactions (Dated)'!$D$2:$D$53,'Share Values'!$V508,'Transactions (Dated)'!$B$2:$B$53,'Share Values'!X$11,'Transactions (Dated)'!$C$2:$C$53,"Sell")</f>
        <v>9375</v>
      </c>
      <c r="Y508" s="40">
        <f ca="1">Y507+SUMIFS('Transactions (Dated)'!$E$2:$E$53,'Transactions (Dated)'!$D$2:$D$53,'Share Values'!$V508,'Transactions (Dated)'!$B$2:$B$53,'Share Values'!Y$11,'Transactions (Dated)'!$C$2:$C$53,"Buy")-SUMIFS('Transactions (Dated)'!$E$2:$E$53,'Transactions (Dated)'!$D$2:$D$53,'Share Values'!$V508,'Transactions (Dated)'!$B$2:$B$53,'Share Values'!Y$11,'Transactions (Dated)'!$C$2:$C$53,"Sell")</f>
        <v>0</v>
      </c>
      <c r="Z508" s="40">
        <f ca="1">Z507+SUMIFS('Transactions (Dated)'!$E$2:$E$53,'Transactions (Dated)'!$D$2:$D$53,'Share Values'!$V508,'Transactions (Dated)'!$B$2:$B$53,'Share Values'!Z$11,'Transactions (Dated)'!$C$2:$C$53,"Buy")-SUMIFS('Transactions (Dated)'!$E$2:$E$53,'Transactions (Dated)'!$D$2:$D$53,'Share Values'!$V508,'Transactions (Dated)'!$B$2:$B$53,'Share Values'!Z$11,'Transactions (Dated)'!$C$2:$C$53,"Sell")</f>
        <v>1892</v>
      </c>
      <c r="AA508" s="40">
        <f ca="1">AA507+SUMIFS('Transactions (Dated)'!$E$2:$E$53,'Transactions (Dated)'!$D$2:$D$53,'Share Values'!$V508,'Transactions (Dated)'!$B$2:$B$53,'Share Values'!AA$11,'Transactions (Dated)'!$C$2:$C$53,"Buy")-SUMIFS('Transactions (Dated)'!$E$2:$E$53,'Transactions (Dated)'!$D$2:$D$53,'Share Values'!$V508,'Transactions (Dated)'!$B$2:$B$53,'Share Values'!AA$11,'Transactions (Dated)'!$C$2:$C$53,"Sell")</f>
        <v>2348</v>
      </c>
      <c r="AB508" s="40">
        <f ca="1">AB507+SUMIFS('Transactions (Dated)'!$E$2:$E$53,'Transactions (Dated)'!$D$2:$D$53,'Share Values'!$V508,'Transactions (Dated)'!$B$2:$B$53,'Share Values'!AB$11,'Transactions (Dated)'!$C$2:$C$53,"Buy")-SUMIFS('Transactions (Dated)'!$E$2:$E$53,'Transactions (Dated)'!$D$2:$D$53,'Share Values'!$V508,'Transactions (Dated)'!$B$2:$B$53,'Share Values'!AB$11,'Transactions (Dated)'!$C$2:$C$53,"Sell")</f>
        <v>4900</v>
      </c>
      <c r="AC508" s="40">
        <f ca="1">AC507+SUMIFS('Transactions (Dated)'!$E$2:$E$53,'Transactions (Dated)'!$D$2:$D$53,'Share Values'!$V508,'Transactions (Dated)'!$B$2:$B$53,'Share Values'!AC$11,'Transactions (Dated)'!$C$2:$C$53,"Buy")-SUMIFS('Transactions (Dated)'!$E$2:$E$53,'Transactions (Dated)'!$D$2:$D$53,'Share Values'!$V508,'Transactions (Dated)'!$B$2:$B$53,'Share Values'!AC$11,'Transactions (Dated)'!$C$2:$C$53,"Sell")</f>
        <v>2900</v>
      </c>
      <c r="AD508" s="40">
        <f ca="1">AD507+SUMIFS('Transactions (Dated)'!$E$2:$E$53,'Transactions (Dated)'!$D$2:$D$53,'Share Values'!$V508,'Transactions (Dated)'!$B$2:$B$53,'Share Values'!AD$11,'Transactions (Dated)'!$C$2:$C$53,"Buy")-SUMIFS('Transactions (Dated)'!$E$2:$E$53,'Transactions (Dated)'!$D$2:$D$53,'Share Values'!$V508,'Transactions (Dated)'!$B$2:$B$53,'Share Values'!AD$11,'Transactions (Dated)'!$C$2:$C$53,"Sell")</f>
        <v>14201</v>
      </c>
      <c r="AE508" s="40">
        <f ca="1">AE507+SUMIFS('Transactions (Dated)'!$E$2:$E$53,'Transactions (Dated)'!$D$2:$D$53,'Share Values'!$V508,'Transactions (Dated)'!$B$2:$B$53,'Share Values'!AE$11,'Transactions (Dated)'!$C$2:$C$53,"Buy")-SUMIFS('Transactions (Dated)'!$E$2:$E$53,'Transactions (Dated)'!$D$2:$D$53,'Share Values'!$V508,'Transactions (Dated)'!$B$2:$B$53,'Share Values'!AE$11,'Transactions (Dated)'!$C$2:$C$53,"Sell")</f>
        <v>6835</v>
      </c>
      <c r="AF508" s="40">
        <f ca="1">AF507+SUMIFS('Transactions (Dated)'!$E$2:$E$53,'Transactions (Dated)'!$D$2:$D$53,'Share Values'!$V508,'Transactions (Dated)'!$B$2:$B$53,'Share Values'!AF$11,'Transactions (Dated)'!$C$2:$C$53,"Buy")-SUMIFS('Transactions (Dated)'!$E$2:$E$53,'Transactions (Dated)'!$D$2:$D$53,'Share Values'!$V508,'Transactions (Dated)'!$B$2:$B$53,'Share Values'!AF$11,'Transactions (Dated)'!$C$2:$C$53,"Sell")</f>
        <v>0</v>
      </c>
      <c r="AG508" s="40">
        <f ca="1">AG507+SUMIFS('Transactions (Dated)'!$E$2:$E$53,'Transactions (Dated)'!$D$2:$D$53,'Share Values'!$V508,'Transactions (Dated)'!$B$2:$B$53,'Share Values'!AG$11,'Transactions (Dated)'!$C$2:$C$53,"Buy")-SUMIFS('Transactions (Dated)'!$E$2:$E$53,'Transactions (Dated)'!$D$2:$D$53,'Share Values'!$V508,'Transactions (Dated)'!$B$2:$B$53,'Share Values'!AG$11,'Transactions (Dated)'!$C$2:$C$53,"Sell")</f>
        <v>0</v>
      </c>
      <c r="AH508" s="40">
        <f ca="1">AH507+SUMIFS('Transactions (Dated)'!$E$2:$E$53,'Transactions (Dated)'!$D$2:$D$53,'Share Values'!$V508,'Transactions (Dated)'!$B$2:$B$53,'Share Values'!AH$11,'Transactions (Dated)'!$C$2:$C$53,"Buy")-SUMIFS('Transactions (Dated)'!$E$2:$E$53,'Transactions (Dated)'!$D$2:$D$53,'Share Values'!$V508,'Transactions (Dated)'!$B$2:$B$53,'Share Values'!AH$11,'Transactions (Dated)'!$C$2:$C$53,"Sell")</f>
        <v>0</v>
      </c>
      <c r="AI508" s="40">
        <f ca="1">AI507+SUMIFS('Transactions (Dated)'!$E$2:$E$53,'Transactions (Dated)'!$D$2:$D$53,'Share Values'!$V508,'Transactions (Dated)'!$B$2:$B$53,'Share Values'!AI$11,'Transactions (Dated)'!$C$2:$C$53,"Buy")-SUMIFS('Transactions (Dated)'!$E$2:$E$53,'Transactions (Dated)'!$D$2:$D$53,'Share Values'!$V508,'Transactions (Dated)'!$B$2:$B$53,'Share Values'!AI$11,'Transactions (Dated)'!$C$2:$C$53,"Sell")</f>
        <v>0</v>
      </c>
      <c r="AJ508" s="40">
        <f ca="1">AJ507+SUMIFS('Transactions (Dated)'!$E$2:$E$53,'Transactions (Dated)'!$D$2:$D$53,'Share Values'!$V508,'Transactions (Dated)'!$B$2:$B$53,'Share Values'!AJ$11,'Transactions (Dated)'!$C$2:$C$53,"Buy")-SUMIFS('Transactions (Dated)'!$E$2:$E$53,'Transactions (Dated)'!$D$2:$D$53,'Share Values'!$V508,'Transactions (Dated)'!$B$2:$B$53,'Share Values'!AJ$11,'Transactions (Dated)'!$C$2:$C$53,"Sell")</f>
        <v>0</v>
      </c>
      <c r="AK508" s="40"/>
      <c r="AM508" s="3">
        <f t="shared" si="177"/>
        <v>42635</v>
      </c>
      <c r="AN508" s="6">
        <f t="shared" ca="1" si="178"/>
        <v>47730</v>
      </c>
      <c r="AO508" s="6">
        <f t="shared" ca="1" si="179"/>
        <v>23531.249999999996</v>
      </c>
      <c r="AP508" s="6">
        <f t="shared" ca="1" si="180"/>
        <v>0</v>
      </c>
      <c r="AQ508" s="6">
        <f t="shared" ca="1" si="181"/>
        <v>74923.199999999997</v>
      </c>
      <c r="AR508" s="6">
        <f t="shared" ca="1" si="182"/>
        <v>21953.8</v>
      </c>
      <c r="AS508" s="6">
        <f t="shared" ca="1" si="183"/>
        <v>73304</v>
      </c>
      <c r="AT508" s="6">
        <f t="shared" ca="1" si="184"/>
        <v>48140.000000000007</v>
      </c>
      <c r="AU508" s="6">
        <f t="shared" ca="1" si="185"/>
        <v>106933.53</v>
      </c>
      <c r="AV508" s="6">
        <f t="shared" ca="1" si="186"/>
        <v>71084</v>
      </c>
      <c r="AW508" s="6">
        <f t="shared" ca="1" si="187"/>
        <v>0</v>
      </c>
      <c r="AX508" s="6">
        <f t="shared" ca="1" si="188"/>
        <v>0</v>
      </c>
      <c r="AY508" s="6">
        <f t="shared" ca="1" si="189"/>
        <v>0</v>
      </c>
      <c r="AZ508" s="6">
        <f t="shared" ca="1" si="190"/>
        <v>0</v>
      </c>
      <c r="BA508" s="6">
        <f t="shared" ca="1" si="191"/>
        <v>0</v>
      </c>
      <c r="BB508" s="6"/>
      <c r="BD508" s="4">
        <f t="shared" ca="1" si="192"/>
        <v>467599.78</v>
      </c>
      <c r="BF508" s="3">
        <f t="shared" si="193"/>
        <v>42635</v>
      </c>
      <c r="BG508" s="6">
        <f>BG507+SUMIFS('Transactions (Dated)'!H:H,'Transactions (Dated)'!D:D,'Share Values'!AM508)</f>
        <v>633797.67999999993</v>
      </c>
      <c r="BH508" s="6">
        <f ca="1">BH507+SUMIFS('Transactions (Dated)'!$F:$F,'Transactions (Dated)'!$D:$D,$BF508,'Transactions (Dated)'!$B:$B,BH$11,'Transactions (Dated)'!$C:$C,"Dividend (paid to cash)")*W508</f>
        <v>0</v>
      </c>
      <c r="BI508" s="6">
        <f ca="1">BI507+SUMIFS('Transactions (Dated)'!$F:$F,'Transactions (Dated)'!$D:$D,$BF508,'Transactions (Dated)'!$B:$B,BI$11,'Transactions (Dated)'!$C:$C,"Dividend (paid to cash)")*X508</f>
        <v>2421.875</v>
      </c>
      <c r="BJ508" s="6">
        <f ca="1">BJ507+SUMIFS('Transactions (Dated)'!$F:$F,'Transactions (Dated)'!$D:$D,$BF508,'Transactions (Dated)'!$B:$B,BJ$11,'Transactions (Dated)'!$C:$C,"Dividend (paid to cash)")*Y508</f>
        <v>0</v>
      </c>
      <c r="BK508" s="6">
        <f ca="1">BK507+SUMIFS('Transactions (Dated)'!$F:$F,'Transactions (Dated)'!$D:$D,$BF508,'Transactions (Dated)'!$B:$B,BK$11,'Transactions (Dated)'!$C:$C,"Dividend (paid to cash)")*Z508</f>
        <v>482.46000000000004</v>
      </c>
      <c r="BL508" s="6">
        <f ca="1">BL507+SUMIFS('Transactions (Dated)'!$F:$F,'Transactions (Dated)'!$D:$D,$BF508,'Transactions (Dated)'!$B:$B,BL$11,'Transactions (Dated)'!$C:$C,"Dividend (paid to cash)")*AA508</f>
        <v>0</v>
      </c>
      <c r="BM508" s="6">
        <f ca="1">BM507+SUMIFS('Transactions (Dated)'!$F:$F,'Transactions (Dated)'!$D:$D,$BF508,'Transactions (Dated)'!$B:$B,BM$11,'Transactions (Dated)'!$C:$C,"Dividend (paid to cash)")*AB508</f>
        <v>3233.8530000000001</v>
      </c>
      <c r="BN508" s="6">
        <f ca="1">BN507+SUMIFS('Transactions (Dated)'!$F:$F,'Transactions (Dated)'!$D:$D,$BF508,'Transactions (Dated)'!$B:$B,BN$11,'Transactions (Dated)'!$C:$C,"Dividend (paid to cash)")*AC508</f>
        <v>1740</v>
      </c>
      <c r="BO508" s="6">
        <f ca="1">BO507+SUMIFS('Transactions (Dated)'!$F:$F,'Transactions (Dated)'!$D:$D,$BF508,'Transactions (Dated)'!$B:$B,BO$11,'Transactions (Dated)'!$C:$C,"Dividend (paid to cash)")*AD508</f>
        <v>0</v>
      </c>
      <c r="BP508" s="6">
        <f ca="1">BP507+SUMIFS('Transactions (Dated)'!$F:$F,'Transactions (Dated)'!$D:$D,$BF508,'Transactions (Dated)'!$B:$B,BP$11,'Transactions (Dated)'!$C:$C,"Dividend (paid to cash)")*AE508</f>
        <v>0</v>
      </c>
      <c r="BQ508" s="6">
        <f ca="1">BQ507+SUMIFS('Transactions (Dated)'!$F:$F,'Transactions (Dated)'!$D:$D,$BF508,'Transactions (Dated)'!$B:$B,BQ$11,'Transactions (Dated)'!$C:$C,"Dividend (paid to cash)")*AF508</f>
        <v>0</v>
      </c>
      <c r="BR508" s="6">
        <f ca="1">BR507+SUMIFS('Transactions (Dated)'!$F:$F,'Transactions (Dated)'!$D:$D,$BF508,'Transactions (Dated)'!$B:$B,BR$11,'Transactions (Dated)'!$C:$C,"Dividend (paid to cash)")*AG508</f>
        <v>0</v>
      </c>
      <c r="BS508" s="6">
        <f ca="1">BS507+SUMIFS('Transactions (Dated)'!$F:$F,'Transactions (Dated)'!$D:$D,$BF508,'Transactions (Dated)'!$B:$B,BS$11,'Transactions (Dated)'!$C:$C,"Dividend (paid to cash)")*AH508</f>
        <v>0</v>
      </c>
      <c r="BT508" s="6">
        <f ca="1">BT507+SUMIFS('Transactions (Dated)'!$F:$F,'Transactions (Dated)'!$D:$D,$BF508,'Transactions (Dated)'!$B:$B,BT$11,'Transactions (Dated)'!$C:$C,"Dividend (paid to cash)")*AI508</f>
        <v>0</v>
      </c>
      <c r="BU508" s="6">
        <f ca="1">BU507+SUMIFS('Transactions (Dated)'!$F:$F,'Transactions (Dated)'!$D:$D,$BF508,'Transactions (Dated)'!$B:$B,BU$11,'Transactions (Dated)'!$C:$C,"Dividend (paid to cash)")*AJ508</f>
        <v>0</v>
      </c>
      <c r="BV508" s="6"/>
      <c r="BX508" s="6">
        <f t="shared" ca="1" si="198"/>
        <v>641675.8679999999</v>
      </c>
      <c r="BZ508" s="3">
        <f t="shared" si="199"/>
        <v>42635</v>
      </c>
      <c r="CA508" s="4">
        <f t="shared" ca="1" si="194"/>
        <v>467599.78</v>
      </c>
      <c r="CB508" s="4">
        <f t="shared" ca="1" si="195"/>
        <v>641675.8679999999</v>
      </c>
      <c r="CD508" s="4">
        <f t="shared" ca="1" si="196"/>
        <v>1109275.648</v>
      </c>
    </row>
    <row r="509" spans="2:82" x14ac:dyDescent="0.15">
      <c r="B509" s="3">
        <f t="shared" si="197"/>
        <v>42636</v>
      </c>
      <c r="C509" s="2">
        <v>14697.9</v>
      </c>
      <c r="E509" s="70">
        <v>42636</v>
      </c>
      <c r="F509" s="69">
        <v>10.41</v>
      </c>
      <c r="G509" s="69">
        <v>2.5</v>
      </c>
      <c r="H509" s="69">
        <v>19.920000000000002</v>
      </c>
      <c r="I509" s="69">
        <v>39.729999999999997</v>
      </c>
      <c r="J509" s="69">
        <v>9.1999999999999993</v>
      </c>
      <c r="K509" s="69">
        <v>14.95</v>
      </c>
      <c r="L509" s="69">
        <v>16.25</v>
      </c>
      <c r="M509" s="69">
        <v>7.3</v>
      </c>
      <c r="N509" s="69">
        <v>10.19</v>
      </c>
      <c r="O509" s="69">
        <v>11.4733</v>
      </c>
      <c r="P509" s="69">
        <v>22.66</v>
      </c>
      <c r="Q509" s="69">
        <v>1.18</v>
      </c>
      <c r="R509" s="69">
        <v>4.8899999999999997</v>
      </c>
      <c r="S509" s="69">
        <v>42.38</v>
      </c>
      <c r="T509" s="4"/>
      <c r="V509" s="3">
        <f t="shared" si="176"/>
        <v>42636</v>
      </c>
      <c r="W509" s="40">
        <f ca="1">W508+SUMIFS('Transactions (Dated)'!$E$2:$E$53,'Transactions (Dated)'!$D$2:$D$53,'Share Values'!$V509,'Transactions (Dated)'!$B$2:$B$53,'Share Values'!W$11,'Transactions (Dated)'!$C$2:$C$53,"Buy")-SUMIFS('Transactions (Dated)'!$E$2:$E$53,'Transactions (Dated)'!$D$2:$D$53,'Share Values'!$V509,'Transactions (Dated)'!$B$2:$B$53,'Share Values'!W$11,'Transactions (Dated)'!$C$2:$C$53,"Sell")</f>
        <v>4625</v>
      </c>
      <c r="X509" s="40">
        <f ca="1">X508+SUMIFS('Transactions (Dated)'!$E$2:$E$53,'Transactions (Dated)'!$D$2:$D$53,'Share Values'!$V509,'Transactions (Dated)'!$B$2:$B$53,'Share Values'!X$11,'Transactions (Dated)'!$C$2:$C$53,"Buy")-SUMIFS('Transactions (Dated)'!$E$2:$E$53,'Transactions (Dated)'!$D$2:$D$53,'Share Values'!$V509,'Transactions (Dated)'!$B$2:$B$53,'Share Values'!X$11,'Transactions (Dated)'!$C$2:$C$53,"Sell")</f>
        <v>9375</v>
      </c>
      <c r="Y509" s="40">
        <f ca="1">Y508+SUMIFS('Transactions (Dated)'!$E$2:$E$53,'Transactions (Dated)'!$D$2:$D$53,'Share Values'!$V509,'Transactions (Dated)'!$B$2:$B$53,'Share Values'!Y$11,'Transactions (Dated)'!$C$2:$C$53,"Buy")-SUMIFS('Transactions (Dated)'!$E$2:$E$53,'Transactions (Dated)'!$D$2:$D$53,'Share Values'!$V509,'Transactions (Dated)'!$B$2:$B$53,'Share Values'!Y$11,'Transactions (Dated)'!$C$2:$C$53,"Sell")</f>
        <v>0</v>
      </c>
      <c r="Z509" s="40">
        <f ca="1">Z508+SUMIFS('Transactions (Dated)'!$E$2:$E$53,'Transactions (Dated)'!$D$2:$D$53,'Share Values'!$V509,'Transactions (Dated)'!$B$2:$B$53,'Share Values'!Z$11,'Transactions (Dated)'!$C$2:$C$53,"Buy")-SUMIFS('Transactions (Dated)'!$E$2:$E$53,'Transactions (Dated)'!$D$2:$D$53,'Share Values'!$V509,'Transactions (Dated)'!$B$2:$B$53,'Share Values'!Z$11,'Transactions (Dated)'!$C$2:$C$53,"Sell")</f>
        <v>1892</v>
      </c>
      <c r="AA509" s="40">
        <f ca="1">AA508+SUMIFS('Transactions (Dated)'!$E$2:$E$53,'Transactions (Dated)'!$D$2:$D$53,'Share Values'!$V509,'Transactions (Dated)'!$B$2:$B$53,'Share Values'!AA$11,'Transactions (Dated)'!$C$2:$C$53,"Buy")-SUMIFS('Transactions (Dated)'!$E$2:$E$53,'Transactions (Dated)'!$D$2:$D$53,'Share Values'!$V509,'Transactions (Dated)'!$B$2:$B$53,'Share Values'!AA$11,'Transactions (Dated)'!$C$2:$C$53,"Sell")</f>
        <v>2348</v>
      </c>
      <c r="AB509" s="40">
        <f ca="1">AB508+SUMIFS('Transactions (Dated)'!$E$2:$E$53,'Transactions (Dated)'!$D$2:$D$53,'Share Values'!$V509,'Transactions (Dated)'!$B$2:$B$53,'Share Values'!AB$11,'Transactions (Dated)'!$C$2:$C$53,"Buy")-SUMIFS('Transactions (Dated)'!$E$2:$E$53,'Transactions (Dated)'!$D$2:$D$53,'Share Values'!$V509,'Transactions (Dated)'!$B$2:$B$53,'Share Values'!AB$11,'Transactions (Dated)'!$C$2:$C$53,"Sell")</f>
        <v>4900</v>
      </c>
      <c r="AC509" s="40">
        <f ca="1">AC508+SUMIFS('Transactions (Dated)'!$E$2:$E$53,'Transactions (Dated)'!$D$2:$D$53,'Share Values'!$V509,'Transactions (Dated)'!$B$2:$B$53,'Share Values'!AC$11,'Transactions (Dated)'!$C$2:$C$53,"Buy")-SUMIFS('Transactions (Dated)'!$E$2:$E$53,'Transactions (Dated)'!$D$2:$D$53,'Share Values'!$V509,'Transactions (Dated)'!$B$2:$B$53,'Share Values'!AC$11,'Transactions (Dated)'!$C$2:$C$53,"Sell")</f>
        <v>2900</v>
      </c>
      <c r="AD509" s="40">
        <f ca="1">AD508+SUMIFS('Transactions (Dated)'!$E$2:$E$53,'Transactions (Dated)'!$D$2:$D$53,'Share Values'!$V509,'Transactions (Dated)'!$B$2:$B$53,'Share Values'!AD$11,'Transactions (Dated)'!$C$2:$C$53,"Buy")-SUMIFS('Transactions (Dated)'!$E$2:$E$53,'Transactions (Dated)'!$D$2:$D$53,'Share Values'!$V509,'Transactions (Dated)'!$B$2:$B$53,'Share Values'!AD$11,'Transactions (Dated)'!$C$2:$C$53,"Sell")</f>
        <v>14201</v>
      </c>
      <c r="AE509" s="40">
        <f ca="1">AE508+SUMIFS('Transactions (Dated)'!$E$2:$E$53,'Transactions (Dated)'!$D$2:$D$53,'Share Values'!$V509,'Transactions (Dated)'!$B$2:$B$53,'Share Values'!AE$11,'Transactions (Dated)'!$C$2:$C$53,"Buy")-SUMIFS('Transactions (Dated)'!$E$2:$E$53,'Transactions (Dated)'!$D$2:$D$53,'Share Values'!$V509,'Transactions (Dated)'!$B$2:$B$53,'Share Values'!AE$11,'Transactions (Dated)'!$C$2:$C$53,"Sell")</f>
        <v>6835</v>
      </c>
      <c r="AF509" s="40">
        <f ca="1">AF508+SUMIFS('Transactions (Dated)'!$E$2:$E$53,'Transactions (Dated)'!$D$2:$D$53,'Share Values'!$V509,'Transactions (Dated)'!$B$2:$B$53,'Share Values'!AF$11,'Transactions (Dated)'!$C$2:$C$53,"Buy")-SUMIFS('Transactions (Dated)'!$E$2:$E$53,'Transactions (Dated)'!$D$2:$D$53,'Share Values'!$V509,'Transactions (Dated)'!$B$2:$B$53,'Share Values'!AF$11,'Transactions (Dated)'!$C$2:$C$53,"Sell")</f>
        <v>0</v>
      </c>
      <c r="AG509" s="40">
        <f ca="1">AG508+SUMIFS('Transactions (Dated)'!$E$2:$E$53,'Transactions (Dated)'!$D$2:$D$53,'Share Values'!$V509,'Transactions (Dated)'!$B$2:$B$53,'Share Values'!AG$11,'Transactions (Dated)'!$C$2:$C$53,"Buy")-SUMIFS('Transactions (Dated)'!$E$2:$E$53,'Transactions (Dated)'!$D$2:$D$53,'Share Values'!$V509,'Transactions (Dated)'!$B$2:$B$53,'Share Values'!AG$11,'Transactions (Dated)'!$C$2:$C$53,"Sell")</f>
        <v>0</v>
      </c>
      <c r="AH509" s="40">
        <f ca="1">AH508+SUMIFS('Transactions (Dated)'!$E$2:$E$53,'Transactions (Dated)'!$D$2:$D$53,'Share Values'!$V509,'Transactions (Dated)'!$B$2:$B$53,'Share Values'!AH$11,'Transactions (Dated)'!$C$2:$C$53,"Buy")-SUMIFS('Transactions (Dated)'!$E$2:$E$53,'Transactions (Dated)'!$D$2:$D$53,'Share Values'!$V509,'Transactions (Dated)'!$B$2:$B$53,'Share Values'!AH$11,'Transactions (Dated)'!$C$2:$C$53,"Sell")</f>
        <v>0</v>
      </c>
      <c r="AI509" s="40">
        <f ca="1">AI508+SUMIFS('Transactions (Dated)'!$E$2:$E$53,'Transactions (Dated)'!$D$2:$D$53,'Share Values'!$V509,'Transactions (Dated)'!$B$2:$B$53,'Share Values'!AI$11,'Transactions (Dated)'!$C$2:$C$53,"Buy")-SUMIFS('Transactions (Dated)'!$E$2:$E$53,'Transactions (Dated)'!$D$2:$D$53,'Share Values'!$V509,'Transactions (Dated)'!$B$2:$B$53,'Share Values'!AI$11,'Transactions (Dated)'!$C$2:$C$53,"Sell")</f>
        <v>0</v>
      </c>
      <c r="AJ509" s="40">
        <f ca="1">AJ508+SUMIFS('Transactions (Dated)'!$E$2:$E$53,'Transactions (Dated)'!$D$2:$D$53,'Share Values'!$V509,'Transactions (Dated)'!$B$2:$B$53,'Share Values'!AJ$11,'Transactions (Dated)'!$C$2:$C$53,"Buy")-SUMIFS('Transactions (Dated)'!$E$2:$E$53,'Transactions (Dated)'!$D$2:$D$53,'Share Values'!$V509,'Transactions (Dated)'!$B$2:$B$53,'Share Values'!AJ$11,'Transactions (Dated)'!$C$2:$C$53,"Sell")</f>
        <v>0</v>
      </c>
      <c r="AK509" s="40"/>
      <c r="AM509" s="3">
        <f t="shared" si="177"/>
        <v>42636</v>
      </c>
      <c r="AN509" s="6">
        <f t="shared" ca="1" si="178"/>
        <v>48146.25</v>
      </c>
      <c r="AO509" s="6">
        <f t="shared" ca="1" si="179"/>
        <v>23437.5</v>
      </c>
      <c r="AP509" s="6">
        <f t="shared" ca="1" si="180"/>
        <v>0</v>
      </c>
      <c r="AQ509" s="6">
        <f t="shared" ca="1" si="181"/>
        <v>75169.159999999989</v>
      </c>
      <c r="AR509" s="6">
        <f t="shared" ca="1" si="182"/>
        <v>21601.599999999999</v>
      </c>
      <c r="AS509" s="6">
        <f t="shared" ca="1" si="183"/>
        <v>73255</v>
      </c>
      <c r="AT509" s="6">
        <f t="shared" ca="1" si="184"/>
        <v>47125</v>
      </c>
      <c r="AU509" s="6">
        <f t="shared" ca="1" si="185"/>
        <v>103667.3</v>
      </c>
      <c r="AV509" s="6">
        <f t="shared" ca="1" si="186"/>
        <v>69648.649999999994</v>
      </c>
      <c r="AW509" s="6">
        <f t="shared" ca="1" si="187"/>
        <v>0</v>
      </c>
      <c r="AX509" s="6">
        <f t="shared" ca="1" si="188"/>
        <v>0</v>
      </c>
      <c r="AY509" s="6">
        <f t="shared" ca="1" si="189"/>
        <v>0</v>
      </c>
      <c r="AZ509" s="6">
        <f t="shared" ca="1" si="190"/>
        <v>0</v>
      </c>
      <c r="BA509" s="6">
        <f t="shared" ca="1" si="191"/>
        <v>0</v>
      </c>
      <c r="BB509" s="6"/>
      <c r="BD509" s="4">
        <f t="shared" ca="1" si="192"/>
        <v>462050.45999999996</v>
      </c>
      <c r="BF509" s="3">
        <f t="shared" si="193"/>
        <v>42636</v>
      </c>
      <c r="BG509" s="6">
        <f>BG508+SUMIFS('Transactions (Dated)'!H:H,'Transactions (Dated)'!D:D,'Share Values'!AM509)</f>
        <v>633797.67999999993</v>
      </c>
      <c r="BH509" s="6">
        <f ca="1">BH508+SUMIFS('Transactions (Dated)'!$F:$F,'Transactions (Dated)'!$D:$D,$BF509,'Transactions (Dated)'!$B:$B,BH$11,'Transactions (Dated)'!$C:$C,"Dividend (paid to cash)")*W509</f>
        <v>0</v>
      </c>
      <c r="BI509" s="6">
        <f ca="1">BI508+SUMIFS('Transactions (Dated)'!$F:$F,'Transactions (Dated)'!$D:$D,$BF509,'Transactions (Dated)'!$B:$B,BI$11,'Transactions (Dated)'!$C:$C,"Dividend (paid to cash)")*X509</f>
        <v>2421.875</v>
      </c>
      <c r="BJ509" s="6">
        <f ca="1">BJ508+SUMIFS('Transactions (Dated)'!$F:$F,'Transactions (Dated)'!$D:$D,$BF509,'Transactions (Dated)'!$B:$B,BJ$11,'Transactions (Dated)'!$C:$C,"Dividend (paid to cash)")*Y509</f>
        <v>0</v>
      </c>
      <c r="BK509" s="6">
        <f ca="1">BK508+SUMIFS('Transactions (Dated)'!$F:$F,'Transactions (Dated)'!$D:$D,$BF509,'Transactions (Dated)'!$B:$B,BK$11,'Transactions (Dated)'!$C:$C,"Dividend (paid to cash)")*Z509</f>
        <v>482.46000000000004</v>
      </c>
      <c r="BL509" s="6">
        <f ca="1">BL508+SUMIFS('Transactions (Dated)'!$F:$F,'Transactions (Dated)'!$D:$D,$BF509,'Transactions (Dated)'!$B:$B,BL$11,'Transactions (Dated)'!$C:$C,"Dividend (paid to cash)")*AA509</f>
        <v>0</v>
      </c>
      <c r="BM509" s="6">
        <f ca="1">BM508+SUMIFS('Transactions (Dated)'!$F:$F,'Transactions (Dated)'!$D:$D,$BF509,'Transactions (Dated)'!$B:$B,BM$11,'Transactions (Dated)'!$C:$C,"Dividend (paid to cash)")*AB509</f>
        <v>3233.8530000000001</v>
      </c>
      <c r="BN509" s="6">
        <f ca="1">BN508+SUMIFS('Transactions (Dated)'!$F:$F,'Transactions (Dated)'!$D:$D,$BF509,'Transactions (Dated)'!$B:$B,BN$11,'Transactions (Dated)'!$C:$C,"Dividend (paid to cash)")*AC509</f>
        <v>2465</v>
      </c>
      <c r="BO509" s="6">
        <f ca="1">BO508+SUMIFS('Transactions (Dated)'!$F:$F,'Transactions (Dated)'!$D:$D,$BF509,'Transactions (Dated)'!$B:$B,BO$11,'Transactions (Dated)'!$C:$C,"Dividend (paid to cash)")*AD509</f>
        <v>0</v>
      </c>
      <c r="BP509" s="6">
        <f ca="1">BP508+SUMIFS('Transactions (Dated)'!$F:$F,'Transactions (Dated)'!$D:$D,$BF509,'Transactions (Dated)'!$B:$B,BP$11,'Transactions (Dated)'!$C:$C,"Dividend (paid to cash)")*AE509</f>
        <v>0</v>
      </c>
      <c r="BQ509" s="6">
        <f ca="1">BQ508+SUMIFS('Transactions (Dated)'!$F:$F,'Transactions (Dated)'!$D:$D,$BF509,'Transactions (Dated)'!$B:$B,BQ$11,'Transactions (Dated)'!$C:$C,"Dividend (paid to cash)")*AF509</f>
        <v>0</v>
      </c>
      <c r="BR509" s="6">
        <f ca="1">BR508+SUMIFS('Transactions (Dated)'!$F:$F,'Transactions (Dated)'!$D:$D,$BF509,'Transactions (Dated)'!$B:$B,BR$11,'Transactions (Dated)'!$C:$C,"Dividend (paid to cash)")*AG509</f>
        <v>0</v>
      </c>
      <c r="BS509" s="6">
        <f ca="1">BS508+SUMIFS('Transactions (Dated)'!$F:$F,'Transactions (Dated)'!$D:$D,$BF509,'Transactions (Dated)'!$B:$B,BS$11,'Transactions (Dated)'!$C:$C,"Dividend (paid to cash)")*AH509</f>
        <v>0</v>
      </c>
      <c r="BT509" s="6">
        <f ca="1">BT508+SUMIFS('Transactions (Dated)'!$F:$F,'Transactions (Dated)'!$D:$D,$BF509,'Transactions (Dated)'!$B:$B,BT$11,'Transactions (Dated)'!$C:$C,"Dividend (paid to cash)")*AI509</f>
        <v>0</v>
      </c>
      <c r="BU509" s="6">
        <f ca="1">BU508+SUMIFS('Transactions (Dated)'!$F:$F,'Transactions (Dated)'!$D:$D,$BF509,'Transactions (Dated)'!$B:$B,BU$11,'Transactions (Dated)'!$C:$C,"Dividend (paid to cash)")*AJ509</f>
        <v>0</v>
      </c>
      <c r="BV509" s="6"/>
      <c r="BX509" s="6">
        <f t="shared" ca="1" si="198"/>
        <v>642400.8679999999</v>
      </c>
      <c r="BZ509" s="3">
        <f t="shared" si="199"/>
        <v>42636</v>
      </c>
      <c r="CA509" s="4">
        <f t="shared" ca="1" si="194"/>
        <v>462050.45999999996</v>
      </c>
      <c r="CB509" s="4">
        <f t="shared" ca="1" si="195"/>
        <v>642400.8679999999</v>
      </c>
      <c r="CD509" s="4">
        <f t="shared" ca="1" si="196"/>
        <v>1104451.3279999997</v>
      </c>
    </row>
    <row r="510" spans="2:82" x14ac:dyDescent="0.15">
      <c r="B510" s="3">
        <f t="shared" si="197"/>
        <v>42639</v>
      </c>
      <c r="C510" s="2">
        <v>14619.5</v>
      </c>
      <c r="E510" s="70">
        <v>42639</v>
      </c>
      <c r="F510" s="69">
        <v>10.35</v>
      </c>
      <c r="G510" s="69">
        <v>2.48</v>
      </c>
      <c r="H510" s="69">
        <v>19.82</v>
      </c>
      <c r="I510" s="69">
        <v>39.65</v>
      </c>
      <c r="J510" s="69">
        <v>9.06</v>
      </c>
      <c r="K510" s="69">
        <v>14.93</v>
      </c>
      <c r="L510" s="69">
        <v>16.260000000000002</v>
      </c>
      <c r="M510" s="69">
        <v>7.2</v>
      </c>
      <c r="N510" s="69">
        <v>10.29</v>
      </c>
      <c r="O510" s="69">
        <v>11.26</v>
      </c>
      <c r="P510" s="69">
        <v>22.13</v>
      </c>
      <c r="Q510" s="69">
        <v>1.19</v>
      </c>
      <c r="R510" s="69">
        <v>4.93</v>
      </c>
      <c r="S510" s="69">
        <v>42.35</v>
      </c>
      <c r="T510" s="4"/>
      <c r="V510" s="3">
        <f t="shared" si="176"/>
        <v>42639</v>
      </c>
      <c r="W510" s="40">
        <f ca="1">W509+SUMIFS('Transactions (Dated)'!$E$2:$E$53,'Transactions (Dated)'!$D$2:$D$53,'Share Values'!$V510,'Transactions (Dated)'!$B$2:$B$53,'Share Values'!W$11,'Transactions (Dated)'!$C$2:$C$53,"Buy")-SUMIFS('Transactions (Dated)'!$E$2:$E$53,'Transactions (Dated)'!$D$2:$D$53,'Share Values'!$V510,'Transactions (Dated)'!$B$2:$B$53,'Share Values'!W$11,'Transactions (Dated)'!$C$2:$C$53,"Sell")</f>
        <v>4625</v>
      </c>
      <c r="X510" s="40">
        <f ca="1">X509+SUMIFS('Transactions (Dated)'!$E$2:$E$53,'Transactions (Dated)'!$D$2:$D$53,'Share Values'!$V510,'Transactions (Dated)'!$B$2:$B$53,'Share Values'!X$11,'Transactions (Dated)'!$C$2:$C$53,"Buy")-SUMIFS('Transactions (Dated)'!$E$2:$E$53,'Transactions (Dated)'!$D$2:$D$53,'Share Values'!$V510,'Transactions (Dated)'!$B$2:$B$53,'Share Values'!X$11,'Transactions (Dated)'!$C$2:$C$53,"Sell")</f>
        <v>9375</v>
      </c>
      <c r="Y510" s="40">
        <f ca="1">Y509+SUMIFS('Transactions (Dated)'!$E$2:$E$53,'Transactions (Dated)'!$D$2:$D$53,'Share Values'!$V510,'Transactions (Dated)'!$B$2:$B$53,'Share Values'!Y$11,'Transactions (Dated)'!$C$2:$C$53,"Buy")-SUMIFS('Transactions (Dated)'!$E$2:$E$53,'Transactions (Dated)'!$D$2:$D$53,'Share Values'!$V510,'Transactions (Dated)'!$B$2:$B$53,'Share Values'!Y$11,'Transactions (Dated)'!$C$2:$C$53,"Sell")</f>
        <v>0</v>
      </c>
      <c r="Z510" s="40">
        <f ca="1">Z509+SUMIFS('Transactions (Dated)'!$E$2:$E$53,'Transactions (Dated)'!$D$2:$D$53,'Share Values'!$V510,'Transactions (Dated)'!$B$2:$B$53,'Share Values'!Z$11,'Transactions (Dated)'!$C$2:$C$53,"Buy")-SUMIFS('Transactions (Dated)'!$E$2:$E$53,'Transactions (Dated)'!$D$2:$D$53,'Share Values'!$V510,'Transactions (Dated)'!$B$2:$B$53,'Share Values'!Z$11,'Transactions (Dated)'!$C$2:$C$53,"Sell")</f>
        <v>1892</v>
      </c>
      <c r="AA510" s="40">
        <f ca="1">AA509+SUMIFS('Transactions (Dated)'!$E$2:$E$53,'Transactions (Dated)'!$D$2:$D$53,'Share Values'!$V510,'Transactions (Dated)'!$B$2:$B$53,'Share Values'!AA$11,'Transactions (Dated)'!$C$2:$C$53,"Buy")-SUMIFS('Transactions (Dated)'!$E$2:$E$53,'Transactions (Dated)'!$D$2:$D$53,'Share Values'!$V510,'Transactions (Dated)'!$B$2:$B$53,'Share Values'!AA$11,'Transactions (Dated)'!$C$2:$C$53,"Sell")</f>
        <v>2348</v>
      </c>
      <c r="AB510" s="40">
        <f ca="1">AB509+SUMIFS('Transactions (Dated)'!$E$2:$E$53,'Transactions (Dated)'!$D$2:$D$53,'Share Values'!$V510,'Transactions (Dated)'!$B$2:$B$53,'Share Values'!AB$11,'Transactions (Dated)'!$C$2:$C$53,"Buy")-SUMIFS('Transactions (Dated)'!$E$2:$E$53,'Transactions (Dated)'!$D$2:$D$53,'Share Values'!$V510,'Transactions (Dated)'!$B$2:$B$53,'Share Values'!AB$11,'Transactions (Dated)'!$C$2:$C$53,"Sell")</f>
        <v>4900</v>
      </c>
      <c r="AC510" s="40">
        <f ca="1">AC509+SUMIFS('Transactions (Dated)'!$E$2:$E$53,'Transactions (Dated)'!$D$2:$D$53,'Share Values'!$V510,'Transactions (Dated)'!$B$2:$B$53,'Share Values'!AC$11,'Transactions (Dated)'!$C$2:$C$53,"Buy")-SUMIFS('Transactions (Dated)'!$E$2:$E$53,'Transactions (Dated)'!$D$2:$D$53,'Share Values'!$V510,'Transactions (Dated)'!$B$2:$B$53,'Share Values'!AC$11,'Transactions (Dated)'!$C$2:$C$53,"Sell")</f>
        <v>2900</v>
      </c>
      <c r="AD510" s="40">
        <f ca="1">AD509+SUMIFS('Transactions (Dated)'!$E$2:$E$53,'Transactions (Dated)'!$D$2:$D$53,'Share Values'!$V510,'Transactions (Dated)'!$B$2:$B$53,'Share Values'!AD$11,'Transactions (Dated)'!$C$2:$C$53,"Buy")-SUMIFS('Transactions (Dated)'!$E$2:$E$53,'Transactions (Dated)'!$D$2:$D$53,'Share Values'!$V510,'Transactions (Dated)'!$B$2:$B$53,'Share Values'!AD$11,'Transactions (Dated)'!$C$2:$C$53,"Sell")</f>
        <v>14201</v>
      </c>
      <c r="AE510" s="40">
        <f ca="1">AE509+SUMIFS('Transactions (Dated)'!$E$2:$E$53,'Transactions (Dated)'!$D$2:$D$53,'Share Values'!$V510,'Transactions (Dated)'!$B$2:$B$53,'Share Values'!AE$11,'Transactions (Dated)'!$C$2:$C$53,"Buy")-SUMIFS('Transactions (Dated)'!$E$2:$E$53,'Transactions (Dated)'!$D$2:$D$53,'Share Values'!$V510,'Transactions (Dated)'!$B$2:$B$53,'Share Values'!AE$11,'Transactions (Dated)'!$C$2:$C$53,"Sell")</f>
        <v>6835</v>
      </c>
      <c r="AF510" s="40">
        <f ca="1">AF509+SUMIFS('Transactions (Dated)'!$E$2:$E$53,'Transactions (Dated)'!$D$2:$D$53,'Share Values'!$V510,'Transactions (Dated)'!$B$2:$B$53,'Share Values'!AF$11,'Transactions (Dated)'!$C$2:$C$53,"Buy")-SUMIFS('Transactions (Dated)'!$E$2:$E$53,'Transactions (Dated)'!$D$2:$D$53,'Share Values'!$V510,'Transactions (Dated)'!$B$2:$B$53,'Share Values'!AF$11,'Transactions (Dated)'!$C$2:$C$53,"Sell")</f>
        <v>0</v>
      </c>
      <c r="AG510" s="40">
        <f ca="1">AG509+SUMIFS('Transactions (Dated)'!$E$2:$E$53,'Transactions (Dated)'!$D$2:$D$53,'Share Values'!$V510,'Transactions (Dated)'!$B$2:$B$53,'Share Values'!AG$11,'Transactions (Dated)'!$C$2:$C$53,"Buy")-SUMIFS('Transactions (Dated)'!$E$2:$E$53,'Transactions (Dated)'!$D$2:$D$53,'Share Values'!$V510,'Transactions (Dated)'!$B$2:$B$53,'Share Values'!AG$11,'Transactions (Dated)'!$C$2:$C$53,"Sell")</f>
        <v>0</v>
      </c>
      <c r="AH510" s="40">
        <f ca="1">AH509+SUMIFS('Transactions (Dated)'!$E$2:$E$53,'Transactions (Dated)'!$D$2:$D$53,'Share Values'!$V510,'Transactions (Dated)'!$B$2:$B$53,'Share Values'!AH$11,'Transactions (Dated)'!$C$2:$C$53,"Buy")-SUMIFS('Transactions (Dated)'!$E$2:$E$53,'Transactions (Dated)'!$D$2:$D$53,'Share Values'!$V510,'Transactions (Dated)'!$B$2:$B$53,'Share Values'!AH$11,'Transactions (Dated)'!$C$2:$C$53,"Sell")</f>
        <v>0</v>
      </c>
      <c r="AI510" s="40">
        <f ca="1">AI509+SUMIFS('Transactions (Dated)'!$E$2:$E$53,'Transactions (Dated)'!$D$2:$D$53,'Share Values'!$V510,'Transactions (Dated)'!$B$2:$B$53,'Share Values'!AI$11,'Transactions (Dated)'!$C$2:$C$53,"Buy")-SUMIFS('Transactions (Dated)'!$E$2:$E$53,'Transactions (Dated)'!$D$2:$D$53,'Share Values'!$V510,'Transactions (Dated)'!$B$2:$B$53,'Share Values'!AI$11,'Transactions (Dated)'!$C$2:$C$53,"Sell")</f>
        <v>0</v>
      </c>
      <c r="AJ510" s="40">
        <f ca="1">AJ509+SUMIFS('Transactions (Dated)'!$E$2:$E$53,'Transactions (Dated)'!$D$2:$D$53,'Share Values'!$V510,'Transactions (Dated)'!$B$2:$B$53,'Share Values'!AJ$11,'Transactions (Dated)'!$C$2:$C$53,"Buy")-SUMIFS('Transactions (Dated)'!$E$2:$E$53,'Transactions (Dated)'!$D$2:$D$53,'Share Values'!$V510,'Transactions (Dated)'!$B$2:$B$53,'Share Values'!AJ$11,'Transactions (Dated)'!$C$2:$C$53,"Sell")</f>
        <v>0</v>
      </c>
      <c r="AK510" s="40"/>
      <c r="AM510" s="3">
        <f t="shared" si="177"/>
        <v>42639</v>
      </c>
      <c r="AN510" s="6">
        <f t="shared" ca="1" si="178"/>
        <v>47868.75</v>
      </c>
      <c r="AO510" s="6">
        <f t="shared" ca="1" si="179"/>
        <v>23250</v>
      </c>
      <c r="AP510" s="6">
        <f t="shared" ca="1" si="180"/>
        <v>0</v>
      </c>
      <c r="AQ510" s="6">
        <f t="shared" ca="1" si="181"/>
        <v>75017.8</v>
      </c>
      <c r="AR510" s="6">
        <f t="shared" ca="1" si="182"/>
        <v>21272.880000000001</v>
      </c>
      <c r="AS510" s="6">
        <f t="shared" ca="1" si="183"/>
        <v>73157</v>
      </c>
      <c r="AT510" s="6">
        <f t="shared" ca="1" si="184"/>
        <v>47154.000000000007</v>
      </c>
      <c r="AU510" s="6">
        <f t="shared" ca="1" si="185"/>
        <v>102247.2</v>
      </c>
      <c r="AV510" s="6">
        <f t="shared" ca="1" si="186"/>
        <v>70332.149999999994</v>
      </c>
      <c r="AW510" s="6">
        <f t="shared" ca="1" si="187"/>
        <v>0</v>
      </c>
      <c r="AX510" s="6">
        <f t="shared" ca="1" si="188"/>
        <v>0</v>
      </c>
      <c r="AY510" s="6">
        <f t="shared" ca="1" si="189"/>
        <v>0</v>
      </c>
      <c r="AZ510" s="6">
        <f t="shared" ca="1" si="190"/>
        <v>0</v>
      </c>
      <c r="BA510" s="6">
        <f t="shared" ca="1" si="191"/>
        <v>0</v>
      </c>
      <c r="BB510" s="6"/>
      <c r="BD510" s="4">
        <f t="shared" ca="1" si="192"/>
        <v>460299.78</v>
      </c>
      <c r="BF510" s="3">
        <f t="shared" si="193"/>
        <v>42639</v>
      </c>
      <c r="BG510" s="6">
        <f>BG509+SUMIFS('Transactions (Dated)'!H:H,'Transactions (Dated)'!D:D,'Share Values'!AM510)</f>
        <v>633797.67999999993</v>
      </c>
      <c r="BH510" s="6">
        <f ca="1">BH509+SUMIFS('Transactions (Dated)'!$F:$F,'Transactions (Dated)'!$D:$D,$BF510,'Transactions (Dated)'!$B:$B,BH$11,'Transactions (Dated)'!$C:$C,"Dividend (paid to cash)")*W510</f>
        <v>0</v>
      </c>
      <c r="BI510" s="6">
        <f ca="1">BI509+SUMIFS('Transactions (Dated)'!$F:$F,'Transactions (Dated)'!$D:$D,$BF510,'Transactions (Dated)'!$B:$B,BI$11,'Transactions (Dated)'!$C:$C,"Dividend (paid to cash)")*X510</f>
        <v>2421.875</v>
      </c>
      <c r="BJ510" s="6">
        <f ca="1">BJ509+SUMIFS('Transactions (Dated)'!$F:$F,'Transactions (Dated)'!$D:$D,$BF510,'Transactions (Dated)'!$B:$B,BJ$11,'Transactions (Dated)'!$C:$C,"Dividend (paid to cash)")*Y510</f>
        <v>0</v>
      </c>
      <c r="BK510" s="6">
        <f ca="1">BK509+SUMIFS('Transactions (Dated)'!$F:$F,'Transactions (Dated)'!$D:$D,$BF510,'Transactions (Dated)'!$B:$B,BK$11,'Transactions (Dated)'!$C:$C,"Dividend (paid to cash)")*Z510</f>
        <v>482.46000000000004</v>
      </c>
      <c r="BL510" s="6">
        <f ca="1">BL509+SUMIFS('Transactions (Dated)'!$F:$F,'Transactions (Dated)'!$D:$D,$BF510,'Transactions (Dated)'!$B:$B,BL$11,'Transactions (Dated)'!$C:$C,"Dividend (paid to cash)")*AA510</f>
        <v>0</v>
      </c>
      <c r="BM510" s="6">
        <f ca="1">BM509+SUMIFS('Transactions (Dated)'!$F:$F,'Transactions (Dated)'!$D:$D,$BF510,'Transactions (Dated)'!$B:$B,BM$11,'Transactions (Dated)'!$C:$C,"Dividend (paid to cash)")*AB510</f>
        <v>3233.8530000000001</v>
      </c>
      <c r="BN510" s="6">
        <f ca="1">BN509+SUMIFS('Transactions (Dated)'!$F:$F,'Transactions (Dated)'!$D:$D,$BF510,'Transactions (Dated)'!$B:$B,BN$11,'Transactions (Dated)'!$C:$C,"Dividend (paid to cash)")*AC510</f>
        <v>2465</v>
      </c>
      <c r="BO510" s="6">
        <f ca="1">BO509+SUMIFS('Transactions (Dated)'!$F:$F,'Transactions (Dated)'!$D:$D,$BF510,'Transactions (Dated)'!$B:$B,BO$11,'Transactions (Dated)'!$C:$C,"Dividend (paid to cash)")*AD510</f>
        <v>0</v>
      </c>
      <c r="BP510" s="6">
        <f ca="1">BP509+SUMIFS('Transactions (Dated)'!$F:$F,'Transactions (Dated)'!$D:$D,$BF510,'Transactions (Dated)'!$B:$B,BP$11,'Transactions (Dated)'!$C:$C,"Dividend (paid to cash)")*AE510</f>
        <v>0</v>
      </c>
      <c r="BQ510" s="6">
        <f ca="1">BQ509+SUMIFS('Transactions (Dated)'!$F:$F,'Transactions (Dated)'!$D:$D,$BF510,'Transactions (Dated)'!$B:$B,BQ$11,'Transactions (Dated)'!$C:$C,"Dividend (paid to cash)")*AF510</f>
        <v>0</v>
      </c>
      <c r="BR510" s="6">
        <f ca="1">BR509+SUMIFS('Transactions (Dated)'!$F:$F,'Transactions (Dated)'!$D:$D,$BF510,'Transactions (Dated)'!$B:$B,BR$11,'Transactions (Dated)'!$C:$C,"Dividend (paid to cash)")*AG510</f>
        <v>0</v>
      </c>
      <c r="BS510" s="6">
        <f ca="1">BS509+SUMIFS('Transactions (Dated)'!$F:$F,'Transactions (Dated)'!$D:$D,$BF510,'Transactions (Dated)'!$B:$B,BS$11,'Transactions (Dated)'!$C:$C,"Dividend (paid to cash)")*AH510</f>
        <v>0</v>
      </c>
      <c r="BT510" s="6">
        <f ca="1">BT509+SUMIFS('Transactions (Dated)'!$F:$F,'Transactions (Dated)'!$D:$D,$BF510,'Transactions (Dated)'!$B:$B,BT$11,'Transactions (Dated)'!$C:$C,"Dividend (paid to cash)")*AI510</f>
        <v>0</v>
      </c>
      <c r="BU510" s="6">
        <f ca="1">BU509+SUMIFS('Transactions (Dated)'!$F:$F,'Transactions (Dated)'!$D:$D,$BF510,'Transactions (Dated)'!$B:$B,BU$11,'Transactions (Dated)'!$C:$C,"Dividend (paid to cash)")*AJ510</f>
        <v>0</v>
      </c>
      <c r="BV510" s="6"/>
      <c r="BX510" s="6">
        <f t="shared" ca="1" si="198"/>
        <v>642400.8679999999</v>
      </c>
      <c r="BZ510" s="3">
        <f t="shared" si="199"/>
        <v>42639</v>
      </c>
      <c r="CA510" s="4">
        <f t="shared" ca="1" si="194"/>
        <v>460299.78</v>
      </c>
      <c r="CB510" s="4">
        <f t="shared" ca="1" si="195"/>
        <v>642400.8679999999</v>
      </c>
      <c r="CD510" s="4">
        <f t="shared" ca="1" si="196"/>
        <v>1102700.648</v>
      </c>
    </row>
    <row r="511" spans="2:82" x14ac:dyDescent="0.15">
      <c r="B511" s="3">
        <f t="shared" si="197"/>
        <v>42640</v>
      </c>
      <c r="C511" s="2">
        <v>14558</v>
      </c>
      <c r="E511" s="70">
        <v>42640</v>
      </c>
      <c r="F511" s="69">
        <v>10.41</v>
      </c>
      <c r="G511" s="69">
        <v>2.36</v>
      </c>
      <c r="H511" s="69">
        <v>19.59</v>
      </c>
      <c r="I511" s="69">
        <v>39.81</v>
      </c>
      <c r="J511" s="69">
        <v>9.0299999999999994</v>
      </c>
      <c r="K511" s="69">
        <v>14.75</v>
      </c>
      <c r="L511" s="69">
        <v>16.2</v>
      </c>
      <c r="M511" s="69">
        <v>7.06</v>
      </c>
      <c r="N511" s="69">
        <v>10.25</v>
      </c>
      <c r="O511" s="69">
        <v>11.0167</v>
      </c>
      <c r="P511" s="69">
        <v>22.14</v>
      </c>
      <c r="Q511" s="69">
        <v>1.41</v>
      </c>
      <c r="R511" s="69">
        <v>4.76</v>
      </c>
      <c r="S511" s="69">
        <v>42.3</v>
      </c>
      <c r="T511" s="4"/>
      <c r="V511" s="3">
        <f t="shared" si="176"/>
        <v>42640</v>
      </c>
      <c r="W511" s="40">
        <f ca="1">W510+SUMIFS('Transactions (Dated)'!$E$2:$E$53,'Transactions (Dated)'!$D$2:$D$53,'Share Values'!$V511,'Transactions (Dated)'!$B$2:$B$53,'Share Values'!W$11,'Transactions (Dated)'!$C$2:$C$53,"Buy")-SUMIFS('Transactions (Dated)'!$E$2:$E$53,'Transactions (Dated)'!$D$2:$D$53,'Share Values'!$V511,'Transactions (Dated)'!$B$2:$B$53,'Share Values'!W$11,'Transactions (Dated)'!$C$2:$C$53,"Sell")</f>
        <v>4625</v>
      </c>
      <c r="X511" s="40">
        <f ca="1">X510+SUMIFS('Transactions (Dated)'!$E$2:$E$53,'Transactions (Dated)'!$D$2:$D$53,'Share Values'!$V511,'Transactions (Dated)'!$B$2:$B$53,'Share Values'!X$11,'Transactions (Dated)'!$C$2:$C$53,"Buy")-SUMIFS('Transactions (Dated)'!$E$2:$E$53,'Transactions (Dated)'!$D$2:$D$53,'Share Values'!$V511,'Transactions (Dated)'!$B$2:$B$53,'Share Values'!X$11,'Transactions (Dated)'!$C$2:$C$53,"Sell")</f>
        <v>9375</v>
      </c>
      <c r="Y511" s="40">
        <f ca="1">Y510+SUMIFS('Transactions (Dated)'!$E$2:$E$53,'Transactions (Dated)'!$D$2:$D$53,'Share Values'!$V511,'Transactions (Dated)'!$B$2:$B$53,'Share Values'!Y$11,'Transactions (Dated)'!$C$2:$C$53,"Buy")-SUMIFS('Transactions (Dated)'!$E$2:$E$53,'Transactions (Dated)'!$D$2:$D$53,'Share Values'!$V511,'Transactions (Dated)'!$B$2:$B$53,'Share Values'!Y$11,'Transactions (Dated)'!$C$2:$C$53,"Sell")</f>
        <v>0</v>
      </c>
      <c r="Z511" s="40">
        <f ca="1">Z510+SUMIFS('Transactions (Dated)'!$E$2:$E$53,'Transactions (Dated)'!$D$2:$D$53,'Share Values'!$V511,'Transactions (Dated)'!$B$2:$B$53,'Share Values'!Z$11,'Transactions (Dated)'!$C$2:$C$53,"Buy")-SUMIFS('Transactions (Dated)'!$E$2:$E$53,'Transactions (Dated)'!$D$2:$D$53,'Share Values'!$V511,'Transactions (Dated)'!$B$2:$B$53,'Share Values'!Z$11,'Transactions (Dated)'!$C$2:$C$53,"Sell")</f>
        <v>1892</v>
      </c>
      <c r="AA511" s="40">
        <f ca="1">AA510+SUMIFS('Transactions (Dated)'!$E$2:$E$53,'Transactions (Dated)'!$D$2:$D$53,'Share Values'!$V511,'Transactions (Dated)'!$B$2:$B$53,'Share Values'!AA$11,'Transactions (Dated)'!$C$2:$C$53,"Buy")-SUMIFS('Transactions (Dated)'!$E$2:$E$53,'Transactions (Dated)'!$D$2:$D$53,'Share Values'!$V511,'Transactions (Dated)'!$B$2:$B$53,'Share Values'!AA$11,'Transactions (Dated)'!$C$2:$C$53,"Sell")</f>
        <v>2348</v>
      </c>
      <c r="AB511" s="40">
        <f ca="1">AB510+SUMIFS('Transactions (Dated)'!$E$2:$E$53,'Transactions (Dated)'!$D$2:$D$53,'Share Values'!$V511,'Transactions (Dated)'!$B$2:$B$53,'Share Values'!AB$11,'Transactions (Dated)'!$C$2:$C$53,"Buy")-SUMIFS('Transactions (Dated)'!$E$2:$E$53,'Transactions (Dated)'!$D$2:$D$53,'Share Values'!$V511,'Transactions (Dated)'!$B$2:$B$53,'Share Values'!AB$11,'Transactions (Dated)'!$C$2:$C$53,"Sell")</f>
        <v>4900</v>
      </c>
      <c r="AC511" s="40">
        <f ca="1">AC510+SUMIFS('Transactions (Dated)'!$E$2:$E$53,'Transactions (Dated)'!$D$2:$D$53,'Share Values'!$V511,'Transactions (Dated)'!$B$2:$B$53,'Share Values'!AC$11,'Transactions (Dated)'!$C$2:$C$53,"Buy")-SUMIFS('Transactions (Dated)'!$E$2:$E$53,'Transactions (Dated)'!$D$2:$D$53,'Share Values'!$V511,'Transactions (Dated)'!$B$2:$B$53,'Share Values'!AC$11,'Transactions (Dated)'!$C$2:$C$53,"Sell")</f>
        <v>2900</v>
      </c>
      <c r="AD511" s="40">
        <f ca="1">AD510+SUMIFS('Transactions (Dated)'!$E$2:$E$53,'Transactions (Dated)'!$D$2:$D$53,'Share Values'!$V511,'Transactions (Dated)'!$B$2:$B$53,'Share Values'!AD$11,'Transactions (Dated)'!$C$2:$C$53,"Buy")-SUMIFS('Transactions (Dated)'!$E$2:$E$53,'Transactions (Dated)'!$D$2:$D$53,'Share Values'!$V511,'Transactions (Dated)'!$B$2:$B$53,'Share Values'!AD$11,'Transactions (Dated)'!$C$2:$C$53,"Sell")</f>
        <v>14201</v>
      </c>
      <c r="AE511" s="40">
        <f ca="1">AE510+SUMIFS('Transactions (Dated)'!$E$2:$E$53,'Transactions (Dated)'!$D$2:$D$53,'Share Values'!$V511,'Transactions (Dated)'!$B$2:$B$53,'Share Values'!AE$11,'Transactions (Dated)'!$C$2:$C$53,"Buy")-SUMIFS('Transactions (Dated)'!$E$2:$E$53,'Transactions (Dated)'!$D$2:$D$53,'Share Values'!$V511,'Transactions (Dated)'!$B$2:$B$53,'Share Values'!AE$11,'Transactions (Dated)'!$C$2:$C$53,"Sell")</f>
        <v>6835</v>
      </c>
      <c r="AF511" s="40">
        <f ca="1">AF510+SUMIFS('Transactions (Dated)'!$E$2:$E$53,'Transactions (Dated)'!$D$2:$D$53,'Share Values'!$V511,'Transactions (Dated)'!$B$2:$B$53,'Share Values'!AF$11,'Transactions (Dated)'!$C$2:$C$53,"Buy")-SUMIFS('Transactions (Dated)'!$E$2:$E$53,'Transactions (Dated)'!$D$2:$D$53,'Share Values'!$V511,'Transactions (Dated)'!$B$2:$B$53,'Share Values'!AF$11,'Transactions (Dated)'!$C$2:$C$53,"Sell")</f>
        <v>0</v>
      </c>
      <c r="AG511" s="40">
        <f ca="1">AG510+SUMIFS('Transactions (Dated)'!$E$2:$E$53,'Transactions (Dated)'!$D$2:$D$53,'Share Values'!$V511,'Transactions (Dated)'!$B$2:$B$53,'Share Values'!AG$11,'Transactions (Dated)'!$C$2:$C$53,"Buy")-SUMIFS('Transactions (Dated)'!$E$2:$E$53,'Transactions (Dated)'!$D$2:$D$53,'Share Values'!$V511,'Transactions (Dated)'!$B$2:$B$53,'Share Values'!AG$11,'Transactions (Dated)'!$C$2:$C$53,"Sell")</f>
        <v>0</v>
      </c>
      <c r="AH511" s="40">
        <f ca="1">AH510+SUMIFS('Transactions (Dated)'!$E$2:$E$53,'Transactions (Dated)'!$D$2:$D$53,'Share Values'!$V511,'Transactions (Dated)'!$B$2:$B$53,'Share Values'!AH$11,'Transactions (Dated)'!$C$2:$C$53,"Buy")-SUMIFS('Transactions (Dated)'!$E$2:$E$53,'Transactions (Dated)'!$D$2:$D$53,'Share Values'!$V511,'Transactions (Dated)'!$B$2:$B$53,'Share Values'!AH$11,'Transactions (Dated)'!$C$2:$C$53,"Sell")</f>
        <v>0</v>
      </c>
      <c r="AI511" s="40">
        <f ca="1">AI510+SUMIFS('Transactions (Dated)'!$E$2:$E$53,'Transactions (Dated)'!$D$2:$D$53,'Share Values'!$V511,'Transactions (Dated)'!$B$2:$B$53,'Share Values'!AI$11,'Transactions (Dated)'!$C$2:$C$53,"Buy")-SUMIFS('Transactions (Dated)'!$E$2:$E$53,'Transactions (Dated)'!$D$2:$D$53,'Share Values'!$V511,'Transactions (Dated)'!$B$2:$B$53,'Share Values'!AI$11,'Transactions (Dated)'!$C$2:$C$53,"Sell")</f>
        <v>0</v>
      </c>
      <c r="AJ511" s="40">
        <f ca="1">AJ510+SUMIFS('Transactions (Dated)'!$E$2:$E$53,'Transactions (Dated)'!$D$2:$D$53,'Share Values'!$V511,'Transactions (Dated)'!$B$2:$B$53,'Share Values'!AJ$11,'Transactions (Dated)'!$C$2:$C$53,"Buy")-SUMIFS('Transactions (Dated)'!$E$2:$E$53,'Transactions (Dated)'!$D$2:$D$53,'Share Values'!$V511,'Transactions (Dated)'!$B$2:$B$53,'Share Values'!AJ$11,'Transactions (Dated)'!$C$2:$C$53,"Sell")</f>
        <v>0</v>
      </c>
      <c r="AK511" s="40"/>
      <c r="AM511" s="3">
        <f t="shared" si="177"/>
        <v>42640</v>
      </c>
      <c r="AN511" s="6">
        <f t="shared" ca="1" si="178"/>
        <v>48146.25</v>
      </c>
      <c r="AO511" s="6">
        <f t="shared" ca="1" si="179"/>
        <v>22125</v>
      </c>
      <c r="AP511" s="6">
        <f t="shared" ca="1" si="180"/>
        <v>0</v>
      </c>
      <c r="AQ511" s="6">
        <f t="shared" ca="1" si="181"/>
        <v>75320.52</v>
      </c>
      <c r="AR511" s="6">
        <f t="shared" ca="1" si="182"/>
        <v>21202.44</v>
      </c>
      <c r="AS511" s="6">
        <f t="shared" ca="1" si="183"/>
        <v>72275</v>
      </c>
      <c r="AT511" s="6">
        <f t="shared" ca="1" si="184"/>
        <v>46980</v>
      </c>
      <c r="AU511" s="6">
        <f t="shared" ca="1" si="185"/>
        <v>100259.06</v>
      </c>
      <c r="AV511" s="6">
        <f t="shared" ca="1" si="186"/>
        <v>70058.75</v>
      </c>
      <c r="AW511" s="6">
        <f t="shared" ca="1" si="187"/>
        <v>0</v>
      </c>
      <c r="AX511" s="6">
        <f t="shared" ca="1" si="188"/>
        <v>0</v>
      </c>
      <c r="AY511" s="6">
        <f t="shared" ca="1" si="189"/>
        <v>0</v>
      </c>
      <c r="AZ511" s="6">
        <f t="shared" ca="1" si="190"/>
        <v>0</v>
      </c>
      <c r="BA511" s="6">
        <f t="shared" ca="1" si="191"/>
        <v>0</v>
      </c>
      <c r="BB511" s="6"/>
      <c r="BD511" s="4">
        <f t="shared" ca="1" si="192"/>
        <v>456367.02</v>
      </c>
      <c r="BF511" s="3">
        <f t="shared" si="193"/>
        <v>42640</v>
      </c>
      <c r="BG511" s="6">
        <f>BG510+SUMIFS('Transactions (Dated)'!H:H,'Transactions (Dated)'!D:D,'Share Values'!AM511)</f>
        <v>633797.67999999993</v>
      </c>
      <c r="BH511" s="6">
        <f ca="1">BH510+SUMIFS('Transactions (Dated)'!$F:$F,'Transactions (Dated)'!$D:$D,$BF511,'Transactions (Dated)'!$B:$B,BH$11,'Transactions (Dated)'!$C:$C,"Dividend (paid to cash)")*W511</f>
        <v>0</v>
      </c>
      <c r="BI511" s="6">
        <f ca="1">BI510+SUMIFS('Transactions (Dated)'!$F:$F,'Transactions (Dated)'!$D:$D,$BF511,'Transactions (Dated)'!$B:$B,BI$11,'Transactions (Dated)'!$C:$C,"Dividend (paid to cash)")*X511</f>
        <v>2421.875</v>
      </c>
      <c r="BJ511" s="6">
        <f ca="1">BJ510+SUMIFS('Transactions (Dated)'!$F:$F,'Transactions (Dated)'!$D:$D,$BF511,'Transactions (Dated)'!$B:$B,BJ$11,'Transactions (Dated)'!$C:$C,"Dividend (paid to cash)")*Y511</f>
        <v>0</v>
      </c>
      <c r="BK511" s="6">
        <f ca="1">BK510+SUMIFS('Transactions (Dated)'!$F:$F,'Transactions (Dated)'!$D:$D,$BF511,'Transactions (Dated)'!$B:$B,BK$11,'Transactions (Dated)'!$C:$C,"Dividend (paid to cash)")*Z511</f>
        <v>482.46000000000004</v>
      </c>
      <c r="BL511" s="6">
        <f ca="1">BL510+SUMIFS('Transactions (Dated)'!$F:$F,'Transactions (Dated)'!$D:$D,$BF511,'Transactions (Dated)'!$B:$B,BL$11,'Transactions (Dated)'!$C:$C,"Dividend (paid to cash)")*AA511</f>
        <v>0</v>
      </c>
      <c r="BM511" s="6">
        <f ca="1">BM510+SUMIFS('Transactions (Dated)'!$F:$F,'Transactions (Dated)'!$D:$D,$BF511,'Transactions (Dated)'!$B:$B,BM$11,'Transactions (Dated)'!$C:$C,"Dividend (paid to cash)")*AB511</f>
        <v>3233.8530000000001</v>
      </c>
      <c r="BN511" s="6">
        <f ca="1">BN510+SUMIFS('Transactions (Dated)'!$F:$F,'Transactions (Dated)'!$D:$D,$BF511,'Transactions (Dated)'!$B:$B,BN$11,'Transactions (Dated)'!$C:$C,"Dividend (paid to cash)")*AC511</f>
        <v>2465</v>
      </c>
      <c r="BO511" s="6">
        <f ca="1">BO510+SUMIFS('Transactions (Dated)'!$F:$F,'Transactions (Dated)'!$D:$D,$BF511,'Transactions (Dated)'!$B:$B,BO$11,'Transactions (Dated)'!$C:$C,"Dividend (paid to cash)")*AD511</f>
        <v>0</v>
      </c>
      <c r="BP511" s="6">
        <f ca="1">BP510+SUMIFS('Transactions (Dated)'!$F:$F,'Transactions (Dated)'!$D:$D,$BF511,'Transactions (Dated)'!$B:$B,BP$11,'Transactions (Dated)'!$C:$C,"Dividend (paid to cash)")*AE511</f>
        <v>0</v>
      </c>
      <c r="BQ511" s="6">
        <f ca="1">BQ510+SUMIFS('Transactions (Dated)'!$F:$F,'Transactions (Dated)'!$D:$D,$BF511,'Transactions (Dated)'!$B:$B,BQ$11,'Transactions (Dated)'!$C:$C,"Dividend (paid to cash)")*AF511</f>
        <v>0</v>
      </c>
      <c r="BR511" s="6">
        <f ca="1">BR510+SUMIFS('Transactions (Dated)'!$F:$F,'Transactions (Dated)'!$D:$D,$BF511,'Transactions (Dated)'!$B:$B,BR$11,'Transactions (Dated)'!$C:$C,"Dividend (paid to cash)")*AG511</f>
        <v>0</v>
      </c>
      <c r="BS511" s="6">
        <f ca="1">BS510+SUMIFS('Transactions (Dated)'!$F:$F,'Transactions (Dated)'!$D:$D,$BF511,'Transactions (Dated)'!$B:$B,BS$11,'Transactions (Dated)'!$C:$C,"Dividend (paid to cash)")*AH511</f>
        <v>0</v>
      </c>
      <c r="BT511" s="6">
        <f ca="1">BT510+SUMIFS('Transactions (Dated)'!$F:$F,'Transactions (Dated)'!$D:$D,$BF511,'Transactions (Dated)'!$B:$B,BT$11,'Transactions (Dated)'!$C:$C,"Dividend (paid to cash)")*AI511</f>
        <v>0</v>
      </c>
      <c r="BU511" s="6">
        <f ca="1">BU510+SUMIFS('Transactions (Dated)'!$F:$F,'Transactions (Dated)'!$D:$D,$BF511,'Transactions (Dated)'!$B:$B,BU$11,'Transactions (Dated)'!$C:$C,"Dividend (paid to cash)")*AJ511</f>
        <v>0</v>
      </c>
      <c r="BV511" s="6"/>
      <c r="BX511" s="6">
        <f t="shared" ca="1" si="198"/>
        <v>642400.8679999999</v>
      </c>
      <c r="BZ511" s="3">
        <f t="shared" si="199"/>
        <v>42640</v>
      </c>
      <c r="CA511" s="4">
        <f t="shared" ca="1" si="194"/>
        <v>456367.02</v>
      </c>
      <c r="CB511" s="4">
        <f t="shared" ca="1" si="195"/>
        <v>642400.8679999999</v>
      </c>
      <c r="CD511" s="4">
        <f t="shared" ca="1" si="196"/>
        <v>1098767.8879999998</v>
      </c>
    </row>
    <row r="512" spans="2:82" x14ac:dyDescent="0.15">
      <c r="B512" s="3">
        <f t="shared" si="197"/>
        <v>42641</v>
      </c>
      <c r="C512" s="2">
        <v>14731.4</v>
      </c>
      <c r="E512" s="70">
        <v>42641</v>
      </c>
      <c r="F512" s="69">
        <v>10.89</v>
      </c>
      <c r="G512" s="69">
        <v>2.5299999999999998</v>
      </c>
      <c r="H512" s="69">
        <v>19.86</v>
      </c>
      <c r="I512" s="69">
        <v>40</v>
      </c>
      <c r="J512" s="69">
        <v>8.9700000000000006</v>
      </c>
      <c r="K512" s="69">
        <v>14.81</v>
      </c>
      <c r="L512" s="69">
        <v>16.350000000000001</v>
      </c>
      <c r="M512" s="69">
        <v>7.3</v>
      </c>
      <c r="N512" s="69">
        <v>10.25</v>
      </c>
      <c r="O512" s="69">
        <v>11.2067</v>
      </c>
      <c r="P512" s="69">
        <v>22.35</v>
      </c>
      <c r="Q512" s="69">
        <v>1.28</v>
      </c>
      <c r="R512" s="69">
        <v>4.84</v>
      </c>
      <c r="S512" s="69">
        <v>41.97</v>
      </c>
      <c r="T512" s="4"/>
      <c r="V512" s="3">
        <f t="shared" si="176"/>
        <v>42641</v>
      </c>
      <c r="W512" s="40">
        <f ca="1">W511+SUMIFS('Transactions (Dated)'!$E$2:$E$53,'Transactions (Dated)'!$D$2:$D$53,'Share Values'!$V512,'Transactions (Dated)'!$B$2:$B$53,'Share Values'!W$11,'Transactions (Dated)'!$C$2:$C$53,"Buy")-SUMIFS('Transactions (Dated)'!$E$2:$E$53,'Transactions (Dated)'!$D$2:$D$53,'Share Values'!$V512,'Transactions (Dated)'!$B$2:$B$53,'Share Values'!W$11,'Transactions (Dated)'!$C$2:$C$53,"Sell")</f>
        <v>4625</v>
      </c>
      <c r="X512" s="40">
        <f ca="1">X511+SUMIFS('Transactions (Dated)'!$E$2:$E$53,'Transactions (Dated)'!$D$2:$D$53,'Share Values'!$V512,'Transactions (Dated)'!$B$2:$B$53,'Share Values'!X$11,'Transactions (Dated)'!$C$2:$C$53,"Buy")-SUMIFS('Transactions (Dated)'!$E$2:$E$53,'Transactions (Dated)'!$D$2:$D$53,'Share Values'!$V512,'Transactions (Dated)'!$B$2:$B$53,'Share Values'!X$11,'Transactions (Dated)'!$C$2:$C$53,"Sell")</f>
        <v>9375</v>
      </c>
      <c r="Y512" s="40">
        <f ca="1">Y511+SUMIFS('Transactions (Dated)'!$E$2:$E$53,'Transactions (Dated)'!$D$2:$D$53,'Share Values'!$V512,'Transactions (Dated)'!$B$2:$B$53,'Share Values'!Y$11,'Transactions (Dated)'!$C$2:$C$53,"Buy")-SUMIFS('Transactions (Dated)'!$E$2:$E$53,'Transactions (Dated)'!$D$2:$D$53,'Share Values'!$V512,'Transactions (Dated)'!$B$2:$B$53,'Share Values'!Y$11,'Transactions (Dated)'!$C$2:$C$53,"Sell")</f>
        <v>0</v>
      </c>
      <c r="Z512" s="40">
        <f ca="1">Z511+SUMIFS('Transactions (Dated)'!$E$2:$E$53,'Transactions (Dated)'!$D$2:$D$53,'Share Values'!$V512,'Transactions (Dated)'!$B$2:$B$53,'Share Values'!Z$11,'Transactions (Dated)'!$C$2:$C$53,"Buy")-SUMIFS('Transactions (Dated)'!$E$2:$E$53,'Transactions (Dated)'!$D$2:$D$53,'Share Values'!$V512,'Transactions (Dated)'!$B$2:$B$53,'Share Values'!Z$11,'Transactions (Dated)'!$C$2:$C$53,"Sell")</f>
        <v>1892</v>
      </c>
      <c r="AA512" s="40">
        <f ca="1">AA511+SUMIFS('Transactions (Dated)'!$E$2:$E$53,'Transactions (Dated)'!$D$2:$D$53,'Share Values'!$V512,'Transactions (Dated)'!$B$2:$B$53,'Share Values'!AA$11,'Transactions (Dated)'!$C$2:$C$53,"Buy")-SUMIFS('Transactions (Dated)'!$E$2:$E$53,'Transactions (Dated)'!$D$2:$D$53,'Share Values'!$V512,'Transactions (Dated)'!$B$2:$B$53,'Share Values'!AA$11,'Transactions (Dated)'!$C$2:$C$53,"Sell")</f>
        <v>2348</v>
      </c>
      <c r="AB512" s="40">
        <f ca="1">AB511+SUMIFS('Transactions (Dated)'!$E$2:$E$53,'Transactions (Dated)'!$D$2:$D$53,'Share Values'!$V512,'Transactions (Dated)'!$B$2:$B$53,'Share Values'!AB$11,'Transactions (Dated)'!$C$2:$C$53,"Buy")-SUMIFS('Transactions (Dated)'!$E$2:$E$53,'Transactions (Dated)'!$D$2:$D$53,'Share Values'!$V512,'Transactions (Dated)'!$B$2:$B$53,'Share Values'!AB$11,'Transactions (Dated)'!$C$2:$C$53,"Sell")</f>
        <v>4900</v>
      </c>
      <c r="AC512" s="40">
        <f ca="1">AC511+SUMIFS('Transactions (Dated)'!$E$2:$E$53,'Transactions (Dated)'!$D$2:$D$53,'Share Values'!$V512,'Transactions (Dated)'!$B$2:$B$53,'Share Values'!AC$11,'Transactions (Dated)'!$C$2:$C$53,"Buy")-SUMIFS('Transactions (Dated)'!$E$2:$E$53,'Transactions (Dated)'!$D$2:$D$53,'Share Values'!$V512,'Transactions (Dated)'!$B$2:$B$53,'Share Values'!AC$11,'Transactions (Dated)'!$C$2:$C$53,"Sell")</f>
        <v>2900</v>
      </c>
      <c r="AD512" s="40">
        <f ca="1">AD511+SUMIFS('Transactions (Dated)'!$E$2:$E$53,'Transactions (Dated)'!$D$2:$D$53,'Share Values'!$V512,'Transactions (Dated)'!$B$2:$B$53,'Share Values'!AD$11,'Transactions (Dated)'!$C$2:$C$53,"Buy")-SUMIFS('Transactions (Dated)'!$E$2:$E$53,'Transactions (Dated)'!$D$2:$D$53,'Share Values'!$V512,'Transactions (Dated)'!$B$2:$B$53,'Share Values'!AD$11,'Transactions (Dated)'!$C$2:$C$53,"Sell")</f>
        <v>14201</v>
      </c>
      <c r="AE512" s="40">
        <f ca="1">AE511+SUMIFS('Transactions (Dated)'!$E$2:$E$53,'Transactions (Dated)'!$D$2:$D$53,'Share Values'!$V512,'Transactions (Dated)'!$B$2:$B$53,'Share Values'!AE$11,'Transactions (Dated)'!$C$2:$C$53,"Buy")-SUMIFS('Transactions (Dated)'!$E$2:$E$53,'Transactions (Dated)'!$D$2:$D$53,'Share Values'!$V512,'Transactions (Dated)'!$B$2:$B$53,'Share Values'!AE$11,'Transactions (Dated)'!$C$2:$C$53,"Sell")</f>
        <v>6835</v>
      </c>
      <c r="AF512" s="40">
        <f ca="1">AF511+SUMIFS('Transactions (Dated)'!$E$2:$E$53,'Transactions (Dated)'!$D$2:$D$53,'Share Values'!$V512,'Transactions (Dated)'!$B$2:$B$53,'Share Values'!AF$11,'Transactions (Dated)'!$C$2:$C$53,"Buy")-SUMIFS('Transactions (Dated)'!$E$2:$E$53,'Transactions (Dated)'!$D$2:$D$53,'Share Values'!$V512,'Transactions (Dated)'!$B$2:$B$53,'Share Values'!AF$11,'Transactions (Dated)'!$C$2:$C$53,"Sell")</f>
        <v>0</v>
      </c>
      <c r="AG512" s="40">
        <f ca="1">AG511+SUMIFS('Transactions (Dated)'!$E$2:$E$53,'Transactions (Dated)'!$D$2:$D$53,'Share Values'!$V512,'Transactions (Dated)'!$B$2:$B$53,'Share Values'!AG$11,'Transactions (Dated)'!$C$2:$C$53,"Buy")-SUMIFS('Transactions (Dated)'!$E$2:$E$53,'Transactions (Dated)'!$D$2:$D$53,'Share Values'!$V512,'Transactions (Dated)'!$B$2:$B$53,'Share Values'!AG$11,'Transactions (Dated)'!$C$2:$C$53,"Sell")</f>
        <v>0</v>
      </c>
      <c r="AH512" s="40">
        <f ca="1">AH511+SUMIFS('Transactions (Dated)'!$E$2:$E$53,'Transactions (Dated)'!$D$2:$D$53,'Share Values'!$V512,'Transactions (Dated)'!$B$2:$B$53,'Share Values'!AH$11,'Transactions (Dated)'!$C$2:$C$53,"Buy")-SUMIFS('Transactions (Dated)'!$E$2:$E$53,'Transactions (Dated)'!$D$2:$D$53,'Share Values'!$V512,'Transactions (Dated)'!$B$2:$B$53,'Share Values'!AH$11,'Transactions (Dated)'!$C$2:$C$53,"Sell")</f>
        <v>0</v>
      </c>
      <c r="AI512" s="40">
        <f ca="1">AI511+SUMIFS('Transactions (Dated)'!$E$2:$E$53,'Transactions (Dated)'!$D$2:$D$53,'Share Values'!$V512,'Transactions (Dated)'!$B$2:$B$53,'Share Values'!AI$11,'Transactions (Dated)'!$C$2:$C$53,"Buy")-SUMIFS('Transactions (Dated)'!$E$2:$E$53,'Transactions (Dated)'!$D$2:$D$53,'Share Values'!$V512,'Transactions (Dated)'!$B$2:$B$53,'Share Values'!AI$11,'Transactions (Dated)'!$C$2:$C$53,"Sell")</f>
        <v>0</v>
      </c>
      <c r="AJ512" s="40">
        <f ca="1">AJ511+SUMIFS('Transactions (Dated)'!$E$2:$E$53,'Transactions (Dated)'!$D$2:$D$53,'Share Values'!$V512,'Transactions (Dated)'!$B$2:$B$53,'Share Values'!AJ$11,'Transactions (Dated)'!$C$2:$C$53,"Buy")-SUMIFS('Transactions (Dated)'!$E$2:$E$53,'Transactions (Dated)'!$D$2:$D$53,'Share Values'!$V512,'Transactions (Dated)'!$B$2:$B$53,'Share Values'!AJ$11,'Transactions (Dated)'!$C$2:$C$53,"Sell")</f>
        <v>0</v>
      </c>
      <c r="AK512" s="40"/>
      <c r="AM512" s="3">
        <f t="shared" si="177"/>
        <v>42641</v>
      </c>
      <c r="AN512" s="6">
        <f t="shared" ca="1" si="178"/>
        <v>50366.25</v>
      </c>
      <c r="AO512" s="6">
        <f t="shared" ca="1" si="179"/>
        <v>23718.749999999996</v>
      </c>
      <c r="AP512" s="6">
        <f t="shared" ca="1" si="180"/>
        <v>0</v>
      </c>
      <c r="AQ512" s="6">
        <f t="shared" ca="1" si="181"/>
        <v>75680</v>
      </c>
      <c r="AR512" s="6">
        <f t="shared" ca="1" si="182"/>
        <v>21061.56</v>
      </c>
      <c r="AS512" s="6">
        <f t="shared" ca="1" si="183"/>
        <v>72569</v>
      </c>
      <c r="AT512" s="6">
        <f t="shared" ca="1" si="184"/>
        <v>47415.000000000007</v>
      </c>
      <c r="AU512" s="6">
        <f t="shared" ca="1" si="185"/>
        <v>103667.3</v>
      </c>
      <c r="AV512" s="6">
        <f t="shared" ca="1" si="186"/>
        <v>70058.75</v>
      </c>
      <c r="AW512" s="6">
        <f t="shared" ca="1" si="187"/>
        <v>0</v>
      </c>
      <c r="AX512" s="6">
        <f t="shared" ca="1" si="188"/>
        <v>0</v>
      </c>
      <c r="AY512" s="6">
        <f t="shared" ca="1" si="189"/>
        <v>0</v>
      </c>
      <c r="AZ512" s="6">
        <f t="shared" ca="1" si="190"/>
        <v>0</v>
      </c>
      <c r="BA512" s="6">
        <f t="shared" ca="1" si="191"/>
        <v>0</v>
      </c>
      <c r="BB512" s="6"/>
      <c r="BD512" s="4">
        <f t="shared" ca="1" si="192"/>
        <v>464536.61</v>
      </c>
      <c r="BF512" s="3">
        <f t="shared" si="193"/>
        <v>42641</v>
      </c>
      <c r="BG512" s="6">
        <f>BG511+SUMIFS('Transactions (Dated)'!H:H,'Transactions (Dated)'!D:D,'Share Values'!AM512)</f>
        <v>633797.67999999993</v>
      </c>
      <c r="BH512" s="6">
        <f ca="1">BH511+SUMIFS('Transactions (Dated)'!$F:$F,'Transactions (Dated)'!$D:$D,$BF512,'Transactions (Dated)'!$B:$B,BH$11,'Transactions (Dated)'!$C:$C,"Dividend (paid to cash)")*W512</f>
        <v>0</v>
      </c>
      <c r="BI512" s="6">
        <f ca="1">BI511+SUMIFS('Transactions (Dated)'!$F:$F,'Transactions (Dated)'!$D:$D,$BF512,'Transactions (Dated)'!$B:$B,BI$11,'Transactions (Dated)'!$C:$C,"Dividend (paid to cash)")*X512</f>
        <v>2421.875</v>
      </c>
      <c r="BJ512" s="6">
        <f ca="1">BJ511+SUMIFS('Transactions (Dated)'!$F:$F,'Transactions (Dated)'!$D:$D,$BF512,'Transactions (Dated)'!$B:$B,BJ$11,'Transactions (Dated)'!$C:$C,"Dividend (paid to cash)")*Y512</f>
        <v>0</v>
      </c>
      <c r="BK512" s="6">
        <f ca="1">BK511+SUMIFS('Transactions (Dated)'!$F:$F,'Transactions (Dated)'!$D:$D,$BF512,'Transactions (Dated)'!$B:$B,BK$11,'Transactions (Dated)'!$C:$C,"Dividend (paid to cash)")*Z512</f>
        <v>482.46000000000004</v>
      </c>
      <c r="BL512" s="6">
        <f ca="1">BL511+SUMIFS('Transactions (Dated)'!$F:$F,'Transactions (Dated)'!$D:$D,$BF512,'Transactions (Dated)'!$B:$B,BL$11,'Transactions (Dated)'!$C:$C,"Dividend (paid to cash)")*AA512</f>
        <v>0</v>
      </c>
      <c r="BM512" s="6">
        <f ca="1">BM511+SUMIFS('Transactions (Dated)'!$F:$F,'Transactions (Dated)'!$D:$D,$BF512,'Transactions (Dated)'!$B:$B,BM$11,'Transactions (Dated)'!$C:$C,"Dividend (paid to cash)")*AB512</f>
        <v>3233.8530000000001</v>
      </c>
      <c r="BN512" s="6">
        <f ca="1">BN511+SUMIFS('Transactions (Dated)'!$F:$F,'Transactions (Dated)'!$D:$D,$BF512,'Transactions (Dated)'!$B:$B,BN$11,'Transactions (Dated)'!$C:$C,"Dividend (paid to cash)")*AC512</f>
        <v>2465</v>
      </c>
      <c r="BO512" s="6">
        <f ca="1">BO511+SUMIFS('Transactions (Dated)'!$F:$F,'Transactions (Dated)'!$D:$D,$BF512,'Transactions (Dated)'!$B:$B,BO$11,'Transactions (Dated)'!$C:$C,"Dividend (paid to cash)")*AD512</f>
        <v>0</v>
      </c>
      <c r="BP512" s="6">
        <f ca="1">BP511+SUMIFS('Transactions (Dated)'!$F:$F,'Transactions (Dated)'!$D:$D,$BF512,'Transactions (Dated)'!$B:$B,BP$11,'Transactions (Dated)'!$C:$C,"Dividend (paid to cash)")*AE512</f>
        <v>0</v>
      </c>
      <c r="BQ512" s="6">
        <f ca="1">BQ511+SUMIFS('Transactions (Dated)'!$F:$F,'Transactions (Dated)'!$D:$D,$BF512,'Transactions (Dated)'!$B:$B,BQ$11,'Transactions (Dated)'!$C:$C,"Dividend (paid to cash)")*AF512</f>
        <v>0</v>
      </c>
      <c r="BR512" s="6">
        <f ca="1">BR511+SUMIFS('Transactions (Dated)'!$F:$F,'Transactions (Dated)'!$D:$D,$BF512,'Transactions (Dated)'!$B:$B,BR$11,'Transactions (Dated)'!$C:$C,"Dividend (paid to cash)")*AG512</f>
        <v>0</v>
      </c>
      <c r="BS512" s="6">
        <f ca="1">BS511+SUMIFS('Transactions (Dated)'!$F:$F,'Transactions (Dated)'!$D:$D,$BF512,'Transactions (Dated)'!$B:$B,BS$11,'Transactions (Dated)'!$C:$C,"Dividend (paid to cash)")*AH512</f>
        <v>0</v>
      </c>
      <c r="BT512" s="6">
        <f ca="1">BT511+SUMIFS('Transactions (Dated)'!$F:$F,'Transactions (Dated)'!$D:$D,$BF512,'Transactions (Dated)'!$B:$B,BT$11,'Transactions (Dated)'!$C:$C,"Dividend (paid to cash)")*AI512</f>
        <v>0</v>
      </c>
      <c r="BU512" s="6">
        <f ca="1">BU511+SUMIFS('Transactions (Dated)'!$F:$F,'Transactions (Dated)'!$D:$D,$BF512,'Transactions (Dated)'!$B:$B,BU$11,'Transactions (Dated)'!$C:$C,"Dividend (paid to cash)")*AJ512</f>
        <v>0</v>
      </c>
      <c r="BV512" s="6"/>
      <c r="BX512" s="6">
        <f t="shared" ca="1" si="198"/>
        <v>642400.8679999999</v>
      </c>
      <c r="BZ512" s="3">
        <f t="shared" si="199"/>
        <v>42641</v>
      </c>
      <c r="CA512" s="4">
        <f t="shared" ca="1" si="194"/>
        <v>464536.61</v>
      </c>
      <c r="CB512" s="4">
        <f t="shared" ca="1" si="195"/>
        <v>642400.8679999999</v>
      </c>
      <c r="CD512" s="4">
        <f t="shared" ca="1" si="196"/>
        <v>1106937.4779999999</v>
      </c>
    </row>
    <row r="513" spans="2:82" x14ac:dyDescent="0.15">
      <c r="B513" s="3">
        <f t="shared" si="197"/>
        <v>42642</v>
      </c>
      <c r="C513" s="2">
        <v>14754.6</v>
      </c>
      <c r="E513" s="70">
        <v>42642</v>
      </c>
      <c r="F513" s="69">
        <v>10.44</v>
      </c>
      <c r="G513" s="69">
        <v>2.57</v>
      </c>
      <c r="H513" s="69">
        <v>19.87</v>
      </c>
      <c r="I513" s="69">
        <v>40.15</v>
      </c>
      <c r="J513" s="69">
        <v>8.8000000000000007</v>
      </c>
      <c r="K513" s="69">
        <v>14.71</v>
      </c>
      <c r="L513" s="69">
        <v>15.97</v>
      </c>
      <c r="M513" s="69">
        <v>7.54</v>
      </c>
      <c r="N513" s="69">
        <v>10.39</v>
      </c>
      <c r="O513" s="69">
        <v>11.316700000000001</v>
      </c>
      <c r="P513" s="69">
        <v>22.45</v>
      </c>
      <c r="Q513" s="69">
        <v>1.25</v>
      </c>
      <c r="R513" s="69">
        <v>4.8899999999999997</v>
      </c>
      <c r="S513" s="69">
        <v>42.31</v>
      </c>
      <c r="T513" s="4"/>
      <c r="V513" s="3">
        <f t="shared" si="176"/>
        <v>42642</v>
      </c>
      <c r="W513" s="40">
        <f ca="1">W512+SUMIFS('Transactions (Dated)'!$E$2:$E$53,'Transactions (Dated)'!$D$2:$D$53,'Share Values'!$V513,'Transactions (Dated)'!$B$2:$B$53,'Share Values'!W$11,'Transactions (Dated)'!$C$2:$C$53,"Buy")-SUMIFS('Transactions (Dated)'!$E$2:$E$53,'Transactions (Dated)'!$D$2:$D$53,'Share Values'!$V513,'Transactions (Dated)'!$B$2:$B$53,'Share Values'!W$11,'Transactions (Dated)'!$C$2:$C$53,"Sell")</f>
        <v>4625</v>
      </c>
      <c r="X513" s="40">
        <f ca="1">X512+SUMIFS('Transactions (Dated)'!$E$2:$E$53,'Transactions (Dated)'!$D$2:$D$53,'Share Values'!$V513,'Transactions (Dated)'!$B$2:$B$53,'Share Values'!X$11,'Transactions (Dated)'!$C$2:$C$53,"Buy")-SUMIFS('Transactions (Dated)'!$E$2:$E$53,'Transactions (Dated)'!$D$2:$D$53,'Share Values'!$V513,'Transactions (Dated)'!$B$2:$B$53,'Share Values'!X$11,'Transactions (Dated)'!$C$2:$C$53,"Sell")</f>
        <v>9375</v>
      </c>
      <c r="Y513" s="40">
        <f ca="1">Y512+SUMIFS('Transactions (Dated)'!$E$2:$E$53,'Transactions (Dated)'!$D$2:$D$53,'Share Values'!$V513,'Transactions (Dated)'!$B$2:$B$53,'Share Values'!Y$11,'Transactions (Dated)'!$C$2:$C$53,"Buy")-SUMIFS('Transactions (Dated)'!$E$2:$E$53,'Transactions (Dated)'!$D$2:$D$53,'Share Values'!$V513,'Transactions (Dated)'!$B$2:$B$53,'Share Values'!Y$11,'Transactions (Dated)'!$C$2:$C$53,"Sell")</f>
        <v>0</v>
      </c>
      <c r="Z513" s="40">
        <f ca="1">Z512+SUMIFS('Transactions (Dated)'!$E$2:$E$53,'Transactions (Dated)'!$D$2:$D$53,'Share Values'!$V513,'Transactions (Dated)'!$B$2:$B$53,'Share Values'!Z$11,'Transactions (Dated)'!$C$2:$C$53,"Buy")-SUMIFS('Transactions (Dated)'!$E$2:$E$53,'Transactions (Dated)'!$D$2:$D$53,'Share Values'!$V513,'Transactions (Dated)'!$B$2:$B$53,'Share Values'!Z$11,'Transactions (Dated)'!$C$2:$C$53,"Sell")</f>
        <v>1892</v>
      </c>
      <c r="AA513" s="40">
        <f ca="1">AA512+SUMIFS('Transactions (Dated)'!$E$2:$E$53,'Transactions (Dated)'!$D$2:$D$53,'Share Values'!$V513,'Transactions (Dated)'!$B$2:$B$53,'Share Values'!AA$11,'Transactions (Dated)'!$C$2:$C$53,"Buy")-SUMIFS('Transactions (Dated)'!$E$2:$E$53,'Transactions (Dated)'!$D$2:$D$53,'Share Values'!$V513,'Transactions (Dated)'!$B$2:$B$53,'Share Values'!AA$11,'Transactions (Dated)'!$C$2:$C$53,"Sell")</f>
        <v>2348</v>
      </c>
      <c r="AB513" s="40">
        <f ca="1">AB512+SUMIFS('Transactions (Dated)'!$E$2:$E$53,'Transactions (Dated)'!$D$2:$D$53,'Share Values'!$V513,'Transactions (Dated)'!$B$2:$B$53,'Share Values'!AB$11,'Transactions (Dated)'!$C$2:$C$53,"Buy")-SUMIFS('Transactions (Dated)'!$E$2:$E$53,'Transactions (Dated)'!$D$2:$D$53,'Share Values'!$V513,'Transactions (Dated)'!$B$2:$B$53,'Share Values'!AB$11,'Transactions (Dated)'!$C$2:$C$53,"Sell")</f>
        <v>4900</v>
      </c>
      <c r="AC513" s="40">
        <f ca="1">AC512+SUMIFS('Transactions (Dated)'!$E$2:$E$53,'Transactions (Dated)'!$D$2:$D$53,'Share Values'!$V513,'Transactions (Dated)'!$B$2:$B$53,'Share Values'!AC$11,'Transactions (Dated)'!$C$2:$C$53,"Buy")-SUMIFS('Transactions (Dated)'!$E$2:$E$53,'Transactions (Dated)'!$D$2:$D$53,'Share Values'!$V513,'Transactions (Dated)'!$B$2:$B$53,'Share Values'!AC$11,'Transactions (Dated)'!$C$2:$C$53,"Sell")</f>
        <v>2900</v>
      </c>
      <c r="AD513" s="40">
        <f ca="1">AD512+SUMIFS('Transactions (Dated)'!$E$2:$E$53,'Transactions (Dated)'!$D$2:$D$53,'Share Values'!$V513,'Transactions (Dated)'!$B$2:$B$53,'Share Values'!AD$11,'Transactions (Dated)'!$C$2:$C$53,"Buy")-SUMIFS('Transactions (Dated)'!$E$2:$E$53,'Transactions (Dated)'!$D$2:$D$53,'Share Values'!$V513,'Transactions (Dated)'!$B$2:$B$53,'Share Values'!AD$11,'Transactions (Dated)'!$C$2:$C$53,"Sell")</f>
        <v>14201</v>
      </c>
      <c r="AE513" s="40">
        <f ca="1">AE512+SUMIFS('Transactions (Dated)'!$E$2:$E$53,'Transactions (Dated)'!$D$2:$D$53,'Share Values'!$V513,'Transactions (Dated)'!$B$2:$B$53,'Share Values'!AE$11,'Transactions (Dated)'!$C$2:$C$53,"Buy")-SUMIFS('Transactions (Dated)'!$E$2:$E$53,'Transactions (Dated)'!$D$2:$D$53,'Share Values'!$V513,'Transactions (Dated)'!$B$2:$B$53,'Share Values'!AE$11,'Transactions (Dated)'!$C$2:$C$53,"Sell")</f>
        <v>6835</v>
      </c>
      <c r="AF513" s="40">
        <f ca="1">AF512+SUMIFS('Transactions (Dated)'!$E$2:$E$53,'Transactions (Dated)'!$D$2:$D$53,'Share Values'!$V513,'Transactions (Dated)'!$B$2:$B$53,'Share Values'!AF$11,'Transactions (Dated)'!$C$2:$C$53,"Buy")-SUMIFS('Transactions (Dated)'!$E$2:$E$53,'Transactions (Dated)'!$D$2:$D$53,'Share Values'!$V513,'Transactions (Dated)'!$B$2:$B$53,'Share Values'!AF$11,'Transactions (Dated)'!$C$2:$C$53,"Sell")</f>
        <v>0</v>
      </c>
      <c r="AG513" s="40">
        <f ca="1">AG512+SUMIFS('Transactions (Dated)'!$E$2:$E$53,'Transactions (Dated)'!$D$2:$D$53,'Share Values'!$V513,'Transactions (Dated)'!$B$2:$B$53,'Share Values'!AG$11,'Transactions (Dated)'!$C$2:$C$53,"Buy")-SUMIFS('Transactions (Dated)'!$E$2:$E$53,'Transactions (Dated)'!$D$2:$D$53,'Share Values'!$V513,'Transactions (Dated)'!$B$2:$B$53,'Share Values'!AG$11,'Transactions (Dated)'!$C$2:$C$53,"Sell")</f>
        <v>0</v>
      </c>
      <c r="AH513" s="40">
        <f ca="1">AH512+SUMIFS('Transactions (Dated)'!$E$2:$E$53,'Transactions (Dated)'!$D$2:$D$53,'Share Values'!$V513,'Transactions (Dated)'!$B$2:$B$53,'Share Values'!AH$11,'Transactions (Dated)'!$C$2:$C$53,"Buy")-SUMIFS('Transactions (Dated)'!$E$2:$E$53,'Transactions (Dated)'!$D$2:$D$53,'Share Values'!$V513,'Transactions (Dated)'!$B$2:$B$53,'Share Values'!AH$11,'Transactions (Dated)'!$C$2:$C$53,"Sell")</f>
        <v>0</v>
      </c>
      <c r="AI513" s="40">
        <f ca="1">AI512+SUMIFS('Transactions (Dated)'!$E$2:$E$53,'Transactions (Dated)'!$D$2:$D$53,'Share Values'!$V513,'Transactions (Dated)'!$B$2:$B$53,'Share Values'!AI$11,'Transactions (Dated)'!$C$2:$C$53,"Buy")-SUMIFS('Transactions (Dated)'!$E$2:$E$53,'Transactions (Dated)'!$D$2:$D$53,'Share Values'!$V513,'Transactions (Dated)'!$B$2:$B$53,'Share Values'!AI$11,'Transactions (Dated)'!$C$2:$C$53,"Sell")</f>
        <v>0</v>
      </c>
      <c r="AJ513" s="40">
        <f ca="1">AJ512+SUMIFS('Transactions (Dated)'!$E$2:$E$53,'Transactions (Dated)'!$D$2:$D$53,'Share Values'!$V513,'Transactions (Dated)'!$B$2:$B$53,'Share Values'!AJ$11,'Transactions (Dated)'!$C$2:$C$53,"Buy")-SUMIFS('Transactions (Dated)'!$E$2:$E$53,'Transactions (Dated)'!$D$2:$D$53,'Share Values'!$V513,'Transactions (Dated)'!$B$2:$B$53,'Share Values'!AJ$11,'Transactions (Dated)'!$C$2:$C$53,"Sell")</f>
        <v>0</v>
      </c>
      <c r="AK513" s="40"/>
      <c r="AM513" s="3">
        <f t="shared" si="177"/>
        <v>42642</v>
      </c>
      <c r="AN513" s="6">
        <f t="shared" ca="1" si="178"/>
        <v>48285</v>
      </c>
      <c r="AO513" s="6">
        <f t="shared" ca="1" si="179"/>
        <v>24093.75</v>
      </c>
      <c r="AP513" s="6">
        <f t="shared" ca="1" si="180"/>
        <v>0</v>
      </c>
      <c r="AQ513" s="6">
        <f t="shared" ca="1" si="181"/>
        <v>75963.8</v>
      </c>
      <c r="AR513" s="6">
        <f t="shared" ca="1" si="182"/>
        <v>20662.400000000001</v>
      </c>
      <c r="AS513" s="6">
        <f t="shared" ca="1" si="183"/>
        <v>72079</v>
      </c>
      <c r="AT513" s="6">
        <f t="shared" ca="1" si="184"/>
        <v>46313</v>
      </c>
      <c r="AU513" s="6">
        <f t="shared" ca="1" si="185"/>
        <v>107075.54</v>
      </c>
      <c r="AV513" s="6">
        <f t="shared" ca="1" si="186"/>
        <v>71015.650000000009</v>
      </c>
      <c r="AW513" s="6">
        <f t="shared" ca="1" si="187"/>
        <v>0</v>
      </c>
      <c r="AX513" s="6">
        <f t="shared" ca="1" si="188"/>
        <v>0</v>
      </c>
      <c r="AY513" s="6">
        <f t="shared" ca="1" si="189"/>
        <v>0</v>
      </c>
      <c r="AZ513" s="6">
        <f t="shared" ca="1" si="190"/>
        <v>0</v>
      </c>
      <c r="BA513" s="6">
        <f t="shared" ca="1" si="191"/>
        <v>0</v>
      </c>
      <c r="BB513" s="6"/>
      <c r="BD513" s="4">
        <f t="shared" ca="1" si="192"/>
        <v>465488.13999999996</v>
      </c>
      <c r="BF513" s="3">
        <f t="shared" si="193"/>
        <v>42642</v>
      </c>
      <c r="BG513" s="6">
        <f>BG512+SUMIFS('Transactions (Dated)'!H:H,'Transactions (Dated)'!D:D,'Share Values'!AM513)</f>
        <v>633797.67999999993</v>
      </c>
      <c r="BH513" s="6">
        <f ca="1">BH512+SUMIFS('Transactions (Dated)'!$F:$F,'Transactions (Dated)'!$D:$D,$BF513,'Transactions (Dated)'!$B:$B,BH$11,'Transactions (Dated)'!$C:$C,"Dividend (paid to cash)")*W513</f>
        <v>0</v>
      </c>
      <c r="BI513" s="6">
        <f ca="1">BI512+SUMIFS('Transactions (Dated)'!$F:$F,'Transactions (Dated)'!$D:$D,$BF513,'Transactions (Dated)'!$B:$B,BI$11,'Transactions (Dated)'!$C:$C,"Dividend (paid to cash)")*X513</f>
        <v>2421.875</v>
      </c>
      <c r="BJ513" s="6">
        <f ca="1">BJ512+SUMIFS('Transactions (Dated)'!$F:$F,'Transactions (Dated)'!$D:$D,$BF513,'Transactions (Dated)'!$B:$B,BJ$11,'Transactions (Dated)'!$C:$C,"Dividend (paid to cash)")*Y513</f>
        <v>0</v>
      </c>
      <c r="BK513" s="6">
        <f ca="1">BK512+SUMIFS('Transactions (Dated)'!$F:$F,'Transactions (Dated)'!$D:$D,$BF513,'Transactions (Dated)'!$B:$B,BK$11,'Transactions (Dated)'!$C:$C,"Dividend (paid to cash)")*Z513</f>
        <v>482.46000000000004</v>
      </c>
      <c r="BL513" s="6">
        <f ca="1">BL512+SUMIFS('Transactions (Dated)'!$F:$F,'Transactions (Dated)'!$D:$D,$BF513,'Transactions (Dated)'!$B:$B,BL$11,'Transactions (Dated)'!$C:$C,"Dividend (paid to cash)")*AA513</f>
        <v>0</v>
      </c>
      <c r="BM513" s="6">
        <f ca="1">BM512+SUMIFS('Transactions (Dated)'!$F:$F,'Transactions (Dated)'!$D:$D,$BF513,'Transactions (Dated)'!$B:$B,BM$11,'Transactions (Dated)'!$C:$C,"Dividend (paid to cash)")*AB513</f>
        <v>3593.17</v>
      </c>
      <c r="BN513" s="6">
        <f ca="1">BN512+SUMIFS('Transactions (Dated)'!$F:$F,'Transactions (Dated)'!$D:$D,$BF513,'Transactions (Dated)'!$B:$B,BN$11,'Transactions (Dated)'!$C:$C,"Dividend (paid to cash)")*AC513</f>
        <v>2465</v>
      </c>
      <c r="BO513" s="6">
        <f ca="1">BO512+SUMIFS('Transactions (Dated)'!$F:$F,'Transactions (Dated)'!$D:$D,$BF513,'Transactions (Dated)'!$B:$B,BO$11,'Transactions (Dated)'!$C:$C,"Dividend (paid to cash)")*AD513</f>
        <v>0</v>
      </c>
      <c r="BP513" s="6">
        <f ca="1">BP512+SUMIFS('Transactions (Dated)'!$F:$F,'Transactions (Dated)'!$D:$D,$BF513,'Transactions (Dated)'!$B:$B,BP$11,'Transactions (Dated)'!$C:$C,"Dividend (paid to cash)")*AE513</f>
        <v>0</v>
      </c>
      <c r="BQ513" s="6">
        <f ca="1">BQ512+SUMIFS('Transactions (Dated)'!$F:$F,'Transactions (Dated)'!$D:$D,$BF513,'Transactions (Dated)'!$B:$B,BQ$11,'Transactions (Dated)'!$C:$C,"Dividend (paid to cash)")*AF513</f>
        <v>0</v>
      </c>
      <c r="BR513" s="6">
        <f ca="1">BR512+SUMIFS('Transactions (Dated)'!$F:$F,'Transactions (Dated)'!$D:$D,$BF513,'Transactions (Dated)'!$B:$B,BR$11,'Transactions (Dated)'!$C:$C,"Dividend (paid to cash)")*AG513</f>
        <v>0</v>
      </c>
      <c r="BS513" s="6">
        <f ca="1">BS512+SUMIFS('Transactions (Dated)'!$F:$F,'Transactions (Dated)'!$D:$D,$BF513,'Transactions (Dated)'!$B:$B,BS$11,'Transactions (Dated)'!$C:$C,"Dividend (paid to cash)")*AH513</f>
        <v>0</v>
      </c>
      <c r="BT513" s="6">
        <f ca="1">BT512+SUMIFS('Transactions (Dated)'!$F:$F,'Transactions (Dated)'!$D:$D,$BF513,'Transactions (Dated)'!$B:$B,BT$11,'Transactions (Dated)'!$C:$C,"Dividend (paid to cash)")*AI513</f>
        <v>0</v>
      </c>
      <c r="BU513" s="6">
        <f ca="1">BU512+SUMIFS('Transactions (Dated)'!$F:$F,'Transactions (Dated)'!$D:$D,$BF513,'Transactions (Dated)'!$B:$B,BU$11,'Transactions (Dated)'!$C:$C,"Dividend (paid to cash)")*AJ513</f>
        <v>0</v>
      </c>
      <c r="BV513" s="6"/>
      <c r="BX513" s="6">
        <f t="shared" ca="1" si="198"/>
        <v>642760.18499999994</v>
      </c>
      <c r="BZ513" s="3">
        <f t="shared" si="199"/>
        <v>42642</v>
      </c>
      <c r="CA513" s="4">
        <f t="shared" ca="1" si="194"/>
        <v>465488.13999999996</v>
      </c>
      <c r="CB513" s="4">
        <f t="shared" ca="1" si="195"/>
        <v>642760.18499999994</v>
      </c>
      <c r="CD513" s="4">
        <f t="shared" ca="1" si="196"/>
        <v>1108248.325</v>
      </c>
    </row>
    <row r="514" spans="2:82" x14ac:dyDescent="0.15">
      <c r="B514" s="3">
        <f t="shared" si="197"/>
        <v>42643</v>
      </c>
      <c r="C514" s="2">
        <v>14725.9</v>
      </c>
      <c r="E514" s="70">
        <v>42643</v>
      </c>
      <c r="F514" s="69">
        <v>10.46</v>
      </c>
      <c r="G514" s="69">
        <v>2.6</v>
      </c>
      <c r="H514" s="69">
        <v>19.86</v>
      </c>
      <c r="I514" s="69">
        <v>39.869999999999997</v>
      </c>
      <c r="J514" s="69">
        <v>8.69</v>
      </c>
      <c r="K514" s="69">
        <v>14.73</v>
      </c>
      <c r="L514" s="69">
        <v>15.94</v>
      </c>
      <c r="M514" s="69">
        <v>7.54</v>
      </c>
      <c r="N514" s="69">
        <v>10.18</v>
      </c>
      <c r="O514" s="69">
        <v>11.316700000000001</v>
      </c>
      <c r="P514" s="69">
        <v>22.38</v>
      </c>
      <c r="Q514" s="69">
        <v>1.24</v>
      </c>
      <c r="R514" s="69">
        <v>5.19</v>
      </c>
      <c r="S514" s="69">
        <v>42.19</v>
      </c>
      <c r="T514" s="4"/>
      <c r="V514" s="3">
        <f t="shared" si="176"/>
        <v>42643</v>
      </c>
      <c r="W514" s="40">
        <f ca="1">W513+SUMIFS('Transactions (Dated)'!$E$2:$E$53,'Transactions (Dated)'!$D$2:$D$53,'Share Values'!$V514,'Transactions (Dated)'!$B$2:$B$53,'Share Values'!W$11,'Transactions (Dated)'!$C$2:$C$53,"Buy")-SUMIFS('Transactions (Dated)'!$E$2:$E$53,'Transactions (Dated)'!$D$2:$D$53,'Share Values'!$V514,'Transactions (Dated)'!$B$2:$B$53,'Share Values'!W$11,'Transactions (Dated)'!$C$2:$C$53,"Sell")</f>
        <v>4625</v>
      </c>
      <c r="X514" s="40">
        <f ca="1">X513+SUMIFS('Transactions (Dated)'!$E$2:$E$53,'Transactions (Dated)'!$D$2:$D$53,'Share Values'!$V514,'Transactions (Dated)'!$B$2:$B$53,'Share Values'!X$11,'Transactions (Dated)'!$C$2:$C$53,"Buy")-SUMIFS('Transactions (Dated)'!$E$2:$E$53,'Transactions (Dated)'!$D$2:$D$53,'Share Values'!$V514,'Transactions (Dated)'!$B$2:$B$53,'Share Values'!X$11,'Transactions (Dated)'!$C$2:$C$53,"Sell")</f>
        <v>9375</v>
      </c>
      <c r="Y514" s="40">
        <f ca="1">Y513+SUMIFS('Transactions (Dated)'!$E$2:$E$53,'Transactions (Dated)'!$D$2:$D$53,'Share Values'!$V514,'Transactions (Dated)'!$B$2:$B$53,'Share Values'!Y$11,'Transactions (Dated)'!$C$2:$C$53,"Buy")-SUMIFS('Transactions (Dated)'!$E$2:$E$53,'Transactions (Dated)'!$D$2:$D$53,'Share Values'!$V514,'Transactions (Dated)'!$B$2:$B$53,'Share Values'!Y$11,'Transactions (Dated)'!$C$2:$C$53,"Sell")</f>
        <v>0</v>
      </c>
      <c r="Z514" s="40">
        <f ca="1">Z513+SUMIFS('Transactions (Dated)'!$E$2:$E$53,'Transactions (Dated)'!$D$2:$D$53,'Share Values'!$V514,'Transactions (Dated)'!$B$2:$B$53,'Share Values'!Z$11,'Transactions (Dated)'!$C$2:$C$53,"Buy")-SUMIFS('Transactions (Dated)'!$E$2:$E$53,'Transactions (Dated)'!$D$2:$D$53,'Share Values'!$V514,'Transactions (Dated)'!$B$2:$B$53,'Share Values'!Z$11,'Transactions (Dated)'!$C$2:$C$53,"Sell")</f>
        <v>1892</v>
      </c>
      <c r="AA514" s="40">
        <f ca="1">AA513+SUMIFS('Transactions (Dated)'!$E$2:$E$53,'Transactions (Dated)'!$D$2:$D$53,'Share Values'!$V514,'Transactions (Dated)'!$B$2:$B$53,'Share Values'!AA$11,'Transactions (Dated)'!$C$2:$C$53,"Buy")-SUMIFS('Transactions (Dated)'!$E$2:$E$53,'Transactions (Dated)'!$D$2:$D$53,'Share Values'!$V514,'Transactions (Dated)'!$B$2:$B$53,'Share Values'!AA$11,'Transactions (Dated)'!$C$2:$C$53,"Sell")</f>
        <v>2348</v>
      </c>
      <c r="AB514" s="40">
        <f ca="1">AB513+SUMIFS('Transactions (Dated)'!$E$2:$E$53,'Transactions (Dated)'!$D$2:$D$53,'Share Values'!$V514,'Transactions (Dated)'!$B$2:$B$53,'Share Values'!AB$11,'Transactions (Dated)'!$C$2:$C$53,"Buy")-SUMIFS('Transactions (Dated)'!$E$2:$E$53,'Transactions (Dated)'!$D$2:$D$53,'Share Values'!$V514,'Transactions (Dated)'!$B$2:$B$53,'Share Values'!AB$11,'Transactions (Dated)'!$C$2:$C$53,"Sell")</f>
        <v>4900</v>
      </c>
      <c r="AC514" s="40">
        <f ca="1">AC513+SUMIFS('Transactions (Dated)'!$E$2:$E$53,'Transactions (Dated)'!$D$2:$D$53,'Share Values'!$V514,'Transactions (Dated)'!$B$2:$B$53,'Share Values'!AC$11,'Transactions (Dated)'!$C$2:$C$53,"Buy")-SUMIFS('Transactions (Dated)'!$E$2:$E$53,'Transactions (Dated)'!$D$2:$D$53,'Share Values'!$V514,'Transactions (Dated)'!$B$2:$B$53,'Share Values'!AC$11,'Transactions (Dated)'!$C$2:$C$53,"Sell")</f>
        <v>2900</v>
      </c>
      <c r="AD514" s="40">
        <f ca="1">AD513+SUMIFS('Transactions (Dated)'!$E$2:$E$53,'Transactions (Dated)'!$D$2:$D$53,'Share Values'!$V514,'Transactions (Dated)'!$B$2:$B$53,'Share Values'!AD$11,'Transactions (Dated)'!$C$2:$C$53,"Buy")-SUMIFS('Transactions (Dated)'!$E$2:$E$53,'Transactions (Dated)'!$D$2:$D$53,'Share Values'!$V514,'Transactions (Dated)'!$B$2:$B$53,'Share Values'!AD$11,'Transactions (Dated)'!$C$2:$C$53,"Sell")</f>
        <v>14201</v>
      </c>
      <c r="AE514" s="40">
        <f ca="1">AE513+SUMIFS('Transactions (Dated)'!$E$2:$E$53,'Transactions (Dated)'!$D$2:$D$53,'Share Values'!$V514,'Transactions (Dated)'!$B$2:$B$53,'Share Values'!AE$11,'Transactions (Dated)'!$C$2:$C$53,"Buy")-SUMIFS('Transactions (Dated)'!$E$2:$E$53,'Transactions (Dated)'!$D$2:$D$53,'Share Values'!$V514,'Transactions (Dated)'!$B$2:$B$53,'Share Values'!AE$11,'Transactions (Dated)'!$C$2:$C$53,"Sell")</f>
        <v>6835</v>
      </c>
      <c r="AF514" s="40">
        <f ca="1">AF513+SUMIFS('Transactions (Dated)'!$E$2:$E$53,'Transactions (Dated)'!$D$2:$D$53,'Share Values'!$V514,'Transactions (Dated)'!$B$2:$B$53,'Share Values'!AF$11,'Transactions (Dated)'!$C$2:$C$53,"Buy")-SUMIFS('Transactions (Dated)'!$E$2:$E$53,'Transactions (Dated)'!$D$2:$D$53,'Share Values'!$V514,'Transactions (Dated)'!$B$2:$B$53,'Share Values'!AF$11,'Transactions (Dated)'!$C$2:$C$53,"Sell")</f>
        <v>0</v>
      </c>
      <c r="AG514" s="40">
        <f ca="1">AG513+SUMIFS('Transactions (Dated)'!$E$2:$E$53,'Transactions (Dated)'!$D$2:$D$53,'Share Values'!$V514,'Transactions (Dated)'!$B$2:$B$53,'Share Values'!AG$11,'Transactions (Dated)'!$C$2:$C$53,"Buy")-SUMIFS('Transactions (Dated)'!$E$2:$E$53,'Transactions (Dated)'!$D$2:$D$53,'Share Values'!$V514,'Transactions (Dated)'!$B$2:$B$53,'Share Values'!AG$11,'Transactions (Dated)'!$C$2:$C$53,"Sell")</f>
        <v>0</v>
      </c>
      <c r="AH514" s="40">
        <f ca="1">AH513+SUMIFS('Transactions (Dated)'!$E$2:$E$53,'Transactions (Dated)'!$D$2:$D$53,'Share Values'!$V514,'Transactions (Dated)'!$B$2:$B$53,'Share Values'!AH$11,'Transactions (Dated)'!$C$2:$C$53,"Buy")-SUMIFS('Transactions (Dated)'!$E$2:$E$53,'Transactions (Dated)'!$D$2:$D$53,'Share Values'!$V514,'Transactions (Dated)'!$B$2:$B$53,'Share Values'!AH$11,'Transactions (Dated)'!$C$2:$C$53,"Sell")</f>
        <v>0</v>
      </c>
      <c r="AI514" s="40">
        <f ca="1">AI513+SUMIFS('Transactions (Dated)'!$E$2:$E$53,'Transactions (Dated)'!$D$2:$D$53,'Share Values'!$V514,'Transactions (Dated)'!$B$2:$B$53,'Share Values'!AI$11,'Transactions (Dated)'!$C$2:$C$53,"Buy")-SUMIFS('Transactions (Dated)'!$E$2:$E$53,'Transactions (Dated)'!$D$2:$D$53,'Share Values'!$V514,'Transactions (Dated)'!$B$2:$B$53,'Share Values'!AI$11,'Transactions (Dated)'!$C$2:$C$53,"Sell")</f>
        <v>0</v>
      </c>
      <c r="AJ514" s="40">
        <f ca="1">AJ513+SUMIFS('Transactions (Dated)'!$E$2:$E$53,'Transactions (Dated)'!$D$2:$D$53,'Share Values'!$V514,'Transactions (Dated)'!$B$2:$B$53,'Share Values'!AJ$11,'Transactions (Dated)'!$C$2:$C$53,"Buy")-SUMIFS('Transactions (Dated)'!$E$2:$E$53,'Transactions (Dated)'!$D$2:$D$53,'Share Values'!$V514,'Transactions (Dated)'!$B$2:$B$53,'Share Values'!AJ$11,'Transactions (Dated)'!$C$2:$C$53,"Sell")</f>
        <v>0</v>
      </c>
      <c r="AK514" s="40"/>
      <c r="AM514" s="3">
        <f t="shared" si="177"/>
        <v>42643</v>
      </c>
      <c r="AN514" s="6">
        <f t="shared" ca="1" si="178"/>
        <v>48377.500000000007</v>
      </c>
      <c r="AO514" s="6">
        <f t="shared" ca="1" si="179"/>
        <v>24375</v>
      </c>
      <c r="AP514" s="6">
        <f t="shared" ca="1" si="180"/>
        <v>0</v>
      </c>
      <c r="AQ514" s="6">
        <f t="shared" ca="1" si="181"/>
        <v>75434.039999999994</v>
      </c>
      <c r="AR514" s="6">
        <f t="shared" ca="1" si="182"/>
        <v>20404.12</v>
      </c>
      <c r="AS514" s="6">
        <f t="shared" ca="1" si="183"/>
        <v>72177</v>
      </c>
      <c r="AT514" s="6">
        <f t="shared" ca="1" si="184"/>
        <v>46226</v>
      </c>
      <c r="AU514" s="6">
        <f t="shared" ca="1" si="185"/>
        <v>107075.54</v>
      </c>
      <c r="AV514" s="6">
        <f t="shared" ca="1" si="186"/>
        <v>69580.3</v>
      </c>
      <c r="AW514" s="6">
        <f t="shared" ca="1" si="187"/>
        <v>0</v>
      </c>
      <c r="AX514" s="6">
        <f t="shared" ca="1" si="188"/>
        <v>0</v>
      </c>
      <c r="AY514" s="6">
        <f t="shared" ca="1" si="189"/>
        <v>0</v>
      </c>
      <c r="AZ514" s="6">
        <f t="shared" ca="1" si="190"/>
        <v>0</v>
      </c>
      <c r="BA514" s="6">
        <f t="shared" ca="1" si="191"/>
        <v>0</v>
      </c>
      <c r="BB514" s="6"/>
      <c r="BD514" s="4">
        <f t="shared" ca="1" si="192"/>
        <v>463649.49999999994</v>
      </c>
      <c r="BF514" s="3">
        <f t="shared" si="193"/>
        <v>42643</v>
      </c>
      <c r="BG514" s="6">
        <f>BG513+SUMIFS('Transactions (Dated)'!H:H,'Transactions (Dated)'!D:D,'Share Values'!AM514)</f>
        <v>633797.67999999993</v>
      </c>
      <c r="BH514" s="6">
        <f ca="1">BH513+SUMIFS('Transactions (Dated)'!$F:$F,'Transactions (Dated)'!$D:$D,$BF514,'Transactions (Dated)'!$B:$B,BH$11,'Transactions (Dated)'!$C:$C,"Dividend (paid to cash)")*W514</f>
        <v>0</v>
      </c>
      <c r="BI514" s="6">
        <f ca="1">BI513+SUMIFS('Transactions (Dated)'!$F:$F,'Transactions (Dated)'!$D:$D,$BF514,'Transactions (Dated)'!$B:$B,BI$11,'Transactions (Dated)'!$C:$C,"Dividend (paid to cash)")*X514</f>
        <v>2421.875</v>
      </c>
      <c r="BJ514" s="6">
        <f ca="1">BJ513+SUMIFS('Transactions (Dated)'!$F:$F,'Transactions (Dated)'!$D:$D,$BF514,'Transactions (Dated)'!$B:$B,BJ$11,'Transactions (Dated)'!$C:$C,"Dividend (paid to cash)")*Y514</f>
        <v>0</v>
      </c>
      <c r="BK514" s="6">
        <f ca="1">BK513+SUMIFS('Transactions (Dated)'!$F:$F,'Transactions (Dated)'!$D:$D,$BF514,'Transactions (Dated)'!$B:$B,BK$11,'Transactions (Dated)'!$C:$C,"Dividend (paid to cash)")*Z514</f>
        <v>482.46000000000004</v>
      </c>
      <c r="BL514" s="6">
        <f ca="1">BL513+SUMIFS('Transactions (Dated)'!$F:$F,'Transactions (Dated)'!$D:$D,$BF514,'Transactions (Dated)'!$B:$B,BL$11,'Transactions (Dated)'!$C:$C,"Dividend (paid to cash)")*AA514</f>
        <v>0</v>
      </c>
      <c r="BM514" s="6">
        <f ca="1">BM513+SUMIFS('Transactions (Dated)'!$F:$F,'Transactions (Dated)'!$D:$D,$BF514,'Transactions (Dated)'!$B:$B,BM$11,'Transactions (Dated)'!$C:$C,"Dividend (paid to cash)")*AB514</f>
        <v>3593.17</v>
      </c>
      <c r="BN514" s="6">
        <f ca="1">BN513+SUMIFS('Transactions (Dated)'!$F:$F,'Transactions (Dated)'!$D:$D,$BF514,'Transactions (Dated)'!$B:$B,BN$11,'Transactions (Dated)'!$C:$C,"Dividend (paid to cash)")*AC514</f>
        <v>2465</v>
      </c>
      <c r="BO514" s="6">
        <f ca="1">BO513+SUMIFS('Transactions (Dated)'!$F:$F,'Transactions (Dated)'!$D:$D,$BF514,'Transactions (Dated)'!$B:$B,BO$11,'Transactions (Dated)'!$C:$C,"Dividend (paid to cash)")*AD514</f>
        <v>0</v>
      </c>
      <c r="BP514" s="6">
        <f ca="1">BP513+SUMIFS('Transactions (Dated)'!$F:$F,'Transactions (Dated)'!$D:$D,$BF514,'Transactions (Dated)'!$B:$B,BP$11,'Transactions (Dated)'!$C:$C,"Dividend (paid to cash)")*AE514</f>
        <v>0</v>
      </c>
      <c r="BQ514" s="6">
        <f ca="1">BQ513+SUMIFS('Transactions (Dated)'!$F:$F,'Transactions (Dated)'!$D:$D,$BF514,'Transactions (Dated)'!$B:$B,BQ$11,'Transactions (Dated)'!$C:$C,"Dividend (paid to cash)")*AF514</f>
        <v>0</v>
      </c>
      <c r="BR514" s="6">
        <f ca="1">BR513+SUMIFS('Transactions (Dated)'!$F:$F,'Transactions (Dated)'!$D:$D,$BF514,'Transactions (Dated)'!$B:$B,BR$11,'Transactions (Dated)'!$C:$C,"Dividend (paid to cash)")*AG514</f>
        <v>0</v>
      </c>
      <c r="BS514" s="6">
        <f ca="1">BS513+SUMIFS('Transactions (Dated)'!$F:$F,'Transactions (Dated)'!$D:$D,$BF514,'Transactions (Dated)'!$B:$B,BS$11,'Transactions (Dated)'!$C:$C,"Dividend (paid to cash)")*AH514</f>
        <v>0</v>
      </c>
      <c r="BT514" s="6">
        <f ca="1">BT513+SUMIFS('Transactions (Dated)'!$F:$F,'Transactions (Dated)'!$D:$D,$BF514,'Transactions (Dated)'!$B:$B,BT$11,'Transactions (Dated)'!$C:$C,"Dividend (paid to cash)")*AI514</f>
        <v>0</v>
      </c>
      <c r="BU514" s="6">
        <f ca="1">BU513+SUMIFS('Transactions (Dated)'!$F:$F,'Transactions (Dated)'!$D:$D,$BF514,'Transactions (Dated)'!$B:$B,BU$11,'Transactions (Dated)'!$C:$C,"Dividend (paid to cash)")*AJ514</f>
        <v>0</v>
      </c>
      <c r="BV514" s="6"/>
      <c r="BX514" s="6">
        <f t="shared" ca="1" si="198"/>
        <v>642760.18499999994</v>
      </c>
      <c r="BZ514" s="3">
        <f t="shared" si="199"/>
        <v>42643</v>
      </c>
      <c r="CA514" s="4">
        <f t="shared" ca="1" si="194"/>
        <v>463649.49999999994</v>
      </c>
      <c r="CB514" s="4">
        <f t="shared" ca="1" si="195"/>
        <v>642760.18499999994</v>
      </c>
      <c r="CD514" s="4">
        <f t="shared" ca="1" si="196"/>
        <v>1106409.6849999998</v>
      </c>
    </row>
    <row r="515" spans="2:82" x14ac:dyDescent="0.15">
      <c r="B515" s="3">
        <f t="shared" si="197"/>
        <v>42646</v>
      </c>
      <c r="C515" s="2">
        <v>14689</v>
      </c>
      <c r="E515" s="70">
        <v>42646</v>
      </c>
      <c r="F515" s="69">
        <v>10.28</v>
      </c>
      <c r="G515" s="69">
        <v>2.61</v>
      </c>
      <c r="H515" s="69">
        <v>19.79</v>
      </c>
      <c r="I515" s="69">
        <v>39.869999999999997</v>
      </c>
      <c r="J515" s="69">
        <v>8.6999999999999993</v>
      </c>
      <c r="K515" s="69">
        <v>14.7</v>
      </c>
      <c r="L515" s="69">
        <v>16.04</v>
      </c>
      <c r="M515" s="69">
        <v>7.43</v>
      </c>
      <c r="N515" s="69">
        <v>9.81</v>
      </c>
      <c r="O515" s="69">
        <v>11.5</v>
      </c>
      <c r="P515" s="69">
        <v>22.08</v>
      </c>
      <c r="Q515" s="69">
        <v>1.28</v>
      </c>
      <c r="R515" s="69">
        <v>5.23</v>
      </c>
      <c r="S515" s="69">
        <v>41.53</v>
      </c>
      <c r="T515" s="4"/>
      <c r="V515" s="3">
        <f t="shared" si="176"/>
        <v>42646</v>
      </c>
      <c r="W515" s="40">
        <f ca="1">W514+SUMIFS('Transactions (Dated)'!$E$2:$E$53,'Transactions (Dated)'!$D$2:$D$53,'Share Values'!$V515,'Transactions (Dated)'!$B$2:$B$53,'Share Values'!W$11,'Transactions (Dated)'!$C$2:$C$53,"Buy")-SUMIFS('Transactions (Dated)'!$E$2:$E$53,'Transactions (Dated)'!$D$2:$D$53,'Share Values'!$V515,'Transactions (Dated)'!$B$2:$B$53,'Share Values'!W$11,'Transactions (Dated)'!$C$2:$C$53,"Sell")</f>
        <v>4625</v>
      </c>
      <c r="X515" s="40">
        <f ca="1">X514+SUMIFS('Transactions (Dated)'!$E$2:$E$53,'Transactions (Dated)'!$D$2:$D$53,'Share Values'!$V515,'Transactions (Dated)'!$B$2:$B$53,'Share Values'!X$11,'Transactions (Dated)'!$C$2:$C$53,"Buy")-SUMIFS('Transactions (Dated)'!$E$2:$E$53,'Transactions (Dated)'!$D$2:$D$53,'Share Values'!$V515,'Transactions (Dated)'!$B$2:$B$53,'Share Values'!X$11,'Transactions (Dated)'!$C$2:$C$53,"Sell")</f>
        <v>9375</v>
      </c>
      <c r="Y515" s="40">
        <f ca="1">Y514+SUMIFS('Transactions (Dated)'!$E$2:$E$53,'Transactions (Dated)'!$D$2:$D$53,'Share Values'!$V515,'Transactions (Dated)'!$B$2:$B$53,'Share Values'!Y$11,'Transactions (Dated)'!$C$2:$C$53,"Buy")-SUMIFS('Transactions (Dated)'!$E$2:$E$53,'Transactions (Dated)'!$D$2:$D$53,'Share Values'!$V515,'Transactions (Dated)'!$B$2:$B$53,'Share Values'!Y$11,'Transactions (Dated)'!$C$2:$C$53,"Sell")</f>
        <v>0</v>
      </c>
      <c r="Z515" s="40">
        <f ca="1">Z514+SUMIFS('Transactions (Dated)'!$E$2:$E$53,'Transactions (Dated)'!$D$2:$D$53,'Share Values'!$V515,'Transactions (Dated)'!$B$2:$B$53,'Share Values'!Z$11,'Transactions (Dated)'!$C$2:$C$53,"Buy")-SUMIFS('Transactions (Dated)'!$E$2:$E$53,'Transactions (Dated)'!$D$2:$D$53,'Share Values'!$V515,'Transactions (Dated)'!$B$2:$B$53,'Share Values'!Z$11,'Transactions (Dated)'!$C$2:$C$53,"Sell")</f>
        <v>1892</v>
      </c>
      <c r="AA515" s="40">
        <f ca="1">AA514+SUMIFS('Transactions (Dated)'!$E$2:$E$53,'Transactions (Dated)'!$D$2:$D$53,'Share Values'!$V515,'Transactions (Dated)'!$B$2:$B$53,'Share Values'!AA$11,'Transactions (Dated)'!$C$2:$C$53,"Buy")-SUMIFS('Transactions (Dated)'!$E$2:$E$53,'Transactions (Dated)'!$D$2:$D$53,'Share Values'!$V515,'Transactions (Dated)'!$B$2:$B$53,'Share Values'!AA$11,'Transactions (Dated)'!$C$2:$C$53,"Sell")</f>
        <v>2348</v>
      </c>
      <c r="AB515" s="40">
        <f ca="1">AB514+SUMIFS('Transactions (Dated)'!$E$2:$E$53,'Transactions (Dated)'!$D$2:$D$53,'Share Values'!$V515,'Transactions (Dated)'!$B$2:$B$53,'Share Values'!AB$11,'Transactions (Dated)'!$C$2:$C$53,"Buy")-SUMIFS('Transactions (Dated)'!$E$2:$E$53,'Transactions (Dated)'!$D$2:$D$53,'Share Values'!$V515,'Transactions (Dated)'!$B$2:$B$53,'Share Values'!AB$11,'Transactions (Dated)'!$C$2:$C$53,"Sell")</f>
        <v>4900</v>
      </c>
      <c r="AC515" s="40">
        <f ca="1">AC514+SUMIFS('Transactions (Dated)'!$E$2:$E$53,'Transactions (Dated)'!$D$2:$D$53,'Share Values'!$V515,'Transactions (Dated)'!$B$2:$B$53,'Share Values'!AC$11,'Transactions (Dated)'!$C$2:$C$53,"Buy")-SUMIFS('Transactions (Dated)'!$E$2:$E$53,'Transactions (Dated)'!$D$2:$D$53,'Share Values'!$V515,'Transactions (Dated)'!$B$2:$B$53,'Share Values'!AC$11,'Transactions (Dated)'!$C$2:$C$53,"Sell")</f>
        <v>2900</v>
      </c>
      <c r="AD515" s="40">
        <f ca="1">AD514+SUMIFS('Transactions (Dated)'!$E$2:$E$53,'Transactions (Dated)'!$D$2:$D$53,'Share Values'!$V515,'Transactions (Dated)'!$B$2:$B$53,'Share Values'!AD$11,'Transactions (Dated)'!$C$2:$C$53,"Buy")-SUMIFS('Transactions (Dated)'!$E$2:$E$53,'Transactions (Dated)'!$D$2:$D$53,'Share Values'!$V515,'Transactions (Dated)'!$B$2:$B$53,'Share Values'!AD$11,'Transactions (Dated)'!$C$2:$C$53,"Sell")</f>
        <v>14201</v>
      </c>
      <c r="AE515" s="40">
        <f ca="1">AE514+SUMIFS('Transactions (Dated)'!$E$2:$E$53,'Transactions (Dated)'!$D$2:$D$53,'Share Values'!$V515,'Transactions (Dated)'!$B$2:$B$53,'Share Values'!AE$11,'Transactions (Dated)'!$C$2:$C$53,"Buy")-SUMIFS('Transactions (Dated)'!$E$2:$E$53,'Transactions (Dated)'!$D$2:$D$53,'Share Values'!$V515,'Transactions (Dated)'!$B$2:$B$53,'Share Values'!AE$11,'Transactions (Dated)'!$C$2:$C$53,"Sell")</f>
        <v>6835</v>
      </c>
      <c r="AF515" s="40">
        <f ca="1">AF514+SUMIFS('Transactions (Dated)'!$E$2:$E$53,'Transactions (Dated)'!$D$2:$D$53,'Share Values'!$V515,'Transactions (Dated)'!$B$2:$B$53,'Share Values'!AF$11,'Transactions (Dated)'!$C$2:$C$53,"Buy")-SUMIFS('Transactions (Dated)'!$E$2:$E$53,'Transactions (Dated)'!$D$2:$D$53,'Share Values'!$V515,'Transactions (Dated)'!$B$2:$B$53,'Share Values'!AF$11,'Transactions (Dated)'!$C$2:$C$53,"Sell")</f>
        <v>0</v>
      </c>
      <c r="AG515" s="40">
        <f ca="1">AG514+SUMIFS('Transactions (Dated)'!$E$2:$E$53,'Transactions (Dated)'!$D$2:$D$53,'Share Values'!$V515,'Transactions (Dated)'!$B$2:$B$53,'Share Values'!AG$11,'Transactions (Dated)'!$C$2:$C$53,"Buy")-SUMIFS('Transactions (Dated)'!$E$2:$E$53,'Transactions (Dated)'!$D$2:$D$53,'Share Values'!$V515,'Transactions (Dated)'!$B$2:$B$53,'Share Values'!AG$11,'Transactions (Dated)'!$C$2:$C$53,"Sell")</f>
        <v>0</v>
      </c>
      <c r="AH515" s="40">
        <f ca="1">AH514+SUMIFS('Transactions (Dated)'!$E$2:$E$53,'Transactions (Dated)'!$D$2:$D$53,'Share Values'!$V515,'Transactions (Dated)'!$B$2:$B$53,'Share Values'!AH$11,'Transactions (Dated)'!$C$2:$C$53,"Buy")-SUMIFS('Transactions (Dated)'!$E$2:$E$53,'Transactions (Dated)'!$D$2:$D$53,'Share Values'!$V515,'Transactions (Dated)'!$B$2:$B$53,'Share Values'!AH$11,'Transactions (Dated)'!$C$2:$C$53,"Sell")</f>
        <v>0</v>
      </c>
      <c r="AI515" s="40">
        <f ca="1">AI514+SUMIFS('Transactions (Dated)'!$E$2:$E$53,'Transactions (Dated)'!$D$2:$D$53,'Share Values'!$V515,'Transactions (Dated)'!$B$2:$B$53,'Share Values'!AI$11,'Transactions (Dated)'!$C$2:$C$53,"Buy")-SUMIFS('Transactions (Dated)'!$E$2:$E$53,'Transactions (Dated)'!$D$2:$D$53,'Share Values'!$V515,'Transactions (Dated)'!$B$2:$B$53,'Share Values'!AI$11,'Transactions (Dated)'!$C$2:$C$53,"Sell")</f>
        <v>0</v>
      </c>
      <c r="AJ515" s="40">
        <f ca="1">AJ514+SUMIFS('Transactions (Dated)'!$E$2:$E$53,'Transactions (Dated)'!$D$2:$D$53,'Share Values'!$V515,'Transactions (Dated)'!$B$2:$B$53,'Share Values'!AJ$11,'Transactions (Dated)'!$C$2:$C$53,"Buy")-SUMIFS('Transactions (Dated)'!$E$2:$E$53,'Transactions (Dated)'!$D$2:$D$53,'Share Values'!$V515,'Transactions (Dated)'!$B$2:$B$53,'Share Values'!AJ$11,'Transactions (Dated)'!$C$2:$C$53,"Sell")</f>
        <v>0</v>
      </c>
      <c r="AK515" s="40"/>
      <c r="AM515" s="3">
        <f t="shared" si="177"/>
        <v>42646</v>
      </c>
      <c r="AN515" s="6">
        <f t="shared" ca="1" si="178"/>
        <v>47545</v>
      </c>
      <c r="AO515" s="6">
        <f t="shared" ca="1" si="179"/>
        <v>24468.75</v>
      </c>
      <c r="AP515" s="6">
        <f t="shared" ca="1" si="180"/>
        <v>0</v>
      </c>
      <c r="AQ515" s="6">
        <f t="shared" ca="1" si="181"/>
        <v>75434.039999999994</v>
      </c>
      <c r="AR515" s="6">
        <f t="shared" ca="1" si="182"/>
        <v>20427.599999999999</v>
      </c>
      <c r="AS515" s="6">
        <f t="shared" ca="1" si="183"/>
        <v>72030</v>
      </c>
      <c r="AT515" s="6">
        <f t="shared" ca="1" si="184"/>
        <v>46516</v>
      </c>
      <c r="AU515" s="6">
        <f t="shared" ca="1" si="185"/>
        <v>105513.43</v>
      </c>
      <c r="AV515" s="6">
        <f t="shared" ca="1" si="186"/>
        <v>67051.350000000006</v>
      </c>
      <c r="AW515" s="6">
        <f t="shared" ca="1" si="187"/>
        <v>0</v>
      </c>
      <c r="AX515" s="6">
        <f t="shared" ca="1" si="188"/>
        <v>0</v>
      </c>
      <c r="AY515" s="6">
        <f t="shared" ca="1" si="189"/>
        <v>0</v>
      </c>
      <c r="AZ515" s="6">
        <f t="shared" ca="1" si="190"/>
        <v>0</v>
      </c>
      <c r="BA515" s="6">
        <f t="shared" ca="1" si="191"/>
        <v>0</v>
      </c>
      <c r="BB515" s="6"/>
      <c r="BD515" s="4">
        <f t="shared" ca="1" si="192"/>
        <v>458986.17000000004</v>
      </c>
      <c r="BF515" s="3">
        <f t="shared" si="193"/>
        <v>42646</v>
      </c>
      <c r="BG515" s="6">
        <f>BG514+SUMIFS('Transactions (Dated)'!H:H,'Transactions (Dated)'!D:D,'Share Values'!AM515)</f>
        <v>633797.67999999993</v>
      </c>
      <c r="BH515" s="6">
        <f ca="1">BH514+SUMIFS('Transactions (Dated)'!$F:$F,'Transactions (Dated)'!$D:$D,$BF515,'Transactions (Dated)'!$B:$B,BH$11,'Transactions (Dated)'!$C:$C,"Dividend (paid to cash)")*W515</f>
        <v>0</v>
      </c>
      <c r="BI515" s="6">
        <f ca="1">BI514+SUMIFS('Transactions (Dated)'!$F:$F,'Transactions (Dated)'!$D:$D,$BF515,'Transactions (Dated)'!$B:$B,BI$11,'Transactions (Dated)'!$C:$C,"Dividend (paid to cash)")*X515</f>
        <v>2421.875</v>
      </c>
      <c r="BJ515" s="6">
        <f ca="1">BJ514+SUMIFS('Transactions (Dated)'!$F:$F,'Transactions (Dated)'!$D:$D,$BF515,'Transactions (Dated)'!$B:$B,BJ$11,'Transactions (Dated)'!$C:$C,"Dividend (paid to cash)")*Y515</f>
        <v>0</v>
      </c>
      <c r="BK515" s="6">
        <f ca="1">BK514+SUMIFS('Transactions (Dated)'!$F:$F,'Transactions (Dated)'!$D:$D,$BF515,'Transactions (Dated)'!$B:$B,BK$11,'Transactions (Dated)'!$C:$C,"Dividend (paid to cash)")*Z515</f>
        <v>482.46000000000004</v>
      </c>
      <c r="BL515" s="6">
        <f ca="1">BL514+SUMIFS('Transactions (Dated)'!$F:$F,'Transactions (Dated)'!$D:$D,$BF515,'Transactions (Dated)'!$B:$B,BL$11,'Transactions (Dated)'!$C:$C,"Dividend (paid to cash)")*AA515</f>
        <v>0</v>
      </c>
      <c r="BM515" s="6">
        <f ca="1">BM514+SUMIFS('Transactions (Dated)'!$F:$F,'Transactions (Dated)'!$D:$D,$BF515,'Transactions (Dated)'!$B:$B,BM$11,'Transactions (Dated)'!$C:$C,"Dividend (paid to cash)")*AB515</f>
        <v>3593.17</v>
      </c>
      <c r="BN515" s="6">
        <f ca="1">BN514+SUMIFS('Transactions (Dated)'!$F:$F,'Transactions (Dated)'!$D:$D,$BF515,'Transactions (Dated)'!$B:$B,BN$11,'Transactions (Dated)'!$C:$C,"Dividend (paid to cash)")*AC515</f>
        <v>2465</v>
      </c>
      <c r="BO515" s="6">
        <f ca="1">BO514+SUMIFS('Transactions (Dated)'!$F:$F,'Transactions (Dated)'!$D:$D,$BF515,'Transactions (Dated)'!$B:$B,BO$11,'Transactions (Dated)'!$C:$C,"Dividend (paid to cash)")*AD515</f>
        <v>0</v>
      </c>
      <c r="BP515" s="6">
        <f ca="1">BP514+SUMIFS('Transactions (Dated)'!$F:$F,'Transactions (Dated)'!$D:$D,$BF515,'Transactions (Dated)'!$B:$B,BP$11,'Transactions (Dated)'!$C:$C,"Dividend (paid to cash)")*AE515</f>
        <v>0</v>
      </c>
      <c r="BQ515" s="6">
        <f ca="1">BQ514+SUMIFS('Transactions (Dated)'!$F:$F,'Transactions (Dated)'!$D:$D,$BF515,'Transactions (Dated)'!$B:$B,BQ$11,'Transactions (Dated)'!$C:$C,"Dividend (paid to cash)")*AF515</f>
        <v>0</v>
      </c>
      <c r="BR515" s="6">
        <f ca="1">BR514+SUMIFS('Transactions (Dated)'!$F:$F,'Transactions (Dated)'!$D:$D,$BF515,'Transactions (Dated)'!$B:$B,BR$11,'Transactions (Dated)'!$C:$C,"Dividend (paid to cash)")*AG515</f>
        <v>0</v>
      </c>
      <c r="BS515" s="6">
        <f ca="1">BS514+SUMIFS('Transactions (Dated)'!$F:$F,'Transactions (Dated)'!$D:$D,$BF515,'Transactions (Dated)'!$B:$B,BS$11,'Transactions (Dated)'!$C:$C,"Dividend (paid to cash)")*AH515</f>
        <v>0</v>
      </c>
      <c r="BT515" s="6">
        <f ca="1">BT514+SUMIFS('Transactions (Dated)'!$F:$F,'Transactions (Dated)'!$D:$D,$BF515,'Transactions (Dated)'!$B:$B,BT$11,'Transactions (Dated)'!$C:$C,"Dividend (paid to cash)")*AI515</f>
        <v>0</v>
      </c>
      <c r="BU515" s="6">
        <f ca="1">BU514+SUMIFS('Transactions (Dated)'!$F:$F,'Transactions (Dated)'!$D:$D,$BF515,'Transactions (Dated)'!$B:$B,BU$11,'Transactions (Dated)'!$C:$C,"Dividend (paid to cash)")*AJ515</f>
        <v>0</v>
      </c>
      <c r="BV515" s="6"/>
      <c r="BX515" s="6">
        <f t="shared" ca="1" si="198"/>
        <v>642760.18499999994</v>
      </c>
      <c r="BZ515" s="3">
        <f t="shared" si="199"/>
        <v>42646</v>
      </c>
      <c r="CA515" s="4">
        <f t="shared" ca="1" si="194"/>
        <v>458986.17000000004</v>
      </c>
      <c r="CB515" s="4">
        <f t="shared" ca="1" si="195"/>
        <v>642760.18499999994</v>
      </c>
      <c r="CD515" s="4">
        <f t="shared" ca="1" si="196"/>
        <v>1101746.355</v>
      </c>
    </row>
    <row r="516" spans="2:82" x14ac:dyDescent="0.15">
      <c r="B516" s="3">
        <f t="shared" si="197"/>
        <v>42647</v>
      </c>
      <c r="C516" s="2">
        <v>14521</v>
      </c>
      <c r="E516" s="70">
        <v>42647</v>
      </c>
      <c r="F516" s="69">
        <v>10.11</v>
      </c>
      <c r="G516" s="69">
        <v>2.66</v>
      </c>
      <c r="H516" s="69">
        <v>19.55</v>
      </c>
      <c r="I516" s="69">
        <v>39.909999999999997</v>
      </c>
      <c r="J516" s="69">
        <v>8.5299999999999994</v>
      </c>
      <c r="K516" s="69">
        <v>14.49</v>
      </c>
      <c r="L516" s="69">
        <v>15.74</v>
      </c>
      <c r="M516" s="69">
        <v>6.43</v>
      </c>
      <c r="N516" s="69">
        <v>9.75</v>
      </c>
      <c r="O516" s="69">
        <v>11.66</v>
      </c>
      <c r="P516" s="69">
        <v>21.68</v>
      </c>
      <c r="Q516" s="69">
        <v>1.25</v>
      </c>
      <c r="R516" s="69">
        <v>5.07</v>
      </c>
      <c r="S516" s="69">
        <v>40.98</v>
      </c>
      <c r="T516" s="4"/>
      <c r="V516" s="3">
        <f t="shared" si="176"/>
        <v>42647</v>
      </c>
      <c r="W516" s="40">
        <f ca="1">W515+SUMIFS('Transactions (Dated)'!$E$2:$E$53,'Transactions (Dated)'!$D$2:$D$53,'Share Values'!$V516,'Transactions (Dated)'!$B$2:$B$53,'Share Values'!W$11,'Transactions (Dated)'!$C$2:$C$53,"Buy")-SUMIFS('Transactions (Dated)'!$E$2:$E$53,'Transactions (Dated)'!$D$2:$D$53,'Share Values'!$V516,'Transactions (Dated)'!$B$2:$B$53,'Share Values'!W$11,'Transactions (Dated)'!$C$2:$C$53,"Sell")</f>
        <v>4625</v>
      </c>
      <c r="X516" s="40">
        <f ca="1">X515+SUMIFS('Transactions (Dated)'!$E$2:$E$53,'Transactions (Dated)'!$D$2:$D$53,'Share Values'!$V516,'Transactions (Dated)'!$B$2:$B$53,'Share Values'!X$11,'Transactions (Dated)'!$C$2:$C$53,"Buy")-SUMIFS('Transactions (Dated)'!$E$2:$E$53,'Transactions (Dated)'!$D$2:$D$53,'Share Values'!$V516,'Transactions (Dated)'!$B$2:$B$53,'Share Values'!X$11,'Transactions (Dated)'!$C$2:$C$53,"Sell")</f>
        <v>9375</v>
      </c>
      <c r="Y516" s="40">
        <f ca="1">Y515+SUMIFS('Transactions (Dated)'!$E$2:$E$53,'Transactions (Dated)'!$D$2:$D$53,'Share Values'!$V516,'Transactions (Dated)'!$B$2:$B$53,'Share Values'!Y$11,'Transactions (Dated)'!$C$2:$C$53,"Buy")-SUMIFS('Transactions (Dated)'!$E$2:$E$53,'Transactions (Dated)'!$D$2:$D$53,'Share Values'!$V516,'Transactions (Dated)'!$B$2:$B$53,'Share Values'!Y$11,'Transactions (Dated)'!$C$2:$C$53,"Sell")</f>
        <v>0</v>
      </c>
      <c r="Z516" s="40">
        <f ca="1">Z515+SUMIFS('Transactions (Dated)'!$E$2:$E$53,'Transactions (Dated)'!$D$2:$D$53,'Share Values'!$V516,'Transactions (Dated)'!$B$2:$B$53,'Share Values'!Z$11,'Transactions (Dated)'!$C$2:$C$53,"Buy")-SUMIFS('Transactions (Dated)'!$E$2:$E$53,'Transactions (Dated)'!$D$2:$D$53,'Share Values'!$V516,'Transactions (Dated)'!$B$2:$B$53,'Share Values'!Z$11,'Transactions (Dated)'!$C$2:$C$53,"Sell")</f>
        <v>1892</v>
      </c>
      <c r="AA516" s="40">
        <f ca="1">AA515+SUMIFS('Transactions (Dated)'!$E$2:$E$53,'Transactions (Dated)'!$D$2:$D$53,'Share Values'!$V516,'Transactions (Dated)'!$B$2:$B$53,'Share Values'!AA$11,'Transactions (Dated)'!$C$2:$C$53,"Buy")-SUMIFS('Transactions (Dated)'!$E$2:$E$53,'Transactions (Dated)'!$D$2:$D$53,'Share Values'!$V516,'Transactions (Dated)'!$B$2:$B$53,'Share Values'!AA$11,'Transactions (Dated)'!$C$2:$C$53,"Sell")</f>
        <v>2348</v>
      </c>
      <c r="AB516" s="40">
        <f ca="1">AB515+SUMIFS('Transactions (Dated)'!$E$2:$E$53,'Transactions (Dated)'!$D$2:$D$53,'Share Values'!$V516,'Transactions (Dated)'!$B$2:$B$53,'Share Values'!AB$11,'Transactions (Dated)'!$C$2:$C$53,"Buy")-SUMIFS('Transactions (Dated)'!$E$2:$E$53,'Transactions (Dated)'!$D$2:$D$53,'Share Values'!$V516,'Transactions (Dated)'!$B$2:$B$53,'Share Values'!AB$11,'Transactions (Dated)'!$C$2:$C$53,"Sell")</f>
        <v>4900</v>
      </c>
      <c r="AC516" s="40">
        <f ca="1">AC515+SUMIFS('Transactions (Dated)'!$E$2:$E$53,'Transactions (Dated)'!$D$2:$D$53,'Share Values'!$V516,'Transactions (Dated)'!$B$2:$B$53,'Share Values'!AC$11,'Transactions (Dated)'!$C$2:$C$53,"Buy")-SUMIFS('Transactions (Dated)'!$E$2:$E$53,'Transactions (Dated)'!$D$2:$D$53,'Share Values'!$V516,'Transactions (Dated)'!$B$2:$B$53,'Share Values'!AC$11,'Transactions (Dated)'!$C$2:$C$53,"Sell")</f>
        <v>2900</v>
      </c>
      <c r="AD516" s="40">
        <f ca="1">AD515+SUMIFS('Transactions (Dated)'!$E$2:$E$53,'Transactions (Dated)'!$D$2:$D$53,'Share Values'!$V516,'Transactions (Dated)'!$B$2:$B$53,'Share Values'!AD$11,'Transactions (Dated)'!$C$2:$C$53,"Buy")-SUMIFS('Transactions (Dated)'!$E$2:$E$53,'Transactions (Dated)'!$D$2:$D$53,'Share Values'!$V516,'Transactions (Dated)'!$B$2:$B$53,'Share Values'!AD$11,'Transactions (Dated)'!$C$2:$C$53,"Sell")</f>
        <v>14201</v>
      </c>
      <c r="AE516" s="40">
        <f ca="1">AE515+SUMIFS('Transactions (Dated)'!$E$2:$E$53,'Transactions (Dated)'!$D$2:$D$53,'Share Values'!$V516,'Transactions (Dated)'!$B$2:$B$53,'Share Values'!AE$11,'Transactions (Dated)'!$C$2:$C$53,"Buy")-SUMIFS('Transactions (Dated)'!$E$2:$E$53,'Transactions (Dated)'!$D$2:$D$53,'Share Values'!$V516,'Transactions (Dated)'!$B$2:$B$53,'Share Values'!AE$11,'Transactions (Dated)'!$C$2:$C$53,"Sell")</f>
        <v>6835</v>
      </c>
      <c r="AF516" s="40">
        <f ca="1">AF515+SUMIFS('Transactions (Dated)'!$E$2:$E$53,'Transactions (Dated)'!$D$2:$D$53,'Share Values'!$V516,'Transactions (Dated)'!$B$2:$B$53,'Share Values'!AF$11,'Transactions (Dated)'!$C$2:$C$53,"Buy")-SUMIFS('Transactions (Dated)'!$E$2:$E$53,'Transactions (Dated)'!$D$2:$D$53,'Share Values'!$V516,'Transactions (Dated)'!$B$2:$B$53,'Share Values'!AF$11,'Transactions (Dated)'!$C$2:$C$53,"Sell")</f>
        <v>0</v>
      </c>
      <c r="AG516" s="40">
        <f ca="1">AG515+SUMIFS('Transactions (Dated)'!$E$2:$E$53,'Transactions (Dated)'!$D$2:$D$53,'Share Values'!$V516,'Transactions (Dated)'!$B$2:$B$53,'Share Values'!AG$11,'Transactions (Dated)'!$C$2:$C$53,"Buy")-SUMIFS('Transactions (Dated)'!$E$2:$E$53,'Transactions (Dated)'!$D$2:$D$53,'Share Values'!$V516,'Transactions (Dated)'!$B$2:$B$53,'Share Values'!AG$11,'Transactions (Dated)'!$C$2:$C$53,"Sell")</f>
        <v>0</v>
      </c>
      <c r="AH516" s="40">
        <f ca="1">AH515+SUMIFS('Transactions (Dated)'!$E$2:$E$53,'Transactions (Dated)'!$D$2:$D$53,'Share Values'!$V516,'Transactions (Dated)'!$B$2:$B$53,'Share Values'!AH$11,'Transactions (Dated)'!$C$2:$C$53,"Buy")-SUMIFS('Transactions (Dated)'!$E$2:$E$53,'Transactions (Dated)'!$D$2:$D$53,'Share Values'!$V516,'Transactions (Dated)'!$B$2:$B$53,'Share Values'!AH$11,'Transactions (Dated)'!$C$2:$C$53,"Sell")</f>
        <v>0</v>
      </c>
      <c r="AI516" s="40">
        <f ca="1">AI515+SUMIFS('Transactions (Dated)'!$E$2:$E$53,'Transactions (Dated)'!$D$2:$D$53,'Share Values'!$V516,'Transactions (Dated)'!$B$2:$B$53,'Share Values'!AI$11,'Transactions (Dated)'!$C$2:$C$53,"Buy")-SUMIFS('Transactions (Dated)'!$E$2:$E$53,'Transactions (Dated)'!$D$2:$D$53,'Share Values'!$V516,'Transactions (Dated)'!$B$2:$B$53,'Share Values'!AI$11,'Transactions (Dated)'!$C$2:$C$53,"Sell")</f>
        <v>0</v>
      </c>
      <c r="AJ516" s="40">
        <f ca="1">AJ515+SUMIFS('Transactions (Dated)'!$E$2:$E$53,'Transactions (Dated)'!$D$2:$D$53,'Share Values'!$V516,'Transactions (Dated)'!$B$2:$B$53,'Share Values'!AJ$11,'Transactions (Dated)'!$C$2:$C$53,"Buy")-SUMIFS('Transactions (Dated)'!$E$2:$E$53,'Transactions (Dated)'!$D$2:$D$53,'Share Values'!$V516,'Transactions (Dated)'!$B$2:$B$53,'Share Values'!AJ$11,'Transactions (Dated)'!$C$2:$C$53,"Sell")</f>
        <v>0</v>
      </c>
      <c r="AK516" s="40"/>
      <c r="AM516" s="3">
        <f t="shared" si="177"/>
        <v>42647</v>
      </c>
      <c r="AN516" s="6">
        <f t="shared" ca="1" si="178"/>
        <v>46758.75</v>
      </c>
      <c r="AO516" s="6">
        <f t="shared" ca="1" si="179"/>
        <v>24937.5</v>
      </c>
      <c r="AP516" s="6">
        <f t="shared" ca="1" si="180"/>
        <v>0</v>
      </c>
      <c r="AQ516" s="6">
        <f t="shared" ca="1" si="181"/>
        <v>75509.719999999987</v>
      </c>
      <c r="AR516" s="6">
        <f t="shared" ca="1" si="182"/>
        <v>20028.439999999999</v>
      </c>
      <c r="AS516" s="6">
        <f t="shared" ca="1" si="183"/>
        <v>71001</v>
      </c>
      <c r="AT516" s="6">
        <f t="shared" ca="1" si="184"/>
        <v>45646</v>
      </c>
      <c r="AU516" s="6">
        <f t="shared" ca="1" si="185"/>
        <v>91312.43</v>
      </c>
      <c r="AV516" s="6">
        <f t="shared" ca="1" si="186"/>
        <v>66641.25</v>
      </c>
      <c r="AW516" s="6">
        <f t="shared" ca="1" si="187"/>
        <v>0</v>
      </c>
      <c r="AX516" s="6">
        <f t="shared" ca="1" si="188"/>
        <v>0</v>
      </c>
      <c r="AY516" s="6">
        <f t="shared" ca="1" si="189"/>
        <v>0</v>
      </c>
      <c r="AZ516" s="6">
        <f t="shared" ca="1" si="190"/>
        <v>0</v>
      </c>
      <c r="BA516" s="6">
        <f t="shared" ca="1" si="191"/>
        <v>0</v>
      </c>
      <c r="BB516" s="6"/>
      <c r="BD516" s="4">
        <f t="shared" ca="1" si="192"/>
        <v>441835.08999999997</v>
      </c>
      <c r="BF516" s="3">
        <f t="shared" si="193"/>
        <v>42647</v>
      </c>
      <c r="BG516" s="6">
        <f>BG515+SUMIFS('Transactions (Dated)'!H:H,'Transactions (Dated)'!D:D,'Share Values'!AM516)</f>
        <v>633797.67999999993</v>
      </c>
      <c r="BH516" s="6">
        <f ca="1">BH515+SUMIFS('Transactions (Dated)'!$F:$F,'Transactions (Dated)'!$D:$D,$BF516,'Transactions (Dated)'!$B:$B,BH$11,'Transactions (Dated)'!$C:$C,"Dividend (paid to cash)")*W516</f>
        <v>0</v>
      </c>
      <c r="BI516" s="6">
        <f ca="1">BI515+SUMIFS('Transactions (Dated)'!$F:$F,'Transactions (Dated)'!$D:$D,$BF516,'Transactions (Dated)'!$B:$B,BI$11,'Transactions (Dated)'!$C:$C,"Dividend (paid to cash)")*X516</f>
        <v>2421.875</v>
      </c>
      <c r="BJ516" s="6">
        <f ca="1">BJ515+SUMIFS('Transactions (Dated)'!$F:$F,'Transactions (Dated)'!$D:$D,$BF516,'Transactions (Dated)'!$B:$B,BJ$11,'Transactions (Dated)'!$C:$C,"Dividend (paid to cash)")*Y516</f>
        <v>0</v>
      </c>
      <c r="BK516" s="6">
        <f ca="1">BK515+SUMIFS('Transactions (Dated)'!$F:$F,'Transactions (Dated)'!$D:$D,$BF516,'Transactions (Dated)'!$B:$B,BK$11,'Transactions (Dated)'!$C:$C,"Dividend (paid to cash)")*Z516</f>
        <v>482.46000000000004</v>
      </c>
      <c r="BL516" s="6">
        <f ca="1">BL515+SUMIFS('Transactions (Dated)'!$F:$F,'Transactions (Dated)'!$D:$D,$BF516,'Transactions (Dated)'!$B:$B,BL$11,'Transactions (Dated)'!$C:$C,"Dividend (paid to cash)")*AA516</f>
        <v>0</v>
      </c>
      <c r="BM516" s="6">
        <f ca="1">BM515+SUMIFS('Transactions (Dated)'!$F:$F,'Transactions (Dated)'!$D:$D,$BF516,'Transactions (Dated)'!$B:$B,BM$11,'Transactions (Dated)'!$C:$C,"Dividend (paid to cash)")*AB516</f>
        <v>3593.17</v>
      </c>
      <c r="BN516" s="6">
        <f ca="1">BN515+SUMIFS('Transactions (Dated)'!$F:$F,'Transactions (Dated)'!$D:$D,$BF516,'Transactions (Dated)'!$B:$B,BN$11,'Transactions (Dated)'!$C:$C,"Dividend (paid to cash)")*AC516</f>
        <v>2465</v>
      </c>
      <c r="BO516" s="6">
        <f ca="1">BO515+SUMIFS('Transactions (Dated)'!$F:$F,'Transactions (Dated)'!$D:$D,$BF516,'Transactions (Dated)'!$B:$B,BO$11,'Transactions (Dated)'!$C:$C,"Dividend (paid to cash)")*AD516</f>
        <v>0</v>
      </c>
      <c r="BP516" s="6">
        <f ca="1">BP515+SUMIFS('Transactions (Dated)'!$F:$F,'Transactions (Dated)'!$D:$D,$BF516,'Transactions (Dated)'!$B:$B,BP$11,'Transactions (Dated)'!$C:$C,"Dividend (paid to cash)")*AE516</f>
        <v>0</v>
      </c>
      <c r="BQ516" s="6">
        <f ca="1">BQ515+SUMIFS('Transactions (Dated)'!$F:$F,'Transactions (Dated)'!$D:$D,$BF516,'Transactions (Dated)'!$B:$B,BQ$11,'Transactions (Dated)'!$C:$C,"Dividend (paid to cash)")*AF516</f>
        <v>0</v>
      </c>
      <c r="BR516" s="6">
        <f ca="1">BR515+SUMIFS('Transactions (Dated)'!$F:$F,'Transactions (Dated)'!$D:$D,$BF516,'Transactions (Dated)'!$B:$B,BR$11,'Transactions (Dated)'!$C:$C,"Dividend (paid to cash)")*AG516</f>
        <v>0</v>
      </c>
      <c r="BS516" s="6">
        <f ca="1">BS515+SUMIFS('Transactions (Dated)'!$F:$F,'Transactions (Dated)'!$D:$D,$BF516,'Transactions (Dated)'!$B:$B,BS$11,'Transactions (Dated)'!$C:$C,"Dividend (paid to cash)")*AH516</f>
        <v>0</v>
      </c>
      <c r="BT516" s="6">
        <f ca="1">BT515+SUMIFS('Transactions (Dated)'!$F:$F,'Transactions (Dated)'!$D:$D,$BF516,'Transactions (Dated)'!$B:$B,BT$11,'Transactions (Dated)'!$C:$C,"Dividend (paid to cash)")*AI516</f>
        <v>0</v>
      </c>
      <c r="BU516" s="6">
        <f ca="1">BU515+SUMIFS('Transactions (Dated)'!$F:$F,'Transactions (Dated)'!$D:$D,$BF516,'Transactions (Dated)'!$B:$B,BU$11,'Transactions (Dated)'!$C:$C,"Dividend (paid to cash)")*AJ516</f>
        <v>0</v>
      </c>
      <c r="BV516" s="6"/>
      <c r="BX516" s="6">
        <f t="shared" ca="1" si="198"/>
        <v>642760.18499999994</v>
      </c>
      <c r="BZ516" s="3">
        <f t="shared" si="199"/>
        <v>42647</v>
      </c>
      <c r="CA516" s="4">
        <f t="shared" ca="1" si="194"/>
        <v>441835.08999999997</v>
      </c>
      <c r="CB516" s="4">
        <f t="shared" ca="1" si="195"/>
        <v>642760.18499999994</v>
      </c>
      <c r="CD516" s="4">
        <f t="shared" ca="1" si="196"/>
        <v>1084595.2749999999</v>
      </c>
    </row>
    <row r="517" spans="2:82" x14ac:dyDescent="0.15">
      <c r="B517" s="3">
        <f t="shared" si="197"/>
        <v>42648</v>
      </c>
      <c r="C517" s="2">
        <v>14610.6</v>
      </c>
      <c r="E517" s="70">
        <v>42648</v>
      </c>
      <c r="F517" s="69">
        <v>10.1</v>
      </c>
      <c r="G517" s="69">
        <v>2.68</v>
      </c>
      <c r="H517" s="69">
        <v>19.71</v>
      </c>
      <c r="I517" s="69">
        <v>39.479999999999997</v>
      </c>
      <c r="J517" s="69">
        <v>8.44</v>
      </c>
      <c r="K517" s="69">
        <v>14.4</v>
      </c>
      <c r="L517" s="69">
        <v>15.62</v>
      </c>
      <c r="M517" s="69">
        <v>6.65</v>
      </c>
      <c r="N517" s="69">
        <v>10.45</v>
      </c>
      <c r="O517" s="69">
        <v>11.55</v>
      </c>
      <c r="P517" s="69">
        <v>21.61</v>
      </c>
      <c r="Q517" s="69">
        <v>1.29</v>
      </c>
      <c r="R517" s="69">
        <v>5.16</v>
      </c>
      <c r="S517" s="69">
        <v>40.659999999999997</v>
      </c>
      <c r="T517" s="4"/>
      <c r="V517" s="3">
        <f t="shared" si="176"/>
        <v>42648</v>
      </c>
      <c r="W517" s="40">
        <f ca="1">W516+SUMIFS('Transactions (Dated)'!$E$2:$E$53,'Transactions (Dated)'!$D$2:$D$53,'Share Values'!$V517,'Transactions (Dated)'!$B$2:$B$53,'Share Values'!W$11,'Transactions (Dated)'!$C$2:$C$53,"Buy")-SUMIFS('Transactions (Dated)'!$E$2:$E$53,'Transactions (Dated)'!$D$2:$D$53,'Share Values'!$V517,'Transactions (Dated)'!$B$2:$B$53,'Share Values'!W$11,'Transactions (Dated)'!$C$2:$C$53,"Sell")</f>
        <v>4625</v>
      </c>
      <c r="X517" s="40">
        <f ca="1">X516+SUMIFS('Transactions (Dated)'!$E$2:$E$53,'Transactions (Dated)'!$D$2:$D$53,'Share Values'!$V517,'Transactions (Dated)'!$B$2:$B$53,'Share Values'!X$11,'Transactions (Dated)'!$C$2:$C$53,"Buy")-SUMIFS('Transactions (Dated)'!$E$2:$E$53,'Transactions (Dated)'!$D$2:$D$53,'Share Values'!$V517,'Transactions (Dated)'!$B$2:$B$53,'Share Values'!X$11,'Transactions (Dated)'!$C$2:$C$53,"Sell")</f>
        <v>9375</v>
      </c>
      <c r="Y517" s="40">
        <f ca="1">Y516+SUMIFS('Transactions (Dated)'!$E$2:$E$53,'Transactions (Dated)'!$D$2:$D$53,'Share Values'!$V517,'Transactions (Dated)'!$B$2:$B$53,'Share Values'!Y$11,'Transactions (Dated)'!$C$2:$C$53,"Buy")-SUMIFS('Transactions (Dated)'!$E$2:$E$53,'Transactions (Dated)'!$D$2:$D$53,'Share Values'!$V517,'Transactions (Dated)'!$B$2:$B$53,'Share Values'!Y$11,'Transactions (Dated)'!$C$2:$C$53,"Sell")</f>
        <v>0</v>
      </c>
      <c r="Z517" s="40">
        <f ca="1">Z516+SUMIFS('Transactions (Dated)'!$E$2:$E$53,'Transactions (Dated)'!$D$2:$D$53,'Share Values'!$V517,'Transactions (Dated)'!$B$2:$B$53,'Share Values'!Z$11,'Transactions (Dated)'!$C$2:$C$53,"Buy")-SUMIFS('Transactions (Dated)'!$E$2:$E$53,'Transactions (Dated)'!$D$2:$D$53,'Share Values'!$V517,'Transactions (Dated)'!$B$2:$B$53,'Share Values'!Z$11,'Transactions (Dated)'!$C$2:$C$53,"Sell")</f>
        <v>1892</v>
      </c>
      <c r="AA517" s="40">
        <f ca="1">AA516+SUMIFS('Transactions (Dated)'!$E$2:$E$53,'Transactions (Dated)'!$D$2:$D$53,'Share Values'!$V517,'Transactions (Dated)'!$B$2:$B$53,'Share Values'!AA$11,'Transactions (Dated)'!$C$2:$C$53,"Buy")-SUMIFS('Transactions (Dated)'!$E$2:$E$53,'Transactions (Dated)'!$D$2:$D$53,'Share Values'!$V517,'Transactions (Dated)'!$B$2:$B$53,'Share Values'!AA$11,'Transactions (Dated)'!$C$2:$C$53,"Sell")</f>
        <v>2348</v>
      </c>
      <c r="AB517" s="40">
        <f ca="1">AB516+SUMIFS('Transactions (Dated)'!$E$2:$E$53,'Transactions (Dated)'!$D$2:$D$53,'Share Values'!$V517,'Transactions (Dated)'!$B$2:$B$53,'Share Values'!AB$11,'Transactions (Dated)'!$C$2:$C$53,"Buy")-SUMIFS('Transactions (Dated)'!$E$2:$E$53,'Transactions (Dated)'!$D$2:$D$53,'Share Values'!$V517,'Transactions (Dated)'!$B$2:$B$53,'Share Values'!AB$11,'Transactions (Dated)'!$C$2:$C$53,"Sell")</f>
        <v>4900</v>
      </c>
      <c r="AC517" s="40">
        <f ca="1">AC516+SUMIFS('Transactions (Dated)'!$E$2:$E$53,'Transactions (Dated)'!$D$2:$D$53,'Share Values'!$V517,'Transactions (Dated)'!$B$2:$B$53,'Share Values'!AC$11,'Transactions (Dated)'!$C$2:$C$53,"Buy")-SUMIFS('Transactions (Dated)'!$E$2:$E$53,'Transactions (Dated)'!$D$2:$D$53,'Share Values'!$V517,'Transactions (Dated)'!$B$2:$B$53,'Share Values'!AC$11,'Transactions (Dated)'!$C$2:$C$53,"Sell")</f>
        <v>2900</v>
      </c>
      <c r="AD517" s="40">
        <f ca="1">AD516+SUMIFS('Transactions (Dated)'!$E$2:$E$53,'Transactions (Dated)'!$D$2:$D$53,'Share Values'!$V517,'Transactions (Dated)'!$B$2:$B$53,'Share Values'!AD$11,'Transactions (Dated)'!$C$2:$C$53,"Buy")-SUMIFS('Transactions (Dated)'!$E$2:$E$53,'Transactions (Dated)'!$D$2:$D$53,'Share Values'!$V517,'Transactions (Dated)'!$B$2:$B$53,'Share Values'!AD$11,'Transactions (Dated)'!$C$2:$C$53,"Sell")</f>
        <v>14201</v>
      </c>
      <c r="AE517" s="40">
        <f ca="1">AE516+SUMIFS('Transactions (Dated)'!$E$2:$E$53,'Transactions (Dated)'!$D$2:$D$53,'Share Values'!$V517,'Transactions (Dated)'!$B$2:$B$53,'Share Values'!AE$11,'Transactions (Dated)'!$C$2:$C$53,"Buy")-SUMIFS('Transactions (Dated)'!$E$2:$E$53,'Transactions (Dated)'!$D$2:$D$53,'Share Values'!$V517,'Transactions (Dated)'!$B$2:$B$53,'Share Values'!AE$11,'Transactions (Dated)'!$C$2:$C$53,"Sell")</f>
        <v>6835</v>
      </c>
      <c r="AF517" s="40">
        <f ca="1">AF516+SUMIFS('Transactions (Dated)'!$E$2:$E$53,'Transactions (Dated)'!$D$2:$D$53,'Share Values'!$V517,'Transactions (Dated)'!$B$2:$B$53,'Share Values'!AF$11,'Transactions (Dated)'!$C$2:$C$53,"Buy")-SUMIFS('Transactions (Dated)'!$E$2:$E$53,'Transactions (Dated)'!$D$2:$D$53,'Share Values'!$V517,'Transactions (Dated)'!$B$2:$B$53,'Share Values'!AF$11,'Transactions (Dated)'!$C$2:$C$53,"Sell")</f>
        <v>0</v>
      </c>
      <c r="AG517" s="40">
        <f ca="1">AG516+SUMIFS('Transactions (Dated)'!$E$2:$E$53,'Transactions (Dated)'!$D$2:$D$53,'Share Values'!$V517,'Transactions (Dated)'!$B$2:$B$53,'Share Values'!AG$11,'Transactions (Dated)'!$C$2:$C$53,"Buy")-SUMIFS('Transactions (Dated)'!$E$2:$E$53,'Transactions (Dated)'!$D$2:$D$53,'Share Values'!$V517,'Transactions (Dated)'!$B$2:$B$53,'Share Values'!AG$11,'Transactions (Dated)'!$C$2:$C$53,"Sell")</f>
        <v>0</v>
      </c>
      <c r="AH517" s="40">
        <f ca="1">AH516+SUMIFS('Transactions (Dated)'!$E$2:$E$53,'Transactions (Dated)'!$D$2:$D$53,'Share Values'!$V517,'Transactions (Dated)'!$B$2:$B$53,'Share Values'!AH$11,'Transactions (Dated)'!$C$2:$C$53,"Buy")-SUMIFS('Transactions (Dated)'!$E$2:$E$53,'Transactions (Dated)'!$D$2:$D$53,'Share Values'!$V517,'Transactions (Dated)'!$B$2:$B$53,'Share Values'!AH$11,'Transactions (Dated)'!$C$2:$C$53,"Sell")</f>
        <v>0</v>
      </c>
      <c r="AI517" s="40">
        <f ca="1">AI516+SUMIFS('Transactions (Dated)'!$E$2:$E$53,'Transactions (Dated)'!$D$2:$D$53,'Share Values'!$V517,'Transactions (Dated)'!$B$2:$B$53,'Share Values'!AI$11,'Transactions (Dated)'!$C$2:$C$53,"Buy")-SUMIFS('Transactions (Dated)'!$E$2:$E$53,'Transactions (Dated)'!$D$2:$D$53,'Share Values'!$V517,'Transactions (Dated)'!$B$2:$B$53,'Share Values'!AI$11,'Transactions (Dated)'!$C$2:$C$53,"Sell")</f>
        <v>0</v>
      </c>
      <c r="AJ517" s="40">
        <f ca="1">AJ516+SUMIFS('Transactions (Dated)'!$E$2:$E$53,'Transactions (Dated)'!$D$2:$D$53,'Share Values'!$V517,'Transactions (Dated)'!$B$2:$B$53,'Share Values'!AJ$11,'Transactions (Dated)'!$C$2:$C$53,"Buy")-SUMIFS('Transactions (Dated)'!$E$2:$E$53,'Transactions (Dated)'!$D$2:$D$53,'Share Values'!$V517,'Transactions (Dated)'!$B$2:$B$53,'Share Values'!AJ$11,'Transactions (Dated)'!$C$2:$C$53,"Sell")</f>
        <v>0</v>
      </c>
      <c r="AK517" s="40"/>
      <c r="AM517" s="3">
        <f t="shared" si="177"/>
        <v>42648</v>
      </c>
      <c r="AN517" s="6">
        <f t="shared" ca="1" si="178"/>
        <v>46712.5</v>
      </c>
      <c r="AO517" s="6">
        <f t="shared" ca="1" si="179"/>
        <v>25125</v>
      </c>
      <c r="AP517" s="6">
        <f t="shared" ca="1" si="180"/>
        <v>0</v>
      </c>
      <c r="AQ517" s="6">
        <f t="shared" ca="1" si="181"/>
        <v>74696.159999999989</v>
      </c>
      <c r="AR517" s="6">
        <f t="shared" ca="1" si="182"/>
        <v>19817.12</v>
      </c>
      <c r="AS517" s="6">
        <f t="shared" ca="1" si="183"/>
        <v>70560</v>
      </c>
      <c r="AT517" s="6">
        <f t="shared" ca="1" si="184"/>
        <v>45298</v>
      </c>
      <c r="AU517" s="6">
        <f t="shared" ca="1" si="185"/>
        <v>94436.650000000009</v>
      </c>
      <c r="AV517" s="6">
        <f t="shared" ca="1" si="186"/>
        <v>71425.75</v>
      </c>
      <c r="AW517" s="6">
        <f t="shared" ca="1" si="187"/>
        <v>0</v>
      </c>
      <c r="AX517" s="6">
        <f t="shared" ca="1" si="188"/>
        <v>0</v>
      </c>
      <c r="AY517" s="6">
        <f t="shared" ca="1" si="189"/>
        <v>0</v>
      </c>
      <c r="AZ517" s="6">
        <f t="shared" ca="1" si="190"/>
        <v>0</v>
      </c>
      <c r="BA517" s="6">
        <f t="shared" ca="1" si="191"/>
        <v>0</v>
      </c>
      <c r="BB517" s="6"/>
      <c r="BD517" s="4">
        <f t="shared" ca="1" si="192"/>
        <v>448071.18</v>
      </c>
      <c r="BF517" s="3">
        <f t="shared" si="193"/>
        <v>42648</v>
      </c>
      <c r="BG517" s="6">
        <f>BG516+SUMIFS('Transactions (Dated)'!H:H,'Transactions (Dated)'!D:D,'Share Values'!AM517)</f>
        <v>633797.67999999993</v>
      </c>
      <c r="BH517" s="6">
        <f ca="1">BH516+SUMIFS('Transactions (Dated)'!$F:$F,'Transactions (Dated)'!$D:$D,$BF517,'Transactions (Dated)'!$B:$B,BH$11,'Transactions (Dated)'!$C:$C,"Dividend (paid to cash)")*W517</f>
        <v>0</v>
      </c>
      <c r="BI517" s="6">
        <f ca="1">BI516+SUMIFS('Transactions (Dated)'!$F:$F,'Transactions (Dated)'!$D:$D,$BF517,'Transactions (Dated)'!$B:$B,BI$11,'Transactions (Dated)'!$C:$C,"Dividend (paid to cash)")*X517</f>
        <v>2421.875</v>
      </c>
      <c r="BJ517" s="6">
        <f ca="1">BJ516+SUMIFS('Transactions (Dated)'!$F:$F,'Transactions (Dated)'!$D:$D,$BF517,'Transactions (Dated)'!$B:$B,BJ$11,'Transactions (Dated)'!$C:$C,"Dividend (paid to cash)")*Y517</f>
        <v>0</v>
      </c>
      <c r="BK517" s="6">
        <f ca="1">BK516+SUMIFS('Transactions (Dated)'!$F:$F,'Transactions (Dated)'!$D:$D,$BF517,'Transactions (Dated)'!$B:$B,BK$11,'Transactions (Dated)'!$C:$C,"Dividend (paid to cash)")*Z517</f>
        <v>482.46000000000004</v>
      </c>
      <c r="BL517" s="6">
        <f ca="1">BL516+SUMIFS('Transactions (Dated)'!$F:$F,'Transactions (Dated)'!$D:$D,$BF517,'Transactions (Dated)'!$B:$B,BL$11,'Transactions (Dated)'!$C:$C,"Dividend (paid to cash)")*AA517</f>
        <v>0</v>
      </c>
      <c r="BM517" s="6">
        <f ca="1">BM516+SUMIFS('Transactions (Dated)'!$F:$F,'Transactions (Dated)'!$D:$D,$BF517,'Transactions (Dated)'!$B:$B,BM$11,'Transactions (Dated)'!$C:$C,"Dividend (paid to cash)")*AB517</f>
        <v>3593.17</v>
      </c>
      <c r="BN517" s="6">
        <f ca="1">BN516+SUMIFS('Transactions (Dated)'!$F:$F,'Transactions (Dated)'!$D:$D,$BF517,'Transactions (Dated)'!$B:$B,BN$11,'Transactions (Dated)'!$C:$C,"Dividend (paid to cash)")*AC517</f>
        <v>2465</v>
      </c>
      <c r="BO517" s="6">
        <f ca="1">BO516+SUMIFS('Transactions (Dated)'!$F:$F,'Transactions (Dated)'!$D:$D,$BF517,'Transactions (Dated)'!$B:$B,BO$11,'Transactions (Dated)'!$C:$C,"Dividend (paid to cash)")*AD517</f>
        <v>0</v>
      </c>
      <c r="BP517" s="6">
        <f ca="1">BP516+SUMIFS('Transactions (Dated)'!$F:$F,'Transactions (Dated)'!$D:$D,$BF517,'Transactions (Dated)'!$B:$B,BP$11,'Transactions (Dated)'!$C:$C,"Dividend (paid to cash)")*AE517</f>
        <v>0</v>
      </c>
      <c r="BQ517" s="6">
        <f ca="1">BQ516+SUMIFS('Transactions (Dated)'!$F:$F,'Transactions (Dated)'!$D:$D,$BF517,'Transactions (Dated)'!$B:$B,BQ$11,'Transactions (Dated)'!$C:$C,"Dividend (paid to cash)")*AF517</f>
        <v>0</v>
      </c>
      <c r="BR517" s="6">
        <f ca="1">BR516+SUMIFS('Transactions (Dated)'!$F:$F,'Transactions (Dated)'!$D:$D,$BF517,'Transactions (Dated)'!$B:$B,BR$11,'Transactions (Dated)'!$C:$C,"Dividend (paid to cash)")*AG517</f>
        <v>0</v>
      </c>
      <c r="BS517" s="6">
        <f ca="1">BS516+SUMIFS('Transactions (Dated)'!$F:$F,'Transactions (Dated)'!$D:$D,$BF517,'Transactions (Dated)'!$B:$B,BS$11,'Transactions (Dated)'!$C:$C,"Dividend (paid to cash)")*AH517</f>
        <v>0</v>
      </c>
      <c r="BT517" s="6">
        <f ca="1">BT516+SUMIFS('Transactions (Dated)'!$F:$F,'Transactions (Dated)'!$D:$D,$BF517,'Transactions (Dated)'!$B:$B,BT$11,'Transactions (Dated)'!$C:$C,"Dividend (paid to cash)")*AI517</f>
        <v>0</v>
      </c>
      <c r="BU517" s="6">
        <f ca="1">BU516+SUMIFS('Transactions (Dated)'!$F:$F,'Transactions (Dated)'!$D:$D,$BF517,'Transactions (Dated)'!$B:$B,BU$11,'Transactions (Dated)'!$C:$C,"Dividend (paid to cash)")*AJ517</f>
        <v>0</v>
      </c>
      <c r="BV517" s="6"/>
      <c r="BX517" s="6">
        <f t="shared" ca="1" si="198"/>
        <v>642760.18499999994</v>
      </c>
      <c r="BZ517" s="3">
        <f t="shared" si="199"/>
        <v>42648</v>
      </c>
      <c r="CA517" s="4">
        <f t="shared" ca="1" si="194"/>
        <v>448071.18</v>
      </c>
      <c r="CB517" s="4">
        <f t="shared" ca="1" si="195"/>
        <v>642760.18499999994</v>
      </c>
      <c r="CD517" s="4">
        <f t="shared" ca="1" si="196"/>
        <v>1090831.365</v>
      </c>
    </row>
    <row r="518" spans="2:82" x14ac:dyDescent="0.15">
      <c r="B518" s="3">
        <f t="shared" si="197"/>
        <v>42649</v>
      </c>
      <c r="C518" s="2">
        <v>14595.5</v>
      </c>
      <c r="E518" s="70">
        <v>42649</v>
      </c>
      <c r="F518" s="69">
        <v>10.5</v>
      </c>
      <c r="G518" s="69">
        <v>2.76</v>
      </c>
      <c r="H518" s="69">
        <v>19.690000000000001</v>
      </c>
      <c r="I518" s="69">
        <v>39.32</v>
      </c>
      <c r="J518" s="69">
        <v>8.42</v>
      </c>
      <c r="K518" s="69">
        <v>14.32</v>
      </c>
      <c r="L518" s="69">
        <v>15.81</v>
      </c>
      <c r="M518" s="69">
        <v>6.39</v>
      </c>
      <c r="N518" s="69">
        <v>10.34</v>
      </c>
      <c r="O518" s="69">
        <v>11.58</v>
      </c>
      <c r="P518" s="69">
        <v>21.75</v>
      </c>
      <c r="Q518" s="69">
        <v>1.39</v>
      </c>
      <c r="R518" s="69">
        <v>5.05</v>
      </c>
      <c r="S518" s="69">
        <v>40.9</v>
      </c>
      <c r="T518" s="4"/>
      <c r="V518" s="3">
        <f t="shared" si="176"/>
        <v>42649</v>
      </c>
      <c r="W518" s="40">
        <f ca="1">W517+SUMIFS('Transactions (Dated)'!$E$2:$E$53,'Transactions (Dated)'!$D$2:$D$53,'Share Values'!$V518,'Transactions (Dated)'!$B$2:$B$53,'Share Values'!W$11,'Transactions (Dated)'!$C$2:$C$53,"Buy")-SUMIFS('Transactions (Dated)'!$E$2:$E$53,'Transactions (Dated)'!$D$2:$D$53,'Share Values'!$V518,'Transactions (Dated)'!$B$2:$B$53,'Share Values'!W$11,'Transactions (Dated)'!$C$2:$C$53,"Sell")</f>
        <v>4625</v>
      </c>
      <c r="X518" s="40">
        <f ca="1">X517+SUMIFS('Transactions (Dated)'!$E$2:$E$53,'Transactions (Dated)'!$D$2:$D$53,'Share Values'!$V518,'Transactions (Dated)'!$B$2:$B$53,'Share Values'!X$11,'Transactions (Dated)'!$C$2:$C$53,"Buy")-SUMIFS('Transactions (Dated)'!$E$2:$E$53,'Transactions (Dated)'!$D$2:$D$53,'Share Values'!$V518,'Transactions (Dated)'!$B$2:$B$53,'Share Values'!X$11,'Transactions (Dated)'!$C$2:$C$53,"Sell")</f>
        <v>9375</v>
      </c>
      <c r="Y518" s="40">
        <f ca="1">Y517+SUMIFS('Transactions (Dated)'!$E$2:$E$53,'Transactions (Dated)'!$D$2:$D$53,'Share Values'!$V518,'Transactions (Dated)'!$B$2:$B$53,'Share Values'!Y$11,'Transactions (Dated)'!$C$2:$C$53,"Buy")-SUMIFS('Transactions (Dated)'!$E$2:$E$53,'Transactions (Dated)'!$D$2:$D$53,'Share Values'!$V518,'Transactions (Dated)'!$B$2:$B$53,'Share Values'!Y$11,'Transactions (Dated)'!$C$2:$C$53,"Sell")</f>
        <v>0</v>
      </c>
      <c r="Z518" s="40">
        <f ca="1">Z517+SUMIFS('Transactions (Dated)'!$E$2:$E$53,'Transactions (Dated)'!$D$2:$D$53,'Share Values'!$V518,'Transactions (Dated)'!$B$2:$B$53,'Share Values'!Z$11,'Transactions (Dated)'!$C$2:$C$53,"Buy")-SUMIFS('Transactions (Dated)'!$E$2:$E$53,'Transactions (Dated)'!$D$2:$D$53,'Share Values'!$V518,'Transactions (Dated)'!$B$2:$B$53,'Share Values'!Z$11,'Transactions (Dated)'!$C$2:$C$53,"Sell")</f>
        <v>1892</v>
      </c>
      <c r="AA518" s="40">
        <f ca="1">AA517+SUMIFS('Transactions (Dated)'!$E$2:$E$53,'Transactions (Dated)'!$D$2:$D$53,'Share Values'!$V518,'Transactions (Dated)'!$B$2:$B$53,'Share Values'!AA$11,'Transactions (Dated)'!$C$2:$C$53,"Buy")-SUMIFS('Transactions (Dated)'!$E$2:$E$53,'Transactions (Dated)'!$D$2:$D$53,'Share Values'!$V518,'Transactions (Dated)'!$B$2:$B$53,'Share Values'!AA$11,'Transactions (Dated)'!$C$2:$C$53,"Sell")</f>
        <v>2348</v>
      </c>
      <c r="AB518" s="40">
        <f ca="1">AB517+SUMIFS('Transactions (Dated)'!$E$2:$E$53,'Transactions (Dated)'!$D$2:$D$53,'Share Values'!$V518,'Transactions (Dated)'!$B$2:$B$53,'Share Values'!AB$11,'Transactions (Dated)'!$C$2:$C$53,"Buy")-SUMIFS('Transactions (Dated)'!$E$2:$E$53,'Transactions (Dated)'!$D$2:$D$53,'Share Values'!$V518,'Transactions (Dated)'!$B$2:$B$53,'Share Values'!AB$11,'Transactions (Dated)'!$C$2:$C$53,"Sell")</f>
        <v>4900</v>
      </c>
      <c r="AC518" s="40">
        <f ca="1">AC517+SUMIFS('Transactions (Dated)'!$E$2:$E$53,'Transactions (Dated)'!$D$2:$D$53,'Share Values'!$V518,'Transactions (Dated)'!$B$2:$B$53,'Share Values'!AC$11,'Transactions (Dated)'!$C$2:$C$53,"Buy")-SUMIFS('Transactions (Dated)'!$E$2:$E$53,'Transactions (Dated)'!$D$2:$D$53,'Share Values'!$V518,'Transactions (Dated)'!$B$2:$B$53,'Share Values'!AC$11,'Transactions (Dated)'!$C$2:$C$53,"Sell")</f>
        <v>2900</v>
      </c>
      <c r="AD518" s="40">
        <f ca="1">AD517+SUMIFS('Transactions (Dated)'!$E$2:$E$53,'Transactions (Dated)'!$D$2:$D$53,'Share Values'!$V518,'Transactions (Dated)'!$B$2:$B$53,'Share Values'!AD$11,'Transactions (Dated)'!$C$2:$C$53,"Buy")-SUMIFS('Transactions (Dated)'!$E$2:$E$53,'Transactions (Dated)'!$D$2:$D$53,'Share Values'!$V518,'Transactions (Dated)'!$B$2:$B$53,'Share Values'!AD$11,'Transactions (Dated)'!$C$2:$C$53,"Sell")</f>
        <v>14201</v>
      </c>
      <c r="AE518" s="40">
        <f ca="1">AE517+SUMIFS('Transactions (Dated)'!$E$2:$E$53,'Transactions (Dated)'!$D$2:$D$53,'Share Values'!$V518,'Transactions (Dated)'!$B$2:$B$53,'Share Values'!AE$11,'Transactions (Dated)'!$C$2:$C$53,"Buy")-SUMIFS('Transactions (Dated)'!$E$2:$E$53,'Transactions (Dated)'!$D$2:$D$53,'Share Values'!$V518,'Transactions (Dated)'!$B$2:$B$53,'Share Values'!AE$11,'Transactions (Dated)'!$C$2:$C$53,"Sell")</f>
        <v>6835</v>
      </c>
      <c r="AF518" s="40">
        <f ca="1">AF517+SUMIFS('Transactions (Dated)'!$E$2:$E$53,'Transactions (Dated)'!$D$2:$D$53,'Share Values'!$V518,'Transactions (Dated)'!$B$2:$B$53,'Share Values'!AF$11,'Transactions (Dated)'!$C$2:$C$53,"Buy")-SUMIFS('Transactions (Dated)'!$E$2:$E$53,'Transactions (Dated)'!$D$2:$D$53,'Share Values'!$V518,'Transactions (Dated)'!$B$2:$B$53,'Share Values'!AF$11,'Transactions (Dated)'!$C$2:$C$53,"Sell")</f>
        <v>0</v>
      </c>
      <c r="AG518" s="40">
        <f ca="1">AG517+SUMIFS('Transactions (Dated)'!$E$2:$E$53,'Transactions (Dated)'!$D$2:$D$53,'Share Values'!$V518,'Transactions (Dated)'!$B$2:$B$53,'Share Values'!AG$11,'Transactions (Dated)'!$C$2:$C$53,"Buy")-SUMIFS('Transactions (Dated)'!$E$2:$E$53,'Transactions (Dated)'!$D$2:$D$53,'Share Values'!$V518,'Transactions (Dated)'!$B$2:$B$53,'Share Values'!AG$11,'Transactions (Dated)'!$C$2:$C$53,"Sell")</f>
        <v>0</v>
      </c>
      <c r="AH518" s="40">
        <f ca="1">AH517+SUMIFS('Transactions (Dated)'!$E$2:$E$53,'Transactions (Dated)'!$D$2:$D$53,'Share Values'!$V518,'Transactions (Dated)'!$B$2:$B$53,'Share Values'!AH$11,'Transactions (Dated)'!$C$2:$C$53,"Buy")-SUMIFS('Transactions (Dated)'!$E$2:$E$53,'Transactions (Dated)'!$D$2:$D$53,'Share Values'!$V518,'Transactions (Dated)'!$B$2:$B$53,'Share Values'!AH$11,'Transactions (Dated)'!$C$2:$C$53,"Sell")</f>
        <v>0</v>
      </c>
      <c r="AI518" s="40">
        <f ca="1">AI517+SUMIFS('Transactions (Dated)'!$E$2:$E$53,'Transactions (Dated)'!$D$2:$D$53,'Share Values'!$V518,'Transactions (Dated)'!$B$2:$B$53,'Share Values'!AI$11,'Transactions (Dated)'!$C$2:$C$53,"Buy")-SUMIFS('Transactions (Dated)'!$E$2:$E$53,'Transactions (Dated)'!$D$2:$D$53,'Share Values'!$V518,'Transactions (Dated)'!$B$2:$B$53,'Share Values'!AI$11,'Transactions (Dated)'!$C$2:$C$53,"Sell")</f>
        <v>0</v>
      </c>
      <c r="AJ518" s="40">
        <f ca="1">AJ517+SUMIFS('Transactions (Dated)'!$E$2:$E$53,'Transactions (Dated)'!$D$2:$D$53,'Share Values'!$V518,'Transactions (Dated)'!$B$2:$B$53,'Share Values'!AJ$11,'Transactions (Dated)'!$C$2:$C$53,"Buy")-SUMIFS('Transactions (Dated)'!$E$2:$E$53,'Transactions (Dated)'!$D$2:$D$53,'Share Values'!$V518,'Transactions (Dated)'!$B$2:$B$53,'Share Values'!AJ$11,'Transactions (Dated)'!$C$2:$C$53,"Sell")</f>
        <v>0</v>
      </c>
      <c r="AK518" s="40"/>
      <c r="AM518" s="3">
        <f t="shared" si="177"/>
        <v>42649</v>
      </c>
      <c r="AN518" s="6">
        <f t="shared" ca="1" si="178"/>
        <v>48562.5</v>
      </c>
      <c r="AO518" s="6">
        <f t="shared" ca="1" si="179"/>
        <v>25874.999999999996</v>
      </c>
      <c r="AP518" s="6">
        <f t="shared" ca="1" si="180"/>
        <v>0</v>
      </c>
      <c r="AQ518" s="6">
        <f t="shared" ca="1" si="181"/>
        <v>74393.440000000002</v>
      </c>
      <c r="AR518" s="6">
        <f t="shared" ca="1" si="182"/>
        <v>19770.16</v>
      </c>
      <c r="AS518" s="6">
        <f t="shared" ca="1" si="183"/>
        <v>70168</v>
      </c>
      <c r="AT518" s="6">
        <f t="shared" ca="1" si="184"/>
        <v>45849</v>
      </c>
      <c r="AU518" s="6">
        <f t="shared" ca="1" si="185"/>
        <v>90744.39</v>
      </c>
      <c r="AV518" s="6">
        <f t="shared" ca="1" si="186"/>
        <v>70673.899999999994</v>
      </c>
      <c r="AW518" s="6">
        <f t="shared" ca="1" si="187"/>
        <v>0</v>
      </c>
      <c r="AX518" s="6">
        <f t="shared" ca="1" si="188"/>
        <v>0</v>
      </c>
      <c r="AY518" s="6">
        <f t="shared" ca="1" si="189"/>
        <v>0</v>
      </c>
      <c r="AZ518" s="6">
        <f t="shared" ca="1" si="190"/>
        <v>0</v>
      </c>
      <c r="BA518" s="6">
        <f t="shared" ca="1" si="191"/>
        <v>0</v>
      </c>
      <c r="BB518" s="6"/>
      <c r="BD518" s="4">
        <f t="shared" ca="1" si="192"/>
        <v>446036.39</v>
      </c>
      <c r="BF518" s="3">
        <f t="shared" si="193"/>
        <v>42649</v>
      </c>
      <c r="BG518" s="6">
        <f>BG517+SUMIFS('Transactions (Dated)'!H:H,'Transactions (Dated)'!D:D,'Share Values'!AM518)</f>
        <v>633797.67999999993</v>
      </c>
      <c r="BH518" s="6">
        <f ca="1">BH517+SUMIFS('Transactions (Dated)'!$F:$F,'Transactions (Dated)'!$D:$D,$BF518,'Transactions (Dated)'!$B:$B,BH$11,'Transactions (Dated)'!$C:$C,"Dividend (paid to cash)")*W518</f>
        <v>0</v>
      </c>
      <c r="BI518" s="6">
        <f ca="1">BI517+SUMIFS('Transactions (Dated)'!$F:$F,'Transactions (Dated)'!$D:$D,$BF518,'Transactions (Dated)'!$B:$B,BI$11,'Transactions (Dated)'!$C:$C,"Dividend (paid to cash)")*X518</f>
        <v>2421.875</v>
      </c>
      <c r="BJ518" s="6">
        <f ca="1">BJ517+SUMIFS('Transactions (Dated)'!$F:$F,'Transactions (Dated)'!$D:$D,$BF518,'Transactions (Dated)'!$B:$B,BJ$11,'Transactions (Dated)'!$C:$C,"Dividend (paid to cash)")*Y518</f>
        <v>0</v>
      </c>
      <c r="BK518" s="6">
        <f ca="1">BK517+SUMIFS('Transactions (Dated)'!$F:$F,'Transactions (Dated)'!$D:$D,$BF518,'Transactions (Dated)'!$B:$B,BK$11,'Transactions (Dated)'!$C:$C,"Dividend (paid to cash)")*Z518</f>
        <v>482.46000000000004</v>
      </c>
      <c r="BL518" s="6">
        <f ca="1">BL517+SUMIFS('Transactions (Dated)'!$F:$F,'Transactions (Dated)'!$D:$D,$BF518,'Transactions (Dated)'!$B:$B,BL$11,'Transactions (Dated)'!$C:$C,"Dividend (paid to cash)")*AA518</f>
        <v>0</v>
      </c>
      <c r="BM518" s="6">
        <f ca="1">BM517+SUMIFS('Transactions (Dated)'!$F:$F,'Transactions (Dated)'!$D:$D,$BF518,'Transactions (Dated)'!$B:$B,BM$11,'Transactions (Dated)'!$C:$C,"Dividend (paid to cash)")*AB518</f>
        <v>3593.17</v>
      </c>
      <c r="BN518" s="6">
        <f ca="1">BN517+SUMIFS('Transactions (Dated)'!$F:$F,'Transactions (Dated)'!$D:$D,$BF518,'Transactions (Dated)'!$B:$B,BN$11,'Transactions (Dated)'!$C:$C,"Dividend (paid to cash)")*AC518</f>
        <v>2465</v>
      </c>
      <c r="BO518" s="6">
        <f ca="1">BO517+SUMIFS('Transactions (Dated)'!$F:$F,'Transactions (Dated)'!$D:$D,$BF518,'Transactions (Dated)'!$B:$B,BO$11,'Transactions (Dated)'!$C:$C,"Dividend (paid to cash)")*AD518</f>
        <v>0</v>
      </c>
      <c r="BP518" s="6">
        <f ca="1">BP517+SUMIFS('Transactions (Dated)'!$F:$F,'Transactions (Dated)'!$D:$D,$BF518,'Transactions (Dated)'!$B:$B,BP$11,'Transactions (Dated)'!$C:$C,"Dividend (paid to cash)")*AE518</f>
        <v>0</v>
      </c>
      <c r="BQ518" s="6">
        <f ca="1">BQ517+SUMIFS('Transactions (Dated)'!$F:$F,'Transactions (Dated)'!$D:$D,$BF518,'Transactions (Dated)'!$B:$B,BQ$11,'Transactions (Dated)'!$C:$C,"Dividend (paid to cash)")*AF518</f>
        <v>0</v>
      </c>
      <c r="BR518" s="6">
        <f ca="1">BR517+SUMIFS('Transactions (Dated)'!$F:$F,'Transactions (Dated)'!$D:$D,$BF518,'Transactions (Dated)'!$B:$B,BR$11,'Transactions (Dated)'!$C:$C,"Dividend (paid to cash)")*AG518</f>
        <v>0</v>
      </c>
      <c r="BS518" s="6">
        <f ca="1">BS517+SUMIFS('Transactions (Dated)'!$F:$F,'Transactions (Dated)'!$D:$D,$BF518,'Transactions (Dated)'!$B:$B,BS$11,'Transactions (Dated)'!$C:$C,"Dividend (paid to cash)")*AH518</f>
        <v>0</v>
      </c>
      <c r="BT518" s="6">
        <f ca="1">BT517+SUMIFS('Transactions (Dated)'!$F:$F,'Transactions (Dated)'!$D:$D,$BF518,'Transactions (Dated)'!$B:$B,BT$11,'Transactions (Dated)'!$C:$C,"Dividend (paid to cash)")*AI518</f>
        <v>0</v>
      </c>
      <c r="BU518" s="6">
        <f ca="1">BU517+SUMIFS('Transactions (Dated)'!$F:$F,'Transactions (Dated)'!$D:$D,$BF518,'Transactions (Dated)'!$B:$B,BU$11,'Transactions (Dated)'!$C:$C,"Dividend (paid to cash)")*AJ518</f>
        <v>0</v>
      </c>
      <c r="BV518" s="6"/>
      <c r="BX518" s="6">
        <f t="shared" ca="1" si="198"/>
        <v>642760.18499999994</v>
      </c>
      <c r="BZ518" s="3">
        <f t="shared" si="199"/>
        <v>42649</v>
      </c>
      <c r="CA518" s="4">
        <f t="shared" ca="1" si="194"/>
        <v>446036.39</v>
      </c>
      <c r="CB518" s="4">
        <f t="shared" ca="1" si="195"/>
        <v>642760.18499999994</v>
      </c>
      <c r="CD518" s="4">
        <f t="shared" ca="1" si="196"/>
        <v>1088796.575</v>
      </c>
    </row>
    <row r="519" spans="2:82" x14ac:dyDescent="0.15">
      <c r="B519" s="3">
        <f t="shared" si="197"/>
        <v>42650</v>
      </c>
      <c r="C519" s="2">
        <v>14566.3</v>
      </c>
      <c r="E519" s="70">
        <v>42650</v>
      </c>
      <c r="F519" s="69">
        <v>10.45</v>
      </c>
      <c r="G519" s="69">
        <v>2.73</v>
      </c>
      <c r="H519" s="69">
        <v>19.649999999999999</v>
      </c>
      <c r="I519" s="69">
        <v>38.75</v>
      </c>
      <c r="J519" s="69">
        <v>8.5500000000000007</v>
      </c>
      <c r="K519" s="69">
        <v>14.3</v>
      </c>
      <c r="L519" s="69">
        <v>15.69</v>
      </c>
      <c r="M519" s="69">
        <v>6.49</v>
      </c>
      <c r="N519" s="69">
        <v>10.199999999999999</v>
      </c>
      <c r="O519" s="69">
        <v>11.47</v>
      </c>
      <c r="P519" s="69">
        <v>21.64</v>
      </c>
      <c r="Q519" s="69">
        <v>1.42</v>
      </c>
      <c r="R519" s="69">
        <v>4.9649999999999999</v>
      </c>
      <c r="S519" s="69">
        <v>40.53</v>
      </c>
      <c r="T519" s="4"/>
      <c r="V519" s="3">
        <f t="shared" si="176"/>
        <v>42650</v>
      </c>
      <c r="W519" s="40">
        <f ca="1">W518+SUMIFS('Transactions (Dated)'!$E$2:$E$53,'Transactions (Dated)'!$D$2:$D$53,'Share Values'!$V519,'Transactions (Dated)'!$B$2:$B$53,'Share Values'!W$11,'Transactions (Dated)'!$C$2:$C$53,"Buy")-SUMIFS('Transactions (Dated)'!$E$2:$E$53,'Transactions (Dated)'!$D$2:$D$53,'Share Values'!$V519,'Transactions (Dated)'!$B$2:$B$53,'Share Values'!W$11,'Transactions (Dated)'!$C$2:$C$53,"Sell")</f>
        <v>4625</v>
      </c>
      <c r="X519" s="40">
        <f ca="1">X518+SUMIFS('Transactions (Dated)'!$E$2:$E$53,'Transactions (Dated)'!$D$2:$D$53,'Share Values'!$V519,'Transactions (Dated)'!$B$2:$B$53,'Share Values'!X$11,'Transactions (Dated)'!$C$2:$C$53,"Buy")-SUMIFS('Transactions (Dated)'!$E$2:$E$53,'Transactions (Dated)'!$D$2:$D$53,'Share Values'!$V519,'Transactions (Dated)'!$B$2:$B$53,'Share Values'!X$11,'Transactions (Dated)'!$C$2:$C$53,"Sell")</f>
        <v>9375</v>
      </c>
      <c r="Y519" s="40">
        <f ca="1">Y518+SUMIFS('Transactions (Dated)'!$E$2:$E$53,'Transactions (Dated)'!$D$2:$D$53,'Share Values'!$V519,'Transactions (Dated)'!$B$2:$B$53,'Share Values'!Y$11,'Transactions (Dated)'!$C$2:$C$53,"Buy")-SUMIFS('Transactions (Dated)'!$E$2:$E$53,'Transactions (Dated)'!$D$2:$D$53,'Share Values'!$V519,'Transactions (Dated)'!$B$2:$B$53,'Share Values'!Y$11,'Transactions (Dated)'!$C$2:$C$53,"Sell")</f>
        <v>0</v>
      </c>
      <c r="Z519" s="40">
        <f ca="1">Z518+SUMIFS('Transactions (Dated)'!$E$2:$E$53,'Transactions (Dated)'!$D$2:$D$53,'Share Values'!$V519,'Transactions (Dated)'!$B$2:$B$53,'Share Values'!Z$11,'Transactions (Dated)'!$C$2:$C$53,"Buy")-SUMIFS('Transactions (Dated)'!$E$2:$E$53,'Transactions (Dated)'!$D$2:$D$53,'Share Values'!$V519,'Transactions (Dated)'!$B$2:$B$53,'Share Values'!Z$11,'Transactions (Dated)'!$C$2:$C$53,"Sell")</f>
        <v>1892</v>
      </c>
      <c r="AA519" s="40">
        <f ca="1">AA518+SUMIFS('Transactions (Dated)'!$E$2:$E$53,'Transactions (Dated)'!$D$2:$D$53,'Share Values'!$V519,'Transactions (Dated)'!$B$2:$B$53,'Share Values'!AA$11,'Transactions (Dated)'!$C$2:$C$53,"Buy")-SUMIFS('Transactions (Dated)'!$E$2:$E$53,'Transactions (Dated)'!$D$2:$D$53,'Share Values'!$V519,'Transactions (Dated)'!$B$2:$B$53,'Share Values'!AA$11,'Transactions (Dated)'!$C$2:$C$53,"Sell")</f>
        <v>2348</v>
      </c>
      <c r="AB519" s="40">
        <f ca="1">AB518+SUMIFS('Transactions (Dated)'!$E$2:$E$53,'Transactions (Dated)'!$D$2:$D$53,'Share Values'!$V519,'Transactions (Dated)'!$B$2:$B$53,'Share Values'!AB$11,'Transactions (Dated)'!$C$2:$C$53,"Buy")-SUMIFS('Transactions (Dated)'!$E$2:$E$53,'Transactions (Dated)'!$D$2:$D$53,'Share Values'!$V519,'Transactions (Dated)'!$B$2:$B$53,'Share Values'!AB$11,'Transactions (Dated)'!$C$2:$C$53,"Sell")</f>
        <v>4900</v>
      </c>
      <c r="AC519" s="40">
        <f ca="1">AC518+SUMIFS('Transactions (Dated)'!$E$2:$E$53,'Transactions (Dated)'!$D$2:$D$53,'Share Values'!$V519,'Transactions (Dated)'!$B$2:$B$53,'Share Values'!AC$11,'Transactions (Dated)'!$C$2:$C$53,"Buy")-SUMIFS('Transactions (Dated)'!$E$2:$E$53,'Transactions (Dated)'!$D$2:$D$53,'Share Values'!$V519,'Transactions (Dated)'!$B$2:$B$53,'Share Values'!AC$11,'Transactions (Dated)'!$C$2:$C$53,"Sell")</f>
        <v>2900</v>
      </c>
      <c r="AD519" s="40">
        <f ca="1">AD518+SUMIFS('Transactions (Dated)'!$E$2:$E$53,'Transactions (Dated)'!$D$2:$D$53,'Share Values'!$V519,'Transactions (Dated)'!$B$2:$B$53,'Share Values'!AD$11,'Transactions (Dated)'!$C$2:$C$53,"Buy")-SUMIFS('Transactions (Dated)'!$E$2:$E$53,'Transactions (Dated)'!$D$2:$D$53,'Share Values'!$V519,'Transactions (Dated)'!$B$2:$B$53,'Share Values'!AD$11,'Transactions (Dated)'!$C$2:$C$53,"Sell")</f>
        <v>14201</v>
      </c>
      <c r="AE519" s="40">
        <f ca="1">AE518+SUMIFS('Transactions (Dated)'!$E$2:$E$53,'Transactions (Dated)'!$D$2:$D$53,'Share Values'!$V519,'Transactions (Dated)'!$B$2:$B$53,'Share Values'!AE$11,'Transactions (Dated)'!$C$2:$C$53,"Buy")-SUMIFS('Transactions (Dated)'!$E$2:$E$53,'Transactions (Dated)'!$D$2:$D$53,'Share Values'!$V519,'Transactions (Dated)'!$B$2:$B$53,'Share Values'!AE$11,'Transactions (Dated)'!$C$2:$C$53,"Sell")</f>
        <v>6835</v>
      </c>
      <c r="AF519" s="40">
        <f ca="1">AF518+SUMIFS('Transactions (Dated)'!$E$2:$E$53,'Transactions (Dated)'!$D$2:$D$53,'Share Values'!$V519,'Transactions (Dated)'!$B$2:$B$53,'Share Values'!AF$11,'Transactions (Dated)'!$C$2:$C$53,"Buy")-SUMIFS('Transactions (Dated)'!$E$2:$E$53,'Transactions (Dated)'!$D$2:$D$53,'Share Values'!$V519,'Transactions (Dated)'!$B$2:$B$53,'Share Values'!AF$11,'Transactions (Dated)'!$C$2:$C$53,"Sell")</f>
        <v>0</v>
      </c>
      <c r="AG519" s="40">
        <f ca="1">AG518+SUMIFS('Transactions (Dated)'!$E$2:$E$53,'Transactions (Dated)'!$D$2:$D$53,'Share Values'!$V519,'Transactions (Dated)'!$B$2:$B$53,'Share Values'!AG$11,'Transactions (Dated)'!$C$2:$C$53,"Buy")-SUMIFS('Transactions (Dated)'!$E$2:$E$53,'Transactions (Dated)'!$D$2:$D$53,'Share Values'!$V519,'Transactions (Dated)'!$B$2:$B$53,'Share Values'!AG$11,'Transactions (Dated)'!$C$2:$C$53,"Sell")</f>
        <v>0</v>
      </c>
      <c r="AH519" s="40">
        <f ca="1">AH518+SUMIFS('Transactions (Dated)'!$E$2:$E$53,'Transactions (Dated)'!$D$2:$D$53,'Share Values'!$V519,'Transactions (Dated)'!$B$2:$B$53,'Share Values'!AH$11,'Transactions (Dated)'!$C$2:$C$53,"Buy")-SUMIFS('Transactions (Dated)'!$E$2:$E$53,'Transactions (Dated)'!$D$2:$D$53,'Share Values'!$V519,'Transactions (Dated)'!$B$2:$B$53,'Share Values'!AH$11,'Transactions (Dated)'!$C$2:$C$53,"Sell")</f>
        <v>0</v>
      </c>
      <c r="AI519" s="40">
        <f ca="1">AI518+SUMIFS('Transactions (Dated)'!$E$2:$E$53,'Transactions (Dated)'!$D$2:$D$53,'Share Values'!$V519,'Transactions (Dated)'!$B$2:$B$53,'Share Values'!AI$11,'Transactions (Dated)'!$C$2:$C$53,"Buy")-SUMIFS('Transactions (Dated)'!$E$2:$E$53,'Transactions (Dated)'!$D$2:$D$53,'Share Values'!$V519,'Transactions (Dated)'!$B$2:$B$53,'Share Values'!AI$11,'Transactions (Dated)'!$C$2:$C$53,"Sell")</f>
        <v>0</v>
      </c>
      <c r="AJ519" s="40">
        <f ca="1">AJ518+SUMIFS('Transactions (Dated)'!$E$2:$E$53,'Transactions (Dated)'!$D$2:$D$53,'Share Values'!$V519,'Transactions (Dated)'!$B$2:$B$53,'Share Values'!AJ$11,'Transactions (Dated)'!$C$2:$C$53,"Buy")-SUMIFS('Transactions (Dated)'!$E$2:$E$53,'Transactions (Dated)'!$D$2:$D$53,'Share Values'!$V519,'Transactions (Dated)'!$B$2:$B$53,'Share Values'!AJ$11,'Transactions (Dated)'!$C$2:$C$53,"Sell")</f>
        <v>0</v>
      </c>
      <c r="AK519" s="40"/>
      <c r="AM519" s="3">
        <f t="shared" si="177"/>
        <v>42650</v>
      </c>
      <c r="AN519" s="6">
        <f t="shared" ca="1" si="178"/>
        <v>48331.25</v>
      </c>
      <c r="AO519" s="6">
        <f t="shared" ca="1" si="179"/>
        <v>25593.75</v>
      </c>
      <c r="AP519" s="6">
        <f t="shared" ca="1" si="180"/>
        <v>0</v>
      </c>
      <c r="AQ519" s="6">
        <f t="shared" ca="1" si="181"/>
        <v>73315</v>
      </c>
      <c r="AR519" s="6">
        <f t="shared" ca="1" si="182"/>
        <v>20075.400000000001</v>
      </c>
      <c r="AS519" s="6">
        <f t="shared" ca="1" si="183"/>
        <v>70070</v>
      </c>
      <c r="AT519" s="6">
        <f t="shared" ca="1" si="184"/>
        <v>45501</v>
      </c>
      <c r="AU519" s="6">
        <f t="shared" ca="1" si="185"/>
        <v>92164.49</v>
      </c>
      <c r="AV519" s="6">
        <f t="shared" ca="1" si="186"/>
        <v>69717</v>
      </c>
      <c r="AW519" s="6">
        <f t="shared" ca="1" si="187"/>
        <v>0</v>
      </c>
      <c r="AX519" s="6">
        <f t="shared" ca="1" si="188"/>
        <v>0</v>
      </c>
      <c r="AY519" s="6">
        <f t="shared" ca="1" si="189"/>
        <v>0</v>
      </c>
      <c r="AZ519" s="6">
        <f t="shared" ca="1" si="190"/>
        <v>0</v>
      </c>
      <c r="BA519" s="6">
        <f t="shared" ca="1" si="191"/>
        <v>0</v>
      </c>
      <c r="BB519" s="6"/>
      <c r="BD519" s="4">
        <f t="shared" ca="1" si="192"/>
        <v>444767.89</v>
      </c>
      <c r="BF519" s="3">
        <f t="shared" si="193"/>
        <v>42650</v>
      </c>
      <c r="BG519" s="6">
        <f>BG518+SUMIFS('Transactions (Dated)'!H:H,'Transactions (Dated)'!D:D,'Share Values'!AM519)</f>
        <v>633797.67999999993</v>
      </c>
      <c r="BH519" s="6">
        <f ca="1">BH518+SUMIFS('Transactions (Dated)'!$F:$F,'Transactions (Dated)'!$D:$D,$BF519,'Transactions (Dated)'!$B:$B,BH$11,'Transactions (Dated)'!$C:$C,"Dividend (paid to cash)")*W519</f>
        <v>0</v>
      </c>
      <c r="BI519" s="6">
        <f ca="1">BI518+SUMIFS('Transactions (Dated)'!$F:$F,'Transactions (Dated)'!$D:$D,$BF519,'Transactions (Dated)'!$B:$B,BI$11,'Transactions (Dated)'!$C:$C,"Dividend (paid to cash)")*X519</f>
        <v>2421.875</v>
      </c>
      <c r="BJ519" s="6">
        <f ca="1">BJ518+SUMIFS('Transactions (Dated)'!$F:$F,'Transactions (Dated)'!$D:$D,$BF519,'Transactions (Dated)'!$B:$B,BJ$11,'Transactions (Dated)'!$C:$C,"Dividend (paid to cash)")*Y519</f>
        <v>0</v>
      </c>
      <c r="BK519" s="6">
        <f ca="1">BK518+SUMIFS('Transactions (Dated)'!$F:$F,'Transactions (Dated)'!$D:$D,$BF519,'Transactions (Dated)'!$B:$B,BK$11,'Transactions (Dated)'!$C:$C,"Dividend (paid to cash)")*Z519</f>
        <v>482.46000000000004</v>
      </c>
      <c r="BL519" s="6">
        <f ca="1">BL518+SUMIFS('Transactions (Dated)'!$F:$F,'Transactions (Dated)'!$D:$D,$BF519,'Transactions (Dated)'!$B:$B,BL$11,'Transactions (Dated)'!$C:$C,"Dividend (paid to cash)")*AA519</f>
        <v>0</v>
      </c>
      <c r="BM519" s="6">
        <f ca="1">BM518+SUMIFS('Transactions (Dated)'!$F:$F,'Transactions (Dated)'!$D:$D,$BF519,'Transactions (Dated)'!$B:$B,BM$11,'Transactions (Dated)'!$C:$C,"Dividend (paid to cash)")*AB519</f>
        <v>3593.17</v>
      </c>
      <c r="BN519" s="6">
        <f ca="1">BN518+SUMIFS('Transactions (Dated)'!$F:$F,'Transactions (Dated)'!$D:$D,$BF519,'Transactions (Dated)'!$B:$B,BN$11,'Transactions (Dated)'!$C:$C,"Dividend (paid to cash)")*AC519</f>
        <v>2465</v>
      </c>
      <c r="BO519" s="6">
        <f ca="1">BO518+SUMIFS('Transactions (Dated)'!$F:$F,'Transactions (Dated)'!$D:$D,$BF519,'Transactions (Dated)'!$B:$B,BO$11,'Transactions (Dated)'!$C:$C,"Dividend (paid to cash)")*AD519</f>
        <v>0</v>
      </c>
      <c r="BP519" s="6">
        <f ca="1">BP518+SUMIFS('Transactions (Dated)'!$F:$F,'Transactions (Dated)'!$D:$D,$BF519,'Transactions (Dated)'!$B:$B,BP$11,'Transactions (Dated)'!$C:$C,"Dividend (paid to cash)")*AE519</f>
        <v>0</v>
      </c>
      <c r="BQ519" s="6">
        <f ca="1">BQ518+SUMIFS('Transactions (Dated)'!$F:$F,'Transactions (Dated)'!$D:$D,$BF519,'Transactions (Dated)'!$B:$B,BQ$11,'Transactions (Dated)'!$C:$C,"Dividend (paid to cash)")*AF519</f>
        <v>0</v>
      </c>
      <c r="BR519" s="6">
        <f ca="1">BR518+SUMIFS('Transactions (Dated)'!$F:$F,'Transactions (Dated)'!$D:$D,$BF519,'Transactions (Dated)'!$B:$B,BR$11,'Transactions (Dated)'!$C:$C,"Dividend (paid to cash)")*AG519</f>
        <v>0</v>
      </c>
      <c r="BS519" s="6">
        <f ca="1">BS518+SUMIFS('Transactions (Dated)'!$F:$F,'Transactions (Dated)'!$D:$D,$BF519,'Transactions (Dated)'!$B:$B,BS$11,'Transactions (Dated)'!$C:$C,"Dividend (paid to cash)")*AH519</f>
        <v>0</v>
      </c>
      <c r="BT519" s="6">
        <f ca="1">BT518+SUMIFS('Transactions (Dated)'!$F:$F,'Transactions (Dated)'!$D:$D,$BF519,'Transactions (Dated)'!$B:$B,BT$11,'Transactions (Dated)'!$C:$C,"Dividend (paid to cash)")*AI519</f>
        <v>0</v>
      </c>
      <c r="BU519" s="6">
        <f ca="1">BU518+SUMIFS('Transactions (Dated)'!$F:$F,'Transactions (Dated)'!$D:$D,$BF519,'Transactions (Dated)'!$B:$B,BU$11,'Transactions (Dated)'!$C:$C,"Dividend (paid to cash)")*AJ519</f>
        <v>0</v>
      </c>
      <c r="BV519" s="6"/>
      <c r="BX519" s="6">
        <f t="shared" ca="1" si="198"/>
        <v>642760.18499999994</v>
      </c>
      <c r="BZ519" s="3">
        <f t="shared" si="199"/>
        <v>42650</v>
      </c>
      <c r="CA519" s="4">
        <f t="shared" ca="1" si="194"/>
        <v>444767.89</v>
      </c>
      <c r="CB519" s="4">
        <f t="shared" ca="1" si="195"/>
        <v>642760.18499999994</v>
      </c>
      <c r="CD519" s="4">
        <f t="shared" ca="1" si="196"/>
        <v>1087528.075</v>
      </c>
    </row>
    <row r="520" spans="2:82" x14ac:dyDescent="0.15">
      <c r="B520" s="3">
        <f t="shared" si="197"/>
        <v>42654</v>
      </c>
      <c r="C520" s="2">
        <v>14549.6</v>
      </c>
      <c r="E520" s="70">
        <v>42654</v>
      </c>
      <c r="F520" s="69">
        <v>10.15</v>
      </c>
      <c r="G520" s="69">
        <v>2.75</v>
      </c>
      <c r="H520" s="69">
        <v>19.63</v>
      </c>
      <c r="I520" s="69">
        <v>37.99</v>
      </c>
      <c r="J520" s="69">
        <v>8.34</v>
      </c>
      <c r="K520" s="69">
        <v>14.18</v>
      </c>
      <c r="L520" s="69">
        <v>15.86</v>
      </c>
      <c r="M520" s="69">
        <v>6.53</v>
      </c>
      <c r="N520" s="69">
        <v>10.14</v>
      </c>
      <c r="O520" s="69">
        <v>11.66</v>
      </c>
      <c r="P520" s="69">
        <v>21.31</v>
      </c>
      <c r="Q520" s="69">
        <v>1.45</v>
      </c>
      <c r="R520" s="69">
        <v>5.0599999999999996</v>
      </c>
      <c r="S520" s="69">
        <v>40.56</v>
      </c>
      <c r="T520" s="4"/>
      <c r="V520" s="3">
        <f t="shared" si="176"/>
        <v>42654</v>
      </c>
      <c r="W520" s="40">
        <f ca="1">W519+SUMIFS('Transactions (Dated)'!$E$2:$E$53,'Transactions (Dated)'!$D$2:$D$53,'Share Values'!$V520,'Transactions (Dated)'!$B$2:$B$53,'Share Values'!W$11,'Transactions (Dated)'!$C$2:$C$53,"Buy")-SUMIFS('Transactions (Dated)'!$E$2:$E$53,'Transactions (Dated)'!$D$2:$D$53,'Share Values'!$V520,'Transactions (Dated)'!$B$2:$B$53,'Share Values'!W$11,'Transactions (Dated)'!$C$2:$C$53,"Sell")</f>
        <v>4625</v>
      </c>
      <c r="X520" s="40">
        <f ca="1">X519+SUMIFS('Transactions (Dated)'!$E$2:$E$53,'Transactions (Dated)'!$D$2:$D$53,'Share Values'!$V520,'Transactions (Dated)'!$B$2:$B$53,'Share Values'!X$11,'Transactions (Dated)'!$C$2:$C$53,"Buy")-SUMIFS('Transactions (Dated)'!$E$2:$E$53,'Transactions (Dated)'!$D$2:$D$53,'Share Values'!$V520,'Transactions (Dated)'!$B$2:$B$53,'Share Values'!X$11,'Transactions (Dated)'!$C$2:$C$53,"Sell")</f>
        <v>9375</v>
      </c>
      <c r="Y520" s="40">
        <f ca="1">Y519+SUMIFS('Transactions (Dated)'!$E$2:$E$53,'Transactions (Dated)'!$D$2:$D$53,'Share Values'!$V520,'Transactions (Dated)'!$B$2:$B$53,'Share Values'!Y$11,'Transactions (Dated)'!$C$2:$C$53,"Buy")-SUMIFS('Transactions (Dated)'!$E$2:$E$53,'Transactions (Dated)'!$D$2:$D$53,'Share Values'!$V520,'Transactions (Dated)'!$B$2:$B$53,'Share Values'!Y$11,'Transactions (Dated)'!$C$2:$C$53,"Sell")</f>
        <v>0</v>
      </c>
      <c r="Z520" s="40">
        <f ca="1">Z519+SUMIFS('Transactions (Dated)'!$E$2:$E$53,'Transactions (Dated)'!$D$2:$D$53,'Share Values'!$V520,'Transactions (Dated)'!$B$2:$B$53,'Share Values'!Z$11,'Transactions (Dated)'!$C$2:$C$53,"Buy")-SUMIFS('Transactions (Dated)'!$E$2:$E$53,'Transactions (Dated)'!$D$2:$D$53,'Share Values'!$V520,'Transactions (Dated)'!$B$2:$B$53,'Share Values'!Z$11,'Transactions (Dated)'!$C$2:$C$53,"Sell")</f>
        <v>1892</v>
      </c>
      <c r="AA520" s="40">
        <f ca="1">AA519+SUMIFS('Transactions (Dated)'!$E$2:$E$53,'Transactions (Dated)'!$D$2:$D$53,'Share Values'!$V520,'Transactions (Dated)'!$B$2:$B$53,'Share Values'!AA$11,'Transactions (Dated)'!$C$2:$C$53,"Buy")-SUMIFS('Transactions (Dated)'!$E$2:$E$53,'Transactions (Dated)'!$D$2:$D$53,'Share Values'!$V520,'Transactions (Dated)'!$B$2:$B$53,'Share Values'!AA$11,'Transactions (Dated)'!$C$2:$C$53,"Sell")</f>
        <v>2348</v>
      </c>
      <c r="AB520" s="40">
        <f ca="1">AB519+SUMIFS('Transactions (Dated)'!$E$2:$E$53,'Transactions (Dated)'!$D$2:$D$53,'Share Values'!$V520,'Transactions (Dated)'!$B$2:$B$53,'Share Values'!AB$11,'Transactions (Dated)'!$C$2:$C$53,"Buy")-SUMIFS('Transactions (Dated)'!$E$2:$E$53,'Transactions (Dated)'!$D$2:$D$53,'Share Values'!$V520,'Transactions (Dated)'!$B$2:$B$53,'Share Values'!AB$11,'Transactions (Dated)'!$C$2:$C$53,"Sell")</f>
        <v>4900</v>
      </c>
      <c r="AC520" s="40">
        <f ca="1">AC519+SUMIFS('Transactions (Dated)'!$E$2:$E$53,'Transactions (Dated)'!$D$2:$D$53,'Share Values'!$V520,'Transactions (Dated)'!$B$2:$B$53,'Share Values'!AC$11,'Transactions (Dated)'!$C$2:$C$53,"Buy")-SUMIFS('Transactions (Dated)'!$E$2:$E$53,'Transactions (Dated)'!$D$2:$D$53,'Share Values'!$V520,'Transactions (Dated)'!$B$2:$B$53,'Share Values'!AC$11,'Transactions (Dated)'!$C$2:$C$53,"Sell")</f>
        <v>2900</v>
      </c>
      <c r="AD520" s="40">
        <f ca="1">AD519+SUMIFS('Transactions (Dated)'!$E$2:$E$53,'Transactions (Dated)'!$D$2:$D$53,'Share Values'!$V520,'Transactions (Dated)'!$B$2:$B$53,'Share Values'!AD$11,'Transactions (Dated)'!$C$2:$C$53,"Buy")-SUMIFS('Transactions (Dated)'!$E$2:$E$53,'Transactions (Dated)'!$D$2:$D$53,'Share Values'!$V520,'Transactions (Dated)'!$B$2:$B$53,'Share Values'!AD$11,'Transactions (Dated)'!$C$2:$C$53,"Sell")</f>
        <v>14201</v>
      </c>
      <c r="AE520" s="40">
        <f ca="1">AE519+SUMIFS('Transactions (Dated)'!$E$2:$E$53,'Transactions (Dated)'!$D$2:$D$53,'Share Values'!$V520,'Transactions (Dated)'!$B$2:$B$53,'Share Values'!AE$11,'Transactions (Dated)'!$C$2:$C$53,"Buy")-SUMIFS('Transactions (Dated)'!$E$2:$E$53,'Transactions (Dated)'!$D$2:$D$53,'Share Values'!$V520,'Transactions (Dated)'!$B$2:$B$53,'Share Values'!AE$11,'Transactions (Dated)'!$C$2:$C$53,"Sell")</f>
        <v>6835</v>
      </c>
      <c r="AF520" s="40">
        <f ca="1">AF519+SUMIFS('Transactions (Dated)'!$E$2:$E$53,'Transactions (Dated)'!$D$2:$D$53,'Share Values'!$V520,'Transactions (Dated)'!$B$2:$B$53,'Share Values'!AF$11,'Transactions (Dated)'!$C$2:$C$53,"Buy")-SUMIFS('Transactions (Dated)'!$E$2:$E$53,'Transactions (Dated)'!$D$2:$D$53,'Share Values'!$V520,'Transactions (Dated)'!$B$2:$B$53,'Share Values'!AF$11,'Transactions (Dated)'!$C$2:$C$53,"Sell")</f>
        <v>0</v>
      </c>
      <c r="AG520" s="40">
        <f ca="1">AG519+SUMIFS('Transactions (Dated)'!$E$2:$E$53,'Transactions (Dated)'!$D$2:$D$53,'Share Values'!$V520,'Transactions (Dated)'!$B$2:$B$53,'Share Values'!AG$11,'Transactions (Dated)'!$C$2:$C$53,"Buy")-SUMIFS('Transactions (Dated)'!$E$2:$E$53,'Transactions (Dated)'!$D$2:$D$53,'Share Values'!$V520,'Transactions (Dated)'!$B$2:$B$53,'Share Values'!AG$11,'Transactions (Dated)'!$C$2:$C$53,"Sell")</f>
        <v>0</v>
      </c>
      <c r="AH520" s="40">
        <f ca="1">AH519+SUMIFS('Transactions (Dated)'!$E$2:$E$53,'Transactions (Dated)'!$D$2:$D$53,'Share Values'!$V520,'Transactions (Dated)'!$B$2:$B$53,'Share Values'!AH$11,'Transactions (Dated)'!$C$2:$C$53,"Buy")-SUMIFS('Transactions (Dated)'!$E$2:$E$53,'Transactions (Dated)'!$D$2:$D$53,'Share Values'!$V520,'Transactions (Dated)'!$B$2:$B$53,'Share Values'!AH$11,'Transactions (Dated)'!$C$2:$C$53,"Sell")</f>
        <v>0</v>
      </c>
      <c r="AI520" s="40">
        <f ca="1">AI519+SUMIFS('Transactions (Dated)'!$E$2:$E$53,'Transactions (Dated)'!$D$2:$D$53,'Share Values'!$V520,'Transactions (Dated)'!$B$2:$B$53,'Share Values'!AI$11,'Transactions (Dated)'!$C$2:$C$53,"Buy")-SUMIFS('Transactions (Dated)'!$E$2:$E$53,'Transactions (Dated)'!$D$2:$D$53,'Share Values'!$V520,'Transactions (Dated)'!$B$2:$B$53,'Share Values'!AI$11,'Transactions (Dated)'!$C$2:$C$53,"Sell")</f>
        <v>0</v>
      </c>
      <c r="AJ520" s="40">
        <f ca="1">AJ519+SUMIFS('Transactions (Dated)'!$E$2:$E$53,'Transactions (Dated)'!$D$2:$D$53,'Share Values'!$V520,'Transactions (Dated)'!$B$2:$B$53,'Share Values'!AJ$11,'Transactions (Dated)'!$C$2:$C$53,"Buy")-SUMIFS('Transactions (Dated)'!$E$2:$E$53,'Transactions (Dated)'!$D$2:$D$53,'Share Values'!$V520,'Transactions (Dated)'!$B$2:$B$53,'Share Values'!AJ$11,'Transactions (Dated)'!$C$2:$C$53,"Sell")</f>
        <v>0</v>
      </c>
      <c r="AK520" s="40"/>
      <c r="AM520" s="3">
        <f t="shared" si="177"/>
        <v>42654</v>
      </c>
      <c r="AN520" s="6">
        <f t="shared" ca="1" si="178"/>
        <v>46943.75</v>
      </c>
      <c r="AO520" s="6">
        <f t="shared" ca="1" si="179"/>
        <v>25781.25</v>
      </c>
      <c r="AP520" s="6">
        <f t="shared" ca="1" si="180"/>
        <v>0</v>
      </c>
      <c r="AQ520" s="6">
        <f t="shared" ca="1" si="181"/>
        <v>71877.08</v>
      </c>
      <c r="AR520" s="6">
        <f t="shared" ca="1" si="182"/>
        <v>19582.32</v>
      </c>
      <c r="AS520" s="6">
        <f t="shared" ca="1" si="183"/>
        <v>69482</v>
      </c>
      <c r="AT520" s="6">
        <f t="shared" ca="1" si="184"/>
        <v>45994</v>
      </c>
      <c r="AU520" s="6">
        <f t="shared" ca="1" si="185"/>
        <v>92732.53</v>
      </c>
      <c r="AV520" s="6">
        <f t="shared" ca="1" si="186"/>
        <v>69306.900000000009</v>
      </c>
      <c r="AW520" s="6">
        <f t="shared" ca="1" si="187"/>
        <v>0</v>
      </c>
      <c r="AX520" s="6">
        <f t="shared" ca="1" si="188"/>
        <v>0</v>
      </c>
      <c r="AY520" s="6">
        <f t="shared" ca="1" si="189"/>
        <v>0</v>
      </c>
      <c r="AZ520" s="6">
        <f t="shared" ca="1" si="190"/>
        <v>0</v>
      </c>
      <c r="BA520" s="6">
        <f t="shared" ca="1" si="191"/>
        <v>0</v>
      </c>
      <c r="BB520" s="6"/>
      <c r="BD520" s="4">
        <f t="shared" ca="1" si="192"/>
        <v>441699.83000000007</v>
      </c>
      <c r="BF520" s="3">
        <f t="shared" si="193"/>
        <v>42654</v>
      </c>
      <c r="BG520" s="6">
        <f>BG519+SUMIFS('Transactions (Dated)'!H:H,'Transactions (Dated)'!D:D,'Share Values'!AM520)</f>
        <v>633797.67999999993</v>
      </c>
      <c r="BH520" s="6">
        <f ca="1">BH519+SUMIFS('Transactions (Dated)'!$F:$F,'Transactions (Dated)'!$D:$D,$BF520,'Transactions (Dated)'!$B:$B,BH$11,'Transactions (Dated)'!$C:$C,"Dividend (paid to cash)")*W520</f>
        <v>0</v>
      </c>
      <c r="BI520" s="6">
        <f ca="1">BI519+SUMIFS('Transactions (Dated)'!$F:$F,'Transactions (Dated)'!$D:$D,$BF520,'Transactions (Dated)'!$B:$B,BI$11,'Transactions (Dated)'!$C:$C,"Dividend (paid to cash)")*X520</f>
        <v>2421.875</v>
      </c>
      <c r="BJ520" s="6">
        <f ca="1">BJ519+SUMIFS('Transactions (Dated)'!$F:$F,'Transactions (Dated)'!$D:$D,$BF520,'Transactions (Dated)'!$B:$B,BJ$11,'Transactions (Dated)'!$C:$C,"Dividend (paid to cash)")*Y520</f>
        <v>0</v>
      </c>
      <c r="BK520" s="6">
        <f ca="1">BK519+SUMIFS('Transactions (Dated)'!$F:$F,'Transactions (Dated)'!$D:$D,$BF520,'Transactions (Dated)'!$B:$B,BK$11,'Transactions (Dated)'!$C:$C,"Dividend (paid to cash)")*Z520</f>
        <v>482.46000000000004</v>
      </c>
      <c r="BL520" s="6">
        <f ca="1">BL519+SUMIFS('Transactions (Dated)'!$F:$F,'Transactions (Dated)'!$D:$D,$BF520,'Transactions (Dated)'!$B:$B,BL$11,'Transactions (Dated)'!$C:$C,"Dividend (paid to cash)")*AA520</f>
        <v>0</v>
      </c>
      <c r="BM520" s="6">
        <f ca="1">BM519+SUMIFS('Transactions (Dated)'!$F:$F,'Transactions (Dated)'!$D:$D,$BF520,'Transactions (Dated)'!$B:$B,BM$11,'Transactions (Dated)'!$C:$C,"Dividend (paid to cash)")*AB520</f>
        <v>3593.17</v>
      </c>
      <c r="BN520" s="6">
        <f ca="1">BN519+SUMIFS('Transactions (Dated)'!$F:$F,'Transactions (Dated)'!$D:$D,$BF520,'Transactions (Dated)'!$B:$B,BN$11,'Transactions (Dated)'!$C:$C,"Dividend (paid to cash)")*AC520</f>
        <v>2465</v>
      </c>
      <c r="BO520" s="6">
        <f ca="1">BO519+SUMIFS('Transactions (Dated)'!$F:$F,'Transactions (Dated)'!$D:$D,$BF520,'Transactions (Dated)'!$B:$B,BO$11,'Transactions (Dated)'!$C:$C,"Dividend (paid to cash)")*AD520</f>
        <v>0</v>
      </c>
      <c r="BP520" s="6">
        <f ca="1">BP519+SUMIFS('Transactions (Dated)'!$F:$F,'Transactions (Dated)'!$D:$D,$BF520,'Transactions (Dated)'!$B:$B,BP$11,'Transactions (Dated)'!$C:$C,"Dividend (paid to cash)")*AE520</f>
        <v>0</v>
      </c>
      <c r="BQ520" s="6">
        <f ca="1">BQ519+SUMIFS('Transactions (Dated)'!$F:$F,'Transactions (Dated)'!$D:$D,$BF520,'Transactions (Dated)'!$B:$B,BQ$11,'Transactions (Dated)'!$C:$C,"Dividend (paid to cash)")*AF520</f>
        <v>0</v>
      </c>
      <c r="BR520" s="6">
        <f ca="1">BR519+SUMIFS('Transactions (Dated)'!$F:$F,'Transactions (Dated)'!$D:$D,$BF520,'Transactions (Dated)'!$B:$B,BR$11,'Transactions (Dated)'!$C:$C,"Dividend (paid to cash)")*AG520</f>
        <v>0</v>
      </c>
      <c r="BS520" s="6">
        <f ca="1">BS519+SUMIFS('Transactions (Dated)'!$F:$F,'Transactions (Dated)'!$D:$D,$BF520,'Transactions (Dated)'!$B:$B,BS$11,'Transactions (Dated)'!$C:$C,"Dividend (paid to cash)")*AH520</f>
        <v>0</v>
      </c>
      <c r="BT520" s="6">
        <f ca="1">BT519+SUMIFS('Transactions (Dated)'!$F:$F,'Transactions (Dated)'!$D:$D,$BF520,'Transactions (Dated)'!$B:$B,BT$11,'Transactions (Dated)'!$C:$C,"Dividend (paid to cash)")*AI520</f>
        <v>0</v>
      </c>
      <c r="BU520" s="6">
        <f ca="1">BU519+SUMIFS('Transactions (Dated)'!$F:$F,'Transactions (Dated)'!$D:$D,$BF520,'Transactions (Dated)'!$B:$B,BU$11,'Transactions (Dated)'!$C:$C,"Dividend (paid to cash)")*AJ520</f>
        <v>0</v>
      </c>
      <c r="BV520" s="6"/>
      <c r="BX520" s="6">
        <f t="shared" ca="1" si="198"/>
        <v>642760.18499999994</v>
      </c>
      <c r="BZ520" s="3">
        <f t="shared" si="199"/>
        <v>42654</v>
      </c>
      <c r="CA520" s="4">
        <f t="shared" ca="1" si="194"/>
        <v>441699.83000000007</v>
      </c>
      <c r="CB520" s="4">
        <f t="shared" ca="1" si="195"/>
        <v>642760.18499999994</v>
      </c>
      <c r="CD520" s="4">
        <f t="shared" ca="1" si="196"/>
        <v>1084460.0150000001</v>
      </c>
    </row>
    <row r="521" spans="2:82" x14ac:dyDescent="0.15">
      <c r="B521" s="3">
        <f t="shared" si="197"/>
        <v>42655</v>
      </c>
      <c r="C521" s="2">
        <v>14619</v>
      </c>
      <c r="E521" s="70">
        <v>42655</v>
      </c>
      <c r="F521" s="69">
        <v>10.06</v>
      </c>
      <c r="G521" s="69">
        <v>2.75</v>
      </c>
      <c r="H521" s="69">
        <v>19.72</v>
      </c>
      <c r="I521" s="69">
        <v>38</v>
      </c>
      <c r="J521" s="69">
        <v>8.39</v>
      </c>
      <c r="K521" s="69">
        <v>14.3</v>
      </c>
      <c r="L521" s="69">
        <v>16.05</v>
      </c>
      <c r="M521" s="69">
        <v>6.94</v>
      </c>
      <c r="N521" s="69">
        <v>10</v>
      </c>
      <c r="O521" s="69">
        <v>11.2033</v>
      </c>
      <c r="P521" s="69">
        <v>21.23</v>
      </c>
      <c r="Q521" s="69">
        <v>1.45</v>
      </c>
      <c r="R521" s="69">
        <v>5.07</v>
      </c>
      <c r="S521" s="69">
        <v>41.34</v>
      </c>
      <c r="T521" s="4"/>
      <c r="V521" s="3">
        <f t="shared" si="176"/>
        <v>42655</v>
      </c>
      <c r="W521" s="40">
        <f ca="1">W520+SUMIFS('Transactions (Dated)'!$E$2:$E$53,'Transactions (Dated)'!$D$2:$D$53,'Share Values'!$V521,'Transactions (Dated)'!$B$2:$B$53,'Share Values'!W$11,'Transactions (Dated)'!$C$2:$C$53,"Buy")-SUMIFS('Transactions (Dated)'!$E$2:$E$53,'Transactions (Dated)'!$D$2:$D$53,'Share Values'!$V521,'Transactions (Dated)'!$B$2:$B$53,'Share Values'!W$11,'Transactions (Dated)'!$C$2:$C$53,"Sell")</f>
        <v>4625</v>
      </c>
      <c r="X521" s="40">
        <f ca="1">X520+SUMIFS('Transactions (Dated)'!$E$2:$E$53,'Transactions (Dated)'!$D$2:$D$53,'Share Values'!$V521,'Transactions (Dated)'!$B$2:$B$53,'Share Values'!X$11,'Transactions (Dated)'!$C$2:$C$53,"Buy")-SUMIFS('Transactions (Dated)'!$E$2:$E$53,'Transactions (Dated)'!$D$2:$D$53,'Share Values'!$V521,'Transactions (Dated)'!$B$2:$B$53,'Share Values'!X$11,'Transactions (Dated)'!$C$2:$C$53,"Sell")</f>
        <v>9375</v>
      </c>
      <c r="Y521" s="40">
        <f ca="1">Y520+SUMIFS('Transactions (Dated)'!$E$2:$E$53,'Transactions (Dated)'!$D$2:$D$53,'Share Values'!$V521,'Transactions (Dated)'!$B$2:$B$53,'Share Values'!Y$11,'Transactions (Dated)'!$C$2:$C$53,"Buy")-SUMIFS('Transactions (Dated)'!$E$2:$E$53,'Transactions (Dated)'!$D$2:$D$53,'Share Values'!$V521,'Transactions (Dated)'!$B$2:$B$53,'Share Values'!Y$11,'Transactions (Dated)'!$C$2:$C$53,"Sell")</f>
        <v>0</v>
      </c>
      <c r="Z521" s="40">
        <f ca="1">Z520+SUMIFS('Transactions (Dated)'!$E$2:$E$53,'Transactions (Dated)'!$D$2:$D$53,'Share Values'!$V521,'Transactions (Dated)'!$B$2:$B$53,'Share Values'!Z$11,'Transactions (Dated)'!$C$2:$C$53,"Buy")-SUMIFS('Transactions (Dated)'!$E$2:$E$53,'Transactions (Dated)'!$D$2:$D$53,'Share Values'!$V521,'Transactions (Dated)'!$B$2:$B$53,'Share Values'!Z$11,'Transactions (Dated)'!$C$2:$C$53,"Sell")</f>
        <v>1892</v>
      </c>
      <c r="AA521" s="40">
        <f ca="1">AA520+SUMIFS('Transactions (Dated)'!$E$2:$E$53,'Transactions (Dated)'!$D$2:$D$53,'Share Values'!$V521,'Transactions (Dated)'!$B$2:$B$53,'Share Values'!AA$11,'Transactions (Dated)'!$C$2:$C$53,"Buy")-SUMIFS('Transactions (Dated)'!$E$2:$E$53,'Transactions (Dated)'!$D$2:$D$53,'Share Values'!$V521,'Transactions (Dated)'!$B$2:$B$53,'Share Values'!AA$11,'Transactions (Dated)'!$C$2:$C$53,"Sell")</f>
        <v>2348</v>
      </c>
      <c r="AB521" s="40">
        <f ca="1">AB520+SUMIFS('Transactions (Dated)'!$E$2:$E$53,'Transactions (Dated)'!$D$2:$D$53,'Share Values'!$V521,'Transactions (Dated)'!$B$2:$B$53,'Share Values'!AB$11,'Transactions (Dated)'!$C$2:$C$53,"Buy")-SUMIFS('Transactions (Dated)'!$E$2:$E$53,'Transactions (Dated)'!$D$2:$D$53,'Share Values'!$V521,'Transactions (Dated)'!$B$2:$B$53,'Share Values'!AB$11,'Transactions (Dated)'!$C$2:$C$53,"Sell")</f>
        <v>4900</v>
      </c>
      <c r="AC521" s="40">
        <f ca="1">AC520+SUMIFS('Transactions (Dated)'!$E$2:$E$53,'Transactions (Dated)'!$D$2:$D$53,'Share Values'!$V521,'Transactions (Dated)'!$B$2:$B$53,'Share Values'!AC$11,'Transactions (Dated)'!$C$2:$C$53,"Buy")-SUMIFS('Transactions (Dated)'!$E$2:$E$53,'Transactions (Dated)'!$D$2:$D$53,'Share Values'!$V521,'Transactions (Dated)'!$B$2:$B$53,'Share Values'!AC$11,'Transactions (Dated)'!$C$2:$C$53,"Sell")</f>
        <v>2900</v>
      </c>
      <c r="AD521" s="40">
        <f ca="1">AD520+SUMIFS('Transactions (Dated)'!$E$2:$E$53,'Transactions (Dated)'!$D$2:$D$53,'Share Values'!$V521,'Transactions (Dated)'!$B$2:$B$53,'Share Values'!AD$11,'Transactions (Dated)'!$C$2:$C$53,"Buy")-SUMIFS('Transactions (Dated)'!$E$2:$E$53,'Transactions (Dated)'!$D$2:$D$53,'Share Values'!$V521,'Transactions (Dated)'!$B$2:$B$53,'Share Values'!AD$11,'Transactions (Dated)'!$C$2:$C$53,"Sell")</f>
        <v>14201</v>
      </c>
      <c r="AE521" s="40">
        <f ca="1">AE520+SUMIFS('Transactions (Dated)'!$E$2:$E$53,'Transactions (Dated)'!$D$2:$D$53,'Share Values'!$V521,'Transactions (Dated)'!$B$2:$B$53,'Share Values'!AE$11,'Transactions (Dated)'!$C$2:$C$53,"Buy")-SUMIFS('Transactions (Dated)'!$E$2:$E$53,'Transactions (Dated)'!$D$2:$D$53,'Share Values'!$V521,'Transactions (Dated)'!$B$2:$B$53,'Share Values'!AE$11,'Transactions (Dated)'!$C$2:$C$53,"Sell")</f>
        <v>6835</v>
      </c>
      <c r="AF521" s="40">
        <f ca="1">AF520+SUMIFS('Transactions (Dated)'!$E$2:$E$53,'Transactions (Dated)'!$D$2:$D$53,'Share Values'!$V521,'Transactions (Dated)'!$B$2:$B$53,'Share Values'!AF$11,'Transactions (Dated)'!$C$2:$C$53,"Buy")-SUMIFS('Transactions (Dated)'!$E$2:$E$53,'Transactions (Dated)'!$D$2:$D$53,'Share Values'!$V521,'Transactions (Dated)'!$B$2:$B$53,'Share Values'!AF$11,'Transactions (Dated)'!$C$2:$C$53,"Sell")</f>
        <v>0</v>
      </c>
      <c r="AG521" s="40">
        <f ca="1">AG520+SUMIFS('Transactions (Dated)'!$E$2:$E$53,'Transactions (Dated)'!$D$2:$D$53,'Share Values'!$V521,'Transactions (Dated)'!$B$2:$B$53,'Share Values'!AG$11,'Transactions (Dated)'!$C$2:$C$53,"Buy")-SUMIFS('Transactions (Dated)'!$E$2:$E$53,'Transactions (Dated)'!$D$2:$D$53,'Share Values'!$V521,'Transactions (Dated)'!$B$2:$B$53,'Share Values'!AG$11,'Transactions (Dated)'!$C$2:$C$53,"Sell")</f>
        <v>0</v>
      </c>
      <c r="AH521" s="40">
        <f ca="1">AH520+SUMIFS('Transactions (Dated)'!$E$2:$E$53,'Transactions (Dated)'!$D$2:$D$53,'Share Values'!$V521,'Transactions (Dated)'!$B$2:$B$53,'Share Values'!AH$11,'Transactions (Dated)'!$C$2:$C$53,"Buy")-SUMIFS('Transactions (Dated)'!$E$2:$E$53,'Transactions (Dated)'!$D$2:$D$53,'Share Values'!$V521,'Transactions (Dated)'!$B$2:$B$53,'Share Values'!AH$11,'Transactions (Dated)'!$C$2:$C$53,"Sell")</f>
        <v>0</v>
      </c>
      <c r="AI521" s="40">
        <f ca="1">AI520+SUMIFS('Transactions (Dated)'!$E$2:$E$53,'Transactions (Dated)'!$D$2:$D$53,'Share Values'!$V521,'Transactions (Dated)'!$B$2:$B$53,'Share Values'!AI$11,'Transactions (Dated)'!$C$2:$C$53,"Buy")-SUMIFS('Transactions (Dated)'!$E$2:$E$53,'Transactions (Dated)'!$D$2:$D$53,'Share Values'!$V521,'Transactions (Dated)'!$B$2:$B$53,'Share Values'!AI$11,'Transactions (Dated)'!$C$2:$C$53,"Sell")</f>
        <v>0</v>
      </c>
      <c r="AJ521" s="40">
        <f ca="1">AJ520+SUMIFS('Transactions (Dated)'!$E$2:$E$53,'Transactions (Dated)'!$D$2:$D$53,'Share Values'!$V521,'Transactions (Dated)'!$B$2:$B$53,'Share Values'!AJ$11,'Transactions (Dated)'!$C$2:$C$53,"Buy")-SUMIFS('Transactions (Dated)'!$E$2:$E$53,'Transactions (Dated)'!$D$2:$D$53,'Share Values'!$V521,'Transactions (Dated)'!$B$2:$B$53,'Share Values'!AJ$11,'Transactions (Dated)'!$C$2:$C$53,"Sell")</f>
        <v>0</v>
      </c>
      <c r="AK521" s="40"/>
      <c r="AM521" s="3">
        <f t="shared" si="177"/>
        <v>42655</v>
      </c>
      <c r="AN521" s="6">
        <f t="shared" ca="1" si="178"/>
        <v>46527.5</v>
      </c>
      <c r="AO521" s="6">
        <f t="shared" ca="1" si="179"/>
        <v>25781.25</v>
      </c>
      <c r="AP521" s="6">
        <f t="shared" ca="1" si="180"/>
        <v>0</v>
      </c>
      <c r="AQ521" s="6">
        <f t="shared" ca="1" si="181"/>
        <v>71896</v>
      </c>
      <c r="AR521" s="6">
        <f t="shared" ca="1" si="182"/>
        <v>19699.72</v>
      </c>
      <c r="AS521" s="6">
        <f t="shared" ca="1" si="183"/>
        <v>70070</v>
      </c>
      <c r="AT521" s="6">
        <f t="shared" ca="1" si="184"/>
        <v>46545</v>
      </c>
      <c r="AU521" s="6">
        <f t="shared" ca="1" si="185"/>
        <v>98554.94</v>
      </c>
      <c r="AV521" s="6">
        <f t="shared" ca="1" si="186"/>
        <v>68350</v>
      </c>
      <c r="AW521" s="6">
        <f t="shared" ca="1" si="187"/>
        <v>0</v>
      </c>
      <c r="AX521" s="6">
        <f t="shared" ca="1" si="188"/>
        <v>0</v>
      </c>
      <c r="AY521" s="6">
        <f t="shared" ca="1" si="189"/>
        <v>0</v>
      </c>
      <c r="AZ521" s="6">
        <f t="shared" ca="1" si="190"/>
        <v>0</v>
      </c>
      <c r="BA521" s="6">
        <f t="shared" ca="1" si="191"/>
        <v>0</v>
      </c>
      <c r="BB521" s="6"/>
      <c r="BD521" s="4">
        <f t="shared" ca="1" si="192"/>
        <v>447424.41</v>
      </c>
      <c r="BF521" s="3">
        <f t="shared" si="193"/>
        <v>42655</v>
      </c>
      <c r="BG521" s="6">
        <f>BG520+SUMIFS('Transactions (Dated)'!H:H,'Transactions (Dated)'!D:D,'Share Values'!AM521)</f>
        <v>633797.67999999993</v>
      </c>
      <c r="BH521" s="6">
        <f ca="1">BH520+SUMIFS('Transactions (Dated)'!$F:$F,'Transactions (Dated)'!$D:$D,$BF521,'Transactions (Dated)'!$B:$B,BH$11,'Transactions (Dated)'!$C:$C,"Dividend (paid to cash)")*W521</f>
        <v>0</v>
      </c>
      <c r="BI521" s="6">
        <f ca="1">BI520+SUMIFS('Transactions (Dated)'!$F:$F,'Transactions (Dated)'!$D:$D,$BF521,'Transactions (Dated)'!$B:$B,BI$11,'Transactions (Dated)'!$C:$C,"Dividend (paid to cash)")*X521</f>
        <v>2421.875</v>
      </c>
      <c r="BJ521" s="6">
        <f ca="1">BJ520+SUMIFS('Transactions (Dated)'!$F:$F,'Transactions (Dated)'!$D:$D,$BF521,'Transactions (Dated)'!$B:$B,BJ$11,'Transactions (Dated)'!$C:$C,"Dividend (paid to cash)")*Y521</f>
        <v>0</v>
      </c>
      <c r="BK521" s="6">
        <f ca="1">BK520+SUMIFS('Transactions (Dated)'!$F:$F,'Transactions (Dated)'!$D:$D,$BF521,'Transactions (Dated)'!$B:$B,BK$11,'Transactions (Dated)'!$C:$C,"Dividend (paid to cash)")*Z521</f>
        <v>482.46000000000004</v>
      </c>
      <c r="BL521" s="6">
        <f ca="1">BL520+SUMIFS('Transactions (Dated)'!$F:$F,'Transactions (Dated)'!$D:$D,$BF521,'Transactions (Dated)'!$B:$B,BL$11,'Transactions (Dated)'!$C:$C,"Dividend (paid to cash)")*AA521</f>
        <v>0</v>
      </c>
      <c r="BM521" s="6">
        <f ca="1">BM520+SUMIFS('Transactions (Dated)'!$F:$F,'Transactions (Dated)'!$D:$D,$BF521,'Transactions (Dated)'!$B:$B,BM$11,'Transactions (Dated)'!$C:$C,"Dividend (paid to cash)")*AB521</f>
        <v>3593.17</v>
      </c>
      <c r="BN521" s="6">
        <f ca="1">BN520+SUMIFS('Transactions (Dated)'!$F:$F,'Transactions (Dated)'!$D:$D,$BF521,'Transactions (Dated)'!$B:$B,BN$11,'Transactions (Dated)'!$C:$C,"Dividend (paid to cash)")*AC521</f>
        <v>2465</v>
      </c>
      <c r="BO521" s="6">
        <f ca="1">BO520+SUMIFS('Transactions (Dated)'!$F:$F,'Transactions (Dated)'!$D:$D,$BF521,'Transactions (Dated)'!$B:$B,BO$11,'Transactions (Dated)'!$C:$C,"Dividend (paid to cash)")*AD521</f>
        <v>0</v>
      </c>
      <c r="BP521" s="6">
        <f ca="1">BP520+SUMIFS('Transactions (Dated)'!$F:$F,'Transactions (Dated)'!$D:$D,$BF521,'Transactions (Dated)'!$B:$B,BP$11,'Transactions (Dated)'!$C:$C,"Dividend (paid to cash)")*AE521</f>
        <v>0</v>
      </c>
      <c r="BQ521" s="6">
        <f ca="1">BQ520+SUMIFS('Transactions (Dated)'!$F:$F,'Transactions (Dated)'!$D:$D,$BF521,'Transactions (Dated)'!$B:$B,BQ$11,'Transactions (Dated)'!$C:$C,"Dividend (paid to cash)")*AF521</f>
        <v>0</v>
      </c>
      <c r="BR521" s="6">
        <f ca="1">BR520+SUMIFS('Transactions (Dated)'!$F:$F,'Transactions (Dated)'!$D:$D,$BF521,'Transactions (Dated)'!$B:$B,BR$11,'Transactions (Dated)'!$C:$C,"Dividend (paid to cash)")*AG521</f>
        <v>0</v>
      </c>
      <c r="BS521" s="6">
        <f ca="1">BS520+SUMIFS('Transactions (Dated)'!$F:$F,'Transactions (Dated)'!$D:$D,$BF521,'Transactions (Dated)'!$B:$B,BS$11,'Transactions (Dated)'!$C:$C,"Dividend (paid to cash)")*AH521</f>
        <v>0</v>
      </c>
      <c r="BT521" s="6">
        <f ca="1">BT520+SUMIFS('Transactions (Dated)'!$F:$F,'Transactions (Dated)'!$D:$D,$BF521,'Transactions (Dated)'!$B:$B,BT$11,'Transactions (Dated)'!$C:$C,"Dividend (paid to cash)")*AI521</f>
        <v>0</v>
      </c>
      <c r="BU521" s="6">
        <f ca="1">BU520+SUMIFS('Transactions (Dated)'!$F:$F,'Transactions (Dated)'!$D:$D,$BF521,'Transactions (Dated)'!$B:$B,BU$11,'Transactions (Dated)'!$C:$C,"Dividend (paid to cash)")*AJ521</f>
        <v>0</v>
      </c>
      <c r="BV521" s="6"/>
      <c r="BX521" s="6">
        <f t="shared" ca="1" si="198"/>
        <v>642760.18499999994</v>
      </c>
      <c r="BZ521" s="3">
        <f t="shared" si="199"/>
        <v>42655</v>
      </c>
      <c r="CA521" s="4">
        <f t="shared" ca="1" si="194"/>
        <v>447424.41</v>
      </c>
      <c r="CB521" s="4">
        <f t="shared" ca="1" si="195"/>
        <v>642760.18499999994</v>
      </c>
      <c r="CD521" s="4">
        <f t="shared" ca="1" si="196"/>
        <v>1090184.595</v>
      </c>
    </row>
    <row r="522" spans="2:82" x14ac:dyDescent="0.15">
      <c r="B522" s="3">
        <f t="shared" si="197"/>
        <v>42656</v>
      </c>
      <c r="C522" s="2">
        <v>14643.7</v>
      </c>
      <c r="E522" s="70">
        <v>42656</v>
      </c>
      <c r="F522" s="69">
        <v>9.86</v>
      </c>
      <c r="G522" s="69">
        <v>2.79</v>
      </c>
      <c r="H522" s="69">
        <v>19.739999999999998</v>
      </c>
      <c r="I522" s="69">
        <v>38.049999999999997</v>
      </c>
      <c r="J522" s="69">
        <v>8.43</v>
      </c>
      <c r="K522" s="69">
        <v>14.39</v>
      </c>
      <c r="L522" s="69">
        <v>15.64</v>
      </c>
      <c r="M522" s="69">
        <v>7.14</v>
      </c>
      <c r="N522" s="69">
        <v>10.1</v>
      </c>
      <c r="O522" s="69">
        <v>11.19</v>
      </c>
      <c r="P522" s="69">
        <v>20.89</v>
      </c>
      <c r="Q522" s="69">
        <v>1.45</v>
      </c>
      <c r="R522" s="69">
        <v>5.04</v>
      </c>
      <c r="S522" s="69">
        <v>40.75</v>
      </c>
      <c r="T522" s="4"/>
      <c r="V522" s="3">
        <f t="shared" si="176"/>
        <v>42656</v>
      </c>
      <c r="W522" s="40">
        <f ca="1">W521+SUMIFS('Transactions (Dated)'!$E$2:$E$53,'Transactions (Dated)'!$D$2:$D$53,'Share Values'!$V522,'Transactions (Dated)'!$B$2:$B$53,'Share Values'!W$11,'Transactions (Dated)'!$C$2:$C$53,"Buy")-SUMIFS('Transactions (Dated)'!$E$2:$E$53,'Transactions (Dated)'!$D$2:$D$53,'Share Values'!$V522,'Transactions (Dated)'!$B$2:$B$53,'Share Values'!W$11,'Transactions (Dated)'!$C$2:$C$53,"Sell")</f>
        <v>4625</v>
      </c>
      <c r="X522" s="40">
        <f ca="1">X521+SUMIFS('Transactions (Dated)'!$E$2:$E$53,'Transactions (Dated)'!$D$2:$D$53,'Share Values'!$V522,'Transactions (Dated)'!$B$2:$B$53,'Share Values'!X$11,'Transactions (Dated)'!$C$2:$C$53,"Buy")-SUMIFS('Transactions (Dated)'!$E$2:$E$53,'Transactions (Dated)'!$D$2:$D$53,'Share Values'!$V522,'Transactions (Dated)'!$B$2:$B$53,'Share Values'!X$11,'Transactions (Dated)'!$C$2:$C$53,"Sell")</f>
        <v>9375</v>
      </c>
      <c r="Y522" s="40">
        <f ca="1">Y521+SUMIFS('Transactions (Dated)'!$E$2:$E$53,'Transactions (Dated)'!$D$2:$D$53,'Share Values'!$V522,'Transactions (Dated)'!$B$2:$B$53,'Share Values'!Y$11,'Transactions (Dated)'!$C$2:$C$53,"Buy")-SUMIFS('Transactions (Dated)'!$E$2:$E$53,'Transactions (Dated)'!$D$2:$D$53,'Share Values'!$V522,'Transactions (Dated)'!$B$2:$B$53,'Share Values'!Y$11,'Transactions (Dated)'!$C$2:$C$53,"Sell")</f>
        <v>0</v>
      </c>
      <c r="Z522" s="40">
        <f ca="1">Z521+SUMIFS('Transactions (Dated)'!$E$2:$E$53,'Transactions (Dated)'!$D$2:$D$53,'Share Values'!$V522,'Transactions (Dated)'!$B$2:$B$53,'Share Values'!Z$11,'Transactions (Dated)'!$C$2:$C$53,"Buy")-SUMIFS('Transactions (Dated)'!$E$2:$E$53,'Transactions (Dated)'!$D$2:$D$53,'Share Values'!$V522,'Transactions (Dated)'!$B$2:$B$53,'Share Values'!Z$11,'Transactions (Dated)'!$C$2:$C$53,"Sell")</f>
        <v>1892</v>
      </c>
      <c r="AA522" s="40">
        <f ca="1">AA521+SUMIFS('Transactions (Dated)'!$E$2:$E$53,'Transactions (Dated)'!$D$2:$D$53,'Share Values'!$V522,'Transactions (Dated)'!$B$2:$B$53,'Share Values'!AA$11,'Transactions (Dated)'!$C$2:$C$53,"Buy")-SUMIFS('Transactions (Dated)'!$E$2:$E$53,'Transactions (Dated)'!$D$2:$D$53,'Share Values'!$V522,'Transactions (Dated)'!$B$2:$B$53,'Share Values'!AA$11,'Transactions (Dated)'!$C$2:$C$53,"Sell")</f>
        <v>2348</v>
      </c>
      <c r="AB522" s="40">
        <f ca="1">AB521+SUMIFS('Transactions (Dated)'!$E$2:$E$53,'Transactions (Dated)'!$D$2:$D$53,'Share Values'!$V522,'Transactions (Dated)'!$B$2:$B$53,'Share Values'!AB$11,'Transactions (Dated)'!$C$2:$C$53,"Buy")-SUMIFS('Transactions (Dated)'!$E$2:$E$53,'Transactions (Dated)'!$D$2:$D$53,'Share Values'!$V522,'Transactions (Dated)'!$B$2:$B$53,'Share Values'!AB$11,'Transactions (Dated)'!$C$2:$C$53,"Sell")</f>
        <v>4900</v>
      </c>
      <c r="AC522" s="40">
        <f ca="1">AC521+SUMIFS('Transactions (Dated)'!$E$2:$E$53,'Transactions (Dated)'!$D$2:$D$53,'Share Values'!$V522,'Transactions (Dated)'!$B$2:$B$53,'Share Values'!AC$11,'Transactions (Dated)'!$C$2:$C$53,"Buy")-SUMIFS('Transactions (Dated)'!$E$2:$E$53,'Transactions (Dated)'!$D$2:$D$53,'Share Values'!$V522,'Transactions (Dated)'!$B$2:$B$53,'Share Values'!AC$11,'Transactions (Dated)'!$C$2:$C$53,"Sell")</f>
        <v>2900</v>
      </c>
      <c r="AD522" s="40">
        <f ca="1">AD521+SUMIFS('Transactions (Dated)'!$E$2:$E$53,'Transactions (Dated)'!$D$2:$D$53,'Share Values'!$V522,'Transactions (Dated)'!$B$2:$B$53,'Share Values'!AD$11,'Transactions (Dated)'!$C$2:$C$53,"Buy")-SUMIFS('Transactions (Dated)'!$E$2:$E$53,'Transactions (Dated)'!$D$2:$D$53,'Share Values'!$V522,'Transactions (Dated)'!$B$2:$B$53,'Share Values'!AD$11,'Transactions (Dated)'!$C$2:$C$53,"Sell")</f>
        <v>14201</v>
      </c>
      <c r="AE522" s="40">
        <f ca="1">AE521+SUMIFS('Transactions (Dated)'!$E$2:$E$53,'Transactions (Dated)'!$D$2:$D$53,'Share Values'!$V522,'Transactions (Dated)'!$B$2:$B$53,'Share Values'!AE$11,'Transactions (Dated)'!$C$2:$C$53,"Buy")-SUMIFS('Transactions (Dated)'!$E$2:$E$53,'Transactions (Dated)'!$D$2:$D$53,'Share Values'!$V522,'Transactions (Dated)'!$B$2:$B$53,'Share Values'!AE$11,'Transactions (Dated)'!$C$2:$C$53,"Sell")</f>
        <v>6835</v>
      </c>
      <c r="AF522" s="40">
        <f ca="1">AF521+SUMIFS('Transactions (Dated)'!$E$2:$E$53,'Transactions (Dated)'!$D$2:$D$53,'Share Values'!$V522,'Transactions (Dated)'!$B$2:$B$53,'Share Values'!AF$11,'Transactions (Dated)'!$C$2:$C$53,"Buy")-SUMIFS('Transactions (Dated)'!$E$2:$E$53,'Transactions (Dated)'!$D$2:$D$53,'Share Values'!$V522,'Transactions (Dated)'!$B$2:$B$53,'Share Values'!AF$11,'Transactions (Dated)'!$C$2:$C$53,"Sell")</f>
        <v>0</v>
      </c>
      <c r="AG522" s="40">
        <f ca="1">AG521+SUMIFS('Transactions (Dated)'!$E$2:$E$53,'Transactions (Dated)'!$D$2:$D$53,'Share Values'!$V522,'Transactions (Dated)'!$B$2:$B$53,'Share Values'!AG$11,'Transactions (Dated)'!$C$2:$C$53,"Buy")-SUMIFS('Transactions (Dated)'!$E$2:$E$53,'Transactions (Dated)'!$D$2:$D$53,'Share Values'!$V522,'Transactions (Dated)'!$B$2:$B$53,'Share Values'!AG$11,'Transactions (Dated)'!$C$2:$C$53,"Sell")</f>
        <v>0</v>
      </c>
      <c r="AH522" s="40">
        <f ca="1">AH521+SUMIFS('Transactions (Dated)'!$E$2:$E$53,'Transactions (Dated)'!$D$2:$D$53,'Share Values'!$V522,'Transactions (Dated)'!$B$2:$B$53,'Share Values'!AH$11,'Transactions (Dated)'!$C$2:$C$53,"Buy")-SUMIFS('Transactions (Dated)'!$E$2:$E$53,'Transactions (Dated)'!$D$2:$D$53,'Share Values'!$V522,'Transactions (Dated)'!$B$2:$B$53,'Share Values'!AH$11,'Transactions (Dated)'!$C$2:$C$53,"Sell")</f>
        <v>0</v>
      </c>
      <c r="AI522" s="40">
        <f ca="1">AI521+SUMIFS('Transactions (Dated)'!$E$2:$E$53,'Transactions (Dated)'!$D$2:$D$53,'Share Values'!$V522,'Transactions (Dated)'!$B$2:$B$53,'Share Values'!AI$11,'Transactions (Dated)'!$C$2:$C$53,"Buy")-SUMIFS('Transactions (Dated)'!$E$2:$E$53,'Transactions (Dated)'!$D$2:$D$53,'Share Values'!$V522,'Transactions (Dated)'!$B$2:$B$53,'Share Values'!AI$11,'Transactions (Dated)'!$C$2:$C$53,"Sell")</f>
        <v>0</v>
      </c>
      <c r="AJ522" s="40">
        <f ca="1">AJ521+SUMIFS('Transactions (Dated)'!$E$2:$E$53,'Transactions (Dated)'!$D$2:$D$53,'Share Values'!$V522,'Transactions (Dated)'!$B$2:$B$53,'Share Values'!AJ$11,'Transactions (Dated)'!$C$2:$C$53,"Buy")-SUMIFS('Transactions (Dated)'!$E$2:$E$53,'Transactions (Dated)'!$D$2:$D$53,'Share Values'!$V522,'Transactions (Dated)'!$B$2:$B$53,'Share Values'!AJ$11,'Transactions (Dated)'!$C$2:$C$53,"Sell")</f>
        <v>0</v>
      </c>
      <c r="AK522" s="40"/>
      <c r="AM522" s="3">
        <f t="shared" si="177"/>
        <v>42656</v>
      </c>
      <c r="AN522" s="6">
        <f t="shared" ca="1" si="178"/>
        <v>45602.5</v>
      </c>
      <c r="AO522" s="6">
        <f t="shared" ca="1" si="179"/>
        <v>26156.25</v>
      </c>
      <c r="AP522" s="6">
        <f t="shared" ca="1" si="180"/>
        <v>0</v>
      </c>
      <c r="AQ522" s="6">
        <f t="shared" ca="1" si="181"/>
        <v>71990.599999999991</v>
      </c>
      <c r="AR522" s="6">
        <f t="shared" ca="1" si="182"/>
        <v>19793.64</v>
      </c>
      <c r="AS522" s="6">
        <f t="shared" ca="1" si="183"/>
        <v>70511</v>
      </c>
      <c r="AT522" s="6">
        <f t="shared" ca="1" si="184"/>
        <v>45356</v>
      </c>
      <c r="AU522" s="6">
        <f t="shared" ca="1" si="185"/>
        <v>101395.14</v>
      </c>
      <c r="AV522" s="6">
        <f t="shared" ca="1" si="186"/>
        <v>69033.5</v>
      </c>
      <c r="AW522" s="6">
        <f t="shared" ca="1" si="187"/>
        <v>0</v>
      </c>
      <c r="AX522" s="6">
        <f t="shared" ca="1" si="188"/>
        <v>0</v>
      </c>
      <c r="AY522" s="6">
        <f t="shared" ca="1" si="189"/>
        <v>0</v>
      </c>
      <c r="AZ522" s="6">
        <f t="shared" ca="1" si="190"/>
        <v>0</v>
      </c>
      <c r="BA522" s="6">
        <f t="shared" ca="1" si="191"/>
        <v>0</v>
      </c>
      <c r="BB522" s="6"/>
      <c r="BD522" s="4">
        <f t="shared" ca="1" si="192"/>
        <v>449838.63</v>
      </c>
      <c r="BF522" s="3">
        <f t="shared" si="193"/>
        <v>42656</v>
      </c>
      <c r="BG522" s="6">
        <f>BG521+SUMIFS('Transactions (Dated)'!H:H,'Transactions (Dated)'!D:D,'Share Values'!AM522)</f>
        <v>633797.67999999993</v>
      </c>
      <c r="BH522" s="6">
        <f ca="1">BH521+SUMIFS('Transactions (Dated)'!$F:$F,'Transactions (Dated)'!$D:$D,$BF522,'Transactions (Dated)'!$B:$B,BH$11,'Transactions (Dated)'!$C:$C,"Dividend (paid to cash)")*W522</f>
        <v>0</v>
      </c>
      <c r="BI522" s="6">
        <f ca="1">BI521+SUMIFS('Transactions (Dated)'!$F:$F,'Transactions (Dated)'!$D:$D,$BF522,'Transactions (Dated)'!$B:$B,BI$11,'Transactions (Dated)'!$C:$C,"Dividend (paid to cash)")*X522</f>
        <v>2421.875</v>
      </c>
      <c r="BJ522" s="6">
        <f ca="1">BJ521+SUMIFS('Transactions (Dated)'!$F:$F,'Transactions (Dated)'!$D:$D,$BF522,'Transactions (Dated)'!$B:$B,BJ$11,'Transactions (Dated)'!$C:$C,"Dividend (paid to cash)")*Y522</f>
        <v>0</v>
      </c>
      <c r="BK522" s="6">
        <f ca="1">BK521+SUMIFS('Transactions (Dated)'!$F:$F,'Transactions (Dated)'!$D:$D,$BF522,'Transactions (Dated)'!$B:$B,BK$11,'Transactions (Dated)'!$C:$C,"Dividend (paid to cash)")*Z522</f>
        <v>482.46000000000004</v>
      </c>
      <c r="BL522" s="6">
        <f ca="1">BL521+SUMIFS('Transactions (Dated)'!$F:$F,'Transactions (Dated)'!$D:$D,$BF522,'Transactions (Dated)'!$B:$B,BL$11,'Transactions (Dated)'!$C:$C,"Dividend (paid to cash)")*AA522</f>
        <v>0</v>
      </c>
      <c r="BM522" s="6">
        <f ca="1">BM521+SUMIFS('Transactions (Dated)'!$F:$F,'Transactions (Dated)'!$D:$D,$BF522,'Transactions (Dated)'!$B:$B,BM$11,'Transactions (Dated)'!$C:$C,"Dividend (paid to cash)")*AB522</f>
        <v>3593.17</v>
      </c>
      <c r="BN522" s="6">
        <f ca="1">BN521+SUMIFS('Transactions (Dated)'!$F:$F,'Transactions (Dated)'!$D:$D,$BF522,'Transactions (Dated)'!$B:$B,BN$11,'Transactions (Dated)'!$C:$C,"Dividend (paid to cash)")*AC522</f>
        <v>2465</v>
      </c>
      <c r="BO522" s="6">
        <f ca="1">BO521+SUMIFS('Transactions (Dated)'!$F:$F,'Transactions (Dated)'!$D:$D,$BF522,'Transactions (Dated)'!$B:$B,BO$11,'Transactions (Dated)'!$C:$C,"Dividend (paid to cash)")*AD522</f>
        <v>0</v>
      </c>
      <c r="BP522" s="6">
        <f ca="1">BP521+SUMIFS('Transactions (Dated)'!$F:$F,'Transactions (Dated)'!$D:$D,$BF522,'Transactions (Dated)'!$B:$B,BP$11,'Transactions (Dated)'!$C:$C,"Dividend (paid to cash)")*AE522</f>
        <v>0</v>
      </c>
      <c r="BQ522" s="6">
        <f ca="1">BQ521+SUMIFS('Transactions (Dated)'!$F:$F,'Transactions (Dated)'!$D:$D,$BF522,'Transactions (Dated)'!$B:$B,BQ$11,'Transactions (Dated)'!$C:$C,"Dividend (paid to cash)")*AF522</f>
        <v>0</v>
      </c>
      <c r="BR522" s="6">
        <f ca="1">BR521+SUMIFS('Transactions (Dated)'!$F:$F,'Transactions (Dated)'!$D:$D,$BF522,'Transactions (Dated)'!$B:$B,BR$11,'Transactions (Dated)'!$C:$C,"Dividend (paid to cash)")*AG522</f>
        <v>0</v>
      </c>
      <c r="BS522" s="6">
        <f ca="1">BS521+SUMIFS('Transactions (Dated)'!$F:$F,'Transactions (Dated)'!$D:$D,$BF522,'Transactions (Dated)'!$B:$B,BS$11,'Transactions (Dated)'!$C:$C,"Dividend (paid to cash)")*AH522</f>
        <v>0</v>
      </c>
      <c r="BT522" s="6">
        <f ca="1">BT521+SUMIFS('Transactions (Dated)'!$F:$F,'Transactions (Dated)'!$D:$D,$BF522,'Transactions (Dated)'!$B:$B,BT$11,'Transactions (Dated)'!$C:$C,"Dividend (paid to cash)")*AI522</f>
        <v>0</v>
      </c>
      <c r="BU522" s="6">
        <f ca="1">BU521+SUMIFS('Transactions (Dated)'!$F:$F,'Transactions (Dated)'!$D:$D,$BF522,'Transactions (Dated)'!$B:$B,BU$11,'Transactions (Dated)'!$C:$C,"Dividend (paid to cash)")*AJ522</f>
        <v>0</v>
      </c>
      <c r="BV522" s="6"/>
      <c r="BX522" s="6">
        <f t="shared" ca="1" si="198"/>
        <v>642760.18499999994</v>
      </c>
      <c r="BZ522" s="3">
        <f t="shared" si="199"/>
        <v>42656</v>
      </c>
      <c r="CA522" s="4">
        <f t="shared" ca="1" si="194"/>
        <v>449838.63</v>
      </c>
      <c r="CB522" s="4">
        <f t="shared" ca="1" si="195"/>
        <v>642760.18499999994</v>
      </c>
      <c r="CD522" s="4">
        <f t="shared" ca="1" si="196"/>
        <v>1092598.8149999999</v>
      </c>
    </row>
    <row r="523" spans="2:82" x14ac:dyDescent="0.15">
      <c r="B523" s="3">
        <f t="shared" si="197"/>
        <v>42657</v>
      </c>
      <c r="C523" s="2">
        <v>14585</v>
      </c>
      <c r="E523" s="70">
        <v>42657</v>
      </c>
      <c r="F523" s="69">
        <v>9.84</v>
      </c>
      <c r="G523" s="69">
        <v>2.8</v>
      </c>
      <c r="H523" s="69">
        <v>19.68</v>
      </c>
      <c r="I523" s="69">
        <v>37.71</v>
      </c>
      <c r="J523" s="69">
        <v>8.3800000000000008</v>
      </c>
      <c r="K523" s="69">
        <v>14.53</v>
      </c>
      <c r="L523" s="69">
        <v>15.82</v>
      </c>
      <c r="M523" s="69">
        <v>6.91</v>
      </c>
      <c r="N523" s="69">
        <v>10.08</v>
      </c>
      <c r="O523" s="69">
        <v>11.2933</v>
      </c>
      <c r="P523" s="69">
        <v>20.82</v>
      </c>
      <c r="Q523" s="69">
        <v>1.44</v>
      </c>
      <c r="R523" s="69">
        <v>5.01</v>
      </c>
      <c r="S523" s="69">
        <v>41.95</v>
      </c>
      <c r="T523" s="4"/>
      <c r="V523" s="3">
        <f t="shared" si="176"/>
        <v>42657</v>
      </c>
      <c r="W523" s="40">
        <f ca="1">W522+SUMIFS('Transactions (Dated)'!$E$2:$E$53,'Transactions (Dated)'!$D$2:$D$53,'Share Values'!$V523,'Transactions (Dated)'!$B$2:$B$53,'Share Values'!W$11,'Transactions (Dated)'!$C$2:$C$53,"Buy")-SUMIFS('Transactions (Dated)'!$E$2:$E$53,'Transactions (Dated)'!$D$2:$D$53,'Share Values'!$V523,'Transactions (Dated)'!$B$2:$B$53,'Share Values'!W$11,'Transactions (Dated)'!$C$2:$C$53,"Sell")</f>
        <v>4625</v>
      </c>
      <c r="X523" s="40">
        <f ca="1">X522+SUMIFS('Transactions (Dated)'!$E$2:$E$53,'Transactions (Dated)'!$D$2:$D$53,'Share Values'!$V523,'Transactions (Dated)'!$B$2:$B$53,'Share Values'!X$11,'Transactions (Dated)'!$C$2:$C$53,"Buy")-SUMIFS('Transactions (Dated)'!$E$2:$E$53,'Transactions (Dated)'!$D$2:$D$53,'Share Values'!$V523,'Transactions (Dated)'!$B$2:$B$53,'Share Values'!X$11,'Transactions (Dated)'!$C$2:$C$53,"Sell")</f>
        <v>9375</v>
      </c>
      <c r="Y523" s="40">
        <f ca="1">Y522+SUMIFS('Transactions (Dated)'!$E$2:$E$53,'Transactions (Dated)'!$D$2:$D$53,'Share Values'!$V523,'Transactions (Dated)'!$B$2:$B$53,'Share Values'!Y$11,'Transactions (Dated)'!$C$2:$C$53,"Buy")-SUMIFS('Transactions (Dated)'!$E$2:$E$53,'Transactions (Dated)'!$D$2:$D$53,'Share Values'!$V523,'Transactions (Dated)'!$B$2:$B$53,'Share Values'!Y$11,'Transactions (Dated)'!$C$2:$C$53,"Sell")</f>
        <v>0</v>
      </c>
      <c r="Z523" s="40">
        <f ca="1">Z522+SUMIFS('Transactions (Dated)'!$E$2:$E$53,'Transactions (Dated)'!$D$2:$D$53,'Share Values'!$V523,'Transactions (Dated)'!$B$2:$B$53,'Share Values'!Z$11,'Transactions (Dated)'!$C$2:$C$53,"Buy")-SUMIFS('Transactions (Dated)'!$E$2:$E$53,'Transactions (Dated)'!$D$2:$D$53,'Share Values'!$V523,'Transactions (Dated)'!$B$2:$B$53,'Share Values'!Z$11,'Transactions (Dated)'!$C$2:$C$53,"Sell")</f>
        <v>1892</v>
      </c>
      <c r="AA523" s="40">
        <f ca="1">AA522+SUMIFS('Transactions (Dated)'!$E$2:$E$53,'Transactions (Dated)'!$D$2:$D$53,'Share Values'!$V523,'Transactions (Dated)'!$B$2:$B$53,'Share Values'!AA$11,'Transactions (Dated)'!$C$2:$C$53,"Buy")-SUMIFS('Transactions (Dated)'!$E$2:$E$53,'Transactions (Dated)'!$D$2:$D$53,'Share Values'!$V523,'Transactions (Dated)'!$B$2:$B$53,'Share Values'!AA$11,'Transactions (Dated)'!$C$2:$C$53,"Sell")</f>
        <v>2348</v>
      </c>
      <c r="AB523" s="40">
        <f ca="1">AB522+SUMIFS('Transactions (Dated)'!$E$2:$E$53,'Transactions (Dated)'!$D$2:$D$53,'Share Values'!$V523,'Transactions (Dated)'!$B$2:$B$53,'Share Values'!AB$11,'Transactions (Dated)'!$C$2:$C$53,"Buy")-SUMIFS('Transactions (Dated)'!$E$2:$E$53,'Transactions (Dated)'!$D$2:$D$53,'Share Values'!$V523,'Transactions (Dated)'!$B$2:$B$53,'Share Values'!AB$11,'Transactions (Dated)'!$C$2:$C$53,"Sell")</f>
        <v>4900</v>
      </c>
      <c r="AC523" s="40">
        <f ca="1">AC522+SUMIFS('Transactions (Dated)'!$E$2:$E$53,'Transactions (Dated)'!$D$2:$D$53,'Share Values'!$V523,'Transactions (Dated)'!$B$2:$B$53,'Share Values'!AC$11,'Transactions (Dated)'!$C$2:$C$53,"Buy")-SUMIFS('Transactions (Dated)'!$E$2:$E$53,'Transactions (Dated)'!$D$2:$D$53,'Share Values'!$V523,'Transactions (Dated)'!$B$2:$B$53,'Share Values'!AC$11,'Transactions (Dated)'!$C$2:$C$53,"Sell")</f>
        <v>2900</v>
      </c>
      <c r="AD523" s="40">
        <f ca="1">AD522+SUMIFS('Transactions (Dated)'!$E$2:$E$53,'Transactions (Dated)'!$D$2:$D$53,'Share Values'!$V523,'Transactions (Dated)'!$B$2:$B$53,'Share Values'!AD$11,'Transactions (Dated)'!$C$2:$C$53,"Buy")-SUMIFS('Transactions (Dated)'!$E$2:$E$53,'Transactions (Dated)'!$D$2:$D$53,'Share Values'!$V523,'Transactions (Dated)'!$B$2:$B$53,'Share Values'!AD$11,'Transactions (Dated)'!$C$2:$C$53,"Sell")</f>
        <v>14201</v>
      </c>
      <c r="AE523" s="40">
        <f ca="1">AE522+SUMIFS('Transactions (Dated)'!$E$2:$E$53,'Transactions (Dated)'!$D$2:$D$53,'Share Values'!$V523,'Transactions (Dated)'!$B$2:$B$53,'Share Values'!AE$11,'Transactions (Dated)'!$C$2:$C$53,"Buy")-SUMIFS('Transactions (Dated)'!$E$2:$E$53,'Transactions (Dated)'!$D$2:$D$53,'Share Values'!$V523,'Transactions (Dated)'!$B$2:$B$53,'Share Values'!AE$11,'Transactions (Dated)'!$C$2:$C$53,"Sell")</f>
        <v>6835</v>
      </c>
      <c r="AF523" s="40">
        <f ca="1">AF522+SUMIFS('Transactions (Dated)'!$E$2:$E$53,'Transactions (Dated)'!$D$2:$D$53,'Share Values'!$V523,'Transactions (Dated)'!$B$2:$B$53,'Share Values'!AF$11,'Transactions (Dated)'!$C$2:$C$53,"Buy")-SUMIFS('Transactions (Dated)'!$E$2:$E$53,'Transactions (Dated)'!$D$2:$D$53,'Share Values'!$V523,'Transactions (Dated)'!$B$2:$B$53,'Share Values'!AF$11,'Transactions (Dated)'!$C$2:$C$53,"Sell")</f>
        <v>0</v>
      </c>
      <c r="AG523" s="40">
        <f ca="1">AG522+SUMIFS('Transactions (Dated)'!$E$2:$E$53,'Transactions (Dated)'!$D$2:$D$53,'Share Values'!$V523,'Transactions (Dated)'!$B$2:$B$53,'Share Values'!AG$11,'Transactions (Dated)'!$C$2:$C$53,"Buy")-SUMIFS('Transactions (Dated)'!$E$2:$E$53,'Transactions (Dated)'!$D$2:$D$53,'Share Values'!$V523,'Transactions (Dated)'!$B$2:$B$53,'Share Values'!AG$11,'Transactions (Dated)'!$C$2:$C$53,"Sell")</f>
        <v>0</v>
      </c>
      <c r="AH523" s="40">
        <f ca="1">AH522+SUMIFS('Transactions (Dated)'!$E$2:$E$53,'Transactions (Dated)'!$D$2:$D$53,'Share Values'!$V523,'Transactions (Dated)'!$B$2:$B$53,'Share Values'!AH$11,'Transactions (Dated)'!$C$2:$C$53,"Buy")-SUMIFS('Transactions (Dated)'!$E$2:$E$53,'Transactions (Dated)'!$D$2:$D$53,'Share Values'!$V523,'Transactions (Dated)'!$B$2:$B$53,'Share Values'!AH$11,'Transactions (Dated)'!$C$2:$C$53,"Sell")</f>
        <v>0</v>
      </c>
      <c r="AI523" s="40">
        <f ca="1">AI522+SUMIFS('Transactions (Dated)'!$E$2:$E$53,'Transactions (Dated)'!$D$2:$D$53,'Share Values'!$V523,'Transactions (Dated)'!$B$2:$B$53,'Share Values'!AI$11,'Transactions (Dated)'!$C$2:$C$53,"Buy")-SUMIFS('Transactions (Dated)'!$E$2:$E$53,'Transactions (Dated)'!$D$2:$D$53,'Share Values'!$V523,'Transactions (Dated)'!$B$2:$B$53,'Share Values'!AI$11,'Transactions (Dated)'!$C$2:$C$53,"Sell")</f>
        <v>0</v>
      </c>
      <c r="AJ523" s="40">
        <f ca="1">AJ522+SUMIFS('Transactions (Dated)'!$E$2:$E$53,'Transactions (Dated)'!$D$2:$D$53,'Share Values'!$V523,'Transactions (Dated)'!$B$2:$B$53,'Share Values'!AJ$11,'Transactions (Dated)'!$C$2:$C$53,"Buy")-SUMIFS('Transactions (Dated)'!$E$2:$E$53,'Transactions (Dated)'!$D$2:$D$53,'Share Values'!$V523,'Transactions (Dated)'!$B$2:$B$53,'Share Values'!AJ$11,'Transactions (Dated)'!$C$2:$C$53,"Sell")</f>
        <v>0</v>
      </c>
      <c r="AK523" s="40"/>
      <c r="AM523" s="3">
        <f t="shared" si="177"/>
        <v>42657</v>
      </c>
      <c r="AN523" s="6">
        <f t="shared" ca="1" si="178"/>
        <v>45510</v>
      </c>
      <c r="AO523" s="6">
        <f t="shared" ca="1" si="179"/>
        <v>26250</v>
      </c>
      <c r="AP523" s="6">
        <f t="shared" ca="1" si="180"/>
        <v>0</v>
      </c>
      <c r="AQ523" s="6">
        <f t="shared" ca="1" si="181"/>
        <v>71347.320000000007</v>
      </c>
      <c r="AR523" s="6">
        <f t="shared" ca="1" si="182"/>
        <v>19676.240000000002</v>
      </c>
      <c r="AS523" s="6">
        <f t="shared" ca="1" si="183"/>
        <v>71197</v>
      </c>
      <c r="AT523" s="6">
        <f t="shared" ca="1" si="184"/>
        <v>45878</v>
      </c>
      <c r="AU523" s="6">
        <f t="shared" ca="1" si="185"/>
        <v>98128.91</v>
      </c>
      <c r="AV523" s="6">
        <f t="shared" ca="1" si="186"/>
        <v>68896.800000000003</v>
      </c>
      <c r="AW523" s="6">
        <f t="shared" ca="1" si="187"/>
        <v>0</v>
      </c>
      <c r="AX523" s="6">
        <f t="shared" ca="1" si="188"/>
        <v>0</v>
      </c>
      <c r="AY523" s="6">
        <f t="shared" ca="1" si="189"/>
        <v>0</v>
      </c>
      <c r="AZ523" s="6">
        <f t="shared" ca="1" si="190"/>
        <v>0</v>
      </c>
      <c r="BA523" s="6">
        <f t="shared" ca="1" si="191"/>
        <v>0</v>
      </c>
      <c r="BB523" s="6"/>
      <c r="BD523" s="4">
        <f t="shared" ca="1" si="192"/>
        <v>446884.26999999996</v>
      </c>
      <c r="BF523" s="3">
        <f t="shared" si="193"/>
        <v>42657</v>
      </c>
      <c r="BG523" s="6">
        <f>BG522+SUMIFS('Transactions (Dated)'!H:H,'Transactions (Dated)'!D:D,'Share Values'!AM523)</f>
        <v>633797.67999999993</v>
      </c>
      <c r="BH523" s="6">
        <f ca="1">BH522+SUMIFS('Transactions (Dated)'!$F:$F,'Transactions (Dated)'!$D:$D,$BF523,'Transactions (Dated)'!$B:$B,BH$11,'Transactions (Dated)'!$C:$C,"Dividend (paid to cash)")*W523</f>
        <v>0</v>
      </c>
      <c r="BI523" s="6">
        <f ca="1">BI522+SUMIFS('Transactions (Dated)'!$F:$F,'Transactions (Dated)'!$D:$D,$BF523,'Transactions (Dated)'!$B:$B,BI$11,'Transactions (Dated)'!$C:$C,"Dividend (paid to cash)")*X523</f>
        <v>2421.875</v>
      </c>
      <c r="BJ523" s="6">
        <f ca="1">BJ522+SUMIFS('Transactions (Dated)'!$F:$F,'Transactions (Dated)'!$D:$D,$BF523,'Transactions (Dated)'!$B:$B,BJ$11,'Transactions (Dated)'!$C:$C,"Dividend (paid to cash)")*Y523</f>
        <v>0</v>
      </c>
      <c r="BK523" s="6">
        <f ca="1">BK522+SUMIFS('Transactions (Dated)'!$F:$F,'Transactions (Dated)'!$D:$D,$BF523,'Transactions (Dated)'!$B:$B,BK$11,'Transactions (Dated)'!$C:$C,"Dividend (paid to cash)")*Z523</f>
        <v>482.46000000000004</v>
      </c>
      <c r="BL523" s="6">
        <f ca="1">BL522+SUMIFS('Transactions (Dated)'!$F:$F,'Transactions (Dated)'!$D:$D,$BF523,'Transactions (Dated)'!$B:$B,BL$11,'Transactions (Dated)'!$C:$C,"Dividend (paid to cash)")*AA523</f>
        <v>0</v>
      </c>
      <c r="BM523" s="6">
        <f ca="1">BM522+SUMIFS('Transactions (Dated)'!$F:$F,'Transactions (Dated)'!$D:$D,$BF523,'Transactions (Dated)'!$B:$B,BM$11,'Transactions (Dated)'!$C:$C,"Dividend (paid to cash)")*AB523</f>
        <v>3593.17</v>
      </c>
      <c r="BN523" s="6">
        <f ca="1">BN522+SUMIFS('Transactions (Dated)'!$F:$F,'Transactions (Dated)'!$D:$D,$BF523,'Transactions (Dated)'!$B:$B,BN$11,'Transactions (Dated)'!$C:$C,"Dividend (paid to cash)")*AC523</f>
        <v>2465</v>
      </c>
      <c r="BO523" s="6">
        <f ca="1">BO522+SUMIFS('Transactions (Dated)'!$F:$F,'Transactions (Dated)'!$D:$D,$BF523,'Transactions (Dated)'!$B:$B,BO$11,'Transactions (Dated)'!$C:$C,"Dividend (paid to cash)")*AD523</f>
        <v>0</v>
      </c>
      <c r="BP523" s="6">
        <f ca="1">BP522+SUMIFS('Transactions (Dated)'!$F:$F,'Transactions (Dated)'!$D:$D,$BF523,'Transactions (Dated)'!$B:$B,BP$11,'Transactions (Dated)'!$C:$C,"Dividend (paid to cash)")*AE523</f>
        <v>0</v>
      </c>
      <c r="BQ523" s="6">
        <f ca="1">BQ522+SUMIFS('Transactions (Dated)'!$F:$F,'Transactions (Dated)'!$D:$D,$BF523,'Transactions (Dated)'!$B:$B,BQ$11,'Transactions (Dated)'!$C:$C,"Dividend (paid to cash)")*AF523</f>
        <v>0</v>
      </c>
      <c r="BR523" s="6">
        <f ca="1">BR522+SUMIFS('Transactions (Dated)'!$F:$F,'Transactions (Dated)'!$D:$D,$BF523,'Transactions (Dated)'!$B:$B,BR$11,'Transactions (Dated)'!$C:$C,"Dividend (paid to cash)")*AG523</f>
        <v>0</v>
      </c>
      <c r="BS523" s="6">
        <f ca="1">BS522+SUMIFS('Transactions (Dated)'!$F:$F,'Transactions (Dated)'!$D:$D,$BF523,'Transactions (Dated)'!$B:$B,BS$11,'Transactions (Dated)'!$C:$C,"Dividend (paid to cash)")*AH523</f>
        <v>0</v>
      </c>
      <c r="BT523" s="6">
        <f ca="1">BT522+SUMIFS('Transactions (Dated)'!$F:$F,'Transactions (Dated)'!$D:$D,$BF523,'Transactions (Dated)'!$B:$B,BT$11,'Transactions (Dated)'!$C:$C,"Dividend (paid to cash)")*AI523</f>
        <v>0</v>
      </c>
      <c r="BU523" s="6">
        <f ca="1">BU522+SUMIFS('Transactions (Dated)'!$F:$F,'Transactions (Dated)'!$D:$D,$BF523,'Transactions (Dated)'!$B:$B,BU$11,'Transactions (Dated)'!$C:$C,"Dividend (paid to cash)")*AJ523</f>
        <v>0</v>
      </c>
      <c r="BV523" s="6"/>
      <c r="BX523" s="6">
        <f t="shared" ca="1" si="198"/>
        <v>642760.18499999994</v>
      </c>
      <c r="BZ523" s="3">
        <f t="shared" si="199"/>
        <v>42657</v>
      </c>
      <c r="CA523" s="4">
        <f t="shared" ca="1" si="194"/>
        <v>446884.26999999996</v>
      </c>
      <c r="CB523" s="4">
        <f t="shared" ca="1" si="195"/>
        <v>642760.18499999994</v>
      </c>
      <c r="CD523" s="4">
        <f t="shared" ca="1" si="196"/>
        <v>1089644.4549999998</v>
      </c>
    </row>
    <row r="524" spans="2:82" x14ac:dyDescent="0.15">
      <c r="B524" s="3">
        <f t="shared" si="197"/>
        <v>42660</v>
      </c>
      <c r="C524" s="2">
        <v>14596.5</v>
      </c>
      <c r="E524" s="70">
        <v>42660</v>
      </c>
      <c r="F524" s="69">
        <v>9.67</v>
      </c>
      <c r="G524" s="69">
        <v>2.75</v>
      </c>
      <c r="H524" s="69">
        <v>19.670000000000002</v>
      </c>
      <c r="I524" s="69">
        <v>37.880000000000003</v>
      </c>
      <c r="J524" s="69">
        <v>8.36</v>
      </c>
      <c r="K524" s="69">
        <v>14.55</v>
      </c>
      <c r="L524" s="69">
        <v>15.82</v>
      </c>
      <c r="M524" s="69">
        <v>6.93</v>
      </c>
      <c r="N524" s="69">
        <v>10.11</v>
      </c>
      <c r="O524" s="69">
        <v>11.8</v>
      </c>
      <c r="P524" s="69">
        <v>20.77</v>
      </c>
      <c r="Q524" s="69">
        <v>1.4</v>
      </c>
      <c r="R524" s="69">
        <v>5</v>
      </c>
      <c r="S524" s="69">
        <v>42.54</v>
      </c>
      <c r="T524" s="4"/>
      <c r="V524" s="3">
        <f t="shared" ref="V524:V530" si="200">E524</f>
        <v>42660</v>
      </c>
      <c r="W524" s="40">
        <f ca="1">W523+SUMIFS('Transactions (Dated)'!$E$2:$E$53,'Transactions (Dated)'!$D$2:$D$53,'Share Values'!$V524,'Transactions (Dated)'!$B$2:$B$53,'Share Values'!W$11,'Transactions (Dated)'!$C$2:$C$53,"Buy")-SUMIFS('Transactions (Dated)'!$E$2:$E$53,'Transactions (Dated)'!$D$2:$D$53,'Share Values'!$V524,'Transactions (Dated)'!$B$2:$B$53,'Share Values'!W$11,'Transactions (Dated)'!$C$2:$C$53,"Sell")</f>
        <v>4625</v>
      </c>
      <c r="X524" s="40">
        <f ca="1">X523+SUMIFS('Transactions (Dated)'!$E$2:$E$53,'Transactions (Dated)'!$D$2:$D$53,'Share Values'!$V524,'Transactions (Dated)'!$B$2:$B$53,'Share Values'!X$11,'Transactions (Dated)'!$C$2:$C$53,"Buy")-SUMIFS('Transactions (Dated)'!$E$2:$E$53,'Transactions (Dated)'!$D$2:$D$53,'Share Values'!$V524,'Transactions (Dated)'!$B$2:$B$53,'Share Values'!X$11,'Transactions (Dated)'!$C$2:$C$53,"Sell")</f>
        <v>9375</v>
      </c>
      <c r="Y524" s="40">
        <f ca="1">Y523+SUMIFS('Transactions (Dated)'!$E$2:$E$53,'Transactions (Dated)'!$D$2:$D$53,'Share Values'!$V524,'Transactions (Dated)'!$B$2:$B$53,'Share Values'!Y$11,'Transactions (Dated)'!$C$2:$C$53,"Buy")-SUMIFS('Transactions (Dated)'!$E$2:$E$53,'Transactions (Dated)'!$D$2:$D$53,'Share Values'!$V524,'Transactions (Dated)'!$B$2:$B$53,'Share Values'!Y$11,'Transactions (Dated)'!$C$2:$C$53,"Sell")</f>
        <v>0</v>
      </c>
      <c r="Z524" s="40">
        <f ca="1">Z523+SUMIFS('Transactions (Dated)'!$E$2:$E$53,'Transactions (Dated)'!$D$2:$D$53,'Share Values'!$V524,'Transactions (Dated)'!$B$2:$B$53,'Share Values'!Z$11,'Transactions (Dated)'!$C$2:$C$53,"Buy")-SUMIFS('Transactions (Dated)'!$E$2:$E$53,'Transactions (Dated)'!$D$2:$D$53,'Share Values'!$V524,'Transactions (Dated)'!$B$2:$B$53,'Share Values'!Z$11,'Transactions (Dated)'!$C$2:$C$53,"Sell")</f>
        <v>1892</v>
      </c>
      <c r="AA524" s="40">
        <f ca="1">AA523+SUMIFS('Transactions (Dated)'!$E$2:$E$53,'Transactions (Dated)'!$D$2:$D$53,'Share Values'!$V524,'Transactions (Dated)'!$B$2:$B$53,'Share Values'!AA$11,'Transactions (Dated)'!$C$2:$C$53,"Buy")-SUMIFS('Transactions (Dated)'!$E$2:$E$53,'Transactions (Dated)'!$D$2:$D$53,'Share Values'!$V524,'Transactions (Dated)'!$B$2:$B$53,'Share Values'!AA$11,'Transactions (Dated)'!$C$2:$C$53,"Sell")</f>
        <v>2348</v>
      </c>
      <c r="AB524" s="40">
        <f ca="1">AB523+SUMIFS('Transactions (Dated)'!$E$2:$E$53,'Transactions (Dated)'!$D$2:$D$53,'Share Values'!$V524,'Transactions (Dated)'!$B$2:$B$53,'Share Values'!AB$11,'Transactions (Dated)'!$C$2:$C$53,"Buy")-SUMIFS('Transactions (Dated)'!$E$2:$E$53,'Transactions (Dated)'!$D$2:$D$53,'Share Values'!$V524,'Transactions (Dated)'!$B$2:$B$53,'Share Values'!AB$11,'Transactions (Dated)'!$C$2:$C$53,"Sell")</f>
        <v>4900</v>
      </c>
      <c r="AC524" s="40">
        <f ca="1">AC523+SUMIFS('Transactions (Dated)'!$E$2:$E$53,'Transactions (Dated)'!$D$2:$D$53,'Share Values'!$V524,'Transactions (Dated)'!$B$2:$B$53,'Share Values'!AC$11,'Transactions (Dated)'!$C$2:$C$53,"Buy")-SUMIFS('Transactions (Dated)'!$E$2:$E$53,'Transactions (Dated)'!$D$2:$D$53,'Share Values'!$V524,'Transactions (Dated)'!$B$2:$B$53,'Share Values'!AC$11,'Transactions (Dated)'!$C$2:$C$53,"Sell")</f>
        <v>2900</v>
      </c>
      <c r="AD524" s="40">
        <f ca="1">AD523+SUMIFS('Transactions (Dated)'!$E$2:$E$53,'Transactions (Dated)'!$D$2:$D$53,'Share Values'!$V524,'Transactions (Dated)'!$B$2:$B$53,'Share Values'!AD$11,'Transactions (Dated)'!$C$2:$C$53,"Buy")-SUMIFS('Transactions (Dated)'!$E$2:$E$53,'Transactions (Dated)'!$D$2:$D$53,'Share Values'!$V524,'Transactions (Dated)'!$B$2:$B$53,'Share Values'!AD$11,'Transactions (Dated)'!$C$2:$C$53,"Sell")</f>
        <v>14201</v>
      </c>
      <c r="AE524" s="40">
        <f ca="1">AE523+SUMIFS('Transactions (Dated)'!$E$2:$E$53,'Transactions (Dated)'!$D$2:$D$53,'Share Values'!$V524,'Transactions (Dated)'!$B$2:$B$53,'Share Values'!AE$11,'Transactions (Dated)'!$C$2:$C$53,"Buy")-SUMIFS('Transactions (Dated)'!$E$2:$E$53,'Transactions (Dated)'!$D$2:$D$53,'Share Values'!$V524,'Transactions (Dated)'!$B$2:$B$53,'Share Values'!AE$11,'Transactions (Dated)'!$C$2:$C$53,"Sell")</f>
        <v>6835</v>
      </c>
      <c r="AF524" s="40">
        <f ca="1">AF523+SUMIFS('Transactions (Dated)'!$E$2:$E$53,'Transactions (Dated)'!$D$2:$D$53,'Share Values'!$V524,'Transactions (Dated)'!$B$2:$B$53,'Share Values'!AF$11,'Transactions (Dated)'!$C$2:$C$53,"Buy")-SUMIFS('Transactions (Dated)'!$E$2:$E$53,'Transactions (Dated)'!$D$2:$D$53,'Share Values'!$V524,'Transactions (Dated)'!$B$2:$B$53,'Share Values'!AF$11,'Transactions (Dated)'!$C$2:$C$53,"Sell")</f>
        <v>0</v>
      </c>
      <c r="AG524" s="40">
        <f ca="1">AG523+SUMIFS('Transactions (Dated)'!$E$2:$E$53,'Transactions (Dated)'!$D$2:$D$53,'Share Values'!$V524,'Transactions (Dated)'!$B$2:$B$53,'Share Values'!AG$11,'Transactions (Dated)'!$C$2:$C$53,"Buy")-SUMIFS('Transactions (Dated)'!$E$2:$E$53,'Transactions (Dated)'!$D$2:$D$53,'Share Values'!$V524,'Transactions (Dated)'!$B$2:$B$53,'Share Values'!AG$11,'Transactions (Dated)'!$C$2:$C$53,"Sell")</f>
        <v>0</v>
      </c>
      <c r="AH524" s="40">
        <f ca="1">AH523+SUMIFS('Transactions (Dated)'!$E$2:$E$53,'Transactions (Dated)'!$D$2:$D$53,'Share Values'!$V524,'Transactions (Dated)'!$B$2:$B$53,'Share Values'!AH$11,'Transactions (Dated)'!$C$2:$C$53,"Buy")-SUMIFS('Transactions (Dated)'!$E$2:$E$53,'Transactions (Dated)'!$D$2:$D$53,'Share Values'!$V524,'Transactions (Dated)'!$B$2:$B$53,'Share Values'!AH$11,'Transactions (Dated)'!$C$2:$C$53,"Sell")</f>
        <v>0</v>
      </c>
      <c r="AI524" s="40">
        <f ca="1">AI523+SUMIFS('Transactions (Dated)'!$E$2:$E$53,'Transactions (Dated)'!$D$2:$D$53,'Share Values'!$V524,'Transactions (Dated)'!$B$2:$B$53,'Share Values'!AI$11,'Transactions (Dated)'!$C$2:$C$53,"Buy")-SUMIFS('Transactions (Dated)'!$E$2:$E$53,'Transactions (Dated)'!$D$2:$D$53,'Share Values'!$V524,'Transactions (Dated)'!$B$2:$B$53,'Share Values'!AI$11,'Transactions (Dated)'!$C$2:$C$53,"Sell")</f>
        <v>0</v>
      </c>
      <c r="AJ524" s="40">
        <f ca="1">AJ523+SUMIFS('Transactions (Dated)'!$E$2:$E$53,'Transactions (Dated)'!$D$2:$D$53,'Share Values'!$V524,'Transactions (Dated)'!$B$2:$B$53,'Share Values'!AJ$11,'Transactions (Dated)'!$C$2:$C$53,"Buy")-SUMIFS('Transactions (Dated)'!$E$2:$E$53,'Transactions (Dated)'!$D$2:$D$53,'Share Values'!$V524,'Transactions (Dated)'!$B$2:$B$53,'Share Values'!AJ$11,'Transactions (Dated)'!$C$2:$C$53,"Sell")</f>
        <v>0</v>
      </c>
      <c r="AK524" s="40"/>
      <c r="AM524" s="3">
        <f t="shared" ref="AM524:AM530" si="201">+V524</f>
        <v>42660</v>
      </c>
      <c r="AN524" s="6">
        <f t="shared" ref="AN524:AN530" ca="1" si="202">+W524*F524</f>
        <v>44723.75</v>
      </c>
      <c r="AO524" s="6">
        <f t="shared" ref="AO524:AO530" ca="1" si="203">+X524*G524</f>
        <v>25781.25</v>
      </c>
      <c r="AP524" s="6">
        <f t="shared" ref="AP524:AP530" ca="1" si="204">+Y524*H524</f>
        <v>0</v>
      </c>
      <c r="AQ524" s="6">
        <f t="shared" ref="AQ524:AQ530" ca="1" si="205">+Z524*I524</f>
        <v>71668.960000000006</v>
      </c>
      <c r="AR524" s="6">
        <f t="shared" ref="AR524:AR530" ca="1" si="206">+AA524*J524</f>
        <v>19629.28</v>
      </c>
      <c r="AS524" s="6">
        <f t="shared" ref="AS524:AS530" ca="1" si="207">+AB524*K524</f>
        <v>71295</v>
      </c>
      <c r="AT524" s="6">
        <f t="shared" ref="AT524:AT530" ca="1" si="208">+AC524*L524</f>
        <v>45878</v>
      </c>
      <c r="AU524" s="6">
        <f t="shared" ref="AU524:AU530" ca="1" si="209">+AD524*M524</f>
        <v>98412.93</v>
      </c>
      <c r="AV524" s="6">
        <f t="shared" ref="AV524:AV530" ca="1" si="210">+AE524*N524</f>
        <v>69101.849999999991</v>
      </c>
      <c r="AW524" s="6">
        <f t="shared" ref="AW524:AW530" ca="1" si="211">+AF524*O524</f>
        <v>0</v>
      </c>
      <c r="AX524" s="6">
        <f t="shared" ref="AX524:AX530" ca="1" si="212">+AG524*P524</f>
        <v>0</v>
      </c>
      <c r="AY524" s="6">
        <f t="shared" ref="AY524:AY530" ca="1" si="213">+AH524*Q524</f>
        <v>0</v>
      </c>
      <c r="AZ524" s="6">
        <f t="shared" ref="AZ524:AZ530" ca="1" si="214">+AI524*R524</f>
        <v>0</v>
      </c>
      <c r="BA524" s="6">
        <f t="shared" ref="BA524:BA530" ca="1" si="215">+AJ524*S524</f>
        <v>0</v>
      </c>
      <c r="BB524" s="6"/>
      <c r="BD524" s="4">
        <f t="shared" ref="BD524:BD530" ca="1" si="216">SUM(AN524:BC524)</f>
        <v>446491.01999999996</v>
      </c>
      <c r="BF524" s="3">
        <f t="shared" ref="BF524:BF530" si="217">+V524</f>
        <v>42660</v>
      </c>
      <c r="BG524" s="6">
        <f>BG523+SUMIFS('Transactions (Dated)'!H:H,'Transactions (Dated)'!D:D,'Share Values'!AM524)</f>
        <v>633797.67999999993</v>
      </c>
      <c r="BH524" s="6">
        <f ca="1">BH523+SUMIFS('Transactions (Dated)'!$F:$F,'Transactions (Dated)'!$D:$D,$BF524,'Transactions (Dated)'!$B:$B,BH$11,'Transactions (Dated)'!$C:$C,"Dividend (paid to cash)")*W524</f>
        <v>0</v>
      </c>
      <c r="BI524" s="6">
        <f ca="1">BI523+SUMIFS('Transactions (Dated)'!$F:$F,'Transactions (Dated)'!$D:$D,$BF524,'Transactions (Dated)'!$B:$B,BI$11,'Transactions (Dated)'!$C:$C,"Dividend (paid to cash)")*X524</f>
        <v>2421.875</v>
      </c>
      <c r="BJ524" s="6">
        <f ca="1">BJ523+SUMIFS('Transactions (Dated)'!$F:$F,'Transactions (Dated)'!$D:$D,$BF524,'Transactions (Dated)'!$B:$B,BJ$11,'Transactions (Dated)'!$C:$C,"Dividend (paid to cash)")*Y524</f>
        <v>0</v>
      </c>
      <c r="BK524" s="6">
        <f ca="1">BK523+SUMIFS('Transactions (Dated)'!$F:$F,'Transactions (Dated)'!$D:$D,$BF524,'Transactions (Dated)'!$B:$B,BK$11,'Transactions (Dated)'!$C:$C,"Dividend (paid to cash)")*Z524</f>
        <v>482.46000000000004</v>
      </c>
      <c r="BL524" s="6">
        <f ca="1">BL523+SUMIFS('Transactions (Dated)'!$F:$F,'Transactions (Dated)'!$D:$D,$BF524,'Transactions (Dated)'!$B:$B,BL$11,'Transactions (Dated)'!$C:$C,"Dividend (paid to cash)")*AA524</f>
        <v>0</v>
      </c>
      <c r="BM524" s="6">
        <f ca="1">BM523+SUMIFS('Transactions (Dated)'!$F:$F,'Transactions (Dated)'!$D:$D,$BF524,'Transactions (Dated)'!$B:$B,BM$11,'Transactions (Dated)'!$C:$C,"Dividend (paid to cash)")*AB524</f>
        <v>3593.17</v>
      </c>
      <c r="BN524" s="6">
        <f ca="1">BN523+SUMIFS('Transactions (Dated)'!$F:$F,'Transactions (Dated)'!$D:$D,$BF524,'Transactions (Dated)'!$B:$B,BN$11,'Transactions (Dated)'!$C:$C,"Dividend (paid to cash)")*AC524</f>
        <v>2465</v>
      </c>
      <c r="BO524" s="6">
        <f ca="1">BO523+SUMIFS('Transactions (Dated)'!$F:$F,'Transactions (Dated)'!$D:$D,$BF524,'Transactions (Dated)'!$B:$B,BO$11,'Transactions (Dated)'!$C:$C,"Dividend (paid to cash)")*AD524</f>
        <v>0</v>
      </c>
      <c r="BP524" s="6">
        <f ca="1">BP523+SUMIFS('Transactions (Dated)'!$F:$F,'Transactions (Dated)'!$D:$D,$BF524,'Transactions (Dated)'!$B:$B,BP$11,'Transactions (Dated)'!$C:$C,"Dividend (paid to cash)")*AE524</f>
        <v>0</v>
      </c>
      <c r="BQ524" s="6">
        <f ca="1">BQ523+SUMIFS('Transactions (Dated)'!$F:$F,'Transactions (Dated)'!$D:$D,$BF524,'Transactions (Dated)'!$B:$B,BQ$11,'Transactions (Dated)'!$C:$C,"Dividend (paid to cash)")*AF524</f>
        <v>0</v>
      </c>
      <c r="BR524" s="6">
        <f ca="1">BR523+SUMIFS('Transactions (Dated)'!$F:$F,'Transactions (Dated)'!$D:$D,$BF524,'Transactions (Dated)'!$B:$B,BR$11,'Transactions (Dated)'!$C:$C,"Dividend (paid to cash)")*AG524</f>
        <v>0</v>
      </c>
      <c r="BS524" s="6">
        <f ca="1">BS523+SUMIFS('Transactions (Dated)'!$F:$F,'Transactions (Dated)'!$D:$D,$BF524,'Transactions (Dated)'!$B:$B,BS$11,'Transactions (Dated)'!$C:$C,"Dividend (paid to cash)")*AH524</f>
        <v>0</v>
      </c>
      <c r="BT524" s="6">
        <f ca="1">BT523+SUMIFS('Transactions (Dated)'!$F:$F,'Transactions (Dated)'!$D:$D,$BF524,'Transactions (Dated)'!$B:$B,BT$11,'Transactions (Dated)'!$C:$C,"Dividend (paid to cash)")*AI524</f>
        <v>0</v>
      </c>
      <c r="BU524" s="6">
        <f ca="1">BU523+SUMIFS('Transactions (Dated)'!$F:$F,'Transactions (Dated)'!$D:$D,$BF524,'Transactions (Dated)'!$B:$B,BU$11,'Transactions (Dated)'!$C:$C,"Dividend (paid to cash)")*AJ524</f>
        <v>0</v>
      </c>
      <c r="BV524" s="6"/>
      <c r="BX524" s="6">
        <f t="shared" ca="1" si="198"/>
        <v>642760.18499999994</v>
      </c>
      <c r="BZ524" s="3">
        <f t="shared" si="199"/>
        <v>42660</v>
      </c>
      <c r="CA524" s="4">
        <f t="shared" ref="CA524:CA530" ca="1" si="218">SUM(AN524:BC524)</f>
        <v>446491.01999999996</v>
      </c>
      <c r="CB524" s="4">
        <f t="shared" ref="CB524:CB530" ca="1" si="219">+BX524</f>
        <v>642760.18499999994</v>
      </c>
      <c r="CD524" s="4">
        <f t="shared" ref="CD524:CD530" ca="1" si="220">CA524+CB524</f>
        <v>1089251.2049999998</v>
      </c>
    </row>
    <row r="525" spans="2:82" x14ac:dyDescent="0.15">
      <c r="B525" s="3">
        <f t="shared" ref="B525:B588" si="221">+E525</f>
        <v>42661</v>
      </c>
      <c r="C525" s="2">
        <v>14752.3</v>
      </c>
      <c r="E525" s="70">
        <v>42661</v>
      </c>
      <c r="F525" s="69">
        <v>9.74</v>
      </c>
      <c r="G525" s="69">
        <v>2.71</v>
      </c>
      <c r="H525" s="69">
        <v>19.91</v>
      </c>
      <c r="I525" s="69">
        <v>38.17</v>
      </c>
      <c r="J525" s="69">
        <v>8.34</v>
      </c>
      <c r="K525" s="69">
        <v>14.84</v>
      </c>
      <c r="L525" s="69">
        <v>15.98</v>
      </c>
      <c r="M525" s="69">
        <v>7.14</v>
      </c>
      <c r="N525" s="69">
        <v>10.14</v>
      </c>
      <c r="O525" s="69">
        <v>12.69</v>
      </c>
      <c r="P525" s="69">
        <v>21.04</v>
      </c>
      <c r="Q525" s="69">
        <v>1.39</v>
      </c>
      <c r="R525" s="69">
        <v>5.4</v>
      </c>
      <c r="S525" s="69">
        <v>42.46</v>
      </c>
      <c r="T525" s="4"/>
      <c r="V525" s="3">
        <f t="shared" si="200"/>
        <v>42661</v>
      </c>
      <c r="W525" s="40">
        <f ca="1">W524+SUMIFS('Transactions (Dated)'!$E$2:$E$53,'Transactions (Dated)'!$D$2:$D$53,'Share Values'!$V525,'Transactions (Dated)'!$B$2:$B$53,'Share Values'!W$11,'Transactions (Dated)'!$C$2:$C$53,"Buy")-SUMIFS('Transactions (Dated)'!$E$2:$E$53,'Transactions (Dated)'!$D$2:$D$53,'Share Values'!$V525,'Transactions (Dated)'!$B$2:$B$53,'Share Values'!W$11,'Transactions (Dated)'!$C$2:$C$53,"Sell")</f>
        <v>4625</v>
      </c>
      <c r="X525" s="40">
        <f ca="1">X524+SUMIFS('Transactions (Dated)'!$E$2:$E$53,'Transactions (Dated)'!$D$2:$D$53,'Share Values'!$V525,'Transactions (Dated)'!$B$2:$B$53,'Share Values'!X$11,'Transactions (Dated)'!$C$2:$C$53,"Buy")-SUMIFS('Transactions (Dated)'!$E$2:$E$53,'Transactions (Dated)'!$D$2:$D$53,'Share Values'!$V525,'Transactions (Dated)'!$B$2:$B$53,'Share Values'!X$11,'Transactions (Dated)'!$C$2:$C$53,"Sell")</f>
        <v>9375</v>
      </c>
      <c r="Y525" s="40">
        <f ca="1">Y524+SUMIFS('Transactions (Dated)'!$E$2:$E$53,'Transactions (Dated)'!$D$2:$D$53,'Share Values'!$V525,'Transactions (Dated)'!$B$2:$B$53,'Share Values'!Y$11,'Transactions (Dated)'!$C$2:$C$53,"Buy")-SUMIFS('Transactions (Dated)'!$E$2:$E$53,'Transactions (Dated)'!$D$2:$D$53,'Share Values'!$V525,'Transactions (Dated)'!$B$2:$B$53,'Share Values'!Y$11,'Transactions (Dated)'!$C$2:$C$53,"Sell")</f>
        <v>0</v>
      </c>
      <c r="Z525" s="40">
        <f ca="1">Z524+SUMIFS('Transactions (Dated)'!$E$2:$E$53,'Transactions (Dated)'!$D$2:$D$53,'Share Values'!$V525,'Transactions (Dated)'!$B$2:$B$53,'Share Values'!Z$11,'Transactions (Dated)'!$C$2:$C$53,"Buy")-SUMIFS('Transactions (Dated)'!$E$2:$E$53,'Transactions (Dated)'!$D$2:$D$53,'Share Values'!$V525,'Transactions (Dated)'!$B$2:$B$53,'Share Values'!Z$11,'Transactions (Dated)'!$C$2:$C$53,"Sell")</f>
        <v>1892</v>
      </c>
      <c r="AA525" s="40">
        <f ca="1">AA524+SUMIFS('Transactions (Dated)'!$E$2:$E$53,'Transactions (Dated)'!$D$2:$D$53,'Share Values'!$V525,'Transactions (Dated)'!$B$2:$B$53,'Share Values'!AA$11,'Transactions (Dated)'!$C$2:$C$53,"Buy")-SUMIFS('Transactions (Dated)'!$E$2:$E$53,'Transactions (Dated)'!$D$2:$D$53,'Share Values'!$V525,'Transactions (Dated)'!$B$2:$B$53,'Share Values'!AA$11,'Transactions (Dated)'!$C$2:$C$53,"Sell")</f>
        <v>2348</v>
      </c>
      <c r="AB525" s="40">
        <f ca="1">AB524+SUMIFS('Transactions (Dated)'!$E$2:$E$53,'Transactions (Dated)'!$D$2:$D$53,'Share Values'!$V525,'Transactions (Dated)'!$B$2:$B$53,'Share Values'!AB$11,'Transactions (Dated)'!$C$2:$C$53,"Buy")-SUMIFS('Transactions (Dated)'!$E$2:$E$53,'Transactions (Dated)'!$D$2:$D$53,'Share Values'!$V525,'Transactions (Dated)'!$B$2:$B$53,'Share Values'!AB$11,'Transactions (Dated)'!$C$2:$C$53,"Sell")</f>
        <v>4900</v>
      </c>
      <c r="AC525" s="40">
        <f ca="1">AC524+SUMIFS('Transactions (Dated)'!$E$2:$E$53,'Transactions (Dated)'!$D$2:$D$53,'Share Values'!$V525,'Transactions (Dated)'!$B$2:$B$53,'Share Values'!AC$11,'Transactions (Dated)'!$C$2:$C$53,"Buy")-SUMIFS('Transactions (Dated)'!$E$2:$E$53,'Transactions (Dated)'!$D$2:$D$53,'Share Values'!$V525,'Transactions (Dated)'!$B$2:$B$53,'Share Values'!AC$11,'Transactions (Dated)'!$C$2:$C$53,"Sell")</f>
        <v>2900</v>
      </c>
      <c r="AD525" s="40">
        <f ca="1">AD524+SUMIFS('Transactions (Dated)'!$E$2:$E$53,'Transactions (Dated)'!$D$2:$D$53,'Share Values'!$V525,'Transactions (Dated)'!$B$2:$B$53,'Share Values'!AD$11,'Transactions (Dated)'!$C$2:$C$53,"Buy")-SUMIFS('Transactions (Dated)'!$E$2:$E$53,'Transactions (Dated)'!$D$2:$D$53,'Share Values'!$V525,'Transactions (Dated)'!$B$2:$B$53,'Share Values'!AD$11,'Transactions (Dated)'!$C$2:$C$53,"Sell")</f>
        <v>14201</v>
      </c>
      <c r="AE525" s="40">
        <f ca="1">AE524+SUMIFS('Transactions (Dated)'!$E$2:$E$53,'Transactions (Dated)'!$D$2:$D$53,'Share Values'!$V525,'Transactions (Dated)'!$B$2:$B$53,'Share Values'!AE$11,'Transactions (Dated)'!$C$2:$C$53,"Buy")-SUMIFS('Transactions (Dated)'!$E$2:$E$53,'Transactions (Dated)'!$D$2:$D$53,'Share Values'!$V525,'Transactions (Dated)'!$B$2:$B$53,'Share Values'!AE$11,'Transactions (Dated)'!$C$2:$C$53,"Sell")</f>
        <v>6835</v>
      </c>
      <c r="AF525" s="40">
        <f ca="1">AF524+SUMIFS('Transactions (Dated)'!$E$2:$E$53,'Transactions (Dated)'!$D$2:$D$53,'Share Values'!$V525,'Transactions (Dated)'!$B$2:$B$53,'Share Values'!AF$11,'Transactions (Dated)'!$C$2:$C$53,"Buy")-SUMIFS('Transactions (Dated)'!$E$2:$E$53,'Transactions (Dated)'!$D$2:$D$53,'Share Values'!$V525,'Transactions (Dated)'!$B$2:$B$53,'Share Values'!AF$11,'Transactions (Dated)'!$C$2:$C$53,"Sell")</f>
        <v>0</v>
      </c>
      <c r="AG525" s="40">
        <f ca="1">AG524+SUMIFS('Transactions (Dated)'!$E$2:$E$53,'Transactions (Dated)'!$D$2:$D$53,'Share Values'!$V525,'Transactions (Dated)'!$B$2:$B$53,'Share Values'!AG$11,'Transactions (Dated)'!$C$2:$C$53,"Buy")-SUMIFS('Transactions (Dated)'!$E$2:$E$53,'Transactions (Dated)'!$D$2:$D$53,'Share Values'!$V525,'Transactions (Dated)'!$B$2:$B$53,'Share Values'!AG$11,'Transactions (Dated)'!$C$2:$C$53,"Sell")</f>
        <v>0</v>
      </c>
      <c r="AH525" s="40">
        <f ca="1">AH524+SUMIFS('Transactions (Dated)'!$E$2:$E$53,'Transactions (Dated)'!$D$2:$D$53,'Share Values'!$V525,'Transactions (Dated)'!$B$2:$B$53,'Share Values'!AH$11,'Transactions (Dated)'!$C$2:$C$53,"Buy")-SUMIFS('Transactions (Dated)'!$E$2:$E$53,'Transactions (Dated)'!$D$2:$D$53,'Share Values'!$V525,'Transactions (Dated)'!$B$2:$B$53,'Share Values'!AH$11,'Transactions (Dated)'!$C$2:$C$53,"Sell")</f>
        <v>0</v>
      </c>
      <c r="AI525" s="40">
        <f ca="1">AI524+SUMIFS('Transactions (Dated)'!$E$2:$E$53,'Transactions (Dated)'!$D$2:$D$53,'Share Values'!$V525,'Transactions (Dated)'!$B$2:$B$53,'Share Values'!AI$11,'Transactions (Dated)'!$C$2:$C$53,"Buy")-SUMIFS('Transactions (Dated)'!$E$2:$E$53,'Transactions (Dated)'!$D$2:$D$53,'Share Values'!$V525,'Transactions (Dated)'!$B$2:$B$53,'Share Values'!AI$11,'Transactions (Dated)'!$C$2:$C$53,"Sell")</f>
        <v>0</v>
      </c>
      <c r="AJ525" s="40">
        <f ca="1">AJ524+SUMIFS('Transactions (Dated)'!$E$2:$E$53,'Transactions (Dated)'!$D$2:$D$53,'Share Values'!$V525,'Transactions (Dated)'!$B$2:$B$53,'Share Values'!AJ$11,'Transactions (Dated)'!$C$2:$C$53,"Buy")-SUMIFS('Transactions (Dated)'!$E$2:$E$53,'Transactions (Dated)'!$D$2:$D$53,'Share Values'!$V525,'Transactions (Dated)'!$B$2:$B$53,'Share Values'!AJ$11,'Transactions (Dated)'!$C$2:$C$53,"Sell")</f>
        <v>0</v>
      </c>
      <c r="AK525" s="40"/>
      <c r="AM525" s="3">
        <f t="shared" si="201"/>
        <v>42661</v>
      </c>
      <c r="AN525" s="6">
        <f t="shared" ca="1" si="202"/>
        <v>45047.5</v>
      </c>
      <c r="AO525" s="6">
        <f t="shared" ca="1" si="203"/>
        <v>25406.25</v>
      </c>
      <c r="AP525" s="6">
        <f t="shared" ca="1" si="204"/>
        <v>0</v>
      </c>
      <c r="AQ525" s="6">
        <f t="shared" ca="1" si="205"/>
        <v>72217.64</v>
      </c>
      <c r="AR525" s="6">
        <f t="shared" ca="1" si="206"/>
        <v>19582.32</v>
      </c>
      <c r="AS525" s="6">
        <f t="shared" ca="1" si="207"/>
        <v>72716</v>
      </c>
      <c r="AT525" s="6">
        <f t="shared" ca="1" si="208"/>
        <v>46342</v>
      </c>
      <c r="AU525" s="6">
        <f t="shared" ca="1" si="209"/>
        <v>101395.14</v>
      </c>
      <c r="AV525" s="6">
        <f t="shared" ca="1" si="210"/>
        <v>69306.900000000009</v>
      </c>
      <c r="AW525" s="6">
        <f t="shared" ca="1" si="211"/>
        <v>0</v>
      </c>
      <c r="AX525" s="6">
        <f t="shared" ca="1" si="212"/>
        <v>0</v>
      </c>
      <c r="AY525" s="6">
        <f t="shared" ca="1" si="213"/>
        <v>0</v>
      </c>
      <c r="AZ525" s="6">
        <f t="shared" ca="1" si="214"/>
        <v>0</v>
      </c>
      <c r="BA525" s="6">
        <f t="shared" ca="1" si="215"/>
        <v>0</v>
      </c>
      <c r="BB525" s="6"/>
      <c r="BD525" s="4">
        <f t="shared" ca="1" si="216"/>
        <v>452013.75000000006</v>
      </c>
      <c r="BF525" s="3">
        <f t="shared" si="217"/>
        <v>42661</v>
      </c>
      <c r="BG525" s="6">
        <f>BG524+SUMIFS('Transactions (Dated)'!H:H,'Transactions (Dated)'!D:D,'Share Values'!AM525)</f>
        <v>633797.67999999993</v>
      </c>
      <c r="BH525" s="6">
        <f ca="1">BH524+SUMIFS('Transactions (Dated)'!$F:$F,'Transactions (Dated)'!$D:$D,$BF525,'Transactions (Dated)'!$B:$B,BH$11,'Transactions (Dated)'!$C:$C,"Dividend (paid to cash)")*W525</f>
        <v>0</v>
      </c>
      <c r="BI525" s="6">
        <f ca="1">BI524+SUMIFS('Transactions (Dated)'!$F:$F,'Transactions (Dated)'!$D:$D,$BF525,'Transactions (Dated)'!$B:$B,BI$11,'Transactions (Dated)'!$C:$C,"Dividend (paid to cash)")*X525</f>
        <v>2421.875</v>
      </c>
      <c r="BJ525" s="6">
        <f ca="1">BJ524+SUMIFS('Transactions (Dated)'!$F:$F,'Transactions (Dated)'!$D:$D,$BF525,'Transactions (Dated)'!$B:$B,BJ$11,'Transactions (Dated)'!$C:$C,"Dividend (paid to cash)")*Y525</f>
        <v>0</v>
      </c>
      <c r="BK525" s="6">
        <f ca="1">BK524+SUMIFS('Transactions (Dated)'!$F:$F,'Transactions (Dated)'!$D:$D,$BF525,'Transactions (Dated)'!$B:$B,BK$11,'Transactions (Dated)'!$C:$C,"Dividend (paid to cash)")*Z525</f>
        <v>482.46000000000004</v>
      </c>
      <c r="BL525" s="6">
        <f ca="1">BL524+SUMIFS('Transactions (Dated)'!$F:$F,'Transactions (Dated)'!$D:$D,$BF525,'Transactions (Dated)'!$B:$B,BL$11,'Transactions (Dated)'!$C:$C,"Dividend (paid to cash)")*AA525</f>
        <v>0</v>
      </c>
      <c r="BM525" s="6">
        <f ca="1">BM524+SUMIFS('Transactions (Dated)'!$F:$F,'Transactions (Dated)'!$D:$D,$BF525,'Transactions (Dated)'!$B:$B,BM$11,'Transactions (Dated)'!$C:$C,"Dividend (paid to cash)")*AB525</f>
        <v>3593.17</v>
      </c>
      <c r="BN525" s="6">
        <f ca="1">BN524+SUMIFS('Transactions (Dated)'!$F:$F,'Transactions (Dated)'!$D:$D,$BF525,'Transactions (Dated)'!$B:$B,BN$11,'Transactions (Dated)'!$C:$C,"Dividend (paid to cash)")*AC525</f>
        <v>2465</v>
      </c>
      <c r="BO525" s="6">
        <f ca="1">BO524+SUMIFS('Transactions (Dated)'!$F:$F,'Transactions (Dated)'!$D:$D,$BF525,'Transactions (Dated)'!$B:$B,BO$11,'Transactions (Dated)'!$C:$C,"Dividend (paid to cash)")*AD525</f>
        <v>0</v>
      </c>
      <c r="BP525" s="6">
        <f ca="1">BP524+SUMIFS('Transactions (Dated)'!$F:$F,'Transactions (Dated)'!$D:$D,$BF525,'Transactions (Dated)'!$B:$B,BP$11,'Transactions (Dated)'!$C:$C,"Dividend (paid to cash)")*AE525</f>
        <v>0</v>
      </c>
      <c r="BQ525" s="6">
        <f ca="1">BQ524+SUMIFS('Transactions (Dated)'!$F:$F,'Transactions (Dated)'!$D:$D,$BF525,'Transactions (Dated)'!$B:$B,BQ$11,'Transactions (Dated)'!$C:$C,"Dividend (paid to cash)")*AF525</f>
        <v>0</v>
      </c>
      <c r="BR525" s="6">
        <f ca="1">BR524+SUMIFS('Transactions (Dated)'!$F:$F,'Transactions (Dated)'!$D:$D,$BF525,'Transactions (Dated)'!$B:$B,BR$11,'Transactions (Dated)'!$C:$C,"Dividend (paid to cash)")*AG525</f>
        <v>0</v>
      </c>
      <c r="BS525" s="6">
        <f ca="1">BS524+SUMIFS('Transactions (Dated)'!$F:$F,'Transactions (Dated)'!$D:$D,$BF525,'Transactions (Dated)'!$B:$B,BS$11,'Transactions (Dated)'!$C:$C,"Dividend (paid to cash)")*AH525</f>
        <v>0</v>
      </c>
      <c r="BT525" s="6">
        <f ca="1">BT524+SUMIFS('Transactions (Dated)'!$F:$F,'Transactions (Dated)'!$D:$D,$BF525,'Transactions (Dated)'!$B:$B,BT$11,'Transactions (Dated)'!$C:$C,"Dividend (paid to cash)")*AI525</f>
        <v>0</v>
      </c>
      <c r="BU525" s="6">
        <f ca="1">BU524+SUMIFS('Transactions (Dated)'!$F:$F,'Transactions (Dated)'!$D:$D,$BF525,'Transactions (Dated)'!$B:$B,BU$11,'Transactions (Dated)'!$C:$C,"Dividend (paid to cash)")*AJ525</f>
        <v>0</v>
      </c>
      <c r="BV525" s="6"/>
      <c r="BX525" s="6">
        <f t="shared" ref="BX525:BX530" ca="1" si="222">SUM(BG525:BW525)</f>
        <v>642760.18499999994</v>
      </c>
      <c r="BZ525" s="3">
        <f t="shared" ref="BZ525:BZ530" si="223">BF525</f>
        <v>42661</v>
      </c>
      <c r="CA525" s="4">
        <f t="shared" ca="1" si="218"/>
        <v>452013.75000000006</v>
      </c>
      <c r="CB525" s="4">
        <f t="shared" ca="1" si="219"/>
        <v>642760.18499999994</v>
      </c>
      <c r="CD525" s="4">
        <f t="shared" ca="1" si="220"/>
        <v>1094773.9350000001</v>
      </c>
    </row>
    <row r="526" spans="2:82" x14ac:dyDescent="0.15">
      <c r="B526" s="3">
        <f t="shared" si="221"/>
        <v>42662</v>
      </c>
      <c r="C526" s="2">
        <v>14840.5</v>
      </c>
      <c r="E526" s="70">
        <v>42662</v>
      </c>
      <c r="F526" s="69">
        <v>9.7899999999999991</v>
      </c>
      <c r="G526" s="69">
        <v>2.71</v>
      </c>
      <c r="H526" s="69">
        <v>20.02</v>
      </c>
      <c r="I526" s="69">
        <v>38.06</v>
      </c>
      <c r="J526" s="69">
        <v>8.5</v>
      </c>
      <c r="K526" s="69">
        <v>14.92</v>
      </c>
      <c r="L526" s="69">
        <v>16.21</v>
      </c>
      <c r="M526" s="69">
        <v>7.26</v>
      </c>
      <c r="N526" s="69">
        <v>10.14</v>
      </c>
      <c r="O526" s="69">
        <v>12.45</v>
      </c>
      <c r="P526" s="69">
        <v>21</v>
      </c>
      <c r="Q526" s="69">
        <v>1.4</v>
      </c>
      <c r="R526" s="69">
        <v>5.39</v>
      </c>
      <c r="S526" s="69">
        <v>42.86</v>
      </c>
      <c r="T526" s="4"/>
      <c r="V526" s="3">
        <f t="shared" si="200"/>
        <v>42662</v>
      </c>
      <c r="W526" s="40">
        <f ca="1">W525+SUMIFS('Transactions (Dated)'!$E$2:$E$53,'Transactions (Dated)'!$D$2:$D$53,'Share Values'!$V526,'Transactions (Dated)'!$B$2:$B$53,'Share Values'!W$11,'Transactions (Dated)'!$C$2:$C$53,"Buy")-SUMIFS('Transactions (Dated)'!$E$2:$E$53,'Transactions (Dated)'!$D$2:$D$53,'Share Values'!$V526,'Transactions (Dated)'!$B$2:$B$53,'Share Values'!W$11,'Transactions (Dated)'!$C$2:$C$53,"Sell")</f>
        <v>4625</v>
      </c>
      <c r="X526" s="40">
        <f ca="1">X525+SUMIFS('Transactions (Dated)'!$E$2:$E$53,'Transactions (Dated)'!$D$2:$D$53,'Share Values'!$V526,'Transactions (Dated)'!$B$2:$B$53,'Share Values'!X$11,'Transactions (Dated)'!$C$2:$C$53,"Buy")-SUMIFS('Transactions (Dated)'!$E$2:$E$53,'Transactions (Dated)'!$D$2:$D$53,'Share Values'!$V526,'Transactions (Dated)'!$B$2:$B$53,'Share Values'!X$11,'Transactions (Dated)'!$C$2:$C$53,"Sell")</f>
        <v>9375</v>
      </c>
      <c r="Y526" s="40">
        <f ca="1">Y525+SUMIFS('Transactions (Dated)'!$E$2:$E$53,'Transactions (Dated)'!$D$2:$D$53,'Share Values'!$V526,'Transactions (Dated)'!$B$2:$B$53,'Share Values'!Y$11,'Transactions (Dated)'!$C$2:$C$53,"Buy")-SUMIFS('Transactions (Dated)'!$E$2:$E$53,'Transactions (Dated)'!$D$2:$D$53,'Share Values'!$V526,'Transactions (Dated)'!$B$2:$B$53,'Share Values'!Y$11,'Transactions (Dated)'!$C$2:$C$53,"Sell")</f>
        <v>0</v>
      </c>
      <c r="Z526" s="40">
        <f ca="1">Z525+SUMIFS('Transactions (Dated)'!$E$2:$E$53,'Transactions (Dated)'!$D$2:$D$53,'Share Values'!$V526,'Transactions (Dated)'!$B$2:$B$53,'Share Values'!Z$11,'Transactions (Dated)'!$C$2:$C$53,"Buy")-SUMIFS('Transactions (Dated)'!$E$2:$E$53,'Transactions (Dated)'!$D$2:$D$53,'Share Values'!$V526,'Transactions (Dated)'!$B$2:$B$53,'Share Values'!Z$11,'Transactions (Dated)'!$C$2:$C$53,"Sell")</f>
        <v>1892</v>
      </c>
      <c r="AA526" s="40">
        <f ca="1">AA525+SUMIFS('Transactions (Dated)'!$E$2:$E$53,'Transactions (Dated)'!$D$2:$D$53,'Share Values'!$V526,'Transactions (Dated)'!$B$2:$B$53,'Share Values'!AA$11,'Transactions (Dated)'!$C$2:$C$53,"Buy")-SUMIFS('Transactions (Dated)'!$E$2:$E$53,'Transactions (Dated)'!$D$2:$D$53,'Share Values'!$V526,'Transactions (Dated)'!$B$2:$B$53,'Share Values'!AA$11,'Transactions (Dated)'!$C$2:$C$53,"Sell")</f>
        <v>2348</v>
      </c>
      <c r="AB526" s="40">
        <f ca="1">AB525+SUMIFS('Transactions (Dated)'!$E$2:$E$53,'Transactions (Dated)'!$D$2:$D$53,'Share Values'!$V526,'Transactions (Dated)'!$B$2:$B$53,'Share Values'!AB$11,'Transactions (Dated)'!$C$2:$C$53,"Buy")-SUMIFS('Transactions (Dated)'!$E$2:$E$53,'Transactions (Dated)'!$D$2:$D$53,'Share Values'!$V526,'Transactions (Dated)'!$B$2:$B$53,'Share Values'!AB$11,'Transactions (Dated)'!$C$2:$C$53,"Sell")</f>
        <v>4900</v>
      </c>
      <c r="AC526" s="40">
        <f ca="1">AC525+SUMIFS('Transactions (Dated)'!$E$2:$E$53,'Transactions (Dated)'!$D$2:$D$53,'Share Values'!$V526,'Transactions (Dated)'!$B$2:$B$53,'Share Values'!AC$11,'Transactions (Dated)'!$C$2:$C$53,"Buy")-SUMIFS('Transactions (Dated)'!$E$2:$E$53,'Transactions (Dated)'!$D$2:$D$53,'Share Values'!$V526,'Transactions (Dated)'!$B$2:$B$53,'Share Values'!AC$11,'Transactions (Dated)'!$C$2:$C$53,"Sell")</f>
        <v>2900</v>
      </c>
      <c r="AD526" s="40">
        <f ca="1">AD525+SUMIFS('Transactions (Dated)'!$E$2:$E$53,'Transactions (Dated)'!$D$2:$D$53,'Share Values'!$V526,'Transactions (Dated)'!$B$2:$B$53,'Share Values'!AD$11,'Transactions (Dated)'!$C$2:$C$53,"Buy")-SUMIFS('Transactions (Dated)'!$E$2:$E$53,'Transactions (Dated)'!$D$2:$D$53,'Share Values'!$V526,'Transactions (Dated)'!$B$2:$B$53,'Share Values'!AD$11,'Transactions (Dated)'!$C$2:$C$53,"Sell")</f>
        <v>14201</v>
      </c>
      <c r="AE526" s="40">
        <f ca="1">AE525+SUMIFS('Transactions (Dated)'!$E$2:$E$53,'Transactions (Dated)'!$D$2:$D$53,'Share Values'!$V526,'Transactions (Dated)'!$B$2:$B$53,'Share Values'!AE$11,'Transactions (Dated)'!$C$2:$C$53,"Buy")-SUMIFS('Transactions (Dated)'!$E$2:$E$53,'Transactions (Dated)'!$D$2:$D$53,'Share Values'!$V526,'Transactions (Dated)'!$B$2:$B$53,'Share Values'!AE$11,'Transactions (Dated)'!$C$2:$C$53,"Sell")</f>
        <v>6835</v>
      </c>
      <c r="AF526" s="40">
        <f ca="1">AF525+SUMIFS('Transactions (Dated)'!$E$2:$E$53,'Transactions (Dated)'!$D$2:$D$53,'Share Values'!$V526,'Transactions (Dated)'!$B$2:$B$53,'Share Values'!AF$11,'Transactions (Dated)'!$C$2:$C$53,"Buy")-SUMIFS('Transactions (Dated)'!$E$2:$E$53,'Transactions (Dated)'!$D$2:$D$53,'Share Values'!$V526,'Transactions (Dated)'!$B$2:$B$53,'Share Values'!AF$11,'Transactions (Dated)'!$C$2:$C$53,"Sell")</f>
        <v>0</v>
      </c>
      <c r="AG526" s="40">
        <f ca="1">AG525+SUMIFS('Transactions (Dated)'!$E$2:$E$53,'Transactions (Dated)'!$D$2:$D$53,'Share Values'!$V526,'Transactions (Dated)'!$B$2:$B$53,'Share Values'!AG$11,'Transactions (Dated)'!$C$2:$C$53,"Buy")-SUMIFS('Transactions (Dated)'!$E$2:$E$53,'Transactions (Dated)'!$D$2:$D$53,'Share Values'!$V526,'Transactions (Dated)'!$B$2:$B$53,'Share Values'!AG$11,'Transactions (Dated)'!$C$2:$C$53,"Sell")</f>
        <v>0</v>
      </c>
      <c r="AH526" s="40">
        <f ca="1">AH525+SUMIFS('Transactions (Dated)'!$E$2:$E$53,'Transactions (Dated)'!$D$2:$D$53,'Share Values'!$V526,'Transactions (Dated)'!$B$2:$B$53,'Share Values'!AH$11,'Transactions (Dated)'!$C$2:$C$53,"Buy")-SUMIFS('Transactions (Dated)'!$E$2:$E$53,'Transactions (Dated)'!$D$2:$D$53,'Share Values'!$V526,'Transactions (Dated)'!$B$2:$B$53,'Share Values'!AH$11,'Transactions (Dated)'!$C$2:$C$53,"Sell")</f>
        <v>0</v>
      </c>
      <c r="AI526" s="40">
        <f ca="1">AI525+SUMIFS('Transactions (Dated)'!$E$2:$E$53,'Transactions (Dated)'!$D$2:$D$53,'Share Values'!$V526,'Transactions (Dated)'!$B$2:$B$53,'Share Values'!AI$11,'Transactions (Dated)'!$C$2:$C$53,"Buy")-SUMIFS('Transactions (Dated)'!$E$2:$E$53,'Transactions (Dated)'!$D$2:$D$53,'Share Values'!$V526,'Transactions (Dated)'!$B$2:$B$53,'Share Values'!AI$11,'Transactions (Dated)'!$C$2:$C$53,"Sell")</f>
        <v>0</v>
      </c>
      <c r="AJ526" s="40">
        <f ca="1">AJ525+SUMIFS('Transactions (Dated)'!$E$2:$E$53,'Transactions (Dated)'!$D$2:$D$53,'Share Values'!$V526,'Transactions (Dated)'!$B$2:$B$53,'Share Values'!AJ$11,'Transactions (Dated)'!$C$2:$C$53,"Buy")-SUMIFS('Transactions (Dated)'!$E$2:$E$53,'Transactions (Dated)'!$D$2:$D$53,'Share Values'!$V526,'Transactions (Dated)'!$B$2:$B$53,'Share Values'!AJ$11,'Transactions (Dated)'!$C$2:$C$53,"Sell")</f>
        <v>0</v>
      </c>
      <c r="AK526" s="40"/>
      <c r="AM526" s="3">
        <f t="shared" si="201"/>
        <v>42662</v>
      </c>
      <c r="AN526" s="6">
        <f t="shared" ca="1" si="202"/>
        <v>45278.749999999993</v>
      </c>
      <c r="AO526" s="6">
        <f t="shared" ca="1" si="203"/>
        <v>25406.25</v>
      </c>
      <c r="AP526" s="6">
        <f t="shared" ca="1" si="204"/>
        <v>0</v>
      </c>
      <c r="AQ526" s="6">
        <f t="shared" ca="1" si="205"/>
        <v>72009.52</v>
      </c>
      <c r="AR526" s="6">
        <f t="shared" ca="1" si="206"/>
        <v>19958</v>
      </c>
      <c r="AS526" s="6">
        <f t="shared" ca="1" si="207"/>
        <v>73108</v>
      </c>
      <c r="AT526" s="6">
        <f t="shared" ca="1" si="208"/>
        <v>47009</v>
      </c>
      <c r="AU526" s="6">
        <f t="shared" ca="1" si="209"/>
        <v>103099.26</v>
      </c>
      <c r="AV526" s="6">
        <f t="shared" ca="1" si="210"/>
        <v>69306.900000000009</v>
      </c>
      <c r="AW526" s="6">
        <f t="shared" ca="1" si="211"/>
        <v>0</v>
      </c>
      <c r="AX526" s="6">
        <f t="shared" ca="1" si="212"/>
        <v>0</v>
      </c>
      <c r="AY526" s="6">
        <f t="shared" ca="1" si="213"/>
        <v>0</v>
      </c>
      <c r="AZ526" s="6">
        <f t="shared" ca="1" si="214"/>
        <v>0</v>
      </c>
      <c r="BA526" s="6">
        <f t="shared" ca="1" si="215"/>
        <v>0</v>
      </c>
      <c r="BB526" s="6"/>
      <c r="BD526" s="4">
        <f t="shared" ca="1" si="216"/>
        <v>455175.68000000005</v>
      </c>
      <c r="BF526" s="3">
        <f t="shared" si="217"/>
        <v>42662</v>
      </c>
      <c r="BG526" s="6">
        <f>BG525+SUMIFS('Transactions (Dated)'!H:H,'Transactions (Dated)'!D:D,'Share Values'!AM526)</f>
        <v>633797.67999999993</v>
      </c>
      <c r="BH526" s="6">
        <f ca="1">BH525+SUMIFS('Transactions (Dated)'!$F:$F,'Transactions (Dated)'!$D:$D,$BF526,'Transactions (Dated)'!$B:$B,BH$11,'Transactions (Dated)'!$C:$C,"Dividend (paid to cash)")*W526</f>
        <v>0</v>
      </c>
      <c r="BI526" s="6">
        <f ca="1">BI525+SUMIFS('Transactions (Dated)'!$F:$F,'Transactions (Dated)'!$D:$D,$BF526,'Transactions (Dated)'!$B:$B,BI$11,'Transactions (Dated)'!$C:$C,"Dividend (paid to cash)")*X526</f>
        <v>2421.875</v>
      </c>
      <c r="BJ526" s="6">
        <f ca="1">BJ525+SUMIFS('Transactions (Dated)'!$F:$F,'Transactions (Dated)'!$D:$D,$BF526,'Transactions (Dated)'!$B:$B,BJ$11,'Transactions (Dated)'!$C:$C,"Dividend (paid to cash)")*Y526</f>
        <v>0</v>
      </c>
      <c r="BK526" s="6">
        <f ca="1">BK525+SUMIFS('Transactions (Dated)'!$F:$F,'Transactions (Dated)'!$D:$D,$BF526,'Transactions (Dated)'!$B:$B,BK$11,'Transactions (Dated)'!$C:$C,"Dividend (paid to cash)")*Z526</f>
        <v>482.46000000000004</v>
      </c>
      <c r="BL526" s="6">
        <f ca="1">BL525+SUMIFS('Transactions (Dated)'!$F:$F,'Transactions (Dated)'!$D:$D,$BF526,'Transactions (Dated)'!$B:$B,BL$11,'Transactions (Dated)'!$C:$C,"Dividend (paid to cash)")*AA526</f>
        <v>0</v>
      </c>
      <c r="BM526" s="6">
        <f ca="1">BM525+SUMIFS('Transactions (Dated)'!$F:$F,'Transactions (Dated)'!$D:$D,$BF526,'Transactions (Dated)'!$B:$B,BM$11,'Transactions (Dated)'!$C:$C,"Dividend (paid to cash)")*AB526</f>
        <v>3593.17</v>
      </c>
      <c r="BN526" s="6">
        <f ca="1">BN525+SUMIFS('Transactions (Dated)'!$F:$F,'Transactions (Dated)'!$D:$D,$BF526,'Transactions (Dated)'!$B:$B,BN$11,'Transactions (Dated)'!$C:$C,"Dividend (paid to cash)")*AC526</f>
        <v>2465</v>
      </c>
      <c r="BO526" s="6">
        <f ca="1">BO525+SUMIFS('Transactions (Dated)'!$F:$F,'Transactions (Dated)'!$D:$D,$BF526,'Transactions (Dated)'!$B:$B,BO$11,'Transactions (Dated)'!$C:$C,"Dividend (paid to cash)")*AD526</f>
        <v>0</v>
      </c>
      <c r="BP526" s="6">
        <f ca="1">BP525+SUMIFS('Transactions (Dated)'!$F:$F,'Transactions (Dated)'!$D:$D,$BF526,'Transactions (Dated)'!$B:$B,BP$11,'Transactions (Dated)'!$C:$C,"Dividend (paid to cash)")*AE526</f>
        <v>0</v>
      </c>
      <c r="BQ526" s="6">
        <f ca="1">BQ525+SUMIFS('Transactions (Dated)'!$F:$F,'Transactions (Dated)'!$D:$D,$BF526,'Transactions (Dated)'!$B:$B,BQ$11,'Transactions (Dated)'!$C:$C,"Dividend (paid to cash)")*AF526</f>
        <v>0</v>
      </c>
      <c r="BR526" s="6">
        <f ca="1">BR525+SUMIFS('Transactions (Dated)'!$F:$F,'Transactions (Dated)'!$D:$D,$BF526,'Transactions (Dated)'!$B:$B,BR$11,'Transactions (Dated)'!$C:$C,"Dividend (paid to cash)")*AG526</f>
        <v>0</v>
      </c>
      <c r="BS526" s="6">
        <f ca="1">BS525+SUMIFS('Transactions (Dated)'!$F:$F,'Transactions (Dated)'!$D:$D,$BF526,'Transactions (Dated)'!$B:$B,BS$11,'Transactions (Dated)'!$C:$C,"Dividend (paid to cash)")*AH526</f>
        <v>0</v>
      </c>
      <c r="BT526" s="6">
        <f ca="1">BT525+SUMIFS('Transactions (Dated)'!$F:$F,'Transactions (Dated)'!$D:$D,$BF526,'Transactions (Dated)'!$B:$B,BT$11,'Transactions (Dated)'!$C:$C,"Dividend (paid to cash)")*AI526</f>
        <v>0</v>
      </c>
      <c r="BU526" s="6">
        <f ca="1">BU525+SUMIFS('Transactions (Dated)'!$F:$F,'Transactions (Dated)'!$D:$D,$BF526,'Transactions (Dated)'!$B:$B,BU$11,'Transactions (Dated)'!$C:$C,"Dividend (paid to cash)")*AJ526</f>
        <v>0</v>
      </c>
      <c r="BV526" s="6"/>
      <c r="BX526" s="6">
        <f t="shared" ca="1" si="222"/>
        <v>642760.18499999994</v>
      </c>
      <c r="BZ526" s="3">
        <f t="shared" si="223"/>
        <v>42662</v>
      </c>
      <c r="CA526" s="4">
        <f t="shared" ca="1" si="218"/>
        <v>455175.68000000005</v>
      </c>
      <c r="CB526" s="4">
        <f t="shared" ca="1" si="219"/>
        <v>642760.18499999994</v>
      </c>
      <c r="CD526" s="4">
        <f t="shared" ca="1" si="220"/>
        <v>1097935.865</v>
      </c>
    </row>
    <row r="527" spans="2:82" x14ac:dyDescent="0.15">
      <c r="B527" s="3">
        <f t="shared" si="221"/>
        <v>42663</v>
      </c>
      <c r="C527" s="2">
        <v>14847.9</v>
      </c>
      <c r="E527" s="70">
        <v>42663</v>
      </c>
      <c r="F527" s="69">
        <v>9.89</v>
      </c>
      <c r="G527" s="69">
        <v>2.71</v>
      </c>
      <c r="H527" s="69">
        <v>20.03</v>
      </c>
      <c r="I527" s="69">
        <v>38.11</v>
      </c>
      <c r="J527" s="69">
        <v>8.4</v>
      </c>
      <c r="K527" s="69">
        <v>14.955</v>
      </c>
      <c r="L527" s="69">
        <v>16.25</v>
      </c>
      <c r="M527" s="69">
        <v>7.36</v>
      </c>
      <c r="N527" s="69">
        <v>9.9</v>
      </c>
      <c r="O527" s="69">
        <v>11.84</v>
      </c>
      <c r="P527" s="69">
        <v>21</v>
      </c>
      <c r="Q527" s="69">
        <v>1.4</v>
      </c>
      <c r="R527" s="69">
        <v>5.37</v>
      </c>
      <c r="S527" s="69">
        <v>42.54</v>
      </c>
      <c r="T527" s="4"/>
      <c r="V527" s="3">
        <f t="shared" si="200"/>
        <v>42663</v>
      </c>
      <c r="W527" s="40">
        <f ca="1">W526+SUMIFS('Transactions (Dated)'!$E$2:$E$53,'Transactions (Dated)'!$D$2:$D$53,'Share Values'!$V527,'Transactions (Dated)'!$B$2:$B$53,'Share Values'!W$11,'Transactions (Dated)'!$C$2:$C$53,"Buy")-SUMIFS('Transactions (Dated)'!$E$2:$E$53,'Transactions (Dated)'!$D$2:$D$53,'Share Values'!$V527,'Transactions (Dated)'!$B$2:$B$53,'Share Values'!W$11,'Transactions (Dated)'!$C$2:$C$53,"Sell")</f>
        <v>4625</v>
      </c>
      <c r="X527" s="40">
        <f ca="1">X526+SUMIFS('Transactions (Dated)'!$E$2:$E$53,'Transactions (Dated)'!$D$2:$D$53,'Share Values'!$V527,'Transactions (Dated)'!$B$2:$B$53,'Share Values'!X$11,'Transactions (Dated)'!$C$2:$C$53,"Buy")-SUMIFS('Transactions (Dated)'!$E$2:$E$53,'Transactions (Dated)'!$D$2:$D$53,'Share Values'!$V527,'Transactions (Dated)'!$B$2:$B$53,'Share Values'!X$11,'Transactions (Dated)'!$C$2:$C$53,"Sell")</f>
        <v>9375</v>
      </c>
      <c r="Y527" s="40">
        <f ca="1">Y526+SUMIFS('Transactions (Dated)'!$E$2:$E$53,'Transactions (Dated)'!$D$2:$D$53,'Share Values'!$V527,'Transactions (Dated)'!$B$2:$B$53,'Share Values'!Y$11,'Transactions (Dated)'!$C$2:$C$53,"Buy")-SUMIFS('Transactions (Dated)'!$E$2:$E$53,'Transactions (Dated)'!$D$2:$D$53,'Share Values'!$V527,'Transactions (Dated)'!$B$2:$B$53,'Share Values'!Y$11,'Transactions (Dated)'!$C$2:$C$53,"Sell")</f>
        <v>0</v>
      </c>
      <c r="Z527" s="40">
        <f ca="1">Z526+SUMIFS('Transactions (Dated)'!$E$2:$E$53,'Transactions (Dated)'!$D$2:$D$53,'Share Values'!$V527,'Transactions (Dated)'!$B$2:$B$53,'Share Values'!Z$11,'Transactions (Dated)'!$C$2:$C$53,"Buy")-SUMIFS('Transactions (Dated)'!$E$2:$E$53,'Transactions (Dated)'!$D$2:$D$53,'Share Values'!$V527,'Transactions (Dated)'!$B$2:$B$53,'Share Values'!Z$11,'Transactions (Dated)'!$C$2:$C$53,"Sell")</f>
        <v>1892</v>
      </c>
      <c r="AA527" s="40">
        <f ca="1">AA526+SUMIFS('Transactions (Dated)'!$E$2:$E$53,'Transactions (Dated)'!$D$2:$D$53,'Share Values'!$V527,'Transactions (Dated)'!$B$2:$B$53,'Share Values'!AA$11,'Transactions (Dated)'!$C$2:$C$53,"Buy")-SUMIFS('Transactions (Dated)'!$E$2:$E$53,'Transactions (Dated)'!$D$2:$D$53,'Share Values'!$V527,'Transactions (Dated)'!$B$2:$B$53,'Share Values'!AA$11,'Transactions (Dated)'!$C$2:$C$53,"Sell")</f>
        <v>2348</v>
      </c>
      <c r="AB527" s="40">
        <f ca="1">AB526+SUMIFS('Transactions (Dated)'!$E$2:$E$53,'Transactions (Dated)'!$D$2:$D$53,'Share Values'!$V527,'Transactions (Dated)'!$B$2:$B$53,'Share Values'!AB$11,'Transactions (Dated)'!$C$2:$C$53,"Buy")-SUMIFS('Transactions (Dated)'!$E$2:$E$53,'Transactions (Dated)'!$D$2:$D$53,'Share Values'!$V527,'Transactions (Dated)'!$B$2:$B$53,'Share Values'!AB$11,'Transactions (Dated)'!$C$2:$C$53,"Sell")</f>
        <v>4900</v>
      </c>
      <c r="AC527" s="40">
        <f ca="1">AC526+SUMIFS('Transactions (Dated)'!$E$2:$E$53,'Transactions (Dated)'!$D$2:$D$53,'Share Values'!$V527,'Transactions (Dated)'!$B$2:$B$53,'Share Values'!AC$11,'Transactions (Dated)'!$C$2:$C$53,"Buy")-SUMIFS('Transactions (Dated)'!$E$2:$E$53,'Transactions (Dated)'!$D$2:$D$53,'Share Values'!$V527,'Transactions (Dated)'!$B$2:$B$53,'Share Values'!AC$11,'Transactions (Dated)'!$C$2:$C$53,"Sell")</f>
        <v>2900</v>
      </c>
      <c r="AD527" s="40">
        <f ca="1">AD526+SUMIFS('Transactions (Dated)'!$E$2:$E$53,'Transactions (Dated)'!$D$2:$D$53,'Share Values'!$V527,'Transactions (Dated)'!$B$2:$B$53,'Share Values'!AD$11,'Transactions (Dated)'!$C$2:$C$53,"Buy")-SUMIFS('Transactions (Dated)'!$E$2:$E$53,'Transactions (Dated)'!$D$2:$D$53,'Share Values'!$V527,'Transactions (Dated)'!$B$2:$B$53,'Share Values'!AD$11,'Transactions (Dated)'!$C$2:$C$53,"Sell")</f>
        <v>14201</v>
      </c>
      <c r="AE527" s="40">
        <f ca="1">AE526+SUMIFS('Transactions (Dated)'!$E$2:$E$53,'Transactions (Dated)'!$D$2:$D$53,'Share Values'!$V527,'Transactions (Dated)'!$B$2:$B$53,'Share Values'!AE$11,'Transactions (Dated)'!$C$2:$C$53,"Buy")-SUMIFS('Transactions (Dated)'!$E$2:$E$53,'Transactions (Dated)'!$D$2:$D$53,'Share Values'!$V527,'Transactions (Dated)'!$B$2:$B$53,'Share Values'!AE$11,'Transactions (Dated)'!$C$2:$C$53,"Sell")</f>
        <v>6835</v>
      </c>
      <c r="AF527" s="40">
        <f ca="1">AF526+SUMIFS('Transactions (Dated)'!$E$2:$E$53,'Transactions (Dated)'!$D$2:$D$53,'Share Values'!$V527,'Transactions (Dated)'!$B$2:$B$53,'Share Values'!AF$11,'Transactions (Dated)'!$C$2:$C$53,"Buy")-SUMIFS('Transactions (Dated)'!$E$2:$E$53,'Transactions (Dated)'!$D$2:$D$53,'Share Values'!$V527,'Transactions (Dated)'!$B$2:$B$53,'Share Values'!AF$11,'Transactions (Dated)'!$C$2:$C$53,"Sell")</f>
        <v>0</v>
      </c>
      <c r="AG527" s="40">
        <f ca="1">AG526+SUMIFS('Transactions (Dated)'!$E$2:$E$53,'Transactions (Dated)'!$D$2:$D$53,'Share Values'!$V527,'Transactions (Dated)'!$B$2:$B$53,'Share Values'!AG$11,'Transactions (Dated)'!$C$2:$C$53,"Buy")-SUMIFS('Transactions (Dated)'!$E$2:$E$53,'Transactions (Dated)'!$D$2:$D$53,'Share Values'!$V527,'Transactions (Dated)'!$B$2:$B$53,'Share Values'!AG$11,'Transactions (Dated)'!$C$2:$C$53,"Sell")</f>
        <v>0</v>
      </c>
      <c r="AH527" s="40">
        <f ca="1">AH526+SUMIFS('Transactions (Dated)'!$E$2:$E$53,'Transactions (Dated)'!$D$2:$D$53,'Share Values'!$V527,'Transactions (Dated)'!$B$2:$B$53,'Share Values'!AH$11,'Transactions (Dated)'!$C$2:$C$53,"Buy")-SUMIFS('Transactions (Dated)'!$E$2:$E$53,'Transactions (Dated)'!$D$2:$D$53,'Share Values'!$V527,'Transactions (Dated)'!$B$2:$B$53,'Share Values'!AH$11,'Transactions (Dated)'!$C$2:$C$53,"Sell")</f>
        <v>0</v>
      </c>
      <c r="AI527" s="40">
        <f ca="1">AI526+SUMIFS('Transactions (Dated)'!$E$2:$E$53,'Transactions (Dated)'!$D$2:$D$53,'Share Values'!$V527,'Transactions (Dated)'!$B$2:$B$53,'Share Values'!AI$11,'Transactions (Dated)'!$C$2:$C$53,"Buy")-SUMIFS('Transactions (Dated)'!$E$2:$E$53,'Transactions (Dated)'!$D$2:$D$53,'Share Values'!$V527,'Transactions (Dated)'!$B$2:$B$53,'Share Values'!AI$11,'Transactions (Dated)'!$C$2:$C$53,"Sell")</f>
        <v>0</v>
      </c>
      <c r="AJ527" s="40">
        <f ca="1">AJ526+SUMIFS('Transactions (Dated)'!$E$2:$E$53,'Transactions (Dated)'!$D$2:$D$53,'Share Values'!$V527,'Transactions (Dated)'!$B$2:$B$53,'Share Values'!AJ$11,'Transactions (Dated)'!$C$2:$C$53,"Buy")-SUMIFS('Transactions (Dated)'!$E$2:$E$53,'Transactions (Dated)'!$D$2:$D$53,'Share Values'!$V527,'Transactions (Dated)'!$B$2:$B$53,'Share Values'!AJ$11,'Transactions (Dated)'!$C$2:$C$53,"Sell")</f>
        <v>0</v>
      </c>
      <c r="AK527" s="40"/>
      <c r="AM527" s="3">
        <f t="shared" si="201"/>
        <v>42663</v>
      </c>
      <c r="AN527" s="6">
        <f t="shared" ca="1" si="202"/>
        <v>45741.25</v>
      </c>
      <c r="AO527" s="6">
        <f t="shared" ca="1" si="203"/>
        <v>25406.25</v>
      </c>
      <c r="AP527" s="6">
        <f t="shared" ca="1" si="204"/>
        <v>0</v>
      </c>
      <c r="AQ527" s="6">
        <f t="shared" ca="1" si="205"/>
        <v>72104.12</v>
      </c>
      <c r="AR527" s="6">
        <f t="shared" ca="1" si="206"/>
        <v>19723.2</v>
      </c>
      <c r="AS527" s="6">
        <f t="shared" ca="1" si="207"/>
        <v>73279.5</v>
      </c>
      <c r="AT527" s="6">
        <f t="shared" ca="1" si="208"/>
        <v>47125</v>
      </c>
      <c r="AU527" s="6">
        <f t="shared" ca="1" si="209"/>
        <v>104519.36</v>
      </c>
      <c r="AV527" s="6">
        <f t="shared" ca="1" si="210"/>
        <v>67666.5</v>
      </c>
      <c r="AW527" s="6">
        <f t="shared" ca="1" si="211"/>
        <v>0</v>
      </c>
      <c r="AX527" s="6">
        <f t="shared" ca="1" si="212"/>
        <v>0</v>
      </c>
      <c r="AY527" s="6">
        <f t="shared" ca="1" si="213"/>
        <v>0</v>
      </c>
      <c r="AZ527" s="6">
        <f t="shared" ca="1" si="214"/>
        <v>0</v>
      </c>
      <c r="BA527" s="6">
        <f t="shared" ca="1" si="215"/>
        <v>0</v>
      </c>
      <c r="BB527" s="6"/>
      <c r="BD527" s="4">
        <f t="shared" ca="1" si="216"/>
        <v>455565.18</v>
      </c>
      <c r="BF527" s="3">
        <f t="shared" si="217"/>
        <v>42663</v>
      </c>
      <c r="BG527" s="6">
        <f>BG526+SUMIFS('Transactions (Dated)'!H:H,'Transactions (Dated)'!D:D,'Share Values'!AM527)</f>
        <v>633797.67999999993</v>
      </c>
      <c r="BH527" s="6">
        <f ca="1">BH526+SUMIFS('Transactions (Dated)'!$F:$F,'Transactions (Dated)'!$D:$D,$BF527,'Transactions (Dated)'!$B:$B,BH$11,'Transactions (Dated)'!$C:$C,"Dividend (paid to cash)")*W527</f>
        <v>0</v>
      </c>
      <c r="BI527" s="6">
        <f ca="1">BI526+SUMIFS('Transactions (Dated)'!$F:$F,'Transactions (Dated)'!$D:$D,$BF527,'Transactions (Dated)'!$B:$B,BI$11,'Transactions (Dated)'!$C:$C,"Dividend (paid to cash)")*X527</f>
        <v>2421.875</v>
      </c>
      <c r="BJ527" s="6">
        <f ca="1">BJ526+SUMIFS('Transactions (Dated)'!$F:$F,'Transactions (Dated)'!$D:$D,$BF527,'Transactions (Dated)'!$B:$B,BJ$11,'Transactions (Dated)'!$C:$C,"Dividend (paid to cash)")*Y527</f>
        <v>0</v>
      </c>
      <c r="BK527" s="6">
        <f ca="1">BK526+SUMIFS('Transactions (Dated)'!$F:$F,'Transactions (Dated)'!$D:$D,$BF527,'Transactions (Dated)'!$B:$B,BK$11,'Transactions (Dated)'!$C:$C,"Dividend (paid to cash)")*Z527</f>
        <v>482.46000000000004</v>
      </c>
      <c r="BL527" s="6">
        <f ca="1">BL526+SUMIFS('Transactions (Dated)'!$F:$F,'Transactions (Dated)'!$D:$D,$BF527,'Transactions (Dated)'!$B:$B,BL$11,'Transactions (Dated)'!$C:$C,"Dividend (paid to cash)")*AA527</f>
        <v>0</v>
      </c>
      <c r="BM527" s="6">
        <f ca="1">BM526+SUMIFS('Transactions (Dated)'!$F:$F,'Transactions (Dated)'!$D:$D,$BF527,'Transactions (Dated)'!$B:$B,BM$11,'Transactions (Dated)'!$C:$C,"Dividend (paid to cash)")*AB527</f>
        <v>3593.17</v>
      </c>
      <c r="BN527" s="6">
        <f ca="1">BN526+SUMIFS('Transactions (Dated)'!$F:$F,'Transactions (Dated)'!$D:$D,$BF527,'Transactions (Dated)'!$B:$B,BN$11,'Transactions (Dated)'!$C:$C,"Dividend (paid to cash)")*AC527</f>
        <v>2465</v>
      </c>
      <c r="BO527" s="6">
        <f ca="1">BO526+SUMIFS('Transactions (Dated)'!$F:$F,'Transactions (Dated)'!$D:$D,$BF527,'Transactions (Dated)'!$B:$B,BO$11,'Transactions (Dated)'!$C:$C,"Dividend (paid to cash)")*AD527</f>
        <v>0</v>
      </c>
      <c r="BP527" s="6">
        <f ca="1">BP526+SUMIFS('Transactions (Dated)'!$F:$F,'Transactions (Dated)'!$D:$D,$BF527,'Transactions (Dated)'!$B:$B,BP$11,'Transactions (Dated)'!$C:$C,"Dividend (paid to cash)")*AE527</f>
        <v>0</v>
      </c>
      <c r="BQ527" s="6">
        <f ca="1">BQ526+SUMIFS('Transactions (Dated)'!$F:$F,'Transactions (Dated)'!$D:$D,$BF527,'Transactions (Dated)'!$B:$B,BQ$11,'Transactions (Dated)'!$C:$C,"Dividend (paid to cash)")*AF527</f>
        <v>0</v>
      </c>
      <c r="BR527" s="6">
        <f ca="1">BR526+SUMIFS('Transactions (Dated)'!$F:$F,'Transactions (Dated)'!$D:$D,$BF527,'Transactions (Dated)'!$B:$B,BR$11,'Transactions (Dated)'!$C:$C,"Dividend (paid to cash)")*AG527</f>
        <v>0</v>
      </c>
      <c r="BS527" s="6">
        <f ca="1">BS526+SUMIFS('Transactions (Dated)'!$F:$F,'Transactions (Dated)'!$D:$D,$BF527,'Transactions (Dated)'!$B:$B,BS$11,'Transactions (Dated)'!$C:$C,"Dividend (paid to cash)")*AH527</f>
        <v>0</v>
      </c>
      <c r="BT527" s="6">
        <f ca="1">BT526+SUMIFS('Transactions (Dated)'!$F:$F,'Transactions (Dated)'!$D:$D,$BF527,'Transactions (Dated)'!$B:$B,BT$11,'Transactions (Dated)'!$C:$C,"Dividend (paid to cash)")*AI527</f>
        <v>0</v>
      </c>
      <c r="BU527" s="6">
        <f ca="1">BU526+SUMIFS('Transactions (Dated)'!$F:$F,'Transactions (Dated)'!$D:$D,$BF527,'Transactions (Dated)'!$B:$B,BU$11,'Transactions (Dated)'!$C:$C,"Dividend (paid to cash)")*AJ527</f>
        <v>0</v>
      </c>
      <c r="BV527" s="6"/>
      <c r="BX527" s="6">
        <f t="shared" ca="1" si="222"/>
        <v>642760.18499999994</v>
      </c>
      <c r="BZ527" s="3">
        <f t="shared" si="223"/>
        <v>42663</v>
      </c>
      <c r="CA527" s="4">
        <f t="shared" ca="1" si="218"/>
        <v>455565.18</v>
      </c>
      <c r="CB527" s="4">
        <f t="shared" ca="1" si="219"/>
        <v>642760.18499999994</v>
      </c>
      <c r="CD527" s="4">
        <f t="shared" ca="1" si="220"/>
        <v>1098325.365</v>
      </c>
    </row>
    <row r="528" spans="2:82" x14ac:dyDescent="0.15">
      <c r="B528" s="3">
        <f t="shared" si="221"/>
        <v>42664</v>
      </c>
      <c r="C528" s="2">
        <v>14939</v>
      </c>
      <c r="E528" s="70">
        <v>42664</v>
      </c>
      <c r="F528" s="69">
        <v>9.83</v>
      </c>
      <c r="G528" s="69">
        <v>2.7</v>
      </c>
      <c r="H528" s="69">
        <v>20.149999999999999</v>
      </c>
      <c r="I528" s="69">
        <v>37.99</v>
      </c>
      <c r="J528" s="69">
        <v>8.25</v>
      </c>
      <c r="K528" s="69">
        <v>14.87</v>
      </c>
      <c r="L528" s="69">
        <v>16.32</v>
      </c>
      <c r="M528" s="69">
        <v>7.41</v>
      </c>
      <c r="N528" s="69">
        <v>9.9</v>
      </c>
      <c r="O528" s="69">
        <v>11.84</v>
      </c>
      <c r="P528" s="69">
        <v>21.48</v>
      </c>
      <c r="Q528" s="69">
        <v>1.36</v>
      </c>
      <c r="R528" s="69">
        <v>5.4</v>
      </c>
      <c r="S528" s="69">
        <v>42.77</v>
      </c>
      <c r="T528" s="4"/>
      <c r="V528" s="3">
        <f t="shared" si="200"/>
        <v>42664</v>
      </c>
      <c r="W528" s="40">
        <f ca="1">W527+SUMIFS('Transactions (Dated)'!$E$2:$E$53,'Transactions (Dated)'!$D$2:$D$53,'Share Values'!$V528,'Transactions (Dated)'!$B$2:$B$53,'Share Values'!W$11,'Transactions (Dated)'!$C$2:$C$53,"Buy")-SUMIFS('Transactions (Dated)'!$E$2:$E$53,'Transactions (Dated)'!$D$2:$D$53,'Share Values'!$V528,'Transactions (Dated)'!$B$2:$B$53,'Share Values'!W$11,'Transactions (Dated)'!$C$2:$C$53,"Sell")</f>
        <v>4625</v>
      </c>
      <c r="X528" s="40">
        <f ca="1">X527+SUMIFS('Transactions (Dated)'!$E$2:$E$53,'Transactions (Dated)'!$D$2:$D$53,'Share Values'!$V528,'Transactions (Dated)'!$B$2:$B$53,'Share Values'!X$11,'Transactions (Dated)'!$C$2:$C$53,"Buy")-SUMIFS('Transactions (Dated)'!$E$2:$E$53,'Transactions (Dated)'!$D$2:$D$53,'Share Values'!$V528,'Transactions (Dated)'!$B$2:$B$53,'Share Values'!X$11,'Transactions (Dated)'!$C$2:$C$53,"Sell")</f>
        <v>9375</v>
      </c>
      <c r="Y528" s="40">
        <f ca="1">Y527+SUMIFS('Transactions (Dated)'!$E$2:$E$53,'Transactions (Dated)'!$D$2:$D$53,'Share Values'!$V528,'Transactions (Dated)'!$B$2:$B$53,'Share Values'!Y$11,'Transactions (Dated)'!$C$2:$C$53,"Buy")-SUMIFS('Transactions (Dated)'!$E$2:$E$53,'Transactions (Dated)'!$D$2:$D$53,'Share Values'!$V528,'Transactions (Dated)'!$B$2:$B$53,'Share Values'!Y$11,'Transactions (Dated)'!$C$2:$C$53,"Sell")</f>
        <v>0</v>
      </c>
      <c r="Z528" s="40">
        <f ca="1">Z527+SUMIFS('Transactions (Dated)'!$E$2:$E$53,'Transactions (Dated)'!$D$2:$D$53,'Share Values'!$V528,'Transactions (Dated)'!$B$2:$B$53,'Share Values'!Z$11,'Transactions (Dated)'!$C$2:$C$53,"Buy")-SUMIFS('Transactions (Dated)'!$E$2:$E$53,'Transactions (Dated)'!$D$2:$D$53,'Share Values'!$V528,'Transactions (Dated)'!$B$2:$B$53,'Share Values'!Z$11,'Transactions (Dated)'!$C$2:$C$53,"Sell")</f>
        <v>1892</v>
      </c>
      <c r="AA528" s="40">
        <f ca="1">AA527+SUMIFS('Transactions (Dated)'!$E$2:$E$53,'Transactions (Dated)'!$D$2:$D$53,'Share Values'!$V528,'Transactions (Dated)'!$B$2:$B$53,'Share Values'!AA$11,'Transactions (Dated)'!$C$2:$C$53,"Buy")-SUMIFS('Transactions (Dated)'!$E$2:$E$53,'Transactions (Dated)'!$D$2:$D$53,'Share Values'!$V528,'Transactions (Dated)'!$B$2:$B$53,'Share Values'!AA$11,'Transactions (Dated)'!$C$2:$C$53,"Sell")</f>
        <v>2348</v>
      </c>
      <c r="AB528" s="40">
        <f ca="1">AB527+SUMIFS('Transactions (Dated)'!$E$2:$E$53,'Transactions (Dated)'!$D$2:$D$53,'Share Values'!$V528,'Transactions (Dated)'!$B$2:$B$53,'Share Values'!AB$11,'Transactions (Dated)'!$C$2:$C$53,"Buy")-SUMIFS('Transactions (Dated)'!$E$2:$E$53,'Transactions (Dated)'!$D$2:$D$53,'Share Values'!$V528,'Transactions (Dated)'!$B$2:$B$53,'Share Values'!AB$11,'Transactions (Dated)'!$C$2:$C$53,"Sell")</f>
        <v>4900</v>
      </c>
      <c r="AC528" s="40">
        <f ca="1">AC527+SUMIFS('Transactions (Dated)'!$E$2:$E$53,'Transactions (Dated)'!$D$2:$D$53,'Share Values'!$V528,'Transactions (Dated)'!$B$2:$B$53,'Share Values'!AC$11,'Transactions (Dated)'!$C$2:$C$53,"Buy")-SUMIFS('Transactions (Dated)'!$E$2:$E$53,'Transactions (Dated)'!$D$2:$D$53,'Share Values'!$V528,'Transactions (Dated)'!$B$2:$B$53,'Share Values'!AC$11,'Transactions (Dated)'!$C$2:$C$53,"Sell")</f>
        <v>2900</v>
      </c>
      <c r="AD528" s="40">
        <f ca="1">AD527+SUMIFS('Transactions (Dated)'!$E$2:$E$53,'Transactions (Dated)'!$D$2:$D$53,'Share Values'!$V528,'Transactions (Dated)'!$B$2:$B$53,'Share Values'!AD$11,'Transactions (Dated)'!$C$2:$C$53,"Buy")-SUMIFS('Transactions (Dated)'!$E$2:$E$53,'Transactions (Dated)'!$D$2:$D$53,'Share Values'!$V528,'Transactions (Dated)'!$B$2:$B$53,'Share Values'!AD$11,'Transactions (Dated)'!$C$2:$C$53,"Sell")</f>
        <v>14201</v>
      </c>
      <c r="AE528" s="40">
        <f ca="1">AE527+SUMIFS('Transactions (Dated)'!$E$2:$E$53,'Transactions (Dated)'!$D$2:$D$53,'Share Values'!$V528,'Transactions (Dated)'!$B$2:$B$53,'Share Values'!AE$11,'Transactions (Dated)'!$C$2:$C$53,"Buy")-SUMIFS('Transactions (Dated)'!$E$2:$E$53,'Transactions (Dated)'!$D$2:$D$53,'Share Values'!$V528,'Transactions (Dated)'!$B$2:$B$53,'Share Values'!AE$11,'Transactions (Dated)'!$C$2:$C$53,"Sell")</f>
        <v>6835</v>
      </c>
      <c r="AF528" s="40">
        <f ca="1">AF527+SUMIFS('Transactions (Dated)'!$E$2:$E$53,'Transactions (Dated)'!$D$2:$D$53,'Share Values'!$V528,'Transactions (Dated)'!$B$2:$B$53,'Share Values'!AF$11,'Transactions (Dated)'!$C$2:$C$53,"Buy")-SUMIFS('Transactions (Dated)'!$E$2:$E$53,'Transactions (Dated)'!$D$2:$D$53,'Share Values'!$V528,'Transactions (Dated)'!$B$2:$B$53,'Share Values'!AF$11,'Transactions (Dated)'!$C$2:$C$53,"Sell")</f>
        <v>0</v>
      </c>
      <c r="AG528" s="40">
        <f ca="1">AG527+SUMIFS('Transactions (Dated)'!$E$2:$E$53,'Transactions (Dated)'!$D$2:$D$53,'Share Values'!$V528,'Transactions (Dated)'!$B$2:$B$53,'Share Values'!AG$11,'Transactions (Dated)'!$C$2:$C$53,"Buy")-SUMIFS('Transactions (Dated)'!$E$2:$E$53,'Transactions (Dated)'!$D$2:$D$53,'Share Values'!$V528,'Transactions (Dated)'!$B$2:$B$53,'Share Values'!AG$11,'Transactions (Dated)'!$C$2:$C$53,"Sell")</f>
        <v>0</v>
      </c>
      <c r="AH528" s="40">
        <f ca="1">AH527+SUMIFS('Transactions (Dated)'!$E$2:$E$53,'Transactions (Dated)'!$D$2:$D$53,'Share Values'!$V528,'Transactions (Dated)'!$B$2:$B$53,'Share Values'!AH$11,'Transactions (Dated)'!$C$2:$C$53,"Buy")-SUMIFS('Transactions (Dated)'!$E$2:$E$53,'Transactions (Dated)'!$D$2:$D$53,'Share Values'!$V528,'Transactions (Dated)'!$B$2:$B$53,'Share Values'!AH$11,'Transactions (Dated)'!$C$2:$C$53,"Sell")</f>
        <v>0</v>
      </c>
      <c r="AI528" s="40">
        <f ca="1">AI527+SUMIFS('Transactions (Dated)'!$E$2:$E$53,'Transactions (Dated)'!$D$2:$D$53,'Share Values'!$V528,'Transactions (Dated)'!$B$2:$B$53,'Share Values'!AI$11,'Transactions (Dated)'!$C$2:$C$53,"Buy")-SUMIFS('Transactions (Dated)'!$E$2:$E$53,'Transactions (Dated)'!$D$2:$D$53,'Share Values'!$V528,'Transactions (Dated)'!$B$2:$B$53,'Share Values'!AI$11,'Transactions (Dated)'!$C$2:$C$53,"Sell")</f>
        <v>0</v>
      </c>
      <c r="AJ528" s="40">
        <f ca="1">AJ527+SUMIFS('Transactions (Dated)'!$E$2:$E$53,'Transactions (Dated)'!$D$2:$D$53,'Share Values'!$V528,'Transactions (Dated)'!$B$2:$B$53,'Share Values'!AJ$11,'Transactions (Dated)'!$C$2:$C$53,"Buy")-SUMIFS('Transactions (Dated)'!$E$2:$E$53,'Transactions (Dated)'!$D$2:$D$53,'Share Values'!$V528,'Transactions (Dated)'!$B$2:$B$53,'Share Values'!AJ$11,'Transactions (Dated)'!$C$2:$C$53,"Sell")</f>
        <v>0</v>
      </c>
      <c r="AK528" s="40"/>
      <c r="AM528" s="3">
        <f t="shared" si="201"/>
        <v>42664</v>
      </c>
      <c r="AN528" s="6">
        <f t="shared" ca="1" si="202"/>
        <v>45463.75</v>
      </c>
      <c r="AO528" s="6">
        <f t="shared" ca="1" si="203"/>
        <v>25312.5</v>
      </c>
      <c r="AP528" s="6">
        <f t="shared" ca="1" si="204"/>
        <v>0</v>
      </c>
      <c r="AQ528" s="6">
        <f t="shared" ca="1" si="205"/>
        <v>71877.08</v>
      </c>
      <c r="AR528" s="6">
        <f t="shared" ca="1" si="206"/>
        <v>19371</v>
      </c>
      <c r="AS528" s="6">
        <f t="shared" ca="1" si="207"/>
        <v>72863</v>
      </c>
      <c r="AT528" s="6">
        <f t="shared" ca="1" si="208"/>
        <v>47328</v>
      </c>
      <c r="AU528" s="6">
        <f t="shared" ca="1" si="209"/>
        <v>105229.41</v>
      </c>
      <c r="AV528" s="6">
        <f t="shared" ca="1" si="210"/>
        <v>67666.5</v>
      </c>
      <c r="AW528" s="6">
        <f t="shared" ca="1" si="211"/>
        <v>0</v>
      </c>
      <c r="AX528" s="6">
        <f t="shared" ca="1" si="212"/>
        <v>0</v>
      </c>
      <c r="AY528" s="6">
        <f t="shared" ca="1" si="213"/>
        <v>0</v>
      </c>
      <c r="AZ528" s="6">
        <f t="shared" ca="1" si="214"/>
        <v>0</v>
      </c>
      <c r="BA528" s="6">
        <f t="shared" ca="1" si="215"/>
        <v>0</v>
      </c>
      <c r="BB528" s="6"/>
      <c r="BD528" s="4">
        <f t="shared" ca="1" si="216"/>
        <v>455111.24</v>
      </c>
      <c r="BF528" s="3">
        <f t="shared" si="217"/>
        <v>42664</v>
      </c>
      <c r="BG528" s="6">
        <f>BG527+SUMIFS('Transactions (Dated)'!H:H,'Transactions (Dated)'!D:D,'Share Values'!AM528)</f>
        <v>633797.67999999993</v>
      </c>
      <c r="BH528" s="6">
        <f ca="1">BH527+SUMIFS('Transactions (Dated)'!$F:$F,'Transactions (Dated)'!$D:$D,$BF528,'Transactions (Dated)'!$B:$B,BH$11,'Transactions (Dated)'!$C:$C,"Dividend (paid to cash)")*W528</f>
        <v>0</v>
      </c>
      <c r="BI528" s="6">
        <f ca="1">BI527+SUMIFS('Transactions (Dated)'!$F:$F,'Transactions (Dated)'!$D:$D,$BF528,'Transactions (Dated)'!$B:$B,BI$11,'Transactions (Dated)'!$C:$C,"Dividend (paid to cash)")*X528</f>
        <v>2421.875</v>
      </c>
      <c r="BJ528" s="6">
        <f ca="1">BJ527+SUMIFS('Transactions (Dated)'!$F:$F,'Transactions (Dated)'!$D:$D,$BF528,'Transactions (Dated)'!$B:$B,BJ$11,'Transactions (Dated)'!$C:$C,"Dividend (paid to cash)")*Y528</f>
        <v>0</v>
      </c>
      <c r="BK528" s="6">
        <f ca="1">BK527+SUMIFS('Transactions (Dated)'!$F:$F,'Transactions (Dated)'!$D:$D,$BF528,'Transactions (Dated)'!$B:$B,BK$11,'Transactions (Dated)'!$C:$C,"Dividend (paid to cash)")*Z528</f>
        <v>482.46000000000004</v>
      </c>
      <c r="BL528" s="6">
        <f ca="1">BL527+SUMIFS('Transactions (Dated)'!$F:$F,'Transactions (Dated)'!$D:$D,$BF528,'Transactions (Dated)'!$B:$B,BL$11,'Transactions (Dated)'!$C:$C,"Dividend (paid to cash)")*AA528</f>
        <v>0</v>
      </c>
      <c r="BM528" s="6">
        <f ca="1">BM527+SUMIFS('Transactions (Dated)'!$F:$F,'Transactions (Dated)'!$D:$D,$BF528,'Transactions (Dated)'!$B:$B,BM$11,'Transactions (Dated)'!$C:$C,"Dividend (paid to cash)")*AB528</f>
        <v>3593.17</v>
      </c>
      <c r="BN528" s="6">
        <f ca="1">BN527+SUMIFS('Transactions (Dated)'!$F:$F,'Transactions (Dated)'!$D:$D,$BF528,'Transactions (Dated)'!$B:$B,BN$11,'Transactions (Dated)'!$C:$C,"Dividend (paid to cash)")*AC528</f>
        <v>2465</v>
      </c>
      <c r="BO528" s="6">
        <f ca="1">BO527+SUMIFS('Transactions (Dated)'!$F:$F,'Transactions (Dated)'!$D:$D,$BF528,'Transactions (Dated)'!$B:$B,BO$11,'Transactions (Dated)'!$C:$C,"Dividend (paid to cash)")*AD528</f>
        <v>0</v>
      </c>
      <c r="BP528" s="6">
        <f ca="1">BP527+SUMIFS('Transactions (Dated)'!$F:$F,'Transactions (Dated)'!$D:$D,$BF528,'Transactions (Dated)'!$B:$B,BP$11,'Transactions (Dated)'!$C:$C,"Dividend (paid to cash)")*AE528</f>
        <v>0</v>
      </c>
      <c r="BQ528" s="6">
        <f ca="1">BQ527+SUMIFS('Transactions (Dated)'!$F:$F,'Transactions (Dated)'!$D:$D,$BF528,'Transactions (Dated)'!$B:$B,BQ$11,'Transactions (Dated)'!$C:$C,"Dividend (paid to cash)")*AF528</f>
        <v>0</v>
      </c>
      <c r="BR528" s="6">
        <f ca="1">BR527+SUMIFS('Transactions (Dated)'!$F:$F,'Transactions (Dated)'!$D:$D,$BF528,'Transactions (Dated)'!$B:$B,BR$11,'Transactions (Dated)'!$C:$C,"Dividend (paid to cash)")*AG528</f>
        <v>0</v>
      </c>
      <c r="BS528" s="6">
        <f ca="1">BS527+SUMIFS('Transactions (Dated)'!$F:$F,'Transactions (Dated)'!$D:$D,$BF528,'Transactions (Dated)'!$B:$B,BS$11,'Transactions (Dated)'!$C:$C,"Dividend (paid to cash)")*AH528</f>
        <v>0</v>
      </c>
      <c r="BT528" s="6">
        <f ca="1">BT527+SUMIFS('Transactions (Dated)'!$F:$F,'Transactions (Dated)'!$D:$D,$BF528,'Transactions (Dated)'!$B:$B,BT$11,'Transactions (Dated)'!$C:$C,"Dividend (paid to cash)")*AI528</f>
        <v>0</v>
      </c>
      <c r="BU528" s="6">
        <f ca="1">BU527+SUMIFS('Transactions (Dated)'!$F:$F,'Transactions (Dated)'!$D:$D,$BF528,'Transactions (Dated)'!$B:$B,BU$11,'Transactions (Dated)'!$C:$C,"Dividend (paid to cash)")*AJ528</f>
        <v>0</v>
      </c>
      <c r="BV528" s="6"/>
      <c r="BX528" s="6">
        <f t="shared" ca="1" si="222"/>
        <v>642760.18499999994</v>
      </c>
      <c r="BZ528" s="3">
        <f t="shared" si="223"/>
        <v>42664</v>
      </c>
      <c r="CA528" s="4">
        <f t="shared" ca="1" si="218"/>
        <v>455111.24</v>
      </c>
      <c r="CB528" s="4">
        <f t="shared" ca="1" si="219"/>
        <v>642760.18499999994</v>
      </c>
      <c r="CD528" s="4">
        <f t="shared" ca="1" si="220"/>
        <v>1097871.4249999998</v>
      </c>
    </row>
    <row r="529" spans="2:82" x14ac:dyDescent="0.15">
      <c r="B529" s="3">
        <f t="shared" si="221"/>
        <v>42667</v>
      </c>
      <c r="C529" s="2">
        <v>14923</v>
      </c>
      <c r="E529" s="70">
        <v>42667</v>
      </c>
      <c r="F529" s="69">
        <v>9.82</v>
      </c>
      <c r="G529" s="69">
        <v>2.6</v>
      </c>
      <c r="H529" s="69">
        <v>20.149999999999999</v>
      </c>
      <c r="I529" s="69">
        <v>37.549999999999997</v>
      </c>
      <c r="J529" s="69">
        <v>8.33</v>
      </c>
      <c r="K529" s="69">
        <v>14.89</v>
      </c>
      <c r="L529" s="69">
        <v>16.37</v>
      </c>
      <c r="M529" s="69">
        <v>7.34</v>
      </c>
      <c r="N529" s="69">
        <v>9.9</v>
      </c>
      <c r="O529" s="69">
        <v>11.96</v>
      </c>
      <c r="P529" s="69">
        <v>21.57</v>
      </c>
      <c r="Q529" s="69">
        <v>1.4</v>
      </c>
      <c r="R529" s="69">
        <v>5.35</v>
      </c>
      <c r="S529" s="69">
        <v>43.35</v>
      </c>
      <c r="T529" s="4"/>
      <c r="V529" s="3">
        <f t="shared" si="200"/>
        <v>42667</v>
      </c>
      <c r="W529" s="40">
        <f ca="1">W528+SUMIFS('Transactions (Dated)'!$E$2:$E$53,'Transactions (Dated)'!$D$2:$D$53,'Share Values'!$V529,'Transactions (Dated)'!$B$2:$B$53,'Share Values'!W$11,'Transactions (Dated)'!$C$2:$C$53,"Buy")-SUMIFS('Transactions (Dated)'!$E$2:$E$53,'Transactions (Dated)'!$D$2:$D$53,'Share Values'!$V529,'Transactions (Dated)'!$B$2:$B$53,'Share Values'!W$11,'Transactions (Dated)'!$C$2:$C$53,"Sell")</f>
        <v>4625</v>
      </c>
      <c r="X529" s="40">
        <f ca="1">X528+SUMIFS('Transactions (Dated)'!$E$2:$E$53,'Transactions (Dated)'!$D$2:$D$53,'Share Values'!$V529,'Transactions (Dated)'!$B$2:$B$53,'Share Values'!X$11,'Transactions (Dated)'!$C$2:$C$53,"Buy")-SUMIFS('Transactions (Dated)'!$E$2:$E$53,'Transactions (Dated)'!$D$2:$D$53,'Share Values'!$V529,'Transactions (Dated)'!$B$2:$B$53,'Share Values'!X$11,'Transactions (Dated)'!$C$2:$C$53,"Sell")</f>
        <v>9375</v>
      </c>
      <c r="Y529" s="40">
        <f ca="1">Y528+SUMIFS('Transactions (Dated)'!$E$2:$E$53,'Transactions (Dated)'!$D$2:$D$53,'Share Values'!$V529,'Transactions (Dated)'!$B$2:$B$53,'Share Values'!Y$11,'Transactions (Dated)'!$C$2:$C$53,"Buy")-SUMIFS('Transactions (Dated)'!$E$2:$E$53,'Transactions (Dated)'!$D$2:$D$53,'Share Values'!$V529,'Transactions (Dated)'!$B$2:$B$53,'Share Values'!Y$11,'Transactions (Dated)'!$C$2:$C$53,"Sell")</f>
        <v>0</v>
      </c>
      <c r="Z529" s="40">
        <f ca="1">Z528+SUMIFS('Transactions (Dated)'!$E$2:$E$53,'Transactions (Dated)'!$D$2:$D$53,'Share Values'!$V529,'Transactions (Dated)'!$B$2:$B$53,'Share Values'!Z$11,'Transactions (Dated)'!$C$2:$C$53,"Buy")-SUMIFS('Transactions (Dated)'!$E$2:$E$53,'Transactions (Dated)'!$D$2:$D$53,'Share Values'!$V529,'Transactions (Dated)'!$B$2:$B$53,'Share Values'!Z$11,'Transactions (Dated)'!$C$2:$C$53,"Sell")</f>
        <v>1892</v>
      </c>
      <c r="AA529" s="40">
        <f ca="1">AA528+SUMIFS('Transactions (Dated)'!$E$2:$E$53,'Transactions (Dated)'!$D$2:$D$53,'Share Values'!$V529,'Transactions (Dated)'!$B$2:$B$53,'Share Values'!AA$11,'Transactions (Dated)'!$C$2:$C$53,"Buy")-SUMIFS('Transactions (Dated)'!$E$2:$E$53,'Transactions (Dated)'!$D$2:$D$53,'Share Values'!$V529,'Transactions (Dated)'!$B$2:$B$53,'Share Values'!AA$11,'Transactions (Dated)'!$C$2:$C$53,"Sell")</f>
        <v>2348</v>
      </c>
      <c r="AB529" s="40">
        <f ca="1">AB528+SUMIFS('Transactions (Dated)'!$E$2:$E$53,'Transactions (Dated)'!$D$2:$D$53,'Share Values'!$V529,'Transactions (Dated)'!$B$2:$B$53,'Share Values'!AB$11,'Transactions (Dated)'!$C$2:$C$53,"Buy")-SUMIFS('Transactions (Dated)'!$E$2:$E$53,'Transactions (Dated)'!$D$2:$D$53,'Share Values'!$V529,'Transactions (Dated)'!$B$2:$B$53,'Share Values'!AB$11,'Transactions (Dated)'!$C$2:$C$53,"Sell")</f>
        <v>4900</v>
      </c>
      <c r="AC529" s="40">
        <f ca="1">AC528+SUMIFS('Transactions (Dated)'!$E$2:$E$53,'Transactions (Dated)'!$D$2:$D$53,'Share Values'!$V529,'Transactions (Dated)'!$B$2:$B$53,'Share Values'!AC$11,'Transactions (Dated)'!$C$2:$C$53,"Buy")-SUMIFS('Transactions (Dated)'!$E$2:$E$53,'Transactions (Dated)'!$D$2:$D$53,'Share Values'!$V529,'Transactions (Dated)'!$B$2:$B$53,'Share Values'!AC$11,'Transactions (Dated)'!$C$2:$C$53,"Sell")</f>
        <v>2900</v>
      </c>
      <c r="AD529" s="40">
        <f ca="1">AD528+SUMIFS('Transactions (Dated)'!$E$2:$E$53,'Transactions (Dated)'!$D$2:$D$53,'Share Values'!$V529,'Transactions (Dated)'!$B$2:$B$53,'Share Values'!AD$11,'Transactions (Dated)'!$C$2:$C$53,"Buy")-SUMIFS('Transactions (Dated)'!$E$2:$E$53,'Transactions (Dated)'!$D$2:$D$53,'Share Values'!$V529,'Transactions (Dated)'!$B$2:$B$53,'Share Values'!AD$11,'Transactions (Dated)'!$C$2:$C$53,"Sell")</f>
        <v>14201</v>
      </c>
      <c r="AE529" s="40">
        <f ca="1">AE528+SUMIFS('Transactions (Dated)'!$E$2:$E$53,'Transactions (Dated)'!$D$2:$D$53,'Share Values'!$V529,'Transactions (Dated)'!$B$2:$B$53,'Share Values'!AE$11,'Transactions (Dated)'!$C$2:$C$53,"Buy")-SUMIFS('Transactions (Dated)'!$E$2:$E$53,'Transactions (Dated)'!$D$2:$D$53,'Share Values'!$V529,'Transactions (Dated)'!$B$2:$B$53,'Share Values'!AE$11,'Transactions (Dated)'!$C$2:$C$53,"Sell")</f>
        <v>6835</v>
      </c>
      <c r="AF529" s="40">
        <f ca="1">AF528+SUMIFS('Transactions (Dated)'!$E$2:$E$53,'Transactions (Dated)'!$D$2:$D$53,'Share Values'!$V529,'Transactions (Dated)'!$B$2:$B$53,'Share Values'!AF$11,'Transactions (Dated)'!$C$2:$C$53,"Buy")-SUMIFS('Transactions (Dated)'!$E$2:$E$53,'Transactions (Dated)'!$D$2:$D$53,'Share Values'!$V529,'Transactions (Dated)'!$B$2:$B$53,'Share Values'!AF$11,'Transactions (Dated)'!$C$2:$C$53,"Sell")</f>
        <v>0</v>
      </c>
      <c r="AG529" s="40">
        <f ca="1">AG528+SUMIFS('Transactions (Dated)'!$E$2:$E$53,'Transactions (Dated)'!$D$2:$D$53,'Share Values'!$V529,'Transactions (Dated)'!$B$2:$B$53,'Share Values'!AG$11,'Transactions (Dated)'!$C$2:$C$53,"Buy")-SUMIFS('Transactions (Dated)'!$E$2:$E$53,'Transactions (Dated)'!$D$2:$D$53,'Share Values'!$V529,'Transactions (Dated)'!$B$2:$B$53,'Share Values'!AG$11,'Transactions (Dated)'!$C$2:$C$53,"Sell")</f>
        <v>0</v>
      </c>
      <c r="AH529" s="40">
        <f ca="1">AH528+SUMIFS('Transactions (Dated)'!$E$2:$E$53,'Transactions (Dated)'!$D$2:$D$53,'Share Values'!$V529,'Transactions (Dated)'!$B$2:$B$53,'Share Values'!AH$11,'Transactions (Dated)'!$C$2:$C$53,"Buy")-SUMIFS('Transactions (Dated)'!$E$2:$E$53,'Transactions (Dated)'!$D$2:$D$53,'Share Values'!$V529,'Transactions (Dated)'!$B$2:$B$53,'Share Values'!AH$11,'Transactions (Dated)'!$C$2:$C$53,"Sell")</f>
        <v>0</v>
      </c>
      <c r="AI529" s="40">
        <f ca="1">AI528+SUMIFS('Transactions (Dated)'!$E$2:$E$53,'Transactions (Dated)'!$D$2:$D$53,'Share Values'!$V529,'Transactions (Dated)'!$B$2:$B$53,'Share Values'!AI$11,'Transactions (Dated)'!$C$2:$C$53,"Buy")-SUMIFS('Transactions (Dated)'!$E$2:$E$53,'Transactions (Dated)'!$D$2:$D$53,'Share Values'!$V529,'Transactions (Dated)'!$B$2:$B$53,'Share Values'!AI$11,'Transactions (Dated)'!$C$2:$C$53,"Sell")</f>
        <v>0</v>
      </c>
      <c r="AJ529" s="40">
        <f ca="1">AJ528+SUMIFS('Transactions (Dated)'!$E$2:$E$53,'Transactions (Dated)'!$D$2:$D$53,'Share Values'!$V529,'Transactions (Dated)'!$B$2:$B$53,'Share Values'!AJ$11,'Transactions (Dated)'!$C$2:$C$53,"Buy")-SUMIFS('Transactions (Dated)'!$E$2:$E$53,'Transactions (Dated)'!$D$2:$D$53,'Share Values'!$V529,'Transactions (Dated)'!$B$2:$B$53,'Share Values'!AJ$11,'Transactions (Dated)'!$C$2:$C$53,"Sell")</f>
        <v>0</v>
      </c>
      <c r="AK529" s="40"/>
      <c r="AM529" s="3">
        <f t="shared" si="201"/>
        <v>42667</v>
      </c>
      <c r="AN529" s="6">
        <f t="shared" ca="1" si="202"/>
        <v>45417.5</v>
      </c>
      <c r="AO529" s="6">
        <f t="shared" ca="1" si="203"/>
        <v>24375</v>
      </c>
      <c r="AP529" s="6">
        <f t="shared" ca="1" si="204"/>
        <v>0</v>
      </c>
      <c r="AQ529" s="6">
        <f t="shared" ca="1" si="205"/>
        <v>71044.599999999991</v>
      </c>
      <c r="AR529" s="6">
        <f t="shared" ca="1" si="206"/>
        <v>19558.84</v>
      </c>
      <c r="AS529" s="6">
        <f t="shared" ca="1" si="207"/>
        <v>72961</v>
      </c>
      <c r="AT529" s="6">
        <f t="shared" ca="1" si="208"/>
        <v>47473</v>
      </c>
      <c r="AU529" s="6">
        <f t="shared" ca="1" si="209"/>
        <v>104235.34</v>
      </c>
      <c r="AV529" s="6">
        <f t="shared" ca="1" si="210"/>
        <v>67666.5</v>
      </c>
      <c r="AW529" s="6">
        <f t="shared" ca="1" si="211"/>
        <v>0</v>
      </c>
      <c r="AX529" s="6">
        <f t="shared" ca="1" si="212"/>
        <v>0</v>
      </c>
      <c r="AY529" s="6">
        <f t="shared" ca="1" si="213"/>
        <v>0</v>
      </c>
      <c r="AZ529" s="6">
        <f t="shared" ca="1" si="214"/>
        <v>0</v>
      </c>
      <c r="BA529" s="6">
        <f t="shared" ca="1" si="215"/>
        <v>0</v>
      </c>
      <c r="BB529" s="6"/>
      <c r="BD529" s="4">
        <f t="shared" ca="1" si="216"/>
        <v>452731.77999999991</v>
      </c>
      <c r="BF529" s="3">
        <f t="shared" si="217"/>
        <v>42667</v>
      </c>
      <c r="BG529" s="6">
        <f>BG528+SUMIFS('Transactions (Dated)'!H:H,'Transactions (Dated)'!D:D,'Share Values'!AM529)</f>
        <v>633797.67999999993</v>
      </c>
      <c r="BH529" s="6">
        <f ca="1">BH528+SUMIFS('Transactions (Dated)'!$F:$F,'Transactions (Dated)'!$D:$D,$BF529,'Transactions (Dated)'!$B:$B,BH$11,'Transactions (Dated)'!$C:$C,"Dividend (paid to cash)")*W529</f>
        <v>0</v>
      </c>
      <c r="BI529" s="6">
        <f ca="1">BI528+SUMIFS('Transactions (Dated)'!$F:$F,'Transactions (Dated)'!$D:$D,$BF529,'Transactions (Dated)'!$B:$B,BI$11,'Transactions (Dated)'!$C:$C,"Dividend (paid to cash)")*X529</f>
        <v>2421.875</v>
      </c>
      <c r="BJ529" s="6">
        <f ca="1">BJ528+SUMIFS('Transactions (Dated)'!$F:$F,'Transactions (Dated)'!$D:$D,$BF529,'Transactions (Dated)'!$B:$B,BJ$11,'Transactions (Dated)'!$C:$C,"Dividend (paid to cash)")*Y529</f>
        <v>0</v>
      </c>
      <c r="BK529" s="6">
        <f ca="1">BK528+SUMIFS('Transactions (Dated)'!$F:$F,'Transactions (Dated)'!$D:$D,$BF529,'Transactions (Dated)'!$B:$B,BK$11,'Transactions (Dated)'!$C:$C,"Dividend (paid to cash)")*Z529</f>
        <v>482.46000000000004</v>
      </c>
      <c r="BL529" s="6">
        <f ca="1">BL528+SUMIFS('Transactions (Dated)'!$F:$F,'Transactions (Dated)'!$D:$D,$BF529,'Transactions (Dated)'!$B:$B,BL$11,'Transactions (Dated)'!$C:$C,"Dividend (paid to cash)")*AA529</f>
        <v>0</v>
      </c>
      <c r="BM529" s="6">
        <f ca="1">BM528+SUMIFS('Transactions (Dated)'!$F:$F,'Transactions (Dated)'!$D:$D,$BF529,'Transactions (Dated)'!$B:$B,BM$11,'Transactions (Dated)'!$C:$C,"Dividend (paid to cash)")*AB529</f>
        <v>3593.17</v>
      </c>
      <c r="BN529" s="6">
        <f ca="1">BN528+SUMIFS('Transactions (Dated)'!$F:$F,'Transactions (Dated)'!$D:$D,$BF529,'Transactions (Dated)'!$B:$B,BN$11,'Transactions (Dated)'!$C:$C,"Dividend (paid to cash)")*AC529</f>
        <v>2465</v>
      </c>
      <c r="BO529" s="6">
        <f ca="1">BO528+SUMIFS('Transactions (Dated)'!$F:$F,'Transactions (Dated)'!$D:$D,$BF529,'Transactions (Dated)'!$B:$B,BO$11,'Transactions (Dated)'!$C:$C,"Dividend (paid to cash)")*AD529</f>
        <v>0</v>
      </c>
      <c r="BP529" s="6">
        <f ca="1">BP528+SUMIFS('Transactions (Dated)'!$F:$F,'Transactions (Dated)'!$D:$D,$BF529,'Transactions (Dated)'!$B:$B,BP$11,'Transactions (Dated)'!$C:$C,"Dividend (paid to cash)")*AE529</f>
        <v>0</v>
      </c>
      <c r="BQ529" s="6">
        <f ca="1">BQ528+SUMIFS('Transactions (Dated)'!$F:$F,'Transactions (Dated)'!$D:$D,$BF529,'Transactions (Dated)'!$B:$B,BQ$11,'Transactions (Dated)'!$C:$C,"Dividend (paid to cash)")*AF529</f>
        <v>0</v>
      </c>
      <c r="BR529" s="6">
        <f ca="1">BR528+SUMIFS('Transactions (Dated)'!$F:$F,'Transactions (Dated)'!$D:$D,$BF529,'Transactions (Dated)'!$B:$B,BR$11,'Transactions (Dated)'!$C:$C,"Dividend (paid to cash)")*AG529</f>
        <v>0</v>
      </c>
      <c r="BS529" s="6">
        <f ca="1">BS528+SUMIFS('Transactions (Dated)'!$F:$F,'Transactions (Dated)'!$D:$D,$BF529,'Transactions (Dated)'!$B:$B,BS$11,'Transactions (Dated)'!$C:$C,"Dividend (paid to cash)")*AH529</f>
        <v>0</v>
      </c>
      <c r="BT529" s="6">
        <f ca="1">BT528+SUMIFS('Transactions (Dated)'!$F:$F,'Transactions (Dated)'!$D:$D,$BF529,'Transactions (Dated)'!$B:$B,BT$11,'Transactions (Dated)'!$C:$C,"Dividend (paid to cash)")*AI529</f>
        <v>0</v>
      </c>
      <c r="BU529" s="6">
        <f ca="1">BU528+SUMIFS('Transactions (Dated)'!$F:$F,'Transactions (Dated)'!$D:$D,$BF529,'Transactions (Dated)'!$B:$B,BU$11,'Transactions (Dated)'!$C:$C,"Dividend (paid to cash)")*AJ529</f>
        <v>0</v>
      </c>
      <c r="BV529" s="6"/>
      <c r="BX529" s="6">
        <f t="shared" ca="1" si="222"/>
        <v>642760.18499999994</v>
      </c>
      <c r="BZ529" s="3">
        <f t="shared" si="223"/>
        <v>42667</v>
      </c>
      <c r="CA529" s="4">
        <f t="shared" ca="1" si="218"/>
        <v>452731.77999999991</v>
      </c>
      <c r="CB529" s="4">
        <f t="shared" ca="1" si="219"/>
        <v>642760.18499999994</v>
      </c>
      <c r="CD529" s="4">
        <f t="shared" ca="1" si="220"/>
        <v>1095491.9649999999</v>
      </c>
    </row>
    <row r="530" spans="2:82" x14ac:dyDescent="0.15">
      <c r="B530" s="3">
        <f t="shared" si="221"/>
        <v>42668</v>
      </c>
      <c r="C530" s="2">
        <v>14870.6</v>
      </c>
      <c r="E530" s="70">
        <v>42668</v>
      </c>
      <c r="F530" s="69">
        <v>9.7200000000000006</v>
      </c>
      <c r="G530" s="69">
        <v>2.58</v>
      </c>
      <c r="H530" s="69">
        <v>20.07</v>
      </c>
      <c r="I530" s="69">
        <v>37.86</v>
      </c>
      <c r="J530" s="69">
        <v>8.1999999999999993</v>
      </c>
      <c r="K530" s="69">
        <v>14.85</v>
      </c>
      <c r="L530" s="69">
        <v>16.16</v>
      </c>
      <c r="M530" s="69">
        <v>7.51</v>
      </c>
      <c r="N530" s="69">
        <v>9.8000000000000007</v>
      </c>
      <c r="O530" s="69">
        <v>11.99</v>
      </c>
      <c r="P530" s="69">
        <v>21.2</v>
      </c>
      <c r="Q530" s="69">
        <v>1.32</v>
      </c>
      <c r="R530" s="69">
        <v>5.35</v>
      </c>
      <c r="S530" s="69">
        <v>43.37</v>
      </c>
      <c r="T530" s="4"/>
      <c r="V530" s="3">
        <f t="shared" si="200"/>
        <v>42668</v>
      </c>
      <c r="W530" s="40">
        <f ca="1">W529+SUMIFS('Transactions (Dated)'!$E$2:$E$53,'Transactions (Dated)'!$D$2:$D$53,'Share Values'!$V530,'Transactions (Dated)'!$B$2:$B$53,'Share Values'!W$11,'Transactions (Dated)'!$C$2:$C$53,"Buy")-SUMIFS('Transactions (Dated)'!$E$2:$E$53,'Transactions (Dated)'!$D$2:$D$53,'Share Values'!$V530,'Transactions (Dated)'!$B$2:$B$53,'Share Values'!W$11,'Transactions (Dated)'!$C$2:$C$53,"Sell")</f>
        <v>4625</v>
      </c>
      <c r="X530" s="40">
        <f ca="1">X529+SUMIFS('Transactions (Dated)'!$E$2:$E$53,'Transactions (Dated)'!$D$2:$D$53,'Share Values'!$V530,'Transactions (Dated)'!$B$2:$B$53,'Share Values'!X$11,'Transactions (Dated)'!$C$2:$C$53,"Buy")-SUMIFS('Transactions (Dated)'!$E$2:$E$53,'Transactions (Dated)'!$D$2:$D$53,'Share Values'!$V530,'Transactions (Dated)'!$B$2:$B$53,'Share Values'!X$11,'Transactions (Dated)'!$C$2:$C$53,"Sell")</f>
        <v>9375</v>
      </c>
      <c r="Y530" s="40">
        <f ca="1">Y529+SUMIFS('Transactions (Dated)'!$E$2:$E$53,'Transactions (Dated)'!$D$2:$D$53,'Share Values'!$V530,'Transactions (Dated)'!$B$2:$B$53,'Share Values'!Y$11,'Transactions (Dated)'!$C$2:$C$53,"Buy")-SUMIFS('Transactions (Dated)'!$E$2:$E$53,'Transactions (Dated)'!$D$2:$D$53,'Share Values'!$V530,'Transactions (Dated)'!$B$2:$B$53,'Share Values'!Y$11,'Transactions (Dated)'!$C$2:$C$53,"Sell")</f>
        <v>0</v>
      </c>
      <c r="Z530" s="40">
        <f ca="1">Z529+SUMIFS('Transactions (Dated)'!$E$2:$E$53,'Transactions (Dated)'!$D$2:$D$53,'Share Values'!$V530,'Transactions (Dated)'!$B$2:$B$53,'Share Values'!Z$11,'Transactions (Dated)'!$C$2:$C$53,"Buy")-SUMIFS('Transactions (Dated)'!$E$2:$E$53,'Transactions (Dated)'!$D$2:$D$53,'Share Values'!$V530,'Transactions (Dated)'!$B$2:$B$53,'Share Values'!Z$11,'Transactions (Dated)'!$C$2:$C$53,"Sell")</f>
        <v>1892</v>
      </c>
      <c r="AA530" s="40">
        <f ca="1">AA529+SUMIFS('Transactions (Dated)'!$E$2:$E$53,'Transactions (Dated)'!$D$2:$D$53,'Share Values'!$V530,'Transactions (Dated)'!$B$2:$B$53,'Share Values'!AA$11,'Transactions (Dated)'!$C$2:$C$53,"Buy")-SUMIFS('Transactions (Dated)'!$E$2:$E$53,'Transactions (Dated)'!$D$2:$D$53,'Share Values'!$V530,'Transactions (Dated)'!$B$2:$B$53,'Share Values'!AA$11,'Transactions (Dated)'!$C$2:$C$53,"Sell")</f>
        <v>2348</v>
      </c>
      <c r="AB530" s="40">
        <f ca="1">AB529+SUMIFS('Transactions (Dated)'!$E$2:$E$53,'Transactions (Dated)'!$D$2:$D$53,'Share Values'!$V530,'Transactions (Dated)'!$B$2:$B$53,'Share Values'!AB$11,'Transactions (Dated)'!$C$2:$C$53,"Buy")-SUMIFS('Transactions (Dated)'!$E$2:$E$53,'Transactions (Dated)'!$D$2:$D$53,'Share Values'!$V530,'Transactions (Dated)'!$B$2:$B$53,'Share Values'!AB$11,'Transactions (Dated)'!$C$2:$C$53,"Sell")</f>
        <v>4900</v>
      </c>
      <c r="AC530" s="40">
        <f ca="1">AC529+SUMIFS('Transactions (Dated)'!$E$2:$E$53,'Transactions (Dated)'!$D$2:$D$53,'Share Values'!$V530,'Transactions (Dated)'!$B$2:$B$53,'Share Values'!AC$11,'Transactions (Dated)'!$C$2:$C$53,"Buy")-SUMIFS('Transactions (Dated)'!$E$2:$E$53,'Transactions (Dated)'!$D$2:$D$53,'Share Values'!$V530,'Transactions (Dated)'!$B$2:$B$53,'Share Values'!AC$11,'Transactions (Dated)'!$C$2:$C$53,"Sell")</f>
        <v>2900</v>
      </c>
      <c r="AD530" s="40">
        <f ca="1">AD529+SUMIFS('Transactions (Dated)'!$E$2:$E$53,'Transactions (Dated)'!$D$2:$D$53,'Share Values'!$V530,'Transactions (Dated)'!$B$2:$B$53,'Share Values'!AD$11,'Transactions (Dated)'!$C$2:$C$53,"Buy")-SUMIFS('Transactions (Dated)'!$E$2:$E$53,'Transactions (Dated)'!$D$2:$D$53,'Share Values'!$V530,'Transactions (Dated)'!$B$2:$B$53,'Share Values'!AD$11,'Transactions (Dated)'!$C$2:$C$53,"Sell")</f>
        <v>14201</v>
      </c>
      <c r="AE530" s="40">
        <f ca="1">AE529+SUMIFS('Transactions (Dated)'!$E$2:$E$53,'Transactions (Dated)'!$D$2:$D$53,'Share Values'!$V530,'Transactions (Dated)'!$B$2:$B$53,'Share Values'!AE$11,'Transactions (Dated)'!$C$2:$C$53,"Buy")-SUMIFS('Transactions (Dated)'!$E$2:$E$53,'Transactions (Dated)'!$D$2:$D$53,'Share Values'!$V530,'Transactions (Dated)'!$B$2:$B$53,'Share Values'!AE$11,'Transactions (Dated)'!$C$2:$C$53,"Sell")</f>
        <v>6835</v>
      </c>
      <c r="AF530" s="40">
        <f ca="1">AF529+SUMIFS('Transactions (Dated)'!$E$2:$E$53,'Transactions (Dated)'!$D$2:$D$53,'Share Values'!$V530,'Transactions (Dated)'!$B$2:$B$53,'Share Values'!AF$11,'Transactions (Dated)'!$C$2:$C$53,"Buy")-SUMIFS('Transactions (Dated)'!$E$2:$E$53,'Transactions (Dated)'!$D$2:$D$53,'Share Values'!$V530,'Transactions (Dated)'!$B$2:$B$53,'Share Values'!AF$11,'Transactions (Dated)'!$C$2:$C$53,"Sell")</f>
        <v>0</v>
      </c>
      <c r="AG530" s="40">
        <f ca="1">AG529+SUMIFS('Transactions (Dated)'!$E$2:$E$53,'Transactions (Dated)'!$D$2:$D$53,'Share Values'!$V530,'Transactions (Dated)'!$B$2:$B$53,'Share Values'!AG$11,'Transactions (Dated)'!$C$2:$C$53,"Buy")-SUMIFS('Transactions (Dated)'!$E$2:$E$53,'Transactions (Dated)'!$D$2:$D$53,'Share Values'!$V530,'Transactions (Dated)'!$B$2:$B$53,'Share Values'!AG$11,'Transactions (Dated)'!$C$2:$C$53,"Sell")</f>
        <v>0</v>
      </c>
      <c r="AH530" s="40">
        <f ca="1">AH529+SUMIFS('Transactions (Dated)'!$E$2:$E$53,'Transactions (Dated)'!$D$2:$D$53,'Share Values'!$V530,'Transactions (Dated)'!$B$2:$B$53,'Share Values'!AH$11,'Transactions (Dated)'!$C$2:$C$53,"Buy")-SUMIFS('Transactions (Dated)'!$E$2:$E$53,'Transactions (Dated)'!$D$2:$D$53,'Share Values'!$V530,'Transactions (Dated)'!$B$2:$B$53,'Share Values'!AH$11,'Transactions (Dated)'!$C$2:$C$53,"Sell")</f>
        <v>0</v>
      </c>
      <c r="AI530" s="40">
        <f ca="1">AI529+SUMIFS('Transactions (Dated)'!$E$2:$E$53,'Transactions (Dated)'!$D$2:$D$53,'Share Values'!$V530,'Transactions (Dated)'!$B$2:$B$53,'Share Values'!AI$11,'Transactions (Dated)'!$C$2:$C$53,"Buy")-SUMIFS('Transactions (Dated)'!$E$2:$E$53,'Transactions (Dated)'!$D$2:$D$53,'Share Values'!$V530,'Transactions (Dated)'!$B$2:$B$53,'Share Values'!AI$11,'Transactions (Dated)'!$C$2:$C$53,"Sell")</f>
        <v>0</v>
      </c>
      <c r="AJ530" s="40">
        <f ca="1">AJ529+SUMIFS('Transactions (Dated)'!$E$2:$E$53,'Transactions (Dated)'!$D$2:$D$53,'Share Values'!$V530,'Transactions (Dated)'!$B$2:$B$53,'Share Values'!AJ$11,'Transactions (Dated)'!$C$2:$C$53,"Buy")-SUMIFS('Transactions (Dated)'!$E$2:$E$53,'Transactions (Dated)'!$D$2:$D$53,'Share Values'!$V530,'Transactions (Dated)'!$B$2:$B$53,'Share Values'!AJ$11,'Transactions (Dated)'!$C$2:$C$53,"Sell")</f>
        <v>0</v>
      </c>
      <c r="AK530" s="40"/>
      <c r="AM530" s="3">
        <f t="shared" si="201"/>
        <v>42668</v>
      </c>
      <c r="AN530" s="6">
        <f t="shared" ca="1" si="202"/>
        <v>44955</v>
      </c>
      <c r="AO530" s="6">
        <f t="shared" ca="1" si="203"/>
        <v>24187.5</v>
      </c>
      <c r="AP530" s="6">
        <f t="shared" ca="1" si="204"/>
        <v>0</v>
      </c>
      <c r="AQ530" s="6">
        <f t="shared" ca="1" si="205"/>
        <v>71631.12</v>
      </c>
      <c r="AR530" s="6">
        <f t="shared" ca="1" si="206"/>
        <v>19253.599999999999</v>
      </c>
      <c r="AS530" s="6">
        <f t="shared" ca="1" si="207"/>
        <v>72765</v>
      </c>
      <c r="AT530" s="6">
        <f t="shared" ca="1" si="208"/>
        <v>46864</v>
      </c>
      <c r="AU530" s="6">
        <f t="shared" ca="1" si="209"/>
        <v>106649.51</v>
      </c>
      <c r="AV530" s="6">
        <f t="shared" ca="1" si="210"/>
        <v>66983</v>
      </c>
      <c r="AW530" s="6">
        <f t="shared" ca="1" si="211"/>
        <v>0</v>
      </c>
      <c r="AX530" s="6">
        <f t="shared" ca="1" si="212"/>
        <v>0</v>
      </c>
      <c r="AY530" s="6">
        <f t="shared" ca="1" si="213"/>
        <v>0</v>
      </c>
      <c r="AZ530" s="6">
        <f t="shared" ca="1" si="214"/>
        <v>0</v>
      </c>
      <c r="BA530" s="6">
        <f t="shared" ca="1" si="215"/>
        <v>0</v>
      </c>
      <c r="BB530" s="6"/>
      <c r="BD530" s="4">
        <f t="shared" ca="1" si="216"/>
        <v>453288.73</v>
      </c>
      <c r="BF530" s="3">
        <f t="shared" si="217"/>
        <v>42668</v>
      </c>
      <c r="BG530" s="6">
        <f>BG529+SUMIFS('Transactions (Dated)'!H:H,'Transactions (Dated)'!D:D,'Share Values'!AM530)</f>
        <v>633797.67999999993</v>
      </c>
      <c r="BH530" s="6">
        <f ca="1">BH529+SUMIFS('Transactions (Dated)'!$F:$F,'Transactions (Dated)'!$D:$D,$BF530,'Transactions (Dated)'!$B:$B,BH$11,'Transactions (Dated)'!$C:$C,"Dividend (paid to cash)")*W530</f>
        <v>0</v>
      </c>
      <c r="BI530" s="6">
        <f ca="1">BI529+SUMIFS('Transactions (Dated)'!$F:$F,'Transactions (Dated)'!$D:$D,$BF530,'Transactions (Dated)'!$B:$B,BI$11,'Transactions (Dated)'!$C:$C,"Dividend (paid to cash)")*X530</f>
        <v>2421.875</v>
      </c>
      <c r="BJ530" s="6">
        <f ca="1">BJ529+SUMIFS('Transactions (Dated)'!$F:$F,'Transactions (Dated)'!$D:$D,$BF530,'Transactions (Dated)'!$B:$B,BJ$11,'Transactions (Dated)'!$C:$C,"Dividend (paid to cash)")*Y530</f>
        <v>0</v>
      </c>
      <c r="BK530" s="6">
        <f ca="1">BK529+SUMIFS('Transactions (Dated)'!$F:$F,'Transactions (Dated)'!$D:$D,$BF530,'Transactions (Dated)'!$B:$B,BK$11,'Transactions (Dated)'!$C:$C,"Dividend (paid to cash)")*Z530</f>
        <v>482.46000000000004</v>
      </c>
      <c r="BL530" s="6">
        <f ca="1">BL529+SUMIFS('Transactions (Dated)'!$F:$F,'Transactions (Dated)'!$D:$D,$BF530,'Transactions (Dated)'!$B:$B,BL$11,'Transactions (Dated)'!$C:$C,"Dividend (paid to cash)")*AA530</f>
        <v>0</v>
      </c>
      <c r="BM530" s="6">
        <f ca="1">BM529+SUMIFS('Transactions (Dated)'!$F:$F,'Transactions (Dated)'!$D:$D,$BF530,'Transactions (Dated)'!$B:$B,BM$11,'Transactions (Dated)'!$C:$C,"Dividend (paid to cash)")*AB530</f>
        <v>3593.17</v>
      </c>
      <c r="BN530" s="6">
        <f ca="1">BN529+SUMIFS('Transactions (Dated)'!$F:$F,'Transactions (Dated)'!$D:$D,$BF530,'Transactions (Dated)'!$B:$B,BN$11,'Transactions (Dated)'!$C:$C,"Dividend (paid to cash)")*AC530</f>
        <v>2465</v>
      </c>
      <c r="BO530" s="6">
        <f ca="1">BO529+SUMIFS('Transactions (Dated)'!$F:$F,'Transactions (Dated)'!$D:$D,$BF530,'Transactions (Dated)'!$B:$B,BO$11,'Transactions (Dated)'!$C:$C,"Dividend (paid to cash)")*AD530</f>
        <v>0</v>
      </c>
      <c r="BP530" s="6">
        <f ca="1">BP529+SUMIFS('Transactions (Dated)'!$F:$F,'Transactions (Dated)'!$D:$D,$BF530,'Transactions (Dated)'!$B:$B,BP$11,'Transactions (Dated)'!$C:$C,"Dividend (paid to cash)")*AE530</f>
        <v>0</v>
      </c>
      <c r="BQ530" s="6">
        <f ca="1">BQ529+SUMIFS('Transactions (Dated)'!$F:$F,'Transactions (Dated)'!$D:$D,$BF530,'Transactions (Dated)'!$B:$B,BQ$11,'Transactions (Dated)'!$C:$C,"Dividend (paid to cash)")*AF530</f>
        <v>0</v>
      </c>
      <c r="BR530" s="6">
        <f ca="1">BR529+SUMIFS('Transactions (Dated)'!$F:$F,'Transactions (Dated)'!$D:$D,$BF530,'Transactions (Dated)'!$B:$B,BR$11,'Transactions (Dated)'!$C:$C,"Dividend (paid to cash)")*AG530</f>
        <v>0</v>
      </c>
      <c r="BS530" s="6">
        <f ca="1">BS529+SUMIFS('Transactions (Dated)'!$F:$F,'Transactions (Dated)'!$D:$D,$BF530,'Transactions (Dated)'!$B:$B,BS$11,'Transactions (Dated)'!$C:$C,"Dividend (paid to cash)")*AH530</f>
        <v>0</v>
      </c>
      <c r="BT530" s="6">
        <f ca="1">BT529+SUMIFS('Transactions (Dated)'!$F:$F,'Transactions (Dated)'!$D:$D,$BF530,'Transactions (Dated)'!$B:$B,BT$11,'Transactions (Dated)'!$C:$C,"Dividend (paid to cash)")*AI530</f>
        <v>0</v>
      </c>
      <c r="BU530" s="6">
        <f ca="1">BU529+SUMIFS('Transactions (Dated)'!$F:$F,'Transactions (Dated)'!$D:$D,$BF530,'Transactions (Dated)'!$B:$B,BU$11,'Transactions (Dated)'!$C:$C,"Dividend (paid to cash)")*AJ530</f>
        <v>0</v>
      </c>
      <c r="BV530" s="6"/>
      <c r="BX530" s="6">
        <f t="shared" ca="1" si="222"/>
        <v>642760.18499999994</v>
      </c>
      <c r="BZ530" s="3">
        <f t="shared" si="223"/>
        <v>42668</v>
      </c>
      <c r="CA530" s="4">
        <f t="shared" ca="1" si="218"/>
        <v>453288.73</v>
      </c>
      <c r="CB530" s="4">
        <f t="shared" ca="1" si="219"/>
        <v>642760.18499999994</v>
      </c>
      <c r="CD530" s="4">
        <f t="shared" ca="1" si="220"/>
        <v>1096048.915</v>
      </c>
    </row>
    <row r="531" spans="2:82" x14ac:dyDescent="0.15">
      <c r="B531" s="3">
        <f t="shared" si="221"/>
        <v>42669</v>
      </c>
      <c r="C531" s="2">
        <v>14807.6</v>
      </c>
      <c r="E531" s="70">
        <v>42669</v>
      </c>
      <c r="F531" s="69">
        <v>9.69</v>
      </c>
      <c r="G531" s="69">
        <v>2.4900000000000002</v>
      </c>
      <c r="H531" s="69">
        <v>19.98</v>
      </c>
      <c r="I531" s="69">
        <v>38.049999999999997</v>
      </c>
      <c r="J531" s="69">
        <v>8.19</v>
      </c>
      <c r="K531" s="69">
        <v>14.83</v>
      </c>
      <c r="L531" s="69">
        <v>16.170000000000002</v>
      </c>
      <c r="M531" s="69">
        <v>7.65</v>
      </c>
      <c r="N531" s="69">
        <v>9.9</v>
      </c>
      <c r="O531" s="69">
        <v>11.69</v>
      </c>
      <c r="P531" s="69">
        <v>21.07</v>
      </c>
      <c r="Q531" s="69">
        <v>1.33</v>
      </c>
      <c r="R531" s="69">
        <v>5.17</v>
      </c>
      <c r="S531" s="69">
        <v>43.89</v>
      </c>
      <c r="V531" s="3">
        <f t="shared" ref="V531:V594" si="224">E531</f>
        <v>42669</v>
      </c>
      <c r="W531" s="40">
        <f ca="1">W530+SUMIFS('Transactions (Dated)'!$E$2:$E$53,'Transactions (Dated)'!$D$2:$D$53,'Share Values'!$V531,'Transactions (Dated)'!$B$2:$B$53,'Share Values'!W$11,'Transactions (Dated)'!$C$2:$C$53,"Buy")-SUMIFS('Transactions (Dated)'!$E$2:$E$53,'Transactions (Dated)'!$D$2:$D$53,'Share Values'!$V531,'Transactions (Dated)'!$B$2:$B$53,'Share Values'!W$11,'Transactions (Dated)'!$C$2:$C$53,"Sell")</f>
        <v>4625</v>
      </c>
      <c r="X531" s="40">
        <f ca="1">X530+SUMIFS('Transactions (Dated)'!$E$2:$E$53,'Transactions (Dated)'!$D$2:$D$53,'Share Values'!$V531,'Transactions (Dated)'!$B$2:$B$53,'Share Values'!X$11,'Transactions (Dated)'!$C$2:$C$53,"Buy")-SUMIFS('Transactions (Dated)'!$E$2:$E$53,'Transactions (Dated)'!$D$2:$D$53,'Share Values'!$V531,'Transactions (Dated)'!$B$2:$B$53,'Share Values'!X$11,'Transactions (Dated)'!$C$2:$C$53,"Sell")</f>
        <v>9375</v>
      </c>
      <c r="Y531" s="40">
        <f ca="1">Y530+SUMIFS('Transactions (Dated)'!$E$2:$E$53,'Transactions (Dated)'!$D$2:$D$53,'Share Values'!$V531,'Transactions (Dated)'!$B$2:$B$53,'Share Values'!Y$11,'Transactions (Dated)'!$C$2:$C$53,"Buy")-SUMIFS('Transactions (Dated)'!$E$2:$E$53,'Transactions (Dated)'!$D$2:$D$53,'Share Values'!$V531,'Transactions (Dated)'!$B$2:$B$53,'Share Values'!Y$11,'Transactions (Dated)'!$C$2:$C$53,"Sell")</f>
        <v>0</v>
      </c>
      <c r="Z531" s="40">
        <f ca="1">Z530+SUMIFS('Transactions (Dated)'!$E$2:$E$53,'Transactions (Dated)'!$D$2:$D$53,'Share Values'!$V531,'Transactions (Dated)'!$B$2:$B$53,'Share Values'!Z$11,'Transactions (Dated)'!$C$2:$C$53,"Buy")-SUMIFS('Transactions (Dated)'!$E$2:$E$53,'Transactions (Dated)'!$D$2:$D$53,'Share Values'!$V531,'Transactions (Dated)'!$B$2:$B$53,'Share Values'!Z$11,'Transactions (Dated)'!$C$2:$C$53,"Sell")</f>
        <v>1892</v>
      </c>
      <c r="AA531" s="40">
        <f ca="1">AA530+SUMIFS('Transactions (Dated)'!$E$2:$E$53,'Transactions (Dated)'!$D$2:$D$53,'Share Values'!$V531,'Transactions (Dated)'!$B$2:$B$53,'Share Values'!AA$11,'Transactions (Dated)'!$C$2:$C$53,"Buy")-SUMIFS('Transactions (Dated)'!$E$2:$E$53,'Transactions (Dated)'!$D$2:$D$53,'Share Values'!$V531,'Transactions (Dated)'!$B$2:$B$53,'Share Values'!AA$11,'Transactions (Dated)'!$C$2:$C$53,"Sell")</f>
        <v>2348</v>
      </c>
      <c r="AB531" s="40">
        <f ca="1">AB530+SUMIFS('Transactions (Dated)'!$E$2:$E$53,'Transactions (Dated)'!$D$2:$D$53,'Share Values'!$V531,'Transactions (Dated)'!$B$2:$B$53,'Share Values'!AB$11,'Transactions (Dated)'!$C$2:$C$53,"Buy")-SUMIFS('Transactions (Dated)'!$E$2:$E$53,'Transactions (Dated)'!$D$2:$D$53,'Share Values'!$V531,'Transactions (Dated)'!$B$2:$B$53,'Share Values'!AB$11,'Transactions (Dated)'!$C$2:$C$53,"Sell")</f>
        <v>4900</v>
      </c>
      <c r="AC531" s="40">
        <f ca="1">AC530+SUMIFS('Transactions (Dated)'!$E$2:$E$53,'Transactions (Dated)'!$D$2:$D$53,'Share Values'!$V531,'Transactions (Dated)'!$B$2:$B$53,'Share Values'!AC$11,'Transactions (Dated)'!$C$2:$C$53,"Buy")-SUMIFS('Transactions (Dated)'!$E$2:$E$53,'Transactions (Dated)'!$D$2:$D$53,'Share Values'!$V531,'Transactions (Dated)'!$B$2:$B$53,'Share Values'!AC$11,'Transactions (Dated)'!$C$2:$C$53,"Sell")</f>
        <v>2900</v>
      </c>
      <c r="AD531" s="40">
        <f ca="1">AD530+SUMIFS('Transactions (Dated)'!$E$2:$E$53,'Transactions (Dated)'!$D$2:$D$53,'Share Values'!$V531,'Transactions (Dated)'!$B$2:$B$53,'Share Values'!AD$11,'Transactions (Dated)'!$C$2:$C$53,"Buy")-SUMIFS('Transactions (Dated)'!$E$2:$E$53,'Transactions (Dated)'!$D$2:$D$53,'Share Values'!$V531,'Transactions (Dated)'!$B$2:$B$53,'Share Values'!AD$11,'Transactions (Dated)'!$C$2:$C$53,"Sell")</f>
        <v>14201</v>
      </c>
      <c r="AE531" s="40">
        <f ca="1">AE530+SUMIFS('Transactions (Dated)'!$E$2:$E$53,'Transactions (Dated)'!$D$2:$D$53,'Share Values'!$V531,'Transactions (Dated)'!$B$2:$B$53,'Share Values'!AE$11,'Transactions (Dated)'!$C$2:$C$53,"Buy")-SUMIFS('Transactions (Dated)'!$E$2:$E$53,'Transactions (Dated)'!$D$2:$D$53,'Share Values'!$V531,'Transactions (Dated)'!$B$2:$B$53,'Share Values'!AE$11,'Transactions (Dated)'!$C$2:$C$53,"Sell")</f>
        <v>6835</v>
      </c>
      <c r="AF531" s="40">
        <f ca="1">AF530+SUMIFS('Transactions (Dated)'!$E$2:$E$53,'Transactions (Dated)'!$D$2:$D$53,'Share Values'!$V531,'Transactions (Dated)'!$B$2:$B$53,'Share Values'!AF$11,'Transactions (Dated)'!$C$2:$C$53,"Buy")-SUMIFS('Transactions (Dated)'!$E$2:$E$53,'Transactions (Dated)'!$D$2:$D$53,'Share Values'!$V531,'Transactions (Dated)'!$B$2:$B$53,'Share Values'!AF$11,'Transactions (Dated)'!$C$2:$C$53,"Sell")</f>
        <v>0</v>
      </c>
      <c r="AG531" s="40">
        <f ca="1">AG530+SUMIFS('Transactions (Dated)'!$E$2:$E$53,'Transactions (Dated)'!$D$2:$D$53,'Share Values'!$V531,'Transactions (Dated)'!$B$2:$B$53,'Share Values'!AG$11,'Transactions (Dated)'!$C$2:$C$53,"Buy")-SUMIFS('Transactions (Dated)'!$E$2:$E$53,'Transactions (Dated)'!$D$2:$D$53,'Share Values'!$V531,'Transactions (Dated)'!$B$2:$B$53,'Share Values'!AG$11,'Transactions (Dated)'!$C$2:$C$53,"Sell")</f>
        <v>0</v>
      </c>
      <c r="AH531" s="40">
        <f ca="1">AH530+SUMIFS('Transactions (Dated)'!$E$2:$E$53,'Transactions (Dated)'!$D$2:$D$53,'Share Values'!$V531,'Transactions (Dated)'!$B$2:$B$53,'Share Values'!AH$11,'Transactions (Dated)'!$C$2:$C$53,"Buy")-SUMIFS('Transactions (Dated)'!$E$2:$E$53,'Transactions (Dated)'!$D$2:$D$53,'Share Values'!$V531,'Transactions (Dated)'!$B$2:$B$53,'Share Values'!AH$11,'Transactions (Dated)'!$C$2:$C$53,"Sell")</f>
        <v>0</v>
      </c>
      <c r="AI531" s="40">
        <f ca="1">AI530+SUMIFS('Transactions (Dated)'!$E$2:$E$53,'Transactions (Dated)'!$D$2:$D$53,'Share Values'!$V531,'Transactions (Dated)'!$B$2:$B$53,'Share Values'!AI$11,'Transactions (Dated)'!$C$2:$C$53,"Buy")-SUMIFS('Transactions (Dated)'!$E$2:$E$53,'Transactions (Dated)'!$D$2:$D$53,'Share Values'!$V531,'Transactions (Dated)'!$B$2:$B$53,'Share Values'!AI$11,'Transactions (Dated)'!$C$2:$C$53,"Sell")</f>
        <v>0</v>
      </c>
      <c r="AJ531" s="40">
        <f ca="1">AJ530+SUMIFS('Transactions (Dated)'!$E$2:$E$53,'Transactions (Dated)'!$D$2:$D$53,'Share Values'!$V531,'Transactions (Dated)'!$B$2:$B$53,'Share Values'!AJ$11,'Transactions (Dated)'!$C$2:$C$53,"Buy")-SUMIFS('Transactions (Dated)'!$E$2:$E$53,'Transactions (Dated)'!$D$2:$D$53,'Share Values'!$V531,'Transactions (Dated)'!$B$2:$B$53,'Share Values'!AJ$11,'Transactions (Dated)'!$C$2:$C$53,"Sell")</f>
        <v>0</v>
      </c>
      <c r="AM531" s="3">
        <f t="shared" ref="AM531:AM594" si="225">+V531</f>
        <v>42669</v>
      </c>
      <c r="AN531" s="6">
        <f t="shared" ref="AN531:AN594" ca="1" si="226">+W531*F531</f>
        <v>44816.25</v>
      </c>
      <c r="AO531" s="6">
        <f t="shared" ref="AO531:AO594" ca="1" si="227">+X531*G531</f>
        <v>23343.750000000004</v>
      </c>
      <c r="AP531" s="6">
        <f t="shared" ref="AP531:AP594" ca="1" si="228">+Y531*H531</f>
        <v>0</v>
      </c>
      <c r="AQ531" s="6">
        <f t="shared" ref="AQ531:AQ594" ca="1" si="229">+Z531*I531</f>
        <v>71990.599999999991</v>
      </c>
      <c r="AR531" s="6">
        <f t="shared" ref="AR531:AR594" ca="1" si="230">+AA531*J531</f>
        <v>19230.12</v>
      </c>
      <c r="AS531" s="6">
        <f t="shared" ref="AS531:AS594" ca="1" si="231">+AB531*K531</f>
        <v>72667</v>
      </c>
      <c r="AT531" s="6">
        <f t="shared" ref="AT531:AT594" ca="1" si="232">+AC531*L531</f>
        <v>46893.000000000007</v>
      </c>
      <c r="AU531" s="6">
        <f t="shared" ref="AU531:AU594" ca="1" si="233">+AD531*M531</f>
        <v>108637.65000000001</v>
      </c>
      <c r="AV531" s="6">
        <f t="shared" ref="AV531:AV594" ca="1" si="234">+AE531*N531</f>
        <v>67666.5</v>
      </c>
      <c r="AW531" s="6">
        <f t="shared" ref="AW531:AW594" ca="1" si="235">+AF531*O531</f>
        <v>0</v>
      </c>
      <c r="AX531" s="6">
        <f t="shared" ref="AX531:AX594" ca="1" si="236">+AG531*P531</f>
        <v>0</v>
      </c>
      <c r="AY531" s="6">
        <f t="shared" ref="AY531:AY594" ca="1" si="237">+AH531*Q531</f>
        <v>0</v>
      </c>
      <c r="AZ531" s="6">
        <f t="shared" ref="AZ531:AZ594" ca="1" si="238">+AI531*R531</f>
        <v>0</v>
      </c>
      <c r="BA531" s="6">
        <f t="shared" ref="BA531:BA594" ca="1" si="239">+AJ531*S531</f>
        <v>0</v>
      </c>
      <c r="BB531" s="6"/>
      <c r="BD531" s="4">
        <f t="shared" ref="BD531:BD594" ca="1" si="240">SUM(AN531:BC531)</f>
        <v>455244.87</v>
      </c>
      <c r="BF531" s="3">
        <f t="shared" ref="BF531:BF594" si="241">+V531</f>
        <v>42669</v>
      </c>
      <c r="BG531" s="6">
        <f>BG530+SUMIFS('Transactions (Dated)'!H:H,'Transactions (Dated)'!D:D,'Share Values'!AM531)</f>
        <v>633797.67999999993</v>
      </c>
      <c r="BH531" s="6">
        <f ca="1">BH530+SUMIFS('Transactions (Dated)'!$F:$F,'Transactions (Dated)'!$D:$D,$BF531,'Transactions (Dated)'!$B:$B,BH$11,'Transactions (Dated)'!$C:$C,"Dividend (paid to cash)")*W531</f>
        <v>0</v>
      </c>
      <c r="BI531" s="6">
        <f ca="1">BI530+SUMIFS('Transactions (Dated)'!$F:$F,'Transactions (Dated)'!$D:$D,$BF531,'Transactions (Dated)'!$B:$B,BI$11,'Transactions (Dated)'!$C:$C,"Dividend (paid to cash)")*X531</f>
        <v>2421.875</v>
      </c>
      <c r="BJ531" s="6">
        <f ca="1">BJ530+SUMIFS('Transactions (Dated)'!$F:$F,'Transactions (Dated)'!$D:$D,$BF531,'Transactions (Dated)'!$B:$B,BJ$11,'Transactions (Dated)'!$C:$C,"Dividend (paid to cash)")*Y531</f>
        <v>0</v>
      </c>
      <c r="BK531" s="6">
        <f ca="1">BK530+SUMIFS('Transactions (Dated)'!$F:$F,'Transactions (Dated)'!$D:$D,$BF531,'Transactions (Dated)'!$B:$B,BK$11,'Transactions (Dated)'!$C:$C,"Dividend (paid to cash)")*Z531</f>
        <v>482.46000000000004</v>
      </c>
      <c r="BL531" s="6">
        <f ca="1">BL530+SUMIFS('Transactions (Dated)'!$F:$F,'Transactions (Dated)'!$D:$D,$BF531,'Transactions (Dated)'!$B:$B,BL$11,'Transactions (Dated)'!$C:$C,"Dividend (paid to cash)")*AA531</f>
        <v>0</v>
      </c>
      <c r="BM531" s="6">
        <f ca="1">BM530+SUMIFS('Transactions (Dated)'!$F:$F,'Transactions (Dated)'!$D:$D,$BF531,'Transactions (Dated)'!$B:$B,BM$11,'Transactions (Dated)'!$C:$C,"Dividend (paid to cash)")*AB531</f>
        <v>3593.17</v>
      </c>
      <c r="BN531" s="6">
        <f ca="1">BN530+SUMIFS('Transactions (Dated)'!$F:$F,'Transactions (Dated)'!$D:$D,$BF531,'Transactions (Dated)'!$B:$B,BN$11,'Transactions (Dated)'!$C:$C,"Dividend (paid to cash)")*AC531</f>
        <v>2465</v>
      </c>
      <c r="BO531" s="6">
        <f ca="1">BO530+SUMIFS('Transactions (Dated)'!$F:$F,'Transactions (Dated)'!$D:$D,$BF531,'Transactions (Dated)'!$B:$B,BO$11,'Transactions (Dated)'!$C:$C,"Dividend (paid to cash)")*AD531</f>
        <v>0</v>
      </c>
      <c r="BP531" s="6">
        <f ca="1">BP530+SUMIFS('Transactions (Dated)'!$F:$F,'Transactions (Dated)'!$D:$D,$BF531,'Transactions (Dated)'!$B:$B,BP$11,'Transactions (Dated)'!$C:$C,"Dividend (paid to cash)")*AE531</f>
        <v>0</v>
      </c>
      <c r="BQ531" s="6">
        <f ca="1">BQ530+SUMIFS('Transactions (Dated)'!$F:$F,'Transactions (Dated)'!$D:$D,$BF531,'Transactions (Dated)'!$B:$B,BQ$11,'Transactions (Dated)'!$C:$C,"Dividend (paid to cash)")*AF531</f>
        <v>0</v>
      </c>
      <c r="BR531" s="6">
        <f ca="1">BR530+SUMIFS('Transactions (Dated)'!$F:$F,'Transactions (Dated)'!$D:$D,$BF531,'Transactions (Dated)'!$B:$B,BR$11,'Transactions (Dated)'!$C:$C,"Dividend (paid to cash)")*AG531</f>
        <v>0</v>
      </c>
      <c r="BS531" s="6">
        <f ca="1">BS530+SUMIFS('Transactions (Dated)'!$F:$F,'Transactions (Dated)'!$D:$D,$BF531,'Transactions (Dated)'!$B:$B,BS$11,'Transactions (Dated)'!$C:$C,"Dividend (paid to cash)")*AH531</f>
        <v>0</v>
      </c>
      <c r="BT531" s="6">
        <f ca="1">BT530+SUMIFS('Transactions (Dated)'!$F:$F,'Transactions (Dated)'!$D:$D,$BF531,'Transactions (Dated)'!$B:$B,BT$11,'Transactions (Dated)'!$C:$C,"Dividend (paid to cash)")*AI531</f>
        <v>0</v>
      </c>
      <c r="BU531" s="6">
        <f ca="1">BU530+SUMIFS('Transactions (Dated)'!$F:$F,'Transactions (Dated)'!$D:$D,$BF531,'Transactions (Dated)'!$B:$B,BU$11,'Transactions (Dated)'!$C:$C,"Dividend (paid to cash)")*AJ531</f>
        <v>0</v>
      </c>
      <c r="BX531" s="6">
        <f t="shared" ref="BX531:BX594" ca="1" si="242">SUM(BG531:BW531)</f>
        <v>642760.18499999994</v>
      </c>
      <c r="BZ531" s="3">
        <f t="shared" ref="BZ531:BZ594" si="243">BF531</f>
        <v>42669</v>
      </c>
      <c r="CA531" s="4">
        <f t="shared" ref="CA531:CA594" ca="1" si="244">SUM(AN531:BC531)</f>
        <v>455244.87</v>
      </c>
      <c r="CB531" s="4">
        <f t="shared" ref="CB531:CB594" ca="1" si="245">+BX531</f>
        <v>642760.18499999994</v>
      </c>
      <c r="CD531" s="4">
        <f t="shared" ref="CD531:CD594" ca="1" si="246">CA531+CB531</f>
        <v>1098005.0549999999</v>
      </c>
    </row>
    <row r="532" spans="2:82" x14ac:dyDescent="0.15">
      <c r="B532" s="3">
        <f t="shared" si="221"/>
        <v>42670</v>
      </c>
      <c r="C532" s="2">
        <v>14833.8</v>
      </c>
      <c r="E532" s="70">
        <v>42670</v>
      </c>
      <c r="F532" s="69">
        <v>9.58</v>
      </c>
      <c r="G532" s="69">
        <v>2.48</v>
      </c>
      <c r="H532" s="69">
        <v>20.03</v>
      </c>
      <c r="I532" s="69">
        <v>37.799999999999997</v>
      </c>
      <c r="J532" s="69">
        <v>8.23</v>
      </c>
      <c r="K532" s="69">
        <v>14.78</v>
      </c>
      <c r="L532" s="69">
        <v>16.38</v>
      </c>
      <c r="M532" s="69">
        <v>7.3</v>
      </c>
      <c r="N532" s="69">
        <v>9.9</v>
      </c>
      <c r="O532" s="69">
        <v>11.63</v>
      </c>
      <c r="P532" s="69">
        <v>21.2</v>
      </c>
      <c r="Q532" s="69">
        <v>1.28</v>
      </c>
      <c r="R532" s="69">
        <v>5.29</v>
      </c>
      <c r="S532" s="69">
        <v>43.24</v>
      </c>
      <c r="V532" s="3">
        <f t="shared" si="224"/>
        <v>42670</v>
      </c>
      <c r="W532" s="40">
        <f ca="1">W531+SUMIFS('Transactions (Dated)'!$E$2:$E$53,'Transactions (Dated)'!$D$2:$D$53,'Share Values'!$V532,'Transactions (Dated)'!$B$2:$B$53,'Share Values'!W$11,'Transactions (Dated)'!$C$2:$C$53,"Buy")-SUMIFS('Transactions (Dated)'!$E$2:$E$53,'Transactions (Dated)'!$D$2:$D$53,'Share Values'!$V532,'Transactions (Dated)'!$B$2:$B$53,'Share Values'!W$11,'Transactions (Dated)'!$C$2:$C$53,"Sell")</f>
        <v>4625</v>
      </c>
      <c r="X532" s="40">
        <f ca="1">X531+SUMIFS('Transactions (Dated)'!$E$2:$E$53,'Transactions (Dated)'!$D$2:$D$53,'Share Values'!$V532,'Transactions (Dated)'!$B$2:$B$53,'Share Values'!X$11,'Transactions (Dated)'!$C$2:$C$53,"Buy")-SUMIFS('Transactions (Dated)'!$E$2:$E$53,'Transactions (Dated)'!$D$2:$D$53,'Share Values'!$V532,'Transactions (Dated)'!$B$2:$B$53,'Share Values'!X$11,'Transactions (Dated)'!$C$2:$C$53,"Sell")</f>
        <v>9375</v>
      </c>
      <c r="Y532" s="40">
        <f ca="1">Y531+SUMIFS('Transactions (Dated)'!$E$2:$E$53,'Transactions (Dated)'!$D$2:$D$53,'Share Values'!$V532,'Transactions (Dated)'!$B$2:$B$53,'Share Values'!Y$11,'Transactions (Dated)'!$C$2:$C$53,"Buy")-SUMIFS('Transactions (Dated)'!$E$2:$E$53,'Transactions (Dated)'!$D$2:$D$53,'Share Values'!$V532,'Transactions (Dated)'!$B$2:$B$53,'Share Values'!Y$11,'Transactions (Dated)'!$C$2:$C$53,"Sell")</f>
        <v>0</v>
      </c>
      <c r="Z532" s="40">
        <f ca="1">Z531+SUMIFS('Transactions (Dated)'!$E$2:$E$53,'Transactions (Dated)'!$D$2:$D$53,'Share Values'!$V532,'Transactions (Dated)'!$B$2:$B$53,'Share Values'!Z$11,'Transactions (Dated)'!$C$2:$C$53,"Buy")-SUMIFS('Transactions (Dated)'!$E$2:$E$53,'Transactions (Dated)'!$D$2:$D$53,'Share Values'!$V532,'Transactions (Dated)'!$B$2:$B$53,'Share Values'!Z$11,'Transactions (Dated)'!$C$2:$C$53,"Sell")</f>
        <v>1892</v>
      </c>
      <c r="AA532" s="40">
        <f ca="1">AA531+SUMIFS('Transactions (Dated)'!$E$2:$E$53,'Transactions (Dated)'!$D$2:$D$53,'Share Values'!$V532,'Transactions (Dated)'!$B$2:$B$53,'Share Values'!AA$11,'Transactions (Dated)'!$C$2:$C$53,"Buy")-SUMIFS('Transactions (Dated)'!$E$2:$E$53,'Transactions (Dated)'!$D$2:$D$53,'Share Values'!$V532,'Transactions (Dated)'!$B$2:$B$53,'Share Values'!AA$11,'Transactions (Dated)'!$C$2:$C$53,"Sell")</f>
        <v>2348</v>
      </c>
      <c r="AB532" s="40">
        <f ca="1">AB531+SUMIFS('Transactions (Dated)'!$E$2:$E$53,'Transactions (Dated)'!$D$2:$D$53,'Share Values'!$V532,'Transactions (Dated)'!$B$2:$B$53,'Share Values'!AB$11,'Transactions (Dated)'!$C$2:$C$53,"Buy")-SUMIFS('Transactions (Dated)'!$E$2:$E$53,'Transactions (Dated)'!$D$2:$D$53,'Share Values'!$V532,'Transactions (Dated)'!$B$2:$B$53,'Share Values'!AB$11,'Transactions (Dated)'!$C$2:$C$53,"Sell")</f>
        <v>4900</v>
      </c>
      <c r="AC532" s="40">
        <f ca="1">AC531+SUMIFS('Transactions (Dated)'!$E$2:$E$53,'Transactions (Dated)'!$D$2:$D$53,'Share Values'!$V532,'Transactions (Dated)'!$B$2:$B$53,'Share Values'!AC$11,'Transactions (Dated)'!$C$2:$C$53,"Buy")-SUMIFS('Transactions (Dated)'!$E$2:$E$53,'Transactions (Dated)'!$D$2:$D$53,'Share Values'!$V532,'Transactions (Dated)'!$B$2:$B$53,'Share Values'!AC$11,'Transactions (Dated)'!$C$2:$C$53,"Sell")</f>
        <v>2900</v>
      </c>
      <c r="AD532" s="40">
        <f ca="1">AD531+SUMIFS('Transactions (Dated)'!$E$2:$E$53,'Transactions (Dated)'!$D$2:$D$53,'Share Values'!$V532,'Transactions (Dated)'!$B$2:$B$53,'Share Values'!AD$11,'Transactions (Dated)'!$C$2:$C$53,"Buy")-SUMIFS('Transactions (Dated)'!$E$2:$E$53,'Transactions (Dated)'!$D$2:$D$53,'Share Values'!$V532,'Transactions (Dated)'!$B$2:$B$53,'Share Values'!AD$11,'Transactions (Dated)'!$C$2:$C$53,"Sell")</f>
        <v>14201</v>
      </c>
      <c r="AE532" s="40">
        <f ca="1">AE531+SUMIFS('Transactions (Dated)'!$E$2:$E$53,'Transactions (Dated)'!$D$2:$D$53,'Share Values'!$V532,'Transactions (Dated)'!$B$2:$B$53,'Share Values'!AE$11,'Transactions (Dated)'!$C$2:$C$53,"Buy")-SUMIFS('Transactions (Dated)'!$E$2:$E$53,'Transactions (Dated)'!$D$2:$D$53,'Share Values'!$V532,'Transactions (Dated)'!$B$2:$B$53,'Share Values'!AE$11,'Transactions (Dated)'!$C$2:$C$53,"Sell")</f>
        <v>6835</v>
      </c>
      <c r="AF532" s="40">
        <f ca="1">AF531+SUMIFS('Transactions (Dated)'!$E$2:$E$53,'Transactions (Dated)'!$D$2:$D$53,'Share Values'!$V532,'Transactions (Dated)'!$B$2:$B$53,'Share Values'!AF$11,'Transactions (Dated)'!$C$2:$C$53,"Buy")-SUMIFS('Transactions (Dated)'!$E$2:$E$53,'Transactions (Dated)'!$D$2:$D$53,'Share Values'!$V532,'Transactions (Dated)'!$B$2:$B$53,'Share Values'!AF$11,'Transactions (Dated)'!$C$2:$C$53,"Sell")</f>
        <v>0</v>
      </c>
      <c r="AG532" s="40">
        <f ca="1">AG531+SUMIFS('Transactions (Dated)'!$E$2:$E$53,'Transactions (Dated)'!$D$2:$D$53,'Share Values'!$V532,'Transactions (Dated)'!$B$2:$B$53,'Share Values'!AG$11,'Transactions (Dated)'!$C$2:$C$53,"Buy")-SUMIFS('Transactions (Dated)'!$E$2:$E$53,'Transactions (Dated)'!$D$2:$D$53,'Share Values'!$V532,'Transactions (Dated)'!$B$2:$B$53,'Share Values'!AG$11,'Transactions (Dated)'!$C$2:$C$53,"Sell")</f>
        <v>0</v>
      </c>
      <c r="AH532" s="40">
        <f ca="1">AH531+SUMIFS('Transactions (Dated)'!$E$2:$E$53,'Transactions (Dated)'!$D$2:$D$53,'Share Values'!$V532,'Transactions (Dated)'!$B$2:$B$53,'Share Values'!AH$11,'Transactions (Dated)'!$C$2:$C$53,"Buy")-SUMIFS('Transactions (Dated)'!$E$2:$E$53,'Transactions (Dated)'!$D$2:$D$53,'Share Values'!$V532,'Transactions (Dated)'!$B$2:$B$53,'Share Values'!AH$11,'Transactions (Dated)'!$C$2:$C$53,"Sell")</f>
        <v>0</v>
      </c>
      <c r="AI532" s="40">
        <f ca="1">AI531+SUMIFS('Transactions (Dated)'!$E$2:$E$53,'Transactions (Dated)'!$D$2:$D$53,'Share Values'!$V532,'Transactions (Dated)'!$B$2:$B$53,'Share Values'!AI$11,'Transactions (Dated)'!$C$2:$C$53,"Buy")-SUMIFS('Transactions (Dated)'!$E$2:$E$53,'Transactions (Dated)'!$D$2:$D$53,'Share Values'!$V532,'Transactions (Dated)'!$B$2:$B$53,'Share Values'!AI$11,'Transactions (Dated)'!$C$2:$C$53,"Sell")</f>
        <v>0</v>
      </c>
      <c r="AJ532" s="40">
        <f ca="1">AJ531+SUMIFS('Transactions (Dated)'!$E$2:$E$53,'Transactions (Dated)'!$D$2:$D$53,'Share Values'!$V532,'Transactions (Dated)'!$B$2:$B$53,'Share Values'!AJ$11,'Transactions (Dated)'!$C$2:$C$53,"Buy")-SUMIFS('Transactions (Dated)'!$E$2:$E$53,'Transactions (Dated)'!$D$2:$D$53,'Share Values'!$V532,'Transactions (Dated)'!$B$2:$B$53,'Share Values'!AJ$11,'Transactions (Dated)'!$C$2:$C$53,"Sell")</f>
        <v>0</v>
      </c>
      <c r="AM532" s="3">
        <f t="shared" si="225"/>
        <v>42670</v>
      </c>
      <c r="AN532" s="6">
        <f t="shared" ca="1" si="226"/>
        <v>44307.5</v>
      </c>
      <c r="AO532" s="6">
        <f t="shared" ca="1" si="227"/>
        <v>23250</v>
      </c>
      <c r="AP532" s="6">
        <f t="shared" ca="1" si="228"/>
        <v>0</v>
      </c>
      <c r="AQ532" s="6">
        <f t="shared" ca="1" si="229"/>
        <v>71517.599999999991</v>
      </c>
      <c r="AR532" s="6">
        <f t="shared" ca="1" si="230"/>
        <v>19324.04</v>
      </c>
      <c r="AS532" s="6">
        <f t="shared" ca="1" si="231"/>
        <v>72422</v>
      </c>
      <c r="AT532" s="6">
        <f t="shared" ca="1" si="232"/>
        <v>47502</v>
      </c>
      <c r="AU532" s="6">
        <f t="shared" ca="1" si="233"/>
        <v>103667.3</v>
      </c>
      <c r="AV532" s="6">
        <f t="shared" ca="1" si="234"/>
        <v>67666.5</v>
      </c>
      <c r="AW532" s="6">
        <f t="shared" ca="1" si="235"/>
        <v>0</v>
      </c>
      <c r="AX532" s="6">
        <f t="shared" ca="1" si="236"/>
        <v>0</v>
      </c>
      <c r="AY532" s="6">
        <f t="shared" ca="1" si="237"/>
        <v>0</v>
      </c>
      <c r="AZ532" s="6">
        <f t="shared" ca="1" si="238"/>
        <v>0</v>
      </c>
      <c r="BA532" s="6">
        <f t="shared" ca="1" si="239"/>
        <v>0</v>
      </c>
      <c r="BB532" s="6"/>
      <c r="BD532" s="4">
        <f t="shared" ca="1" si="240"/>
        <v>449656.94</v>
      </c>
      <c r="BF532" s="3">
        <f t="shared" si="241"/>
        <v>42670</v>
      </c>
      <c r="BG532" s="6">
        <f>BG531+SUMIFS('Transactions (Dated)'!H:H,'Transactions (Dated)'!D:D,'Share Values'!AM532)</f>
        <v>633797.67999999993</v>
      </c>
      <c r="BH532" s="6">
        <f ca="1">BH531+SUMIFS('Transactions (Dated)'!$F:$F,'Transactions (Dated)'!$D:$D,$BF532,'Transactions (Dated)'!$B:$B,BH$11,'Transactions (Dated)'!$C:$C,"Dividend (paid to cash)")*W532</f>
        <v>0</v>
      </c>
      <c r="BI532" s="6">
        <f ca="1">BI531+SUMIFS('Transactions (Dated)'!$F:$F,'Transactions (Dated)'!$D:$D,$BF532,'Transactions (Dated)'!$B:$B,BI$11,'Transactions (Dated)'!$C:$C,"Dividend (paid to cash)")*X532</f>
        <v>2421.875</v>
      </c>
      <c r="BJ532" s="6">
        <f ca="1">BJ531+SUMIFS('Transactions (Dated)'!$F:$F,'Transactions (Dated)'!$D:$D,$BF532,'Transactions (Dated)'!$B:$B,BJ$11,'Transactions (Dated)'!$C:$C,"Dividend (paid to cash)")*Y532</f>
        <v>0</v>
      </c>
      <c r="BK532" s="6">
        <f ca="1">BK531+SUMIFS('Transactions (Dated)'!$F:$F,'Transactions (Dated)'!$D:$D,$BF532,'Transactions (Dated)'!$B:$B,BK$11,'Transactions (Dated)'!$C:$C,"Dividend (paid to cash)")*Z532</f>
        <v>482.46000000000004</v>
      </c>
      <c r="BL532" s="6">
        <f ca="1">BL531+SUMIFS('Transactions (Dated)'!$F:$F,'Transactions (Dated)'!$D:$D,$BF532,'Transactions (Dated)'!$B:$B,BL$11,'Transactions (Dated)'!$C:$C,"Dividend (paid to cash)")*AA532</f>
        <v>0</v>
      </c>
      <c r="BM532" s="6">
        <f ca="1">BM531+SUMIFS('Transactions (Dated)'!$F:$F,'Transactions (Dated)'!$D:$D,$BF532,'Transactions (Dated)'!$B:$B,BM$11,'Transactions (Dated)'!$C:$C,"Dividend (paid to cash)")*AB532</f>
        <v>3593.17</v>
      </c>
      <c r="BN532" s="6">
        <f ca="1">BN531+SUMIFS('Transactions (Dated)'!$F:$F,'Transactions (Dated)'!$D:$D,$BF532,'Transactions (Dated)'!$B:$B,BN$11,'Transactions (Dated)'!$C:$C,"Dividend (paid to cash)")*AC532</f>
        <v>2465</v>
      </c>
      <c r="BO532" s="6">
        <f ca="1">BO531+SUMIFS('Transactions (Dated)'!$F:$F,'Transactions (Dated)'!$D:$D,$BF532,'Transactions (Dated)'!$B:$B,BO$11,'Transactions (Dated)'!$C:$C,"Dividend (paid to cash)")*AD532</f>
        <v>0</v>
      </c>
      <c r="BP532" s="6">
        <f ca="1">BP531+SUMIFS('Transactions (Dated)'!$F:$F,'Transactions (Dated)'!$D:$D,$BF532,'Transactions (Dated)'!$B:$B,BP$11,'Transactions (Dated)'!$C:$C,"Dividend (paid to cash)")*AE532</f>
        <v>0</v>
      </c>
      <c r="BQ532" s="6">
        <f ca="1">BQ531+SUMIFS('Transactions (Dated)'!$F:$F,'Transactions (Dated)'!$D:$D,$BF532,'Transactions (Dated)'!$B:$B,BQ$11,'Transactions (Dated)'!$C:$C,"Dividend (paid to cash)")*AF532</f>
        <v>0</v>
      </c>
      <c r="BR532" s="6">
        <f ca="1">BR531+SUMIFS('Transactions (Dated)'!$F:$F,'Transactions (Dated)'!$D:$D,$BF532,'Transactions (Dated)'!$B:$B,BR$11,'Transactions (Dated)'!$C:$C,"Dividend (paid to cash)")*AG532</f>
        <v>0</v>
      </c>
      <c r="BS532" s="6">
        <f ca="1">BS531+SUMIFS('Transactions (Dated)'!$F:$F,'Transactions (Dated)'!$D:$D,$BF532,'Transactions (Dated)'!$B:$B,BS$11,'Transactions (Dated)'!$C:$C,"Dividend (paid to cash)")*AH532</f>
        <v>0</v>
      </c>
      <c r="BT532" s="6">
        <f ca="1">BT531+SUMIFS('Transactions (Dated)'!$F:$F,'Transactions (Dated)'!$D:$D,$BF532,'Transactions (Dated)'!$B:$B,BT$11,'Transactions (Dated)'!$C:$C,"Dividend (paid to cash)")*AI532</f>
        <v>0</v>
      </c>
      <c r="BU532" s="6">
        <f ca="1">BU531+SUMIFS('Transactions (Dated)'!$F:$F,'Transactions (Dated)'!$D:$D,$BF532,'Transactions (Dated)'!$B:$B,BU$11,'Transactions (Dated)'!$C:$C,"Dividend (paid to cash)")*AJ532</f>
        <v>0</v>
      </c>
      <c r="BX532" s="6">
        <f t="shared" ca="1" si="242"/>
        <v>642760.18499999994</v>
      </c>
      <c r="BZ532" s="3">
        <f t="shared" si="243"/>
        <v>42670</v>
      </c>
      <c r="CA532" s="4">
        <f t="shared" ca="1" si="244"/>
        <v>449656.94</v>
      </c>
      <c r="CB532" s="4">
        <f t="shared" ca="1" si="245"/>
        <v>642760.18499999994</v>
      </c>
      <c r="CD532" s="4">
        <f t="shared" ca="1" si="246"/>
        <v>1092417.125</v>
      </c>
    </row>
    <row r="533" spans="2:82" x14ac:dyDescent="0.15">
      <c r="B533" s="3">
        <f t="shared" si="221"/>
        <v>42671</v>
      </c>
      <c r="C533" s="2">
        <v>14785.3</v>
      </c>
      <c r="E533" s="70">
        <v>42671</v>
      </c>
      <c r="F533" s="69">
        <v>9.51</v>
      </c>
      <c r="G533" s="69">
        <v>2.48</v>
      </c>
      <c r="H533" s="69">
        <v>19.95</v>
      </c>
      <c r="I533" s="69">
        <v>37.479999999999997</v>
      </c>
      <c r="J533" s="69">
        <v>8.61</v>
      </c>
      <c r="K533" s="69">
        <v>14.72</v>
      </c>
      <c r="L533" s="69">
        <v>16.329999999999998</v>
      </c>
      <c r="M533" s="69">
        <v>7.52</v>
      </c>
      <c r="N533" s="69">
        <v>9.89</v>
      </c>
      <c r="O533" s="69">
        <v>11.15</v>
      </c>
      <c r="P533" s="69">
        <v>20.34</v>
      </c>
      <c r="Q533" s="69">
        <v>1.3</v>
      </c>
      <c r="R533" s="69">
        <v>5.47</v>
      </c>
      <c r="S533" s="69">
        <v>43.73</v>
      </c>
      <c r="V533" s="3">
        <f t="shared" si="224"/>
        <v>42671</v>
      </c>
      <c r="W533" s="40">
        <f ca="1">W532+SUMIFS('Transactions (Dated)'!$E$2:$E$53,'Transactions (Dated)'!$D$2:$D$53,'Share Values'!$V533,'Transactions (Dated)'!$B$2:$B$53,'Share Values'!W$11,'Transactions (Dated)'!$C$2:$C$53,"Buy")-SUMIFS('Transactions (Dated)'!$E$2:$E$53,'Transactions (Dated)'!$D$2:$D$53,'Share Values'!$V533,'Transactions (Dated)'!$B$2:$B$53,'Share Values'!W$11,'Transactions (Dated)'!$C$2:$C$53,"Sell")</f>
        <v>4625</v>
      </c>
      <c r="X533" s="40">
        <f ca="1">X532+SUMIFS('Transactions (Dated)'!$E$2:$E$53,'Transactions (Dated)'!$D$2:$D$53,'Share Values'!$V533,'Transactions (Dated)'!$B$2:$B$53,'Share Values'!X$11,'Transactions (Dated)'!$C$2:$C$53,"Buy")-SUMIFS('Transactions (Dated)'!$E$2:$E$53,'Transactions (Dated)'!$D$2:$D$53,'Share Values'!$V533,'Transactions (Dated)'!$B$2:$B$53,'Share Values'!X$11,'Transactions (Dated)'!$C$2:$C$53,"Sell")</f>
        <v>9375</v>
      </c>
      <c r="Y533" s="40">
        <f ca="1">Y532+SUMIFS('Transactions (Dated)'!$E$2:$E$53,'Transactions (Dated)'!$D$2:$D$53,'Share Values'!$V533,'Transactions (Dated)'!$B$2:$B$53,'Share Values'!Y$11,'Transactions (Dated)'!$C$2:$C$53,"Buy")-SUMIFS('Transactions (Dated)'!$E$2:$E$53,'Transactions (Dated)'!$D$2:$D$53,'Share Values'!$V533,'Transactions (Dated)'!$B$2:$B$53,'Share Values'!Y$11,'Transactions (Dated)'!$C$2:$C$53,"Sell")</f>
        <v>0</v>
      </c>
      <c r="Z533" s="40">
        <f ca="1">Z532+SUMIFS('Transactions (Dated)'!$E$2:$E$53,'Transactions (Dated)'!$D$2:$D$53,'Share Values'!$V533,'Transactions (Dated)'!$B$2:$B$53,'Share Values'!Z$11,'Transactions (Dated)'!$C$2:$C$53,"Buy")-SUMIFS('Transactions (Dated)'!$E$2:$E$53,'Transactions (Dated)'!$D$2:$D$53,'Share Values'!$V533,'Transactions (Dated)'!$B$2:$B$53,'Share Values'!Z$11,'Transactions (Dated)'!$C$2:$C$53,"Sell")</f>
        <v>1892</v>
      </c>
      <c r="AA533" s="40">
        <f ca="1">AA532+SUMIFS('Transactions (Dated)'!$E$2:$E$53,'Transactions (Dated)'!$D$2:$D$53,'Share Values'!$V533,'Transactions (Dated)'!$B$2:$B$53,'Share Values'!AA$11,'Transactions (Dated)'!$C$2:$C$53,"Buy")-SUMIFS('Transactions (Dated)'!$E$2:$E$53,'Transactions (Dated)'!$D$2:$D$53,'Share Values'!$V533,'Transactions (Dated)'!$B$2:$B$53,'Share Values'!AA$11,'Transactions (Dated)'!$C$2:$C$53,"Sell")</f>
        <v>2348</v>
      </c>
      <c r="AB533" s="40">
        <f ca="1">AB532+SUMIFS('Transactions (Dated)'!$E$2:$E$53,'Transactions (Dated)'!$D$2:$D$53,'Share Values'!$V533,'Transactions (Dated)'!$B$2:$B$53,'Share Values'!AB$11,'Transactions (Dated)'!$C$2:$C$53,"Buy")-SUMIFS('Transactions (Dated)'!$E$2:$E$53,'Transactions (Dated)'!$D$2:$D$53,'Share Values'!$V533,'Transactions (Dated)'!$B$2:$B$53,'Share Values'!AB$11,'Transactions (Dated)'!$C$2:$C$53,"Sell")</f>
        <v>4900</v>
      </c>
      <c r="AC533" s="40">
        <f ca="1">AC532+SUMIFS('Transactions (Dated)'!$E$2:$E$53,'Transactions (Dated)'!$D$2:$D$53,'Share Values'!$V533,'Transactions (Dated)'!$B$2:$B$53,'Share Values'!AC$11,'Transactions (Dated)'!$C$2:$C$53,"Buy")-SUMIFS('Transactions (Dated)'!$E$2:$E$53,'Transactions (Dated)'!$D$2:$D$53,'Share Values'!$V533,'Transactions (Dated)'!$B$2:$B$53,'Share Values'!AC$11,'Transactions (Dated)'!$C$2:$C$53,"Sell")</f>
        <v>2900</v>
      </c>
      <c r="AD533" s="40">
        <f ca="1">AD532+SUMIFS('Transactions (Dated)'!$E$2:$E$53,'Transactions (Dated)'!$D$2:$D$53,'Share Values'!$V533,'Transactions (Dated)'!$B$2:$B$53,'Share Values'!AD$11,'Transactions (Dated)'!$C$2:$C$53,"Buy")-SUMIFS('Transactions (Dated)'!$E$2:$E$53,'Transactions (Dated)'!$D$2:$D$53,'Share Values'!$V533,'Transactions (Dated)'!$B$2:$B$53,'Share Values'!AD$11,'Transactions (Dated)'!$C$2:$C$53,"Sell")</f>
        <v>14201</v>
      </c>
      <c r="AE533" s="40">
        <f ca="1">AE532+SUMIFS('Transactions (Dated)'!$E$2:$E$53,'Transactions (Dated)'!$D$2:$D$53,'Share Values'!$V533,'Transactions (Dated)'!$B$2:$B$53,'Share Values'!AE$11,'Transactions (Dated)'!$C$2:$C$53,"Buy")-SUMIFS('Transactions (Dated)'!$E$2:$E$53,'Transactions (Dated)'!$D$2:$D$53,'Share Values'!$V533,'Transactions (Dated)'!$B$2:$B$53,'Share Values'!AE$11,'Transactions (Dated)'!$C$2:$C$53,"Sell")</f>
        <v>6835</v>
      </c>
      <c r="AF533" s="40">
        <f ca="1">AF532+SUMIFS('Transactions (Dated)'!$E$2:$E$53,'Transactions (Dated)'!$D$2:$D$53,'Share Values'!$V533,'Transactions (Dated)'!$B$2:$B$53,'Share Values'!AF$11,'Transactions (Dated)'!$C$2:$C$53,"Buy")-SUMIFS('Transactions (Dated)'!$E$2:$E$53,'Transactions (Dated)'!$D$2:$D$53,'Share Values'!$V533,'Transactions (Dated)'!$B$2:$B$53,'Share Values'!AF$11,'Transactions (Dated)'!$C$2:$C$53,"Sell")</f>
        <v>4484</v>
      </c>
      <c r="AG533" s="40">
        <f ca="1">AG532+SUMIFS('Transactions (Dated)'!$E$2:$E$53,'Transactions (Dated)'!$D$2:$D$53,'Share Values'!$V533,'Transactions (Dated)'!$B$2:$B$53,'Share Values'!AG$11,'Transactions (Dated)'!$C$2:$C$53,"Buy")-SUMIFS('Transactions (Dated)'!$E$2:$E$53,'Transactions (Dated)'!$D$2:$D$53,'Share Values'!$V533,'Transactions (Dated)'!$B$2:$B$53,'Share Values'!AG$11,'Transactions (Dated)'!$C$2:$C$53,"Sell")</f>
        <v>0</v>
      </c>
      <c r="AH533" s="40">
        <f ca="1">AH532+SUMIFS('Transactions (Dated)'!$E$2:$E$53,'Transactions (Dated)'!$D$2:$D$53,'Share Values'!$V533,'Transactions (Dated)'!$B$2:$B$53,'Share Values'!AH$11,'Transactions (Dated)'!$C$2:$C$53,"Buy")-SUMIFS('Transactions (Dated)'!$E$2:$E$53,'Transactions (Dated)'!$D$2:$D$53,'Share Values'!$V533,'Transactions (Dated)'!$B$2:$B$53,'Share Values'!AH$11,'Transactions (Dated)'!$C$2:$C$53,"Sell")</f>
        <v>0</v>
      </c>
      <c r="AI533" s="40">
        <f ca="1">AI532+SUMIFS('Transactions (Dated)'!$E$2:$E$53,'Transactions (Dated)'!$D$2:$D$53,'Share Values'!$V533,'Transactions (Dated)'!$B$2:$B$53,'Share Values'!AI$11,'Transactions (Dated)'!$C$2:$C$53,"Buy")-SUMIFS('Transactions (Dated)'!$E$2:$E$53,'Transactions (Dated)'!$D$2:$D$53,'Share Values'!$V533,'Transactions (Dated)'!$B$2:$B$53,'Share Values'!AI$11,'Transactions (Dated)'!$C$2:$C$53,"Sell")</f>
        <v>0</v>
      </c>
      <c r="AJ533" s="40">
        <f ca="1">AJ532+SUMIFS('Transactions (Dated)'!$E$2:$E$53,'Transactions (Dated)'!$D$2:$D$53,'Share Values'!$V533,'Transactions (Dated)'!$B$2:$B$53,'Share Values'!AJ$11,'Transactions (Dated)'!$C$2:$C$53,"Buy")-SUMIFS('Transactions (Dated)'!$E$2:$E$53,'Transactions (Dated)'!$D$2:$D$53,'Share Values'!$V533,'Transactions (Dated)'!$B$2:$B$53,'Share Values'!AJ$11,'Transactions (Dated)'!$C$2:$C$53,"Sell")</f>
        <v>0</v>
      </c>
      <c r="AM533" s="3">
        <f t="shared" si="225"/>
        <v>42671</v>
      </c>
      <c r="AN533" s="6">
        <f t="shared" ca="1" si="226"/>
        <v>43983.75</v>
      </c>
      <c r="AO533" s="6">
        <f t="shared" ca="1" si="227"/>
        <v>23250</v>
      </c>
      <c r="AP533" s="6">
        <f t="shared" ca="1" si="228"/>
        <v>0</v>
      </c>
      <c r="AQ533" s="6">
        <f t="shared" ca="1" si="229"/>
        <v>70912.159999999989</v>
      </c>
      <c r="AR533" s="6">
        <f t="shared" ca="1" si="230"/>
        <v>20216.28</v>
      </c>
      <c r="AS533" s="6">
        <f t="shared" ca="1" si="231"/>
        <v>72128</v>
      </c>
      <c r="AT533" s="6">
        <f t="shared" ca="1" si="232"/>
        <v>47356.999999999993</v>
      </c>
      <c r="AU533" s="6">
        <f t="shared" ca="1" si="233"/>
        <v>106791.51999999999</v>
      </c>
      <c r="AV533" s="6">
        <f t="shared" ca="1" si="234"/>
        <v>67598.150000000009</v>
      </c>
      <c r="AW533" s="6">
        <f t="shared" ca="1" si="235"/>
        <v>49996.6</v>
      </c>
      <c r="AX533" s="6">
        <f t="shared" ca="1" si="236"/>
        <v>0</v>
      </c>
      <c r="AY533" s="6">
        <f t="shared" ca="1" si="237"/>
        <v>0</v>
      </c>
      <c r="AZ533" s="6">
        <f t="shared" ca="1" si="238"/>
        <v>0</v>
      </c>
      <c r="BA533" s="6">
        <f t="shared" ca="1" si="239"/>
        <v>0</v>
      </c>
      <c r="BB533" s="6"/>
      <c r="BD533" s="4">
        <f t="shared" ca="1" si="240"/>
        <v>502233.45999999996</v>
      </c>
      <c r="BF533" s="3">
        <f t="shared" si="241"/>
        <v>42671</v>
      </c>
      <c r="BG533" s="6">
        <f>BG532+SUMIFS('Transactions (Dated)'!H:H,'Transactions (Dated)'!D:D,'Share Values'!AM533)</f>
        <v>583791.07999999996</v>
      </c>
      <c r="BH533" s="6">
        <f ca="1">BH532+SUMIFS('Transactions (Dated)'!$F:$F,'Transactions (Dated)'!$D:$D,$BF533,'Transactions (Dated)'!$B:$B,BH$11,'Transactions (Dated)'!$C:$C,"Dividend (paid to cash)")*W533</f>
        <v>0</v>
      </c>
      <c r="BI533" s="6">
        <f ca="1">BI532+SUMIFS('Transactions (Dated)'!$F:$F,'Transactions (Dated)'!$D:$D,$BF533,'Transactions (Dated)'!$B:$B,BI$11,'Transactions (Dated)'!$C:$C,"Dividend (paid to cash)")*X533</f>
        <v>2421.875</v>
      </c>
      <c r="BJ533" s="6">
        <f ca="1">BJ532+SUMIFS('Transactions (Dated)'!$F:$F,'Transactions (Dated)'!$D:$D,$BF533,'Transactions (Dated)'!$B:$B,BJ$11,'Transactions (Dated)'!$C:$C,"Dividend (paid to cash)")*Y533</f>
        <v>0</v>
      </c>
      <c r="BK533" s="6">
        <f ca="1">BK532+SUMIFS('Transactions (Dated)'!$F:$F,'Transactions (Dated)'!$D:$D,$BF533,'Transactions (Dated)'!$B:$B,BK$11,'Transactions (Dated)'!$C:$C,"Dividend (paid to cash)")*Z533</f>
        <v>482.46000000000004</v>
      </c>
      <c r="BL533" s="6">
        <f ca="1">BL532+SUMIFS('Transactions (Dated)'!$F:$F,'Transactions (Dated)'!$D:$D,$BF533,'Transactions (Dated)'!$B:$B,BL$11,'Transactions (Dated)'!$C:$C,"Dividend (paid to cash)")*AA533</f>
        <v>0</v>
      </c>
      <c r="BM533" s="6">
        <f ca="1">BM532+SUMIFS('Transactions (Dated)'!$F:$F,'Transactions (Dated)'!$D:$D,$BF533,'Transactions (Dated)'!$B:$B,BM$11,'Transactions (Dated)'!$C:$C,"Dividend (paid to cash)")*AB533</f>
        <v>3952.4870000000001</v>
      </c>
      <c r="BN533" s="6">
        <f ca="1">BN532+SUMIFS('Transactions (Dated)'!$F:$F,'Transactions (Dated)'!$D:$D,$BF533,'Transactions (Dated)'!$B:$B,BN$11,'Transactions (Dated)'!$C:$C,"Dividend (paid to cash)")*AC533</f>
        <v>2465</v>
      </c>
      <c r="BO533" s="6">
        <f ca="1">BO532+SUMIFS('Transactions (Dated)'!$F:$F,'Transactions (Dated)'!$D:$D,$BF533,'Transactions (Dated)'!$B:$B,BO$11,'Transactions (Dated)'!$C:$C,"Dividend (paid to cash)")*AD533</f>
        <v>0</v>
      </c>
      <c r="BP533" s="6">
        <f ca="1">BP532+SUMIFS('Transactions (Dated)'!$F:$F,'Transactions (Dated)'!$D:$D,$BF533,'Transactions (Dated)'!$B:$B,BP$11,'Transactions (Dated)'!$C:$C,"Dividend (paid to cash)")*AE533</f>
        <v>0</v>
      </c>
      <c r="BQ533" s="6">
        <f ca="1">BQ532+SUMIFS('Transactions (Dated)'!$F:$F,'Transactions (Dated)'!$D:$D,$BF533,'Transactions (Dated)'!$B:$B,BQ$11,'Transactions (Dated)'!$C:$C,"Dividend (paid to cash)")*AF533</f>
        <v>0</v>
      </c>
      <c r="BR533" s="6">
        <f ca="1">BR532+SUMIFS('Transactions (Dated)'!$F:$F,'Transactions (Dated)'!$D:$D,$BF533,'Transactions (Dated)'!$B:$B,BR$11,'Transactions (Dated)'!$C:$C,"Dividend (paid to cash)")*AG533</f>
        <v>0</v>
      </c>
      <c r="BS533" s="6">
        <f ca="1">BS532+SUMIFS('Transactions (Dated)'!$F:$F,'Transactions (Dated)'!$D:$D,$BF533,'Transactions (Dated)'!$B:$B,BS$11,'Transactions (Dated)'!$C:$C,"Dividend (paid to cash)")*AH533</f>
        <v>0</v>
      </c>
      <c r="BT533" s="6">
        <f ca="1">BT532+SUMIFS('Transactions (Dated)'!$F:$F,'Transactions (Dated)'!$D:$D,$BF533,'Transactions (Dated)'!$B:$B,BT$11,'Transactions (Dated)'!$C:$C,"Dividend (paid to cash)")*AI533</f>
        <v>0</v>
      </c>
      <c r="BU533" s="6">
        <f ca="1">BU532+SUMIFS('Transactions (Dated)'!$F:$F,'Transactions (Dated)'!$D:$D,$BF533,'Transactions (Dated)'!$B:$B,BU$11,'Transactions (Dated)'!$C:$C,"Dividend (paid to cash)")*AJ533</f>
        <v>0</v>
      </c>
      <c r="BX533" s="6">
        <f t="shared" ca="1" si="242"/>
        <v>593112.90199999989</v>
      </c>
      <c r="BZ533" s="3">
        <f t="shared" si="243"/>
        <v>42671</v>
      </c>
      <c r="CA533" s="4">
        <f ca="1">SUM(AN533:BC533)</f>
        <v>502233.45999999996</v>
      </c>
      <c r="CB533" s="4">
        <f ca="1">+BX533</f>
        <v>593112.90199999989</v>
      </c>
      <c r="CD533" s="4">
        <f ca="1">CA533+CB533</f>
        <v>1095346.3619999997</v>
      </c>
    </row>
    <row r="534" spans="2:82" x14ac:dyDescent="0.15">
      <c r="B534" s="3">
        <f t="shared" si="221"/>
        <v>42674</v>
      </c>
      <c r="C534" s="2">
        <v>14787.3</v>
      </c>
      <c r="E534" s="70">
        <v>42674</v>
      </c>
      <c r="F534" s="69">
        <v>9.4700000000000006</v>
      </c>
      <c r="G534" s="69">
        <v>2.4500000000000002</v>
      </c>
      <c r="H534" s="69">
        <v>19.98</v>
      </c>
      <c r="I534" s="69">
        <v>37.64</v>
      </c>
      <c r="J534" s="69">
        <v>8.5</v>
      </c>
      <c r="K534" s="69">
        <v>14.81</v>
      </c>
      <c r="L534" s="69">
        <v>16.09</v>
      </c>
      <c r="M534" s="69">
        <v>7.47</v>
      </c>
      <c r="N534" s="69">
        <v>9.9</v>
      </c>
      <c r="O534" s="69">
        <v>11.14</v>
      </c>
      <c r="P534" s="69">
        <v>19.71</v>
      </c>
      <c r="Q534" s="69">
        <v>1.25</v>
      </c>
      <c r="R534" s="69">
        <v>5.65</v>
      </c>
      <c r="S534" s="69">
        <v>44.15</v>
      </c>
      <c r="V534" s="3">
        <f t="shared" si="224"/>
        <v>42674</v>
      </c>
      <c r="W534" s="40">
        <f ca="1">W533+SUMIFS('Transactions (Dated)'!$E$2:$E$53,'Transactions (Dated)'!$D$2:$D$53,'Share Values'!$V534,'Transactions (Dated)'!$B$2:$B$53,'Share Values'!W$11,'Transactions (Dated)'!$C$2:$C$53,"Buy")-SUMIFS('Transactions (Dated)'!$E$2:$E$53,'Transactions (Dated)'!$D$2:$D$53,'Share Values'!$V534,'Transactions (Dated)'!$B$2:$B$53,'Share Values'!W$11,'Transactions (Dated)'!$C$2:$C$53,"Sell")</f>
        <v>4625</v>
      </c>
      <c r="X534" s="40">
        <f ca="1">X533+SUMIFS('Transactions (Dated)'!$E$2:$E$53,'Transactions (Dated)'!$D$2:$D$53,'Share Values'!$V534,'Transactions (Dated)'!$B$2:$B$53,'Share Values'!X$11,'Transactions (Dated)'!$C$2:$C$53,"Buy")-SUMIFS('Transactions (Dated)'!$E$2:$E$53,'Transactions (Dated)'!$D$2:$D$53,'Share Values'!$V534,'Transactions (Dated)'!$B$2:$B$53,'Share Values'!X$11,'Transactions (Dated)'!$C$2:$C$53,"Sell")</f>
        <v>9375</v>
      </c>
      <c r="Y534" s="40">
        <f ca="1">Y533+SUMIFS('Transactions (Dated)'!$E$2:$E$53,'Transactions (Dated)'!$D$2:$D$53,'Share Values'!$V534,'Transactions (Dated)'!$B$2:$B$53,'Share Values'!Y$11,'Transactions (Dated)'!$C$2:$C$53,"Buy")-SUMIFS('Transactions (Dated)'!$E$2:$E$53,'Transactions (Dated)'!$D$2:$D$53,'Share Values'!$V534,'Transactions (Dated)'!$B$2:$B$53,'Share Values'!Y$11,'Transactions (Dated)'!$C$2:$C$53,"Sell")</f>
        <v>0</v>
      </c>
      <c r="Z534" s="40">
        <f ca="1">Z533+SUMIFS('Transactions (Dated)'!$E$2:$E$53,'Transactions (Dated)'!$D$2:$D$53,'Share Values'!$V534,'Transactions (Dated)'!$B$2:$B$53,'Share Values'!Z$11,'Transactions (Dated)'!$C$2:$C$53,"Buy")-SUMIFS('Transactions (Dated)'!$E$2:$E$53,'Transactions (Dated)'!$D$2:$D$53,'Share Values'!$V534,'Transactions (Dated)'!$B$2:$B$53,'Share Values'!Z$11,'Transactions (Dated)'!$C$2:$C$53,"Sell")</f>
        <v>1892</v>
      </c>
      <c r="AA534" s="40">
        <f ca="1">AA533+SUMIFS('Transactions (Dated)'!$E$2:$E$53,'Transactions (Dated)'!$D$2:$D$53,'Share Values'!$V534,'Transactions (Dated)'!$B$2:$B$53,'Share Values'!AA$11,'Transactions (Dated)'!$C$2:$C$53,"Buy")-SUMIFS('Transactions (Dated)'!$E$2:$E$53,'Transactions (Dated)'!$D$2:$D$53,'Share Values'!$V534,'Transactions (Dated)'!$B$2:$B$53,'Share Values'!AA$11,'Transactions (Dated)'!$C$2:$C$53,"Sell")</f>
        <v>2348</v>
      </c>
      <c r="AB534" s="40">
        <f ca="1">AB533+SUMIFS('Transactions (Dated)'!$E$2:$E$53,'Transactions (Dated)'!$D$2:$D$53,'Share Values'!$V534,'Transactions (Dated)'!$B$2:$B$53,'Share Values'!AB$11,'Transactions (Dated)'!$C$2:$C$53,"Buy")-SUMIFS('Transactions (Dated)'!$E$2:$E$53,'Transactions (Dated)'!$D$2:$D$53,'Share Values'!$V534,'Transactions (Dated)'!$B$2:$B$53,'Share Values'!AB$11,'Transactions (Dated)'!$C$2:$C$53,"Sell")</f>
        <v>4900</v>
      </c>
      <c r="AC534" s="40">
        <f ca="1">AC533+SUMIFS('Transactions (Dated)'!$E$2:$E$53,'Transactions (Dated)'!$D$2:$D$53,'Share Values'!$V534,'Transactions (Dated)'!$B$2:$B$53,'Share Values'!AC$11,'Transactions (Dated)'!$C$2:$C$53,"Buy")-SUMIFS('Transactions (Dated)'!$E$2:$E$53,'Transactions (Dated)'!$D$2:$D$53,'Share Values'!$V534,'Transactions (Dated)'!$B$2:$B$53,'Share Values'!AC$11,'Transactions (Dated)'!$C$2:$C$53,"Sell")</f>
        <v>2900</v>
      </c>
      <c r="AD534" s="40">
        <f ca="1">AD533+SUMIFS('Transactions (Dated)'!$E$2:$E$53,'Transactions (Dated)'!$D$2:$D$53,'Share Values'!$V534,'Transactions (Dated)'!$B$2:$B$53,'Share Values'!AD$11,'Transactions (Dated)'!$C$2:$C$53,"Buy")-SUMIFS('Transactions (Dated)'!$E$2:$E$53,'Transactions (Dated)'!$D$2:$D$53,'Share Values'!$V534,'Transactions (Dated)'!$B$2:$B$53,'Share Values'!AD$11,'Transactions (Dated)'!$C$2:$C$53,"Sell")</f>
        <v>14201</v>
      </c>
      <c r="AE534" s="40">
        <f ca="1">AE533+SUMIFS('Transactions (Dated)'!$E$2:$E$53,'Transactions (Dated)'!$D$2:$D$53,'Share Values'!$V534,'Transactions (Dated)'!$B$2:$B$53,'Share Values'!AE$11,'Transactions (Dated)'!$C$2:$C$53,"Buy")-SUMIFS('Transactions (Dated)'!$E$2:$E$53,'Transactions (Dated)'!$D$2:$D$53,'Share Values'!$V534,'Transactions (Dated)'!$B$2:$B$53,'Share Values'!AE$11,'Transactions (Dated)'!$C$2:$C$53,"Sell")</f>
        <v>6835</v>
      </c>
      <c r="AF534" s="40">
        <f ca="1">AF533+SUMIFS('Transactions (Dated)'!$E$2:$E$53,'Transactions (Dated)'!$D$2:$D$53,'Share Values'!$V534,'Transactions (Dated)'!$B$2:$B$53,'Share Values'!AF$11,'Transactions (Dated)'!$C$2:$C$53,"Buy")-SUMIFS('Transactions (Dated)'!$E$2:$E$53,'Transactions (Dated)'!$D$2:$D$53,'Share Values'!$V534,'Transactions (Dated)'!$B$2:$B$53,'Share Values'!AF$11,'Transactions (Dated)'!$C$2:$C$53,"Sell")</f>
        <v>4484</v>
      </c>
      <c r="AG534" s="40">
        <f ca="1">AG533+SUMIFS('Transactions (Dated)'!$E$2:$E$53,'Transactions (Dated)'!$D$2:$D$53,'Share Values'!$V534,'Transactions (Dated)'!$B$2:$B$53,'Share Values'!AG$11,'Transactions (Dated)'!$C$2:$C$53,"Buy")-SUMIFS('Transactions (Dated)'!$E$2:$E$53,'Transactions (Dated)'!$D$2:$D$53,'Share Values'!$V534,'Transactions (Dated)'!$B$2:$B$53,'Share Values'!AG$11,'Transactions (Dated)'!$C$2:$C$53,"Sell")</f>
        <v>0</v>
      </c>
      <c r="AH534" s="40">
        <f ca="1">AH533+SUMIFS('Transactions (Dated)'!$E$2:$E$53,'Transactions (Dated)'!$D$2:$D$53,'Share Values'!$V534,'Transactions (Dated)'!$B$2:$B$53,'Share Values'!AH$11,'Transactions (Dated)'!$C$2:$C$53,"Buy")-SUMIFS('Transactions (Dated)'!$E$2:$E$53,'Transactions (Dated)'!$D$2:$D$53,'Share Values'!$V534,'Transactions (Dated)'!$B$2:$B$53,'Share Values'!AH$11,'Transactions (Dated)'!$C$2:$C$53,"Sell")</f>
        <v>0</v>
      </c>
      <c r="AI534" s="40">
        <f ca="1">AI533+SUMIFS('Transactions (Dated)'!$E$2:$E$53,'Transactions (Dated)'!$D$2:$D$53,'Share Values'!$V534,'Transactions (Dated)'!$B$2:$B$53,'Share Values'!AI$11,'Transactions (Dated)'!$C$2:$C$53,"Buy")-SUMIFS('Transactions (Dated)'!$E$2:$E$53,'Transactions (Dated)'!$D$2:$D$53,'Share Values'!$V534,'Transactions (Dated)'!$B$2:$B$53,'Share Values'!AI$11,'Transactions (Dated)'!$C$2:$C$53,"Sell")</f>
        <v>0</v>
      </c>
      <c r="AJ534" s="40">
        <f ca="1">AJ533+SUMIFS('Transactions (Dated)'!$E$2:$E$53,'Transactions (Dated)'!$D$2:$D$53,'Share Values'!$V534,'Transactions (Dated)'!$B$2:$B$53,'Share Values'!AJ$11,'Transactions (Dated)'!$C$2:$C$53,"Buy")-SUMIFS('Transactions (Dated)'!$E$2:$E$53,'Transactions (Dated)'!$D$2:$D$53,'Share Values'!$V534,'Transactions (Dated)'!$B$2:$B$53,'Share Values'!AJ$11,'Transactions (Dated)'!$C$2:$C$53,"Sell")</f>
        <v>0</v>
      </c>
      <c r="AM534" s="3">
        <f t="shared" si="225"/>
        <v>42674</v>
      </c>
      <c r="AN534" s="6">
        <f t="shared" ca="1" si="226"/>
        <v>43798.75</v>
      </c>
      <c r="AO534" s="6">
        <f t="shared" ca="1" si="227"/>
        <v>22968.75</v>
      </c>
      <c r="AP534" s="6">
        <f t="shared" ca="1" si="228"/>
        <v>0</v>
      </c>
      <c r="AQ534" s="6">
        <f t="shared" ca="1" si="229"/>
        <v>71214.880000000005</v>
      </c>
      <c r="AR534" s="6">
        <f t="shared" ca="1" si="230"/>
        <v>19958</v>
      </c>
      <c r="AS534" s="6">
        <f t="shared" ca="1" si="231"/>
        <v>72569</v>
      </c>
      <c r="AT534" s="6">
        <f t="shared" ca="1" si="232"/>
        <v>46661</v>
      </c>
      <c r="AU534" s="6">
        <f t="shared" ca="1" si="233"/>
        <v>106081.47</v>
      </c>
      <c r="AV534" s="6">
        <f t="shared" ca="1" si="234"/>
        <v>67666.5</v>
      </c>
      <c r="AW534" s="6">
        <f t="shared" ca="1" si="235"/>
        <v>49951.76</v>
      </c>
      <c r="AX534" s="6">
        <f t="shared" ca="1" si="236"/>
        <v>0</v>
      </c>
      <c r="AY534" s="6">
        <f t="shared" ca="1" si="237"/>
        <v>0</v>
      </c>
      <c r="AZ534" s="6">
        <f t="shared" ca="1" si="238"/>
        <v>0</v>
      </c>
      <c r="BA534" s="6">
        <f t="shared" ca="1" si="239"/>
        <v>0</v>
      </c>
      <c r="BB534" s="6"/>
      <c r="BD534" s="4">
        <f t="shared" ca="1" si="240"/>
        <v>500870.11</v>
      </c>
      <c r="BF534" s="3">
        <f t="shared" si="241"/>
        <v>42674</v>
      </c>
      <c r="BG534" s="6">
        <f>BG533+SUMIFS('Transactions (Dated)'!H:H,'Transactions (Dated)'!D:D,'Share Values'!AM534)</f>
        <v>583791.07999999996</v>
      </c>
      <c r="BH534" s="6">
        <f ca="1">BH533+SUMIFS('Transactions (Dated)'!$F:$F,'Transactions (Dated)'!$D:$D,$BF534,'Transactions (Dated)'!$B:$B,BH$11,'Transactions (Dated)'!$C:$C,"Dividend (paid to cash)")*W534</f>
        <v>0</v>
      </c>
      <c r="BI534" s="6">
        <f ca="1">BI533+SUMIFS('Transactions (Dated)'!$F:$F,'Transactions (Dated)'!$D:$D,$BF534,'Transactions (Dated)'!$B:$B,BI$11,'Transactions (Dated)'!$C:$C,"Dividend (paid to cash)")*X534</f>
        <v>2421.875</v>
      </c>
      <c r="BJ534" s="6">
        <f ca="1">BJ533+SUMIFS('Transactions (Dated)'!$F:$F,'Transactions (Dated)'!$D:$D,$BF534,'Transactions (Dated)'!$B:$B,BJ$11,'Transactions (Dated)'!$C:$C,"Dividend (paid to cash)")*Y534</f>
        <v>0</v>
      </c>
      <c r="BK534" s="6">
        <f ca="1">BK533+SUMIFS('Transactions (Dated)'!$F:$F,'Transactions (Dated)'!$D:$D,$BF534,'Transactions (Dated)'!$B:$B,BK$11,'Transactions (Dated)'!$C:$C,"Dividend (paid to cash)")*Z534</f>
        <v>482.46000000000004</v>
      </c>
      <c r="BL534" s="6">
        <f ca="1">BL533+SUMIFS('Transactions (Dated)'!$F:$F,'Transactions (Dated)'!$D:$D,$BF534,'Transactions (Dated)'!$B:$B,BL$11,'Transactions (Dated)'!$C:$C,"Dividend (paid to cash)")*AA534</f>
        <v>0</v>
      </c>
      <c r="BM534" s="6">
        <f ca="1">BM533+SUMIFS('Transactions (Dated)'!$F:$F,'Transactions (Dated)'!$D:$D,$BF534,'Transactions (Dated)'!$B:$B,BM$11,'Transactions (Dated)'!$C:$C,"Dividend (paid to cash)")*AB534</f>
        <v>3952.4870000000001</v>
      </c>
      <c r="BN534" s="6">
        <f ca="1">BN533+SUMIFS('Transactions (Dated)'!$F:$F,'Transactions (Dated)'!$D:$D,$BF534,'Transactions (Dated)'!$B:$B,BN$11,'Transactions (Dated)'!$C:$C,"Dividend (paid to cash)")*AC534</f>
        <v>2465</v>
      </c>
      <c r="BO534" s="6">
        <f ca="1">BO533+SUMIFS('Transactions (Dated)'!$F:$F,'Transactions (Dated)'!$D:$D,$BF534,'Transactions (Dated)'!$B:$B,BO$11,'Transactions (Dated)'!$C:$C,"Dividend (paid to cash)")*AD534</f>
        <v>0</v>
      </c>
      <c r="BP534" s="6">
        <f ca="1">BP533+SUMIFS('Transactions (Dated)'!$F:$F,'Transactions (Dated)'!$D:$D,$BF534,'Transactions (Dated)'!$B:$B,BP$11,'Transactions (Dated)'!$C:$C,"Dividend (paid to cash)")*AE534</f>
        <v>0</v>
      </c>
      <c r="BQ534" s="6">
        <f ca="1">BQ533+SUMIFS('Transactions (Dated)'!$F:$F,'Transactions (Dated)'!$D:$D,$BF534,'Transactions (Dated)'!$B:$B,BQ$11,'Transactions (Dated)'!$C:$C,"Dividend (paid to cash)")*AF534</f>
        <v>0</v>
      </c>
      <c r="BR534" s="6">
        <f ca="1">BR533+SUMIFS('Transactions (Dated)'!$F:$F,'Transactions (Dated)'!$D:$D,$BF534,'Transactions (Dated)'!$B:$B,BR$11,'Transactions (Dated)'!$C:$C,"Dividend (paid to cash)")*AG534</f>
        <v>0</v>
      </c>
      <c r="BS534" s="6">
        <f ca="1">BS533+SUMIFS('Transactions (Dated)'!$F:$F,'Transactions (Dated)'!$D:$D,$BF534,'Transactions (Dated)'!$B:$B,BS$11,'Transactions (Dated)'!$C:$C,"Dividend (paid to cash)")*AH534</f>
        <v>0</v>
      </c>
      <c r="BT534" s="6">
        <f ca="1">BT533+SUMIFS('Transactions (Dated)'!$F:$F,'Transactions (Dated)'!$D:$D,$BF534,'Transactions (Dated)'!$B:$B,BT$11,'Transactions (Dated)'!$C:$C,"Dividend (paid to cash)")*AI534</f>
        <v>0</v>
      </c>
      <c r="BU534" s="6">
        <f ca="1">BU533+SUMIFS('Transactions (Dated)'!$F:$F,'Transactions (Dated)'!$D:$D,$BF534,'Transactions (Dated)'!$B:$B,BU$11,'Transactions (Dated)'!$C:$C,"Dividend (paid to cash)")*AJ534</f>
        <v>0</v>
      </c>
      <c r="BX534" s="6">
        <f t="shared" ca="1" si="242"/>
        <v>593112.90199999989</v>
      </c>
      <c r="BZ534" s="3">
        <f t="shared" si="243"/>
        <v>42674</v>
      </c>
      <c r="CA534" s="4">
        <f t="shared" ca="1" si="244"/>
        <v>500870.11</v>
      </c>
      <c r="CB534" s="4">
        <f t="shared" ca="1" si="245"/>
        <v>593112.90199999989</v>
      </c>
      <c r="CD534" s="4">
        <f t="shared" ca="1" si="246"/>
        <v>1093983.0119999999</v>
      </c>
    </row>
    <row r="535" spans="2:82" x14ac:dyDescent="0.15">
      <c r="B535" s="3">
        <f t="shared" si="221"/>
        <v>42675</v>
      </c>
      <c r="C535" s="2">
        <v>14778.3</v>
      </c>
      <c r="E535" s="70">
        <v>42675</v>
      </c>
      <c r="F535" s="69">
        <v>9.48</v>
      </c>
      <c r="G535" s="69">
        <v>2.42</v>
      </c>
      <c r="H535" s="69">
        <v>19.96</v>
      </c>
      <c r="I535" s="69">
        <v>37.07</v>
      </c>
      <c r="J535" s="69">
        <v>8.4600000000000009</v>
      </c>
      <c r="K535" s="69">
        <v>14.52</v>
      </c>
      <c r="L535" s="69">
        <v>15.77</v>
      </c>
      <c r="M535" s="69">
        <v>7.72</v>
      </c>
      <c r="N535" s="69">
        <v>9.85</v>
      </c>
      <c r="O535" s="69">
        <v>11.23</v>
      </c>
      <c r="P535" s="69">
        <v>19.989999999999998</v>
      </c>
      <c r="Q535" s="69">
        <v>1.3</v>
      </c>
      <c r="R535" s="69">
        <v>5.78</v>
      </c>
      <c r="S535" s="69">
        <v>43.52</v>
      </c>
      <c r="V535" s="3">
        <f t="shared" si="224"/>
        <v>42675</v>
      </c>
      <c r="W535" s="40">
        <f ca="1">W534+SUMIFS('Transactions (Dated)'!$E$2:$E$53,'Transactions (Dated)'!$D$2:$D$53,'Share Values'!$V535,'Transactions (Dated)'!$B$2:$B$53,'Share Values'!W$11,'Transactions (Dated)'!$C$2:$C$53,"Buy")-SUMIFS('Transactions (Dated)'!$E$2:$E$53,'Transactions (Dated)'!$D$2:$D$53,'Share Values'!$V535,'Transactions (Dated)'!$B$2:$B$53,'Share Values'!W$11,'Transactions (Dated)'!$C$2:$C$53,"Sell")</f>
        <v>4625</v>
      </c>
      <c r="X535" s="40">
        <f ca="1">X534+SUMIFS('Transactions (Dated)'!$E$2:$E$53,'Transactions (Dated)'!$D$2:$D$53,'Share Values'!$V535,'Transactions (Dated)'!$B$2:$B$53,'Share Values'!X$11,'Transactions (Dated)'!$C$2:$C$53,"Buy")-SUMIFS('Transactions (Dated)'!$E$2:$E$53,'Transactions (Dated)'!$D$2:$D$53,'Share Values'!$V535,'Transactions (Dated)'!$B$2:$B$53,'Share Values'!X$11,'Transactions (Dated)'!$C$2:$C$53,"Sell")</f>
        <v>9375</v>
      </c>
      <c r="Y535" s="40">
        <f ca="1">Y534+SUMIFS('Transactions (Dated)'!$E$2:$E$53,'Transactions (Dated)'!$D$2:$D$53,'Share Values'!$V535,'Transactions (Dated)'!$B$2:$B$53,'Share Values'!Y$11,'Transactions (Dated)'!$C$2:$C$53,"Buy")-SUMIFS('Transactions (Dated)'!$E$2:$E$53,'Transactions (Dated)'!$D$2:$D$53,'Share Values'!$V535,'Transactions (Dated)'!$B$2:$B$53,'Share Values'!Y$11,'Transactions (Dated)'!$C$2:$C$53,"Sell")</f>
        <v>0</v>
      </c>
      <c r="Z535" s="40">
        <f ca="1">Z534+SUMIFS('Transactions (Dated)'!$E$2:$E$53,'Transactions (Dated)'!$D$2:$D$53,'Share Values'!$V535,'Transactions (Dated)'!$B$2:$B$53,'Share Values'!Z$11,'Transactions (Dated)'!$C$2:$C$53,"Buy")-SUMIFS('Transactions (Dated)'!$E$2:$E$53,'Transactions (Dated)'!$D$2:$D$53,'Share Values'!$V535,'Transactions (Dated)'!$B$2:$B$53,'Share Values'!Z$11,'Transactions (Dated)'!$C$2:$C$53,"Sell")</f>
        <v>1892</v>
      </c>
      <c r="AA535" s="40">
        <f ca="1">AA534+SUMIFS('Transactions (Dated)'!$E$2:$E$53,'Transactions (Dated)'!$D$2:$D$53,'Share Values'!$V535,'Transactions (Dated)'!$B$2:$B$53,'Share Values'!AA$11,'Transactions (Dated)'!$C$2:$C$53,"Buy")-SUMIFS('Transactions (Dated)'!$E$2:$E$53,'Transactions (Dated)'!$D$2:$D$53,'Share Values'!$V535,'Transactions (Dated)'!$B$2:$B$53,'Share Values'!AA$11,'Transactions (Dated)'!$C$2:$C$53,"Sell")</f>
        <v>2348</v>
      </c>
      <c r="AB535" s="40">
        <f ca="1">AB534+SUMIFS('Transactions (Dated)'!$E$2:$E$53,'Transactions (Dated)'!$D$2:$D$53,'Share Values'!$V535,'Transactions (Dated)'!$B$2:$B$53,'Share Values'!AB$11,'Transactions (Dated)'!$C$2:$C$53,"Buy")-SUMIFS('Transactions (Dated)'!$E$2:$E$53,'Transactions (Dated)'!$D$2:$D$53,'Share Values'!$V535,'Transactions (Dated)'!$B$2:$B$53,'Share Values'!AB$11,'Transactions (Dated)'!$C$2:$C$53,"Sell")</f>
        <v>4900</v>
      </c>
      <c r="AC535" s="40">
        <f ca="1">AC534+SUMIFS('Transactions (Dated)'!$E$2:$E$53,'Transactions (Dated)'!$D$2:$D$53,'Share Values'!$V535,'Transactions (Dated)'!$B$2:$B$53,'Share Values'!AC$11,'Transactions (Dated)'!$C$2:$C$53,"Buy")-SUMIFS('Transactions (Dated)'!$E$2:$E$53,'Transactions (Dated)'!$D$2:$D$53,'Share Values'!$V535,'Transactions (Dated)'!$B$2:$B$53,'Share Values'!AC$11,'Transactions (Dated)'!$C$2:$C$53,"Sell")</f>
        <v>2900</v>
      </c>
      <c r="AD535" s="40">
        <f ca="1">AD534+SUMIFS('Transactions (Dated)'!$E$2:$E$53,'Transactions (Dated)'!$D$2:$D$53,'Share Values'!$V535,'Transactions (Dated)'!$B$2:$B$53,'Share Values'!AD$11,'Transactions (Dated)'!$C$2:$C$53,"Buy")-SUMIFS('Transactions (Dated)'!$E$2:$E$53,'Transactions (Dated)'!$D$2:$D$53,'Share Values'!$V535,'Transactions (Dated)'!$B$2:$B$53,'Share Values'!AD$11,'Transactions (Dated)'!$C$2:$C$53,"Sell")</f>
        <v>14201</v>
      </c>
      <c r="AE535" s="40">
        <f ca="1">AE534+SUMIFS('Transactions (Dated)'!$E$2:$E$53,'Transactions (Dated)'!$D$2:$D$53,'Share Values'!$V535,'Transactions (Dated)'!$B$2:$B$53,'Share Values'!AE$11,'Transactions (Dated)'!$C$2:$C$53,"Buy")-SUMIFS('Transactions (Dated)'!$E$2:$E$53,'Transactions (Dated)'!$D$2:$D$53,'Share Values'!$V535,'Transactions (Dated)'!$B$2:$B$53,'Share Values'!AE$11,'Transactions (Dated)'!$C$2:$C$53,"Sell")</f>
        <v>6835</v>
      </c>
      <c r="AF535" s="40">
        <f ca="1">AF534+SUMIFS('Transactions (Dated)'!$E$2:$E$53,'Transactions (Dated)'!$D$2:$D$53,'Share Values'!$V535,'Transactions (Dated)'!$B$2:$B$53,'Share Values'!AF$11,'Transactions (Dated)'!$C$2:$C$53,"Buy")-SUMIFS('Transactions (Dated)'!$E$2:$E$53,'Transactions (Dated)'!$D$2:$D$53,'Share Values'!$V535,'Transactions (Dated)'!$B$2:$B$53,'Share Values'!AF$11,'Transactions (Dated)'!$C$2:$C$53,"Sell")</f>
        <v>4484</v>
      </c>
      <c r="AG535" s="40">
        <f ca="1">AG534+SUMIFS('Transactions (Dated)'!$E$2:$E$53,'Transactions (Dated)'!$D$2:$D$53,'Share Values'!$V535,'Transactions (Dated)'!$B$2:$B$53,'Share Values'!AG$11,'Transactions (Dated)'!$C$2:$C$53,"Buy")-SUMIFS('Transactions (Dated)'!$E$2:$E$53,'Transactions (Dated)'!$D$2:$D$53,'Share Values'!$V535,'Transactions (Dated)'!$B$2:$B$53,'Share Values'!AG$11,'Transactions (Dated)'!$C$2:$C$53,"Sell")</f>
        <v>0</v>
      </c>
      <c r="AH535" s="40">
        <f ca="1">AH534+SUMIFS('Transactions (Dated)'!$E$2:$E$53,'Transactions (Dated)'!$D$2:$D$53,'Share Values'!$V535,'Transactions (Dated)'!$B$2:$B$53,'Share Values'!AH$11,'Transactions (Dated)'!$C$2:$C$53,"Buy")-SUMIFS('Transactions (Dated)'!$E$2:$E$53,'Transactions (Dated)'!$D$2:$D$53,'Share Values'!$V535,'Transactions (Dated)'!$B$2:$B$53,'Share Values'!AH$11,'Transactions (Dated)'!$C$2:$C$53,"Sell")</f>
        <v>0</v>
      </c>
      <c r="AI535" s="40">
        <f ca="1">AI534+SUMIFS('Transactions (Dated)'!$E$2:$E$53,'Transactions (Dated)'!$D$2:$D$53,'Share Values'!$V535,'Transactions (Dated)'!$B$2:$B$53,'Share Values'!AI$11,'Transactions (Dated)'!$C$2:$C$53,"Buy")-SUMIFS('Transactions (Dated)'!$E$2:$E$53,'Transactions (Dated)'!$D$2:$D$53,'Share Values'!$V535,'Transactions (Dated)'!$B$2:$B$53,'Share Values'!AI$11,'Transactions (Dated)'!$C$2:$C$53,"Sell")</f>
        <v>0</v>
      </c>
      <c r="AJ535" s="40">
        <f ca="1">AJ534+SUMIFS('Transactions (Dated)'!$E$2:$E$53,'Transactions (Dated)'!$D$2:$D$53,'Share Values'!$V535,'Transactions (Dated)'!$B$2:$B$53,'Share Values'!AJ$11,'Transactions (Dated)'!$C$2:$C$53,"Buy")-SUMIFS('Transactions (Dated)'!$E$2:$E$53,'Transactions (Dated)'!$D$2:$D$53,'Share Values'!$V535,'Transactions (Dated)'!$B$2:$B$53,'Share Values'!AJ$11,'Transactions (Dated)'!$C$2:$C$53,"Sell")</f>
        <v>0</v>
      </c>
      <c r="AM535" s="3">
        <f t="shared" si="225"/>
        <v>42675</v>
      </c>
      <c r="AN535" s="6">
        <f t="shared" ca="1" si="226"/>
        <v>43845</v>
      </c>
      <c r="AO535" s="6">
        <f t="shared" ca="1" si="227"/>
        <v>22687.5</v>
      </c>
      <c r="AP535" s="6">
        <f t="shared" ca="1" si="228"/>
        <v>0</v>
      </c>
      <c r="AQ535" s="6">
        <f t="shared" ca="1" si="229"/>
        <v>70136.44</v>
      </c>
      <c r="AR535" s="6">
        <f t="shared" ca="1" si="230"/>
        <v>19864.080000000002</v>
      </c>
      <c r="AS535" s="6">
        <f t="shared" ca="1" si="231"/>
        <v>71148</v>
      </c>
      <c r="AT535" s="6">
        <f t="shared" ca="1" si="232"/>
        <v>45733</v>
      </c>
      <c r="AU535" s="6">
        <f t="shared" ca="1" si="233"/>
        <v>109631.72</v>
      </c>
      <c r="AV535" s="6">
        <f t="shared" ca="1" si="234"/>
        <v>67324.75</v>
      </c>
      <c r="AW535" s="6">
        <f t="shared" ca="1" si="235"/>
        <v>50355.32</v>
      </c>
      <c r="AX535" s="6">
        <f t="shared" ca="1" si="236"/>
        <v>0</v>
      </c>
      <c r="AY535" s="6">
        <f t="shared" ca="1" si="237"/>
        <v>0</v>
      </c>
      <c r="AZ535" s="6">
        <f t="shared" ca="1" si="238"/>
        <v>0</v>
      </c>
      <c r="BA535" s="6">
        <f t="shared" ca="1" si="239"/>
        <v>0</v>
      </c>
      <c r="BB535" s="6"/>
      <c r="BD535" s="4">
        <f t="shared" ca="1" si="240"/>
        <v>500725.81</v>
      </c>
      <c r="BF535" s="3">
        <f t="shared" si="241"/>
        <v>42675</v>
      </c>
      <c r="BG535" s="6">
        <f>BG534+SUMIFS('Transactions (Dated)'!H:H,'Transactions (Dated)'!D:D,'Share Values'!AM535)</f>
        <v>583791.07999999996</v>
      </c>
      <c r="BH535" s="6">
        <f ca="1">BH534+SUMIFS('Transactions (Dated)'!$F:$F,'Transactions (Dated)'!$D:$D,$BF535,'Transactions (Dated)'!$B:$B,BH$11,'Transactions (Dated)'!$C:$C,"Dividend (paid to cash)")*W535</f>
        <v>0</v>
      </c>
      <c r="BI535" s="6">
        <f ca="1">BI534+SUMIFS('Transactions (Dated)'!$F:$F,'Transactions (Dated)'!$D:$D,$BF535,'Transactions (Dated)'!$B:$B,BI$11,'Transactions (Dated)'!$C:$C,"Dividend (paid to cash)")*X535</f>
        <v>2421.875</v>
      </c>
      <c r="BJ535" s="6">
        <f ca="1">BJ534+SUMIFS('Transactions (Dated)'!$F:$F,'Transactions (Dated)'!$D:$D,$BF535,'Transactions (Dated)'!$B:$B,BJ$11,'Transactions (Dated)'!$C:$C,"Dividend (paid to cash)")*Y535</f>
        <v>0</v>
      </c>
      <c r="BK535" s="6">
        <f ca="1">BK534+SUMIFS('Transactions (Dated)'!$F:$F,'Transactions (Dated)'!$D:$D,$BF535,'Transactions (Dated)'!$B:$B,BK$11,'Transactions (Dated)'!$C:$C,"Dividend (paid to cash)")*Z535</f>
        <v>482.46000000000004</v>
      </c>
      <c r="BL535" s="6">
        <f ca="1">BL534+SUMIFS('Transactions (Dated)'!$F:$F,'Transactions (Dated)'!$D:$D,$BF535,'Transactions (Dated)'!$B:$B,BL$11,'Transactions (Dated)'!$C:$C,"Dividend (paid to cash)")*AA535</f>
        <v>0</v>
      </c>
      <c r="BM535" s="6">
        <f ca="1">BM534+SUMIFS('Transactions (Dated)'!$F:$F,'Transactions (Dated)'!$D:$D,$BF535,'Transactions (Dated)'!$B:$B,BM$11,'Transactions (Dated)'!$C:$C,"Dividend (paid to cash)")*AB535</f>
        <v>3952.4870000000001</v>
      </c>
      <c r="BN535" s="6">
        <f ca="1">BN534+SUMIFS('Transactions (Dated)'!$F:$F,'Transactions (Dated)'!$D:$D,$BF535,'Transactions (Dated)'!$B:$B,BN$11,'Transactions (Dated)'!$C:$C,"Dividend (paid to cash)")*AC535</f>
        <v>2465</v>
      </c>
      <c r="BO535" s="6">
        <f ca="1">BO534+SUMIFS('Transactions (Dated)'!$F:$F,'Transactions (Dated)'!$D:$D,$BF535,'Transactions (Dated)'!$B:$B,BO$11,'Transactions (Dated)'!$C:$C,"Dividend (paid to cash)")*AD535</f>
        <v>0</v>
      </c>
      <c r="BP535" s="6">
        <f ca="1">BP534+SUMIFS('Transactions (Dated)'!$F:$F,'Transactions (Dated)'!$D:$D,$BF535,'Transactions (Dated)'!$B:$B,BP$11,'Transactions (Dated)'!$C:$C,"Dividend (paid to cash)")*AE535</f>
        <v>0</v>
      </c>
      <c r="BQ535" s="6">
        <f ca="1">BQ534+SUMIFS('Transactions (Dated)'!$F:$F,'Transactions (Dated)'!$D:$D,$BF535,'Transactions (Dated)'!$B:$B,BQ$11,'Transactions (Dated)'!$C:$C,"Dividend (paid to cash)")*AF535</f>
        <v>0</v>
      </c>
      <c r="BR535" s="6">
        <f ca="1">BR534+SUMIFS('Transactions (Dated)'!$F:$F,'Transactions (Dated)'!$D:$D,$BF535,'Transactions (Dated)'!$B:$B,BR$11,'Transactions (Dated)'!$C:$C,"Dividend (paid to cash)")*AG535</f>
        <v>0</v>
      </c>
      <c r="BS535" s="6">
        <f ca="1">BS534+SUMIFS('Transactions (Dated)'!$F:$F,'Transactions (Dated)'!$D:$D,$BF535,'Transactions (Dated)'!$B:$B,BS$11,'Transactions (Dated)'!$C:$C,"Dividend (paid to cash)")*AH535</f>
        <v>0</v>
      </c>
      <c r="BT535" s="6">
        <f ca="1">BT534+SUMIFS('Transactions (Dated)'!$F:$F,'Transactions (Dated)'!$D:$D,$BF535,'Transactions (Dated)'!$B:$B,BT$11,'Transactions (Dated)'!$C:$C,"Dividend (paid to cash)")*AI535</f>
        <v>0</v>
      </c>
      <c r="BU535" s="6">
        <f ca="1">BU534+SUMIFS('Transactions (Dated)'!$F:$F,'Transactions (Dated)'!$D:$D,$BF535,'Transactions (Dated)'!$B:$B,BU$11,'Transactions (Dated)'!$C:$C,"Dividend (paid to cash)")*AJ535</f>
        <v>0</v>
      </c>
      <c r="BX535" s="6">
        <f t="shared" ca="1" si="242"/>
        <v>593112.90199999989</v>
      </c>
      <c r="BZ535" s="3">
        <f t="shared" si="243"/>
        <v>42675</v>
      </c>
      <c r="CA535" s="4">
        <f t="shared" ca="1" si="244"/>
        <v>500725.81</v>
      </c>
      <c r="CB535" s="4">
        <f t="shared" ca="1" si="245"/>
        <v>593112.90199999989</v>
      </c>
      <c r="CD535" s="4">
        <f t="shared" ca="1" si="246"/>
        <v>1093838.7119999998</v>
      </c>
    </row>
    <row r="536" spans="2:82" x14ac:dyDescent="0.15">
      <c r="B536" s="3">
        <f t="shared" si="221"/>
        <v>42676</v>
      </c>
      <c r="C536" s="2">
        <v>14594.7</v>
      </c>
      <c r="E536" s="70">
        <v>42676</v>
      </c>
      <c r="F536" s="69">
        <v>9.39</v>
      </c>
      <c r="G536" s="69">
        <v>2.4</v>
      </c>
      <c r="H536" s="69">
        <v>19.72</v>
      </c>
      <c r="I536" s="69">
        <v>36.97</v>
      </c>
      <c r="J536" s="69">
        <v>8.35</v>
      </c>
      <c r="K536" s="69">
        <v>14.32</v>
      </c>
      <c r="L536" s="69">
        <v>15.56</v>
      </c>
      <c r="M536" s="69">
        <v>7.5</v>
      </c>
      <c r="N536" s="69">
        <v>9.6999999999999993</v>
      </c>
      <c r="O536" s="69">
        <v>11.16</v>
      </c>
      <c r="P536" s="69">
        <v>19.88</v>
      </c>
      <c r="Q536" s="69">
        <v>1.31</v>
      </c>
      <c r="R536" s="69">
        <v>5.6950000000000003</v>
      </c>
      <c r="S536" s="69">
        <v>43.14</v>
      </c>
      <c r="V536" s="3">
        <f t="shared" si="224"/>
        <v>42676</v>
      </c>
      <c r="W536" s="40">
        <f ca="1">W535+SUMIFS('Transactions (Dated)'!$E$2:$E$53,'Transactions (Dated)'!$D$2:$D$53,'Share Values'!$V536,'Transactions (Dated)'!$B$2:$B$53,'Share Values'!W$11,'Transactions (Dated)'!$C$2:$C$53,"Buy")-SUMIFS('Transactions (Dated)'!$E$2:$E$53,'Transactions (Dated)'!$D$2:$D$53,'Share Values'!$V536,'Transactions (Dated)'!$B$2:$B$53,'Share Values'!W$11,'Transactions (Dated)'!$C$2:$C$53,"Sell")</f>
        <v>4625</v>
      </c>
      <c r="X536" s="40">
        <f ca="1">X535+SUMIFS('Transactions (Dated)'!$E$2:$E$53,'Transactions (Dated)'!$D$2:$D$53,'Share Values'!$V536,'Transactions (Dated)'!$B$2:$B$53,'Share Values'!X$11,'Transactions (Dated)'!$C$2:$C$53,"Buy")-SUMIFS('Transactions (Dated)'!$E$2:$E$53,'Transactions (Dated)'!$D$2:$D$53,'Share Values'!$V536,'Transactions (Dated)'!$B$2:$B$53,'Share Values'!X$11,'Transactions (Dated)'!$C$2:$C$53,"Sell")</f>
        <v>9375</v>
      </c>
      <c r="Y536" s="40">
        <f ca="1">Y535+SUMIFS('Transactions (Dated)'!$E$2:$E$53,'Transactions (Dated)'!$D$2:$D$53,'Share Values'!$V536,'Transactions (Dated)'!$B$2:$B$53,'Share Values'!Y$11,'Transactions (Dated)'!$C$2:$C$53,"Buy")-SUMIFS('Transactions (Dated)'!$E$2:$E$53,'Transactions (Dated)'!$D$2:$D$53,'Share Values'!$V536,'Transactions (Dated)'!$B$2:$B$53,'Share Values'!Y$11,'Transactions (Dated)'!$C$2:$C$53,"Sell")</f>
        <v>0</v>
      </c>
      <c r="Z536" s="40">
        <f ca="1">Z535+SUMIFS('Transactions (Dated)'!$E$2:$E$53,'Transactions (Dated)'!$D$2:$D$53,'Share Values'!$V536,'Transactions (Dated)'!$B$2:$B$53,'Share Values'!Z$11,'Transactions (Dated)'!$C$2:$C$53,"Buy")-SUMIFS('Transactions (Dated)'!$E$2:$E$53,'Transactions (Dated)'!$D$2:$D$53,'Share Values'!$V536,'Transactions (Dated)'!$B$2:$B$53,'Share Values'!Z$11,'Transactions (Dated)'!$C$2:$C$53,"Sell")</f>
        <v>1892</v>
      </c>
      <c r="AA536" s="40">
        <f ca="1">AA535+SUMIFS('Transactions (Dated)'!$E$2:$E$53,'Transactions (Dated)'!$D$2:$D$53,'Share Values'!$V536,'Transactions (Dated)'!$B$2:$B$53,'Share Values'!AA$11,'Transactions (Dated)'!$C$2:$C$53,"Buy")-SUMIFS('Transactions (Dated)'!$E$2:$E$53,'Transactions (Dated)'!$D$2:$D$53,'Share Values'!$V536,'Transactions (Dated)'!$B$2:$B$53,'Share Values'!AA$11,'Transactions (Dated)'!$C$2:$C$53,"Sell")</f>
        <v>2348</v>
      </c>
      <c r="AB536" s="40">
        <f ca="1">AB535+SUMIFS('Transactions (Dated)'!$E$2:$E$53,'Transactions (Dated)'!$D$2:$D$53,'Share Values'!$V536,'Transactions (Dated)'!$B$2:$B$53,'Share Values'!AB$11,'Transactions (Dated)'!$C$2:$C$53,"Buy")-SUMIFS('Transactions (Dated)'!$E$2:$E$53,'Transactions (Dated)'!$D$2:$D$53,'Share Values'!$V536,'Transactions (Dated)'!$B$2:$B$53,'Share Values'!AB$11,'Transactions (Dated)'!$C$2:$C$53,"Sell")</f>
        <v>4900</v>
      </c>
      <c r="AC536" s="40">
        <f ca="1">AC535+SUMIFS('Transactions (Dated)'!$E$2:$E$53,'Transactions (Dated)'!$D$2:$D$53,'Share Values'!$V536,'Transactions (Dated)'!$B$2:$B$53,'Share Values'!AC$11,'Transactions (Dated)'!$C$2:$C$53,"Buy")-SUMIFS('Transactions (Dated)'!$E$2:$E$53,'Transactions (Dated)'!$D$2:$D$53,'Share Values'!$V536,'Transactions (Dated)'!$B$2:$B$53,'Share Values'!AC$11,'Transactions (Dated)'!$C$2:$C$53,"Sell")</f>
        <v>2900</v>
      </c>
      <c r="AD536" s="40">
        <f ca="1">AD535+SUMIFS('Transactions (Dated)'!$E$2:$E$53,'Transactions (Dated)'!$D$2:$D$53,'Share Values'!$V536,'Transactions (Dated)'!$B$2:$B$53,'Share Values'!AD$11,'Transactions (Dated)'!$C$2:$C$53,"Buy")-SUMIFS('Transactions (Dated)'!$E$2:$E$53,'Transactions (Dated)'!$D$2:$D$53,'Share Values'!$V536,'Transactions (Dated)'!$B$2:$B$53,'Share Values'!AD$11,'Transactions (Dated)'!$C$2:$C$53,"Sell")</f>
        <v>14201</v>
      </c>
      <c r="AE536" s="40">
        <f ca="1">AE535+SUMIFS('Transactions (Dated)'!$E$2:$E$53,'Transactions (Dated)'!$D$2:$D$53,'Share Values'!$V536,'Transactions (Dated)'!$B$2:$B$53,'Share Values'!AE$11,'Transactions (Dated)'!$C$2:$C$53,"Buy")-SUMIFS('Transactions (Dated)'!$E$2:$E$53,'Transactions (Dated)'!$D$2:$D$53,'Share Values'!$V536,'Transactions (Dated)'!$B$2:$B$53,'Share Values'!AE$11,'Transactions (Dated)'!$C$2:$C$53,"Sell")</f>
        <v>6835</v>
      </c>
      <c r="AF536" s="40">
        <f ca="1">AF535+SUMIFS('Transactions (Dated)'!$E$2:$E$53,'Transactions (Dated)'!$D$2:$D$53,'Share Values'!$V536,'Transactions (Dated)'!$B$2:$B$53,'Share Values'!AF$11,'Transactions (Dated)'!$C$2:$C$53,"Buy")-SUMIFS('Transactions (Dated)'!$E$2:$E$53,'Transactions (Dated)'!$D$2:$D$53,'Share Values'!$V536,'Transactions (Dated)'!$B$2:$B$53,'Share Values'!AF$11,'Transactions (Dated)'!$C$2:$C$53,"Sell")</f>
        <v>4484</v>
      </c>
      <c r="AG536" s="40">
        <f ca="1">AG535+SUMIFS('Transactions (Dated)'!$E$2:$E$53,'Transactions (Dated)'!$D$2:$D$53,'Share Values'!$V536,'Transactions (Dated)'!$B$2:$B$53,'Share Values'!AG$11,'Transactions (Dated)'!$C$2:$C$53,"Buy")-SUMIFS('Transactions (Dated)'!$E$2:$E$53,'Transactions (Dated)'!$D$2:$D$53,'Share Values'!$V536,'Transactions (Dated)'!$B$2:$B$53,'Share Values'!AG$11,'Transactions (Dated)'!$C$2:$C$53,"Sell")</f>
        <v>0</v>
      </c>
      <c r="AH536" s="40">
        <f ca="1">AH535+SUMIFS('Transactions (Dated)'!$E$2:$E$53,'Transactions (Dated)'!$D$2:$D$53,'Share Values'!$V536,'Transactions (Dated)'!$B$2:$B$53,'Share Values'!AH$11,'Transactions (Dated)'!$C$2:$C$53,"Buy")-SUMIFS('Transactions (Dated)'!$E$2:$E$53,'Transactions (Dated)'!$D$2:$D$53,'Share Values'!$V536,'Transactions (Dated)'!$B$2:$B$53,'Share Values'!AH$11,'Transactions (Dated)'!$C$2:$C$53,"Sell")</f>
        <v>0</v>
      </c>
      <c r="AI536" s="40">
        <f ca="1">AI535+SUMIFS('Transactions (Dated)'!$E$2:$E$53,'Transactions (Dated)'!$D$2:$D$53,'Share Values'!$V536,'Transactions (Dated)'!$B$2:$B$53,'Share Values'!AI$11,'Transactions (Dated)'!$C$2:$C$53,"Buy")-SUMIFS('Transactions (Dated)'!$E$2:$E$53,'Transactions (Dated)'!$D$2:$D$53,'Share Values'!$V536,'Transactions (Dated)'!$B$2:$B$53,'Share Values'!AI$11,'Transactions (Dated)'!$C$2:$C$53,"Sell")</f>
        <v>0</v>
      </c>
      <c r="AJ536" s="40">
        <f ca="1">AJ535+SUMIFS('Transactions (Dated)'!$E$2:$E$53,'Transactions (Dated)'!$D$2:$D$53,'Share Values'!$V536,'Transactions (Dated)'!$B$2:$B$53,'Share Values'!AJ$11,'Transactions (Dated)'!$C$2:$C$53,"Buy")-SUMIFS('Transactions (Dated)'!$E$2:$E$53,'Transactions (Dated)'!$D$2:$D$53,'Share Values'!$V536,'Transactions (Dated)'!$B$2:$B$53,'Share Values'!AJ$11,'Transactions (Dated)'!$C$2:$C$53,"Sell")</f>
        <v>0</v>
      </c>
      <c r="AM536" s="3">
        <f t="shared" si="225"/>
        <v>42676</v>
      </c>
      <c r="AN536" s="6">
        <f t="shared" ca="1" si="226"/>
        <v>43428.75</v>
      </c>
      <c r="AO536" s="6">
        <f t="shared" ca="1" si="227"/>
        <v>22500</v>
      </c>
      <c r="AP536" s="6">
        <f t="shared" ca="1" si="228"/>
        <v>0</v>
      </c>
      <c r="AQ536" s="6">
        <f t="shared" ca="1" si="229"/>
        <v>69947.239999999991</v>
      </c>
      <c r="AR536" s="6">
        <f t="shared" ca="1" si="230"/>
        <v>19605.8</v>
      </c>
      <c r="AS536" s="6">
        <f t="shared" ca="1" si="231"/>
        <v>70168</v>
      </c>
      <c r="AT536" s="6">
        <f t="shared" ca="1" si="232"/>
        <v>45124</v>
      </c>
      <c r="AU536" s="6">
        <f t="shared" ca="1" si="233"/>
        <v>106507.5</v>
      </c>
      <c r="AV536" s="6">
        <f t="shared" ca="1" si="234"/>
        <v>66299.5</v>
      </c>
      <c r="AW536" s="6">
        <f t="shared" ca="1" si="235"/>
        <v>50041.440000000002</v>
      </c>
      <c r="AX536" s="6">
        <f t="shared" ca="1" si="236"/>
        <v>0</v>
      </c>
      <c r="AY536" s="6">
        <f t="shared" ca="1" si="237"/>
        <v>0</v>
      </c>
      <c r="AZ536" s="6">
        <f t="shared" ca="1" si="238"/>
        <v>0</v>
      </c>
      <c r="BA536" s="6">
        <f t="shared" ca="1" si="239"/>
        <v>0</v>
      </c>
      <c r="BB536" s="6"/>
      <c r="BD536" s="4">
        <f t="shared" ca="1" si="240"/>
        <v>493622.23</v>
      </c>
      <c r="BF536" s="3">
        <f t="shared" si="241"/>
        <v>42676</v>
      </c>
      <c r="BG536" s="6">
        <f>BG535+SUMIFS('Transactions (Dated)'!H:H,'Transactions (Dated)'!D:D,'Share Values'!AM536)</f>
        <v>583791.07999999996</v>
      </c>
      <c r="BH536" s="6">
        <f ca="1">BH535+SUMIFS('Transactions (Dated)'!$F:$F,'Transactions (Dated)'!$D:$D,$BF536,'Transactions (Dated)'!$B:$B,BH$11,'Transactions (Dated)'!$C:$C,"Dividend (paid to cash)")*W536</f>
        <v>0</v>
      </c>
      <c r="BI536" s="6">
        <f ca="1">BI535+SUMIFS('Transactions (Dated)'!$F:$F,'Transactions (Dated)'!$D:$D,$BF536,'Transactions (Dated)'!$B:$B,BI$11,'Transactions (Dated)'!$C:$C,"Dividend (paid to cash)")*X536</f>
        <v>2421.875</v>
      </c>
      <c r="BJ536" s="6">
        <f ca="1">BJ535+SUMIFS('Transactions (Dated)'!$F:$F,'Transactions (Dated)'!$D:$D,$BF536,'Transactions (Dated)'!$B:$B,BJ$11,'Transactions (Dated)'!$C:$C,"Dividend (paid to cash)")*Y536</f>
        <v>0</v>
      </c>
      <c r="BK536" s="6">
        <f ca="1">BK535+SUMIFS('Transactions (Dated)'!$F:$F,'Transactions (Dated)'!$D:$D,$BF536,'Transactions (Dated)'!$B:$B,BK$11,'Transactions (Dated)'!$C:$C,"Dividend (paid to cash)")*Z536</f>
        <v>482.46000000000004</v>
      </c>
      <c r="BL536" s="6">
        <f ca="1">BL535+SUMIFS('Transactions (Dated)'!$F:$F,'Transactions (Dated)'!$D:$D,$BF536,'Transactions (Dated)'!$B:$B,BL$11,'Transactions (Dated)'!$C:$C,"Dividend (paid to cash)")*AA536</f>
        <v>0</v>
      </c>
      <c r="BM536" s="6">
        <f ca="1">BM535+SUMIFS('Transactions (Dated)'!$F:$F,'Transactions (Dated)'!$D:$D,$BF536,'Transactions (Dated)'!$B:$B,BM$11,'Transactions (Dated)'!$C:$C,"Dividend (paid to cash)")*AB536</f>
        <v>3952.4870000000001</v>
      </c>
      <c r="BN536" s="6">
        <f ca="1">BN535+SUMIFS('Transactions (Dated)'!$F:$F,'Transactions (Dated)'!$D:$D,$BF536,'Transactions (Dated)'!$B:$B,BN$11,'Transactions (Dated)'!$C:$C,"Dividend (paid to cash)")*AC536</f>
        <v>2465</v>
      </c>
      <c r="BO536" s="6">
        <f ca="1">BO535+SUMIFS('Transactions (Dated)'!$F:$F,'Transactions (Dated)'!$D:$D,$BF536,'Transactions (Dated)'!$B:$B,BO$11,'Transactions (Dated)'!$C:$C,"Dividend (paid to cash)")*AD536</f>
        <v>0</v>
      </c>
      <c r="BP536" s="6">
        <f ca="1">BP535+SUMIFS('Transactions (Dated)'!$F:$F,'Transactions (Dated)'!$D:$D,$BF536,'Transactions (Dated)'!$B:$B,BP$11,'Transactions (Dated)'!$C:$C,"Dividend (paid to cash)")*AE536</f>
        <v>0</v>
      </c>
      <c r="BQ536" s="6">
        <f ca="1">BQ535+SUMIFS('Transactions (Dated)'!$F:$F,'Transactions (Dated)'!$D:$D,$BF536,'Transactions (Dated)'!$B:$B,BQ$11,'Transactions (Dated)'!$C:$C,"Dividend (paid to cash)")*AF536</f>
        <v>0</v>
      </c>
      <c r="BR536" s="6">
        <f ca="1">BR535+SUMIFS('Transactions (Dated)'!$F:$F,'Transactions (Dated)'!$D:$D,$BF536,'Transactions (Dated)'!$B:$B,BR$11,'Transactions (Dated)'!$C:$C,"Dividend (paid to cash)")*AG536</f>
        <v>0</v>
      </c>
      <c r="BS536" s="6">
        <f ca="1">BS535+SUMIFS('Transactions (Dated)'!$F:$F,'Transactions (Dated)'!$D:$D,$BF536,'Transactions (Dated)'!$B:$B,BS$11,'Transactions (Dated)'!$C:$C,"Dividend (paid to cash)")*AH536</f>
        <v>0</v>
      </c>
      <c r="BT536" s="6">
        <f ca="1">BT535+SUMIFS('Transactions (Dated)'!$F:$F,'Transactions (Dated)'!$D:$D,$BF536,'Transactions (Dated)'!$B:$B,BT$11,'Transactions (Dated)'!$C:$C,"Dividend (paid to cash)")*AI536</f>
        <v>0</v>
      </c>
      <c r="BU536" s="6">
        <f ca="1">BU535+SUMIFS('Transactions (Dated)'!$F:$F,'Transactions (Dated)'!$D:$D,$BF536,'Transactions (Dated)'!$B:$B,BU$11,'Transactions (Dated)'!$C:$C,"Dividend (paid to cash)")*AJ536</f>
        <v>0</v>
      </c>
      <c r="BX536" s="6">
        <f t="shared" ca="1" si="242"/>
        <v>593112.90199999989</v>
      </c>
      <c r="BZ536" s="3">
        <f t="shared" si="243"/>
        <v>42676</v>
      </c>
      <c r="CA536" s="4">
        <f t="shared" ca="1" si="244"/>
        <v>493622.23</v>
      </c>
      <c r="CB536" s="4">
        <f t="shared" ca="1" si="245"/>
        <v>593112.90199999989</v>
      </c>
      <c r="CD536" s="4">
        <f t="shared" ca="1" si="246"/>
        <v>1086735.1319999998</v>
      </c>
    </row>
    <row r="537" spans="2:82" x14ac:dyDescent="0.15">
      <c r="B537" s="3">
        <f t="shared" si="221"/>
        <v>42677</v>
      </c>
      <c r="C537" s="2">
        <v>14583.4</v>
      </c>
      <c r="E537" s="70">
        <v>42677</v>
      </c>
      <c r="F537" s="69">
        <v>9.36</v>
      </c>
      <c r="G537" s="69">
        <v>2.4300000000000002</v>
      </c>
      <c r="H537" s="69">
        <v>19.7</v>
      </c>
      <c r="I537" s="69">
        <v>36.880000000000003</v>
      </c>
      <c r="J537" s="69">
        <v>8.27</v>
      </c>
      <c r="K537" s="69">
        <v>14.26</v>
      </c>
      <c r="L537" s="69">
        <v>15.29</v>
      </c>
      <c r="M537" s="69">
        <v>7.46</v>
      </c>
      <c r="N537" s="69">
        <v>9.99</v>
      </c>
      <c r="O537" s="69">
        <v>10.68</v>
      </c>
      <c r="P537" s="69">
        <v>18.78</v>
      </c>
      <c r="Q537" s="69">
        <v>1.3</v>
      </c>
      <c r="R537" s="69">
        <v>6</v>
      </c>
      <c r="S537" s="69">
        <v>42.78</v>
      </c>
      <c r="V537" s="3">
        <f t="shared" si="224"/>
        <v>42677</v>
      </c>
      <c r="W537" s="40">
        <f ca="1">W536+SUMIFS('Transactions (Dated)'!$E$2:$E$53,'Transactions (Dated)'!$D$2:$D$53,'Share Values'!$V537,'Transactions (Dated)'!$B$2:$B$53,'Share Values'!W$11,'Transactions (Dated)'!$C$2:$C$53,"Buy")-SUMIFS('Transactions (Dated)'!$E$2:$E$53,'Transactions (Dated)'!$D$2:$D$53,'Share Values'!$V537,'Transactions (Dated)'!$B$2:$B$53,'Share Values'!W$11,'Transactions (Dated)'!$C$2:$C$53,"Sell")</f>
        <v>4625</v>
      </c>
      <c r="X537" s="40">
        <f ca="1">X536+SUMIFS('Transactions (Dated)'!$E$2:$E$53,'Transactions (Dated)'!$D$2:$D$53,'Share Values'!$V537,'Transactions (Dated)'!$B$2:$B$53,'Share Values'!X$11,'Transactions (Dated)'!$C$2:$C$53,"Buy")-SUMIFS('Transactions (Dated)'!$E$2:$E$53,'Transactions (Dated)'!$D$2:$D$53,'Share Values'!$V537,'Transactions (Dated)'!$B$2:$B$53,'Share Values'!X$11,'Transactions (Dated)'!$C$2:$C$53,"Sell")</f>
        <v>9375</v>
      </c>
      <c r="Y537" s="40">
        <f ca="1">Y536+SUMIFS('Transactions (Dated)'!$E$2:$E$53,'Transactions (Dated)'!$D$2:$D$53,'Share Values'!$V537,'Transactions (Dated)'!$B$2:$B$53,'Share Values'!Y$11,'Transactions (Dated)'!$C$2:$C$53,"Buy")-SUMIFS('Transactions (Dated)'!$E$2:$E$53,'Transactions (Dated)'!$D$2:$D$53,'Share Values'!$V537,'Transactions (Dated)'!$B$2:$B$53,'Share Values'!Y$11,'Transactions (Dated)'!$C$2:$C$53,"Sell")</f>
        <v>0</v>
      </c>
      <c r="Z537" s="40">
        <f ca="1">Z536+SUMIFS('Transactions (Dated)'!$E$2:$E$53,'Transactions (Dated)'!$D$2:$D$53,'Share Values'!$V537,'Transactions (Dated)'!$B$2:$B$53,'Share Values'!Z$11,'Transactions (Dated)'!$C$2:$C$53,"Buy")-SUMIFS('Transactions (Dated)'!$E$2:$E$53,'Transactions (Dated)'!$D$2:$D$53,'Share Values'!$V537,'Transactions (Dated)'!$B$2:$B$53,'Share Values'!Z$11,'Transactions (Dated)'!$C$2:$C$53,"Sell")</f>
        <v>1892</v>
      </c>
      <c r="AA537" s="40">
        <f ca="1">AA536+SUMIFS('Transactions (Dated)'!$E$2:$E$53,'Transactions (Dated)'!$D$2:$D$53,'Share Values'!$V537,'Transactions (Dated)'!$B$2:$B$53,'Share Values'!AA$11,'Transactions (Dated)'!$C$2:$C$53,"Buy")-SUMIFS('Transactions (Dated)'!$E$2:$E$53,'Transactions (Dated)'!$D$2:$D$53,'Share Values'!$V537,'Transactions (Dated)'!$B$2:$B$53,'Share Values'!AA$11,'Transactions (Dated)'!$C$2:$C$53,"Sell")</f>
        <v>2348</v>
      </c>
      <c r="AB537" s="40">
        <f ca="1">AB536+SUMIFS('Transactions (Dated)'!$E$2:$E$53,'Transactions (Dated)'!$D$2:$D$53,'Share Values'!$V537,'Transactions (Dated)'!$B$2:$B$53,'Share Values'!AB$11,'Transactions (Dated)'!$C$2:$C$53,"Buy")-SUMIFS('Transactions (Dated)'!$E$2:$E$53,'Transactions (Dated)'!$D$2:$D$53,'Share Values'!$V537,'Transactions (Dated)'!$B$2:$B$53,'Share Values'!AB$11,'Transactions (Dated)'!$C$2:$C$53,"Sell")</f>
        <v>4900</v>
      </c>
      <c r="AC537" s="40">
        <f ca="1">AC536+SUMIFS('Transactions (Dated)'!$E$2:$E$53,'Transactions (Dated)'!$D$2:$D$53,'Share Values'!$V537,'Transactions (Dated)'!$B$2:$B$53,'Share Values'!AC$11,'Transactions (Dated)'!$C$2:$C$53,"Buy")-SUMIFS('Transactions (Dated)'!$E$2:$E$53,'Transactions (Dated)'!$D$2:$D$53,'Share Values'!$V537,'Transactions (Dated)'!$B$2:$B$53,'Share Values'!AC$11,'Transactions (Dated)'!$C$2:$C$53,"Sell")</f>
        <v>2900</v>
      </c>
      <c r="AD537" s="40">
        <f ca="1">AD536+SUMIFS('Transactions (Dated)'!$E$2:$E$53,'Transactions (Dated)'!$D$2:$D$53,'Share Values'!$V537,'Transactions (Dated)'!$B$2:$B$53,'Share Values'!AD$11,'Transactions (Dated)'!$C$2:$C$53,"Buy")-SUMIFS('Transactions (Dated)'!$E$2:$E$53,'Transactions (Dated)'!$D$2:$D$53,'Share Values'!$V537,'Transactions (Dated)'!$B$2:$B$53,'Share Values'!AD$11,'Transactions (Dated)'!$C$2:$C$53,"Sell")</f>
        <v>14201</v>
      </c>
      <c r="AE537" s="40">
        <f ca="1">AE536+SUMIFS('Transactions (Dated)'!$E$2:$E$53,'Transactions (Dated)'!$D$2:$D$53,'Share Values'!$V537,'Transactions (Dated)'!$B$2:$B$53,'Share Values'!AE$11,'Transactions (Dated)'!$C$2:$C$53,"Buy")-SUMIFS('Transactions (Dated)'!$E$2:$E$53,'Transactions (Dated)'!$D$2:$D$53,'Share Values'!$V537,'Transactions (Dated)'!$B$2:$B$53,'Share Values'!AE$11,'Transactions (Dated)'!$C$2:$C$53,"Sell")</f>
        <v>6835</v>
      </c>
      <c r="AF537" s="40">
        <f ca="1">AF536+SUMIFS('Transactions (Dated)'!$E$2:$E$53,'Transactions (Dated)'!$D$2:$D$53,'Share Values'!$V537,'Transactions (Dated)'!$B$2:$B$53,'Share Values'!AF$11,'Transactions (Dated)'!$C$2:$C$53,"Buy")-SUMIFS('Transactions (Dated)'!$E$2:$E$53,'Transactions (Dated)'!$D$2:$D$53,'Share Values'!$V537,'Transactions (Dated)'!$B$2:$B$53,'Share Values'!AF$11,'Transactions (Dated)'!$C$2:$C$53,"Sell")</f>
        <v>4484</v>
      </c>
      <c r="AG537" s="40">
        <f ca="1">AG536+SUMIFS('Transactions (Dated)'!$E$2:$E$53,'Transactions (Dated)'!$D$2:$D$53,'Share Values'!$V537,'Transactions (Dated)'!$B$2:$B$53,'Share Values'!AG$11,'Transactions (Dated)'!$C$2:$C$53,"Buy")-SUMIFS('Transactions (Dated)'!$E$2:$E$53,'Transactions (Dated)'!$D$2:$D$53,'Share Values'!$V537,'Transactions (Dated)'!$B$2:$B$53,'Share Values'!AG$11,'Transactions (Dated)'!$C$2:$C$53,"Sell")</f>
        <v>0</v>
      </c>
      <c r="AH537" s="40">
        <f ca="1">AH536+SUMIFS('Transactions (Dated)'!$E$2:$E$53,'Transactions (Dated)'!$D$2:$D$53,'Share Values'!$V537,'Transactions (Dated)'!$B$2:$B$53,'Share Values'!AH$11,'Transactions (Dated)'!$C$2:$C$53,"Buy")-SUMIFS('Transactions (Dated)'!$E$2:$E$53,'Transactions (Dated)'!$D$2:$D$53,'Share Values'!$V537,'Transactions (Dated)'!$B$2:$B$53,'Share Values'!AH$11,'Transactions (Dated)'!$C$2:$C$53,"Sell")</f>
        <v>0</v>
      </c>
      <c r="AI537" s="40">
        <f ca="1">AI536+SUMIFS('Transactions (Dated)'!$E$2:$E$53,'Transactions (Dated)'!$D$2:$D$53,'Share Values'!$V537,'Transactions (Dated)'!$B$2:$B$53,'Share Values'!AI$11,'Transactions (Dated)'!$C$2:$C$53,"Buy")-SUMIFS('Transactions (Dated)'!$E$2:$E$53,'Transactions (Dated)'!$D$2:$D$53,'Share Values'!$V537,'Transactions (Dated)'!$B$2:$B$53,'Share Values'!AI$11,'Transactions (Dated)'!$C$2:$C$53,"Sell")</f>
        <v>0</v>
      </c>
      <c r="AJ537" s="40">
        <f ca="1">AJ536+SUMIFS('Transactions (Dated)'!$E$2:$E$53,'Transactions (Dated)'!$D$2:$D$53,'Share Values'!$V537,'Transactions (Dated)'!$B$2:$B$53,'Share Values'!AJ$11,'Transactions (Dated)'!$C$2:$C$53,"Buy")-SUMIFS('Transactions (Dated)'!$E$2:$E$53,'Transactions (Dated)'!$D$2:$D$53,'Share Values'!$V537,'Transactions (Dated)'!$B$2:$B$53,'Share Values'!AJ$11,'Transactions (Dated)'!$C$2:$C$53,"Sell")</f>
        <v>0</v>
      </c>
      <c r="AM537" s="3">
        <f t="shared" si="225"/>
        <v>42677</v>
      </c>
      <c r="AN537" s="6">
        <f t="shared" ca="1" si="226"/>
        <v>43290</v>
      </c>
      <c r="AO537" s="6">
        <f t="shared" ca="1" si="227"/>
        <v>22781.25</v>
      </c>
      <c r="AP537" s="6">
        <f t="shared" ca="1" si="228"/>
        <v>0</v>
      </c>
      <c r="AQ537" s="6">
        <f t="shared" ca="1" si="229"/>
        <v>69776.960000000006</v>
      </c>
      <c r="AR537" s="6">
        <f t="shared" ca="1" si="230"/>
        <v>19417.96</v>
      </c>
      <c r="AS537" s="6">
        <f t="shared" ca="1" si="231"/>
        <v>69874</v>
      </c>
      <c r="AT537" s="6">
        <f t="shared" ca="1" si="232"/>
        <v>44341</v>
      </c>
      <c r="AU537" s="6">
        <f t="shared" ca="1" si="233"/>
        <v>105939.46</v>
      </c>
      <c r="AV537" s="6">
        <f t="shared" ca="1" si="234"/>
        <v>68281.649999999994</v>
      </c>
      <c r="AW537" s="6">
        <f t="shared" ca="1" si="235"/>
        <v>47889.119999999995</v>
      </c>
      <c r="AX537" s="6">
        <f t="shared" ca="1" si="236"/>
        <v>0</v>
      </c>
      <c r="AY537" s="6">
        <f t="shared" ca="1" si="237"/>
        <v>0</v>
      </c>
      <c r="AZ537" s="6">
        <f t="shared" ca="1" si="238"/>
        <v>0</v>
      </c>
      <c r="BA537" s="6">
        <f t="shared" ca="1" si="239"/>
        <v>0</v>
      </c>
      <c r="BB537" s="6"/>
      <c r="BD537" s="4">
        <f t="shared" ca="1" si="240"/>
        <v>491591.4</v>
      </c>
      <c r="BF537" s="3">
        <f t="shared" si="241"/>
        <v>42677</v>
      </c>
      <c r="BG537" s="6">
        <f>BG536+SUMIFS('Transactions (Dated)'!H:H,'Transactions (Dated)'!D:D,'Share Values'!AM537)</f>
        <v>583791.07999999996</v>
      </c>
      <c r="BH537" s="6">
        <f ca="1">BH536+SUMIFS('Transactions (Dated)'!$F:$F,'Transactions (Dated)'!$D:$D,$BF537,'Transactions (Dated)'!$B:$B,BH$11,'Transactions (Dated)'!$C:$C,"Dividend (paid to cash)")*W537</f>
        <v>0</v>
      </c>
      <c r="BI537" s="6">
        <f ca="1">BI536+SUMIFS('Transactions (Dated)'!$F:$F,'Transactions (Dated)'!$D:$D,$BF537,'Transactions (Dated)'!$B:$B,BI$11,'Transactions (Dated)'!$C:$C,"Dividend (paid to cash)")*X537</f>
        <v>2421.875</v>
      </c>
      <c r="BJ537" s="6">
        <f ca="1">BJ536+SUMIFS('Transactions (Dated)'!$F:$F,'Transactions (Dated)'!$D:$D,$BF537,'Transactions (Dated)'!$B:$B,BJ$11,'Transactions (Dated)'!$C:$C,"Dividend (paid to cash)")*Y537</f>
        <v>0</v>
      </c>
      <c r="BK537" s="6">
        <f ca="1">BK536+SUMIFS('Transactions (Dated)'!$F:$F,'Transactions (Dated)'!$D:$D,$BF537,'Transactions (Dated)'!$B:$B,BK$11,'Transactions (Dated)'!$C:$C,"Dividend (paid to cash)")*Z537</f>
        <v>482.46000000000004</v>
      </c>
      <c r="BL537" s="6">
        <f ca="1">BL536+SUMIFS('Transactions (Dated)'!$F:$F,'Transactions (Dated)'!$D:$D,$BF537,'Transactions (Dated)'!$B:$B,BL$11,'Transactions (Dated)'!$C:$C,"Dividend (paid to cash)")*AA537</f>
        <v>0</v>
      </c>
      <c r="BM537" s="6">
        <f ca="1">BM536+SUMIFS('Transactions (Dated)'!$F:$F,'Transactions (Dated)'!$D:$D,$BF537,'Transactions (Dated)'!$B:$B,BM$11,'Transactions (Dated)'!$C:$C,"Dividend (paid to cash)")*AB537</f>
        <v>3952.4870000000001</v>
      </c>
      <c r="BN537" s="6">
        <f ca="1">BN536+SUMIFS('Transactions (Dated)'!$F:$F,'Transactions (Dated)'!$D:$D,$BF537,'Transactions (Dated)'!$B:$B,BN$11,'Transactions (Dated)'!$C:$C,"Dividend (paid to cash)")*AC537</f>
        <v>2465</v>
      </c>
      <c r="BO537" s="6">
        <f ca="1">BO536+SUMIFS('Transactions (Dated)'!$F:$F,'Transactions (Dated)'!$D:$D,$BF537,'Transactions (Dated)'!$B:$B,BO$11,'Transactions (Dated)'!$C:$C,"Dividend (paid to cash)")*AD537</f>
        <v>0</v>
      </c>
      <c r="BP537" s="6">
        <f ca="1">BP536+SUMIFS('Transactions (Dated)'!$F:$F,'Transactions (Dated)'!$D:$D,$BF537,'Transactions (Dated)'!$B:$B,BP$11,'Transactions (Dated)'!$C:$C,"Dividend (paid to cash)")*AE537</f>
        <v>0</v>
      </c>
      <c r="BQ537" s="6">
        <f ca="1">BQ536+SUMIFS('Transactions (Dated)'!$F:$F,'Transactions (Dated)'!$D:$D,$BF537,'Transactions (Dated)'!$B:$B,BQ$11,'Transactions (Dated)'!$C:$C,"Dividend (paid to cash)")*AF537</f>
        <v>0</v>
      </c>
      <c r="BR537" s="6">
        <f ca="1">BR536+SUMIFS('Transactions (Dated)'!$F:$F,'Transactions (Dated)'!$D:$D,$BF537,'Transactions (Dated)'!$B:$B,BR$11,'Transactions (Dated)'!$C:$C,"Dividend (paid to cash)")*AG537</f>
        <v>0</v>
      </c>
      <c r="BS537" s="6">
        <f ca="1">BS536+SUMIFS('Transactions (Dated)'!$F:$F,'Transactions (Dated)'!$D:$D,$BF537,'Transactions (Dated)'!$B:$B,BS$11,'Transactions (Dated)'!$C:$C,"Dividend (paid to cash)")*AH537</f>
        <v>0</v>
      </c>
      <c r="BT537" s="6">
        <f ca="1">BT536+SUMIFS('Transactions (Dated)'!$F:$F,'Transactions (Dated)'!$D:$D,$BF537,'Transactions (Dated)'!$B:$B,BT$11,'Transactions (Dated)'!$C:$C,"Dividend (paid to cash)")*AI537</f>
        <v>0</v>
      </c>
      <c r="BU537" s="6">
        <f ca="1">BU536+SUMIFS('Transactions (Dated)'!$F:$F,'Transactions (Dated)'!$D:$D,$BF537,'Transactions (Dated)'!$B:$B,BU$11,'Transactions (Dated)'!$C:$C,"Dividend (paid to cash)")*AJ537</f>
        <v>0</v>
      </c>
      <c r="BX537" s="6">
        <f t="shared" ca="1" si="242"/>
        <v>593112.90199999989</v>
      </c>
      <c r="BZ537" s="3">
        <f t="shared" si="243"/>
        <v>42677</v>
      </c>
      <c r="CA537" s="4">
        <f t="shared" ca="1" si="244"/>
        <v>491591.4</v>
      </c>
      <c r="CB537" s="4">
        <f t="shared" ca="1" si="245"/>
        <v>593112.90199999989</v>
      </c>
      <c r="CD537" s="4">
        <f t="shared" ca="1" si="246"/>
        <v>1084704.3019999999</v>
      </c>
    </row>
    <row r="538" spans="2:82" x14ac:dyDescent="0.15">
      <c r="B538" s="3">
        <f t="shared" si="221"/>
        <v>42678</v>
      </c>
      <c r="C538" s="2">
        <v>14509.3</v>
      </c>
      <c r="E538" s="70">
        <v>42678</v>
      </c>
      <c r="F538" s="69">
        <v>9.36</v>
      </c>
      <c r="G538" s="69">
        <v>2.4</v>
      </c>
      <c r="H538" s="69">
        <v>19.59</v>
      </c>
      <c r="I538" s="69">
        <v>37.24</v>
      </c>
      <c r="J538" s="69">
        <v>8.15</v>
      </c>
      <c r="K538" s="69">
        <v>14.26</v>
      </c>
      <c r="L538" s="69">
        <v>15.09</v>
      </c>
      <c r="M538" s="69">
        <v>7.22</v>
      </c>
      <c r="N538" s="69">
        <v>9</v>
      </c>
      <c r="O538" s="69">
        <v>10.75</v>
      </c>
      <c r="P538" s="69">
        <v>17.940000000000001</v>
      </c>
      <c r="Q538" s="69">
        <v>1.3</v>
      </c>
      <c r="R538" s="69">
        <v>5.91</v>
      </c>
      <c r="S538" s="69">
        <v>43.35</v>
      </c>
      <c r="V538" s="3">
        <f t="shared" si="224"/>
        <v>42678</v>
      </c>
      <c r="W538" s="40">
        <f ca="1">W537+SUMIFS('Transactions (Dated)'!$E$2:$E$53,'Transactions (Dated)'!$D$2:$D$53,'Share Values'!$V538,'Transactions (Dated)'!$B$2:$B$53,'Share Values'!W$11,'Transactions (Dated)'!$C$2:$C$53,"Buy")-SUMIFS('Transactions (Dated)'!$E$2:$E$53,'Transactions (Dated)'!$D$2:$D$53,'Share Values'!$V538,'Transactions (Dated)'!$B$2:$B$53,'Share Values'!W$11,'Transactions (Dated)'!$C$2:$C$53,"Sell")</f>
        <v>4625</v>
      </c>
      <c r="X538" s="40">
        <f ca="1">X537+SUMIFS('Transactions (Dated)'!$E$2:$E$53,'Transactions (Dated)'!$D$2:$D$53,'Share Values'!$V538,'Transactions (Dated)'!$B$2:$B$53,'Share Values'!X$11,'Transactions (Dated)'!$C$2:$C$53,"Buy")-SUMIFS('Transactions (Dated)'!$E$2:$E$53,'Transactions (Dated)'!$D$2:$D$53,'Share Values'!$V538,'Transactions (Dated)'!$B$2:$B$53,'Share Values'!X$11,'Transactions (Dated)'!$C$2:$C$53,"Sell")</f>
        <v>9375</v>
      </c>
      <c r="Y538" s="40">
        <f ca="1">Y537+SUMIFS('Transactions (Dated)'!$E$2:$E$53,'Transactions (Dated)'!$D$2:$D$53,'Share Values'!$V538,'Transactions (Dated)'!$B$2:$B$53,'Share Values'!Y$11,'Transactions (Dated)'!$C$2:$C$53,"Buy")-SUMIFS('Transactions (Dated)'!$E$2:$E$53,'Transactions (Dated)'!$D$2:$D$53,'Share Values'!$V538,'Transactions (Dated)'!$B$2:$B$53,'Share Values'!Y$11,'Transactions (Dated)'!$C$2:$C$53,"Sell")</f>
        <v>0</v>
      </c>
      <c r="Z538" s="40">
        <f ca="1">Z537+SUMIFS('Transactions (Dated)'!$E$2:$E$53,'Transactions (Dated)'!$D$2:$D$53,'Share Values'!$V538,'Transactions (Dated)'!$B$2:$B$53,'Share Values'!Z$11,'Transactions (Dated)'!$C$2:$C$53,"Buy")-SUMIFS('Transactions (Dated)'!$E$2:$E$53,'Transactions (Dated)'!$D$2:$D$53,'Share Values'!$V538,'Transactions (Dated)'!$B$2:$B$53,'Share Values'!Z$11,'Transactions (Dated)'!$C$2:$C$53,"Sell")</f>
        <v>1892</v>
      </c>
      <c r="AA538" s="40">
        <f ca="1">AA537+SUMIFS('Transactions (Dated)'!$E$2:$E$53,'Transactions (Dated)'!$D$2:$D$53,'Share Values'!$V538,'Transactions (Dated)'!$B$2:$B$53,'Share Values'!AA$11,'Transactions (Dated)'!$C$2:$C$53,"Buy")-SUMIFS('Transactions (Dated)'!$E$2:$E$53,'Transactions (Dated)'!$D$2:$D$53,'Share Values'!$V538,'Transactions (Dated)'!$B$2:$B$53,'Share Values'!AA$11,'Transactions (Dated)'!$C$2:$C$53,"Sell")</f>
        <v>2348</v>
      </c>
      <c r="AB538" s="40">
        <f ca="1">AB537+SUMIFS('Transactions (Dated)'!$E$2:$E$53,'Transactions (Dated)'!$D$2:$D$53,'Share Values'!$V538,'Transactions (Dated)'!$B$2:$B$53,'Share Values'!AB$11,'Transactions (Dated)'!$C$2:$C$53,"Buy")-SUMIFS('Transactions (Dated)'!$E$2:$E$53,'Transactions (Dated)'!$D$2:$D$53,'Share Values'!$V538,'Transactions (Dated)'!$B$2:$B$53,'Share Values'!AB$11,'Transactions (Dated)'!$C$2:$C$53,"Sell")</f>
        <v>4900</v>
      </c>
      <c r="AC538" s="40">
        <f ca="1">AC537+SUMIFS('Transactions (Dated)'!$E$2:$E$53,'Transactions (Dated)'!$D$2:$D$53,'Share Values'!$V538,'Transactions (Dated)'!$B$2:$B$53,'Share Values'!AC$11,'Transactions (Dated)'!$C$2:$C$53,"Buy")-SUMIFS('Transactions (Dated)'!$E$2:$E$53,'Transactions (Dated)'!$D$2:$D$53,'Share Values'!$V538,'Transactions (Dated)'!$B$2:$B$53,'Share Values'!AC$11,'Transactions (Dated)'!$C$2:$C$53,"Sell")</f>
        <v>2900</v>
      </c>
      <c r="AD538" s="40">
        <f ca="1">AD537+SUMIFS('Transactions (Dated)'!$E$2:$E$53,'Transactions (Dated)'!$D$2:$D$53,'Share Values'!$V538,'Transactions (Dated)'!$B$2:$B$53,'Share Values'!AD$11,'Transactions (Dated)'!$C$2:$C$53,"Buy")-SUMIFS('Transactions (Dated)'!$E$2:$E$53,'Transactions (Dated)'!$D$2:$D$53,'Share Values'!$V538,'Transactions (Dated)'!$B$2:$B$53,'Share Values'!AD$11,'Transactions (Dated)'!$C$2:$C$53,"Sell")</f>
        <v>14201</v>
      </c>
      <c r="AE538" s="40">
        <f ca="1">AE537+SUMIFS('Transactions (Dated)'!$E$2:$E$53,'Transactions (Dated)'!$D$2:$D$53,'Share Values'!$V538,'Transactions (Dated)'!$B$2:$B$53,'Share Values'!AE$11,'Transactions (Dated)'!$C$2:$C$53,"Buy")-SUMIFS('Transactions (Dated)'!$E$2:$E$53,'Transactions (Dated)'!$D$2:$D$53,'Share Values'!$V538,'Transactions (Dated)'!$B$2:$B$53,'Share Values'!AE$11,'Transactions (Dated)'!$C$2:$C$53,"Sell")</f>
        <v>6835</v>
      </c>
      <c r="AF538" s="40">
        <f ca="1">AF537+SUMIFS('Transactions (Dated)'!$E$2:$E$53,'Transactions (Dated)'!$D$2:$D$53,'Share Values'!$V538,'Transactions (Dated)'!$B$2:$B$53,'Share Values'!AF$11,'Transactions (Dated)'!$C$2:$C$53,"Buy")-SUMIFS('Transactions (Dated)'!$E$2:$E$53,'Transactions (Dated)'!$D$2:$D$53,'Share Values'!$V538,'Transactions (Dated)'!$B$2:$B$53,'Share Values'!AF$11,'Transactions (Dated)'!$C$2:$C$53,"Sell")</f>
        <v>4484</v>
      </c>
      <c r="AG538" s="40">
        <f ca="1">AG537+SUMIFS('Transactions (Dated)'!$E$2:$E$53,'Transactions (Dated)'!$D$2:$D$53,'Share Values'!$V538,'Transactions (Dated)'!$B$2:$B$53,'Share Values'!AG$11,'Transactions (Dated)'!$C$2:$C$53,"Buy")-SUMIFS('Transactions (Dated)'!$E$2:$E$53,'Transactions (Dated)'!$D$2:$D$53,'Share Values'!$V538,'Transactions (Dated)'!$B$2:$B$53,'Share Values'!AG$11,'Transactions (Dated)'!$C$2:$C$53,"Sell")</f>
        <v>0</v>
      </c>
      <c r="AH538" s="40">
        <f ca="1">AH537+SUMIFS('Transactions (Dated)'!$E$2:$E$53,'Transactions (Dated)'!$D$2:$D$53,'Share Values'!$V538,'Transactions (Dated)'!$B$2:$B$53,'Share Values'!AH$11,'Transactions (Dated)'!$C$2:$C$53,"Buy")-SUMIFS('Transactions (Dated)'!$E$2:$E$53,'Transactions (Dated)'!$D$2:$D$53,'Share Values'!$V538,'Transactions (Dated)'!$B$2:$B$53,'Share Values'!AH$11,'Transactions (Dated)'!$C$2:$C$53,"Sell")</f>
        <v>0</v>
      </c>
      <c r="AI538" s="40">
        <f ca="1">AI537+SUMIFS('Transactions (Dated)'!$E$2:$E$53,'Transactions (Dated)'!$D$2:$D$53,'Share Values'!$V538,'Transactions (Dated)'!$B$2:$B$53,'Share Values'!AI$11,'Transactions (Dated)'!$C$2:$C$53,"Buy")-SUMIFS('Transactions (Dated)'!$E$2:$E$53,'Transactions (Dated)'!$D$2:$D$53,'Share Values'!$V538,'Transactions (Dated)'!$B$2:$B$53,'Share Values'!AI$11,'Transactions (Dated)'!$C$2:$C$53,"Sell")</f>
        <v>0</v>
      </c>
      <c r="AJ538" s="40">
        <f ca="1">AJ537+SUMIFS('Transactions (Dated)'!$E$2:$E$53,'Transactions (Dated)'!$D$2:$D$53,'Share Values'!$V538,'Transactions (Dated)'!$B$2:$B$53,'Share Values'!AJ$11,'Transactions (Dated)'!$C$2:$C$53,"Buy")-SUMIFS('Transactions (Dated)'!$E$2:$E$53,'Transactions (Dated)'!$D$2:$D$53,'Share Values'!$V538,'Transactions (Dated)'!$B$2:$B$53,'Share Values'!AJ$11,'Transactions (Dated)'!$C$2:$C$53,"Sell")</f>
        <v>0</v>
      </c>
      <c r="AM538" s="3">
        <f t="shared" si="225"/>
        <v>42678</v>
      </c>
      <c r="AN538" s="6">
        <f t="shared" ca="1" si="226"/>
        <v>43290</v>
      </c>
      <c r="AO538" s="6">
        <f t="shared" ca="1" si="227"/>
        <v>22500</v>
      </c>
      <c r="AP538" s="6">
        <f t="shared" ca="1" si="228"/>
        <v>0</v>
      </c>
      <c r="AQ538" s="6">
        <f t="shared" ca="1" si="229"/>
        <v>70458.080000000002</v>
      </c>
      <c r="AR538" s="6">
        <f t="shared" ca="1" si="230"/>
        <v>19136.2</v>
      </c>
      <c r="AS538" s="6">
        <f t="shared" ca="1" si="231"/>
        <v>69874</v>
      </c>
      <c r="AT538" s="6">
        <f t="shared" ca="1" si="232"/>
        <v>43761</v>
      </c>
      <c r="AU538" s="6">
        <f t="shared" ca="1" si="233"/>
        <v>102531.22</v>
      </c>
      <c r="AV538" s="6">
        <f t="shared" ca="1" si="234"/>
        <v>61515</v>
      </c>
      <c r="AW538" s="6">
        <f t="shared" ca="1" si="235"/>
        <v>48203</v>
      </c>
      <c r="AX538" s="6">
        <f t="shared" ca="1" si="236"/>
        <v>0</v>
      </c>
      <c r="AY538" s="6">
        <f t="shared" ca="1" si="237"/>
        <v>0</v>
      </c>
      <c r="AZ538" s="6">
        <f t="shared" ca="1" si="238"/>
        <v>0</v>
      </c>
      <c r="BA538" s="6">
        <f t="shared" ca="1" si="239"/>
        <v>0</v>
      </c>
      <c r="BB538" s="6"/>
      <c r="BD538" s="4">
        <f t="shared" ca="1" si="240"/>
        <v>481268.5</v>
      </c>
      <c r="BF538" s="3">
        <f t="shared" si="241"/>
        <v>42678</v>
      </c>
      <c r="BG538" s="6">
        <f>BG537+SUMIFS('Transactions (Dated)'!H:H,'Transactions (Dated)'!D:D,'Share Values'!AM538)</f>
        <v>583791.07999999996</v>
      </c>
      <c r="BH538" s="6">
        <f ca="1">BH537+SUMIFS('Transactions (Dated)'!$F:$F,'Transactions (Dated)'!$D:$D,$BF538,'Transactions (Dated)'!$B:$B,BH$11,'Transactions (Dated)'!$C:$C,"Dividend (paid to cash)")*W538</f>
        <v>0</v>
      </c>
      <c r="BI538" s="6">
        <f ca="1">BI537+SUMIFS('Transactions (Dated)'!$F:$F,'Transactions (Dated)'!$D:$D,$BF538,'Transactions (Dated)'!$B:$B,BI$11,'Transactions (Dated)'!$C:$C,"Dividend (paid to cash)")*X538</f>
        <v>2421.875</v>
      </c>
      <c r="BJ538" s="6">
        <f ca="1">BJ537+SUMIFS('Transactions (Dated)'!$F:$F,'Transactions (Dated)'!$D:$D,$BF538,'Transactions (Dated)'!$B:$B,BJ$11,'Transactions (Dated)'!$C:$C,"Dividend (paid to cash)")*Y538</f>
        <v>0</v>
      </c>
      <c r="BK538" s="6">
        <f ca="1">BK537+SUMIFS('Transactions (Dated)'!$F:$F,'Transactions (Dated)'!$D:$D,$BF538,'Transactions (Dated)'!$B:$B,BK$11,'Transactions (Dated)'!$C:$C,"Dividend (paid to cash)")*Z538</f>
        <v>482.46000000000004</v>
      </c>
      <c r="BL538" s="6">
        <f ca="1">BL537+SUMIFS('Transactions (Dated)'!$F:$F,'Transactions (Dated)'!$D:$D,$BF538,'Transactions (Dated)'!$B:$B,BL$11,'Transactions (Dated)'!$C:$C,"Dividend (paid to cash)")*AA538</f>
        <v>0</v>
      </c>
      <c r="BM538" s="6">
        <f ca="1">BM537+SUMIFS('Transactions (Dated)'!$F:$F,'Transactions (Dated)'!$D:$D,$BF538,'Transactions (Dated)'!$B:$B,BM$11,'Transactions (Dated)'!$C:$C,"Dividend (paid to cash)")*AB538</f>
        <v>3952.4870000000001</v>
      </c>
      <c r="BN538" s="6">
        <f ca="1">BN537+SUMIFS('Transactions (Dated)'!$F:$F,'Transactions (Dated)'!$D:$D,$BF538,'Transactions (Dated)'!$B:$B,BN$11,'Transactions (Dated)'!$C:$C,"Dividend (paid to cash)")*AC538</f>
        <v>2465</v>
      </c>
      <c r="BO538" s="6">
        <f ca="1">BO537+SUMIFS('Transactions (Dated)'!$F:$F,'Transactions (Dated)'!$D:$D,$BF538,'Transactions (Dated)'!$B:$B,BO$11,'Transactions (Dated)'!$C:$C,"Dividend (paid to cash)")*AD538</f>
        <v>0</v>
      </c>
      <c r="BP538" s="6">
        <f ca="1">BP537+SUMIFS('Transactions (Dated)'!$F:$F,'Transactions (Dated)'!$D:$D,$BF538,'Transactions (Dated)'!$B:$B,BP$11,'Transactions (Dated)'!$C:$C,"Dividend (paid to cash)")*AE538</f>
        <v>0</v>
      </c>
      <c r="BQ538" s="6">
        <f ca="1">BQ537+SUMIFS('Transactions (Dated)'!$F:$F,'Transactions (Dated)'!$D:$D,$BF538,'Transactions (Dated)'!$B:$B,BQ$11,'Transactions (Dated)'!$C:$C,"Dividend (paid to cash)")*AF538</f>
        <v>0</v>
      </c>
      <c r="BR538" s="6">
        <f ca="1">BR537+SUMIFS('Transactions (Dated)'!$F:$F,'Transactions (Dated)'!$D:$D,$BF538,'Transactions (Dated)'!$B:$B,BR$11,'Transactions (Dated)'!$C:$C,"Dividend (paid to cash)")*AG538</f>
        <v>0</v>
      </c>
      <c r="BS538" s="6">
        <f ca="1">BS537+SUMIFS('Transactions (Dated)'!$F:$F,'Transactions (Dated)'!$D:$D,$BF538,'Transactions (Dated)'!$B:$B,BS$11,'Transactions (Dated)'!$C:$C,"Dividend (paid to cash)")*AH538</f>
        <v>0</v>
      </c>
      <c r="BT538" s="6">
        <f ca="1">BT537+SUMIFS('Transactions (Dated)'!$F:$F,'Transactions (Dated)'!$D:$D,$BF538,'Transactions (Dated)'!$B:$B,BT$11,'Transactions (Dated)'!$C:$C,"Dividend (paid to cash)")*AI538</f>
        <v>0</v>
      </c>
      <c r="BU538" s="6">
        <f ca="1">BU537+SUMIFS('Transactions (Dated)'!$F:$F,'Transactions (Dated)'!$D:$D,$BF538,'Transactions (Dated)'!$B:$B,BU$11,'Transactions (Dated)'!$C:$C,"Dividend (paid to cash)")*AJ538</f>
        <v>0</v>
      </c>
      <c r="BX538" s="6">
        <f t="shared" ca="1" si="242"/>
        <v>593112.90199999989</v>
      </c>
      <c r="BZ538" s="3">
        <f t="shared" si="243"/>
        <v>42678</v>
      </c>
      <c r="CA538" s="4">
        <f t="shared" ca="1" si="244"/>
        <v>481268.5</v>
      </c>
      <c r="CB538" s="4">
        <f t="shared" ca="1" si="245"/>
        <v>593112.90199999989</v>
      </c>
      <c r="CD538" s="4">
        <f t="shared" ca="1" si="246"/>
        <v>1074381.4019999998</v>
      </c>
    </row>
    <row r="539" spans="2:82" x14ac:dyDescent="0.15">
      <c r="B539" s="3">
        <f t="shared" si="221"/>
        <v>42681</v>
      </c>
      <c r="C539" s="2">
        <v>14652.5</v>
      </c>
      <c r="E539" s="70">
        <v>42681</v>
      </c>
      <c r="F539" s="69">
        <v>9.43</v>
      </c>
      <c r="G539" s="69">
        <v>2.4300000000000002</v>
      </c>
      <c r="H539" s="69">
        <v>19.8</v>
      </c>
      <c r="I539" s="69">
        <v>37.29</v>
      </c>
      <c r="J539" s="69">
        <v>8.1999999999999993</v>
      </c>
      <c r="K539" s="69">
        <v>14.43</v>
      </c>
      <c r="L539" s="69">
        <v>15.2</v>
      </c>
      <c r="M539" s="69">
        <v>6.99</v>
      </c>
      <c r="N539" s="69">
        <v>8.85</v>
      </c>
      <c r="O539" s="69">
        <v>11.05</v>
      </c>
      <c r="P539" s="69">
        <v>18.75</v>
      </c>
      <c r="Q539" s="69">
        <v>1.25</v>
      </c>
      <c r="R539" s="69">
        <v>6.51</v>
      </c>
      <c r="S539" s="69">
        <v>43.48</v>
      </c>
      <c r="V539" s="3">
        <f t="shared" si="224"/>
        <v>42681</v>
      </c>
      <c r="W539" s="40">
        <f ca="1">W538+SUMIFS('Transactions (Dated)'!$E$2:$E$53,'Transactions (Dated)'!$D$2:$D$53,'Share Values'!$V539,'Transactions (Dated)'!$B$2:$B$53,'Share Values'!W$11,'Transactions (Dated)'!$C$2:$C$53,"Buy")-SUMIFS('Transactions (Dated)'!$E$2:$E$53,'Transactions (Dated)'!$D$2:$D$53,'Share Values'!$V539,'Transactions (Dated)'!$B$2:$B$53,'Share Values'!W$11,'Transactions (Dated)'!$C$2:$C$53,"Sell")</f>
        <v>4625</v>
      </c>
      <c r="X539" s="40">
        <f ca="1">X538+SUMIFS('Transactions (Dated)'!$E$2:$E$53,'Transactions (Dated)'!$D$2:$D$53,'Share Values'!$V539,'Transactions (Dated)'!$B$2:$B$53,'Share Values'!X$11,'Transactions (Dated)'!$C$2:$C$53,"Buy")-SUMIFS('Transactions (Dated)'!$E$2:$E$53,'Transactions (Dated)'!$D$2:$D$53,'Share Values'!$V539,'Transactions (Dated)'!$B$2:$B$53,'Share Values'!X$11,'Transactions (Dated)'!$C$2:$C$53,"Sell")</f>
        <v>9375</v>
      </c>
      <c r="Y539" s="40">
        <f ca="1">Y538+SUMIFS('Transactions (Dated)'!$E$2:$E$53,'Transactions (Dated)'!$D$2:$D$53,'Share Values'!$V539,'Transactions (Dated)'!$B$2:$B$53,'Share Values'!Y$11,'Transactions (Dated)'!$C$2:$C$53,"Buy")-SUMIFS('Transactions (Dated)'!$E$2:$E$53,'Transactions (Dated)'!$D$2:$D$53,'Share Values'!$V539,'Transactions (Dated)'!$B$2:$B$53,'Share Values'!Y$11,'Transactions (Dated)'!$C$2:$C$53,"Sell")</f>
        <v>0</v>
      </c>
      <c r="Z539" s="40">
        <f ca="1">Z538+SUMIFS('Transactions (Dated)'!$E$2:$E$53,'Transactions (Dated)'!$D$2:$D$53,'Share Values'!$V539,'Transactions (Dated)'!$B$2:$B$53,'Share Values'!Z$11,'Transactions (Dated)'!$C$2:$C$53,"Buy")-SUMIFS('Transactions (Dated)'!$E$2:$E$53,'Transactions (Dated)'!$D$2:$D$53,'Share Values'!$V539,'Transactions (Dated)'!$B$2:$B$53,'Share Values'!Z$11,'Transactions (Dated)'!$C$2:$C$53,"Sell")</f>
        <v>1892</v>
      </c>
      <c r="AA539" s="40">
        <f ca="1">AA538+SUMIFS('Transactions (Dated)'!$E$2:$E$53,'Transactions (Dated)'!$D$2:$D$53,'Share Values'!$V539,'Transactions (Dated)'!$B$2:$B$53,'Share Values'!AA$11,'Transactions (Dated)'!$C$2:$C$53,"Buy")-SUMIFS('Transactions (Dated)'!$E$2:$E$53,'Transactions (Dated)'!$D$2:$D$53,'Share Values'!$V539,'Transactions (Dated)'!$B$2:$B$53,'Share Values'!AA$11,'Transactions (Dated)'!$C$2:$C$53,"Sell")</f>
        <v>2348</v>
      </c>
      <c r="AB539" s="40">
        <f ca="1">AB538+SUMIFS('Transactions (Dated)'!$E$2:$E$53,'Transactions (Dated)'!$D$2:$D$53,'Share Values'!$V539,'Transactions (Dated)'!$B$2:$B$53,'Share Values'!AB$11,'Transactions (Dated)'!$C$2:$C$53,"Buy")-SUMIFS('Transactions (Dated)'!$E$2:$E$53,'Transactions (Dated)'!$D$2:$D$53,'Share Values'!$V539,'Transactions (Dated)'!$B$2:$B$53,'Share Values'!AB$11,'Transactions (Dated)'!$C$2:$C$53,"Sell")</f>
        <v>4900</v>
      </c>
      <c r="AC539" s="40">
        <f ca="1">AC538+SUMIFS('Transactions (Dated)'!$E$2:$E$53,'Transactions (Dated)'!$D$2:$D$53,'Share Values'!$V539,'Transactions (Dated)'!$B$2:$B$53,'Share Values'!AC$11,'Transactions (Dated)'!$C$2:$C$53,"Buy")-SUMIFS('Transactions (Dated)'!$E$2:$E$53,'Transactions (Dated)'!$D$2:$D$53,'Share Values'!$V539,'Transactions (Dated)'!$B$2:$B$53,'Share Values'!AC$11,'Transactions (Dated)'!$C$2:$C$53,"Sell")</f>
        <v>2900</v>
      </c>
      <c r="AD539" s="40">
        <f ca="1">AD538+SUMIFS('Transactions (Dated)'!$E$2:$E$53,'Transactions (Dated)'!$D$2:$D$53,'Share Values'!$V539,'Transactions (Dated)'!$B$2:$B$53,'Share Values'!AD$11,'Transactions (Dated)'!$C$2:$C$53,"Buy")-SUMIFS('Transactions (Dated)'!$E$2:$E$53,'Transactions (Dated)'!$D$2:$D$53,'Share Values'!$V539,'Transactions (Dated)'!$B$2:$B$53,'Share Values'!AD$11,'Transactions (Dated)'!$C$2:$C$53,"Sell")</f>
        <v>14201</v>
      </c>
      <c r="AE539" s="40">
        <f ca="1">AE538+SUMIFS('Transactions (Dated)'!$E$2:$E$53,'Transactions (Dated)'!$D$2:$D$53,'Share Values'!$V539,'Transactions (Dated)'!$B$2:$B$53,'Share Values'!AE$11,'Transactions (Dated)'!$C$2:$C$53,"Buy")-SUMIFS('Transactions (Dated)'!$E$2:$E$53,'Transactions (Dated)'!$D$2:$D$53,'Share Values'!$V539,'Transactions (Dated)'!$B$2:$B$53,'Share Values'!AE$11,'Transactions (Dated)'!$C$2:$C$53,"Sell")</f>
        <v>6835</v>
      </c>
      <c r="AF539" s="40">
        <f ca="1">AF538+SUMIFS('Transactions (Dated)'!$E$2:$E$53,'Transactions (Dated)'!$D$2:$D$53,'Share Values'!$V539,'Transactions (Dated)'!$B$2:$B$53,'Share Values'!AF$11,'Transactions (Dated)'!$C$2:$C$53,"Buy")-SUMIFS('Transactions (Dated)'!$E$2:$E$53,'Transactions (Dated)'!$D$2:$D$53,'Share Values'!$V539,'Transactions (Dated)'!$B$2:$B$53,'Share Values'!AF$11,'Transactions (Dated)'!$C$2:$C$53,"Sell")</f>
        <v>4484</v>
      </c>
      <c r="AG539" s="40">
        <f ca="1">AG538+SUMIFS('Transactions (Dated)'!$E$2:$E$53,'Transactions (Dated)'!$D$2:$D$53,'Share Values'!$V539,'Transactions (Dated)'!$B$2:$B$53,'Share Values'!AG$11,'Transactions (Dated)'!$C$2:$C$53,"Buy")-SUMIFS('Transactions (Dated)'!$E$2:$E$53,'Transactions (Dated)'!$D$2:$D$53,'Share Values'!$V539,'Transactions (Dated)'!$B$2:$B$53,'Share Values'!AG$11,'Transactions (Dated)'!$C$2:$C$53,"Sell")</f>
        <v>0</v>
      </c>
      <c r="AH539" s="40">
        <f ca="1">AH538+SUMIFS('Transactions (Dated)'!$E$2:$E$53,'Transactions (Dated)'!$D$2:$D$53,'Share Values'!$V539,'Transactions (Dated)'!$B$2:$B$53,'Share Values'!AH$11,'Transactions (Dated)'!$C$2:$C$53,"Buy")-SUMIFS('Transactions (Dated)'!$E$2:$E$53,'Transactions (Dated)'!$D$2:$D$53,'Share Values'!$V539,'Transactions (Dated)'!$B$2:$B$53,'Share Values'!AH$11,'Transactions (Dated)'!$C$2:$C$53,"Sell")</f>
        <v>0</v>
      </c>
      <c r="AI539" s="40">
        <f ca="1">AI538+SUMIFS('Transactions (Dated)'!$E$2:$E$53,'Transactions (Dated)'!$D$2:$D$53,'Share Values'!$V539,'Transactions (Dated)'!$B$2:$B$53,'Share Values'!AI$11,'Transactions (Dated)'!$C$2:$C$53,"Buy")-SUMIFS('Transactions (Dated)'!$E$2:$E$53,'Transactions (Dated)'!$D$2:$D$53,'Share Values'!$V539,'Transactions (Dated)'!$B$2:$B$53,'Share Values'!AI$11,'Transactions (Dated)'!$C$2:$C$53,"Sell")</f>
        <v>0</v>
      </c>
      <c r="AJ539" s="40">
        <f ca="1">AJ538+SUMIFS('Transactions (Dated)'!$E$2:$E$53,'Transactions (Dated)'!$D$2:$D$53,'Share Values'!$V539,'Transactions (Dated)'!$B$2:$B$53,'Share Values'!AJ$11,'Transactions (Dated)'!$C$2:$C$53,"Buy")-SUMIFS('Transactions (Dated)'!$E$2:$E$53,'Transactions (Dated)'!$D$2:$D$53,'Share Values'!$V539,'Transactions (Dated)'!$B$2:$B$53,'Share Values'!AJ$11,'Transactions (Dated)'!$C$2:$C$53,"Sell")</f>
        <v>0</v>
      </c>
      <c r="AM539" s="3">
        <f t="shared" si="225"/>
        <v>42681</v>
      </c>
      <c r="AN539" s="6">
        <f t="shared" ca="1" si="226"/>
        <v>43613.75</v>
      </c>
      <c r="AO539" s="6">
        <f t="shared" ca="1" si="227"/>
        <v>22781.25</v>
      </c>
      <c r="AP539" s="6">
        <f t="shared" ca="1" si="228"/>
        <v>0</v>
      </c>
      <c r="AQ539" s="6">
        <f t="shared" ca="1" si="229"/>
        <v>70552.679999999993</v>
      </c>
      <c r="AR539" s="6">
        <f t="shared" ca="1" si="230"/>
        <v>19253.599999999999</v>
      </c>
      <c r="AS539" s="6">
        <f t="shared" ca="1" si="231"/>
        <v>70707</v>
      </c>
      <c r="AT539" s="6">
        <f t="shared" ca="1" si="232"/>
        <v>44080</v>
      </c>
      <c r="AU539" s="6">
        <f t="shared" ca="1" si="233"/>
        <v>99264.99</v>
      </c>
      <c r="AV539" s="6">
        <f t="shared" ca="1" si="234"/>
        <v>60489.75</v>
      </c>
      <c r="AW539" s="6">
        <f t="shared" ca="1" si="235"/>
        <v>49548.200000000004</v>
      </c>
      <c r="AX539" s="6">
        <f t="shared" ca="1" si="236"/>
        <v>0</v>
      </c>
      <c r="AY539" s="6">
        <f t="shared" ca="1" si="237"/>
        <v>0</v>
      </c>
      <c r="AZ539" s="6">
        <f t="shared" ca="1" si="238"/>
        <v>0</v>
      </c>
      <c r="BA539" s="6">
        <f t="shared" ca="1" si="239"/>
        <v>0</v>
      </c>
      <c r="BB539" s="6"/>
      <c r="BD539" s="4">
        <f t="shared" ca="1" si="240"/>
        <v>480291.22000000003</v>
      </c>
      <c r="BF539" s="3">
        <f t="shared" si="241"/>
        <v>42681</v>
      </c>
      <c r="BG539" s="6">
        <f>BG538+SUMIFS('Transactions (Dated)'!H:H,'Transactions (Dated)'!D:D,'Share Values'!AM539)</f>
        <v>583791.07999999996</v>
      </c>
      <c r="BH539" s="6">
        <f ca="1">BH538+SUMIFS('Transactions (Dated)'!$F:$F,'Transactions (Dated)'!$D:$D,$BF539,'Transactions (Dated)'!$B:$B,BH$11,'Transactions (Dated)'!$C:$C,"Dividend (paid to cash)")*W539</f>
        <v>0</v>
      </c>
      <c r="BI539" s="6">
        <f ca="1">BI538+SUMIFS('Transactions (Dated)'!$F:$F,'Transactions (Dated)'!$D:$D,$BF539,'Transactions (Dated)'!$B:$B,BI$11,'Transactions (Dated)'!$C:$C,"Dividend (paid to cash)")*X539</f>
        <v>2421.875</v>
      </c>
      <c r="BJ539" s="6">
        <f ca="1">BJ538+SUMIFS('Transactions (Dated)'!$F:$F,'Transactions (Dated)'!$D:$D,$BF539,'Transactions (Dated)'!$B:$B,BJ$11,'Transactions (Dated)'!$C:$C,"Dividend (paid to cash)")*Y539</f>
        <v>0</v>
      </c>
      <c r="BK539" s="6">
        <f ca="1">BK538+SUMIFS('Transactions (Dated)'!$F:$F,'Transactions (Dated)'!$D:$D,$BF539,'Transactions (Dated)'!$B:$B,BK$11,'Transactions (Dated)'!$C:$C,"Dividend (paid to cash)")*Z539</f>
        <v>482.46000000000004</v>
      </c>
      <c r="BL539" s="6">
        <f ca="1">BL538+SUMIFS('Transactions (Dated)'!$F:$F,'Transactions (Dated)'!$D:$D,$BF539,'Transactions (Dated)'!$B:$B,BL$11,'Transactions (Dated)'!$C:$C,"Dividend (paid to cash)")*AA539</f>
        <v>0</v>
      </c>
      <c r="BM539" s="6">
        <f ca="1">BM538+SUMIFS('Transactions (Dated)'!$F:$F,'Transactions (Dated)'!$D:$D,$BF539,'Transactions (Dated)'!$B:$B,BM$11,'Transactions (Dated)'!$C:$C,"Dividend (paid to cash)")*AB539</f>
        <v>3952.4870000000001</v>
      </c>
      <c r="BN539" s="6">
        <f ca="1">BN538+SUMIFS('Transactions (Dated)'!$F:$F,'Transactions (Dated)'!$D:$D,$BF539,'Transactions (Dated)'!$B:$B,BN$11,'Transactions (Dated)'!$C:$C,"Dividend (paid to cash)")*AC539</f>
        <v>2465</v>
      </c>
      <c r="BO539" s="6">
        <f ca="1">BO538+SUMIFS('Transactions (Dated)'!$F:$F,'Transactions (Dated)'!$D:$D,$BF539,'Transactions (Dated)'!$B:$B,BO$11,'Transactions (Dated)'!$C:$C,"Dividend (paid to cash)")*AD539</f>
        <v>0</v>
      </c>
      <c r="BP539" s="6">
        <f ca="1">BP538+SUMIFS('Transactions (Dated)'!$F:$F,'Transactions (Dated)'!$D:$D,$BF539,'Transactions (Dated)'!$B:$B,BP$11,'Transactions (Dated)'!$C:$C,"Dividend (paid to cash)")*AE539</f>
        <v>0</v>
      </c>
      <c r="BQ539" s="6">
        <f ca="1">BQ538+SUMIFS('Transactions (Dated)'!$F:$F,'Transactions (Dated)'!$D:$D,$BF539,'Transactions (Dated)'!$B:$B,BQ$11,'Transactions (Dated)'!$C:$C,"Dividend (paid to cash)")*AF539</f>
        <v>0</v>
      </c>
      <c r="BR539" s="6">
        <f ca="1">BR538+SUMIFS('Transactions (Dated)'!$F:$F,'Transactions (Dated)'!$D:$D,$BF539,'Transactions (Dated)'!$B:$B,BR$11,'Transactions (Dated)'!$C:$C,"Dividend (paid to cash)")*AG539</f>
        <v>0</v>
      </c>
      <c r="BS539" s="6">
        <f ca="1">BS538+SUMIFS('Transactions (Dated)'!$F:$F,'Transactions (Dated)'!$D:$D,$BF539,'Transactions (Dated)'!$B:$B,BS$11,'Transactions (Dated)'!$C:$C,"Dividend (paid to cash)")*AH539</f>
        <v>0</v>
      </c>
      <c r="BT539" s="6">
        <f ca="1">BT538+SUMIFS('Transactions (Dated)'!$F:$F,'Transactions (Dated)'!$D:$D,$BF539,'Transactions (Dated)'!$B:$B,BT$11,'Transactions (Dated)'!$C:$C,"Dividend (paid to cash)")*AI539</f>
        <v>0</v>
      </c>
      <c r="BU539" s="6">
        <f ca="1">BU538+SUMIFS('Transactions (Dated)'!$F:$F,'Transactions (Dated)'!$D:$D,$BF539,'Transactions (Dated)'!$B:$B,BU$11,'Transactions (Dated)'!$C:$C,"Dividend (paid to cash)")*AJ539</f>
        <v>0</v>
      </c>
      <c r="BX539" s="6">
        <f t="shared" ca="1" si="242"/>
        <v>593112.90199999989</v>
      </c>
      <c r="BZ539" s="3">
        <f t="shared" si="243"/>
        <v>42681</v>
      </c>
      <c r="CA539" s="4">
        <f t="shared" ca="1" si="244"/>
        <v>480291.22000000003</v>
      </c>
      <c r="CB539" s="4">
        <f t="shared" ca="1" si="245"/>
        <v>593112.90199999989</v>
      </c>
      <c r="CD539" s="4">
        <f t="shared" ca="1" si="246"/>
        <v>1073404.122</v>
      </c>
    </row>
    <row r="540" spans="2:82" x14ac:dyDescent="0.15">
      <c r="B540" s="3">
        <f t="shared" si="221"/>
        <v>42682</v>
      </c>
      <c r="C540" s="2">
        <v>14656.8</v>
      </c>
      <c r="E540" s="70">
        <v>42682</v>
      </c>
      <c r="F540" s="69">
        <v>9.4600000000000009</v>
      </c>
      <c r="G540" s="69">
        <v>2.4300000000000002</v>
      </c>
      <c r="H540" s="69">
        <v>19.8</v>
      </c>
      <c r="I540" s="69">
        <v>37.35</v>
      </c>
      <c r="J540" s="69">
        <v>8.1300000000000008</v>
      </c>
      <c r="K540" s="69">
        <v>14.35</v>
      </c>
      <c r="L540" s="69">
        <v>15.17</v>
      </c>
      <c r="M540" s="69">
        <v>6.98</v>
      </c>
      <c r="N540" s="69">
        <v>9</v>
      </c>
      <c r="O540" s="69">
        <v>10.92</v>
      </c>
      <c r="P540" s="69">
        <v>18.75</v>
      </c>
      <c r="Q540" s="69">
        <v>1.29</v>
      </c>
      <c r="R540" s="69">
        <v>7.1</v>
      </c>
      <c r="S540" s="69">
        <v>43.1</v>
      </c>
      <c r="V540" s="3">
        <f t="shared" si="224"/>
        <v>42682</v>
      </c>
      <c r="W540" s="40">
        <f ca="1">W539+SUMIFS('Transactions (Dated)'!$E$2:$E$53,'Transactions (Dated)'!$D$2:$D$53,'Share Values'!$V540,'Transactions (Dated)'!$B$2:$B$53,'Share Values'!W$11,'Transactions (Dated)'!$C$2:$C$53,"Buy")-SUMIFS('Transactions (Dated)'!$E$2:$E$53,'Transactions (Dated)'!$D$2:$D$53,'Share Values'!$V540,'Transactions (Dated)'!$B$2:$B$53,'Share Values'!W$11,'Transactions (Dated)'!$C$2:$C$53,"Sell")</f>
        <v>4625</v>
      </c>
      <c r="X540" s="40">
        <f ca="1">X539+SUMIFS('Transactions (Dated)'!$E$2:$E$53,'Transactions (Dated)'!$D$2:$D$53,'Share Values'!$V540,'Transactions (Dated)'!$B$2:$B$53,'Share Values'!X$11,'Transactions (Dated)'!$C$2:$C$53,"Buy")-SUMIFS('Transactions (Dated)'!$E$2:$E$53,'Transactions (Dated)'!$D$2:$D$53,'Share Values'!$V540,'Transactions (Dated)'!$B$2:$B$53,'Share Values'!X$11,'Transactions (Dated)'!$C$2:$C$53,"Sell")</f>
        <v>9375</v>
      </c>
      <c r="Y540" s="40">
        <f ca="1">Y539+SUMIFS('Transactions (Dated)'!$E$2:$E$53,'Transactions (Dated)'!$D$2:$D$53,'Share Values'!$V540,'Transactions (Dated)'!$B$2:$B$53,'Share Values'!Y$11,'Transactions (Dated)'!$C$2:$C$53,"Buy")-SUMIFS('Transactions (Dated)'!$E$2:$E$53,'Transactions (Dated)'!$D$2:$D$53,'Share Values'!$V540,'Transactions (Dated)'!$B$2:$B$53,'Share Values'!Y$11,'Transactions (Dated)'!$C$2:$C$53,"Sell")</f>
        <v>0</v>
      </c>
      <c r="Z540" s="40">
        <f ca="1">Z539+SUMIFS('Transactions (Dated)'!$E$2:$E$53,'Transactions (Dated)'!$D$2:$D$53,'Share Values'!$V540,'Transactions (Dated)'!$B$2:$B$53,'Share Values'!Z$11,'Transactions (Dated)'!$C$2:$C$53,"Buy")-SUMIFS('Transactions (Dated)'!$E$2:$E$53,'Transactions (Dated)'!$D$2:$D$53,'Share Values'!$V540,'Transactions (Dated)'!$B$2:$B$53,'Share Values'!Z$11,'Transactions (Dated)'!$C$2:$C$53,"Sell")</f>
        <v>1892</v>
      </c>
      <c r="AA540" s="40">
        <f ca="1">AA539+SUMIFS('Transactions (Dated)'!$E$2:$E$53,'Transactions (Dated)'!$D$2:$D$53,'Share Values'!$V540,'Transactions (Dated)'!$B$2:$B$53,'Share Values'!AA$11,'Transactions (Dated)'!$C$2:$C$53,"Buy")-SUMIFS('Transactions (Dated)'!$E$2:$E$53,'Transactions (Dated)'!$D$2:$D$53,'Share Values'!$V540,'Transactions (Dated)'!$B$2:$B$53,'Share Values'!AA$11,'Transactions (Dated)'!$C$2:$C$53,"Sell")</f>
        <v>2348</v>
      </c>
      <c r="AB540" s="40">
        <f ca="1">AB539+SUMIFS('Transactions (Dated)'!$E$2:$E$53,'Transactions (Dated)'!$D$2:$D$53,'Share Values'!$V540,'Transactions (Dated)'!$B$2:$B$53,'Share Values'!AB$11,'Transactions (Dated)'!$C$2:$C$53,"Buy")-SUMIFS('Transactions (Dated)'!$E$2:$E$53,'Transactions (Dated)'!$D$2:$D$53,'Share Values'!$V540,'Transactions (Dated)'!$B$2:$B$53,'Share Values'!AB$11,'Transactions (Dated)'!$C$2:$C$53,"Sell")</f>
        <v>4900</v>
      </c>
      <c r="AC540" s="40">
        <f ca="1">AC539+SUMIFS('Transactions (Dated)'!$E$2:$E$53,'Transactions (Dated)'!$D$2:$D$53,'Share Values'!$V540,'Transactions (Dated)'!$B$2:$B$53,'Share Values'!AC$11,'Transactions (Dated)'!$C$2:$C$53,"Buy")-SUMIFS('Transactions (Dated)'!$E$2:$E$53,'Transactions (Dated)'!$D$2:$D$53,'Share Values'!$V540,'Transactions (Dated)'!$B$2:$B$53,'Share Values'!AC$11,'Transactions (Dated)'!$C$2:$C$53,"Sell")</f>
        <v>2900</v>
      </c>
      <c r="AD540" s="40">
        <f ca="1">AD539+SUMIFS('Transactions (Dated)'!$E$2:$E$53,'Transactions (Dated)'!$D$2:$D$53,'Share Values'!$V540,'Transactions (Dated)'!$B$2:$B$53,'Share Values'!AD$11,'Transactions (Dated)'!$C$2:$C$53,"Buy")-SUMIFS('Transactions (Dated)'!$E$2:$E$53,'Transactions (Dated)'!$D$2:$D$53,'Share Values'!$V540,'Transactions (Dated)'!$B$2:$B$53,'Share Values'!AD$11,'Transactions (Dated)'!$C$2:$C$53,"Sell")</f>
        <v>14201</v>
      </c>
      <c r="AE540" s="40">
        <f ca="1">AE539+SUMIFS('Transactions (Dated)'!$E$2:$E$53,'Transactions (Dated)'!$D$2:$D$53,'Share Values'!$V540,'Transactions (Dated)'!$B$2:$B$53,'Share Values'!AE$11,'Transactions (Dated)'!$C$2:$C$53,"Buy")-SUMIFS('Transactions (Dated)'!$E$2:$E$53,'Transactions (Dated)'!$D$2:$D$53,'Share Values'!$V540,'Transactions (Dated)'!$B$2:$B$53,'Share Values'!AE$11,'Transactions (Dated)'!$C$2:$C$53,"Sell")</f>
        <v>6835</v>
      </c>
      <c r="AF540" s="40">
        <f ca="1">AF539+SUMIFS('Transactions (Dated)'!$E$2:$E$53,'Transactions (Dated)'!$D$2:$D$53,'Share Values'!$V540,'Transactions (Dated)'!$B$2:$B$53,'Share Values'!AF$11,'Transactions (Dated)'!$C$2:$C$53,"Buy")-SUMIFS('Transactions (Dated)'!$E$2:$E$53,'Transactions (Dated)'!$D$2:$D$53,'Share Values'!$V540,'Transactions (Dated)'!$B$2:$B$53,'Share Values'!AF$11,'Transactions (Dated)'!$C$2:$C$53,"Sell")</f>
        <v>4484</v>
      </c>
      <c r="AG540" s="40">
        <f ca="1">AG539+SUMIFS('Transactions (Dated)'!$E$2:$E$53,'Transactions (Dated)'!$D$2:$D$53,'Share Values'!$V540,'Transactions (Dated)'!$B$2:$B$53,'Share Values'!AG$11,'Transactions (Dated)'!$C$2:$C$53,"Buy")-SUMIFS('Transactions (Dated)'!$E$2:$E$53,'Transactions (Dated)'!$D$2:$D$53,'Share Values'!$V540,'Transactions (Dated)'!$B$2:$B$53,'Share Values'!AG$11,'Transactions (Dated)'!$C$2:$C$53,"Sell")</f>
        <v>0</v>
      </c>
      <c r="AH540" s="40">
        <f ca="1">AH539+SUMIFS('Transactions (Dated)'!$E$2:$E$53,'Transactions (Dated)'!$D$2:$D$53,'Share Values'!$V540,'Transactions (Dated)'!$B$2:$B$53,'Share Values'!AH$11,'Transactions (Dated)'!$C$2:$C$53,"Buy")-SUMIFS('Transactions (Dated)'!$E$2:$E$53,'Transactions (Dated)'!$D$2:$D$53,'Share Values'!$V540,'Transactions (Dated)'!$B$2:$B$53,'Share Values'!AH$11,'Transactions (Dated)'!$C$2:$C$53,"Sell")</f>
        <v>0</v>
      </c>
      <c r="AI540" s="40">
        <f ca="1">AI539+SUMIFS('Transactions (Dated)'!$E$2:$E$53,'Transactions (Dated)'!$D$2:$D$53,'Share Values'!$V540,'Transactions (Dated)'!$B$2:$B$53,'Share Values'!AI$11,'Transactions (Dated)'!$C$2:$C$53,"Buy")-SUMIFS('Transactions (Dated)'!$E$2:$E$53,'Transactions (Dated)'!$D$2:$D$53,'Share Values'!$V540,'Transactions (Dated)'!$B$2:$B$53,'Share Values'!AI$11,'Transactions (Dated)'!$C$2:$C$53,"Sell")</f>
        <v>0</v>
      </c>
      <c r="AJ540" s="40">
        <f ca="1">AJ539+SUMIFS('Transactions (Dated)'!$E$2:$E$53,'Transactions (Dated)'!$D$2:$D$53,'Share Values'!$V540,'Transactions (Dated)'!$B$2:$B$53,'Share Values'!AJ$11,'Transactions (Dated)'!$C$2:$C$53,"Buy")-SUMIFS('Transactions (Dated)'!$E$2:$E$53,'Transactions (Dated)'!$D$2:$D$53,'Share Values'!$V540,'Transactions (Dated)'!$B$2:$B$53,'Share Values'!AJ$11,'Transactions (Dated)'!$C$2:$C$53,"Sell")</f>
        <v>0</v>
      </c>
      <c r="AM540" s="3">
        <f t="shared" si="225"/>
        <v>42682</v>
      </c>
      <c r="AN540" s="6">
        <f t="shared" ca="1" si="226"/>
        <v>43752.500000000007</v>
      </c>
      <c r="AO540" s="6">
        <f t="shared" ca="1" si="227"/>
        <v>22781.25</v>
      </c>
      <c r="AP540" s="6">
        <f t="shared" ca="1" si="228"/>
        <v>0</v>
      </c>
      <c r="AQ540" s="6">
        <f t="shared" ca="1" si="229"/>
        <v>70666.2</v>
      </c>
      <c r="AR540" s="6">
        <f t="shared" ca="1" si="230"/>
        <v>19089.240000000002</v>
      </c>
      <c r="AS540" s="6">
        <f t="shared" ca="1" si="231"/>
        <v>70315</v>
      </c>
      <c r="AT540" s="6">
        <f t="shared" ca="1" si="232"/>
        <v>43993</v>
      </c>
      <c r="AU540" s="6">
        <f t="shared" ca="1" si="233"/>
        <v>99122.98000000001</v>
      </c>
      <c r="AV540" s="6">
        <f t="shared" ca="1" si="234"/>
        <v>61515</v>
      </c>
      <c r="AW540" s="6">
        <f t="shared" ca="1" si="235"/>
        <v>48965.279999999999</v>
      </c>
      <c r="AX540" s="6">
        <f t="shared" ca="1" si="236"/>
        <v>0</v>
      </c>
      <c r="AY540" s="6">
        <f t="shared" ca="1" si="237"/>
        <v>0</v>
      </c>
      <c r="AZ540" s="6">
        <f t="shared" ca="1" si="238"/>
        <v>0</v>
      </c>
      <c r="BA540" s="6">
        <f t="shared" ca="1" si="239"/>
        <v>0</v>
      </c>
      <c r="BB540" s="6"/>
      <c r="BD540" s="4">
        <f t="shared" ca="1" si="240"/>
        <v>480200.45000000007</v>
      </c>
      <c r="BF540" s="3">
        <f t="shared" si="241"/>
        <v>42682</v>
      </c>
      <c r="BG540" s="6">
        <f>BG539+SUMIFS('Transactions (Dated)'!H:H,'Transactions (Dated)'!D:D,'Share Values'!AM540)</f>
        <v>583791.07999999996</v>
      </c>
      <c r="BH540" s="6">
        <f ca="1">BH539+SUMIFS('Transactions (Dated)'!$F:$F,'Transactions (Dated)'!$D:$D,$BF540,'Transactions (Dated)'!$B:$B,BH$11,'Transactions (Dated)'!$C:$C,"Dividend (paid to cash)")*W540</f>
        <v>0</v>
      </c>
      <c r="BI540" s="6">
        <f ca="1">BI539+SUMIFS('Transactions (Dated)'!$F:$F,'Transactions (Dated)'!$D:$D,$BF540,'Transactions (Dated)'!$B:$B,BI$11,'Transactions (Dated)'!$C:$C,"Dividend (paid to cash)")*X540</f>
        <v>2421.875</v>
      </c>
      <c r="BJ540" s="6">
        <f ca="1">BJ539+SUMIFS('Transactions (Dated)'!$F:$F,'Transactions (Dated)'!$D:$D,$BF540,'Transactions (Dated)'!$B:$B,BJ$11,'Transactions (Dated)'!$C:$C,"Dividend (paid to cash)")*Y540</f>
        <v>0</v>
      </c>
      <c r="BK540" s="6">
        <f ca="1">BK539+SUMIFS('Transactions (Dated)'!$F:$F,'Transactions (Dated)'!$D:$D,$BF540,'Transactions (Dated)'!$B:$B,BK$11,'Transactions (Dated)'!$C:$C,"Dividend (paid to cash)")*Z540</f>
        <v>482.46000000000004</v>
      </c>
      <c r="BL540" s="6">
        <f ca="1">BL539+SUMIFS('Transactions (Dated)'!$F:$F,'Transactions (Dated)'!$D:$D,$BF540,'Transactions (Dated)'!$B:$B,BL$11,'Transactions (Dated)'!$C:$C,"Dividend (paid to cash)")*AA540</f>
        <v>0</v>
      </c>
      <c r="BM540" s="6">
        <f ca="1">BM539+SUMIFS('Transactions (Dated)'!$F:$F,'Transactions (Dated)'!$D:$D,$BF540,'Transactions (Dated)'!$B:$B,BM$11,'Transactions (Dated)'!$C:$C,"Dividend (paid to cash)")*AB540</f>
        <v>3952.4870000000001</v>
      </c>
      <c r="BN540" s="6">
        <f ca="1">BN539+SUMIFS('Transactions (Dated)'!$F:$F,'Transactions (Dated)'!$D:$D,$BF540,'Transactions (Dated)'!$B:$B,BN$11,'Transactions (Dated)'!$C:$C,"Dividend (paid to cash)")*AC540</f>
        <v>2465</v>
      </c>
      <c r="BO540" s="6">
        <f ca="1">BO539+SUMIFS('Transactions (Dated)'!$F:$F,'Transactions (Dated)'!$D:$D,$BF540,'Transactions (Dated)'!$B:$B,BO$11,'Transactions (Dated)'!$C:$C,"Dividend (paid to cash)")*AD540</f>
        <v>0</v>
      </c>
      <c r="BP540" s="6">
        <f ca="1">BP539+SUMIFS('Transactions (Dated)'!$F:$F,'Transactions (Dated)'!$D:$D,$BF540,'Transactions (Dated)'!$B:$B,BP$11,'Transactions (Dated)'!$C:$C,"Dividend (paid to cash)")*AE540</f>
        <v>0</v>
      </c>
      <c r="BQ540" s="6">
        <f ca="1">BQ539+SUMIFS('Transactions (Dated)'!$F:$F,'Transactions (Dated)'!$D:$D,$BF540,'Transactions (Dated)'!$B:$B,BQ$11,'Transactions (Dated)'!$C:$C,"Dividend (paid to cash)")*AF540</f>
        <v>0</v>
      </c>
      <c r="BR540" s="6">
        <f ca="1">BR539+SUMIFS('Transactions (Dated)'!$F:$F,'Transactions (Dated)'!$D:$D,$BF540,'Transactions (Dated)'!$B:$B,BR$11,'Transactions (Dated)'!$C:$C,"Dividend (paid to cash)")*AG540</f>
        <v>0</v>
      </c>
      <c r="BS540" s="6">
        <f ca="1">BS539+SUMIFS('Transactions (Dated)'!$F:$F,'Transactions (Dated)'!$D:$D,$BF540,'Transactions (Dated)'!$B:$B,BS$11,'Transactions (Dated)'!$C:$C,"Dividend (paid to cash)")*AH540</f>
        <v>0</v>
      </c>
      <c r="BT540" s="6">
        <f ca="1">BT539+SUMIFS('Transactions (Dated)'!$F:$F,'Transactions (Dated)'!$D:$D,$BF540,'Transactions (Dated)'!$B:$B,BT$11,'Transactions (Dated)'!$C:$C,"Dividend (paid to cash)")*AI540</f>
        <v>0</v>
      </c>
      <c r="BU540" s="6">
        <f ca="1">BU539+SUMIFS('Transactions (Dated)'!$F:$F,'Transactions (Dated)'!$D:$D,$BF540,'Transactions (Dated)'!$B:$B,BU$11,'Transactions (Dated)'!$C:$C,"Dividend (paid to cash)")*AJ540</f>
        <v>0</v>
      </c>
      <c r="BX540" s="6">
        <f t="shared" ca="1" si="242"/>
        <v>593112.90199999989</v>
      </c>
      <c r="BZ540" s="3">
        <f t="shared" si="243"/>
        <v>42682</v>
      </c>
      <c r="CA540" s="4">
        <f t="shared" ca="1" si="244"/>
        <v>480200.45000000007</v>
      </c>
      <c r="CB540" s="4">
        <f t="shared" ca="1" si="245"/>
        <v>593112.90199999989</v>
      </c>
      <c r="CD540" s="4">
        <f t="shared" ca="1" si="246"/>
        <v>1073313.352</v>
      </c>
    </row>
    <row r="541" spans="2:82" x14ac:dyDescent="0.15">
      <c r="B541" s="3">
        <f t="shared" si="221"/>
        <v>42683</v>
      </c>
      <c r="C541" s="2">
        <v>14759.9</v>
      </c>
      <c r="E541" s="70">
        <v>42683</v>
      </c>
      <c r="F541" s="69">
        <v>9.5399999999999991</v>
      </c>
      <c r="G541" s="69">
        <v>2.44</v>
      </c>
      <c r="H541" s="69">
        <v>19.940000000000001</v>
      </c>
      <c r="I541" s="69">
        <v>37.47</v>
      </c>
      <c r="J541" s="69">
        <v>8.19</v>
      </c>
      <c r="K541" s="69">
        <v>14.02</v>
      </c>
      <c r="L541" s="69">
        <v>15.05</v>
      </c>
      <c r="M541" s="69">
        <v>7</v>
      </c>
      <c r="N541" s="69">
        <v>8.59</v>
      </c>
      <c r="O541" s="69">
        <v>10.9</v>
      </c>
      <c r="P541" s="69">
        <v>20.309999999999999</v>
      </c>
      <c r="Q541" s="69">
        <v>1.28</v>
      </c>
      <c r="R541" s="69">
        <v>7.4</v>
      </c>
      <c r="S541" s="69">
        <v>42.56</v>
      </c>
      <c r="V541" s="3">
        <f t="shared" si="224"/>
        <v>42683</v>
      </c>
      <c r="W541" s="40">
        <f ca="1">W540+SUMIFS('Transactions (Dated)'!$E$2:$E$53,'Transactions (Dated)'!$D$2:$D$53,'Share Values'!$V541,'Transactions (Dated)'!$B$2:$B$53,'Share Values'!W$11,'Transactions (Dated)'!$C$2:$C$53,"Buy")-SUMIFS('Transactions (Dated)'!$E$2:$E$53,'Transactions (Dated)'!$D$2:$D$53,'Share Values'!$V541,'Transactions (Dated)'!$B$2:$B$53,'Share Values'!W$11,'Transactions (Dated)'!$C$2:$C$53,"Sell")</f>
        <v>4625</v>
      </c>
      <c r="X541" s="40">
        <f ca="1">X540+SUMIFS('Transactions (Dated)'!$E$2:$E$53,'Transactions (Dated)'!$D$2:$D$53,'Share Values'!$V541,'Transactions (Dated)'!$B$2:$B$53,'Share Values'!X$11,'Transactions (Dated)'!$C$2:$C$53,"Buy")-SUMIFS('Transactions (Dated)'!$E$2:$E$53,'Transactions (Dated)'!$D$2:$D$53,'Share Values'!$V541,'Transactions (Dated)'!$B$2:$B$53,'Share Values'!X$11,'Transactions (Dated)'!$C$2:$C$53,"Sell")</f>
        <v>9375</v>
      </c>
      <c r="Y541" s="40">
        <f ca="1">Y540+SUMIFS('Transactions (Dated)'!$E$2:$E$53,'Transactions (Dated)'!$D$2:$D$53,'Share Values'!$V541,'Transactions (Dated)'!$B$2:$B$53,'Share Values'!Y$11,'Transactions (Dated)'!$C$2:$C$53,"Buy")-SUMIFS('Transactions (Dated)'!$E$2:$E$53,'Transactions (Dated)'!$D$2:$D$53,'Share Values'!$V541,'Transactions (Dated)'!$B$2:$B$53,'Share Values'!Y$11,'Transactions (Dated)'!$C$2:$C$53,"Sell")</f>
        <v>0</v>
      </c>
      <c r="Z541" s="40">
        <f ca="1">Z540+SUMIFS('Transactions (Dated)'!$E$2:$E$53,'Transactions (Dated)'!$D$2:$D$53,'Share Values'!$V541,'Transactions (Dated)'!$B$2:$B$53,'Share Values'!Z$11,'Transactions (Dated)'!$C$2:$C$53,"Buy")-SUMIFS('Transactions (Dated)'!$E$2:$E$53,'Transactions (Dated)'!$D$2:$D$53,'Share Values'!$V541,'Transactions (Dated)'!$B$2:$B$53,'Share Values'!Z$11,'Transactions (Dated)'!$C$2:$C$53,"Sell")</f>
        <v>1892</v>
      </c>
      <c r="AA541" s="40">
        <f ca="1">AA540+SUMIFS('Transactions (Dated)'!$E$2:$E$53,'Transactions (Dated)'!$D$2:$D$53,'Share Values'!$V541,'Transactions (Dated)'!$B$2:$B$53,'Share Values'!AA$11,'Transactions (Dated)'!$C$2:$C$53,"Buy")-SUMIFS('Transactions (Dated)'!$E$2:$E$53,'Transactions (Dated)'!$D$2:$D$53,'Share Values'!$V541,'Transactions (Dated)'!$B$2:$B$53,'Share Values'!AA$11,'Transactions (Dated)'!$C$2:$C$53,"Sell")</f>
        <v>2348</v>
      </c>
      <c r="AB541" s="40">
        <f ca="1">AB540+SUMIFS('Transactions (Dated)'!$E$2:$E$53,'Transactions (Dated)'!$D$2:$D$53,'Share Values'!$V541,'Transactions (Dated)'!$B$2:$B$53,'Share Values'!AB$11,'Transactions (Dated)'!$C$2:$C$53,"Buy")-SUMIFS('Transactions (Dated)'!$E$2:$E$53,'Transactions (Dated)'!$D$2:$D$53,'Share Values'!$V541,'Transactions (Dated)'!$B$2:$B$53,'Share Values'!AB$11,'Transactions (Dated)'!$C$2:$C$53,"Sell")</f>
        <v>4900</v>
      </c>
      <c r="AC541" s="40">
        <f ca="1">AC540+SUMIFS('Transactions (Dated)'!$E$2:$E$53,'Transactions (Dated)'!$D$2:$D$53,'Share Values'!$V541,'Transactions (Dated)'!$B$2:$B$53,'Share Values'!AC$11,'Transactions (Dated)'!$C$2:$C$53,"Buy")-SUMIFS('Transactions (Dated)'!$E$2:$E$53,'Transactions (Dated)'!$D$2:$D$53,'Share Values'!$V541,'Transactions (Dated)'!$B$2:$B$53,'Share Values'!AC$11,'Transactions (Dated)'!$C$2:$C$53,"Sell")</f>
        <v>2900</v>
      </c>
      <c r="AD541" s="40">
        <f ca="1">AD540+SUMIFS('Transactions (Dated)'!$E$2:$E$53,'Transactions (Dated)'!$D$2:$D$53,'Share Values'!$V541,'Transactions (Dated)'!$B$2:$B$53,'Share Values'!AD$11,'Transactions (Dated)'!$C$2:$C$53,"Buy")-SUMIFS('Transactions (Dated)'!$E$2:$E$53,'Transactions (Dated)'!$D$2:$D$53,'Share Values'!$V541,'Transactions (Dated)'!$B$2:$B$53,'Share Values'!AD$11,'Transactions (Dated)'!$C$2:$C$53,"Sell")</f>
        <v>14201</v>
      </c>
      <c r="AE541" s="40">
        <f ca="1">AE540+SUMIFS('Transactions (Dated)'!$E$2:$E$53,'Transactions (Dated)'!$D$2:$D$53,'Share Values'!$V541,'Transactions (Dated)'!$B$2:$B$53,'Share Values'!AE$11,'Transactions (Dated)'!$C$2:$C$53,"Buy")-SUMIFS('Transactions (Dated)'!$E$2:$E$53,'Transactions (Dated)'!$D$2:$D$53,'Share Values'!$V541,'Transactions (Dated)'!$B$2:$B$53,'Share Values'!AE$11,'Transactions (Dated)'!$C$2:$C$53,"Sell")</f>
        <v>6835</v>
      </c>
      <c r="AF541" s="40">
        <f ca="1">AF540+SUMIFS('Transactions (Dated)'!$E$2:$E$53,'Transactions (Dated)'!$D$2:$D$53,'Share Values'!$V541,'Transactions (Dated)'!$B$2:$B$53,'Share Values'!AF$11,'Transactions (Dated)'!$C$2:$C$53,"Buy")-SUMIFS('Transactions (Dated)'!$E$2:$E$53,'Transactions (Dated)'!$D$2:$D$53,'Share Values'!$V541,'Transactions (Dated)'!$B$2:$B$53,'Share Values'!AF$11,'Transactions (Dated)'!$C$2:$C$53,"Sell")</f>
        <v>4484</v>
      </c>
      <c r="AG541" s="40">
        <f ca="1">AG540+SUMIFS('Transactions (Dated)'!$E$2:$E$53,'Transactions (Dated)'!$D$2:$D$53,'Share Values'!$V541,'Transactions (Dated)'!$B$2:$B$53,'Share Values'!AG$11,'Transactions (Dated)'!$C$2:$C$53,"Buy")-SUMIFS('Transactions (Dated)'!$E$2:$E$53,'Transactions (Dated)'!$D$2:$D$53,'Share Values'!$V541,'Transactions (Dated)'!$B$2:$B$53,'Share Values'!AG$11,'Transactions (Dated)'!$C$2:$C$53,"Sell")</f>
        <v>0</v>
      </c>
      <c r="AH541" s="40">
        <f ca="1">AH540+SUMIFS('Transactions (Dated)'!$E$2:$E$53,'Transactions (Dated)'!$D$2:$D$53,'Share Values'!$V541,'Transactions (Dated)'!$B$2:$B$53,'Share Values'!AH$11,'Transactions (Dated)'!$C$2:$C$53,"Buy")-SUMIFS('Transactions (Dated)'!$E$2:$E$53,'Transactions (Dated)'!$D$2:$D$53,'Share Values'!$V541,'Transactions (Dated)'!$B$2:$B$53,'Share Values'!AH$11,'Transactions (Dated)'!$C$2:$C$53,"Sell")</f>
        <v>0</v>
      </c>
      <c r="AI541" s="40">
        <f ca="1">AI540+SUMIFS('Transactions (Dated)'!$E$2:$E$53,'Transactions (Dated)'!$D$2:$D$53,'Share Values'!$V541,'Transactions (Dated)'!$B$2:$B$53,'Share Values'!AI$11,'Transactions (Dated)'!$C$2:$C$53,"Buy")-SUMIFS('Transactions (Dated)'!$E$2:$E$53,'Transactions (Dated)'!$D$2:$D$53,'Share Values'!$V541,'Transactions (Dated)'!$B$2:$B$53,'Share Values'!AI$11,'Transactions (Dated)'!$C$2:$C$53,"Sell")</f>
        <v>0</v>
      </c>
      <c r="AJ541" s="40">
        <f ca="1">AJ540+SUMIFS('Transactions (Dated)'!$E$2:$E$53,'Transactions (Dated)'!$D$2:$D$53,'Share Values'!$V541,'Transactions (Dated)'!$B$2:$B$53,'Share Values'!AJ$11,'Transactions (Dated)'!$C$2:$C$53,"Buy")-SUMIFS('Transactions (Dated)'!$E$2:$E$53,'Transactions (Dated)'!$D$2:$D$53,'Share Values'!$V541,'Transactions (Dated)'!$B$2:$B$53,'Share Values'!AJ$11,'Transactions (Dated)'!$C$2:$C$53,"Sell")</f>
        <v>0</v>
      </c>
      <c r="AM541" s="3">
        <f t="shared" si="225"/>
        <v>42683</v>
      </c>
      <c r="AN541" s="6">
        <f t="shared" ca="1" si="226"/>
        <v>44122.499999999993</v>
      </c>
      <c r="AO541" s="6">
        <f t="shared" ca="1" si="227"/>
        <v>22875</v>
      </c>
      <c r="AP541" s="6">
        <f t="shared" ca="1" si="228"/>
        <v>0</v>
      </c>
      <c r="AQ541" s="6">
        <f t="shared" ca="1" si="229"/>
        <v>70893.239999999991</v>
      </c>
      <c r="AR541" s="6">
        <f t="shared" ca="1" si="230"/>
        <v>19230.12</v>
      </c>
      <c r="AS541" s="6">
        <f t="shared" ca="1" si="231"/>
        <v>68698</v>
      </c>
      <c r="AT541" s="6">
        <f t="shared" ca="1" si="232"/>
        <v>43645</v>
      </c>
      <c r="AU541" s="6">
        <f t="shared" ca="1" si="233"/>
        <v>99407</v>
      </c>
      <c r="AV541" s="6">
        <f t="shared" ca="1" si="234"/>
        <v>58712.65</v>
      </c>
      <c r="AW541" s="6">
        <f t="shared" ca="1" si="235"/>
        <v>48875.6</v>
      </c>
      <c r="AX541" s="6">
        <f t="shared" ca="1" si="236"/>
        <v>0</v>
      </c>
      <c r="AY541" s="6">
        <f t="shared" ca="1" si="237"/>
        <v>0</v>
      </c>
      <c r="AZ541" s="6">
        <f t="shared" ca="1" si="238"/>
        <v>0</v>
      </c>
      <c r="BA541" s="6">
        <f t="shared" ca="1" si="239"/>
        <v>0</v>
      </c>
      <c r="BB541" s="6"/>
      <c r="BD541" s="4">
        <f t="shared" ca="1" si="240"/>
        <v>476459.11</v>
      </c>
      <c r="BF541" s="3">
        <f t="shared" si="241"/>
        <v>42683</v>
      </c>
      <c r="BG541" s="6">
        <f>BG540+SUMIFS('Transactions (Dated)'!H:H,'Transactions (Dated)'!D:D,'Share Values'!AM541)</f>
        <v>583791.07999999996</v>
      </c>
      <c r="BH541" s="6">
        <f ca="1">BH540+SUMIFS('Transactions (Dated)'!$F:$F,'Transactions (Dated)'!$D:$D,$BF541,'Transactions (Dated)'!$B:$B,BH$11,'Transactions (Dated)'!$C:$C,"Dividend (paid to cash)")*W541</f>
        <v>0</v>
      </c>
      <c r="BI541" s="6">
        <f ca="1">BI540+SUMIFS('Transactions (Dated)'!$F:$F,'Transactions (Dated)'!$D:$D,$BF541,'Transactions (Dated)'!$B:$B,BI$11,'Transactions (Dated)'!$C:$C,"Dividend (paid to cash)")*X541</f>
        <v>2421.875</v>
      </c>
      <c r="BJ541" s="6">
        <f ca="1">BJ540+SUMIFS('Transactions (Dated)'!$F:$F,'Transactions (Dated)'!$D:$D,$BF541,'Transactions (Dated)'!$B:$B,BJ$11,'Transactions (Dated)'!$C:$C,"Dividend (paid to cash)")*Y541</f>
        <v>0</v>
      </c>
      <c r="BK541" s="6">
        <f ca="1">BK540+SUMIFS('Transactions (Dated)'!$F:$F,'Transactions (Dated)'!$D:$D,$BF541,'Transactions (Dated)'!$B:$B,BK$11,'Transactions (Dated)'!$C:$C,"Dividend (paid to cash)")*Z541</f>
        <v>482.46000000000004</v>
      </c>
      <c r="BL541" s="6">
        <f ca="1">BL540+SUMIFS('Transactions (Dated)'!$F:$F,'Transactions (Dated)'!$D:$D,$BF541,'Transactions (Dated)'!$B:$B,BL$11,'Transactions (Dated)'!$C:$C,"Dividend (paid to cash)")*AA541</f>
        <v>0</v>
      </c>
      <c r="BM541" s="6">
        <f ca="1">BM540+SUMIFS('Transactions (Dated)'!$F:$F,'Transactions (Dated)'!$D:$D,$BF541,'Transactions (Dated)'!$B:$B,BM$11,'Transactions (Dated)'!$C:$C,"Dividend (paid to cash)")*AB541</f>
        <v>3952.4870000000001</v>
      </c>
      <c r="BN541" s="6">
        <f ca="1">BN540+SUMIFS('Transactions (Dated)'!$F:$F,'Transactions (Dated)'!$D:$D,$BF541,'Transactions (Dated)'!$B:$B,BN$11,'Transactions (Dated)'!$C:$C,"Dividend (paid to cash)")*AC541</f>
        <v>2465</v>
      </c>
      <c r="BO541" s="6">
        <f ca="1">BO540+SUMIFS('Transactions (Dated)'!$F:$F,'Transactions (Dated)'!$D:$D,$BF541,'Transactions (Dated)'!$B:$B,BO$11,'Transactions (Dated)'!$C:$C,"Dividend (paid to cash)")*AD541</f>
        <v>0</v>
      </c>
      <c r="BP541" s="6">
        <f ca="1">BP540+SUMIFS('Transactions (Dated)'!$F:$F,'Transactions (Dated)'!$D:$D,$BF541,'Transactions (Dated)'!$B:$B,BP$11,'Transactions (Dated)'!$C:$C,"Dividend (paid to cash)")*AE541</f>
        <v>0</v>
      </c>
      <c r="BQ541" s="6">
        <f ca="1">BQ540+SUMIFS('Transactions (Dated)'!$F:$F,'Transactions (Dated)'!$D:$D,$BF541,'Transactions (Dated)'!$B:$B,BQ$11,'Transactions (Dated)'!$C:$C,"Dividend (paid to cash)")*AF541</f>
        <v>0</v>
      </c>
      <c r="BR541" s="6">
        <f ca="1">BR540+SUMIFS('Transactions (Dated)'!$F:$F,'Transactions (Dated)'!$D:$D,$BF541,'Transactions (Dated)'!$B:$B,BR$11,'Transactions (Dated)'!$C:$C,"Dividend (paid to cash)")*AG541</f>
        <v>0</v>
      </c>
      <c r="BS541" s="6">
        <f ca="1">BS540+SUMIFS('Transactions (Dated)'!$F:$F,'Transactions (Dated)'!$D:$D,$BF541,'Transactions (Dated)'!$B:$B,BS$11,'Transactions (Dated)'!$C:$C,"Dividend (paid to cash)")*AH541</f>
        <v>0</v>
      </c>
      <c r="BT541" s="6">
        <f ca="1">BT540+SUMIFS('Transactions (Dated)'!$F:$F,'Transactions (Dated)'!$D:$D,$BF541,'Transactions (Dated)'!$B:$B,BT$11,'Transactions (Dated)'!$C:$C,"Dividend (paid to cash)")*AI541</f>
        <v>0</v>
      </c>
      <c r="BU541" s="6">
        <f ca="1">BU540+SUMIFS('Transactions (Dated)'!$F:$F,'Transactions (Dated)'!$D:$D,$BF541,'Transactions (Dated)'!$B:$B,BU$11,'Transactions (Dated)'!$C:$C,"Dividend (paid to cash)")*AJ541</f>
        <v>0</v>
      </c>
      <c r="BX541" s="6">
        <f t="shared" ca="1" si="242"/>
        <v>593112.90199999989</v>
      </c>
      <c r="BZ541" s="3">
        <f t="shared" si="243"/>
        <v>42683</v>
      </c>
      <c r="CA541" s="4">
        <f t="shared" ca="1" si="244"/>
        <v>476459.11</v>
      </c>
      <c r="CB541" s="4">
        <f t="shared" ca="1" si="245"/>
        <v>593112.90199999989</v>
      </c>
      <c r="CD541" s="4">
        <f t="shared" ca="1" si="246"/>
        <v>1069572.0119999999</v>
      </c>
    </row>
    <row r="542" spans="2:82" x14ac:dyDescent="0.15">
      <c r="B542" s="3">
        <f t="shared" si="221"/>
        <v>42684</v>
      </c>
      <c r="C542" s="2">
        <v>14744.3</v>
      </c>
      <c r="E542" s="70">
        <v>42684</v>
      </c>
      <c r="F542" s="69">
        <v>9.66</v>
      </c>
      <c r="G542" s="69">
        <v>2.4300000000000002</v>
      </c>
      <c r="H542" s="69">
        <v>19.920000000000002</v>
      </c>
      <c r="I542" s="69">
        <v>37.409999999999997</v>
      </c>
      <c r="J542" s="69">
        <v>8.14</v>
      </c>
      <c r="K542" s="69">
        <v>13.66</v>
      </c>
      <c r="L542" s="69">
        <v>14.86</v>
      </c>
      <c r="M542" s="69">
        <v>6.56</v>
      </c>
      <c r="N542" s="69">
        <v>9.15</v>
      </c>
      <c r="O542" s="69">
        <v>11.31</v>
      </c>
      <c r="P542" s="69">
        <v>20.39</v>
      </c>
      <c r="Q542" s="69">
        <v>1.31</v>
      </c>
      <c r="R542" s="69">
        <v>7.99</v>
      </c>
      <c r="S542" s="69">
        <v>41.05</v>
      </c>
      <c r="V542" s="3">
        <f t="shared" si="224"/>
        <v>42684</v>
      </c>
      <c r="W542" s="40">
        <f ca="1">W541+SUMIFS('Transactions (Dated)'!$E$2:$E$53,'Transactions (Dated)'!$D$2:$D$53,'Share Values'!$V542,'Transactions (Dated)'!$B$2:$B$53,'Share Values'!W$11,'Transactions (Dated)'!$C$2:$C$53,"Buy")-SUMIFS('Transactions (Dated)'!$E$2:$E$53,'Transactions (Dated)'!$D$2:$D$53,'Share Values'!$V542,'Transactions (Dated)'!$B$2:$B$53,'Share Values'!W$11,'Transactions (Dated)'!$C$2:$C$53,"Sell")</f>
        <v>4625</v>
      </c>
      <c r="X542" s="40">
        <f ca="1">X541+SUMIFS('Transactions (Dated)'!$E$2:$E$53,'Transactions (Dated)'!$D$2:$D$53,'Share Values'!$V542,'Transactions (Dated)'!$B$2:$B$53,'Share Values'!X$11,'Transactions (Dated)'!$C$2:$C$53,"Buy")-SUMIFS('Transactions (Dated)'!$E$2:$E$53,'Transactions (Dated)'!$D$2:$D$53,'Share Values'!$V542,'Transactions (Dated)'!$B$2:$B$53,'Share Values'!X$11,'Transactions (Dated)'!$C$2:$C$53,"Sell")</f>
        <v>9375</v>
      </c>
      <c r="Y542" s="40">
        <f ca="1">Y541+SUMIFS('Transactions (Dated)'!$E$2:$E$53,'Transactions (Dated)'!$D$2:$D$53,'Share Values'!$V542,'Transactions (Dated)'!$B$2:$B$53,'Share Values'!Y$11,'Transactions (Dated)'!$C$2:$C$53,"Buy")-SUMIFS('Transactions (Dated)'!$E$2:$E$53,'Transactions (Dated)'!$D$2:$D$53,'Share Values'!$V542,'Transactions (Dated)'!$B$2:$B$53,'Share Values'!Y$11,'Transactions (Dated)'!$C$2:$C$53,"Sell")</f>
        <v>0</v>
      </c>
      <c r="Z542" s="40">
        <f ca="1">Z541+SUMIFS('Transactions (Dated)'!$E$2:$E$53,'Transactions (Dated)'!$D$2:$D$53,'Share Values'!$V542,'Transactions (Dated)'!$B$2:$B$53,'Share Values'!Z$11,'Transactions (Dated)'!$C$2:$C$53,"Buy")-SUMIFS('Transactions (Dated)'!$E$2:$E$53,'Transactions (Dated)'!$D$2:$D$53,'Share Values'!$V542,'Transactions (Dated)'!$B$2:$B$53,'Share Values'!Z$11,'Transactions (Dated)'!$C$2:$C$53,"Sell")</f>
        <v>1892</v>
      </c>
      <c r="AA542" s="40">
        <f ca="1">AA541+SUMIFS('Transactions (Dated)'!$E$2:$E$53,'Transactions (Dated)'!$D$2:$D$53,'Share Values'!$V542,'Transactions (Dated)'!$B$2:$B$53,'Share Values'!AA$11,'Transactions (Dated)'!$C$2:$C$53,"Buy")-SUMIFS('Transactions (Dated)'!$E$2:$E$53,'Transactions (Dated)'!$D$2:$D$53,'Share Values'!$V542,'Transactions (Dated)'!$B$2:$B$53,'Share Values'!AA$11,'Transactions (Dated)'!$C$2:$C$53,"Sell")</f>
        <v>2348</v>
      </c>
      <c r="AB542" s="40">
        <f ca="1">AB541+SUMIFS('Transactions (Dated)'!$E$2:$E$53,'Transactions (Dated)'!$D$2:$D$53,'Share Values'!$V542,'Transactions (Dated)'!$B$2:$B$53,'Share Values'!AB$11,'Transactions (Dated)'!$C$2:$C$53,"Buy")-SUMIFS('Transactions (Dated)'!$E$2:$E$53,'Transactions (Dated)'!$D$2:$D$53,'Share Values'!$V542,'Transactions (Dated)'!$B$2:$B$53,'Share Values'!AB$11,'Transactions (Dated)'!$C$2:$C$53,"Sell")</f>
        <v>4900</v>
      </c>
      <c r="AC542" s="40">
        <f ca="1">AC541+SUMIFS('Transactions (Dated)'!$E$2:$E$53,'Transactions (Dated)'!$D$2:$D$53,'Share Values'!$V542,'Transactions (Dated)'!$B$2:$B$53,'Share Values'!AC$11,'Transactions (Dated)'!$C$2:$C$53,"Buy")-SUMIFS('Transactions (Dated)'!$E$2:$E$53,'Transactions (Dated)'!$D$2:$D$53,'Share Values'!$V542,'Transactions (Dated)'!$B$2:$B$53,'Share Values'!AC$11,'Transactions (Dated)'!$C$2:$C$53,"Sell")</f>
        <v>2900</v>
      </c>
      <c r="AD542" s="40">
        <f ca="1">AD541+SUMIFS('Transactions (Dated)'!$E$2:$E$53,'Transactions (Dated)'!$D$2:$D$53,'Share Values'!$V542,'Transactions (Dated)'!$B$2:$B$53,'Share Values'!AD$11,'Transactions (Dated)'!$C$2:$C$53,"Buy")-SUMIFS('Transactions (Dated)'!$E$2:$E$53,'Transactions (Dated)'!$D$2:$D$53,'Share Values'!$V542,'Transactions (Dated)'!$B$2:$B$53,'Share Values'!AD$11,'Transactions (Dated)'!$C$2:$C$53,"Sell")</f>
        <v>14201</v>
      </c>
      <c r="AE542" s="40">
        <f ca="1">AE541+SUMIFS('Transactions (Dated)'!$E$2:$E$53,'Transactions (Dated)'!$D$2:$D$53,'Share Values'!$V542,'Transactions (Dated)'!$B$2:$B$53,'Share Values'!AE$11,'Transactions (Dated)'!$C$2:$C$53,"Buy")-SUMIFS('Transactions (Dated)'!$E$2:$E$53,'Transactions (Dated)'!$D$2:$D$53,'Share Values'!$V542,'Transactions (Dated)'!$B$2:$B$53,'Share Values'!AE$11,'Transactions (Dated)'!$C$2:$C$53,"Sell")</f>
        <v>6835</v>
      </c>
      <c r="AF542" s="40">
        <f ca="1">AF541+SUMIFS('Transactions (Dated)'!$E$2:$E$53,'Transactions (Dated)'!$D$2:$D$53,'Share Values'!$V542,'Transactions (Dated)'!$B$2:$B$53,'Share Values'!AF$11,'Transactions (Dated)'!$C$2:$C$53,"Buy")-SUMIFS('Transactions (Dated)'!$E$2:$E$53,'Transactions (Dated)'!$D$2:$D$53,'Share Values'!$V542,'Transactions (Dated)'!$B$2:$B$53,'Share Values'!AF$11,'Transactions (Dated)'!$C$2:$C$53,"Sell")</f>
        <v>4484</v>
      </c>
      <c r="AG542" s="40">
        <f ca="1">AG541+SUMIFS('Transactions (Dated)'!$E$2:$E$53,'Transactions (Dated)'!$D$2:$D$53,'Share Values'!$V542,'Transactions (Dated)'!$B$2:$B$53,'Share Values'!AG$11,'Transactions (Dated)'!$C$2:$C$53,"Buy")-SUMIFS('Transactions (Dated)'!$E$2:$E$53,'Transactions (Dated)'!$D$2:$D$53,'Share Values'!$V542,'Transactions (Dated)'!$B$2:$B$53,'Share Values'!AG$11,'Transactions (Dated)'!$C$2:$C$53,"Sell")</f>
        <v>0</v>
      </c>
      <c r="AH542" s="40">
        <f ca="1">AH541+SUMIFS('Transactions (Dated)'!$E$2:$E$53,'Transactions (Dated)'!$D$2:$D$53,'Share Values'!$V542,'Transactions (Dated)'!$B$2:$B$53,'Share Values'!AH$11,'Transactions (Dated)'!$C$2:$C$53,"Buy")-SUMIFS('Transactions (Dated)'!$E$2:$E$53,'Transactions (Dated)'!$D$2:$D$53,'Share Values'!$V542,'Transactions (Dated)'!$B$2:$B$53,'Share Values'!AH$11,'Transactions (Dated)'!$C$2:$C$53,"Sell")</f>
        <v>0</v>
      </c>
      <c r="AI542" s="40">
        <f ca="1">AI541+SUMIFS('Transactions (Dated)'!$E$2:$E$53,'Transactions (Dated)'!$D$2:$D$53,'Share Values'!$V542,'Transactions (Dated)'!$B$2:$B$53,'Share Values'!AI$11,'Transactions (Dated)'!$C$2:$C$53,"Buy")-SUMIFS('Transactions (Dated)'!$E$2:$E$53,'Transactions (Dated)'!$D$2:$D$53,'Share Values'!$V542,'Transactions (Dated)'!$B$2:$B$53,'Share Values'!AI$11,'Transactions (Dated)'!$C$2:$C$53,"Sell")</f>
        <v>0</v>
      </c>
      <c r="AJ542" s="40">
        <f ca="1">AJ541+SUMIFS('Transactions (Dated)'!$E$2:$E$53,'Transactions (Dated)'!$D$2:$D$53,'Share Values'!$V542,'Transactions (Dated)'!$B$2:$B$53,'Share Values'!AJ$11,'Transactions (Dated)'!$C$2:$C$53,"Buy")-SUMIFS('Transactions (Dated)'!$E$2:$E$53,'Transactions (Dated)'!$D$2:$D$53,'Share Values'!$V542,'Transactions (Dated)'!$B$2:$B$53,'Share Values'!AJ$11,'Transactions (Dated)'!$C$2:$C$53,"Sell")</f>
        <v>0</v>
      </c>
      <c r="AM542" s="3">
        <f t="shared" si="225"/>
        <v>42684</v>
      </c>
      <c r="AN542" s="6">
        <f t="shared" ca="1" si="226"/>
        <v>44677.5</v>
      </c>
      <c r="AO542" s="6">
        <f t="shared" ca="1" si="227"/>
        <v>22781.25</v>
      </c>
      <c r="AP542" s="6">
        <f t="shared" ca="1" si="228"/>
        <v>0</v>
      </c>
      <c r="AQ542" s="6">
        <f t="shared" ca="1" si="229"/>
        <v>70779.719999999987</v>
      </c>
      <c r="AR542" s="6">
        <f t="shared" ca="1" si="230"/>
        <v>19112.72</v>
      </c>
      <c r="AS542" s="6">
        <f t="shared" ca="1" si="231"/>
        <v>66934</v>
      </c>
      <c r="AT542" s="6">
        <f t="shared" ca="1" si="232"/>
        <v>43094</v>
      </c>
      <c r="AU542" s="6">
        <f t="shared" ca="1" si="233"/>
        <v>93158.56</v>
      </c>
      <c r="AV542" s="6">
        <f t="shared" ca="1" si="234"/>
        <v>62540.25</v>
      </c>
      <c r="AW542" s="6">
        <f t="shared" ca="1" si="235"/>
        <v>50714.04</v>
      </c>
      <c r="AX542" s="6">
        <f t="shared" ca="1" si="236"/>
        <v>0</v>
      </c>
      <c r="AY542" s="6">
        <f t="shared" ca="1" si="237"/>
        <v>0</v>
      </c>
      <c r="AZ542" s="6">
        <f t="shared" ca="1" si="238"/>
        <v>0</v>
      </c>
      <c r="BA542" s="6">
        <f t="shared" ca="1" si="239"/>
        <v>0</v>
      </c>
      <c r="BB542" s="6"/>
      <c r="BD542" s="4">
        <f t="shared" ca="1" si="240"/>
        <v>473792.03999999992</v>
      </c>
      <c r="BF542" s="3">
        <f t="shared" si="241"/>
        <v>42684</v>
      </c>
      <c r="BG542" s="6">
        <f>BG541+SUMIFS('Transactions (Dated)'!H:H,'Transactions (Dated)'!D:D,'Share Values'!AM542)</f>
        <v>583791.07999999996</v>
      </c>
      <c r="BH542" s="6">
        <f ca="1">BH541+SUMIFS('Transactions (Dated)'!$F:$F,'Transactions (Dated)'!$D:$D,$BF542,'Transactions (Dated)'!$B:$B,BH$11,'Transactions (Dated)'!$C:$C,"Dividend (paid to cash)")*W542</f>
        <v>0</v>
      </c>
      <c r="BI542" s="6">
        <f ca="1">BI541+SUMIFS('Transactions (Dated)'!$F:$F,'Transactions (Dated)'!$D:$D,$BF542,'Transactions (Dated)'!$B:$B,BI$11,'Transactions (Dated)'!$C:$C,"Dividend (paid to cash)")*X542</f>
        <v>2421.875</v>
      </c>
      <c r="BJ542" s="6">
        <f ca="1">BJ541+SUMIFS('Transactions (Dated)'!$F:$F,'Transactions (Dated)'!$D:$D,$BF542,'Transactions (Dated)'!$B:$B,BJ$11,'Transactions (Dated)'!$C:$C,"Dividend (paid to cash)")*Y542</f>
        <v>0</v>
      </c>
      <c r="BK542" s="6">
        <f ca="1">BK541+SUMIFS('Transactions (Dated)'!$F:$F,'Transactions (Dated)'!$D:$D,$BF542,'Transactions (Dated)'!$B:$B,BK$11,'Transactions (Dated)'!$C:$C,"Dividend (paid to cash)")*Z542</f>
        <v>482.46000000000004</v>
      </c>
      <c r="BL542" s="6">
        <f ca="1">BL541+SUMIFS('Transactions (Dated)'!$F:$F,'Transactions (Dated)'!$D:$D,$BF542,'Transactions (Dated)'!$B:$B,BL$11,'Transactions (Dated)'!$C:$C,"Dividend (paid to cash)")*AA542</f>
        <v>0</v>
      </c>
      <c r="BM542" s="6">
        <f ca="1">BM541+SUMIFS('Transactions (Dated)'!$F:$F,'Transactions (Dated)'!$D:$D,$BF542,'Transactions (Dated)'!$B:$B,BM$11,'Transactions (Dated)'!$C:$C,"Dividend (paid to cash)")*AB542</f>
        <v>3952.4870000000001</v>
      </c>
      <c r="BN542" s="6">
        <f ca="1">BN541+SUMIFS('Transactions (Dated)'!$F:$F,'Transactions (Dated)'!$D:$D,$BF542,'Transactions (Dated)'!$B:$B,BN$11,'Transactions (Dated)'!$C:$C,"Dividend (paid to cash)")*AC542</f>
        <v>2465</v>
      </c>
      <c r="BO542" s="6">
        <f ca="1">BO541+SUMIFS('Transactions (Dated)'!$F:$F,'Transactions (Dated)'!$D:$D,$BF542,'Transactions (Dated)'!$B:$B,BO$11,'Transactions (Dated)'!$C:$C,"Dividend (paid to cash)")*AD542</f>
        <v>0</v>
      </c>
      <c r="BP542" s="6">
        <f ca="1">BP541+SUMIFS('Transactions (Dated)'!$F:$F,'Transactions (Dated)'!$D:$D,$BF542,'Transactions (Dated)'!$B:$B,BP$11,'Transactions (Dated)'!$C:$C,"Dividend (paid to cash)")*AE542</f>
        <v>0</v>
      </c>
      <c r="BQ542" s="6">
        <f ca="1">BQ541+SUMIFS('Transactions (Dated)'!$F:$F,'Transactions (Dated)'!$D:$D,$BF542,'Transactions (Dated)'!$B:$B,BQ$11,'Transactions (Dated)'!$C:$C,"Dividend (paid to cash)")*AF542</f>
        <v>0</v>
      </c>
      <c r="BR542" s="6">
        <f ca="1">BR541+SUMIFS('Transactions (Dated)'!$F:$F,'Transactions (Dated)'!$D:$D,$BF542,'Transactions (Dated)'!$B:$B,BR$11,'Transactions (Dated)'!$C:$C,"Dividend (paid to cash)")*AG542</f>
        <v>0</v>
      </c>
      <c r="BS542" s="6">
        <f ca="1">BS541+SUMIFS('Transactions (Dated)'!$F:$F,'Transactions (Dated)'!$D:$D,$BF542,'Transactions (Dated)'!$B:$B,BS$11,'Transactions (Dated)'!$C:$C,"Dividend (paid to cash)")*AH542</f>
        <v>0</v>
      </c>
      <c r="BT542" s="6">
        <f ca="1">BT541+SUMIFS('Transactions (Dated)'!$F:$F,'Transactions (Dated)'!$D:$D,$BF542,'Transactions (Dated)'!$B:$B,BT$11,'Transactions (Dated)'!$C:$C,"Dividend (paid to cash)")*AI542</f>
        <v>0</v>
      </c>
      <c r="BU542" s="6">
        <f ca="1">BU541+SUMIFS('Transactions (Dated)'!$F:$F,'Transactions (Dated)'!$D:$D,$BF542,'Transactions (Dated)'!$B:$B,BU$11,'Transactions (Dated)'!$C:$C,"Dividend (paid to cash)")*AJ542</f>
        <v>0</v>
      </c>
      <c r="BX542" s="6">
        <f t="shared" ca="1" si="242"/>
        <v>593112.90199999989</v>
      </c>
      <c r="BZ542" s="3">
        <f t="shared" si="243"/>
        <v>42684</v>
      </c>
      <c r="CA542" s="4">
        <f t="shared" ca="1" si="244"/>
        <v>473792.03999999992</v>
      </c>
      <c r="CB542" s="4">
        <f t="shared" ca="1" si="245"/>
        <v>593112.90199999989</v>
      </c>
      <c r="CD542" s="4">
        <f t="shared" ca="1" si="246"/>
        <v>1066904.9419999998</v>
      </c>
    </row>
    <row r="543" spans="2:82" x14ac:dyDescent="0.15">
      <c r="B543" s="3">
        <f t="shared" si="221"/>
        <v>42685</v>
      </c>
      <c r="C543" s="2">
        <v>14555.4</v>
      </c>
      <c r="E543" s="70">
        <v>42685</v>
      </c>
      <c r="F543" s="69">
        <v>9.83</v>
      </c>
      <c r="G543" s="69">
        <v>2.39</v>
      </c>
      <c r="H543" s="69">
        <v>19.670000000000002</v>
      </c>
      <c r="I543" s="69">
        <v>37</v>
      </c>
      <c r="J543" s="69">
        <v>8.0500000000000007</v>
      </c>
      <c r="K543" s="69">
        <v>12.97</v>
      </c>
      <c r="L543" s="69">
        <v>14.54</v>
      </c>
      <c r="M543" s="69">
        <v>5.96</v>
      </c>
      <c r="N543" s="69">
        <v>9</v>
      </c>
      <c r="O543" s="69">
        <v>11.37</v>
      </c>
      <c r="P543" s="69">
        <v>17.940000000000001</v>
      </c>
      <c r="Q543" s="69">
        <v>1.23</v>
      </c>
      <c r="R543" s="69">
        <v>7.75</v>
      </c>
      <c r="S543" s="69">
        <v>40.520000000000003</v>
      </c>
      <c r="V543" s="3">
        <f t="shared" si="224"/>
        <v>42685</v>
      </c>
      <c r="W543" s="40">
        <f ca="1">W542+SUMIFS('Transactions (Dated)'!$E$2:$E$53,'Transactions (Dated)'!$D$2:$D$53,'Share Values'!$V543,'Transactions (Dated)'!$B$2:$B$53,'Share Values'!W$11,'Transactions (Dated)'!$C$2:$C$53,"Buy")-SUMIFS('Transactions (Dated)'!$E$2:$E$53,'Transactions (Dated)'!$D$2:$D$53,'Share Values'!$V543,'Transactions (Dated)'!$B$2:$B$53,'Share Values'!W$11,'Transactions (Dated)'!$C$2:$C$53,"Sell")</f>
        <v>4625</v>
      </c>
      <c r="X543" s="40">
        <f ca="1">X542+SUMIFS('Transactions (Dated)'!$E$2:$E$53,'Transactions (Dated)'!$D$2:$D$53,'Share Values'!$V543,'Transactions (Dated)'!$B$2:$B$53,'Share Values'!X$11,'Transactions (Dated)'!$C$2:$C$53,"Buy")-SUMIFS('Transactions (Dated)'!$E$2:$E$53,'Transactions (Dated)'!$D$2:$D$53,'Share Values'!$V543,'Transactions (Dated)'!$B$2:$B$53,'Share Values'!X$11,'Transactions (Dated)'!$C$2:$C$53,"Sell")</f>
        <v>9375</v>
      </c>
      <c r="Y543" s="40">
        <f ca="1">Y542+SUMIFS('Transactions (Dated)'!$E$2:$E$53,'Transactions (Dated)'!$D$2:$D$53,'Share Values'!$V543,'Transactions (Dated)'!$B$2:$B$53,'Share Values'!Y$11,'Transactions (Dated)'!$C$2:$C$53,"Buy")-SUMIFS('Transactions (Dated)'!$E$2:$E$53,'Transactions (Dated)'!$D$2:$D$53,'Share Values'!$V543,'Transactions (Dated)'!$B$2:$B$53,'Share Values'!Y$11,'Transactions (Dated)'!$C$2:$C$53,"Sell")</f>
        <v>0</v>
      </c>
      <c r="Z543" s="40">
        <f ca="1">Z542+SUMIFS('Transactions (Dated)'!$E$2:$E$53,'Transactions (Dated)'!$D$2:$D$53,'Share Values'!$V543,'Transactions (Dated)'!$B$2:$B$53,'Share Values'!Z$11,'Transactions (Dated)'!$C$2:$C$53,"Buy")-SUMIFS('Transactions (Dated)'!$E$2:$E$53,'Transactions (Dated)'!$D$2:$D$53,'Share Values'!$V543,'Transactions (Dated)'!$B$2:$B$53,'Share Values'!Z$11,'Transactions (Dated)'!$C$2:$C$53,"Sell")</f>
        <v>1892</v>
      </c>
      <c r="AA543" s="40">
        <f ca="1">AA542+SUMIFS('Transactions (Dated)'!$E$2:$E$53,'Transactions (Dated)'!$D$2:$D$53,'Share Values'!$V543,'Transactions (Dated)'!$B$2:$B$53,'Share Values'!AA$11,'Transactions (Dated)'!$C$2:$C$53,"Buy")-SUMIFS('Transactions (Dated)'!$E$2:$E$53,'Transactions (Dated)'!$D$2:$D$53,'Share Values'!$V543,'Transactions (Dated)'!$B$2:$B$53,'Share Values'!AA$11,'Transactions (Dated)'!$C$2:$C$53,"Sell")</f>
        <v>2348</v>
      </c>
      <c r="AB543" s="40">
        <f ca="1">AB542+SUMIFS('Transactions (Dated)'!$E$2:$E$53,'Transactions (Dated)'!$D$2:$D$53,'Share Values'!$V543,'Transactions (Dated)'!$B$2:$B$53,'Share Values'!AB$11,'Transactions (Dated)'!$C$2:$C$53,"Buy")-SUMIFS('Transactions (Dated)'!$E$2:$E$53,'Transactions (Dated)'!$D$2:$D$53,'Share Values'!$V543,'Transactions (Dated)'!$B$2:$B$53,'Share Values'!AB$11,'Transactions (Dated)'!$C$2:$C$53,"Sell")</f>
        <v>4900</v>
      </c>
      <c r="AC543" s="40">
        <f ca="1">AC542+SUMIFS('Transactions (Dated)'!$E$2:$E$53,'Transactions (Dated)'!$D$2:$D$53,'Share Values'!$V543,'Transactions (Dated)'!$B$2:$B$53,'Share Values'!AC$11,'Transactions (Dated)'!$C$2:$C$53,"Buy")-SUMIFS('Transactions (Dated)'!$E$2:$E$53,'Transactions (Dated)'!$D$2:$D$53,'Share Values'!$V543,'Transactions (Dated)'!$B$2:$B$53,'Share Values'!AC$11,'Transactions (Dated)'!$C$2:$C$53,"Sell")</f>
        <v>2900</v>
      </c>
      <c r="AD543" s="40">
        <f ca="1">AD542+SUMIFS('Transactions (Dated)'!$E$2:$E$53,'Transactions (Dated)'!$D$2:$D$53,'Share Values'!$V543,'Transactions (Dated)'!$B$2:$B$53,'Share Values'!AD$11,'Transactions (Dated)'!$C$2:$C$53,"Buy")-SUMIFS('Transactions (Dated)'!$E$2:$E$53,'Transactions (Dated)'!$D$2:$D$53,'Share Values'!$V543,'Transactions (Dated)'!$B$2:$B$53,'Share Values'!AD$11,'Transactions (Dated)'!$C$2:$C$53,"Sell")</f>
        <v>14201</v>
      </c>
      <c r="AE543" s="40">
        <f ca="1">AE542+SUMIFS('Transactions (Dated)'!$E$2:$E$53,'Transactions (Dated)'!$D$2:$D$53,'Share Values'!$V543,'Transactions (Dated)'!$B$2:$B$53,'Share Values'!AE$11,'Transactions (Dated)'!$C$2:$C$53,"Buy")-SUMIFS('Transactions (Dated)'!$E$2:$E$53,'Transactions (Dated)'!$D$2:$D$53,'Share Values'!$V543,'Transactions (Dated)'!$B$2:$B$53,'Share Values'!AE$11,'Transactions (Dated)'!$C$2:$C$53,"Sell")</f>
        <v>6835</v>
      </c>
      <c r="AF543" s="40">
        <f ca="1">AF542+SUMIFS('Transactions (Dated)'!$E$2:$E$53,'Transactions (Dated)'!$D$2:$D$53,'Share Values'!$V543,'Transactions (Dated)'!$B$2:$B$53,'Share Values'!AF$11,'Transactions (Dated)'!$C$2:$C$53,"Buy")-SUMIFS('Transactions (Dated)'!$E$2:$E$53,'Transactions (Dated)'!$D$2:$D$53,'Share Values'!$V543,'Transactions (Dated)'!$B$2:$B$53,'Share Values'!AF$11,'Transactions (Dated)'!$C$2:$C$53,"Sell")</f>
        <v>4484</v>
      </c>
      <c r="AG543" s="40">
        <f ca="1">AG542+SUMIFS('Transactions (Dated)'!$E$2:$E$53,'Transactions (Dated)'!$D$2:$D$53,'Share Values'!$V543,'Transactions (Dated)'!$B$2:$B$53,'Share Values'!AG$11,'Transactions (Dated)'!$C$2:$C$53,"Buy")-SUMIFS('Transactions (Dated)'!$E$2:$E$53,'Transactions (Dated)'!$D$2:$D$53,'Share Values'!$V543,'Transactions (Dated)'!$B$2:$B$53,'Share Values'!AG$11,'Transactions (Dated)'!$C$2:$C$53,"Sell")</f>
        <v>2787</v>
      </c>
      <c r="AH543" s="40">
        <f ca="1">AH542+SUMIFS('Transactions (Dated)'!$E$2:$E$53,'Transactions (Dated)'!$D$2:$D$53,'Share Values'!$V543,'Transactions (Dated)'!$B$2:$B$53,'Share Values'!AH$11,'Transactions (Dated)'!$C$2:$C$53,"Buy")-SUMIFS('Transactions (Dated)'!$E$2:$E$53,'Transactions (Dated)'!$D$2:$D$53,'Share Values'!$V543,'Transactions (Dated)'!$B$2:$B$53,'Share Values'!AH$11,'Transactions (Dated)'!$C$2:$C$53,"Sell")</f>
        <v>0</v>
      </c>
      <c r="AI543" s="40">
        <f ca="1">AI542+SUMIFS('Transactions (Dated)'!$E$2:$E$53,'Transactions (Dated)'!$D$2:$D$53,'Share Values'!$V543,'Transactions (Dated)'!$B$2:$B$53,'Share Values'!AI$11,'Transactions (Dated)'!$C$2:$C$53,"Buy")-SUMIFS('Transactions (Dated)'!$E$2:$E$53,'Transactions (Dated)'!$D$2:$D$53,'Share Values'!$V543,'Transactions (Dated)'!$B$2:$B$53,'Share Values'!AI$11,'Transactions (Dated)'!$C$2:$C$53,"Sell")</f>
        <v>0</v>
      </c>
      <c r="AJ543" s="40">
        <f ca="1">AJ542+SUMIFS('Transactions (Dated)'!$E$2:$E$53,'Transactions (Dated)'!$D$2:$D$53,'Share Values'!$V543,'Transactions (Dated)'!$B$2:$B$53,'Share Values'!AJ$11,'Transactions (Dated)'!$C$2:$C$53,"Buy")-SUMIFS('Transactions (Dated)'!$E$2:$E$53,'Transactions (Dated)'!$D$2:$D$53,'Share Values'!$V543,'Transactions (Dated)'!$B$2:$B$53,'Share Values'!AJ$11,'Transactions (Dated)'!$C$2:$C$53,"Sell")</f>
        <v>0</v>
      </c>
      <c r="AM543" s="3">
        <f t="shared" si="225"/>
        <v>42685</v>
      </c>
      <c r="AN543" s="6">
        <f t="shared" ca="1" si="226"/>
        <v>45463.75</v>
      </c>
      <c r="AO543" s="6">
        <f t="shared" ca="1" si="227"/>
        <v>22406.25</v>
      </c>
      <c r="AP543" s="6">
        <f t="shared" ca="1" si="228"/>
        <v>0</v>
      </c>
      <c r="AQ543" s="6">
        <f t="shared" ca="1" si="229"/>
        <v>70004</v>
      </c>
      <c r="AR543" s="6">
        <f t="shared" ca="1" si="230"/>
        <v>18901.400000000001</v>
      </c>
      <c r="AS543" s="6">
        <f t="shared" ca="1" si="231"/>
        <v>63553</v>
      </c>
      <c r="AT543" s="6">
        <f t="shared" ca="1" si="232"/>
        <v>42166</v>
      </c>
      <c r="AU543" s="6">
        <f t="shared" ca="1" si="233"/>
        <v>84637.96</v>
      </c>
      <c r="AV543" s="6">
        <f t="shared" ca="1" si="234"/>
        <v>61515</v>
      </c>
      <c r="AW543" s="6">
        <f t="shared" ca="1" si="235"/>
        <v>50983.079999999994</v>
      </c>
      <c r="AX543" s="6">
        <f t="shared" ca="1" si="236"/>
        <v>49998.780000000006</v>
      </c>
      <c r="AY543" s="6">
        <f t="shared" ca="1" si="237"/>
        <v>0</v>
      </c>
      <c r="AZ543" s="6">
        <f t="shared" ca="1" si="238"/>
        <v>0</v>
      </c>
      <c r="BA543" s="6">
        <f t="shared" ca="1" si="239"/>
        <v>0</v>
      </c>
      <c r="BB543" s="6"/>
      <c r="BD543" s="4">
        <f t="shared" ca="1" si="240"/>
        <v>509629.22000000009</v>
      </c>
      <c r="BF543" s="3">
        <f t="shared" si="241"/>
        <v>42685</v>
      </c>
      <c r="BG543" s="6">
        <f>BG542+SUMIFS('Transactions (Dated)'!H:H,'Transactions (Dated)'!D:D,'Share Values'!AM543)</f>
        <v>533782.29999999993</v>
      </c>
      <c r="BH543" s="6">
        <f ca="1">BH542+SUMIFS('Transactions (Dated)'!$F:$F,'Transactions (Dated)'!$D:$D,$BF543,'Transactions (Dated)'!$B:$B,BH$11,'Transactions (Dated)'!$C:$C,"Dividend (paid to cash)")*W543</f>
        <v>0</v>
      </c>
      <c r="BI543" s="6">
        <f ca="1">BI542+SUMIFS('Transactions (Dated)'!$F:$F,'Transactions (Dated)'!$D:$D,$BF543,'Transactions (Dated)'!$B:$B,BI$11,'Transactions (Dated)'!$C:$C,"Dividend (paid to cash)")*X543</f>
        <v>2421.875</v>
      </c>
      <c r="BJ543" s="6">
        <f ca="1">BJ542+SUMIFS('Transactions (Dated)'!$F:$F,'Transactions (Dated)'!$D:$D,$BF543,'Transactions (Dated)'!$B:$B,BJ$11,'Transactions (Dated)'!$C:$C,"Dividend (paid to cash)")*Y543</f>
        <v>0</v>
      </c>
      <c r="BK543" s="6">
        <f ca="1">BK542+SUMIFS('Transactions (Dated)'!$F:$F,'Transactions (Dated)'!$D:$D,$BF543,'Transactions (Dated)'!$B:$B,BK$11,'Transactions (Dated)'!$C:$C,"Dividend (paid to cash)")*Z543</f>
        <v>482.46000000000004</v>
      </c>
      <c r="BL543" s="6">
        <f ca="1">BL542+SUMIFS('Transactions (Dated)'!$F:$F,'Transactions (Dated)'!$D:$D,$BF543,'Transactions (Dated)'!$B:$B,BL$11,'Transactions (Dated)'!$C:$C,"Dividend (paid to cash)")*AA543</f>
        <v>0</v>
      </c>
      <c r="BM543" s="6">
        <f ca="1">BM542+SUMIFS('Transactions (Dated)'!$F:$F,'Transactions (Dated)'!$D:$D,$BF543,'Transactions (Dated)'!$B:$B,BM$11,'Transactions (Dated)'!$C:$C,"Dividend (paid to cash)")*AB543</f>
        <v>3952.4870000000001</v>
      </c>
      <c r="BN543" s="6">
        <f ca="1">BN542+SUMIFS('Transactions (Dated)'!$F:$F,'Transactions (Dated)'!$D:$D,$BF543,'Transactions (Dated)'!$B:$B,BN$11,'Transactions (Dated)'!$C:$C,"Dividend (paid to cash)")*AC543</f>
        <v>2465</v>
      </c>
      <c r="BO543" s="6">
        <f ca="1">BO542+SUMIFS('Transactions (Dated)'!$F:$F,'Transactions (Dated)'!$D:$D,$BF543,'Transactions (Dated)'!$B:$B,BO$11,'Transactions (Dated)'!$C:$C,"Dividend (paid to cash)")*AD543</f>
        <v>0</v>
      </c>
      <c r="BP543" s="6">
        <f ca="1">BP542+SUMIFS('Transactions (Dated)'!$F:$F,'Transactions (Dated)'!$D:$D,$BF543,'Transactions (Dated)'!$B:$B,BP$11,'Transactions (Dated)'!$C:$C,"Dividend (paid to cash)")*AE543</f>
        <v>0</v>
      </c>
      <c r="BQ543" s="6">
        <f ca="1">BQ542+SUMIFS('Transactions (Dated)'!$F:$F,'Transactions (Dated)'!$D:$D,$BF543,'Transactions (Dated)'!$B:$B,BQ$11,'Transactions (Dated)'!$C:$C,"Dividend (paid to cash)")*AF543</f>
        <v>0</v>
      </c>
      <c r="BR543" s="6">
        <f ca="1">BR542+SUMIFS('Transactions (Dated)'!$F:$F,'Transactions (Dated)'!$D:$D,$BF543,'Transactions (Dated)'!$B:$B,BR$11,'Transactions (Dated)'!$C:$C,"Dividend (paid to cash)")*AG543</f>
        <v>0</v>
      </c>
      <c r="BS543" s="6">
        <f ca="1">BS542+SUMIFS('Transactions (Dated)'!$F:$F,'Transactions (Dated)'!$D:$D,$BF543,'Transactions (Dated)'!$B:$B,BS$11,'Transactions (Dated)'!$C:$C,"Dividend (paid to cash)")*AH543</f>
        <v>0</v>
      </c>
      <c r="BT543" s="6">
        <f ca="1">BT542+SUMIFS('Transactions (Dated)'!$F:$F,'Transactions (Dated)'!$D:$D,$BF543,'Transactions (Dated)'!$B:$B,BT$11,'Transactions (Dated)'!$C:$C,"Dividend (paid to cash)")*AI543</f>
        <v>0</v>
      </c>
      <c r="BU543" s="6">
        <f ca="1">BU542+SUMIFS('Transactions (Dated)'!$F:$F,'Transactions (Dated)'!$D:$D,$BF543,'Transactions (Dated)'!$B:$B,BU$11,'Transactions (Dated)'!$C:$C,"Dividend (paid to cash)")*AJ543</f>
        <v>0</v>
      </c>
      <c r="BX543" s="6">
        <f t="shared" ca="1" si="242"/>
        <v>543104.12199999986</v>
      </c>
      <c r="BZ543" s="3">
        <f t="shared" si="243"/>
        <v>42685</v>
      </c>
      <c r="CA543" s="4">
        <f t="shared" ca="1" si="244"/>
        <v>509629.22000000009</v>
      </c>
      <c r="CB543" s="4">
        <f t="shared" ca="1" si="245"/>
        <v>543104.12199999986</v>
      </c>
      <c r="CD543" s="4">
        <f t="shared" ca="1" si="246"/>
        <v>1052733.3419999999</v>
      </c>
    </row>
    <row r="544" spans="2:82" x14ac:dyDescent="0.15">
      <c r="B544" s="3">
        <f t="shared" si="221"/>
        <v>42688</v>
      </c>
      <c r="C544" s="2">
        <v>14598.5</v>
      </c>
      <c r="E544" s="70">
        <v>42688</v>
      </c>
      <c r="F544" s="69">
        <v>9.89</v>
      </c>
      <c r="G544" s="69">
        <v>2.39</v>
      </c>
      <c r="H544" s="69">
        <v>19.72</v>
      </c>
      <c r="I544" s="69">
        <v>36.76</v>
      </c>
      <c r="J544" s="69">
        <v>8.0299999999999994</v>
      </c>
      <c r="K544" s="69">
        <v>12.91</v>
      </c>
      <c r="L544" s="69">
        <v>14.53</v>
      </c>
      <c r="M544" s="69">
        <v>6.2</v>
      </c>
      <c r="N544" s="69">
        <v>8.93</v>
      </c>
      <c r="O544" s="69">
        <v>11.95</v>
      </c>
      <c r="P544" s="69">
        <v>19.54</v>
      </c>
      <c r="Q544" s="69">
        <v>1.21</v>
      </c>
      <c r="R544" s="69">
        <v>7.88</v>
      </c>
      <c r="S544" s="69">
        <v>39.840000000000003</v>
      </c>
      <c r="V544" s="3">
        <f t="shared" si="224"/>
        <v>42688</v>
      </c>
      <c r="W544" s="40">
        <f ca="1">W543+SUMIFS('Transactions (Dated)'!$E$2:$E$53,'Transactions (Dated)'!$D$2:$D$53,'Share Values'!$V544,'Transactions (Dated)'!$B$2:$B$53,'Share Values'!W$11,'Transactions (Dated)'!$C$2:$C$53,"Buy")-SUMIFS('Transactions (Dated)'!$E$2:$E$53,'Transactions (Dated)'!$D$2:$D$53,'Share Values'!$V544,'Transactions (Dated)'!$B$2:$B$53,'Share Values'!W$11,'Transactions (Dated)'!$C$2:$C$53,"Sell")</f>
        <v>4625</v>
      </c>
      <c r="X544" s="40">
        <f ca="1">X543+SUMIFS('Transactions (Dated)'!$E$2:$E$53,'Transactions (Dated)'!$D$2:$D$53,'Share Values'!$V544,'Transactions (Dated)'!$B$2:$B$53,'Share Values'!X$11,'Transactions (Dated)'!$C$2:$C$53,"Buy")-SUMIFS('Transactions (Dated)'!$E$2:$E$53,'Transactions (Dated)'!$D$2:$D$53,'Share Values'!$V544,'Transactions (Dated)'!$B$2:$B$53,'Share Values'!X$11,'Transactions (Dated)'!$C$2:$C$53,"Sell")</f>
        <v>9375</v>
      </c>
      <c r="Y544" s="40">
        <f ca="1">Y543+SUMIFS('Transactions (Dated)'!$E$2:$E$53,'Transactions (Dated)'!$D$2:$D$53,'Share Values'!$V544,'Transactions (Dated)'!$B$2:$B$53,'Share Values'!Y$11,'Transactions (Dated)'!$C$2:$C$53,"Buy")-SUMIFS('Transactions (Dated)'!$E$2:$E$53,'Transactions (Dated)'!$D$2:$D$53,'Share Values'!$V544,'Transactions (Dated)'!$B$2:$B$53,'Share Values'!Y$11,'Transactions (Dated)'!$C$2:$C$53,"Sell")</f>
        <v>0</v>
      </c>
      <c r="Z544" s="40">
        <f ca="1">Z543+SUMIFS('Transactions (Dated)'!$E$2:$E$53,'Transactions (Dated)'!$D$2:$D$53,'Share Values'!$V544,'Transactions (Dated)'!$B$2:$B$53,'Share Values'!Z$11,'Transactions (Dated)'!$C$2:$C$53,"Buy")-SUMIFS('Transactions (Dated)'!$E$2:$E$53,'Transactions (Dated)'!$D$2:$D$53,'Share Values'!$V544,'Transactions (Dated)'!$B$2:$B$53,'Share Values'!Z$11,'Transactions (Dated)'!$C$2:$C$53,"Sell")</f>
        <v>1892</v>
      </c>
      <c r="AA544" s="40">
        <f ca="1">AA543+SUMIFS('Transactions (Dated)'!$E$2:$E$53,'Transactions (Dated)'!$D$2:$D$53,'Share Values'!$V544,'Transactions (Dated)'!$B$2:$B$53,'Share Values'!AA$11,'Transactions (Dated)'!$C$2:$C$53,"Buy")-SUMIFS('Transactions (Dated)'!$E$2:$E$53,'Transactions (Dated)'!$D$2:$D$53,'Share Values'!$V544,'Transactions (Dated)'!$B$2:$B$53,'Share Values'!AA$11,'Transactions (Dated)'!$C$2:$C$53,"Sell")</f>
        <v>2348</v>
      </c>
      <c r="AB544" s="40">
        <f ca="1">AB543+SUMIFS('Transactions (Dated)'!$E$2:$E$53,'Transactions (Dated)'!$D$2:$D$53,'Share Values'!$V544,'Transactions (Dated)'!$B$2:$B$53,'Share Values'!AB$11,'Transactions (Dated)'!$C$2:$C$53,"Buy")-SUMIFS('Transactions (Dated)'!$E$2:$E$53,'Transactions (Dated)'!$D$2:$D$53,'Share Values'!$V544,'Transactions (Dated)'!$B$2:$B$53,'Share Values'!AB$11,'Transactions (Dated)'!$C$2:$C$53,"Sell")</f>
        <v>4900</v>
      </c>
      <c r="AC544" s="40">
        <f ca="1">AC543+SUMIFS('Transactions (Dated)'!$E$2:$E$53,'Transactions (Dated)'!$D$2:$D$53,'Share Values'!$V544,'Transactions (Dated)'!$B$2:$B$53,'Share Values'!AC$11,'Transactions (Dated)'!$C$2:$C$53,"Buy")-SUMIFS('Transactions (Dated)'!$E$2:$E$53,'Transactions (Dated)'!$D$2:$D$53,'Share Values'!$V544,'Transactions (Dated)'!$B$2:$B$53,'Share Values'!AC$11,'Transactions (Dated)'!$C$2:$C$53,"Sell")</f>
        <v>2900</v>
      </c>
      <c r="AD544" s="40">
        <f ca="1">AD543+SUMIFS('Transactions (Dated)'!$E$2:$E$53,'Transactions (Dated)'!$D$2:$D$53,'Share Values'!$V544,'Transactions (Dated)'!$B$2:$B$53,'Share Values'!AD$11,'Transactions (Dated)'!$C$2:$C$53,"Buy")-SUMIFS('Transactions (Dated)'!$E$2:$E$53,'Transactions (Dated)'!$D$2:$D$53,'Share Values'!$V544,'Transactions (Dated)'!$B$2:$B$53,'Share Values'!AD$11,'Transactions (Dated)'!$C$2:$C$53,"Sell")</f>
        <v>14201</v>
      </c>
      <c r="AE544" s="40">
        <f ca="1">AE543+SUMIFS('Transactions (Dated)'!$E$2:$E$53,'Transactions (Dated)'!$D$2:$D$53,'Share Values'!$V544,'Transactions (Dated)'!$B$2:$B$53,'Share Values'!AE$11,'Transactions (Dated)'!$C$2:$C$53,"Buy")-SUMIFS('Transactions (Dated)'!$E$2:$E$53,'Transactions (Dated)'!$D$2:$D$53,'Share Values'!$V544,'Transactions (Dated)'!$B$2:$B$53,'Share Values'!AE$11,'Transactions (Dated)'!$C$2:$C$53,"Sell")</f>
        <v>6835</v>
      </c>
      <c r="AF544" s="40">
        <f ca="1">AF543+SUMIFS('Transactions (Dated)'!$E$2:$E$53,'Transactions (Dated)'!$D$2:$D$53,'Share Values'!$V544,'Transactions (Dated)'!$B$2:$B$53,'Share Values'!AF$11,'Transactions (Dated)'!$C$2:$C$53,"Buy")-SUMIFS('Transactions (Dated)'!$E$2:$E$53,'Transactions (Dated)'!$D$2:$D$53,'Share Values'!$V544,'Transactions (Dated)'!$B$2:$B$53,'Share Values'!AF$11,'Transactions (Dated)'!$C$2:$C$53,"Sell")</f>
        <v>4484</v>
      </c>
      <c r="AG544" s="40">
        <f ca="1">AG543+SUMIFS('Transactions (Dated)'!$E$2:$E$53,'Transactions (Dated)'!$D$2:$D$53,'Share Values'!$V544,'Transactions (Dated)'!$B$2:$B$53,'Share Values'!AG$11,'Transactions (Dated)'!$C$2:$C$53,"Buy")-SUMIFS('Transactions (Dated)'!$E$2:$E$53,'Transactions (Dated)'!$D$2:$D$53,'Share Values'!$V544,'Transactions (Dated)'!$B$2:$B$53,'Share Values'!AG$11,'Transactions (Dated)'!$C$2:$C$53,"Sell")</f>
        <v>2787</v>
      </c>
      <c r="AH544" s="40">
        <f ca="1">AH543+SUMIFS('Transactions (Dated)'!$E$2:$E$53,'Transactions (Dated)'!$D$2:$D$53,'Share Values'!$V544,'Transactions (Dated)'!$B$2:$B$53,'Share Values'!AH$11,'Transactions (Dated)'!$C$2:$C$53,"Buy")-SUMIFS('Transactions (Dated)'!$E$2:$E$53,'Transactions (Dated)'!$D$2:$D$53,'Share Values'!$V544,'Transactions (Dated)'!$B$2:$B$53,'Share Values'!AH$11,'Transactions (Dated)'!$C$2:$C$53,"Sell")</f>
        <v>0</v>
      </c>
      <c r="AI544" s="40">
        <f ca="1">AI543+SUMIFS('Transactions (Dated)'!$E$2:$E$53,'Transactions (Dated)'!$D$2:$D$53,'Share Values'!$V544,'Transactions (Dated)'!$B$2:$B$53,'Share Values'!AI$11,'Transactions (Dated)'!$C$2:$C$53,"Buy")-SUMIFS('Transactions (Dated)'!$E$2:$E$53,'Transactions (Dated)'!$D$2:$D$53,'Share Values'!$V544,'Transactions (Dated)'!$B$2:$B$53,'Share Values'!AI$11,'Transactions (Dated)'!$C$2:$C$53,"Sell")</f>
        <v>0</v>
      </c>
      <c r="AJ544" s="40">
        <f ca="1">AJ543+SUMIFS('Transactions (Dated)'!$E$2:$E$53,'Transactions (Dated)'!$D$2:$D$53,'Share Values'!$V544,'Transactions (Dated)'!$B$2:$B$53,'Share Values'!AJ$11,'Transactions (Dated)'!$C$2:$C$53,"Buy")-SUMIFS('Transactions (Dated)'!$E$2:$E$53,'Transactions (Dated)'!$D$2:$D$53,'Share Values'!$V544,'Transactions (Dated)'!$B$2:$B$53,'Share Values'!AJ$11,'Transactions (Dated)'!$C$2:$C$53,"Sell")</f>
        <v>0</v>
      </c>
      <c r="AM544" s="3">
        <f t="shared" si="225"/>
        <v>42688</v>
      </c>
      <c r="AN544" s="6">
        <f t="shared" ca="1" si="226"/>
        <v>45741.25</v>
      </c>
      <c r="AO544" s="6">
        <f t="shared" ca="1" si="227"/>
        <v>22406.25</v>
      </c>
      <c r="AP544" s="6">
        <f t="shared" ca="1" si="228"/>
        <v>0</v>
      </c>
      <c r="AQ544" s="6">
        <f t="shared" ca="1" si="229"/>
        <v>69549.919999999998</v>
      </c>
      <c r="AR544" s="6">
        <f t="shared" ca="1" si="230"/>
        <v>18854.439999999999</v>
      </c>
      <c r="AS544" s="6">
        <f t="shared" ca="1" si="231"/>
        <v>63259</v>
      </c>
      <c r="AT544" s="6">
        <f t="shared" ca="1" si="232"/>
        <v>42137</v>
      </c>
      <c r="AU544" s="6">
        <f t="shared" ca="1" si="233"/>
        <v>88046.2</v>
      </c>
      <c r="AV544" s="6">
        <f t="shared" ca="1" si="234"/>
        <v>61036.549999999996</v>
      </c>
      <c r="AW544" s="6">
        <f t="shared" ca="1" si="235"/>
        <v>53583.799999999996</v>
      </c>
      <c r="AX544" s="6">
        <f t="shared" ca="1" si="236"/>
        <v>54457.979999999996</v>
      </c>
      <c r="AY544" s="6">
        <f t="shared" ca="1" si="237"/>
        <v>0</v>
      </c>
      <c r="AZ544" s="6">
        <f t="shared" ca="1" si="238"/>
        <v>0</v>
      </c>
      <c r="BA544" s="6">
        <f t="shared" ca="1" si="239"/>
        <v>0</v>
      </c>
      <c r="BB544" s="6"/>
      <c r="BD544" s="4">
        <f t="shared" ca="1" si="240"/>
        <v>519072.38999999996</v>
      </c>
      <c r="BF544" s="3">
        <f t="shared" si="241"/>
        <v>42688</v>
      </c>
      <c r="BG544" s="6">
        <f>BG543+SUMIFS('Transactions (Dated)'!H:H,'Transactions (Dated)'!D:D,'Share Values'!AM544)</f>
        <v>533782.29999999993</v>
      </c>
      <c r="BH544" s="6">
        <f ca="1">BH543+SUMIFS('Transactions (Dated)'!$F:$F,'Transactions (Dated)'!$D:$D,$BF544,'Transactions (Dated)'!$B:$B,BH$11,'Transactions (Dated)'!$C:$C,"Dividend (paid to cash)")*W544</f>
        <v>0</v>
      </c>
      <c r="BI544" s="6">
        <f ca="1">BI543+SUMIFS('Transactions (Dated)'!$F:$F,'Transactions (Dated)'!$D:$D,$BF544,'Transactions (Dated)'!$B:$B,BI$11,'Transactions (Dated)'!$C:$C,"Dividend (paid to cash)")*X544</f>
        <v>2421.875</v>
      </c>
      <c r="BJ544" s="6">
        <f ca="1">BJ543+SUMIFS('Transactions (Dated)'!$F:$F,'Transactions (Dated)'!$D:$D,$BF544,'Transactions (Dated)'!$B:$B,BJ$11,'Transactions (Dated)'!$C:$C,"Dividend (paid to cash)")*Y544</f>
        <v>0</v>
      </c>
      <c r="BK544" s="6">
        <f ca="1">BK543+SUMIFS('Transactions (Dated)'!$F:$F,'Transactions (Dated)'!$D:$D,$BF544,'Transactions (Dated)'!$B:$B,BK$11,'Transactions (Dated)'!$C:$C,"Dividend (paid to cash)")*Z544</f>
        <v>482.46000000000004</v>
      </c>
      <c r="BL544" s="6">
        <f ca="1">BL543+SUMIFS('Transactions (Dated)'!$F:$F,'Transactions (Dated)'!$D:$D,$BF544,'Transactions (Dated)'!$B:$B,BL$11,'Transactions (Dated)'!$C:$C,"Dividend (paid to cash)")*AA544</f>
        <v>0</v>
      </c>
      <c r="BM544" s="6">
        <f ca="1">BM543+SUMIFS('Transactions (Dated)'!$F:$F,'Transactions (Dated)'!$D:$D,$BF544,'Transactions (Dated)'!$B:$B,BM$11,'Transactions (Dated)'!$C:$C,"Dividend (paid to cash)")*AB544</f>
        <v>3952.4870000000001</v>
      </c>
      <c r="BN544" s="6">
        <f ca="1">BN543+SUMIFS('Transactions (Dated)'!$F:$F,'Transactions (Dated)'!$D:$D,$BF544,'Transactions (Dated)'!$B:$B,BN$11,'Transactions (Dated)'!$C:$C,"Dividend (paid to cash)")*AC544</f>
        <v>2465</v>
      </c>
      <c r="BO544" s="6">
        <f ca="1">BO543+SUMIFS('Transactions (Dated)'!$F:$F,'Transactions (Dated)'!$D:$D,$BF544,'Transactions (Dated)'!$B:$B,BO$11,'Transactions (Dated)'!$C:$C,"Dividend (paid to cash)")*AD544</f>
        <v>0</v>
      </c>
      <c r="BP544" s="6">
        <f ca="1">BP543+SUMIFS('Transactions (Dated)'!$F:$F,'Transactions (Dated)'!$D:$D,$BF544,'Transactions (Dated)'!$B:$B,BP$11,'Transactions (Dated)'!$C:$C,"Dividend (paid to cash)")*AE544</f>
        <v>0</v>
      </c>
      <c r="BQ544" s="6">
        <f ca="1">BQ543+SUMIFS('Transactions (Dated)'!$F:$F,'Transactions (Dated)'!$D:$D,$BF544,'Transactions (Dated)'!$B:$B,BQ$11,'Transactions (Dated)'!$C:$C,"Dividend (paid to cash)")*AF544</f>
        <v>0</v>
      </c>
      <c r="BR544" s="6">
        <f ca="1">BR543+SUMIFS('Transactions (Dated)'!$F:$F,'Transactions (Dated)'!$D:$D,$BF544,'Transactions (Dated)'!$B:$B,BR$11,'Transactions (Dated)'!$C:$C,"Dividend (paid to cash)")*AG544</f>
        <v>0</v>
      </c>
      <c r="BS544" s="6">
        <f ca="1">BS543+SUMIFS('Transactions (Dated)'!$F:$F,'Transactions (Dated)'!$D:$D,$BF544,'Transactions (Dated)'!$B:$B,BS$11,'Transactions (Dated)'!$C:$C,"Dividend (paid to cash)")*AH544</f>
        <v>0</v>
      </c>
      <c r="BT544" s="6">
        <f ca="1">BT543+SUMIFS('Transactions (Dated)'!$F:$F,'Transactions (Dated)'!$D:$D,$BF544,'Transactions (Dated)'!$B:$B,BT$11,'Transactions (Dated)'!$C:$C,"Dividend (paid to cash)")*AI544</f>
        <v>0</v>
      </c>
      <c r="BU544" s="6">
        <f ca="1">BU543+SUMIFS('Transactions (Dated)'!$F:$F,'Transactions (Dated)'!$D:$D,$BF544,'Transactions (Dated)'!$B:$B,BU$11,'Transactions (Dated)'!$C:$C,"Dividend (paid to cash)")*AJ544</f>
        <v>0</v>
      </c>
      <c r="BX544" s="6">
        <f t="shared" ca="1" si="242"/>
        <v>543104.12199999986</v>
      </c>
      <c r="BZ544" s="3">
        <f t="shared" si="243"/>
        <v>42688</v>
      </c>
      <c r="CA544" s="4">
        <f t="shared" ca="1" si="244"/>
        <v>519072.38999999996</v>
      </c>
      <c r="CB544" s="4">
        <f t="shared" ca="1" si="245"/>
        <v>543104.12199999986</v>
      </c>
      <c r="CD544" s="4">
        <f t="shared" ca="1" si="246"/>
        <v>1062176.5119999999</v>
      </c>
    </row>
    <row r="545" spans="2:82" x14ac:dyDescent="0.15">
      <c r="B545" s="3">
        <f t="shared" si="221"/>
        <v>42689</v>
      </c>
      <c r="C545" s="2">
        <v>14756.1</v>
      </c>
      <c r="E545" s="70">
        <v>42689</v>
      </c>
      <c r="F545" s="69">
        <v>10.1</v>
      </c>
      <c r="G545" s="69">
        <v>2.4300000000000002</v>
      </c>
      <c r="H545" s="69">
        <v>19.93</v>
      </c>
      <c r="I545" s="69">
        <v>36.72</v>
      </c>
      <c r="J545" s="69">
        <v>11.2</v>
      </c>
      <c r="K545" s="69">
        <v>12.87</v>
      </c>
      <c r="L545" s="69">
        <v>14.68</v>
      </c>
      <c r="M545" s="69">
        <v>6.33</v>
      </c>
      <c r="N545" s="69">
        <v>8.6</v>
      </c>
      <c r="O545" s="69">
        <v>11.91</v>
      </c>
      <c r="P545" s="69">
        <v>19.350000000000001</v>
      </c>
      <c r="Q545" s="69">
        <v>1.2</v>
      </c>
      <c r="R545" s="69">
        <v>8.0299999999999994</v>
      </c>
      <c r="S545" s="69">
        <v>40.64</v>
      </c>
      <c r="V545" s="3">
        <f t="shared" si="224"/>
        <v>42689</v>
      </c>
      <c r="W545" s="40">
        <f ca="1">W544+SUMIFS('Transactions (Dated)'!$E$2:$E$53,'Transactions (Dated)'!$D$2:$D$53,'Share Values'!$V545,'Transactions (Dated)'!$B$2:$B$53,'Share Values'!W$11,'Transactions (Dated)'!$C$2:$C$53,"Buy")-SUMIFS('Transactions (Dated)'!$E$2:$E$53,'Transactions (Dated)'!$D$2:$D$53,'Share Values'!$V545,'Transactions (Dated)'!$B$2:$B$53,'Share Values'!W$11,'Transactions (Dated)'!$C$2:$C$53,"Sell")</f>
        <v>4625</v>
      </c>
      <c r="X545" s="40">
        <f ca="1">X544+SUMIFS('Transactions (Dated)'!$E$2:$E$53,'Transactions (Dated)'!$D$2:$D$53,'Share Values'!$V545,'Transactions (Dated)'!$B$2:$B$53,'Share Values'!X$11,'Transactions (Dated)'!$C$2:$C$53,"Buy")-SUMIFS('Transactions (Dated)'!$E$2:$E$53,'Transactions (Dated)'!$D$2:$D$53,'Share Values'!$V545,'Transactions (Dated)'!$B$2:$B$53,'Share Values'!X$11,'Transactions (Dated)'!$C$2:$C$53,"Sell")</f>
        <v>9375</v>
      </c>
      <c r="Y545" s="40">
        <f ca="1">Y544+SUMIFS('Transactions (Dated)'!$E$2:$E$53,'Transactions (Dated)'!$D$2:$D$53,'Share Values'!$V545,'Transactions (Dated)'!$B$2:$B$53,'Share Values'!Y$11,'Transactions (Dated)'!$C$2:$C$53,"Buy")-SUMIFS('Transactions (Dated)'!$E$2:$E$53,'Transactions (Dated)'!$D$2:$D$53,'Share Values'!$V545,'Transactions (Dated)'!$B$2:$B$53,'Share Values'!Y$11,'Transactions (Dated)'!$C$2:$C$53,"Sell")</f>
        <v>0</v>
      </c>
      <c r="Z545" s="40">
        <f ca="1">Z544+SUMIFS('Transactions (Dated)'!$E$2:$E$53,'Transactions (Dated)'!$D$2:$D$53,'Share Values'!$V545,'Transactions (Dated)'!$B$2:$B$53,'Share Values'!Z$11,'Transactions (Dated)'!$C$2:$C$53,"Buy")-SUMIFS('Transactions (Dated)'!$E$2:$E$53,'Transactions (Dated)'!$D$2:$D$53,'Share Values'!$V545,'Transactions (Dated)'!$B$2:$B$53,'Share Values'!Z$11,'Transactions (Dated)'!$C$2:$C$53,"Sell")</f>
        <v>1892</v>
      </c>
      <c r="AA545" s="40">
        <f ca="1">AA544+SUMIFS('Transactions (Dated)'!$E$2:$E$53,'Transactions (Dated)'!$D$2:$D$53,'Share Values'!$V545,'Transactions (Dated)'!$B$2:$B$53,'Share Values'!AA$11,'Transactions (Dated)'!$C$2:$C$53,"Buy")-SUMIFS('Transactions (Dated)'!$E$2:$E$53,'Transactions (Dated)'!$D$2:$D$53,'Share Values'!$V545,'Transactions (Dated)'!$B$2:$B$53,'Share Values'!AA$11,'Transactions (Dated)'!$C$2:$C$53,"Sell")</f>
        <v>2348</v>
      </c>
      <c r="AB545" s="40">
        <f ca="1">AB544+SUMIFS('Transactions (Dated)'!$E$2:$E$53,'Transactions (Dated)'!$D$2:$D$53,'Share Values'!$V545,'Transactions (Dated)'!$B$2:$B$53,'Share Values'!AB$11,'Transactions (Dated)'!$C$2:$C$53,"Buy")-SUMIFS('Transactions (Dated)'!$E$2:$E$53,'Transactions (Dated)'!$D$2:$D$53,'Share Values'!$V545,'Transactions (Dated)'!$B$2:$B$53,'Share Values'!AB$11,'Transactions (Dated)'!$C$2:$C$53,"Sell")</f>
        <v>4900</v>
      </c>
      <c r="AC545" s="40">
        <f ca="1">AC544+SUMIFS('Transactions (Dated)'!$E$2:$E$53,'Transactions (Dated)'!$D$2:$D$53,'Share Values'!$V545,'Transactions (Dated)'!$B$2:$B$53,'Share Values'!AC$11,'Transactions (Dated)'!$C$2:$C$53,"Buy")-SUMIFS('Transactions (Dated)'!$E$2:$E$53,'Transactions (Dated)'!$D$2:$D$53,'Share Values'!$V545,'Transactions (Dated)'!$B$2:$B$53,'Share Values'!AC$11,'Transactions (Dated)'!$C$2:$C$53,"Sell")</f>
        <v>2900</v>
      </c>
      <c r="AD545" s="40">
        <f ca="1">AD544+SUMIFS('Transactions (Dated)'!$E$2:$E$53,'Transactions (Dated)'!$D$2:$D$53,'Share Values'!$V545,'Transactions (Dated)'!$B$2:$B$53,'Share Values'!AD$11,'Transactions (Dated)'!$C$2:$C$53,"Buy")-SUMIFS('Transactions (Dated)'!$E$2:$E$53,'Transactions (Dated)'!$D$2:$D$53,'Share Values'!$V545,'Transactions (Dated)'!$B$2:$B$53,'Share Values'!AD$11,'Transactions (Dated)'!$C$2:$C$53,"Sell")</f>
        <v>14201</v>
      </c>
      <c r="AE545" s="40">
        <f ca="1">AE544+SUMIFS('Transactions (Dated)'!$E$2:$E$53,'Transactions (Dated)'!$D$2:$D$53,'Share Values'!$V545,'Transactions (Dated)'!$B$2:$B$53,'Share Values'!AE$11,'Transactions (Dated)'!$C$2:$C$53,"Buy")-SUMIFS('Transactions (Dated)'!$E$2:$E$53,'Transactions (Dated)'!$D$2:$D$53,'Share Values'!$V545,'Transactions (Dated)'!$B$2:$B$53,'Share Values'!AE$11,'Transactions (Dated)'!$C$2:$C$53,"Sell")</f>
        <v>6835</v>
      </c>
      <c r="AF545" s="40">
        <f ca="1">AF544+SUMIFS('Transactions (Dated)'!$E$2:$E$53,'Transactions (Dated)'!$D$2:$D$53,'Share Values'!$V545,'Transactions (Dated)'!$B$2:$B$53,'Share Values'!AF$11,'Transactions (Dated)'!$C$2:$C$53,"Buy")-SUMIFS('Transactions (Dated)'!$E$2:$E$53,'Transactions (Dated)'!$D$2:$D$53,'Share Values'!$V545,'Transactions (Dated)'!$B$2:$B$53,'Share Values'!AF$11,'Transactions (Dated)'!$C$2:$C$53,"Sell")</f>
        <v>4484</v>
      </c>
      <c r="AG545" s="40">
        <f ca="1">AG544+SUMIFS('Transactions (Dated)'!$E$2:$E$53,'Transactions (Dated)'!$D$2:$D$53,'Share Values'!$V545,'Transactions (Dated)'!$B$2:$B$53,'Share Values'!AG$11,'Transactions (Dated)'!$C$2:$C$53,"Buy")-SUMIFS('Transactions (Dated)'!$E$2:$E$53,'Transactions (Dated)'!$D$2:$D$53,'Share Values'!$V545,'Transactions (Dated)'!$B$2:$B$53,'Share Values'!AG$11,'Transactions (Dated)'!$C$2:$C$53,"Sell")</f>
        <v>2787</v>
      </c>
      <c r="AH545" s="40">
        <f ca="1">AH544+SUMIFS('Transactions (Dated)'!$E$2:$E$53,'Transactions (Dated)'!$D$2:$D$53,'Share Values'!$V545,'Transactions (Dated)'!$B$2:$B$53,'Share Values'!AH$11,'Transactions (Dated)'!$C$2:$C$53,"Buy")-SUMIFS('Transactions (Dated)'!$E$2:$E$53,'Transactions (Dated)'!$D$2:$D$53,'Share Values'!$V545,'Transactions (Dated)'!$B$2:$B$53,'Share Values'!AH$11,'Transactions (Dated)'!$C$2:$C$53,"Sell")</f>
        <v>41666</v>
      </c>
      <c r="AI545" s="40">
        <f ca="1">AI544+SUMIFS('Transactions (Dated)'!$E$2:$E$53,'Transactions (Dated)'!$D$2:$D$53,'Share Values'!$V545,'Transactions (Dated)'!$B$2:$B$53,'Share Values'!AI$11,'Transactions (Dated)'!$C$2:$C$53,"Buy")-SUMIFS('Transactions (Dated)'!$E$2:$E$53,'Transactions (Dated)'!$D$2:$D$53,'Share Values'!$V545,'Transactions (Dated)'!$B$2:$B$53,'Share Values'!AI$11,'Transactions (Dated)'!$C$2:$C$53,"Sell")</f>
        <v>0</v>
      </c>
      <c r="AJ545" s="40">
        <f ca="1">AJ544+SUMIFS('Transactions (Dated)'!$E$2:$E$53,'Transactions (Dated)'!$D$2:$D$53,'Share Values'!$V545,'Transactions (Dated)'!$B$2:$B$53,'Share Values'!AJ$11,'Transactions (Dated)'!$C$2:$C$53,"Buy")-SUMIFS('Transactions (Dated)'!$E$2:$E$53,'Transactions (Dated)'!$D$2:$D$53,'Share Values'!$V545,'Transactions (Dated)'!$B$2:$B$53,'Share Values'!AJ$11,'Transactions (Dated)'!$C$2:$C$53,"Sell")</f>
        <v>0</v>
      </c>
      <c r="AM545" s="3">
        <f t="shared" si="225"/>
        <v>42689</v>
      </c>
      <c r="AN545" s="6">
        <f t="shared" ca="1" si="226"/>
        <v>46712.5</v>
      </c>
      <c r="AO545" s="6">
        <f t="shared" ca="1" si="227"/>
        <v>22781.25</v>
      </c>
      <c r="AP545" s="6">
        <f t="shared" ca="1" si="228"/>
        <v>0</v>
      </c>
      <c r="AQ545" s="6">
        <f t="shared" ca="1" si="229"/>
        <v>69474.239999999991</v>
      </c>
      <c r="AR545" s="6">
        <f t="shared" ca="1" si="230"/>
        <v>26297.599999999999</v>
      </c>
      <c r="AS545" s="6">
        <f t="shared" ca="1" si="231"/>
        <v>63062.999999999993</v>
      </c>
      <c r="AT545" s="6">
        <f t="shared" ca="1" si="232"/>
        <v>42572</v>
      </c>
      <c r="AU545" s="6">
        <f t="shared" ca="1" si="233"/>
        <v>89892.33</v>
      </c>
      <c r="AV545" s="6">
        <f t="shared" ca="1" si="234"/>
        <v>58781</v>
      </c>
      <c r="AW545" s="6">
        <f t="shared" ca="1" si="235"/>
        <v>53404.44</v>
      </c>
      <c r="AX545" s="6">
        <f t="shared" ca="1" si="236"/>
        <v>53928.450000000004</v>
      </c>
      <c r="AY545" s="6">
        <f t="shared" ca="1" si="237"/>
        <v>49999.199999999997</v>
      </c>
      <c r="AZ545" s="6">
        <f t="shared" ca="1" si="238"/>
        <v>0</v>
      </c>
      <c r="BA545" s="6">
        <f t="shared" ca="1" si="239"/>
        <v>0</v>
      </c>
      <c r="BB545" s="6"/>
      <c r="BD545" s="4">
        <f t="shared" ca="1" si="240"/>
        <v>576906.00999999989</v>
      </c>
      <c r="BF545" s="3">
        <f t="shared" si="241"/>
        <v>42689</v>
      </c>
      <c r="BG545" s="6">
        <f>BG544+SUMIFS('Transactions (Dated)'!H:H,'Transactions (Dated)'!D:D,'Share Values'!AM545)</f>
        <v>483773.09999999992</v>
      </c>
      <c r="BH545" s="6">
        <f ca="1">BH544+SUMIFS('Transactions (Dated)'!$F:$F,'Transactions (Dated)'!$D:$D,$BF545,'Transactions (Dated)'!$B:$B,BH$11,'Transactions (Dated)'!$C:$C,"Dividend (paid to cash)")*W545</f>
        <v>0</v>
      </c>
      <c r="BI545" s="6">
        <f ca="1">BI544+SUMIFS('Transactions (Dated)'!$F:$F,'Transactions (Dated)'!$D:$D,$BF545,'Transactions (Dated)'!$B:$B,BI$11,'Transactions (Dated)'!$C:$C,"Dividend (paid to cash)")*X545</f>
        <v>2421.875</v>
      </c>
      <c r="BJ545" s="6">
        <f ca="1">BJ544+SUMIFS('Transactions (Dated)'!$F:$F,'Transactions (Dated)'!$D:$D,$BF545,'Transactions (Dated)'!$B:$B,BJ$11,'Transactions (Dated)'!$C:$C,"Dividend (paid to cash)")*Y545</f>
        <v>0</v>
      </c>
      <c r="BK545" s="6">
        <f ca="1">BK544+SUMIFS('Transactions (Dated)'!$F:$F,'Transactions (Dated)'!$D:$D,$BF545,'Transactions (Dated)'!$B:$B,BK$11,'Transactions (Dated)'!$C:$C,"Dividend (paid to cash)")*Z545</f>
        <v>482.46000000000004</v>
      </c>
      <c r="BL545" s="6">
        <f ca="1">BL544+SUMIFS('Transactions (Dated)'!$F:$F,'Transactions (Dated)'!$D:$D,$BF545,'Transactions (Dated)'!$B:$B,BL$11,'Transactions (Dated)'!$C:$C,"Dividend (paid to cash)")*AA545</f>
        <v>0</v>
      </c>
      <c r="BM545" s="6">
        <f ca="1">BM544+SUMIFS('Transactions (Dated)'!$F:$F,'Transactions (Dated)'!$D:$D,$BF545,'Transactions (Dated)'!$B:$B,BM$11,'Transactions (Dated)'!$C:$C,"Dividend (paid to cash)")*AB545</f>
        <v>3952.4870000000001</v>
      </c>
      <c r="BN545" s="6">
        <f ca="1">BN544+SUMIFS('Transactions (Dated)'!$F:$F,'Transactions (Dated)'!$D:$D,$BF545,'Transactions (Dated)'!$B:$B,BN$11,'Transactions (Dated)'!$C:$C,"Dividend (paid to cash)")*AC545</f>
        <v>2465</v>
      </c>
      <c r="BO545" s="6">
        <f ca="1">BO544+SUMIFS('Transactions (Dated)'!$F:$F,'Transactions (Dated)'!$D:$D,$BF545,'Transactions (Dated)'!$B:$B,BO$11,'Transactions (Dated)'!$C:$C,"Dividend (paid to cash)")*AD545</f>
        <v>0</v>
      </c>
      <c r="BP545" s="6">
        <f ca="1">BP544+SUMIFS('Transactions (Dated)'!$F:$F,'Transactions (Dated)'!$D:$D,$BF545,'Transactions (Dated)'!$B:$B,BP$11,'Transactions (Dated)'!$C:$C,"Dividend (paid to cash)")*AE545</f>
        <v>0</v>
      </c>
      <c r="BQ545" s="6">
        <f ca="1">BQ544+SUMIFS('Transactions (Dated)'!$F:$F,'Transactions (Dated)'!$D:$D,$BF545,'Transactions (Dated)'!$B:$B,BQ$11,'Transactions (Dated)'!$C:$C,"Dividend (paid to cash)")*AF545</f>
        <v>0</v>
      </c>
      <c r="BR545" s="6">
        <f ca="1">BR544+SUMIFS('Transactions (Dated)'!$F:$F,'Transactions (Dated)'!$D:$D,$BF545,'Transactions (Dated)'!$B:$B,BR$11,'Transactions (Dated)'!$C:$C,"Dividend (paid to cash)")*AG545</f>
        <v>0</v>
      </c>
      <c r="BS545" s="6">
        <f ca="1">BS544+SUMIFS('Transactions (Dated)'!$F:$F,'Transactions (Dated)'!$D:$D,$BF545,'Transactions (Dated)'!$B:$B,BS$11,'Transactions (Dated)'!$C:$C,"Dividend (paid to cash)")*AH545</f>
        <v>0</v>
      </c>
      <c r="BT545" s="6">
        <f ca="1">BT544+SUMIFS('Transactions (Dated)'!$F:$F,'Transactions (Dated)'!$D:$D,$BF545,'Transactions (Dated)'!$B:$B,BT$11,'Transactions (Dated)'!$C:$C,"Dividend (paid to cash)")*AI545</f>
        <v>0</v>
      </c>
      <c r="BU545" s="6">
        <f ca="1">BU544+SUMIFS('Transactions (Dated)'!$F:$F,'Transactions (Dated)'!$D:$D,$BF545,'Transactions (Dated)'!$B:$B,BU$11,'Transactions (Dated)'!$C:$C,"Dividend (paid to cash)")*AJ545</f>
        <v>0</v>
      </c>
      <c r="BX545" s="6">
        <f t="shared" ca="1" si="242"/>
        <v>493094.92199999996</v>
      </c>
      <c r="BZ545" s="3">
        <f t="shared" si="243"/>
        <v>42689</v>
      </c>
      <c r="CA545" s="4">
        <f t="shared" ca="1" si="244"/>
        <v>576906.00999999989</v>
      </c>
      <c r="CB545" s="4">
        <f t="shared" ca="1" si="245"/>
        <v>493094.92199999996</v>
      </c>
      <c r="CD545" s="4">
        <f t="shared" ca="1" si="246"/>
        <v>1070000.9319999998</v>
      </c>
    </row>
    <row r="546" spans="2:82" x14ac:dyDescent="0.15">
      <c r="B546" s="3">
        <f t="shared" si="221"/>
        <v>42690</v>
      </c>
      <c r="C546" s="2">
        <v>14733.2</v>
      </c>
      <c r="E546" s="70">
        <v>42690</v>
      </c>
      <c r="F546" s="69">
        <v>10.17</v>
      </c>
      <c r="G546" s="69">
        <v>2.39</v>
      </c>
      <c r="H546" s="69">
        <v>19.91</v>
      </c>
      <c r="I546" s="69">
        <v>36.729999999999997</v>
      </c>
      <c r="J546" s="69">
        <v>11.75</v>
      </c>
      <c r="K546" s="69">
        <v>13.02</v>
      </c>
      <c r="L546" s="69">
        <v>14.66</v>
      </c>
      <c r="M546" s="69">
        <v>6.16</v>
      </c>
      <c r="N546" s="69">
        <v>8.7100000000000009</v>
      </c>
      <c r="O546" s="69">
        <v>11.6</v>
      </c>
      <c r="P546" s="69">
        <v>19.75</v>
      </c>
      <c r="Q546" s="69">
        <v>1.27</v>
      </c>
      <c r="R546" s="69">
        <v>7.7</v>
      </c>
      <c r="S546" s="69">
        <v>39.71</v>
      </c>
      <c r="V546" s="3">
        <f t="shared" si="224"/>
        <v>42690</v>
      </c>
      <c r="W546" s="40">
        <f ca="1">W545+SUMIFS('Transactions (Dated)'!$E$2:$E$53,'Transactions (Dated)'!$D$2:$D$53,'Share Values'!$V546,'Transactions (Dated)'!$B$2:$B$53,'Share Values'!W$11,'Transactions (Dated)'!$C$2:$C$53,"Buy")-SUMIFS('Transactions (Dated)'!$E$2:$E$53,'Transactions (Dated)'!$D$2:$D$53,'Share Values'!$V546,'Transactions (Dated)'!$B$2:$B$53,'Share Values'!W$11,'Transactions (Dated)'!$C$2:$C$53,"Sell")</f>
        <v>4625</v>
      </c>
      <c r="X546" s="40">
        <f ca="1">X545+SUMIFS('Transactions (Dated)'!$E$2:$E$53,'Transactions (Dated)'!$D$2:$D$53,'Share Values'!$V546,'Transactions (Dated)'!$B$2:$B$53,'Share Values'!X$11,'Transactions (Dated)'!$C$2:$C$53,"Buy")-SUMIFS('Transactions (Dated)'!$E$2:$E$53,'Transactions (Dated)'!$D$2:$D$53,'Share Values'!$V546,'Transactions (Dated)'!$B$2:$B$53,'Share Values'!X$11,'Transactions (Dated)'!$C$2:$C$53,"Sell")</f>
        <v>9375</v>
      </c>
      <c r="Y546" s="40">
        <f ca="1">Y545+SUMIFS('Transactions (Dated)'!$E$2:$E$53,'Transactions (Dated)'!$D$2:$D$53,'Share Values'!$V546,'Transactions (Dated)'!$B$2:$B$53,'Share Values'!Y$11,'Transactions (Dated)'!$C$2:$C$53,"Buy")-SUMIFS('Transactions (Dated)'!$E$2:$E$53,'Transactions (Dated)'!$D$2:$D$53,'Share Values'!$V546,'Transactions (Dated)'!$B$2:$B$53,'Share Values'!Y$11,'Transactions (Dated)'!$C$2:$C$53,"Sell")</f>
        <v>0</v>
      </c>
      <c r="Z546" s="40">
        <f ca="1">Z545+SUMIFS('Transactions (Dated)'!$E$2:$E$53,'Transactions (Dated)'!$D$2:$D$53,'Share Values'!$V546,'Transactions (Dated)'!$B$2:$B$53,'Share Values'!Z$11,'Transactions (Dated)'!$C$2:$C$53,"Buy")-SUMIFS('Transactions (Dated)'!$E$2:$E$53,'Transactions (Dated)'!$D$2:$D$53,'Share Values'!$V546,'Transactions (Dated)'!$B$2:$B$53,'Share Values'!Z$11,'Transactions (Dated)'!$C$2:$C$53,"Sell")</f>
        <v>1892</v>
      </c>
      <c r="AA546" s="40">
        <f ca="1">AA545+SUMIFS('Transactions (Dated)'!$E$2:$E$53,'Transactions (Dated)'!$D$2:$D$53,'Share Values'!$V546,'Transactions (Dated)'!$B$2:$B$53,'Share Values'!AA$11,'Transactions (Dated)'!$C$2:$C$53,"Buy")-SUMIFS('Transactions (Dated)'!$E$2:$E$53,'Transactions (Dated)'!$D$2:$D$53,'Share Values'!$V546,'Transactions (Dated)'!$B$2:$B$53,'Share Values'!AA$11,'Transactions (Dated)'!$C$2:$C$53,"Sell")</f>
        <v>2348</v>
      </c>
      <c r="AB546" s="40">
        <f ca="1">AB545+SUMIFS('Transactions (Dated)'!$E$2:$E$53,'Transactions (Dated)'!$D$2:$D$53,'Share Values'!$V546,'Transactions (Dated)'!$B$2:$B$53,'Share Values'!AB$11,'Transactions (Dated)'!$C$2:$C$53,"Buy")-SUMIFS('Transactions (Dated)'!$E$2:$E$53,'Transactions (Dated)'!$D$2:$D$53,'Share Values'!$V546,'Transactions (Dated)'!$B$2:$B$53,'Share Values'!AB$11,'Transactions (Dated)'!$C$2:$C$53,"Sell")</f>
        <v>4900</v>
      </c>
      <c r="AC546" s="40">
        <f ca="1">AC545+SUMIFS('Transactions (Dated)'!$E$2:$E$53,'Transactions (Dated)'!$D$2:$D$53,'Share Values'!$V546,'Transactions (Dated)'!$B$2:$B$53,'Share Values'!AC$11,'Transactions (Dated)'!$C$2:$C$53,"Buy")-SUMIFS('Transactions (Dated)'!$E$2:$E$53,'Transactions (Dated)'!$D$2:$D$53,'Share Values'!$V546,'Transactions (Dated)'!$B$2:$B$53,'Share Values'!AC$11,'Transactions (Dated)'!$C$2:$C$53,"Sell")</f>
        <v>2900</v>
      </c>
      <c r="AD546" s="40">
        <f ca="1">AD545+SUMIFS('Transactions (Dated)'!$E$2:$E$53,'Transactions (Dated)'!$D$2:$D$53,'Share Values'!$V546,'Transactions (Dated)'!$B$2:$B$53,'Share Values'!AD$11,'Transactions (Dated)'!$C$2:$C$53,"Buy")-SUMIFS('Transactions (Dated)'!$E$2:$E$53,'Transactions (Dated)'!$D$2:$D$53,'Share Values'!$V546,'Transactions (Dated)'!$B$2:$B$53,'Share Values'!AD$11,'Transactions (Dated)'!$C$2:$C$53,"Sell")</f>
        <v>14201</v>
      </c>
      <c r="AE546" s="40">
        <f ca="1">AE545+SUMIFS('Transactions (Dated)'!$E$2:$E$53,'Transactions (Dated)'!$D$2:$D$53,'Share Values'!$V546,'Transactions (Dated)'!$B$2:$B$53,'Share Values'!AE$11,'Transactions (Dated)'!$C$2:$C$53,"Buy")-SUMIFS('Transactions (Dated)'!$E$2:$E$53,'Transactions (Dated)'!$D$2:$D$53,'Share Values'!$V546,'Transactions (Dated)'!$B$2:$B$53,'Share Values'!AE$11,'Transactions (Dated)'!$C$2:$C$53,"Sell")</f>
        <v>6835</v>
      </c>
      <c r="AF546" s="40">
        <f ca="1">AF545+SUMIFS('Transactions (Dated)'!$E$2:$E$53,'Transactions (Dated)'!$D$2:$D$53,'Share Values'!$V546,'Transactions (Dated)'!$B$2:$B$53,'Share Values'!AF$11,'Transactions (Dated)'!$C$2:$C$53,"Buy")-SUMIFS('Transactions (Dated)'!$E$2:$E$53,'Transactions (Dated)'!$D$2:$D$53,'Share Values'!$V546,'Transactions (Dated)'!$B$2:$B$53,'Share Values'!AF$11,'Transactions (Dated)'!$C$2:$C$53,"Sell")</f>
        <v>4484</v>
      </c>
      <c r="AG546" s="40">
        <f ca="1">AG545+SUMIFS('Transactions (Dated)'!$E$2:$E$53,'Transactions (Dated)'!$D$2:$D$53,'Share Values'!$V546,'Transactions (Dated)'!$B$2:$B$53,'Share Values'!AG$11,'Transactions (Dated)'!$C$2:$C$53,"Buy")-SUMIFS('Transactions (Dated)'!$E$2:$E$53,'Transactions (Dated)'!$D$2:$D$53,'Share Values'!$V546,'Transactions (Dated)'!$B$2:$B$53,'Share Values'!AG$11,'Transactions (Dated)'!$C$2:$C$53,"Sell")</f>
        <v>2787</v>
      </c>
      <c r="AH546" s="40">
        <f ca="1">AH545+SUMIFS('Transactions (Dated)'!$E$2:$E$53,'Transactions (Dated)'!$D$2:$D$53,'Share Values'!$V546,'Transactions (Dated)'!$B$2:$B$53,'Share Values'!AH$11,'Transactions (Dated)'!$C$2:$C$53,"Buy")-SUMIFS('Transactions (Dated)'!$E$2:$E$53,'Transactions (Dated)'!$D$2:$D$53,'Share Values'!$V546,'Transactions (Dated)'!$B$2:$B$53,'Share Values'!AH$11,'Transactions (Dated)'!$C$2:$C$53,"Sell")</f>
        <v>41666</v>
      </c>
      <c r="AI546" s="40">
        <f ca="1">AI545+SUMIFS('Transactions (Dated)'!$E$2:$E$53,'Transactions (Dated)'!$D$2:$D$53,'Share Values'!$V546,'Transactions (Dated)'!$B$2:$B$53,'Share Values'!AI$11,'Transactions (Dated)'!$C$2:$C$53,"Buy")-SUMIFS('Transactions (Dated)'!$E$2:$E$53,'Transactions (Dated)'!$D$2:$D$53,'Share Values'!$V546,'Transactions (Dated)'!$B$2:$B$53,'Share Values'!AI$11,'Transactions (Dated)'!$C$2:$C$53,"Sell")</f>
        <v>0</v>
      </c>
      <c r="AJ546" s="40">
        <f ca="1">AJ545+SUMIFS('Transactions (Dated)'!$E$2:$E$53,'Transactions (Dated)'!$D$2:$D$53,'Share Values'!$V546,'Transactions (Dated)'!$B$2:$B$53,'Share Values'!AJ$11,'Transactions (Dated)'!$C$2:$C$53,"Buy")-SUMIFS('Transactions (Dated)'!$E$2:$E$53,'Transactions (Dated)'!$D$2:$D$53,'Share Values'!$V546,'Transactions (Dated)'!$B$2:$B$53,'Share Values'!AJ$11,'Transactions (Dated)'!$C$2:$C$53,"Sell")</f>
        <v>0</v>
      </c>
      <c r="AM546" s="3">
        <f t="shared" si="225"/>
        <v>42690</v>
      </c>
      <c r="AN546" s="6">
        <f t="shared" ca="1" si="226"/>
        <v>47036.25</v>
      </c>
      <c r="AO546" s="6">
        <f t="shared" ca="1" si="227"/>
        <v>22406.25</v>
      </c>
      <c r="AP546" s="6">
        <f t="shared" ca="1" si="228"/>
        <v>0</v>
      </c>
      <c r="AQ546" s="6">
        <f t="shared" ca="1" si="229"/>
        <v>69493.159999999989</v>
      </c>
      <c r="AR546" s="6">
        <f t="shared" ca="1" si="230"/>
        <v>27589</v>
      </c>
      <c r="AS546" s="6">
        <f t="shared" ca="1" si="231"/>
        <v>63798</v>
      </c>
      <c r="AT546" s="6">
        <f t="shared" ca="1" si="232"/>
        <v>42514</v>
      </c>
      <c r="AU546" s="6">
        <f t="shared" ca="1" si="233"/>
        <v>87478.16</v>
      </c>
      <c r="AV546" s="6">
        <f t="shared" ca="1" si="234"/>
        <v>59532.850000000006</v>
      </c>
      <c r="AW546" s="6">
        <f t="shared" ca="1" si="235"/>
        <v>52014.400000000001</v>
      </c>
      <c r="AX546" s="6">
        <f t="shared" ca="1" si="236"/>
        <v>55043.25</v>
      </c>
      <c r="AY546" s="6">
        <f t="shared" ca="1" si="237"/>
        <v>52915.82</v>
      </c>
      <c r="AZ546" s="6">
        <f t="shared" ca="1" si="238"/>
        <v>0</v>
      </c>
      <c r="BA546" s="6">
        <f t="shared" ca="1" si="239"/>
        <v>0</v>
      </c>
      <c r="BB546" s="6"/>
      <c r="BD546" s="4">
        <f t="shared" ca="1" si="240"/>
        <v>579821.1399999999</v>
      </c>
      <c r="BF546" s="3">
        <f t="shared" si="241"/>
        <v>42690</v>
      </c>
      <c r="BG546" s="6">
        <f>BG545+SUMIFS('Transactions (Dated)'!H:H,'Transactions (Dated)'!D:D,'Share Values'!AM546)</f>
        <v>483773.09999999992</v>
      </c>
      <c r="BH546" s="6">
        <f ca="1">BH545+SUMIFS('Transactions (Dated)'!$F:$F,'Transactions (Dated)'!$D:$D,$BF546,'Transactions (Dated)'!$B:$B,BH$11,'Transactions (Dated)'!$C:$C,"Dividend (paid to cash)")*W546</f>
        <v>0</v>
      </c>
      <c r="BI546" s="6">
        <f ca="1">BI545+SUMIFS('Transactions (Dated)'!$F:$F,'Transactions (Dated)'!$D:$D,$BF546,'Transactions (Dated)'!$B:$B,BI$11,'Transactions (Dated)'!$C:$C,"Dividend (paid to cash)")*X546</f>
        <v>2421.875</v>
      </c>
      <c r="BJ546" s="6">
        <f ca="1">BJ545+SUMIFS('Transactions (Dated)'!$F:$F,'Transactions (Dated)'!$D:$D,$BF546,'Transactions (Dated)'!$B:$B,BJ$11,'Transactions (Dated)'!$C:$C,"Dividend (paid to cash)")*Y546</f>
        <v>0</v>
      </c>
      <c r="BK546" s="6">
        <f ca="1">BK545+SUMIFS('Transactions (Dated)'!$F:$F,'Transactions (Dated)'!$D:$D,$BF546,'Transactions (Dated)'!$B:$B,BK$11,'Transactions (Dated)'!$C:$C,"Dividend (paid to cash)")*Z546</f>
        <v>567.6</v>
      </c>
      <c r="BL546" s="6">
        <f ca="1">BL545+SUMIFS('Transactions (Dated)'!$F:$F,'Transactions (Dated)'!$D:$D,$BF546,'Transactions (Dated)'!$B:$B,BL$11,'Transactions (Dated)'!$C:$C,"Dividend (paid to cash)")*AA546</f>
        <v>0</v>
      </c>
      <c r="BM546" s="6">
        <f ca="1">BM545+SUMIFS('Transactions (Dated)'!$F:$F,'Transactions (Dated)'!$D:$D,$BF546,'Transactions (Dated)'!$B:$B,BM$11,'Transactions (Dated)'!$C:$C,"Dividend (paid to cash)")*AB546</f>
        <v>3952.4870000000001</v>
      </c>
      <c r="BN546" s="6">
        <f ca="1">BN545+SUMIFS('Transactions (Dated)'!$F:$F,'Transactions (Dated)'!$D:$D,$BF546,'Transactions (Dated)'!$B:$B,BN$11,'Transactions (Dated)'!$C:$C,"Dividend (paid to cash)")*AC546</f>
        <v>2465</v>
      </c>
      <c r="BO546" s="6">
        <f ca="1">BO545+SUMIFS('Transactions (Dated)'!$F:$F,'Transactions (Dated)'!$D:$D,$BF546,'Transactions (Dated)'!$B:$B,BO$11,'Transactions (Dated)'!$C:$C,"Dividend (paid to cash)")*AD546</f>
        <v>0</v>
      </c>
      <c r="BP546" s="6">
        <f ca="1">BP545+SUMIFS('Transactions (Dated)'!$F:$F,'Transactions (Dated)'!$D:$D,$BF546,'Transactions (Dated)'!$B:$B,BP$11,'Transactions (Dated)'!$C:$C,"Dividend (paid to cash)")*AE546</f>
        <v>0</v>
      </c>
      <c r="BQ546" s="6">
        <f ca="1">BQ545+SUMIFS('Transactions (Dated)'!$F:$F,'Transactions (Dated)'!$D:$D,$BF546,'Transactions (Dated)'!$B:$B,BQ$11,'Transactions (Dated)'!$C:$C,"Dividend (paid to cash)")*AF546</f>
        <v>0</v>
      </c>
      <c r="BR546" s="6">
        <f ca="1">BR545+SUMIFS('Transactions (Dated)'!$F:$F,'Transactions (Dated)'!$D:$D,$BF546,'Transactions (Dated)'!$B:$B,BR$11,'Transactions (Dated)'!$C:$C,"Dividend (paid to cash)")*AG546</f>
        <v>0</v>
      </c>
      <c r="BS546" s="6">
        <f ca="1">BS545+SUMIFS('Transactions (Dated)'!$F:$F,'Transactions (Dated)'!$D:$D,$BF546,'Transactions (Dated)'!$B:$B,BS$11,'Transactions (Dated)'!$C:$C,"Dividend (paid to cash)")*AH546</f>
        <v>0</v>
      </c>
      <c r="BT546" s="6">
        <f ca="1">BT545+SUMIFS('Transactions (Dated)'!$F:$F,'Transactions (Dated)'!$D:$D,$BF546,'Transactions (Dated)'!$B:$B,BT$11,'Transactions (Dated)'!$C:$C,"Dividend (paid to cash)")*AI546</f>
        <v>0</v>
      </c>
      <c r="BU546" s="6">
        <f ca="1">BU545+SUMIFS('Transactions (Dated)'!$F:$F,'Transactions (Dated)'!$D:$D,$BF546,'Transactions (Dated)'!$B:$B,BU$11,'Transactions (Dated)'!$C:$C,"Dividend (paid to cash)")*AJ546</f>
        <v>0</v>
      </c>
      <c r="BX546" s="6">
        <f t="shared" ca="1" si="242"/>
        <v>493180.06199999992</v>
      </c>
      <c r="BZ546" s="3">
        <f t="shared" si="243"/>
        <v>42690</v>
      </c>
      <c r="CA546" s="4">
        <f t="shared" ca="1" si="244"/>
        <v>579821.1399999999</v>
      </c>
      <c r="CB546" s="4">
        <f t="shared" ca="1" si="245"/>
        <v>493180.06199999992</v>
      </c>
      <c r="CD546" s="4">
        <f t="shared" ca="1" si="246"/>
        <v>1073001.2019999998</v>
      </c>
    </row>
    <row r="547" spans="2:82" x14ac:dyDescent="0.15">
      <c r="B547" s="3">
        <f t="shared" si="221"/>
        <v>42691</v>
      </c>
      <c r="C547" s="2">
        <v>14826.1</v>
      </c>
      <c r="E547" s="70">
        <v>42691</v>
      </c>
      <c r="F547" s="69">
        <v>10.11</v>
      </c>
      <c r="G547" s="69">
        <v>2.38</v>
      </c>
      <c r="H547" s="69">
        <v>20.03</v>
      </c>
      <c r="I547" s="69">
        <v>37.6</v>
      </c>
      <c r="J547" s="69">
        <v>11.67</v>
      </c>
      <c r="K547" s="69">
        <v>13.18</v>
      </c>
      <c r="L547" s="69">
        <v>14.84</v>
      </c>
      <c r="M547" s="69">
        <v>6.23</v>
      </c>
      <c r="N547" s="69">
        <v>8.6300000000000008</v>
      </c>
      <c r="O547" s="69">
        <v>11.88</v>
      </c>
      <c r="P547" s="69">
        <v>20.36</v>
      </c>
      <c r="Q547" s="69">
        <v>1.32</v>
      </c>
      <c r="R547" s="69">
        <v>7.69</v>
      </c>
      <c r="S547" s="69">
        <v>40.42</v>
      </c>
      <c r="V547" s="3">
        <f t="shared" si="224"/>
        <v>42691</v>
      </c>
      <c r="W547" s="40">
        <f ca="1">W546+SUMIFS('Transactions (Dated)'!$E$2:$E$53,'Transactions (Dated)'!$D$2:$D$53,'Share Values'!$V547,'Transactions (Dated)'!$B$2:$B$53,'Share Values'!W$11,'Transactions (Dated)'!$C$2:$C$53,"Buy")-SUMIFS('Transactions (Dated)'!$E$2:$E$53,'Transactions (Dated)'!$D$2:$D$53,'Share Values'!$V547,'Transactions (Dated)'!$B$2:$B$53,'Share Values'!W$11,'Transactions (Dated)'!$C$2:$C$53,"Sell")</f>
        <v>4625</v>
      </c>
      <c r="X547" s="40">
        <f ca="1">X546+SUMIFS('Transactions (Dated)'!$E$2:$E$53,'Transactions (Dated)'!$D$2:$D$53,'Share Values'!$V547,'Transactions (Dated)'!$B$2:$B$53,'Share Values'!X$11,'Transactions (Dated)'!$C$2:$C$53,"Buy")-SUMIFS('Transactions (Dated)'!$E$2:$E$53,'Transactions (Dated)'!$D$2:$D$53,'Share Values'!$V547,'Transactions (Dated)'!$B$2:$B$53,'Share Values'!X$11,'Transactions (Dated)'!$C$2:$C$53,"Sell")</f>
        <v>9375</v>
      </c>
      <c r="Y547" s="40">
        <f ca="1">Y546+SUMIFS('Transactions (Dated)'!$E$2:$E$53,'Transactions (Dated)'!$D$2:$D$53,'Share Values'!$V547,'Transactions (Dated)'!$B$2:$B$53,'Share Values'!Y$11,'Transactions (Dated)'!$C$2:$C$53,"Buy")-SUMIFS('Transactions (Dated)'!$E$2:$E$53,'Transactions (Dated)'!$D$2:$D$53,'Share Values'!$V547,'Transactions (Dated)'!$B$2:$B$53,'Share Values'!Y$11,'Transactions (Dated)'!$C$2:$C$53,"Sell")</f>
        <v>0</v>
      </c>
      <c r="Z547" s="40">
        <f ca="1">Z546+SUMIFS('Transactions (Dated)'!$E$2:$E$53,'Transactions (Dated)'!$D$2:$D$53,'Share Values'!$V547,'Transactions (Dated)'!$B$2:$B$53,'Share Values'!Z$11,'Transactions (Dated)'!$C$2:$C$53,"Buy")-SUMIFS('Transactions (Dated)'!$E$2:$E$53,'Transactions (Dated)'!$D$2:$D$53,'Share Values'!$V547,'Transactions (Dated)'!$B$2:$B$53,'Share Values'!Z$11,'Transactions (Dated)'!$C$2:$C$53,"Sell")</f>
        <v>1892</v>
      </c>
      <c r="AA547" s="40">
        <f ca="1">AA546+SUMIFS('Transactions (Dated)'!$E$2:$E$53,'Transactions (Dated)'!$D$2:$D$53,'Share Values'!$V547,'Transactions (Dated)'!$B$2:$B$53,'Share Values'!AA$11,'Transactions (Dated)'!$C$2:$C$53,"Buy")-SUMIFS('Transactions (Dated)'!$E$2:$E$53,'Transactions (Dated)'!$D$2:$D$53,'Share Values'!$V547,'Transactions (Dated)'!$B$2:$B$53,'Share Values'!AA$11,'Transactions (Dated)'!$C$2:$C$53,"Sell")</f>
        <v>2348</v>
      </c>
      <c r="AB547" s="40">
        <f ca="1">AB546+SUMIFS('Transactions (Dated)'!$E$2:$E$53,'Transactions (Dated)'!$D$2:$D$53,'Share Values'!$V547,'Transactions (Dated)'!$B$2:$B$53,'Share Values'!AB$11,'Transactions (Dated)'!$C$2:$C$53,"Buy")-SUMIFS('Transactions (Dated)'!$E$2:$E$53,'Transactions (Dated)'!$D$2:$D$53,'Share Values'!$V547,'Transactions (Dated)'!$B$2:$B$53,'Share Values'!AB$11,'Transactions (Dated)'!$C$2:$C$53,"Sell")</f>
        <v>4900</v>
      </c>
      <c r="AC547" s="40">
        <f ca="1">AC546+SUMIFS('Transactions (Dated)'!$E$2:$E$53,'Transactions (Dated)'!$D$2:$D$53,'Share Values'!$V547,'Transactions (Dated)'!$B$2:$B$53,'Share Values'!AC$11,'Transactions (Dated)'!$C$2:$C$53,"Buy")-SUMIFS('Transactions (Dated)'!$E$2:$E$53,'Transactions (Dated)'!$D$2:$D$53,'Share Values'!$V547,'Transactions (Dated)'!$B$2:$B$53,'Share Values'!AC$11,'Transactions (Dated)'!$C$2:$C$53,"Sell")</f>
        <v>2900</v>
      </c>
      <c r="AD547" s="40">
        <f ca="1">AD546+SUMIFS('Transactions (Dated)'!$E$2:$E$53,'Transactions (Dated)'!$D$2:$D$53,'Share Values'!$V547,'Transactions (Dated)'!$B$2:$B$53,'Share Values'!AD$11,'Transactions (Dated)'!$C$2:$C$53,"Buy")-SUMIFS('Transactions (Dated)'!$E$2:$E$53,'Transactions (Dated)'!$D$2:$D$53,'Share Values'!$V547,'Transactions (Dated)'!$B$2:$B$53,'Share Values'!AD$11,'Transactions (Dated)'!$C$2:$C$53,"Sell")</f>
        <v>14201</v>
      </c>
      <c r="AE547" s="40">
        <f ca="1">AE546+SUMIFS('Transactions (Dated)'!$E$2:$E$53,'Transactions (Dated)'!$D$2:$D$53,'Share Values'!$V547,'Transactions (Dated)'!$B$2:$B$53,'Share Values'!AE$11,'Transactions (Dated)'!$C$2:$C$53,"Buy")-SUMIFS('Transactions (Dated)'!$E$2:$E$53,'Transactions (Dated)'!$D$2:$D$53,'Share Values'!$V547,'Transactions (Dated)'!$B$2:$B$53,'Share Values'!AE$11,'Transactions (Dated)'!$C$2:$C$53,"Sell")</f>
        <v>6835</v>
      </c>
      <c r="AF547" s="40">
        <f ca="1">AF546+SUMIFS('Transactions (Dated)'!$E$2:$E$53,'Transactions (Dated)'!$D$2:$D$53,'Share Values'!$V547,'Transactions (Dated)'!$B$2:$B$53,'Share Values'!AF$11,'Transactions (Dated)'!$C$2:$C$53,"Buy")-SUMIFS('Transactions (Dated)'!$E$2:$E$53,'Transactions (Dated)'!$D$2:$D$53,'Share Values'!$V547,'Transactions (Dated)'!$B$2:$B$53,'Share Values'!AF$11,'Transactions (Dated)'!$C$2:$C$53,"Sell")</f>
        <v>4484</v>
      </c>
      <c r="AG547" s="40">
        <f ca="1">AG546+SUMIFS('Transactions (Dated)'!$E$2:$E$53,'Transactions (Dated)'!$D$2:$D$53,'Share Values'!$V547,'Transactions (Dated)'!$B$2:$B$53,'Share Values'!AG$11,'Transactions (Dated)'!$C$2:$C$53,"Buy")-SUMIFS('Transactions (Dated)'!$E$2:$E$53,'Transactions (Dated)'!$D$2:$D$53,'Share Values'!$V547,'Transactions (Dated)'!$B$2:$B$53,'Share Values'!AG$11,'Transactions (Dated)'!$C$2:$C$53,"Sell")</f>
        <v>2787</v>
      </c>
      <c r="AH547" s="40">
        <f ca="1">AH546+SUMIFS('Transactions (Dated)'!$E$2:$E$53,'Transactions (Dated)'!$D$2:$D$53,'Share Values'!$V547,'Transactions (Dated)'!$B$2:$B$53,'Share Values'!AH$11,'Transactions (Dated)'!$C$2:$C$53,"Buy")-SUMIFS('Transactions (Dated)'!$E$2:$E$53,'Transactions (Dated)'!$D$2:$D$53,'Share Values'!$V547,'Transactions (Dated)'!$B$2:$B$53,'Share Values'!AH$11,'Transactions (Dated)'!$C$2:$C$53,"Sell")</f>
        <v>41666</v>
      </c>
      <c r="AI547" s="40">
        <f ca="1">AI546+SUMIFS('Transactions (Dated)'!$E$2:$E$53,'Transactions (Dated)'!$D$2:$D$53,'Share Values'!$V547,'Transactions (Dated)'!$B$2:$B$53,'Share Values'!AI$11,'Transactions (Dated)'!$C$2:$C$53,"Buy")-SUMIFS('Transactions (Dated)'!$E$2:$E$53,'Transactions (Dated)'!$D$2:$D$53,'Share Values'!$V547,'Transactions (Dated)'!$B$2:$B$53,'Share Values'!AI$11,'Transactions (Dated)'!$C$2:$C$53,"Sell")</f>
        <v>0</v>
      </c>
      <c r="AJ547" s="40">
        <f ca="1">AJ546+SUMIFS('Transactions (Dated)'!$E$2:$E$53,'Transactions (Dated)'!$D$2:$D$53,'Share Values'!$V547,'Transactions (Dated)'!$B$2:$B$53,'Share Values'!AJ$11,'Transactions (Dated)'!$C$2:$C$53,"Buy")-SUMIFS('Transactions (Dated)'!$E$2:$E$53,'Transactions (Dated)'!$D$2:$D$53,'Share Values'!$V547,'Transactions (Dated)'!$B$2:$B$53,'Share Values'!AJ$11,'Transactions (Dated)'!$C$2:$C$53,"Sell")</f>
        <v>0</v>
      </c>
      <c r="AM547" s="3">
        <f t="shared" si="225"/>
        <v>42691</v>
      </c>
      <c r="AN547" s="6">
        <f t="shared" ca="1" si="226"/>
        <v>46758.75</v>
      </c>
      <c r="AO547" s="6">
        <f t="shared" ca="1" si="227"/>
        <v>22312.5</v>
      </c>
      <c r="AP547" s="6">
        <f t="shared" ca="1" si="228"/>
        <v>0</v>
      </c>
      <c r="AQ547" s="6">
        <f t="shared" ca="1" si="229"/>
        <v>71139.199999999997</v>
      </c>
      <c r="AR547" s="6">
        <f t="shared" ca="1" si="230"/>
        <v>27401.16</v>
      </c>
      <c r="AS547" s="6">
        <f t="shared" ca="1" si="231"/>
        <v>64582</v>
      </c>
      <c r="AT547" s="6">
        <f t="shared" ca="1" si="232"/>
        <v>43036</v>
      </c>
      <c r="AU547" s="6">
        <f t="shared" ca="1" si="233"/>
        <v>88472.23000000001</v>
      </c>
      <c r="AV547" s="6">
        <f t="shared" ca="1" si="234"/>
        <v>58986.05</v>
      </c>
      <c r="AW547" s="6">
        <f t="shared" ca="1" si="235"/>
        <v>53269.920000000006</v>
      </c>
      <c r="AX547" s="6">
        <f t="shared" ca="1" si="236"/>
        <v>56743.32</v>
      </c>
      <c r="AY547" s="6">
        <f t="shared" ca="1" si="237"/>
        <v>54999.12</v>
      </c>
      <c r="AZ547" s="6">
        <f t="shared" ca="1" si="238"/>
        <v>0</v>
      </c>
      <c r="BA547" s="6">
        <f t="shared" ca="1" si="239"/>
        <v>0</v>
      </c>
      <c r="BB547" s="6"/>
      <c r="BD547" s="4">
        <f t="shared" ca="1" si="240"/>
        <v>587700.24999999988</v>
      </c>
      <c r="BF547" s="3">
        <f t="shared" si="241"/>
        <v>42691</v>
      </c>
      <c r="BG547" s="6">
        <f>BG546+SUMIFS('Transactions (Dated)'!H:H,'Transactions (Dated)'!D:D,'Share Values'!AM547)</f>
        <v>483773.09999999992</v>
      </c>
      <c r="BH547" s="6">
        <f ca="1">BH546+SUMIFS('Transactions (Dated)'!$F:$F,'Transactions (Dated)'!$D:$D,$BF547,'Transactions (Dated)'!$B:$B,BH$11,'Transactions (Dated)'!$C:$C,"Dividend (paid to cash)")*W547</f>
        <v>0</v>
      </c>
      <c r="BI547" s="6">
        <f ca="1">BI546+SUMIFS('Transactions (Dated)'!$F:$F,'Transactions (Dated)'!$D:$D,$BF547,'Transactions (Dated)'!$B:$B,BI$11,'Transactions (Dated)'!$C:$C,"Dividend (paid to cash)")*X547</f>
        <v>2421.875</v>
      </c>
      <c r="BJ547" s="6">
        <f ca="1">BJ546+SUMIFS('Transactions (Dated)'!$F:$F,'Transactions (Dated)'!$D:$D,$BF547,'Transactions (Dated)'!$B:$B,BJ$11,'Transactions (Dated)'!$C:$C,"Dividend (paid to cash)")*Y547</f>
        <v>0</v>
      </c>
      <c r="BK547" s="6">
        <f ca="1">BK546+SUMIFS('Transactions (Dated)'!$F:$F,'Transactions (Dated)'!$D:$D,$BF547,'Transactions (Dated)'!$B:$B,BK$11,'Transactions (Dated)'!$C:$C,"Dividend (paid to cash)")*Z547</f>
        <v>567.6</v>
      </c>
      <c r="BL547" s="6">
        <f ca="1">BL546+SUMIFS('Transactions (Dated)'!$F:$F,'Transactions (Dated)'!$D:$D,$BF547,'Transactions (Dated)'!$B:$B,BL$11,'Transactions (Dated)'!$C:$C,"Dividend (paid to cash)")*AA547</f>
        <v>0</v>
      </c>
      <c r="BM547" s="6">
        <f ca="1">BM546+SUMIFS('Transactions (Dated)'!$F:$F,'Transactions (Dated)'!$D:$D,$BF547,'Transactions (Dated)'!$B:$B,BM$11,'Transactions (Dated)'!$C:$C,"Dividend (paid to cash)")*AB547</f>
        <v>3952.4870000000001</v>
      </c>
      <c r="BN547" s="6">
        <f ca="1">BN546+SUMIFS('Transactions (Dated)'!$F:$F,'Transactions (Dated)'!$D:$D,$BF547,'Transactions (Dated)'!$B:$B,BN$11,'Transactions (Dated)'!$C:$C,"Dividend (paid to cash)")*AC547</f>
        <v>3190</v>
      </c>
      <c r="BO547" s="6">
        <f ca="1">BO546+SUMIFS('Transactions (Dated)'!$F:$F,'Transactions (Dated)'!$D:$D,$BF547,'Transactions (Dated)'!$B:$B,BO$11,'Transactions (Dated)'!$C:$C,"Dividend (paid to cash)")*AD547</f>
        <v>0</v>
      </c>
      <c r="BP547" s="6">
        <f ca="1">BP546+SUMIFS('Transactions (Dated)'!$F:$F,'Transactions (Dated)'!$D:$D,$BF547,'Transactions (Dated)'!$B:$B,BP$11,'Transactions (Dated)'!$C:$C,"Dividend (paid to cash)")*AE547</f>
        <v>0</v>
      </c>
      <c r="BQ547" s="6">
        <f ca="1">BQ546+SUMIFS('Transactions (Dated)'!$F:$F,'Transactions (Dated)'!$D:$D,$BF547,'Transactions (Dated)'!$B:$B,BQ$11,'Transactions (Dated)'!$C:$C,"Dividend (paid to cash)")*AF547</f>
        <v>0</v>
      </c>
      <c r="BR547" s="6">
        <f ca="1">BR546+SUMIFS('Transactions (Dated)'!$F:$F,'Transactions (Dated)'!$D:$D,$BF547,'Transactions (Dated)'!$B:$B,BR$11,'Transactions (Dated)'!$C:$C,"Dividend (paid to cash)")*AG547</f>
        <v>0</v>
      </c>
      <c r="BS547" s="6">
        <f ca="1">BS546+SUMIFS('Transactions (Dated)'!$F:$F,'Transactions (Dated)'!$D:$D,$BF547,'Transactions (Dated)'!$B:$B,BS$11,'Transactions (Dated)'!$C:$C,"Dividend (paid to cash)")*AH547</f>
        <v>0</v>
      </c>
      <c r="BT547" s="6">
        <f ca="1">BT546+SUMIFS('Transactions (Dated)'!$F:$F,'Transactions (Dated)'!$D:$D,$BF547,'Transactions (Dated)'!$B:$B,BT$11,'Transactions (Dated)'!$C:$C,"Dividend (paid to cash)")*AI547</f>
        <v>0</v>
      </c>
      <c r="BU547" s="6">
        <f ca="1">BU546+SUMIFS('Transactions (Dated)'!$F:$F,'Transactions (Dated)'!$D:$D,$BF547,'Transactions (Dated)'!$B:$B,BU$11,'Transactions (Dated)'!$C:$C,"Dividend (paid to cash)")*AJ547</f>
        <v>0</v>
      </c>
      <c r="BX547" s="6">
        <f t="shared" ca="1" si="242"/>
        <v>493905.06199999992</v>
      </c>
      <c r="BZ547" s="3">
        <f t="shared" si="243"/>
        <v>42691</v>
      </c>
      <c r="CA547" s="4">
        <f t="shared" ca="1" si="244"/>
        <v>587700.24999999988</v>
      </c>
      <c r="CB547" s="4">
        <f t="shared" ca="1" si="245"/>
        <v>493905.06199999992</v>
      </c>
      <c r="CD547" s="4">
        <f t="shared" ca="1" si="246"/>
        <v>1081605.3119999999</v>
      </c>
    </row>
    <row r="548" spans="2:82" x14ac:dyDescent="0.15">
      <c r="B548" s="3">
        <f t="shared" si="221"/>
        <v>42692</v>
      </c>
      <c r="C548" s="2">
        <v>14864</v>
      </c>
      <c r="E548" s="70">
        <v>42692</v>
      </c>
      <c r="F548" s="69">
        <v>10.25</v>
      </c>
      <c r="G548" s="69">
        <v>2.46</v>
      </c>
      <c r="H548" s="69">
        <v>20.079999999999998</v>
      </c>
      <c r="I548" s="69">
        <v>37.85</v>
      </c>
      <c r="J548" s="69">
        <v>11.95</v>
      </c>
      <c r="K548" s="69">
        <v>13.25</v>
      </c>
      <c r="L548" s="69">
        <v>14.78</v>
      </c>
      <c r="M548" s="69">
        <v>6.44</v>
      </c>
      <c r="N548" s="69">
        <v>8.7200000000000006</v>
      </c>
      <c r="O548" s="69">
        <v>11.89</v>
      </c>
      <c r="P548" s="69">
        <v>20.260000000000002</v>
      </c>
      <c r="Q548" s="69">
        <v>1.27</v>
      </c>
      <c r="R548" s="69">
        <v>7.69</v>
      </c>
      <c r="S548" s="69">
        <v>40.46</v>
      </c>
      <c r="V548" s="3">
        <f t="shared" si="224"/>
        <v>42692</v>
      </c>
      <c r="W548" s="40">
        <f ca="1">W547+SUMIFS('Transactions (Dated)'!$E$2:$E$53,'Transactions (Dated)'!$D$2:$D$53,'Share Values'!$V548,'Transactions (Dated)'!$B$2:$B$53,'Share Values'!W$11,'Transactions (Dated)'!$C$2:$C$53,"Buy")-SUMIFS('Transactions (Dated)'!$E$2:$E$53,'Transactions (Dated)'!$D$2:$D$53,'Share Values'!$V548,'Transactions (Dated)'!$B$2:$B$53,'Share Values'!W$11,'Transactions (Dated)'!$C$2:$C$53,"Sell")</f>
        <v>4625</v>
      </c>
      <c r="X548" s="40">
        <f ca="1">X547+SUMIFS('Transactions (Dated)'!$E$2:$E$53,'Transactions (Dated)'!$D$2:$D$53,'Share Values'!$V548,'Transactions (Dated)'!$B$2:$B$53,'Share Values'!X$11,'Transactions (Dated)'!$C$2:$C$53,"Buy")-SUMIFS('Transactions (Dated)'!$E$2:$E$53,'Transactions (Dated)'!$D$2:$D$53,'Share Values'!$V548,'Transactions (Dated)'!$B$2:$B$53,'Share Values'!X$11,'Transactions (Dated)'!$C$2:$C$53,"Sell")</f>
        <v>9375</v>
      </c>
      <c r="Y548" s="40">
        <f ca="1">Y547+SUMIFS('Transactions (Dated)'!$E$2:$E$53,'Transactions (Dated)'!$D$2:$D$53,'Share Values'!$V548,'Transactions (Dated)'!$B$2:$B$53,'Share Values'!Y$11,'Transactions (Dated)'!$C$2:$C$53,"Buy")-SUMIFS('Transactions (Dated)'!$E$2:$E$53,'Transactions (Dated)'!$D$2:$D$53,'Share Values'!$V548,'Transactions (Dated)'!$B$2:$B$53,'Share Values'!Y$11,'Transactions (Dated)'!$C$2:$C$53,"Sell")</f>
        <v>0</v>
      </c>
      <c r="Z548" s="40">
        <f ca="1">Z547+SUMIFS('Transactions (Dated)'!$E$2:$E$53,'Transactions (Dated)'!$D$2:$D$53,'Share Values'!$V548,'Transactions (Dated)'!$B$2:$B$53,'Share Values'!Z$11,'Transactions (Dated)'!$C$2:$C$53,"Buy")-SUMIFS('Transactions (Dated)'!$E$2:$E$53,'Transactions (Dated)'!$D$2:$D$53,'Share Values'!$V548,'Transactions (Dated)'!$B$2:$B$53,'Share Values'!Z$11,'Transactions (Dated)'!$C$2:$C$53,"Sell")</f>
        <v>1892</v>
      </c>
      <c r="AA548" s="40">
        <f ca="1">AA547+SUMIFS('Transactions (Dated)'!$E$2:$E$53,'Transactions (Dated)'!$D$2:$D$53,'Share Values'!$V548,'Transactions (Dated)'!$B$2:$B$53,'Share Values'!AA$11,'Transactions (Dated)'!$C$2:$C$53,"Buy")-SUMIFS('Transactions (Dated)'!$E$2:$E$53,'Transactions (Dated)'!$D$2:$D$53,'Share Values'!$V548,'Transactions (Dated)'!$B$2:$B$53,'Share Values'!AA$11,'Transactions (Dated)'!$C$2:$C$53,"Sell")</f>
        <v>2348</v>
      </c>
      <c r="AB548" s="40">
        <f ca="1">AB547+SUMIFS('Transactions (Dated)'!$E$2:$E$53,'Transactions (Dated)'!$D$2:$D$53,'Share Values'!$V548,'Transactions (Dated)'!$B$2:$B$53,'Share Values'!AB$11,'Transactions (Dated)'!$C$2:$C$53,"Buy")-SUMIFS('Transactions (Dated)'!$E$2:$E$53,'Transactions (Dated)'!$D$2:$D$53,'Share Values'!$V548,'Transactions (Dated)'!$B$2:$B$53,'Share Values'!AB$11,'Transactions (Dated)'!$C$2:$C$53,"Sell")</f>
        <v>4900</v>
      </c>
      <c r="AC548" s="40">
        <f ca="1">AC547+SUMIFS('Transactions (Dated)'!$E$2:$E$53,'Transactions (Dated)'!$D$2:$D$53,'Share Values'!$V548,'Transactions (Dated)'!$B$2:$B$53,'Share Values'!AC$11,'Transactions (Dated)'!$C$2:$C$53,"Buy")-SUMIFS('Transactions (Dated)'!$E$2:$E$53,'Transactions (Dated)'!$D$2:$D$53,'Share Values'!$V548,'Transactions (Dated)'!$B$2:$B$53,'Share Values'!AC$11,'Transactions (Dated)'!$C$2:$C$53,"Sell")</f>
        <v>2900</v>
      </c>
      <c r="AD548" s="40">
        <f ca="1">AD547+SUMIFS('Transactions (Dated)'!$E$2:$E$53,'Transactions (Dated)'!$D$2:$D$53,'Share Values'!$V548,'Transactions (Dated)'!$B$2:$B$53,'Share Values'!AD$11,'Transactions (Dated)'!$C$2:$C$53,"Buy")-SUMIFS('Transactions (Dated)'!$E$2:$E$53,'Transactions (Dated)'!$D$2:$D$53,'Share Values'!$V548,'Transactions (Dated)'!$B$2:$B$53,'Share Values'!AD$11,'Transactions (Dated)'!$C$2:$C$53,"Sell")</f>
        <v>14201</v>
      </c>
      <c r="AE548" s="40">
        <f ca="1">AE547+SUMIFS('Transactions (Dated)'!$E$2:$E$53,'Transactions (Dated)'!$D$2:$D$53,'Share Values'!$V548,'Transactions (Dated)'!$B$2:$B$53,'Share Values'!AE$11,'Transactions (Dated)'!$C$2:$C$53,"Buy")-SUMIFS('Transactions (Dated)'!$E$2:$E$53,'Transactions (Dated)'!$D$2:$D$53,'Share Values'!$V548,'Transactions (Dated)'!$B$2:$B$53,'Share Values'!AE$11,'Transactions (Dated)'!$C$2:$C$53,"Sell")</f>
        <v>6835</v>
      </c>
      <c r="AF548" s="40">
        <f ca="1">AF547+SUMIFS('Transactions (Dated)'!$E$2:$E$53,'Transactions (Dated)'!$D$2:$D$53,'Share Values'!$V548,'Transactions (Dated)'!$B$2:$B$53,'Share Values'!AF$11,'Transactions (Dated)'!$C$2:$C$53,"Buy")-SUMIFS('Transactions (Dated)'!$E$2:$E$53,'Transactions (Dated)'!$D$2:$D$53,'Share Values'!$V548,'Transactions (Dated)'!$B$2:$B$53,'Share Values'!AF$11,'Transactions (Dated)'!$C$2:$C$53,"Sell")</f>
        <v>4484</v>
      </c>
      <c r="AG548" s="40">
        <f ca="1">AG547+SUMIFS('Transactions (Dated)'!$E$2:$E$53,'Transactions (Dated)'!$D$2:$D$53,'Share Values'!$V548,'Transactions (Dated)'!$B$2:$B$53,'Share Values'!AG$11,'Transactions (Dated)'!$C$2:$C$53,"Buy")-SUMIFS('Transactions (Dated)'!$E$2:$E$53,'Transactions (Dated)'!$D$2:$D$53,'Share Values'!$V548,'Transactions (Dated)'!$B$2:$B$53,'Share Values'!AG$11,'Transactions (Dated)'!$C$2:$C$53,"Sell")</f>
        <v>2787</v>
      </c>
      <c r="AH548" s="40">
        <f ca="1">AH547+SUMIFS('Transactions (Dated)'!$E$2:$E$53,'Transactions (Dated)'!$D$2:$D$53,'Share Values'!$V548,'Transactions (Dated)'!$B$2:$B$53,'Share Values'!AH$11,'Transactions (Dated)'!$C$2:$C$53,"Buy")-SUMIFS('Transactions (Dated)'!$E$2:$E$53,'Transactions (Dated)'!$D$2:$D$53,'Share Values'!$V548,'Transactions (Dated)'!$B$2:$B$53,'Share Values'!AH$11,'Transactions (Dated)'!$C$2:$C$53,"Sell")</f>
        <v>41666</v>
      </c>
      <c r="AI548" s="40">
        <f ca="1">AI547+SUMIFS('Transactions (Dated)'!$E$2:$E$53,'Transactions (Dated)'!$D$2:$D$53,'Share Values'!$V548,'Transactions (Dated)'!$B$2:$B$53,'Share Values'!AI$11,'Transactions (Dated)'!$C$2:$C$53,"Buy")-SUMIFS('Transactions (Dated)'!$E$2:$E$53,'Transactions (Dated)'!$D$2:$D$53,'Share Values'!$V548,'Transactions (Dated)'!$B$2:$B$53,'Share Values'!AI$11,'Transactions (Dated)'!$C$2:$C$53,"Sell")</f>
        <v>0</v>
      </c>
      <c r="AJ548" s="40">
        <f ca="1">AJ547+SUMIFS('Transactions (Dated)'!$E$2:$E$53,'Transactions (Dated)'!$D$2:$D$53,'Share Values'!$V548,'Transactions (Dated)'!$B$2:$B$53,'Share Values'!AJ$11,'Transactions (Dated)'!$C$2:$C$53,"Buy")-SUMIFS('Transactions (Dated)'!$E$2:$E$53,'Transactions (Dated)'!$D$2:$D$53,'Share Values'!$V548,'Transactions (Dated)'!$B$2:$B$53,'Share Values'!AJ$11,'Transactions (Dated)'!$C$2:$C$53,"Sell")</f>
        <v>0</v>
      </c>
      <c r="AM548" s="3">
        <f t="shared" si="225"/>
        <v>42692</v>
      </c>
      <c r="AN548" s="6">
        <f t="shared" ca="1" si="226"/>
        <v>47406.25</v>
      </c>
      <c r="AO548" s="6">
        <f t="shared" ca="1" si="227"/>
        <v>23062.5</v>
      </c>
      <c r="AP548" s="6">
        <f t="shared" ca="1" si="228"/>
        <v>0</v>
      </c>
      <c r="AQ548" s="6">
        <f t="shared" ca="1" si="229"/>
        <v>71612.2</v>
      </c>
      <c r="AR548" s="6">
        <f t="shared" ca="1" si="230"/>
        <v>28058.6</v>
      </c>
      <c r="AS548" s="6">
        <f t="shared" ca="1" si="231"/>
        <v>64925</v>
      </c>
      <c r="AT548" s="6">
        <f t="shared" ca="1" si="232"/>
        <v>42862</v>
      </c>
      <c r="AU548" s="6">
        <f t="shared" ca="1" si="233"/>
        <v>91454.44</v>
      </c>
      <c r="AV548" s="6">
        <f t="shared" ca="1" si="234"/>
        <v>59601.200000000004</v>
      </c>
      <c r="AW548" s="6">
        <f t="shared" ca="1" si="235"/>
        <v>53314.76</v>
      </c>
      <c r="AX548" s="6">
        <f t="shared" ca="1" si="236"/>
        <v>56464.62</v>
      </c>
      <c r="AY548" s="6">
        <f t="shared" ca="1" si="237"/>
        <v>52915.82</v>
      </c>
      <c r="AZ548" s="6">
        <f t="shared" ca="1" si="238"/>
        <v>0</v>
      </c>
      <c r="BA548" s="6">
        <f t="shared" ca="1" si="239"/>
        <v>0</v>
      </c>
      <c r="BB548" s="6"/>
      <c r="BD548" s="4">
        <f t="shared" ca="1" si="240"/>
        <v>591677.39</v>
      </c>
      <c r="BF548" s="3">
        <f t="shared" si="241"/>
        <v>42692</v>
      </c>
      <c r="BG548" s="6">
        <f>BG547+SUMIFS('Transactions (Dated)'!H:H,'Transactions (Dated)'!D:D,'Share Values'!AM548)</f>
        <v>483773.09999999992</v>
      </c>
      <c r="BH548" s="6">
        <f ca="1">BH547+SUMIFS('Transactions (Dated)'!$F:$F,'Transactions (Dated)'!$D:$D,$BF548,'Transactions (Dated)'!$B:$B,BH$11,'Transactions (Dated)'!$C:$C,"Dividend (paid to cash)")*W548</f>
        <v>0</v>
      </c>
      <c r="BI548" s="6">
        <f ca="1">BI547+SUMIFS('Transactions (Dated)'!$F:$F,'Transactions (Dated)'!$D:$D,$BF548,'Transactions (Dated)'!$B:$B,BI$11,'Transactions (Dated)'!$C:$C,"Dividend (paid to cash)")*X548</f>
        <v>2421.875</v>
      </c>
      <c r="BJ548" s="6">
        <f ca="1">BJ547+SUMIFS('Transactions (Dated)'!$F:$F,'Transactions (Dated)'!$D:$D,$BF548,'Transactions (Dated)'!$B:$B,BJ$11,'Transactions (Dated)'!$C:$C,"Dividend (paid to cash)")*Y548</f>
        <v>0</v>
      </c>
      <c r="BK548" s="6">
        <f ca="1">BK547+SUMIFS('Transactions (Dated)'!$F:$F,'Transactions (Dated)'!$D:$D,$BF548,'Transactions (Dated)'!$B:$B,BK$11,'Transactions (Dated)'!$C:$C,"Dividend (paid to cash)")*Z548</f>
        <v>567.6</v>
      </c>
      <c r="BL548" s="6">
        <f ca="1">BL547+SUMIFS('Transactions (Dated)'!$F:$F,'Transactions (Dated)'!$D:$D,$BF548,'Transactions (Dated)'!$B:$B,BL$11,'Transactions (Dated)'!$C:$C,"Dividend (paid to cash)")*AA548</f>
        <v>0</v>
      </c>
      <c r="BM548" s="6">
        <f ca="1">BM547+SUMIFS('Transactions (Dated)'!$F:$F,'Transactions (Dated)'!$D:$D,$BF548,'Transactions (Dated)'!$B:$B,BM$11,'Transactions (Dated)'!$C:$C,"Dividend (paid to cash)")*AB548</f>
        <v>3952.4870000000001</v>
      </c>
      <c r="BN548" s="6">
        <f ca="1">BN547+SUMIFS('Transactions (Dated)'!$F:$F,'Transactions (Dated)'!$D:$D,$BF548,'Transactions (Dated)'!$B:$B,BN$11,'Transactions (Dated)'!$C:$C,"Dividend (paid to cash)")*AC548</f>
        <v>3190</v>
      </c>
      <c r="BO548" s="6">
        <f ca="1">BO547+SUMIFS('Transactions (Dated)'!$F:$F,'Transactions (Dated)'!$D:$D,$BF548,'Transactions (Dated)'!$B:$B,BO$11,'Transactions (Dated)'!$C:$C,"Dividend (paid to cash)")*AD548</f>
        <v>0</v>
      </c>
      <c r="BP548" s="6">
        <f ca="1">BP547+SUMIFS('Transactions (Dated)'!$F:$F,'Transactions (Dated)'!$D:$D,$BF548,'Transactions (Dated)'!$B:$B,BP$11,'Transactions (Dated)'!$C:$C,"Dividend (paid to cash)")*AE548</f>
        <v>0</v>
      </c>
      <c r="BQ548" s="6">
        <f ca="1">BQ547+SUMIFS('Transactions (Dated)'!$F:$F,'Transactions (Dated)'!$D:$D,$BF548,'Transactions (Dated)'!$B:$B,BQ$11,'Transactions (Dated)'!$C:$C,"Dividend (paid to cash)")*AF548</f>
        <v>0</v>
      </c>
      <c r="BR548" s="6">
        <f ca="1">BR547+SUMIFS('Transactions (Dated)'!$F:$F,'Transactions (Dated)'!$D:$D,$BF548,'Transactions (Dated)'!$B:$B,BR$11,'Transactions (Dated)'!$C:$C,"Dividend (paid to cash)")*AG548</f>
        <v>0</v>
      </c>
      <c r="BS548" s="6">
        <f ca="1">BS547+SUMIFS('Transactions (Dated)'!$F:$F,'Transactions (Dated)'!$D:$D,$BF548,'Transactions (Dated)'!$B:$B,BS$11,'Transactions (Dated)'!$C:$C,"Dividend (paid to cash)")*AH548</f>
        <v>0</v>
      </c>
      <c r="BT548" s="6">
        <f ca="1">BT547+SUMIFS('Transactions (Dated)'!$F:$F,'Transactions (Dated)'!$D:$D,$BF548,'Transactions (Dated)'!$B:$B,BT$11,'Transactions (Dated)'!$C:$C,"Dividend (paid to cash)")*AI548</f>
        <v>0</v>
      </c>
      <c r="BU548" s="6">
        <f ca="1">BU547+SUMIFS('Transactions (Dated)'!$F:$F,'Transactions (Dated)'!$D:$D,$BF548,'Transactions (Dated)'!$B:$B,BU$11,'Transactions (Dated)'!$C:$C,"Dividend (paid to cash)")*AJ548</f>
        <v>0</v>
      </c>
      <c r="BX548" s="6">
        <f t="shared" ca="1" si="242"/>
        <v>493905.06199999992</v>
      </c>
      <c r="BZ548" s="3">
        <f t="shared" si="243"/>
        <v>42692</v>
      </c>
      <c r="CA548" s="4">
        <f t="shared" ca="1" si="244"/>
        <v>591677.39</v>
      </c>
      <c r="CB548" s="4">
        <f t="shared" ca="1" si="245"/>
        <v>493905.06199999992</v>
      </c>
      <c r="CD548" s="4">
        <f t="shared" ca="1" si="246"/>
        <v>1085582.452</v>
      </c>
    </row>
    <row r="549" spans="2:82" x14ac:dyDescent="0.15">
      <c r="B549" s="3">
        <f t="shared" si="221"/>
        <v>42695</v>
      </c>
      <c r="C549" s="2">
        <v>15039.9</v>
      </c>
      <c r="E549" s="70">
        <v>42695</v>
      </c>
      <c r="F549" s="69">
        <v>10.18</v>
      </c>
      <c r="G549" s="69">
        <v>2.4500000000000002</v>
      </c>
      <c r="H549" s="69">
        <v>20.329999999999998</v>
      </c>
      <c r="I549" s="69">
        <v>37.85</v>
      </c>
      <c r="J549" s="69">
        <v>12.08</v>
      </c>
      <c r="K549" s="69">
        <v>13.25</v>
      </c>
      <c r="L549" s="69">
        <v>15</v>
      </c>
      <c r="M549" s="69">
        <v>6.53</v>
      </c>
      <c r="N549" s="69">
        <v>8.61</v>
      </c>
      <c r="O549" s="69">
        <v>11.93</v>
      </c>
      <c r="P549" s="69">
        <v>20.350000000000001</v>
      </c>
      <c r="Q549" s="69">
        <v>1.28</v>
      </c>
      <c r="R549" s="69">
        <v>8.08</v>
      </c>
      <c r="S549" s="69">
        <v>40.44</v>
      </c>
      <c r="V549" s="3">
        <f t="shared" si="224"/>
        <v>42695</v>
      </c>
      <c r="W549" s="40">
        <f ca="1">W548+SUMIFS('Transactions (Dated)'!$E$2:$E$53,'Transactions (Dated)'!$D$2:$D$53,'Share Values'!$V549,'Transactions (Dated)'!$B$2:$B$53,'Share Values'!W$11,'Transactions (Dated)'!$C$2:$C$53,"Buy")-SUMIFS('Transactions (Dated)'!$E$2:$E$53,'Transactions (Dated)'!$D$2:$D$53,'Share Values'!$V549,'Transactions (Dated)'!$B$2:$B$53,'Share Values'!W$11,'Transactions (Dated)'!$C$2:$C$53,"Sell")</f>
        <v>4625</v>
      </c>
      <c r="X549" s="40">
        <f ca="1">X548+SUMIFS('Transactions (Dated)'!$E$2:$E$53,'Transactions (Dated)'!$D$2:$D$53,'Share Values'!$V549,'Transactions (Dated)'!$B$2:$B$53,'Share Values'!X$11,'Transactions (Dated)'!$C$2:$C$53,"Buy")-SUMIFS('Transactions (Dated)'!$E$2:$E$53,'Transactions (Dated)'!$D$2:$D$53,'Share Values'!$V549,'Transactions (Dated)'!$B$2:$B$53,'Share Values'!X$11,'Transactions (Dated)'!$C$2:$C$53,"Sell")</f>
        <v>9375</v>
      </c>
      <c r="Y549" s="40">
        <f ca="1">Y548+SUMIFS('Transactions (Dated)'!$E$2:$E$53,'Transactions (Dated)'!$D$2:$D$53,'Share Values'!$V549,'Transactions (Dated)'!$B$2:$B$53,'Share Values'!Y$11,'Transactions (Dated)'!$C$2:$C$53,"Buy")-SUMIFS('Transactions (Dated)'!$E$2:$E$53,'Transactions (Dated)'!$D$2:$D$53,'Share Values'!$V549,'Transactions (Dated)'!$B$2:$B$53,'Share Values'!Y$11,'Transactions (Dated)'!$C$2:$C$53,"Sell")</f>
        <v>0</v>
      </c>
      <c r="Z549" s="40">
        <f ca="1">Z548+SUMIFS('Transactions (Dated)'!$E$2:$E$53,'Transactions (Dated)'!$D$2:$D$53,'Share Values'!$V549,'Transactions (Dated)'!$B$2:$B$53,'Share Values'!Z$11,'Transactions (Dated)'!$C$2:$C$53,"Buy")-SUMIFS('Transactions (Dated)'!$E$2:$E$53,'Transactions (Dated)'!$D$2:$D$53,'Share Values'!$V549,'Transactions (Dated)'!$B$2:$B$53,'Share Values'!Z$11,'Transactions (Dated)'!$C$2:$C$53,"Sell")</f>
        <v>1892</v>
      </c>
      <c r="AA549" s="40">
        <f ca="1">AA548+SUMIFS('Transactions (Dated)'!$E$2:$E$53,'Transactions (Dated)'!$D$2:$D$53,'Share Values'!$V549,'Transactions (Dated)'!$B$2:$B$53,'Share Values'!AA$11,'Transactions (Dated)'!$C$2:$C$53,"Buy")-SUMIFS('Transactions (Dated)'!$E$2:$E$53,'Transactions (Dated)'!$D$2:$D$53,'Share Values'!$V549,'Transactions (Dated)'!$B$2:$B$53,'Share Values'!AA$11,'Transactions (Dated)'!$C$2:$C$53,"Sell")</f>
        <v>2348</v>
      </c>
      <c r="AB549" s="40">
        <f ca="1">AB548+SUMIFS('Transactions (Dated)'!$E$2:$E$53,'Transactions (Dated)'!$D$2:$D$53,'Share Values'!$V549,'Transactions (Dated)'!$B$2:$B$53,'Share Values'!AB$11,'Transactions (Dated)'!$C$2:$C$53,"Buy")-SUMIFS('Transactions (Dated)'!$E$2:$E$53,'Transactions (Dated)'!$D$2:$D$53,'Share Values'!$V549,'Transactions (Dated)'!$B$2:$B$53,'Share Values'!AB$11,'Transactions (Dated)'!$C$2:$C$53,"Sell")</f>
        <v>4900</v>
      </c>
      <c r="AC549" s="40">
        <f ca="1">AC548+SUMIFS('Transactions (Dated)'!$E$2:$E$53,'Transactions (Dated)'!$D$2:$D$53,'Share Values'!$V549,'Transactions (Dated)'!$B$2:$B$53,'Share Values'!AC$11,'Transactions (Dated)'!$C$2:$C$53,"Buy")-SUMIFS('Transactions (Dated)'!$E$2:$E$53,'Transactions (Dated)'!$D$2:$D$53,'Share Values'!$V549,'Transactions (Dated)'!$B$2:$B$53,'Share Values'!AC$11,'Transactions (Dated)'!$C$2:$C$53,"Sell")</f>
        <v>2900</v>
      </c>
      <c r="AD549" s="40">
        <f ca="1">AD548+SUMIFS('Transactions (Dated)'!$E$2:$E$53,'Transactions (Dated)'!$D$2:$D$53,'Share Values'!$V549,'Transactions (Dated)'!$B$2:$B$53,'Share Values'!AD$11,'Transactions (Dated)'!$C$2:$C$53,"Buy")-SUMIFS('Transactions (Dated)'!$E$2:$E$53,'Transactions (Dated)'!$D$2:$D$53,'Share Values'!$V549,'Transactions (Dated)'!$B$2:$B$53,'Share Values'!AD$11,'Transactions (Dated)'!$C$2:$C$53,"Sell")</f>
        <v>14201</v>
      </c>
      <c r="AE549" s="40">
        <f ca="1">AE548+SUMIFS('Transactions (Dated)'!$E$2:$E$53,'Transactions (Dated)'!$D$2:$D$53,'Share Values'!$V549,'Transactions (Dated)'!$B$2:$B$53,'Share Values'!AE$11,'Transactions (Dated)'!$C$2:$C$53,"Buy")-SUMIFS('Transactions (Dated)'!$E$2:$E$53,'Transactions (Dated)'!$D$2:$D$53,'Share Values'!$V549,'Transactions (Dated)'!$B$2:$B$53,'Share Values'!AE$11,'Transactions (Dated)'!$C$2:$C$53,"Sell")</f>
        <v>6835</v>
      </c>
      <c r="AF549" s="40">
        <f ca="1">AF548+SUMIFS('Transactions (Dated)'!$E$2:$E$53,'Transactions (Dated)'!$D$2:$D$53,'Share Values'!$V549,'Transactions (Dated)'!$B$2:$B$53,'Share Values'!AF$11,'Transactions (Dated)'!$C$2:$C$53,"Buy")-SUMIFS('Transactions (Dated)'!$E$2:$E$53,'Transactions (Dated)'!$D$2:$D$53,'Share Values'!$V549,'Transactions (Dated)'!$B$2:$B$53,'Share Values'!AF$11,'Transactions (Dated)'!$C$2:$C$53,"Sell")</f>
        <v>4484</v>
      </c>
      <c r="AG549" s="40">
        <f ca="1">AG548+SUMIFS('Transactions (Dated)'!$E$2:$E$53,'Transactions (Dated)'!$D$2:$D$53,'Share Values'!$V549,'Transactions (Dated)'!$B$2:$B$53,'Share Values'!AG$11,'Transactions (Dated)'!$C$2:$C$53,"Buy")-SUMIFS('Transactions (Dated)'!$E$2:$E$53,'Transactions (Dated)'!$D$2:$D$53,'Share Values'!$V549,'Transactions (Dated)'!$B$2:$B$53,'Share Values'!AG$11,'Transactions (Dated)'!$C$2:$C$53,"Sell")</f>
        <v>2787</v>
      </c>
      <c r="AH549" s="40">
        <f ca="1">AH548+SUMIFS('Transactions (Dated)'!$E$2:$E$53,'Transactions (Dated)'!$D$2:$D$53,'Share Values'!$V549,'Transactions (Dated)'!$B$2:$B$53,'Share Values'!AH$11,'Transactions (Dated)'!$C$2:$C$53,"Buy")-SUMIFS('Transactions (Dated)'!$E$2:$E$53,'Transactions (Dated)'!$D$2:$D$53,'Share Values'!$V549,'Transactions (Dated)'!$B$2:$B$53,'Share Values'!AH$11,'Transactions (Dated)'!$C$2:$C$53,"Sell")</f>
        <v>41666</v>
      </c>
      <c r="AI549" s="40">
        <f ca="1">AI548+SUMIFS('Transactions (Dated)'!$E$2:$E$53,'Transactions (Dated)'!$D$2:$D$53,'Share Values'!$V549,'Transactions (Dated)'!$B$2:$B$53,'Share Values'!AI$11,'Transactions (Dated)'!$C$2:$C$53,"Buy")-SUMIFS('Transactions (Dated)'!$E$2:$E$53,'Transactions (Dated)'!$D$2:$D$53,'Share Values'!$V549,'Transactions (Dated)'!$B$2:$B$53,'Share Values'!AI$11,'Transactions (Dated)'!$C$2:$C$53,"Sell")</f>
        <v>0</v>
      </c>
      <c r="AJ549" s="40">
        <f ca="1">AJ548+SUMIFS('Transactions (Dated)'!$E$2:$E$53,'Transactions (Dated)'!$D$2:$D$53,'Share Values'!$V549,'Transactions (Dated)'!$B$2:$B$53,'Share Values'!AJ$11,'Transactions (Dated)'!$C$2:$C$53,"Buy")-SUMIFS('Transactions (Dated)'!$E$2:$E$53,'Transactions (Dated)'!$D$2:$D$53,'Share Values'!$V549,'Transactions (Dated)'!$B$2:$B$53,'Share Values'!AJ$11,'Transactions (Dated)'!$C$2:$C$53,"Sell")</f>
        <v>0</v>
      </c>
      <c r="AM549" s="3">
        <f t="shared" si="225"/>
        <v>42695</v>
      </c>
      <c r="AN549" s="6">
        <f t="shared" ca="1" si="226"/>
        <v>47082.5</v>
      </c>
      <c r="AO549" s="6">
        <f t="shared" ca="1" si="227"/>
        <v>22968.75</v>
      </c>
      <c r="AP549" s="6">
        <f t="shared" ca="1" si="228"/>
        <v>0</v>
      </c>
      <c r="AQ549" s="6">
        <f t="shared" ca="1" si="229"/>
        <v>71612.2</v>
      </c>
      <c r="AR549" s="6">
        <f t="shared" ca="1" si="230"/>
        <v>28363.84</v>
      </c>
      <c r="AS549" s="6">
        <f t="shared" ca="1" si="231"/>
        <v>64925</v>
      </c>
      <c r="AT549" s="6">
        <f t="shared" ca="1" si="232"/>
        <v>43500</v>
      </c>
      <c r="AU549" s="6">
        <f t="shared" ca="1" si="233"/>
        <v>92732.53</v>
      </c>
      <c r="AV549" s="6">
        <f t="shared" ca="1" si="234"/>
        <v>58849.35</v>
      </c>
      <c r="AW549" s="6">
        <f t="shared" ca="1" si="235"/>
        <v>53494.119999999995</v>
      </c>
      <c r="AX549" s="6">
        <f t="shared" ca="1" si="236"/>
        <v>56715.450000000004</v>
      </c>
      <c r="AY549" s="6">
        <f t="shared" ca="1" si="237"/>
        <v>53332.480000000003</v>
      </c>
      <c r="AZ549" s="6">
        <f t="shared" ca="1" si="238"/>
        <v>0</v>
      </c>
      <c r="BA549" s="6">
        <f t="shared" ca="1" si="239"/>
        <v>0</v>
      </c>
      <c r="BB549" s="6"/>
      <c r="BD549" s="4">
        <f t="shared" ca="1" si="240"/>
        <v>593576.22</v>
      </c>
      <c r="BF549" s="3">
        <f t="shared" si="241"/>
        <v>42695</v>
      </c>
      <c r="BG549" s="6">
        <f>BG548+SUMIFS('Transactions (Dated)'!H:H,'Transactions (Dated)'!D:D,'Share Values'!AM549)</f>
        <v>483773.09999999992</v>
      </c>
      <c r="BH549" s="6">
        <f ca="1">BH548+SUMIFS('Transactions (Dated)'!$F:$F,'Transactions (Dated)'!$D:$D,$BF549,'Transactions (Dated)'!$B:$B,BH$11,'Transactions (Dated)'!$C:$C,"Dividend (paid to cash)")*W549</f>
        <v>0</v>
      </c>
      <c r="BI549" s="6">
        <f ca="1">BI548+SUMIFS('Transactions (Dated)'!$F:$F,'Transactions (Dated)'!$D:$D,$BF549,'Transactions (Dated)'!$B:$B,BI$11,'Transactions (Dated)'!$C:$C,"Dividend (paid to cash)")*X549</f>
        <v>2421.875</v>
      </c>
      <c r="BJ549" s="6">
        <f ca="1">BJ548+SUMIFS('Transactions (Dated)'!$F:$F,'Transactions (Dated)'!$D:$D,$BF549,'Transactions (Dated)'!$B:$B,BJ$11,'Transactions (Dated)'!$C:$C,"Dividend (paid to cash)")*Y549</f>
        <v>0</v>
      </c>
      <c r="BK549" s="6">
        <f ca="1">BK548+SUMIFS('Transactions (Dated)'!$F:$F,'Transactions (Dated)'!$D:$D,$BF549,'Transactions (Dated)'!$B:$B,BK$11,'Transactions (Dated)'!$C:$C,"Dividend (paid to cash)")*Z549</f>
        <v>567.6</v>
      </c>
      <c r="BL549" s="6">
        <f ca="1">BL548+SUMIFS('Transactions (Dated)'!$F:$F,'Transactions (Dated)'!$D:$D,$BF549,'Transactions (Dated)'!$B:$B,BL$11,'Transactions (Dated)'!$C:$C,"Dividend (paid to cash)")*AA549</f>
        <v>0</v>
      </c>
      <c r="BM549" s="6">
        <f ca="1">BM548+SUMIFS('Transactions (Dated)'!$F:$F,'Transactions (Dated)'!$D:$D,$BF549,'Transactions (Dated)'!$B:$B,BM$11,'Transactions (Dated)'!$C:$C,"Dividend (paid to cash)")*AB549</f>
        <v>3952.4870000000001</v>
      </c>
      <c r="BN549" s="6">
        <f ca="1">BN548+SUMIFS('Transactions (Dated)'!$F:$F,'Transactions (Dated)'!$D:$D,$BF549,'Transactions (Dated)'!$B:$B,BN$11,'Transactions (Dated)'!$C:$C,"Dividend (paid to cash)")*AC549</f>
        <v>3190</v>
      </c>
      <c r="BO549" s="6">
        <f ca="1">BO548+SUMIFS('Transactions (Dated)'!$F:$F,'Transactions (Dated)'!$D:$D,$BF549,'Transactions (Dated)'!$B:$B,BO$11,'Transactions (Dated)'!$C:$C,"Dividend (paid to cash)")*AD549</f>
        <v>0</v>
      </c>
      <c r="BP549" s="6">
        <f ca="1">BP548+SUMIFS('Transactions (Dated)'!$F:$F,'Transactions (Dated)'!$D:$D,$BF549,'Transactions (Dated)'!$B:$B,BP$11,'Transactions (Dated)'!$C:$C,"Dividend (paid to cash)")*AE549</f>
        <v>0</v>
      </c>
      <c r="BQ549" s="6">
        <f ca="1">BQ548+SUMIFS('Transactions (Dated)'!$F:$F,'Transactions (Dated)'!$D:$D,$BF549,'Transactions (Dated)'!$B:$B,BQ$11,'Transactions (Dated)'!$C:$C,"Dividend (paid to cash)")*AF549</f>
        <v>0</v>
      </c>
      <c r="BR549" s="6">
        <f ca="1">BR548+SUMIFS('Transactions (Dated)'!$F:$F,'Transactions (Dated)'!$D:$D,$BF549,'Transactions (Dated)'!$B:$B,BR$11,'Transactions (Dated)'!$C:$C,"Dividend (paid to cash)")*AG549</f>
        <v>0</v>
      </c>
      <c r="BS549" s="6">
        <f ca="1">BS548+SUMIFS('Transactions (Dated)'!$F:$F,'Transactions (Dated)'!$D:$D,$BF549,'Transactions (Dated)'!$B:$B,BS$11,'Transactions (Dated)'!$C:$C,"Dividend (paid to cash)")*AH549</f>
        <v>0</v>
      </c>
      <c r="BT549" s="6">
        <f ca="1">BT548+SUMIFS('Transactions (Dated)'!$F:$F,'Transactions (Dated)'!$D:$D,$BF549,'Transactions (Dated)'!$B:$B,BT$11,'Transactions (Dated)'!$C:$C,"Dividend (paid to cash)")*AI549</f>
        <v>0</v>
      </c>
      <c r="BU549" s="6">
        <f ca="1">BU548+SUMIFS('Transactions (Dated)'!$F:$F,'Transactions (Dated)'!$D:$D,$BF549,'Transactions (Dated)'!$B:$B,BU$11,'Transactions (Dated)'!$C:$C,"Dividend (paid to cash)")*AJ549</f>
        <v>0</v>
      </c>
      <c r="BX549" s="6">
        <f t="shared" ca="1" si="242"/>
        <v>493905.06199999992</v>
      </c>
      <c r="BZ549" s="3">
        <f t="shared" si="243"/>
        <v>42695</v>
      </c>
      <c r="CA549" s="4">
        <f t="shared" ca="1" si="244"/>
        <v>593576.22</v>
      </c>
      <c r="CB549" s="4">
        <f t="shared" ca="1" si="245"/>
        <v>493905.06199999992</v>
      </c>
      <c r="CD549" s="4">
        <f t="shared" ca="1" si="246"/>
        <v>1087481.2819999999</v>
      </c>
    </row>
    <row r="550" spans="2:82" x14ac:dyDescent="0.15">
      <c r="B550" s="3">
        <f t="shared" si="221"/>
        <v>42696</v>
      </c>
      <c r="C550" s="2">
        <v>15100.4</v>
      </c>
      <c r="E550" s="70">
        <v>42696</v>
      </c>
      <c r="F550" s="69">
        <v>10.220000000000001</v>
      </c>
      <c r="G550" s="69">
        <v>2.38</v>
      </c>
      <c r="H550" s="69">
        <v>20.420000000000002</v>
      </c>
      <c r="I550" s="69">
        <v>37.83</v>
      </c>
      <c r="J550" s="69">
        <v>12.54</v>
      </c>
      <c r="K550" s="69">
        <v>13.39</v>
      </c>
      <c r="L550" s="69">
        <v>15.22</v>
      </c>
      <c r="M550" s="69">
        <v>6.76</v>
      </c>
      <c r="N550" s="69">
        <v>8.7100000000000009</v>
      </c>
      <c r="O550" s="69">
        <v>11.87</v>
      </c>
      <c r="P550" s="69">
        <v>20.72</v>
      </c>
      <c r="Q550" s="69">
        <v>1.26</v>
      </c>
      <c r="R550" s="69">
        <v>8.3699999999999992</v>
      </c>
      <c r="S550" s="69">
        <v>40.56</v>
      </c>
      <c r="V550" s="3">
        <f t="shared" si="224"/>
        <v>42696</v>
      </c>
      <c r="W550" s="40">
        <f ca="1">W549+SUMIFS('Transactions (Dated)'!$E$2:$E$53,'Transactions (Dated)'!$D$2:$D$53,'Share Values'!$V550,'Transactions (Dated)'!$B$2:$B$53,'Share Values'!W$11,'Transactions (Dated)'!$C$2:$C$53,"Buy")-SUMIFS('Transactions (Dated)'!$E$2:$E$53,'Transactions (Dated)'!$D$2:$D$53,'Share Values'!$V550,'Transactions (Dated)'!$B$2:$B$53,'Share Values'!W$11,'Transactions (Dated)'!$C$2:$C$53,"Sell")</f>
        <v>4625</v>
      </c>
      <c r="X550" s="40">
        <f ca="1">X549+SUMIFS('Transactions (Dated)'!$E$2:$E$53,'Transactions (Dated)'!$D$2:$D$53,'Share Values'!$V550,'Transactions (Dated)'!$B$2:$B$53,'Share Values'!X$11,'Transactions (Dated)'!$C$2:$C$53,"Buy")-SUMIFS('Transactions (Dated)'!$E$2:$E$53,'Transactions (Dated)'!$D$2:$D$53,'Share Values'!$V550,'Transactions (Dated)'!$B$2:$B$53,'Share Values'!X$11,'Transactions (Dated)'!$C$2:$C$53,"Sell")</f>
        <v>9375</v>
      </c>
      <c r="Y550" s="40">
        <f ca="1">Y549+SUMIFS('Transactions (Dated)'!$E$2:$E$53,'Transactions (Dated)'!$D$2:$D$53,'Share Values'!$V550,'Transactions (Dated)'!$B$2:$B$53,'Share Values'!Y$11,'Transactions (Dated)'!$C$2:$C$53,"Buy")-SUMIFS('Transactions (Dated)'!$E$2:$E$53,'Transactions (Dated)'!$D$2:$D$53,'Share Values'!$V550,'Transactions (Dated)'!$B$2:$B$53,'Share Values'!Y$11,'Transactions (Dated)'!$C$2:$C$53,"Sell")</f>
        <v>0</v>
      </c>
      <c r="Z550" s="40">
        <f ca="1">Z549+SUMIFS('Transactions (Dated)'!$E$2:$E$53,'Transactions (Dated)'!$D$2:$D$53,'Share Values'!$V550,'Transactions (Dated)'!$B$2:$B$53,'Share Values'!Z$11,'Transactions (Dated)'!$C$2:$C$53,"Buy")-SUMIFS('Transactions (Dated)'!$E$2:$E$53,'Transactions (Dated)'!$D$2:$D$53,'Share Values'!$V550,'Transactions (Dated)'!$B$2:$B$53,'Share Values'!Z$11,'Transactions (Dated)'!$C$2:$C$53,"Sell")</f>
        <v>1892</v>
      </c>
      <c r="AA550" s="40">
        <f ca="1">AA549+SUMIFS('Transactions (Dated)'!$E$2:$E$53,'Transactions (Dated)'!$D$2:$D$53,'Share Values'!$V550,'Transactions (Dated)'!$B$2:$B$53,'Share Values'!AA$11,'Transactions (Dated)'!$C$2:$C$53,"Buy")-SUMIFS('Transactions (Dated)'!$E$2:$E$53,'Transactions (Dated)'!$D$2:$D$53,'Share Values'!$V550,'Transactions (Dated)'!$B$2:$B$53,'Share Values'!AA$11,'Transactions (Dated)'!$C$2:$C$53,"Sell")</f>
        <v>2348</v>
      </c>
      <c r="AB550" s="40">
        <f ca="1">AB549+SUMIFS('Transactions (Dated)'!$E$2:$E$53,'Transactions (Dated)'!$D$2:$D$53,'Share Values'!$V550,'Transactions (Dated)'!$B$2:$B$53,'Share Values'!AB$11,'Transactions (Dated)'!$C$2:$C$53,"Buy")-SUMIFS('Transactions (Dated)'!$E$2:$E$53,'Transactions (Dated)'!$D$2:$D$53,'Share Values'!$V550,'Transactions (Dated)'!$B$2:$B$53,'Share Values'!AB$11,'Transactions (Dated)'!$C$2:$C$53,"Sell")</f>
        <v>4900</v>
      </c>
      <c r="AC550" s="40">
        <f ca="1">AC549+SUMIFS('Transactions (Dated)'!$E$2:$E$53,'Transactions (Dated)'!$D$2:$D$53,'Share Values'!$V550,'Transactions (Dated)'!$B$2:$B$53,'Share Values'!AC$11,'Transactions (Dated)'!$C$2:$C$53,"Buy")-SUMIFS('Transactions (Dated)'!$E$2:$E$53,'Transactions (Dated)'!$D$2:$D$53,'Share Values'!$V550,'Transactions (Dated)'!$B$2:$B$53,'Share Values'!AC$11,'Transactions (Dated)'!$C$2:$C$53,"Sell")</f>
        <v>2900</v>
      </c>
      <c r="AD550" s="40">
        <f ca="1">AD549+SUMIFS('Transactions (Dated)'!$E$2:$E$53,'Transactions (Dated)'!$D$2:$D$53,'Share Values'!$V550,'Transactions (Dated)'!$B$2:$B$53,'Share Values'!AD$11,'Transactions (Dated)'!$C$2:$C$53,"Buy")-SUMIFS('Transactions (Dated)'!$E$2:$E$53,'Transactions (Dated)'!$D$2:$D$53,'Share Values'!$V550,'Transactions (Dated)'!$B$2:$B$53,'Share Values'!AD$11,'Transactions (Dated)'!$C$2:$C$53,"Sell")</f>
        <v>14201</v>
      </c>
      <c r="AE550" s="40">
        <f ca="1">AE549+SUMIFS('Transactions (Dated)'!$E$2:$E$53,'Transactions (Dated)'!$D$2:$D$53,'Share Values'!$V550,'Transactions (Dated)'!$B$2:$B$53,'Share Values'!AE$11,'Transactions (Dated)'!$C$2:$C$53,"Buy")-SUMIFS('Transactions (Dated)'!$E$2:$E$53,'Transactions (Dated)'!$D$2:$D$53,'Share Values'!$V550,'Transactions (Dated)'!$B$2:$B$53,'Share Values'!AE$11,'Transactions (Dated)'!$C$2:$C$53,"Sell")</f>
        <v>6835</v>
      </c>
      <c r="AF550" s="40">
        <f ca="1">AF549+SUMIFS('Transactions (Dated)'!$E$2:$E$53,'Transactions (Dated)'!$D$2:$D$53,'Share Values'!$V550,'Transactions (Dated)'!$B$2:$B$53,'Share Values'!AF$11,'Transactions (Dated)'!$C$2:$C$53,"Buy")-SUMIFS('Transactions (Dated)'!$E$2:$E$53,'Transactions (Dated)'!$D$2:$D$53,'Share Values'!$V550,'Transactions (Dated)'!$B$2:$B$53,'Share Values'!AF$11,'Transactions (Dated)'!$C$2:$C$53,"Sell")</f>
        <v>4484</v>
      </c>
      <c r="AG550" s="40">
        <f ca="1">AG549+SUMIFS('Transactions (Dated)'!$E$2:$E$53,'Transactions (Dated)'!$D$2:$D$53,'Share Values'!$V550,'Transactions (Dated)'!$B$2:$B$53,'Share Values'!AG$11,'Transactions (Dated)'!$C$2:$C$53,"Buy")-SUMIFS('Transactions (Dated)'!$E$2:$E$53,'Transactions (Dated)'!$D$2:$D$53,'Share Values'!$V550,'Transactions (Dated)'!$B$2:$B$53,'Share Values'!AG$11,'Transactions (Dated)'!$C$2:$C$53,"Sell")</f>
        <v>2787</v>
      </c>
      <c r="AH550" s="40">
        <f ca="1">AH549+SUMIFS('Transactions (Dated)'!$E$2:$E$53,'Transactions (Dated)'!$D$2:$D$53,'Share Values'!$V550,'Transactions (Dated)'!$B$2:$B$53,'Share Values'!AH$11,'Transactions (Dated)'!$C$2:$C$53,"Buy")-SUMIFS('Transactions (Dated)'!$E$2:$E$53,'Transactions (Dated)'!$D$2:$D$53,'Share Values'!$V550,'Transactions (Dated)'!$B$2:$B$53,'Share Values'!AH$11,'Transactions (Dated)'!$C$2:$C$53,"Sell")</f>
        <v>41666</v>
      </c>
      <c r="AI550" s="40">
        <f ca="1">AI549+SUMIFS('Transactions (Dated)'!$E$2:$E$53,'Transactions (Dated)'!$D$2:$D$53,'Share Values'!$V550,'Transactions (Dated)'!$B$2:$B$53,'Share Values'!AI$11,'Transactions (Dated)'!$C$2:$C$53,"Buy")-SUMIFS('Transactions (Dated)'!$E$2:$E$53,'Transactions (Dated)'!$D$2:$D$53,'Share Values'!$V550,'Transactions (Dated)'!$B$2:$B$53,'Share Values'!AI$11,'Transactions (Dated)'!$C$2:$C$53,"Sell")</f>
        <v>5973</v>
      </c>
      <c r="AJ550" s="40">
        <f ca="1">AJ549+SUMIFS('Transactions (Dated)'!$E$2:$E$53,'Transactions (Dated)'!$D$2:$D$53,'Share Values'!$V550,'Transactions (Dated)'!$B$2:$B$53,'Share Values'!AJ$11,'Transactions (Dated)'!$C$2:$C$53,"Buy")-SUMIFS('Transactions (Dated)'!$E$2:$E$53,'Transactions (Dated)'!$D$2:$D$53,'Share Values'!$V550,'Transactions (Dated)'!$B$2:$B$53,'Share Values'!AJ$11,'Transactions (Dated)'!$C$2:$C$53,"Sell")</f>
        <v>0</v>
      </c>
      <c r="AM550" s="3">
        <f t="shared" si="225"/>
        <v>42696</v>
      </c>
      <c r="AN550" s="6">
        <f t="shared" ca="1" si="226"/>
        <v>47267.5</v>
      </c>
      <c r="AO550" s="6">
        <f t="shared" ca="1" si="227"/>
        <v>22312.5</v>
      </c>
      <c r="AP550" s="6">
        <f t="shared" ca="1" si="228"/>
        <v>0</v>
      </c>
      <c r="AQ550" s="6">
        <f t="shared" ca="1" si="229"/>
        <v>71574.36</v>
      </c>
      <c r="AR550" s="6">
        <f t="shared" ca="1" si="230"/>
        <v>29443.919999999998</v>
      </c>
      <c r="AS550" s="6">
        <f t="shared" ca="1" si="231"/>
        <v>65611</v>
      </c>
      <c r="AT550" s="6">
        <f t="shared" ca="1" si="232"/>
        <v>44138</v>
      </c>
      <c r="AU550" s="6">
        <f t="shared" ca="1" si="233"/>
        <v>95998.76</v>
      </c>
      <c r="AV550" s="6">
        <f t="shared" ca="1" si="234"/>
        <v>59532.850000000006</v>
      </c>
      <c r="AW550" s="6">
        <f t="shared" ca="1" si="235"/>
        <v>53225.079999999994</v>
      </c>
      <c r="AX550" s="6">
        <f t="shared" ca="1" si="236"/>
        <v>57746.64</v>
      </c>
      <c r="AY550" s="6">
        <f t="shared" ca="1" si="237"/>
        <v>52499.16</v>
      </c>
      <c r="AZ550" s="6">
        <f t="shared" ca="1" si="238"/>
        <v>49994.009999999995</v>
      </c>
      <c r="BA550" s="6">
        <f t="shared" ca="1" si="239"/>
        <v>0</v>
      </c>
      <c r="BB550" s="6"/>
      <c r="BD550" s="4">
        <f t="shared" ca="1" si="240"/>
        <v>649343.78</v>
      </c>
      <c r="BF550" s="3">
        <f t="shared" si="241"/>
        <v>42696</v>
      </c>
      <c r="BG550" s="6">
        <f>BG549+SUMIFS('Transactions (Dated)'!H:H,'Transactions (Dated)'!D:D,'Share Values'!AM550)</f>
        <v>433769.08999999991</v>
      </c>
      <c r="BH550" s="6">
        <f ca="1">BH549+SUMIFS('Transactions (Dated)'!$F:$F,'Transactions (Dated)'!$D:$D,$BF550,'Transactions (Dated)'!$B:$B,BH$11,'Transactions (Dated)'!$C:$C,"Dividend (paid to cash)")*W550</f>
        <v>0</v>
      </c>
      <c r="BI550" s="6">
        <f ca="1">BI549+SUMIFS('Transactions (Dated)'!$F:$F,'Transactions (Dated)'!$D:$D,$BF550,'Transactions (Dated)'!$B:$B,BI$11,'Transactions (Dated)'!$C:$C,"Dividend (paid to cash)")*X550</f>
        <v>2421.875</v>
      </c>
      <c r="BJ550" s="6">
        <f ca="1">BJ549+SUMIFS('Transactions (Dated)'!$F:$F,'Transactions (Dated)'!$D:$D,$BF550,'Transactions (Dated)'!$B:$B,BJ$11,'Transactions (Dated)'!$C:$C,"Dividend (paid to cash)")*Y550</f>
        <v>0</v>
      </c>
      <c r="BK550" s="6">
        <f ca="1">BK549+SUMIFS('Transactions (Dated)'!$F:$F,'Transactions (Dated)'!$D:$D,$BF550,'Transactions (Dated)'!$B:$B,BK$11,'Transactions (Dated)'!$C:$C,"Dividend (paid to cash)")*Z550</f>
        <v>567.6</v>
      </c>
      <c r="BL550" s="6">
        <f ca="1">BL549+SUMIFS('Transactions (Dated)'!$F:$F,'Transactions (Dated)'!$D:$D,$BF550,'Transactions (Dated)'!$B:$B,BL$11,'Transactions (Dated)'!$C:$C,"Dividend (paid to cash)")*AA550</f>
        <v>0</v>
      </c>
      <c r="BM550" s="6">
        <f ca="1">BM549+SUMIFS('Transactions (Dated)'!$F:$F,'Transactions (Dated)'!$D:$D,$BF550,'Transactions (Dated)'!$B:$B,BM$11,'Transactions (Dated)'!$C:$C,"Dividend (paid to cash)")*AB550</f>
        <v>3952.4870000000001</v>
      </c>
      <c r="BN550" s="6">
        <f ca="1">BN549+SUMIFS('Transactions (Dated)'!$F:$F,'Transactions (Dated)'!$D:$D,$BF550,'Transactions (Dated)'!$B:$B,BN$11,'Transactions (Dated)'!$C:$C,"Dividend (paid to cash)")*AC550</f>
        <v>3190</v>
      </c>
      <c r="BO550" s="6">
        <f ca="1">BO549+SUMIFS('Transactions (Dated)'!$F:$F,'Transactions (Dated)'!$D:$D,$BF550,'Transactions (Dated)'!$B:$B,BO$11,'Transactions (Dated)'!$C:$C,"Dividend (paid to cash)")*AD550</f>
        <v>0</v>
      </c>
      <c r="BP550" s="6">
        <f ca="1">BP549+SUMIFS('Transactions (Dated)'!$F:$F,'Transactions (Dated)'!$D:$D,$BF550,'Transactions (Dated)'!$B:$B,BP$11,'Transactions (Dated)'!$C:$C,"Dividend (paid to cash)")*AE550</f>
        <v>0</v>
      </c>
      <c r="BQ550" s="6">
        <f ca="1">BQ549+SUMIFS('Transactions (Dated)'!$F:$F,'Transactions (Dated)'!$D:$D,$BF550,'Transactions (Dated)'!$B:$B,BQ$11,'Transactions (Dated)'!$C:$C,"Dividend (paid to cash)")*AF550</f>
        <v>0</v>
      </c>
      <c r="BR550" s="6">
        <f ca="1">BR549+SUMIFS('Transactions (Dated)'!$F:$F,'Transactions (Dated)'!$D:$D,$BF550,'Transactions (Dated)'!$B:$B,BR$11,'Transactions (Dated)'!$C:$C,"Dividend (paid to cash)")*AG550</f>
        <v>0</v>
      </c>
      <c r="BS550" s="6">
        <f ca="1">BS549+SUMIFS('Transactions (Dated)'!$F:$F,'Transactions (Dated)'!$D:$D,$BF550,'Transactions (Dated)'!$B:$B,BS$11,'Transactions (Dated)'!$C:$C,"Dividend (paid to cash)")*AH550</f>
        <v>0</v>
      </c>
      <c r="BT550" s="6">
        <f ca="1">BT549+SUMIFS('Transactions (Dated)'!$F:$F,'Transactions (Dated)'!$D:$D,$BF550,'Transactions (Dated)'!$B:$B,BT$11,'Transactions (Dated)'!$C:$C,"Dividend (paid to cash)")*AI550</f>
        <v>0</v>
      </c>
      <c r="BU550" s="6">
        <f ca="1">BU549+SUMIFS('Transactions (Dated)'!$F:$F,'Transactions (Dated)'!$D:$D,$BF550,'Transactions (Dated)'!$B:$B,BU$11,'Transactions (Dated)'!$C:$C,"Dividend (paid to cash)")*AJ550</f>
        <v>0</v>
      </c>
      <c r="BX550" s="6">
        <f t="shared" ca="1" si="242"/>
        <v>443901.05199999991</v>
      </c>
      <c r="BZ550" s="3">
        <f t="shared" si="243"/>
        <v>42696</v>
      </c>
      <c r="CA550" s="4">
        <f t="shared" ca="1" si="244"/>
        <v>649343.78</v>
      </c>
      <c r="CB550" s="4">
        <f t="shared" ca="1" si="245"/>
        <v>443901.05199999991</v>
      </c>
      <c r="CD550" s="4">
        <f t="shared" ca="1" si="246"/>
        <v>1093244.8319999999</v>
      </c>
    </row>
    <row r="551" spans="2:82" x14ac:dyDescent="0.15">
      <c r="B551" s="3">
        <f t="shared" si="221"/>
        <v>42697</v>
      </c>
      <c r="C551" s="2">
        <v>15080.9</v>
      </c>
      <c r="E551" s="70">
        <v>42697</v>
      </c>
      <c r="F551" s="69">
        <v>10.08</v>
      </c>
      <c r="G551" s="69">
        <v>2.39</v>
      </c>
      <c r="H551" s="69">
        <v>20.38</v>
      </c>
      <c r="I551" s="69">
        <v>37.64</v>
      </c>
      <c r="J551" s="69">
        <v>12.97</v>
      </c>
      <c r="K551" s="69">
        <v>13.47</v>
      </c>
      <c r="L551" s="69">
        <v>15.42</v>
      </c>
      <c r="M551" s="69">
        <v>6.5</v>
      </c>
      <c r="N551" s="69">
        <v>8.7100000000000009</v>
      </c>
      <c r="O551" s="69">
        <v>11.9</v>
      </c>
      <c r="P551" s="69">
        <v>20.51</v>
      </c>
      <c r="Q551" s="69">
        <v>1.26</v>
      </c>
      <c r="R551" s="69">
        <v>9.2799999999999994</v>
      </c>
      <c r="S551" s="69">
        <v>40.85</v>
      </c>
      <c r="V551" s="3">
        <f t="shared" si="224"/>
        <v>42697</v>
      </c>
      <c r="W551" s="40">
        <f ca="1">W550+SUMIFS('Transactions (Dated)'!$E$2:$E$53,'Transactions (Dated)'!$D$2:$D$53,'Share Values'!$V551,'Transactions (Dated)'!$B$2:$B$53,'Share Values'!W$11,'Transactions (Dated)'!$C$2:$C$53,"Buy")-SUMIFS('Transactions (Dated)'!$E$2:$E$53,'Transactions (Dated)'!$D$2:$D$53,'Share Values'!$V551,'Transactions (Dated)'!$B$2:$B$53,'Share Values'!W$11,'Transactions (Dated)'!$C$2:$C$53,"Sell")</f>
        <v>4625</v>
      </c>
      <c r="X551" s="40">
        <f ca="1">X550+SUMIFS('Transactions (Dated)'!$E$2:$E$53,'Transactions (Dated)'!$D$2:$D$53,'Share Values'!$V551,'Transactions (Dated)'!$B$2:$B$53,'Share Values'!X$11,'Transactions (Dated)'!$C$2:$C$53,"Buy")-SUMIFS('Transactions (Dated)'!$E$2:$E$53,'Transactions (Dated)'!$D$2:$D$53,'Share Values'!$V551,'Transactions (Dated)'!$B$2:$B$53,'Share Values'!X$11,'Transactions (Dated)'!$C$2:$C$53,"Sell")</f>
        <v>9375</v>
      </c>
      <c r="Y551" s="40">
        <f ca="1">Y550+SUMIFS('Transactions (Dated)'!$E$2:$E$53,'Transactions (Dated)'!$D$2:$D$53,'Share Values'!$V551,'Transactions (Dated)'!$B$2:$B$53,'Share Values'!Y$11,'Transactions (Dated)'!$C$2:$C$53,"Buy")-SUMIFS('Transactions (Dated)'!$E$2:$E$53,'Transactions (Dated)'!$D$2:$D$53,'Share Values'!$V551,'Transactions (Dated)'!$B$2:$B$53,'Share Values'!Y$11,'Transactions (Dated)'!$C$2:$C$53,"Sell")</f>
        <v>0</v>
      </c>
      <c r="Z551" s="40">
        <f ca="1">Z550+SUMIFS('Transactions (Dated)'!$E$2:$E$53,'Transactions (Dated)'!$D$2:$D$53,'Share Values'!$V551,'Transactions (Dated)'!$B$2:$B$53,'Share Values'!Z$11,'Transactions (Dated)'!$C$2:$C$53,"Buy")-SUMIFS('Transactions (Dated)'!$E$2:$E$53,'Transactions (Dated)'!$D$2:$D$53,'Share Values'!$V551,'Transactions (Dated)'!$B$2:$B$53,'Share Values'!Z$11,'Transactions (Dated)'!$C$2:$C$53,"Sell")</f>
        <v>1892</v>
      </c>
      <c r="AA551" s="40">
        <f ca="1">AA550+SUMIFS('Transactions (Dated)'!$E$2:$E$53,'Transactions (Dated)'!$D$2:$D$53,'Share Values'!$V551,'Transactions (Dated)'!$B$2:$B$53,'Share Values'!AA$11,'Transactions (Dated)'!$C$2:$C$53,"Buy")-SUMIFS('Transactions (Dated)'!$E$2:$E$53,'Transactions (Dated)'!$D$2:$D$53,'Share Values'!$V551,'Transactions (Dated)'!$B$2:$B$53,'Share Values'!AA$11,'Transactions (Dated)'!$C$2:$C$53,"Sell")</f>
        <v>2348</v>
      </c>
      <c r="AB551" s="40">
        <f ca="1">AB550+SUMIFS('Transactions (Dated)'!$E$2:$E$53,'Transactions (Dated)'!$D$2:$D$53,'Share Values'!$V551,'Transactions (Dated)'!$B$2:$B$53,'Share Values'!AB$11,'Transactions (Dated)'!$C$2:$C$53,"Buy")-SUMIFS('Transactions (Dated)'!$E$2:$E$53,'Transactions (Dated)'!$D$2:$D$53,'Share Values'!$V551,'Transactions (Dated)'!$B$2:$B$53,'Share Values'!AB$11,'Transactions (Dated)'!$C$2:$C$53,"Sell")</f>
        <v>4900</v>
      </c>
      <c r="AC551" s="40">
        <f ca="1">AC550+SUMIFS('Transactions (Dated)'!$E$2:$E$53,'Transactions (Dated)'!$D$2:$D$53,'Share Values'!$V551,'Transactions (Dated)'!$B$2:$B$53,'Share Values'!AC$11,'Transactions (Dated)'!$C$2:$C$53,"Buy")-SUMIFS('Transactions (Dated)'!$E$2:$E$53,'Transactions (Dated)'!$D$2:$D$53,'Share Values'!$V551,'Transactions (Dated)'!$B$2:$B$53,'Share Values'!AC$11,'Transactions (Dated)'!$C$2:$C$53,"Sell")</f>
        <v>2900</v>
      </c>
      <c r="AD551" s="40">
        <f ca="1">AD550+SUMIFS('Transactions (Dated)'!$E$2:$E$53,'Transactions (Dated)'!$D$2:$D$53,'Share Values'!$V551,'Transactions (Dated)'!$B$2:$B$53,'Share Values'!AD$11,'Transactions (Dated)'!$C$2:$C$53,"Buy")-SUMIFS('Transactions (Dated)'!$E$2:$E$53,'Transactions (Dated)'!$D$2:$D$53,'Share Values'!$V551,'Transactions (Dated)'!$B$2:$B$53,'Share Values'!AD$11,'Transactions (Dated)'!$C$2:$C$53,"Sell")</f>
        <v>14201</v>
      </c>
      <c r="AE551" s="40">
        <f ca="1">AE550+SUMIFS('Transactions (Dated)'!$E$2:$E$53,'Transactions (Dated)'!$D$2:$D$53,'Share Values'!$V551,'Transactions (Dated)'!$B$2:$B$53,'Share Values'!AE$11,'Transactions (Dated)'!$C$2:$C$53,"Buy")-SUMIFS('Transactions (Dated)'!$E$2:$E$53,'Transactions (Dated)'!$D$2:$D$53,'Share Values'!$V551,'Transactions (Dated)'!$B$2:$B$53,'Share Values'!AE$11,'Transactions (Dated)'!$C$2:$C$53,"Sell")</f>
        <v>6835</v>
      </c>
      <c r="AF551" s="40">
        <f ca="1">AF550+SUMIFS('Transactions (Dated)'!$E$2:$E$53,'Transactions (Dated)'!$D$2:$D$53,'Share Values'!$V551,'Transactions (Dated)'!$B$2:$B$53,'Share Values'!AF$11,'Transactions (Dated)'!$C$2:$C$53,"Buy")-SUMIFS('Transactions (Dated)'!$E$2:$E$53,'Transactions (Dated)'!$D$2:$D$53,'Share Values'!$V551,'Transactions (Dated)'!$B$2:$B$53,'Share Values'!AF$11,'Transactions (Dated)'!$C$2:$C$53,"Sell")</f>
        <v>4484</v>
      </c>
      <c r="AG551" s="40">
        <f ca="1">AG550+SUMIFS('Transactions (Dated)'!$E$2:$E$53,'Transactions (Dated)'!$D$2:$D$53,'Share Values'!$V551,'Transactions (Dated)'!$B$2:$B$53,'Share Values'!AG$11,'Transactions (Dated)'!$C$2:$C$53,"Buy")-SUMIFS('Transactions (Dated)'!$E$2:$E$53,'Transactions (Dated)'!$D$2:$D$53,'Share Values'!$V551,'Transactions (Dated)'!$B$2:$B$53,'Share Values'!AG$11,'Transactions (Dated)'!$C$2:$C$53,"Sell")</f>
        <v>2787</v>
      </c>
      <c r="AH551" s="40">
        <f ca="1">AH550+SUMIFS('Transactions (Dated)'!$E$2:$E$53,'Transactions (Dated)'!$D$2:$D$53,'Share Values'!$V551,'Transactions (Dated)'!$B$2:$B$53,'Share Values'!AH$11,'Transactions (Dated)'!$C$2:$C$53,"Buy")-SUMIFS('Transactions (Dated)'!$E$2:$E$53,'Transactions (Dated)'!$D$2:$D$53,'Share Values'!$V551,'Transactions (Dated)'!$B$2:$B$53,'Share Values'!AH$11,'Transactions (Dated)'!$C$2:$C$53,"Sell")</f>
        <v>41666</v>
      </c>
      <c r="AI551" s="40">
        <f ca="1">AI550+SUMIFS('Transactions (Dated)'!$E$2:$E$53,'Transactions (Dated)'!$D$2:$D$53,'Share Values'!$V551,'Transactions (Dated)'!$B$2:$B$53,'Share Values'!AI$11,'Transactions (Dated)'!$C$2:$C$53,"Buy")-SUMIFS('Transactions (Dated)'!$E$2:$E$53,'Transactions (Dated)'!$D$2:$D$53,'Share Values'!$V551,'Transactions (Dated)'!$B$2:$B$53,'Share Values'!AI$11,'Transactions (Dated)'!$C$2:$C$53,"Sell")</f>
        <v>5973</v>
      </c>
      <c r="AJ551" s="40">
        <f ca="1">AJ550+SUMIFS('Transactions (Dated)'!$E$2:$E$53,'Transactions (Dated)'!$D$2:$D$53,'Share Values'!$V551,'Transactions (Dated)'!$B$2:$B$53,'Share Values'!AJ$11,'Transactions (Dated)'!$C$2:$C$53,"Buy")-SUMIFS('Transactions (Dated)'!$E$2:$E$53,'Transactions (Dated)'!$D$2:$D$53,'Share Values'!$V551,'Transactions (Dated)'!$B$2:$B$53,'Share Values'!AJ$11,'Transactions (Dated)'!$C$2:$C$53,"Sell")</f>
        <v>0</v>
      </c>
      <c r="AM551" s="3">
        <f t="shared" si="225"/>
        <v>42697</v>
      </c>
      <c r="AN551" s="6">
        <f t="shared" ca="1" si="226"/>
        <v>46620</v>
      </c>
      <c r="AO551" s="6">
        <f t="shared" ca="1" si="227"/>
        <v>22406.25</v>
      </c>
      <c r="AP551" s="6">
        <f t="shared" ca="1" si="228"/>
        <v>0</v>
      </c>
      <c r="AQ551" s="6">
        <f t="shared" ca="1" si="229"/>
        <v>71214.880000000005</v>
      </c>
      <c r="AR551" s="6">
        <f t="shared" ca="1" si="230"/>
        <v>30453.56</v>
      </c>
      <c r="AS551" s="6">
        <f t="shared" ca="1" si="231"/>
        <v>66003</v>
      </c>
      <c r="AT551" s="6">
        <f t="shared" ca="1" si="232"/>
        <v>44718</v>
      </c>
      <c r="AU551" s="6">
        <f t="shared" ca="1" si="233"/>
        <v>92306.5</v>
      </c>
      <c r="AV551" s="6">
        <f t="shared" ca="1" si="234"/>
        <v>59532.850000000006</v>
      </c>
      <c r="AW551" s="6">
        <f t="shared" ca="1" si="235"/>
        <v>53359.6</v>
      </c>
      <c r="AX551" s="6">
        <f t="shared" ca="1" si="236"/>
        <v>57161.37</v>
      </c>
      <c r="AY551" s="6">
        <f t="shared" ca="1" si="237"/>
        <v>52499.16</v>
      </c>
      <c r="AZ551" s="6">
        <f t="shared" ca="1" si="238"/>
        <v>55429.439999999995</v>
      </c>
      <c r="BA551" s="6">
        <f t="shared" ca="1" si="239"/>
        <v>0</v>
      </c>
      <c r="BB551" s="6"/>
      <c r="BD551" s="4">
        <f t="shared" ca="1" si="240"/>
        <v>651704.61</v>
      </c>
      <c r="BF551" s="3">
        <f t="shared" si="241"/>
        <v>42697</v>
      </c>
      <c r="BG551" s="6">
        <f>BG550+SUMIFS('Transactions (Dated)'!H:H,'Transactions (Dated)'!D:D,'Share Values'!AM551)</f>
        <v>433769.08999999991</v>
      </c>
      <c r="BH551" s="6">
        <f ca="1">BH550+SUMIFS('Transactions (Dated)'!$F:$F,'Transactions (Dated)'!$D:$D,$BF551,'Transactions (Dated)'!$B:$B,BH$11,'Transactions (Dated)'!$C:$C,"Dividend (paid to cash)")*W551</f>
        <v>0</v>
      </c>
      <c r="BI551" s="6">
        <f ca="1">BI550+SUMIFS('Transactions (Dated)'!$F:$F,'Transactions (Dated)'!$D:$D,$BF551,'Transactions (Dated)'!$B:$B,BI$11,'Transactions (Dated)'!$C:$C,"Dividend (paid to cash)")*X551</f>
        <v>2421.875</v>
      </c>
      <c r="BJ551" s="6">
        <f ca="1">BJ550+SUMIFS('Transactions (Dated)'!$F:$F,'Transactions (Dated)'!$D:$D,$BF551,'Transactions (Dated)'!$B:$B,BJ$11,'Transactions (Dated)'!$C:$C,"Dividend (paid to cash)")*Y551</f>
        <v>0</v>
      </c>
      <c r="BK551" s="6">
        <f ca="1">BK550+SUMIFS('Transactions (Dated)'!$F:$F,'Transactions (Dated)'!$D:$D,$BF551,'Transactions (Dated)'!$B:$B,BK$11,'Transactions (Dated)'!$C:$C,"Dividend (paid to cash)")*Z551</f>
        <v>567.6</v>
      </c>
      <c r="BL551" s="6">
        <f ca="1">BL550+SUMIFS('Transactions (Dated)'!$F:$F,'Transactions (Dated)'!$D:$D,$BF551,'Transactions (Dated)'!$B:$B,BL$11,'Transactions (Dated)'!$C:$C,"Dividend (paid to cash)")*AA551</f>
        <v>0</v>
      </c>
      <c r="BM551" s="6">
        <f ca="1">BM550+SUMIFS('Transactions (Dated)'!$F:$F,'Transactions (Dated)'!$D:$D,$BF551,'Transactions (Dated)'!$B:$B,BM$11,'Transactions (Dated)'!$C:$C,"Dividend (paid to cash)")*AB551</f>
        <v>3952.4870000000001</v>
      </c>
      <c r="BN551" s="6">
        <f ca="1">BN550+SUMIFS('Transactions (Dated)'!$F:$F,'Transactions (Dated)'!$D:$D,$BF551,'Transactions (Dated)'!$B:$B,BN$11,'Transactions (Dated)'!$C:$C,"Dividend (paid to cash)")*AC551</f>
        <v>3190</v>
      </c>
      <c r="BO551" s="6">
        <f ca="1">BO550+SUMIFS('Transactions (Dated)'!$F:$F,'Transactions (Dated)'!$D:$D,$BF551,'Transactions (Dated)'!$B:$B,BO$11,'Transactions (Dated)'!$C:$C,"Dividend (paid to cash)")*AD551</f>
        <v>0</v>
      </c>
      <c r="BP551" s="6">
        <f ca="1">BP550+SUMIFS('Transactions (Dated)'!$F:$F,'Transactions (Dated)'!$D:$D,$BF551,'Transactions (Dated)'!$B:$B,BP$11,'Transactions (Dated)'!$C:$C,"Dividend (paid to cash)")*AE551</f>
        <v>0</v>
      </c>
      <c r="BQ551" s="6">
        <f ca="1">BQ550+SUMIFS('Transactions (Dated)'!$F:$F,'Transactions (Dated)'!$D:$D,$BF551,'Transactions (Dated)'!$B:$B,BQ$11,'Transactions (Dated)'!$C:$C,"Dividend (paid to cash)")*AF551</f>
        <v>0</v>
      </c>
      <c r="BR551" s="6">
        <f ca="1">BR550+SUMIFS('Transactions (Dated)'!$F:$F,'Transactions (Dated)'!$D:$D,$BF551,'Transactions (Dated)'!$B:$B,BR$11,'Transactions (Dated)'!$C:$C,"Dividend (paid to cash)")*AG551</f>
        <v>0</v>
      </c>
      <c r="BS551" s="6">
        <f ca="1">BS550+SUMIFS('Transactions (Dated)'!$F:$F,'Transactions (Dated)'!$D:$D,$BF551,'Transactions (Dated)'!$B:$B,BS$11,'Transactions (Dated)'!$C:$C,"Dividend (paid to cash)")*AH551</f>
        <v>0</v>
      </c>
      <c r="BT551" s="6">
        <f ca="1">BT550+SUMIFS('Transactions (Dated)'!$F:$F,'Transactions (Dated)'!$D:$D,$BF551,'Transactions (Dated)'!$B:$B,BT$11,'Transactions (Dated)'!$C:$C,"Dividend (paid to cash)")*AI551</f>
        <v>0</v>
      </c>
      <c r="BU551" s="6">
        <f ca="1">BU550+SUMIFS('Transactions (Dated)'!$F:$F,'Transactions (Dated)'!$D:$D,$BF551,'Transactions (Dated)'!$B:$B,BU$11,'Transactions (Dated)'!$C:$C,"Dividend (paid to cash)")*AJ551</f>
        <v>0</v>
      </c>
      <c r="BX551" s="6">
        <f t="shared" ca="1" si="242"/>
        <v>443901.05199999991</v>
      </c>
      <c r="BZ551" s="3">
        <f t="shared" si="243"/>
        <v>42697</v>
      </c>
      <c r="CA551" s="4">
        <f t="shared" ca="1" si="244"/>
        <v>651704.61</v>
      </c>
      <c r="CB551" s="4">
        <f t="shared" ca="1" si="245"/>
        <v>443901.05199999991</v>
      </c>
      <c r="CD551" s="4">
        <f t="shared" ca="1" si="246"/>
        <v>1095605.662</v>
      </c>
    </row>
    <row r="552" spans="2:82" x14ac:dyDescent="0.15">
      <c r="B552" s="3">
        <f t="shared" si="221"/>
        <v>42698</v>
      </c>
      <c r="C552" s="2">
        <v>15075.2</v>
      </c>
      <c r="E552" s="70">
        <v>42698</v>
      </c>
      <c r="F552" s="69">
        <v>10.06</v>
      </c>
      <c r="G552" s="69">
        <v>2.5</v>
      </c>
      <c r="H552" s="69">
        <v>20.38</v>
      </c>
      <c r="I552" s="69">
        <v>37.74</v>
      </c>
      <c r="J552" s="69">
        <v>13.1</v>
      </c>
      <c r="K552" s="69">
        <v>13.62</v>
      </c>
      <c r="L552" s="69">
        <v>15.83</v>
      </c>
      <c r="M552" s="69">
        <v>6.49</v>
      </c>
      <c r="N552" s="69">
        <v>8.7100000000000009</v>
      </c>
      <c r="O552" s="69">
        <v>11.81</v>
      </c>
      <c r="P552" s="69">
        <v>20.68</v>
      </c>
      <c r="Q552" s="69">
        <v>1.26</v>
      </c>
      <c r="R552" s="69">
        <v>9.49</v>
      </c>
      <c r="S552" s="69">
        <v>40.520000000000003</v>
      </c>
      <c r="V552" s="3">
        <f t="shared" si="224"/>
        <v>42698</v>
      </c>
      <c r="W552" s="40">
        <f ca="1">W551+SUMIFS('Transactions (Dated)'!$E$2:$E$53,'Transactions (Dated)'!$D$2:$D$53,'Share Values'!$V552,'Transactions (Dated)'!$B$2:$B$53,'Share Values'!W$11,'Transactions (Dated)'!$C$2:$C$53,"Buy")-SUMIFS('Transactions (Dated)'!$E$2:$E$53,'Transactions (Dated)'!$D$2:$D$53,'Share Values'!$V552,'Transactions (Dated)'!$B$2:$B$53,'Share Values'!W$11,'Transactions (Dated)'!$C$2:$C$53,"Sell")</f>
        <v>4625</v>
      </c>
      <c r="X552" s="40">
        <f ca="1">X551+SUMIFS('Transactions (Dated)'!$E$2:$E$53,'Transactions (Dated)'!$D$2:$D$53,'Share Values'!$V552,'Transactions (Dated)'!$B$2:$B$53,'Share Values'!X$11,'Transactions (Dated)'!$C$2:$C$53,"Buy")-SUMIFS('Transactions (Dated)'!$E$2:$E$53,'Transactions (Dated)'!$D$2:$D$53,'Share Values'!$V552,'Transactions (Dated)'!$B$2:$B$53,'Share Values'!X$11,'Transactions (Dated)'!$C$2:$C$53,"Sell")</f>
        <v>9375</v>
      </c>
      <c r="Y552" s="40">
        <f ca="1">Y551+SUMIFS('Transactions (Dated)'!$E$2:$E$53,'Transactions (Dated)'!$D$2:$D$53,'Share Values'!$V552,'Transactions (Dated)'!$B$2:$B$53,'Share Values'!Y$11,'Transactions (Dated)'!$C$2:$C$53,"Buy")-SUMIFS('Transactions (Dated)'!$E$2:$E$53,'Transactions (Dated)'!$D$2:$D$53,'Share Values'!$V552,'Transactions (Dated)'!$B$2:$B$53,'Share Values'!Y$11,'Transactions (Dated)'!$C$2:$C$53,"Sell")</f>
        <v>0</v>
      </c>
      <c r="Z552" s="40">
        <f ca="1">Z551+SUMIFS('Transactions (Dated)'!$E$2:$E$53,'Transactions (Dated)'!$D$2:$D$53,'Share Values'!$V552,'Transactions (Dated)'!$B$2:$B$53,'Share Values'!Z$11,'Transactions (Dated)'!$C$2:$C$53,"Buy")-SUMIFS('Transactions (Dated)'!$E$2:$E$53,'Transactions (Dated)'!$D$2:$D$53,'Share Values'!$V552,'Transactions (Dated)'!$B$2:$B$53,'Share Values'!Z$11,'Transactions (Dated)'!$C$2:$C$53,"Sell")</f>
        <v>1892</v>
      </c>
      <c r="AA552" s="40">
        <f ca="1">AA551+SUMIFS('Transactions (Dated)'!$E$2:$E$53,'Transactions (Dated)'!$D$2:$D$53,'Share Values'!$V552,'Transactions (Dated)'!$B$2:$B$53,'Share Values'!AA$11,'Transactions (Dated)'!$C$2:$C$53,"Buy")-SUMIFS('Transactions (Dated)'!$E$2:$E$53,'Transactions (Dated)'!$D$2:$D$53,'Share Values'!$V552,'Transactions (Dated)'!$B$2:$B$53,'Share Values'!AA$11,'Transactions (Dated)'!$C$2:$C$53,"Sell")</f>
        <v>2348</v>
      </c>
      <c r="AB552" s="40">
        <f ca="1">AB551+SUMIFS('Transactions (Dated)'!$E$2:$E$53,'Transactions (Dated)'!$D$2:$D$53,'Share Values'!$V552,'Transactions (Dated)'!$B$2:$B$53,'Share Values'!AB$11,'Transactions (Dated)'!$C$2:$C$53,"Buy")-SUMIFS('Transactions (Dated)'!$E$2:$E$53,'Transactions (Dated)'!$D$2:$D$53,'Share Values'!$V552,'Transactions (Dated)'!$B$2:$B$53,'Share Values'!AB$11,'Transactions (Dated)'!$C$2:$C$53,"Sell")</f>
        <v>4900</v>
      </c>
      <c r="AC552" s="40">
        <f ca="1">AC551+SUMIFS('Transactions (Dated)'!$E$2:$E$53,'Transactions (Dated)'!$D$2:$D$53,'Share Values'!$V552,'Transactions (Dated)'!$B$2:$B$53,'Share Values'!AC$11,'Transactions (Dated)'!$C$2:$C$53,"Buy")-SUMIFS('Transactions (Dated)'!$E$2:$E$53,'Transactions (Dated)'!$D$2:$D$53,'Share Values'!$V552,'Transactions (Dated)'!$B$2:$B$53,'Share Values'!AC$11,'Transactions (Dated)'!$C$2:$C$53,"Sell")</f>
        <v>2900</v>
      </c>
      <c r="AD552" s="40">
        <f ca="1">AD551+SUMIFS('Transactions (Dated)'!$E$2:$E$53,'Transactions (Dated)'!$D$2:$D$53,'Share Values'!$V552,'Transactions (Dated)'!$B$2:$B$53,'Share Values'!AD$11,'Transactions (Dated)'!$C$2:$C$53,"Buy")-SUMIFS('Transactions (Dated)'!$E$2:$E$53,'Transactions (Dated)'!$D$2:$D$53,'Share Values'!$V552,'Transactions (Dated)'!$B$2:$B$53,'Share Values'!AD$11,'Transactions (Dated)'!$C$2:$C$53,"Sell")</f>
        <v>14201</v>
      </c>
      <c r="AE552" s="40">
        <f ca="1">AE551+SUMIFS('Transactions (Dated)'!$E$2:$E$53,'Transactions (Dated)'!$D$2:$D$53,'Share Values'!$V552,'Transactions (Dated)'!$B$2:$B$53,'Share Values'!AE$11,'Transactions (Dated)'!$C$2:$C$53,"Buy")-SUMIFS('Transactions (Dated)'!$E$2:$E$53,'Transactions (Dated)'!$D$2:$D$53,'Share Values'!$V552,'Transactions (Dated)'!$B$2:$B$53,'Share Values'!AE$11,'Transactions (Dated)'!$C$2:$C$53,"Sell")</f>
        <v>6835</v>
      </c>
      <c r="AF552" s="40">
        <f ca="1">AF551+SUMIFS('Transactions (Dated)'!$E$2:$E$53,'Transactions (Dated)'!$D$2:$D$53,'Share Values'!$V552,'Transactions (Dated)'!$B$2:$B$53,'Share Values'!AF$11,'Transactions (Dated)'!$C$2:$C$53,"Buy")-SUMIFS('Transactions (Dated)'!$E$2:$E$53,'Transactions (Dated)'!$D$2:$D$53,'Share Values'!$V552,'Transactions (Dated)'!$B$2:$B$53,'Share Values'!AF$11,'Transactions (Dated)'!$C$2:$C$53,"Sell")</f>
        <v>4484</v>
      </c>
      <c r="AG552" s="40">
        <f ca="1">AG551+SUMIFS('Transactions (Dated)'!$E$2:$E$53,'Transactions (Dated)'!$D$2:$D$53,'Share Values'!$V552,'Transactions (Dated)'!$B$2:$B$53,'Share Values'!AG$11,'Transactions (Dated)'!$C$2:$C$53,"Buy")-SUMIFS('Transactions (Dated)'!$E$2:$E$53,'Transactions (Dated)'!$D$2:$D$53,'Share Values'!$V552,'Transactions (Dated)'!$B$2:$B$53,'Share Values'!AG$11,'Transactions (Dated)'!$C$2:$C$53,"Sell")</f>
        <v>2787</v>
      </c>
      <c r="AH552" s="40">
        <f ca="1">AH551+SUMIFS('Transactions (Dated)'!$E$2:$E$53,'Transactions (Dated)'!$D$2:$D$53,'Share Values'!$V552,'Transactions (Dated)'!$B$2:$B$53,'Share Values'!AH$11,'Transactions (Dated)'!$C$2:$C$53,"Buy")-SUMIFS('Transactions (Dated)'!$E$2:$E$53,'Transactions (Dated)'!$D$2:$D$53,'Share Values'!$V552,'Transactions (Dated)'!$B$2:$B$53,'Share Values'!AH$11,'Transactions (Dated)'!$C$2:$C$53,"Sell")</f>
        <v>41666</v>
      </c>
      <c r="AI552" s="40">
        <f ca="1">AI551+SUMIFS('Transactions (Dated)'!$E$2:$E$53,'Transactions (Dated)'!$D$2:$D$53,'Share Values'!$V552,'Transactions (Dated)'!$B$2:$B$53,'Share Values'!AI$11,'Transactions (Dated)'!$C$2:$C$53,"Buy")-SUMIFS('Transactions (Dated)'!$E$2:$E$53,'Transactions (Dated)'!$D$2:$D$53,'Share Values'!$V552,'Transactions (Dated)'!$B$2:$B$53,'Share Values'!AI$11,'Transactions (Dated)'!$C$2:$C$53,"Sell")</f>
        <v>5973</v>
      </c>
      <c r="AJ552" s="40">
        <f ca="1">AJ551+SUMIFS('Transactions (Dated)'!$E$2:$E$53,'Transactions (Dated)'!$D$2:$D$53,'Share Values'!$V552,'Transactions (Dated)'!$B$2:$B$53,'Share Values'!AJ$11,'Transactions (Dated)'!$C$2:$C$53,"Buy")-SUMIFS('Transactions (Dated)'!$E$2:$E$53,'Transactions (Dated)'!$D$2:$D$53,'Share Values'!$V552,'Transactions (Dated)'!$B$2:$B$53,'Share Values'!AJ$11,'Transactions (Dated)'!$C$2:$C$53,"Sell")</f>
        <v>0</v>
      </c>
      <c r="AM552" s="3">
        <f t="shared" si="225"/>
        <v>42698</v>
      </c>
      <c r="AN552" s="6">
        <f t="shared" ca="1" si="226"/>
        <v>46527.5</v>
      </c>
      <c r="AO552" s="6">
        <f t="shared" ca="1" si="227"/>
        <v>23437.5</v>
      </c>
      <c r="AP552" s="6">
        <f t="shared" ca="1" si="228"/>
        <v>0</v>
      </c>
      <c r="AQ552" s="6">
        <f t="shared" ca="1" si="229"/>
        <v>71404.08</v>
      </c>
      <c r="AR552" s="6">
        <f t="shared" ca="1" si="230"/>
        <v>30758.799999999999</v>
      </c>
      <c r="AS552" s="6">
        <f t="shared" ca="1" si="231"/>
        <v>66738</v>
      </c>
      <c r="AT552" s="6">
        <f t="shared" ca="1" si="232"/>
        <v>45907</v>
      </c>
      <c r="AU552" s="6">
        <f t="shared" ca="1" si="233"/>
        <v>92164.49</v>
      </c>
      <c r="AV552" s="6">
        <f t="shared" ca="1" si="234"/>
        <v>59532.850000000006</v>
      </c>
      <c r="AW552" s="6">
        <f t="shared" ca="1" si="235"/>
        <v>52956.04</v>
      </c>
      <c r="AX552" s="6">
        <f t="shared" ca="1" si="236"/>
        <v>57635.159999999996</v>
      </c>
      <c r="AY552" s="6">
        <f t="shared" ca="1" si="237"/>
        <v>52499.16</v>
      </c>
      <c r="AZ552" s="6">
        <f t="shared" ca="1" si="238"/>
        <v>56683.770000000004</v>
      </c>
      <c r="BA552" s="6">
        <f t="shared" ca="1" si="239"/>
        <v>0</v>
      </c>
      <c r="BB552" s="6"/>
      <c r="BD552" s="4">
        <f t="shared" ca="1" si="240"/>
        <v>656244.35</v>
      </c>
      <c r="BF552" s="3">
        <f t="shared" si="241"/>
        <v>42698</v>
      </c>
      <c r="BG552" s="6">
        <f>BG551+SUMIFS('Transactions (Dated)'!H:H,'Transactions (Dated)'!D:D,'Share Values'!AM552)</f>
        <v>433769.08999999991</v>
      </c>
      <c r="BH552" s="6">
        <f ca="1">BH551+SUMIFS('Transactions (Dated)'!$F:$F,'Transactions (Dated)'!$D:$D,$BF552,'Transactions (Dated)'!$B:$B,BH$11,'Transactions (Dated)'!$C:$C,"Dividend (paid to cash)")*W552</f>
        <v>0</v>
      </c>
      <c r="BI552" s="6">
        <f ca="1">BI551+SUMIFS('Transactions (Dated)'!$F:$F,'Transactions (Dated)'!$D:$D,$BF552,'Transactions (Dated)'!$B:$B,BI$11,'Transactions (Dated)'!$C:$C,"Dividend (paid to cash)")*X552</f>
        <v>2421.875</v>
      </c>
      <c r="BJ552" s="6">
        <f ca="1">BJ551+SUMIFS('Transactions (Dated)'!$F:$F,'Transactions (Dated)'!$D:$D,$BF552,'Transactions (Dated)'!$B:$B,BJ$11,'Transactions (Dated)'!$C:$C,"Dividend (paid to cash)")*Y552</f>
        <v>0</v>
      </c>
      <c r="BK552" s="6">
        <f ca="1">BK551+SUMIFS('Transactions (Dated)'!$F:$F,'Transactions (Dated)'!$D:$D,$BF552,'Transactions (Dated)'!$B:$B,BK$11,'Transactions (Dated)'!$C:$C,"Dividend (paid to cash)")*Z552</f>
        <v>567.6</v>
      </c>
      <c r="BL552" s="6">
        <f ca="1">BL551+SUMIFS('Transactions (Dated)'!$F:$F,'Transactions (Dated)'!$D:$D,$BF552,'Transactions (Dated)'!$B:$B,BL$11,'Transactions (Dated)'!$C:$C,"Dividend (paid to cash)")*AA552</f>
        <v>0</v>
      </c>
      <c r="BM552" s="6">
        <f ca="1">BM551+SUMIFS('Transactions (Dated)'!$F:$F,'Transactions (Dated)'!$D:$D,$BF552,'Transactions (Dated)'!$B:$B,BM$11,'Transactions (Dated)'!$C:$C,"Dividend (paid to cash)")*AB552</f>
        <v>3952.4870000000001</v>
      </c>
      <c r="BN552" s="6">
        <f ca="1">BN551+SUMIFS('Transactions (Dated)'!$F:$F,'Transactions (Dated)'!$D:$D,$BF552,'Transactions (Dated)'!$B:$B,BN$11,'Transactions (Dated)'!$C:$C,"Dividend (paid to cash)")*AC552</f>
        <v>3190</v>
      </c>
      <c r="BO552" s="6">
        <f ca="1">BO551+SUMIFS('Transactions (Dated)'!$F:$F,'Transactions (Dated)'!$D:$D,$BF552,'Transactions (Dated)'!$B:$B,BO$11,'Transactions (Dated)'!$C:$C,"Dividend (paid to cash)")*AD552</f>
        <v>0</v>
      </c>
      <c r="BP552" s="6">
        <f ca="1">BP551+SUMIFS('Transactions (Dated)'!$F:$F,'Transactions (Dated)'!$D:$D,$BF552,'Transactions (Dated)'!$B:$B,BP$11,'Transactions (Dated)'!$C:$C,"Dividend (paid to cash)")*AE552</f>
        <v>0</v>
      </c>
      <c r="BQ552" s="6">
        <f ca="1">BQ551+SUMIFS('Transactions (Dated)'!$F:$F,'Transactions (Dated)'!$D:$D,$BF552,'Transactions (Dated)'!$B:$B,BQ$11,'Transactions (Dated)'!$C:$C,"Dividend (paid to cash)")*AF552</f>
        <v>0</v>
      </c>
      <c r="BR552" s="6">
        <f ca="1">BR551+SUMIFS('Transactions (Dated)'!$F:$F,'Transactions (Dated)'!$D:$D,$BF552,'Transactions (Dated)'!$B:$B,BR$11,'Transactions (Dated)'!$C:$C,"Dividend (paid to cash)")*AG552</f>
        <v>0</v>
      </c>
      <c r="BS552" s="6">
        <f ca="1">BS551+SUMIFS('Transactions (Dated)'!$F:$F,'Transactions (Dated)'!$D:$D,$BF552,'Transactions (Dated)'!$B:$B,BS$11,'Transactions (Dated)'!$C:$C,"Dividend (paid to cash)")*AH552</f>
        <v>0</v>
      </c>
      <c r="BT552" s="6">
        <f ca="1">BT551+SUMIFS('Transactions (Dated)'!$F:$F,'Transactions (Dated)'!$D:$D,$BF552,'Transactions (Dated)'!$B:$B,BT$11,'Transactions (Dated)'!$C:$C,"Dividend (paid to cash)")*AI552</f>
        <v>0</v>
      </c>
      <c r="BU552" s="6">
        <f ca="1">BU551+SUMIFS('Transactions (Dated)'!$F:$F,'Transactions (Dated)'!$D:$D,$BF552,'Transactions (Dated)'!$B:$B,BU$11,'Transactions (Dated)'!$C:$C,"Dividend (paid to cash)")*AJ552</f>
        <v>0</v>
      </c>
      <c r="BX552" s="6">
        <f t="shared" ca="1" si="242"/>
        <v>443901.05199999991</v>
      </c>
      <c r="BZ552" s="3">
        <f t="shared" si="243"/>
        <v>42698</v>
      </c>
      <c r="CA552" s="4">
        <f t="shared" ca="1" si="244"/>
        <v>656244.35</v>
      </c>
      <c r="CB552" s="4">
        <f t="shared" ca="1" si="245"/>
        <v>443901.05199999991</v>
      </c>
      <c r="CD552" s="4">
        <f t="shared" ca="1" si="246"/>
        <v>1100145.4019999998</v>
      </c>
    </row>
    <row r="553" spans="2:82" x14ac:dyDescent="0.15">
      <c r="B553" s="3">
        <f t="shared" si="221"/>
        <v>42699</v>
      </c>
      <c r="C553" s="2">
        <v>15075.4</v>
      </c>
      <c r="E553" s="70">
        <v>42699</v>
      </c>
      <c r="F553" s="69">
        <v>10.119999999999999</v>
      </c>
      <c r="G553" s="69">
        <v>2.4300000000000002</v>
      </c>
      <c r="H553" s="69">
        <v>20.38</v>
      </c>
      <c r="I553" s="69">
        <v>37.69</v>
      </c>
      <c r="J553" s="69">
        <v>12.93</v>
      </c>
      <c r="K553" s="69">
        <v>13.81</v>
      </c>
      <c r="L553" s="69">
        <v>15.89</v>
      </c>
      <c r="M553" s="69">
        <v>6.42</v>
      </c>
      <c r="N553" s="69">
        <v>8.75</v>
      </c>
      <c r="O553" s="69">
        <v>11.92</v>
      </c>
      <c r="P553" s="69">
        <v>21.04</v>
      </c>
      <c r="Q553" s="69">
        <v>1.2649999999999999</v>
      </c>
      <c r="R553" s="69">
        <v>9.49</v>
      </c>
      <c r="S553" s="69">
        <v>40.590000000000003</v>
      </c>
      <c r="V553" s="3">
        <f t="shared" si="224"/>
        <v>42699</v>
      </c>
      <c r="W553" s="40">
        <f ca="1">W552+SUMIFS('Transactions (Dated)'!$E$2:$E$53,'Transactions (Dated)'!$D$2:$D$53,'Share Values'!$V553,'Transactions (Dated)'!$B$2:$B$53,'Share Values'!W$11,'Transactions (Dated)'!$C$2:$C$53,"Buy")-SUMIFS('Transactions (Dated)'!$E$2:$E$53,'Transactions (Dated)'!$D$2:$D$53,'Share Values'!$V553,'Transactions (Dated)'!$B$2:$B$53,'Share Values'!W$11,'Transactions (Dated)'!$C$2:$C$53,"Sell")</f>
        <v>4625</v>
      </c>
      <c r="X553" s="40">
        <f ca="1">X552+SUMIFS('Transactions (Dated)'!$E$2:$E$53,'Transactions (Dated)'!$D$2:$D$53,'Share Values'!$V553,'Transactions (Dated)'!$B$2:$B$53,'Share Values'!X$11,'Transactions (Dated)'!$C$2:$C$53,"Buy")-SUMIFS('Transactions (Dated)'!$E$2:$E$53,'Transactions (Dated)'!$D$2:$D$53,'Share Values'!$V553,'Transactions (Dated)'!$B$2:$B$53,'Share Values'!X$11,'Transactions (Dated)'!$C$2:$C$53,"Sell")</f>
        <v>9375</v>
      </c>
      <c r="Y553" s="40">
        <f ca="1">Y552+SUMIFS('Transactions (Dated)'!$E$2:$E$53,'Transactions (Dated)'!$D$2:$D$53,'Share Values'!$V553,'Transactions (Dated)'!$B$2:$B$53,'Share Values'!Y$11,'Transactions (Dated)'!$C$2:$C$53,"Buy")-SUMIFS('Transactions (Dated)'!$E$2:$E$53,'Transactions (Dated)'!$D$2:$D$53,'Share Values'!$V553,'Transactions (Dated)'!$B$2:$B$53,'Share Values'!Y$11,'Transactions (Dated)'!$C$2:$C$53,"Sell")</f>
        <v>0</v>
      </c>
      <c r="Z553" s="40">
        <f ca="1">Z552+SUMIFS('Transactions (Dated)'!$E$2:$E$53,'Transactions (Dated)'!$D$2:$D$53,'Share Values'!$V553,'Transactions (Dated)'!$B$2:$B$53,'Share Values'!Z$11,'Transactions (Dated)'!$C$2:$C$53,"Buy")-SUMIFS('Transactions (Dated)'!$E$2:$E$53,'Transactions (Dated)'!$D$2:$D$53,'Share Values'!$V553,'Transactions (Dated)'!$B$2:$B$53,'Share Values'!Z$11,'Transactions (Dated)'!$C$2:$C$53,"Sell")</f>
        <v>1892</v>
      </c>
      <c r="AA553" s="40">
        <f ca="1">AA552+SUMIFS('Transactions (Dated)'!$E$2:$E$53,'Transactions (Dated)'!$D$2:$D$53,'Share Values'!$V553,'Transactions (Dated)'!$B$2:$B$53,'Share Values'!AA$11,'Transactions (Dated)'!$C$2:$C$53,"Buy")-SUMIFS('Transactions (Dated)'!$E$2:$E$53,'Transactions (Dated)'!$D$2:$D$53,'Share Values'!$V553,'Transactions (Dated)'!$B$2:$B$53,'Share Values'!AA$11,'Transactions (Dated)'!$C$2:$C$53,"Sell")</f>
        <v>2348</v>
      </c>
      <c r="AB553" s="40">
        <f ca="1">AB552+SUMIFS('Transactions (Dated)'!$E$2:$E$53,'Transactions (Dated)'!$D$2:$D$53,'Share Values'!$V553,'Transactions (Dated)'!$B$2:$B$53,'Share Values'!AB$11,'Transactions (Dated)'!$C$2:$C$53,"Buy")-SUMIFS('Transactions (Dated)'!$E$2:$E$53,'Transactions (Dated)'!$D$2:$D$53,'Share Values'!$V553,'Transactions (Dated)'!$B$2:$B$53,'Share Values'!AB$11,'Transactions (Dated)'!$C$2:$C$53,"Sell")</f>
        <v>4900</v>
      </c>
      <c r="AC553" s="40">
        <f ca="1">AC552+SUMIFS('Transactions (Dated)'!$E$2:$E$53,'Transactions (Dated)'!$D$2:$D$53,'Share Values'!$V553,'Transactions (Dated)'!$B$2:$B$53,'Share Values'!AC$11,'Transactions (Dated)'!$C$2:$C$53,"Buy")-SUMIFS('Transactions (Dated)'!$E$2:$E$53,'Transactions (Dated)'!$D$2:$D$53,'Share Values'!$V553,'Transactions (Dated)'!$B$2:$B$53,'Share Values'!AC$11,'Transactions (Dated)'!$C$2:$C$53,"Sell")</f>
        <v>2900</v>
      </c>
      <c r="AD553" s="40">
        <f ca="1">AD552+SUMIFS('Transactions (Dated)'!$E$2:$E$53,'Transactions (Dated)'!$D$2:$D$53,'Share Values'!$V553,'Transactions (Dated)'!$B$2:$B$53,'Share Values'!AD$11,'Transactions (Dated)'!$C$2:$C$53,"Buy")-SUMIFS('Transactions (Dated)'!$E$2:$E$53,'Transactions (Dated)'!$D$2:$D$53,'Share Values'!$V553,'Transactions (Dated)'!$B$2:$B$53,'Share Values'!AD$11,'Transactions (Dated)'!$C$2:$C$53,"Sell")</f>
        <v>14201</v>
      </c>
      <c r="AE553" s="40">
        <f ca="1">AE552+SUMIFS('Transactions (Dated)'!$E$2:$E$53,'Transactions (Dated)'!$D$2:$D$53,'Share Values'!$V553,'Transactions (Dated)'!$B$2:$B$53,'Share Values'!AE$11,'Transactions (Dated)'!$C$2:$C$53,"Buy")-SUMIFS('Transactions (Dated)'!$E$2:$E$53,'Transactions (Dated)'!$D$2:$D$53,'Share Values'!$V553,'Transactions (Dated)'!$B$2:$B$53,'Share Values'!AE$11,'Transactions (Dated)'!$C$2:$C$53,"Sell")</f>
        <v>6835</v>
      </c>
      <c r="AF553" s="40">
        <f ca="1">AF552+SUMIFS('Transactions (Dated)'!$E$2:$E$53,'Transactions (Dated)'!$D$2:$D$53,'Share Values'!$V553,'Transactions (Dated)'!$B$2:$B$53,'Share Values'!AF$11,'Transactions (Dated)'!$C$2:$C$53,"Buy")-SUMIFS('Transactions (Dated)'!$E$2:$E$53,'Transactions (Dated)'!$D$2:$D$53,'Share Values'!$V553,'Transactions (Dated)'!$B$2:$B$53,'Share Values'!AF$11,'Transactions (Dated)'!$C$2:$C$53,"Sell")</f>
        <v>4484</v>
      </c>
      <c r="AG553" s="40">
        <f ca="1">AG552+SUMIFS('Transactions (Dated)'!$E$2:$E$53,'Transactions (Dated)'!$D$2:$D$53,'Share Values'!$V553,'Transactions (Dated)'!$B$2:$B$53,'Share Values'!AG$11,'Transactions (Dated)'!$C$2:$C$53,"Buy")-SUMIFS('Transactions (Dated)'!$E$2:$E$53,'Transactions (Dated)'!$D$2:$D$53,'Share Values'!$V553,'Transactions (Dated)'!$B$2:$B$53,'Share Values'!AG$11,'Transactions (Dated)'!$C$2:$C$53,"Sell")</f>
        <v>2787</v>
      </c>
      <c r="AH553" s="40">
        <f ca="1">AH552+SUMIFS('Transactions (Dated)'!$E$2:$E$53,'Transactions (Dated)'!$D$2:$D$53,'Share Values'!$V553,'Transactions (Dated)'!$B$2:$B$53,'Share Values'!AH$11,'Transactions (Dated)'!$C$2:$C$53,"Buy")-SUMIFS('Transactions (Dated)'!$E$2:$E$53,'Transactions (Dated)'!$D$2:$D$53,'Share Values'!$V553,'Transactions (Dated)'!$B$2:$B$53,'Share Values'!AH$11,'Transactions (Dated)'!$C$2:$C$53,"Sell")</f>
        <v>41666</v>
      </c>
      <c r="AI553" s="40">
        <f ca="1">AI552+SUMIFS('Transactions (Dated)'!$E$2:$E$53,'Transactions (Dated)'!$D$2:$D$53,'Share Values'!$V553,'Transactions (Dated)'!$B$2:$B$53,'Share Values'!AI$11,'Transactions (Dated)'!$C$2:$C$53,"Buy")-SUMIFS('Transactions (Dated)'!$E$2:$E$53,'Transactions (Dated)'!$D$2:$D$53,'Share Values'!$V553,'Transactions (Dated)'!$B$2:$B$53,'Share Values'!AI$11,'Transactions (Dated)'!$C$2:$C$53,"Sell")</f>
        <v>5973</v>
      </c>
      <c r="AJ553" s="40">
        <f ca="1">AJ552+SUMIFS('Transactions (Dated)'!$E$2:$E$53,'Transactions (Dated)'!$D$2:$D$53,'Share Values'!$V553,'Transactions (Dated)'!$B$2:$B$53,'Share Values'!AJ$11,'Transactions (Dated)'!$C$2:$C$53,"Buy")-SUMIFS('Transactions (Dated)'!$E$2:$E$53,'Transactions (Dated)'!$D$2:$D$53,'Share Values'!$V553,'Transactions (Dated)'!$B$2:$B$53,'Share Values'!AJ$11,'Transactions (Dated)'!$C$2:$C$53,"Sell")</f>
        <v>0</v>
      </c>
      <c r="AM553" s="3">
        <f t="shared" si="225"/>
        <v>42699</v>
      </c>
      <c r="AN553" s="6">
        <f t="shared" ca="1" si="226"/>
        <v>46805</v>
      </c>
      <c r="AO553" s="6">
        <f t="shared" ca="1" si="227"/>
        <v>22781.25</v>
      </c>
      <c r="AP553" s="6">
        <f t="shared" ca="1" si="228"/>
        <v>0</v>
      </c>
      <c r="AQ553" s="6">
        <f t="shared" ca="1" si="229"/>
        <v>71309.48</v>
      </c>
      <c r="AR553" s="6">
        <f t="shared" ca="1" si="230"/>
        <v>30359.64</v>
      </c>
      <c r="AS553" s="6">
        <f t="shared" ca="1" si="231"/>
        <v>67669</v>
      </c>
      <c r="AT553" s="6">
        <f t="shared" ca="1" si="232"/>
        <v>46081</v>
      </c>
      <c r="AU553" s="6">
        <f t="shared" ca="1" si="233"/>
        <v>91170.42</v>
      </c>
      <c r="AV553" s="6">
        <f t="shared" ca="1" si="234"/>
        <v>59806.25</v>
      </c>
      <c r="AW553" s="6">
        <f t="shared" ca="1" si="235"/>
        <v>53449.279999999999</v>
      </c>
      <c r="AX553" s="6">
        <f t="shared" ca="1" si="236"/>
        <v>58638.479999999996</v>
      </c>
      <c r="AY553" s="6">
        <f t="shared" ca="1" si="237"/>
        <v>52707.49</v>
      </c>
      <c r="AZ553" s="6">
        <f t="shared" ca="1" si="238"/>
        <v>56683.770000000004</v>
      </c>
      <c r="BA553" s="6">
        <f t="shared" ca="1" si="239"/>
        <v>0</v>
      </c>
      <c r="BB553" s="6"/>
      <c r="BD553" s="4">
        <f t="shared" ca="1" si="240"/>
        <v>657461.05999999994</v>
      </c>
      <c r="BF553" s="3">
        <f t="shared" si="241"/>
        <v>42699</v>
      </c>
      <c r="BG553" s="6">
        <f>BG552+SUMIFS('Transactions (Dated)'!H:H,'Transactions (Dated)'!D:D,'Share Values'!AM553)</f>
        <v>433769.08999999991</v>
      </c>
      <c r="BH553" s="6">
        <f ca="1">BH552+SUMIFS('Transactions (Dated)'!$F:$F,'Transactions (Dated)'!$D:$D,$BF553,'Transactions (Dated)'!$B:$B,BH$11,'Transactions (Dated)'!$C:$C,"Dividend (paid to cash)")*W553</f>
        <v>0</v>
      </c>
      <c r="BI553" s="6">
        <f ca="1">BI552+SUMIFS('Transactions (Dated)'!$F:$F,'Transactions (Dated)'!$D:$D,$BF553,'Transactions (Dated)'!$B:$B,BI$11,'Transactions (Dated)'!$C:$C,"Dividend (paid to cash)")*X553</f>
        <v>2421.875</v>
      </c>
      <c r="BJ553" s="6">
        <f ca="1">BJ552+SUMIFS('Transactions (Dated)'!$F:$F,'Transactions (Dated)'!$D:$D,$BF553,'Transactions (Dated)'!$B:$B,BJ$11,'Transactions (Dated)'!$C:$C,"Dividend (paid to cash)")*Y553</f>
        <v>0</v>
      </c>
      <c r="BK553" s="6">
        <f ca="1">BK552+SUMIFS('Transactions (Dated)'!$F:$F,'Transactions (Dated)'!$D:$D,$BF553,'Transactions (Dated)'!$B:$B,BK$11,'Transactions (Dated)'!$C:$C,"Dividend (paid to cash)")*Z553</f>
        <v>567.6</v>
      </c>
      <c r="BL553" s="6">
        <f ca="1">BL552+SUMIFS('Transactions (Dated)'!$F:$F,'Transactions (Dated)'!$D:$D,$BF553,'Transactions (Dated)'!$B:$B,BL$11,'Transactions (Dated)'!$C:$C,"Dividend (paid to cash)")*AA553</f>
        <v>0</v>
      </c>
      <c r="BM553" s="6">
        <f ca="1">BM552+SUMIFS('Transactions (Dated)'!$F:$F,'Transactions (Dated)'!$D:$D,$BF553,'Transactions (Dated)'!$B:$B,BM$11,'Transactions (Dated)'!$C:$C,"Dividend (paid to cash)")*AB553</f>
        <v>3952.4870000000001</v>
      </c>
      <c r="BN553" s="6">
        <f ca="1">BN552+SUMIFS('Transactions (Dated)'!$F:$F,'Transactions (Dated)'!$D:$D,$BF553,'Transactions (Dated)'!$B:$B,BN$11,'Transactions (Dated)'!$C:$C,"Dividend (paid to cash)")*AC553</f>
        <v>3190</v>
      </c>
      <c r="BO553" s="6">
        <f ca="1">BO552+SUMIFS('Transactions (Dated)'!$F:$F,'Transactions (Dated)'!$D:$D,$BF553,'Transactions (Dated)'!$B:$B,BO$11,'Transactions (Dated)'!$C:$C,"Dividend (paid to cash)")*AD553</f>
        <v>0</v>
      </c>
      <c r="BP553" s="6">
        <f ca="1">BP552+SUMIFS('Transactions (Dated)'!$F:$F,'Transactions (Dated)'!$D:$D,$BF553,'Transactions (Dated)'!$B:$B,BP$11,'Transactions (Dated)'!$C:$C,"Dividend (paid to cash)")*AE553</f>
        <v>0</v>
      </c>
      <c r="BQ553" s="6">
        <f ca="1">BQ552+SUMIFS('Transactions (Dated)'!$F:$F,'Transactions (Dated)'!$D:$D,$BF553,'Transactions (Dated)'!$B:$B,BQ$11,'Transactions (Dated)'!$C:$C,"Dividend (paid to cash)")*AF553</f>
        <v>0</v>
      </c>
      <c r="BR553" s="6">
        <f ca="1">BR552+SUMIFS('Transactions (Dated)'!$F:$F,'Transactions (Dated)'!$D:$D,$BF553,'Transactions (Dated)'!$B:$B,BR$11,'Transactions (Dated)'!$C:$C,"Dividend (paid to cash)")*AG553</f>
        <v>0</v>
      </c>
      <c r="BS553" s="6">
        <f ca="1">BS552+SUMIFS('Transactions (Dated)'!$F:$F,'Transactions (Dated)'!$D:$D,$BF553,'Transactions (Dated)'!$B:$B,BS$11,'Transactions (Dated)'!$C:$C,"Dividend (paid to cash)")*AH553</f>
        <v>0</v>
      </c>
      <c r="BT553" s="6">
        <f ca="1">BT552+SUMIFS('Transactions (Dated)'!$F:$F,'Transactions (Dated)'!$D:$D,$BF553,'Transactions (Dated)'!$B:$B,BT$11,'Transactions (Dated)'!$C:$C,"Dividend (paid to cash)")*AI553</f>
        <v>0</v>
      </c>
      <c r="BU553" s="6">
        <f ca="1">BU552+SUMIFS('Transactions (Dated)'!$F:$F,'Transactions (Dated)'!$D:$D,$BF553,'Transactions (Dated)'!$B:$B,BU$11,'Transactions (Dated)'!$C:$C,"Dividend (paid to cash)")*AJ553</f>
        <v>0</v>
      </c>
      <c r="BX553" s="6">
        <f t="shared" ca="1" si="242"/>
        <v>443901.05199999991</v>
      </c>
      <c r="BZ553" s="3">
        <f t="shared" si="243"/>
        <v>42699</v>
      </c>
      <c r="CA553" s="4">
        <f t="shared" ca="1" si="244"/>
        <v>657461.05999999994</v>
      </c>
      <c r="CB553" s="4">
        <f t="shared" ca="1" si="245"/>
        <v>443901.05199999991</v>
      </c>
      <c r="CD553" s="4">
        <f t="shared" ca="1" si="246"/>
        <v>1101362.1119999997</v>
      </c>
    </row>
    <row r="554" spans="2:82" x14ac:dyDescent="0.15">
      <c r="B554" s="3">
        <f t="shared" si="221"/>
        <v>42702</v>
      </c>
      <c r="C554" s="2">
        <v>15015.4</v>
      </c>
      <c r="E554" s="70">
        <v>42702</v>
      </c>
      <c r="F554" s="69">
        <v>10.01</v>
      </c>
      <c r="G554" s="69">
        <v>2.37</v>
      </c>
      <c r="H554" s="69">
        <v>20.3</v>
      </c>
      <c r="I554" s="69">
        <v>37.35</v>
      </c>
      <c r="J554" s="69">
        <v>13.45</v>
      </c>
      <c r="K554" s="69">
        <v>13.78</v>
      </c>
      <c r="L554" s="69">
        <v>15.9</v>
      </c>
      <c r="M554" s="69">
        <v>6.59</v>
      </c>
      <c r="N554" s="69">
        <v>8.75</v>
      </c>
      <c r="O554" s="69">
        <v>11.895</v>
      </c>
      <c r="P554" s="69">
        <v>21.48</v>
      </c>
      <c r="Q554" s="69">
        <v>1.26</v>
      </c>
      <c r="R554" s="69">
        <v>9.24</v>
      </c>
      <c r="S554" s="69">
        <v>41.26</v>
      </c>
      <c r="V554" s="3">
        <f t="shared" si="224"/>
        <v>42702</v>
      </c>
      <c r="W554" s="40">
        <f ca="1">W553+SUMIFS('Transactions (Dated)'!$E$2:$E$53,'Transactions (Dated)'!$D$2:$D$53,'Share Values'!$V554,'Transactions (Dated)'!$B$2:$B$53,'Share Values'!W$11,'Transactions (Dated)'!$C$2:$C$53,"Buy")-SUMIFS('Transactions (Dated)'!$E$2:$E$53,'Transactions (Dated)'!$D$2:$D$53,'Share Values'!$V554,'Transactions (Dated)'!$B$2:$B$53,'Share Values'!W$11,'Transactions (Dated)'!$C$2:$C$53,"Sell")</f>
        <v>4625</v>
      </c>
      <c r="X554" s="40">
        <f ca="1">X553+SUMIFS('Transactions (Dated)'!$E$2:$E$53,'Transactions (Dated)'!$D$2:$D$53,'Share Values'!$V554,'Transactions (Dated)'!$B$2:$B$53,'Share Values'!X$11,'Transactions (Dated)'!$C$2:$C$53,"Buy")-SUMIFS('Transactions (Dated)'!$E$2:$E$53,'Transactions (Dated)'!$D$2:$D$53,'Share Values'!$V554,'Transactions (Dated)'!$B$2:$B$53,'Share Values'!X$11,'Transactions (Dated)'!$C$2:$C$53,"Sell")</f>
        <v>9375</v>
      </c>
      <c r="Y554" s="40">
        <f ca="1">Y553+SUMIFS('Transactions (Dated)'!$E$2:$E$53,'Transactions (Dated)'!$D$2:$D$53,'Share Values'!$V554,'Transactions (Dated)'!$B$2:$B$53,'Share Values'!Y$11,'Transactions (Dated)'!$C$2:$C$53,"Buy")-SUMIFS('Transactions (Dated)'!$E$2:$E$53,'Transactions (Dated)'!$D$2:$D$53,'Share Values'!$V554,'Transactions (Dated)'!$B$2:$B$53,'Share Values'!Y$11,'Transactions (Dated)'!$C$2:$C$53,"Sell")</f>
        <v>0</v>
      </c>
      <c r="Z554" s="40">
        <f ca="1">Z553+SUMIFS('Transactions (Dated)'!$E$2:$E$53,'Transactions (Dated)'!$D$2:$D$53,'Share Values'!$V554,'Transactions (Dated)'!$B$2:$B$53,'Share Values'!Z$11,'Transactions (Dated)'!$C$2:$C$53,"Buy")-SUMIFS('Transactions (Dated)'!$E$2:$E$53,'Transactions (Dated)'!$D$2:$D$53,'Share Values'!$V554,'Transactions (Dated)'!$B$2:$B$53,'Share Values'!Z$11,'Transactions (Dated)'!$C$2:$C$53,"Sell")</f>
        <v>1892</v>
      </c>
      <c r="AA554" s="40">
        <f ca="1">AA553+SUMIFS('Transactions (Dated)'!$E$2:$E$53,'Transactions (Dated)'!$D$2:$D$53,'Share Values'!$V554,'Transactions (Dated)'!$B$2:$B$53,'Share Values'!AA$11,'Transactions (Dated)'!$C$2:$C$53,"Buy")-SUMIFS('Transactions (Dated)'!$E$2:$E$53,'Transactions (Dated)'!$D$2:$D$53,'Share Values'!$V554,'Transactions (Dated)'!$B$2:$B$53,'Share Values'!AA$11,'Transactions (Dated)'!$C$2:$C$53,"Sell")</f>
        <v>2348</v>
      </c>
      <c r="AB554" s="40">
        <f ca="1">AB553+SUMIFS('Transactions (Dated)'!$E$2:$E$53,'Transactions (Dated)'!$D$2:$D$53,'Share Values'!$V554,'Transactions (Dated)'!$B$2:$B$53,'Share Values'!AB$11,'Transactions (Dated)'!$C$2:$C$53,"Buy")-SUMIFS('Transactions (Dated)'!$E$2:$E$53,'Transactions (Dated)'!$D$2:$D$53,'Share Values'!$V554,'Transactions (Dated)'!$B$2:$B$53,'Share Values'!AB$11,'Transactions (Dated)'!$C$2:$C$53,"Sell")</f>
        <v>4900</v>
      </c>
      <c r="AC554" s="40">
        <f ca="1">AC553+SUMIFS('Transactions (Dated)'!$E$2:$E$53,'Transactions (Dated)'!$D$2:$D$53,'Share Values'!$V554,'Transactions (Dated)'!$B$2:$B$53,'Share Values'!AC$11,'Transactions (Dated)'!$C$2:$C$53,"Buy")-SUMIFS('Transactions (Dated)'!$E$2:$E$53,'Transactions (Dated)'!$D$2:$D$53,'Share Values'!$V554,'Transactions (Dated)'!$B$2:$B$53,'Share Values'!AC$11,'Transactions (Dated)'!$C$2:$C$53,"Sell")</f>
        <v>2900</v>
      </c>
      <c r="AD554" s="40">
        <f ca="1">AD553+SUMIFS('Transactions (Dated)'!$E$2:$E$53,'Transactions (Dated)'!$D$2:$D$53,'Share Values'!$V554,'Transactions (Dated)'!$B$2:$B$53,'Share Values'!AD$11,'Transactions (Dated)'!$C$2:$C$53,"Buy")-SUMIFS('Transactions (Dated)'!$E$2:$E$53,'Transactions (Dated)'!$D$2:$D$53,'Share Values'!$V554,'Transactions (Dated)'!$B$2:$B$53,'Share Values'!AD$11,'Transactions (Dated)'!$C$2:$C$53,"Sell")</f>
        <v>14201</v>
      </c>
      <c r="AE554" s="40">
        <f ca="1">AE553+SUMIFS('Transactions (Dated)'!$E$2:$E$53,'Transactions (Dated)'!$D$2:$D$53,'Share Values'!$V554,'Transactions (Dated)'!$B$2:$B$53,'Share Values'!AE$11,'Transactions (Dated)'!$C$2:$C$53,"Buy")-SUMIFS('Transactions (Dated)'!$E$2:$E$53,'Transactions (Dated)'!$D$2:$D$53,'Share Values'!$V554,'Transactions (Dated)'!$B$2:$B$53,'Share Values'!AE$11,'Transactions (Dated)'!$C$2:$C$53,"Sell")</f>
        <v>6835</v>
      </c>
      <c r="AF554" s="40">
        <f ca="1">AF553+SUMIFS('Transactions (Dated)'!$E$2:$E$53,'Transactions (Dated)'!$D$2:$D$53,'Share Values'!$V554,'Transactions (Dated)'!$B$2:$B$53,'Share Values'!AF$11,'Transactions (Dated)'!$C$2:$C$53,"Buy")-SUMIFS('Transactions (Dated)'!$E$2:$E$53,'Transactions (Dated)'!$D$2:$D$53,'Share Values'!$V554,'Transactions (Dated)'!$B$2:$B$53,'Share Values'!AF$11,'Transactions (Dated)'!$C$2:$C$53,"Sell")</f>
        <v>4484</v>
      </c>
      <c r="AG554" s="40">
        <f ca="1">AG553+SUMIFS('Transactions (Dated)'!$E$2:$E$53,'Transactions (Dated)'!$D$2:$D$53,'Share Values'!$V554,'Transactions (Dated)'!$B$2:$B$53,'Share Values'!AG$11,'Transactions (Dated)'!$C$2:$C$53,"Buy")-SUMIFS('Transactions (Dated)'!$E$2:$E$53,'Transactions (Dated)'!$D$2:$D$53,'Share Values'!$V554,'Transactions (Dated)'!$B$2:$B$53,'Share Values'!AG$11,'Transactions (Dated)'!$C$2:$C$53,"Sell")</f>
        <v>2787</v>
      </c>
      <c r="AH554" s="40">
        <f ca="1">AH553+SUMIFS('Transactions (Dated)'!$E$2:$E$53,'Transactions (Dated)'!$D$2:$D$53,'Share Values'!$V554,'Transactions (Dated)'!$B$2:$B$53,'Share Values'!AH$11,'Transactions (Dated)'!$C$2:$C$53,"Buy")-SUMIFS('Transactions (Dated)'!$E$2:$E$53,'Transactions (Dated)'!$D$2:$D$53,'Share Values'!$V554,'Transactions (Dated)'!$B$2:$B$53,'Share Values'!AH$11,'Transactions (Dated)'!$C$2:$C$53,"Sell")</f>
        <v>41666</v>
      </c>
      <c r="AI554" s="40">
        <f ca="1">AI553+SUMIFS('Transactions (Dated)'!$E$2:$E$53,'Transactions (Dated)'!$D$2:$D$53,'Share Values'!$V554,'Transactions (Dated)'!$B$2:$B$53,'Share Values'!AI$11,'Transactions (Dated)'!$C$2:$C$53,"Buy")-SUMIFS('Transactions (Dated)'!$E$2:$E$53,'Transactions (Dated)'!$D$2:$D$53,'Share Values'!$V554,'Transactions (Dated)'!$B$2:$B$53,'Share Values'!AI$11,'Transactions (Dated)'!$C$2:$C$53,"Sell")</f>
        <v>5973</v>
      </c>
      <c r="AJ554" s="40">
        <f ca="1">AJ553+SUMIFS('Transactions (Dated)'!$E$2:$E$53,'Transactions (Dated)'!$D$2:$D$53,'Share Values'!$V554,'Transactions (Dated)'!$B$2:$B$53,'Share Values'!AJ$11,'Transactions (Dated)'!$C$2:$C$53,"Buy")-SUMIFS('Transactions (Dated)'!$E$2:$E$53,'Transactions (Dated)'!$D$2:$D$53,'Share Values'!$V554,'Transactions (Dated)'!$B$2:$B$53,'Share Values'!AJ$11,'Transactions (Dated)'!$C$2:$C$53,"Sell")</f>
        <v>0</v>
      </c>
      <c r="AM554" s="3">
        <f t="shared" si="225"/>
        <v>42702</v>
      </c>
      <c r="AN554" s="6">
        <f t="shared" ca="1" si="226"/>
        <v>46296.25</v>
      </c>
      <c r="AO554" s="6">
        <f t="shared" ca="1" si="227"/>
        <v>22218.75</v>
      </c>
      <c r="AP554" s="6">
        <f t="shared" ca="1" si="228"/>
        <v>0</v>
      </c>
      <c r="AQ554" s="6">
        <f t="shared" ca="1" si="229"/>
        <v>70666.2</v>
      </c>
      <c r="AR554" s="6">
        <f t="shared" ca="1" si="230"/>
        <v>31580.6</v>
      </c>
      <c r="AS554" s="6">
        <f t="shared" ca="1" si="231"/>
        <v>67522</v>
      </c>
      <c r="AT554" s="6">
        <f t="shared" ca="1" si="232"/>
        <v>46110</v>
      </c>
      <c r="AU554" s="6">
        <f t="shared" ca="1" si="233"/>
        <v>93584.59</v>
      </c>
      <c r="AV554" s="6">
        <f t="shared" ca="1" si="234"/>
        <v>59806.25</v>
      </c>
      <c r="AW554" s="6">
        <f t="shared" ca="1" si="235"/>
        <v>53337.18</v>
      </c>
      <c r="AX554" s="6">
        <f t="shared" ca="1" si="236"/>
        <v>59864.76</v>
      </c>
      <c r="AY554" s="6">
        <f t="shared" ca="1" si="237"/>
        <v>52499.16</v>
      </c>
      <c r="AZ554" s="6">
        <f t="shared" ca="1" si="238"/>
        <v>55190.520000000004</v>
      </c>
      <c r="BA554" s="6">
        <f t="shared" ca="1" si="239"/>
        <v>0</v>
      </c>
      <c r="BB554" s="6"/>
      <c r="BD554" s="4">
        <f t="shared" ca="1" si="240"/>
        <v>658676.26</v>
      </c>
      <c r="BF554" s="3">
        <f t="shared" si="241"/>
        <v>42702</v>
      </c>
      <c r="BG554" s="6">
        <f>BG553+SUMIFS('Transactions (Dated)'!H:H,'Transactions (Dated)'!D:D,'Share Values'!AM554)</f>
        <v>433769.08999999991</v>
      </c>
      <c r="BH554" s="6">
        <f ca="1">BH553+SUMIFS('Transactions (Dated)'!$F:$F,'Transactions (Dated)'!$D:$D,$BF554,'Transactions (Dated)'!$B:$B,BH$11,'Transactions (Dated)'!$C:$C,"Dividend (paid to cash)")*W554</f>
        <v>0</v>
      </c>
      <c r="BI554" s="6">
        <f ca="1">BI553+SUMIFS('Transactions (Dated)'!$F:$F,'Transactions (Dated)'!$D:$D,$BF554,'Transactions (Dated)'!$B:$B,BI$11,'Transactions (Dated)'!$C:$C,"Dividend (paid to cash)")*X554</f>
        <v>2421.875</v>
      </c>
      <c r="BJ554" s="6">
        <f ca="1">BJ553+SUMIFS('Transactions (Dated)'!$F:$F,'Transactions (Dated)'!$D:$D,$BF554,'Transactions (Dated)'!$B:$B,BJ$11,'Transactions (Dated)'!$C:$C,"Dividend (paid to cash)")*Y554</f>
        <v>0</v>
      </c>
      <c r="BK554" s="6">
        <f ca="1">BK553+SUMIFS('Transactions (Dated)'!$F:$F,'Transactions (Dated)'!$D:$D,$BF554,'Transactions (Dated)'!$B:$B,BK$11,'Transactions (Dated)'!$C:$C,"Dividend (paid to cash)")*Z554</f>
        <v>567.6</v>
      </c>
      <c r="BL554" s="6">
        <f ca="1">BL553+SUMIFS('Transactions (Dated)'!$F:$F,'Transactions (Dated)'!$D:$D,$BF554,'Transactions (Dated)'!$B:$B,BL$11,'Transactions (Dated)'!$C:$C,"Dividend (paid to cash)")*AA554</f>
        <v>0</v>
      </c>
      <c r="BM554" s="6">
        <f ca="1">BM553+SUMIFS('Transactions (Dated)'!$F:$F,'Transactions (Dated)'!$D:$D,$BF554,'Transactions (Dated)'!$B:$B,BM$11,'Transactions (Dated)'!$C:$C,"Dividend (paid to cash)")*AB554</f>
        <v>3952.4870000000001</v>
      </c>
      <c r="BN554" s="6">
        <f ca="1">BN553+SUMIFS('Transactions (Dated)'!$F:$F,'Transactions (Dated)'!$D:$D,$BF554,'Transactions (Dated)'!$B:$B,BN$11,'Transactions (Dated)'!$C:$C,"Dividend (paid to cash)")*AC554</f>
        <v>3190</v>
      </c>
      <c r="BO554" s="6">
        <f ca="1">BO553+SUMIFS('Transactions (Dated)'!$F:$F,'Transactions (Dated)'!$D:$D,$BF554,'Transactions (Dated)'!$B:$B,BO$11,'Transactions (Dated)'!$C:$C,"Dividend (paid to cash)")*AD554</f>
        <v>0</v>
      </c>
      <c r="BP554" s="6">
        <f ca="1">BP553+SUMIFS('Transactions (Dated)'!$F:$F,'Transactions (Dated)'!$D:$D,$BF554,'Transactions (Dated)'!$B:$B,BP$11,'Transactions (Dated)'!$C:$C,"Dividend (paid to cash)")*AE554</f>
        <v>0</v>
      </c>
      <c r="BQ554" s="6">
        <f ca="1">BQ553+SUMIFS('Transactions (Dated)'!$F:$F,'Transactions (Dated)'!$D:$D,$BF554,'Transactions (Dated)'!$B:$B,BQ$11,'Transactions (Dated)'!$C:$C,"Dividend (paid to cash)")*AF554</f>
        <v>0</v>
      </c>
      <c r="BR554" s="6">
        <f ca="1">BR553+SUMIFS('Transactions (Dated)'!$F:$F,'Transactions (Dated)'!$D:$D,$BF554,'Transactions (Dated)'!$B:$B,BR$11,'Transactions (Dated)'!$C:$C,"Dividend (paid to cash)")*AG554</f>
        <v>376.245</v>
      </c>
      <c r="BS554" s="6">
        <f ca="1">BS553+SUMIFS('Transactions (Dated)'!$F:$F,'Transactions (Dated)'!$D:$D,$BF554,'Transactions (Dated)'!$B:$B,BS$11,'Transactions (Dated)'!$C:$C,"Dividend (paid to cash)")*AH554</f>
        <v>0</v>
      </c>
      <c r="BT554" s="6">
        <f ca="1">BT553+SUMIFS('Transactions (Dated)'!$F:$F,'Transactions (Dated)'!$D:$D,$BF554,'Transactions (Dated)'!$B:$B,BT$11,'Transactions (Dated)'!$C:$C,"Dividend (paid to cash)")*AI554</f>
        <v>0</v>
      </c>
      <c r="BU554" s="6">
        <f ca="1">BU553+SUMIFS('Transactions (Dated)'!$F:$F,'Transactions (Dated)'!$D:$D,$BF554,'Transactions (Dated)'!$B:$B,BU$11,'Transactions (Dated)'!$C:$C,"Dividend (paid to cash)")*AJ554</f>
        <v>0</v>
      </c>
      <c r="BX554" s="6">
        <f t="shared" ca="1" si="242"/>
        <v>444277.2969999999</v>
      </c>
      <c r="BZ554" s="3">
        <f t="shared" si="243"/>
        <v>42702</v>
      </c>
      <c r="CA554" s="4">
        <f t="shared" ca="1" si="244"/>
        <v>658676.26</v>
      </c>
      <c r="CB554" s="4">
        <f t="shared" ca="1" si="245"/>
        <v>444277.2969999999</v>
      </c>
      <c r="CD554" s="4">
        <f t="shared" ca="1" si="246"/>
        <v>1102953.557</v>
      </c>
    </row>
    <row r="555" spans="2:82" x14ac:dyDescent="0.15">
      <c r="B555" s="3">
        <f t="shared" si="221"/>
        <v>42703</v>
      </c>
      <c r="C555" s="2">
        <v>14999.8</v>
      </c>
      <c r="E555" s="70">
        <v>42703</v>
      </c>
      <c r="F555" s="69">
        <v>10</v>
      </c>
      <c r="G555" s="69">
        <v>2.27</v>
      </c>
      <c r="H555" s="69">
        <v>20.3</v>
      </c>
      <c r="I555" s="69">
        <v>37.450000000000003</v>
      </c>
      <c r="J555" s="69">
        <v>13.43</v>
      </c>
      <c r="K555" s="69">
        <v>13.7</v>
      </c>
      <c r="L555" s="69">
        <v>15.71</v>
      </c>
      <c r="M555" s="69">
        <v>6.57</v>
      </c>
      <c r="N555" s="69">
        <v>8.85</v>
      </c>
      <c r="O555" s="69">
        <v>11.75</v>
      </c>
      <c r="P555" s="69">
        <v>22.14</v>
      </c>
      <c r="Q555" s="69">
        <v>1.23</v>
      </c>
      <c r="R555" s="69">
        <v>8.98</v>
      </c>
      <c r="S555" s="69">
        <v>40.93</v>
      </c>
      <c r="V555" s="3">
        <f t="shared" si="224"/>
        <v>42703</v>
      </c>
      <c r="W555" s="40">
        <f ca="1">W554+SUMIFS('Transactions (Dated)'!$E$2:$E$53,'Transactions (Dated)'!$D$2:$D$53,'Share Values'!$V555,'Transactions (Dated)'!$B$2:$B$53,'Share Values'!W$11,'Transactions (Dated)'!$C$2:$C$53,"Buy")-SUMIFS('Transactions (Dated)'!$E$2:$E$53,'Transactions (Dated)'!$D$2:$D$53,'Share Values'!$V555,'Transactions (Dated)'!$B$2:$B$53,'Share Values'!W$11,'Transactions (Dated)'!$C$2:$C$53,"Sell")</f>
        <v>4625</v>
      </c>
      <c r="X555" s="40">
        <f ca="1">X554+SUMIFS('Transactions (Dated)'!$E$2:$E$53,'Transactions (Dated)'!$D$2:$D$53,'Share Values'!$V555,'Transactions (Dated)'!$B$2:$B$53,'Share Values'!X$11,'Transactions (Dated)'!$C$2:$C$53,"Buy")-SUMIFS('Transactions (Dated)'!$E$2:$E$53,'Transactions (Dated)'!$D$2:$D$53,'Share Values'!$V555,'Transactions (Dated)'!$B$2:$B$53,'Share Values'!X$11,'Transactions (Dated)'!$C$2:$C$53,"Sell")</f>
        <v>9375</v>
      </c>
      <c r="Y555" s="40">
        <f ca="1">Y554+SUMIFS('Transactions (Dated)'!$E$2:$E$53,'Transactions (Dated)'!$D$2:$D$53,'Share Values'!$V555,'Transactions (Dated)'!$B$2:$B$53,'Share Values'!Y$11,'Transactions (Dated)'!$C$2:$C$53,"Buy")-SUMIFS('Transactions (Dated)'!$E$2:$E$53,'Transactions (Dated)'!$D$2:$D$53,'Share Values'!$V555,'Transactions (Dated)'!$B$2:$B$53,'Share Values'!Y$11,'Transactions (Dated)'!$C$2:$C$53,"Sell")</f>
        <v>0</v>
      </c>
      <c r="Z555" s="40">
        <f ca="1">Z554+SUMIFS('Transactions (Dated)'!$E$2:$E$53,'Transactions (Dated)'!$D$2:$D$53,'Share Values'!$V555,'Transactions (Dated)'!$B$2:$B$53,'Share Values'!Z$11,'Transactions (Dated)'!$C$2:$C$53,"Buy")-SUMIFS('Transactions (Dated)'!$E$2:$E$53,'Transactions (Dated)'!$D$2:$D$53,'Share Values'!$V555,'Transactions (Dated)'!$B$2:$B$53,'Share Values'!Z$11,'Transactions (Dated)'!$C$2:$C$53,"Sell")</f>
        <v>1892</v>
      </c>
      <c r="AA555" s="40">
        <f ca="1">AA554+SUMIFS('Transactions (Dated)'!$E$2:$E$53,'Transactions (Dated)'!$D$2:$D$53,'Share Values'!$V555,'Transactions (Dated)'!$B$2:$B$53,'Share Values'!AA$11,'Transactions (Dated)'!$C$2:$C$53,"Buy")-SUMIFS('Transactions (Dated)'!$E$2:$E$53,'Transactions (Dated)'!$D$2:$D$53,'Share Values'!$V555,'Transactions (Dated)'!$B$2:$B$53,'Share Values'!AA$11,'Transactions (Dated)'!$C$2:$C$53,"Sell")</f>
        <v>2348</v>
      </c>
      <c r="AB555" s="40">
        <f ca="1">AB554+SUMIFS('Transactions (Dated)'!$E$2:$E$53,'Transactions (Dated)'!$D$2:$D$53,'Share Values'!$V555,'Transactions (Dated)'!$B$2:$B$53,'Share Values'!AB$11,'Transactions (Dated)'!$C$2:$C$53,"Buy")-SUMIFS('Transactions (Dated)'!$E$2:$E$53,'Transactions (Dated)'!$D$2:$D$53,'Share Values'!$V555,'Transactions (Dated)'!$B$2:$B$53,'Share Values'!AB$11,'Transactions (Dated)'!$C$2:$C$53,"Sell")</f>
        <v>4900</v>
      </c>
      <c r="AC555" s="40">
        <f ca="1">AC554+SUMIFS('Transactions (Dated)'!$E$2:$E$53,'Transactions (Dated)'!$D$2:$D$53,'Share Values'!$V555,'Transactions (Dated)'!$B$2:$B$53,'Share Values'!AC$11,'Transactions (Dated)'!$C$2:$C$53,"Buy")-SUMIFS('Transactions (Dated)'!$E$2:$E$53,'Transactions (Dated)'!$D$2:$D$53,'Share Values'!$V555,'Transactions (Dated)'!$B$2:$B$53,'Share Values'!AC$11,'Transactions (Dated)'!$C$2:$C$53,"Sell")</f>
        <v>2900</v>
      </c>
      <c r="AD555" s="40">
        <f ca="1">AD554+SUMIFS('Transactions (Dated)'!$E$2:$E$53,'Transactions (Dated)'!$D$2:$D$53,'Share Values'!$V555,'Transactions (Dated)'!$B$2:$B$53,'Share Values'!AD$11,'Transactions (Dated)'!$C$2:$C$53,"Buy")-SUMIFS('Transactions (Dated)'!$E$2:$E$53,'Transactions (Dated)'!$D$2:$D$53,'Share Values'!$V555,'Transactions (Dated)'!$B$2:$B$53,'Share Values'!AD$11,'Transactions (Dated)'!$C$2:$C$53,"Sell")</f>
        <v>14201</v>
      </c>
      <c r="AE555" s="40">
        <f ca="1">AE554+SUMIFS('Transactions (Dated)'!$E$2:$E$53,'Transactions (Dated)'!$D$2:$D$53,'Share Values'!$V555,'Transactions (Dated)'!$B$2:$B$53,'Share Values'!AE$11,'Transactions (Dated)'!$C$2:$C$53,"Buy")-SUMIFS('Transactions (Dated)'!$E$2:$E$53,'Transactions (Dated)'!$D$2:$D$53,'Share Values'!$V555,'Transactions (Dated)'!$B$2:$B$53,'Share Values'!AE$11,'Transactions (Dated)'!$C$2:$C$53,"Sell")</f>
        <v>6835</v>
      </c>
      <c r="AF555" s="40">
        <f ca="1">AF554+SUMIFS('Transactions (Dated)'!$E$2:$E$53,'Transactions (Dated)'!$D$2:$D$53,'Share Values'!$V555,'Transactions (Dated)'!$B$2:$B$53,'Share Values'!AF$11,'Transactions (Dated)'!$C$2:$C$53,"Buy")-SUMIFS('Transactions (Dated)'!$E$2:$E$53,'Transactions (Dated)'!$D$2:$D$53,'Share Values'!$V555,'Transactions (Dated)'!$B$2:$B$53,'Share Values'!AF$11,'Transactions (Dated)'!$C$2:$C$53,"Sell")</f>
        <v>4484</v>
      </c>
      <c r="AG555" s="40">
        <f ca="1">AG554+SUMIFS('Transactions (Dated)'!$E$2:$E$53,'Transactions (Dated)'!$D$2:$D$53,'Share Values'!$V555,'Transactions (Dated)'!$B$2:$B$53,'Share Values'!AG$11,'Transactions (Dated)'!$C$2:$C$53,"Buy")-SUMIFS('Transactions (Dated)'!$E$2:$E$53,'Transactions (Dated)'!$D$2:$D$53,'Share Values'!$V555,'Transactions (Dated)'!$B$2:$B$53,'Share Values'!AG$11,'Transactions (Dated)'!$C$2:$C$53,"Sell")</f>
        <v>2787</v>
      </c>
      <c r="AH555" s="40">
        <f ca="1">AH554+SUMIFS('Transactions (Dated)'!$E$2:$E$53,'Transactions (Dated)'!$D$2:$D$53,'Share Values'!$V555,'Transactions (Dated)'!$B$2:$B$53,'Share Values'!AH$11,'Transactions (Dated)'!$C$2:$C$53,"Buy")-SUMIFS('Transactions (Dated)'!$E$2:$E$53,'Transactions (Dated)'!$D$2:$D$53,'Share Values'!$V555,'Transactions (Dated)'!$B$2:$B$53,'Share Values'!AH$11,'Transactions (Dated)'!$C$2:$C$53,"Sell")</f>
        <v>41666</v>
      </c>
      <c r="AI555" s="40">
        <f ca="1">AI554+SUMIFS('Transactions (Dated)'!$E$2:$E$53,'Transactions (Dated)'!$D$2:$D$53,'Share Values'!$V555,'Transactions (Dated)'!$B$2:$B$53,'Share Values'!AI$11,'Transactions (Dated)'!$C$2:$C$53,"Buy")-SUMIFS('Transactions (Dated)'!$E$2:$E$53,'Transactions (Dated)'!$D$2:$D$53,'Share Values'!$V555,'Transactions (Dated)'!$B$2:$B$53,'Share Values'!AI$11,'Transactions (Dated)'!$C$2:$C$53,"Sell")</f>
        <v>5973</v>
      </c>
      <c r="AJ555" s="40">
        <f ca="1">AJ554+SUMIFS('Transactions (Dated)'!$E$2:$E$53,'Transactions (Dated)'!$D$2:$D$53,'Share Values'!$V555,'Transactions (Dated)'!$B$2:$B$53,'Share Values'!AJ$11,'Transactions (Dated)'!$C$2:$C$53,"Buy")-SUMIFS('Transactions (Dated)'!$E$2:$E$53,'Transactions (Dated)'!$D$2:$D$53,'Share Values'!$V555,'Transactions (Dated)'!$B$2:$B$53,'Share Values'!AJ$11,'Transactions (Dated)'!$C$2:$C$53,"Sell")</f>
        <v>0</v>
      </c>
      <c r="AM555" s="3">
        <f t="shared" si="225"/>
        <v>42703</v>
      </c>
      <c r="AN555" s="6">
        <f t="shared" ca="1" si="226"/>
        <v>46250</v>
      </c>
      <c r="AO555" s="6">
        <f t="shared" ca="1" si="227"/>
        <v>21281.25</v>
      </c>
      <c r="AP555" s="6">
        <f t="shared" ca="1" si="228"/>
        <v>0</v>
      </c>
      <c r="AQ555" s="6">
        <f t="shared" ca="1" si="229"/>
        <v>70855.400000000009</v>
      </c>
      <c r="AR555" s="6">
        <f t="shared" ca="1" si="230"/>
        <v>31533.64</v>
      </c>
      <c r="AS555" s="6">
        <f t="shared" ca="1" si="231"/>
        <v>67130</v>
      </c>
      <c r="AT555" s="6">
        <f t="shared" ca="1" si="232"/>
        <v>45559</v>
      </c>
      <c r="AU555" s="6">
        <f t="shared" ca="1" si="233"/>
        <v>93300.57</v>
      </c>
      <c r="AV555" s="6">
        <f t="shared" ca="1" si="234"/>
        <v>60489.75</v>
      </c>
      <c r="AW555" s="6">
        <f t="shared" ca="1" si="235"/>
        <v>52687</v>
      </c>
      <c r="AX555" s="6">
        <f t="shared" ca="1" si="236"/>
        <v>61704.18</v>
      </c>
      <c r="AY555" s="6">
        <f t="shared" ca="1" si="237"/>
        <v>51249.18</v>
      </c>
      <c r="AZ555" s="6">
        <f t="shared" ca="1" si="238"/>
        <v>53637.54</v>
      </c>
      <c r="BA555" s="6">
        <f t="shared" ca="1" si="239"/>
        <v>0</v>
      </c>
      <c r="BB555" s="6"/>
      <c r="BD555" s="4">
        <f t="shared" ca="1" si="240"/>
        <v>655677.51000000013</v>
      </c>
      <c r="BF555" s="3">
        <f t="shared" si="241"/>
        <v>42703</v>
      </c>
      <c r="BG555" s="6">
        <f>BG554+SUMIFS('Transactions (Dated)'!H:H,'Transactions (Dated)'!D:D,'Share Values'!AM555)</f>
        <v>433769.08999999991</v>
      </c>
      <c r="BH555" s="6">
        <f ca="1">BH554+SUMIFS('Transactions (Dated)'!$F:$F,'Transactions (Dated)'!$D:$D,$BF555,'Transactions (Dated)'!$B:$B,BH$11,'Transactions (Dated)'!$C:$C,"Dividend (paid to cash)")*W555</f>
        <v>0</v>
      </c>
      <c r="BI555" s="6">
        <f ca="1">BI554+SUMIFS('Transactions (Dated)'!$F:$F,'Transactions (Dated)'!$D:$D,$BF555,'Transactions (Dated)'!$B:$B,BI$11,'Transactions (Dated)'!$C:$C,"Dividend (paid to cash)")*X555</f>
        <v>2421.875</v>
      </c>
      <c r="BJ555" s="6">
        <f ca="1">BJ554+SUMIFS('Transactions (Dated)'!$F:$F,'Transactions (Dated)'!$D:$D,$BF555,'Transactions (Dated)'!$B:$B,BJ$11,'Transactions (Dated)'!$C:$C,"Dividend (paid to cash)")*Y555</f>
        <v>0</v>
      </c>
      <c r="BK555" s="6">
        <f ca="1">BK554+SUMIFS('Transactions (Dated)'!$F:$F,'Transactions (Dated)'!$D:$D,$BF555,'Transactions (Dated)'!$B:$B,BK$11,'Transactions (Dated)'!$C:$C,"Dividend (paid to cash)")*Z555</f>
        <v>567.6</v>
      </c>
      <c r="BL555" s="6">
        <f ca="1">BL554+SUMIFS('Transactions (Dated)'!$F:$F,'Transactions (Dated)'!$D:$D,$BF555,'Transactions (Dated)'!$B:$B,BL$11,'Transactions (Dated)'!$C:$C,"Dividend (paid to cash)")*AA555</f>
        <v>0</v>
      </c>
      <c r="BM555" s="6">
        <f ca="1">BM554+SUMIFS('Transactions (Dated)'!$F:$F,'Transactions (Dated)'!$D:$D,$BF555,'Transactions (Dated)'!$B:$B,BM$11,'Transactions (Dated)'!$C:$C,"Dividend (paid to cash)")*AB555</f>
        <v>4311.8040000000001</v>
      </c>
      <c r="BN555" s="6">
        <f ca="1">BN554+SUMIFS('Transactions (Dated)'!$F:$F,'Transactions (Dated)'!$D:$D,$BF555,'Transactions (Dated)'!$B:$B,BN$11,'Transactions (Dated)'!$C:$C,"Dividend (paid to cash)")*AC555</f>
        <v>3190</v>
      </c>
      <c r="BO555" s="6">
        <f ca="1">BO554+SUMIFS('Transactions (Dated)'!$F:$F,'Transactions (Dated)'!$D:$D,$BF555,'Transactions (Dated)'!$B:$B,BO$11,'Transactions (Dated)'!$C:$C,"Dividend (paid to cash)")*AD555</f>
        <v>0</v>
      </c>
      <c r="BP555" s="6">
        <f ca="1">BP554+SUMIFS('Transactions (Dated)'!$F:$F,'Transactions (Dated)'!$D:$D,$BF555,'Transactions (Dated)'!$B:$B,BP$11,'Transactions (Dated)'!$C:$C,"Dividend (paid to cash)")*AE555</f>
        <v>0</v>
      </c>
      <c r="BQ555" s="6">
        <f ca="1">BQ554+SUMIFS('Transactions (Dated)'!$F:$F,'Transactions (Dated)'!$D:$D,$BF555,'Transactions (Dated)'!$B:$B,BQ$11,'Transactions (Dated)'!$C:$C,"Dividend (paid to cash)")*AF555</f>
        <v>0</v>
      </c>
      <c r="BR555" s="6">
        <f ca="1">BR554+SUMIFS('Transactions (Dated)'!$F:$F,'Transactions (Dated)'!$D:$D,$BF555,'Transactions (Dated)'!$B:$B,BR$11,'Transactions (Dated)'!$C:$C,"Dividend (paid to cash)")*AG555</f>
        <v>376.245</v>
      </c>
      <c r="BS555" s="6">
        <f ca="1">BS554+SUMIFS('Transactions (Dated)'!$F:$F,'Transactions (Dated)'!$D:$D,$BF555,'Transactions (Dated)'!$B:$B,BS$11,'Transactions (Dated)'!$C:$C,"Dividend (paid to cash)")*AH555</f>
        <v>0</v>
      </c>
      <c r="BT555" s="6">
        <f ca="1">BT554+SUMIFS('Transactions (Dated)'!$F:$F,'Transactions (Dated)'!$D:$D,$BF555,'Transactions (Dated)'!$B:$B,BT$11,'Transactions (Dated)'!$C:$C,"Dividend (paid to cash)")*AI555</f>
        <v>0</v>
      </c>
      <c r="BU555" s="6">
        <f ca="1">BU554+SUMIFS('Transactions (Dated)'!$F:$F,'Transactions (Dated)'!$D:$D,$BF555,'Transactions (Dated)'!$B:$B,BU$11,'Transactions (Dated)'!$C:$C,"Dividend (paid to cash)")*AJ555</f>
        <v>0</v>
      </c>
      <c r="BX555" s="6">
        <f t="shared" ca="1" si="242"/>
        <v>444636.61399999988</v>
      </c>
      <c r="BZ555" s="3">
        <f t="shared" si="243"/>
        <v>42703</v>
      </c>
      <c r="CA555" s="4">
        <f t="shared" ca="1" si="244"/>
        <v>655677.51000000013</v>
      </c>
      <c r="CB555" s="4">
        <f t="shared" ca="1" si="245"/>
        <v>444636.61399999988</v>
      </c>
      <c r="CD555" s="4">
        <f t="shared" ca="1" si="246"/>
        <v>1100314.1240000001</v>
      </c>
    </row>
    <row r="556" spans="2:82" x14ac:dyDescent="0.15">
      <c r="B556" s="3">
        <f t="shared" si="221"/>
        <v>42704</v>
      </c>
      <c r="C556" s="2">
        <v>15082.9</v>
      </c>
      <c r="E556" s="70">
        <v>42704</v>
      </c>
      <c r="F556" s="69">
        <v>10.34</v>
      </c>
      <c r="G556" s="69">
        <v>2.37</v>
      </c>
      <c r="H556" s="69">
        <v>20.41</v>
      </c>
      <c r="I556" s="69">
        <v>36.409999999999997</v>
      </c>
      <c r="J556" s="69">
        <v>13</v>
      </c>
      <c r="K556" s="69">
        <v>13.73</v>
      </c>
      <c r="L556" s="69">
        <v>15.71</v>
      </c>
      <c r="M556" s="69">
        <v>6.5</v>
      </c>
      <c r="N556" s="69">
        <v>8.85</v>
      </c>
      <c r="O556" s="69">
        <v>11.12</v>
      </c>
      <c r="P556" s="69">
        <v>22.45</v>
      </c>
      <c r="Q556" s="69">
        <v>1.25</v>
      </c>
      <c r="R556" s="69">
        <v>9.06</v>
      </c>
      <c r="S556" s="69">
        <v>40.130000000000003</v>
      </c>
      <c r="V556" s="3">
        <f t="shared" si="224"/>
        <v>42704</v>
      </c>
      <c r="W556" s="40">
        <f ca="1">W555+SUMIFS('Transactions (Dated)'!$E$2:$E$53,'Transactions (Dated)'!$D$2:$D$53,'Share Values'!$V556,'Transactions (Dated)'!$B$2:$B$53,'Share Values'!W$11,'Transactions (Dated)'!$C$2:$C$53,"Buy")-SUMIFS('Transactions (Dated)'!$E$2:$E$53,'Transactions (Dated)'!$D$2:$D$53,'Share Values'!$V556,'Transactions (Dated)'!$B$2:$B$53,'Share Values'!W$11,'Transactions (Dated)'!$C$2:$C$53,"Sell")</f>
        <v>4625</v>
      </c>
      <c r="X556" s="40">
        <f ca="1">X555+SUMIFS('Transactions (Dated)'!$E$2:$E$53,'Transactions (Dated)'!$D$2:$D$53,'Share Values'!$V556,'Transactions (Dated)'!$B$2:$B$53,'Share Values'!X$11,'Transactions (Dated)'!$C$2:$C$53,"Buy")-SUMIFS('Transactions (Dated)'!$E$2:$E$53,'Transactions (Dated)'!$D$2:$D$53,'Share Values'!$V556,'Transactions (Dated)'!$B$2:$B$53,'Share Values'!X$11,'Transactions (Dated)'!$C$2:$C$53,"Sell")</f>
        <v>9375</v>
      </c>
      <c r="Y556" s="40">
        <f ca="1">Y555+SUMIFS('Transactions (Dated)'!$E$2:$E$53,'Transactions (Dated)'!$D$2:$D$53,'Share Values'!$V556,'Transactions (Dated)'!$B$2:$B$53,'Share Values'!Y$11,'Transactions (Dated)'!$C$2:$C$53,"Buy")-SUMIFS('Transactions (Dated)'!$E$2:$E$53,'Transactions (Dated)'!$D$2:$D$53,'Share Values'!$V556,'Transactions (Dated)'!$B$2:$B$53,'Share Values'!Y$11,'Transactions (Dated)'!$C$2:$C$53,"Sell")</f>
        <v>0</v>
      </c>
      <c r="Z556" s="40">
        <f ca="1">Z555+SUMIFS('Transactions (Dated)'!$E$2:$E$53,'Transactions (Dated)'!$D$2:$D$53,'Share Values'!$V556,'Transactions (Dated)'!$B$2:$B$53,'Share Values'!Z$11,'Transactions (Dated)'!$C$2:$C$53,"Buy")-SUMIFS('Transactions (Dated)'!$E$2:$E$53,'Transactions (Dated)'!$D$2:$D$53,'Share Values'!$V556,'Transactions (Dated)'!$B$2:$B$53,'Share Values'!Z$11,'Transactions (Dated)'!$C$2:$C$53,"Sell")</f>
        <v>1892</v>
      </c>
      <c r="AA556" s="40">
        <f ca="1">AA555+SUMIFS('Transactions (Dated)'!$E$2:$E$53,'Transactions (Dated)'!$D$2:$D$53,'Share Values'!$V556,'Transactions (Dated)'!$B$2:$B$53,'Share Values'!AA$11,'Transactions (Dated)'!$C$2:$C$53,"Buy")-SUMIFS('Transactions (Dated)'!$E$2:$E$53,'Transactions (Dated)'!$D$2:$D$53,'Share Values'!$V556,'Transactions (Dated)'!$B$2:$B$53,'Share Values'!AA$11,'Transactions (Dated)'!$C$2:$C$53,"Sell")</f>
        <v>2348</v>
      </c>
      <c r="AB556" s="40">
        <f ca="1">AB555+SUMIFS('Transactions (Dated)'!$E$2:$E$53,'Transactions (Dated)'!$D$2:$D$53,'Share Values'!$V556,'Transactions (Dated)'!$B$2:$B$53,'Share Values'!AB$11,'Transactions (Dated)'!$C$2:$C$53,"Buy")-SUMIFS('Transactions (Dated)'!$E$2:$E$53,'Transactions (Dated)'!$D$2:$D$53,'Share Values'!$V556,'Transactions (Dated)'!$B$2:$B$53,'Share Values'!AB$11,'Transactions (Dated)'!$C$2:$C$53,"Sell")</f>
        <v>4900</v>
      </c>
      <c r="AC556" s="40">
        <f ca="1">AC555+SUMIFS('Transactions (Dated)'!$E$2:$E$53,'Transactions (Dated)'!$D$2:$D$53,'Share Values'!$V556,'Transactions (Dated)'!$B$2:$B$53,'Share Values'!AC$11,'Transactions (Dated)'!$C$2:$C$53,"Buy")-SUMIFS('Transactions (Dated)'!$E$2:$E$53,'Transactions (Dated)'!$D$2:$D$53,'Share Values'!$V556,'Transactions (Dated)'!$B$2:$B$53,'Share Values'!AC$11,'Transactions (Dated)'!$C$2:$C$53,"Sell")</f>
        <v>2900</v>
      </c>
      <c r="AD556" s="40">
        <f ca="1">AD555+SUMIFS('Transactions (Dated)'!$E$2:$E$53,'Transactions (Dated)'!$D$2:$D$53,'Share Values'!$V556,'Transactions (Dated)'!$B$2:$B$53,'Share Values'!AD$11,'Transactions (Dated)'!$C$2:$C$53,"Buy")-SUMIFS('Transactions (Dated)'!$E$2:$E$53,'Transactions (Dated)'!$D$2:$D$53,'Share Values'!$V556,'Transactions (Dated)'!$B$2:$B$53,'Share Values'!AD$11,'Transactions (Dated)'!$C$2:$C$53,"Sell")</f>
        <v>14201</v>
      </c>
      <c r="AE556" s="40">
        <f ca="1">AE555+SUMIFS('Transactions (Dated)'!$E$2:$E$53,'Transactions (Dated)'!$D$2:$D$53,'Share Values'!$V556,'Transactions (Dated)'!$B$2:$B$53,'Share Values'!AE$11,'Transactions (Dated)'!$C$2:$C$53,"Buy")-SUMIFS('Transactions (Dated)'!$E$2:$E$53,'Transactions (Dated)'!$D$2:$D$53,'Share Values'!$V556,'Transactions (Dated)'!$B$2:$B$53,'Share Values'!AE$11,'Transactions (Dated)'!$C$2:$C$53,"Sell")</f>
        <v>6835</v>
      </c>
      <c r="AF556" s="40">
        <f ca="1">AF555+SUMIFS('Transactions (Dated)'!$E$2:$E$53,'Transactions (Dated)'!$D$2:$D$53,'Share Values'!$V556,'Transactions (Dated)'!$B$2:$B$53,'Share Values'!AF$11,'Transactions (Dated)'!$C$2:$C$53,"Buy")-SUMIFS('Transactions (Dated)'!$E$2:$E$53,'Transactions (Dated)'!$D$2:$D$53,'Share Values'!$V556,'Transactions (Dated)'!$B$2:$B$53,'Share Values'!AF$11,'Transactions (Dated)'!$C$2:$C$53,"Sell")</f>
        <v>4484</v>
      </c>
      <c r="AG556" s="40">
        <f ca="1">AG555+SUMIFS('Transactions (Dated)'!$E$2:$E$53,'Transactions (Dated)'!$D$2:$D$53,'Share Values'!$V556,'Transactions (Dated)'!$B$2:$B$53,'Share Values'!AG$11,'Transactions (Dated)'!$C$2:$C$53,"Buy")-SUMIFS('Transactions (Dated)'!$E$2:$E$53,'Transactions (Dated)'!$D$2:$D$53,'Share Values'!$V556,'Transactions (Dated)'!$B$2:$B$53,'Share Values'!AG$11,'Transactions (Dated)'!$C$2:$C$53,"Sell")</f>
        <v>2787</v>
      </c>
      <c r="AH556" s="40">
        <f ca="1">AH555+SUMIFS('Transactions (Dated)'!$E$2:$E$53,'Transactions (Dated)'!$D$2:$D$53,'Share Values'!$V556,'Transactions (Dated)'!$B$2:$B$53,'Share Values'!AH$11,'Transactions (Dated)'!$C$2:$C$53,"Buy")-SUMIFS('Transactions (Dated)'!$E$2:$E$53,'Transactions (Dated)'!$D$2:$D$53,'Share Values'!$V556,'Transactions (Dated)'!$B$2:$B$53,'Share Values'!AH$11,'Transactions (Dated)'!$C$2:$C$53,"Sell")</f>
        <v>41666</v>
      </c>
      <c r="AI556" s="40">
        <f ca="1">AI555+SUMIFS('Transactions (Dated)'!$E$2:$E$53,'Transactions (Dated)'!$D$2:$D$53,'Share Values'!$V556,'Transactions (Dated)'!$B$2:$B$53,'Share Values'!AI$11,'Transactions (Dated)'!$C$2:$C$53,"Buy")-SUMIFS('Transactions (Dated)'!$E$2:$E$53,'Transactions (Dated)'!$D$2:$D$53,'Share Values'!$V556,'Transactions (Dated)'!$B$2:$B$53,'Share Values'!AI$11,'Transactions (Dated)'!$C$2:$C$53,"Sell")</f>
        <v>5973</v>
      </c>
      <c r="AJ556" s="40">
        <f ca="1">AJ555+SUMIFS('Transactions (Dated)'!$E$2:$E$53,'Transactions (Dated)'!$D$2:$D$53,'Share Values'!$V556,'Transactions (Dated)'!$B$2:$B$53,'Share Values'!AJ$11,'Transactions (Dated)'!$C$2:$C$53,"Buy")-SUMIFS('Transactions (Dated)'!$E$2:$E$53,'Transactions (Dated)'!$D$2:$D$53,'Share Values'!$V556,'Transactions (Dated)'!$B$2:$B$53,'Share Values'!AJ$11,'Transactions (Dated)'!$C$2:$C$53,"Sell")</f>
        <v>1246</v>
      </c>
      <c r="AM556" s="3">
        <f t="shared" si="225"/>
        <v>42704</v>
      </c>
      <c r="AN556" s="6">
        <f t="shared" ca="1" si="226"/>
        <v>47822.5</v>
      </c>
      <c r="AO556" s="6">
        <f t="shared" ca="1" si="227"/>
        <v>22218.75</v>
      </c>
      <c r="AP556" s="6">
        <f t="shared" ca="1" si="228"/>
        <v>0</v>
      </c>
      <c r="AQ556" s="6">
        <f t="shared" ca="1" si="229"/>
        <v>68887.719999999987</v>
      </c>
      <c r="AR556" s="6">
        <f t="shared" ca="1" si="230"/>
        <v>30524</v>
      </c>
      <c r="AS556" s="6">
        <f t="shared" ca="1" si="231"/>
        <v>67277</v>
      </c>
      <c r="AT556" s="6">
        <f t="shared" ca="1" si="232"/>
        <v>45559</v>
      </c>
      <c r="AU556" s="6">
        <f t="shared" ca="1" si="233"/>
        <v>92306.5</v>
      </c>
      <c r="AV556" s="6">
        <f t="shared" ca="1" si="234"/>
        <v>60489.75</v>
      </c>
      <c r="AW556" s="6">
        <f t="shared" ca="1" si="235"/>
        <v>49862.079999999994</v>
      </c>
      <c r="AX556" s="6">
        <f t="shared" ca="1" si="236"/>
        <v>62568.15</v>
      </c>
      <c r="AY556" s="6">
        <f t="shared" ca="1" si="237"/>
        <v>52082.5</v>
      </c>
      <c r="AZ556" s="6">
        <f t="shared" ca="1" si="238"/>
        <v>54115.380000000005</v>
      </c>
      <c r="BA556" s="6">
        <f t="shared" ca="1" si="239"/>
        <v>50001.98</v>
      </c>
      <c r="BB556" s="6"/>
      <c r="BD556" s="4">
        <f t="shared" ca="1" si="240"/>
        <v>703715.30999999994</v>
      </c>
      <c r="BF556" s="3">
        <f t="shared" si="241"/>
        <v>42704</v>
      </c>
      <c r="BG556" s="6">
        <f>BG555+SUMIFS('Transactions (Dated)'!H:H,'Transactions (Dated)'!D:D,'Share Values'!AM556)</f>
        <v>383757.10999999993</v>
      </c>
      <c r="BH556" s="6">
        <f ca="1">BH555+SUMIFS('Transactions (Dated)'!$F:$F,'Transactions (Dated)'!$D:$D,$BF556,'Transactions (Dated)'!$B:$B,BH$11,'Transactions (Dated)'!$C:$C,"Dividend (paid to cash)")*W556</f>
        <v>0</v>
      </c>
      <c r="BI556" s="6">
        <f ca="1">BI555+SUMIFS('Transactions (Dated)'!$F:$F,'Transactions (Dated)'!$D:$D,$BF556,'Transactions (Dated)'!$B:$B,BI$11,'Transactions (Dated)'!$C:$C,"Dividend (paid to cash)")*X556</f>
        <v>2421.875</v>
      </c>
      <c r="BJ556" s="6">
        <f ca="1">BJ555+SUMIFS('Transactions (Dated)'!$F:$F,'Transactions (Dated)'!$D:$D,$BF556,'Transactions (Dated)'!$B:$B,BJ$11,'Transactions (Dated)'!$C:$C,"Dividend (paid to cash)")*Y556</f>
        <v>0</v>
      </c>
      <c r="BK556" s="6">
        <f ca="1">BK555+SUMIFS('Transactions (Dated)'!$F:$F,'Transactions (Dated)'!$D:$D,$BF556,'Transactions (Dated)'!$B:$B,BK$11,'Transactions (Dated)'!$C:$C,"Dividend (paid to cash)")*Z556</f>
        <v>567.6</v>
      </c>
      <c r="BL556" s="6">
        <f ca="1">BL555+SUMIFS('Transactions (Dated)'!$F:$F,'Transactions (Dated)'!$D:$D,$BF556,'Transactions (Dated)'!$B:$B,BL$11,'Transactions (Dated)'!$C:$C,"Dividend (paid to cash)")*AA556</f>
        <v>0</v>
      </c>
      <c r="BM556" s="6">
        <f ca="1">BM555+SUMIFS('Transactions (Dated)'!$F:$F,'Transactions (Dated)'!$D:$D,$BF556,'Transactions (Dated)'!$B:$B,BM$11,'Transactions (Dated)'!$C:$C,"Dividend (paid to cash)")*AB556</f>
        <v>4311.8040000000001</v>
      </c>
      <c r="BN556" s="6">
        <f ca="1">BN555+SUMIFS('Transactions (Dated)'!$F:$F,'Transactions (Dated)'!$D:$D,$BF556,'Transactions (Dated)'!$B:$B,BN$11,'Transactions (Dated)'!$C:$C,"Dividend (paid to cash)")*AC556</f>
        <v>3190</v>
      </c>
      <c r="BO556" s="6">
        <f ca="1">BO555+SUMIFS('Transactions (Dated)'!$F:$F,'Transactions (Dated)'!$D:$D,$BF556,'Transactions (Dated)'!$B:$B,BO$11,'Transactions (Dated)'!$C:$C,"Dividend (paid to cash)")*AD556</f>
        <v>0</v>
      </c>
      <c r="BP556" s="6">
        <f ca="1">BP555+SUMIFS('Transactions (Dated)'!$F:$F,'Transactions (Dated)'!$D:$D,$BF556,'Transactions (Dated)'!$B:$B,BP$11,'Transactions (Dated)'!$C:$C,"Dividend (paid to cash)")*AE556</f>
        <v>0</v>
      </c>
      <c r="BQ556" s="6">
        <f ca="1">BQ555+SUMIFS('Transactions (Dated)'!$F:$F,'Transactions (Dated)'!$D:$D,$BF556,'Transactions (Dated)'!$B:$B,BQ$11,'Transactions (Dated)'!$C:$C,"Dividend (paid to cash)")*AF556</f>
        <v>0</v>
      </c>
      <c r="BR556" s="6">
        <f ca="1">BR555+SUMIFS('Transactions (Dated)'!$F:$F,'Transactions (Dated)'!$D:$D,$BF556,'Transactions (Dated)'!$B:$B,BR$11,'Transactions (Dated)'!$C:$C,"Dividend (paid to cash)")*AG556</f>
        <v>376.245</v>
      </c>
      <c r="BS556" s="6">
        <f ca="1">BS555+SUMIFS('Transactions (Dated)'!$F:$F,'Transactions (Dated)'!$D:$D,$BF556,'Transactions (Dated)'!$B:$B,BS$11,'Transactions (Dated)'!$C:$C,"Dividend (paid to cash)")*AH556</f>
        <v>0</v>
      </c>
      <c r="BT556" s="6">
        <f ca="1">BT555+SUMIFS('Transactions (Dated)'!$F:$F,'Transactions (Dated)'!$D:$D,$BF556,'Transactions (Dated)'!$B:$B,BT$11,'Transactions (Dated)'!$C:$C,"Dividend (paid to cash)")*AI556</f>
        <v>0</v>
      </c>
      <c r="BU556" s="6">
        <f ca="1">BU555+SUMIFS('Transactions (Dated)'!$F:$F,'Transactions (Dated)'!$D:$D,$BF556,'Transactions (Dated)'!$B:$B,BU$11,'Transactions (Dated)'!$C:$C,"Dividend (paid to cash)")*AJ556</f>
        <v>0</v>
      </c>
      <c r="BX556" s="6">
        <f t="shared" ca="1" si="242"/>
        <v>394624.6339999999</v>
      </c>
      <c r="BZ556" s="3">
        <f t="shared" si="243"/>
        <v>42704</v>
      </c>
      <c r="CA556" s="4">
        <f t="shared" ca="1" si="244"/>
        <v>703715.30999999994</v>
      </c>
      <c r="CB556" s="4">
        <f t="shared" ca="1" si="245"/>
        <v>394624.6339999999</v>
      </c>
      <c r="CD556" s="4">
        <f t="shared" ca="1" si="246"/>
        <v>1098339.9439999999</v>
      </c>
    </row>
    <row r="557" spans="2:82" x14ac:dyDescent="0.15">
      <c r="B557" s="3">
        <f t="shared" si="221"/>
        <v>42705</v>
      </c>
      <c r="C557" s="2">
        <v>15027.5</v>
      </c>
      <c r="E557" s="70">
        <v>42705</v>
      </c>
      <c r="F557" s="69">
        <v>10.039999999999999</v>
      </c>
      <c r="G557" s="69">
        <v>2.58</v>
      </c>
      <c r="H557" s="69">
        <v>20.34</v>
      </c>
      <c r="I557" s="69">
        <v>35.67</v>
      </c>
      <c r="J557" s="69">
        <v>12.48</v>
      </c>
      <c r="K557" s="69">
        <v>13.77</v>
      </c>
      <c r="L557" s="69">
        <v>15.84</v>
      </c>
      <c r="M557" s="69">
        <v>6.49</v>
      </c>
      <c r="N557" s="69">
        <v>8.9</v>
      </c>
      <c r="O557" s="69">
        <v>11.34</v>
      </c>
      <c r="P557" s="69">
        <v>22.82</v>
      </c>
      <c r="Q557" s="69">
        <v>1.23</v>
      </c>
      <c r="R557" s="69">
        <v>8.93</v>
      </c>
      <c r="S557" s="69">
        <v>40.19</v>
      </c>
      <c r="V557" s="3">
        <f t="shared" si="224"/>
        <v>42705</v>
      </c>
      <c r="W557" s="40">
        <f ca="1">W556+SUMIFS('Transactions (Dated)'!$E$2:$E$53,'Transactions (Dated)'!$D$2:$D$53,'Share Values'!$V557,'Transactions (Dated)'!$B$2:$B$53,'Share Values'!W$11,'Transactions (Dated)'!$C$2:$C$53,"Buy")-SUMIFS('Transactions (Dated)'!$E$2:$E$53,'Transactions (Dated)'!$D$2:$D$53,'Share Values'!$V557,'Transactions (Dated)'!$B$2:$B$53,'Share Values'!W$11,'Transactions (Dated)'!$C$2:$C$53,"Sell")</f>
        <v>4625</v>
      </c>
      <c r="X557" s="40">
        <f ca="1">X556+SUMIFS('Transactions (Dated)'!$E$2:$E$53,'Transactions (Dated)'!$D$2:$D$53,'Share Values'!$V557,'Transactions (Dated)'!$B$2:$B$53,'Share Values'!X$11,'Transactions (Dated)'!$C$2:$C$53,"Buy")-SUMIFS('Transactions (Dated)'!$E$2:$E$53,'Transactions (Dated)'!$D$2:$D$53,'Share Values'!$V557,'Transactions (Dated)'!$B$2:$B$53,'Share Values'!X$11,'Transactions (Dated)'!$C$2:$C$53,"Sell")</f>
        <v>9375</v>
      </c>
      <c r="Y557" s="40">
        <f ca="1">Y556+SUMIFS('Transactions (Dated)'!$E$2:$E$53,'Transactions (Dated)'!$D$2:$D$53,'Share Values'!$V557,'Transactions (Dated)'!$B$2:$B$53,'Share Values'!Y$11,'Transactions (Dated)'!$C$2:$C$53,"Buy")-SUMIFS('Transactions (Dated)'!$E$2:$E$53,'Transactions (Dated)'!$D$2:$D$53,'Share Values'!$V557,'Transactions (Dated)'!$B$2:$B$53,'Share Values'!Y$11,'Transactions (Dated)'!$C$2:$C$53,"Sell")</f>
        <v>0</v>
      </c>
      <c r="Z557" s="40">
        <f ca="1">Z556+SUMIFS('Transactions (Dated)'!$E$2:$E$53,'Transactions (Dated)'!$D$2:$D$53,'Share Values'!$V557,'Transactions (Dated)'!$B$2:$B$53,'Share Values'!Z$11,'Transactions (Dated)'!$C$2:$C$53,"Buy")-SUMIFS('Transactions (Dated)'!$E$2:$E$53,'Transactions (Dated)'!$D$2:$D$53,'Share Values'!$V557,'Transactions (Dated)'!$B$2:$B$53,'Share Values'!Z$11,'Transactions (Dated)'!$C$2:$C$53,"Sell")</f>
        <v>1892</v>
      </c>
      <c r="AA557" s="40">
        <f ca="1">AA556+SUMIFS('Transactions (Dated)'!$E$2:$E$53,'Transactions (Dated)'!$D$2:$D$53,'Share Values'!$V557,'Transactions (Dated)'!$B$2:$B$53,'Share Values'!AA$11,'Transactions (Dated)'!$C$2:$C$53,"Buy")-SUMIFS('Transactions (Dated)'!$E$2:$E$53,'Transactions (Dated)'!$D$2:$D$53,'Share Values'!$V557,'Transactions (Dated)'!$B$2:$B$53,'Share Values'!AA$11,'Transactions (Dated)'!$C$2:$C$53,"Sell")</f>
        <v>2348</v>
      </c>
      <c r="AB557" s="40">
        <f ca="1">AB556+SUMIFS('Transactions (Dated)'!$E$2:$E$53,'Transactions (Dated)'!$D$2:$D$53,'Share Values'!$V557,'Transactions (Dated)'!$B$2:$B$53,'Share Values'!AB$11,'Transactions (Dated)'!$C$2:$C$53,"Buy")-SUMIFS('Transactions (Dated)'!$E$2:$E$53,'Transactions (Dated)'!$D$2:$D$53,'Share Values'!$V557,'Transactions (Dated)'!$B$2:$B$53,'Share Values'!AB$11,'Transactions (Dated)'!$C$2:$C$53,"Sell")</f>
        <v>4900</v>
      </c>
      <c r="AC557" s="40">
        <f ca="1">AC556+SUMIFS('Transactions (Dated)'!$E$2:$E$53,'Transactions (Dated)'!$D$2:$D$53,'Share Values'!$V557,'Transactions (Dated)'!$B$2:$B$53,'Share Values'!AC$11,'Transactions (Dated)'!$C$2:$C$53,"Buy")-SUMIFS('Transactions (Dated)'!$E$2:$E$53,'Transactions (Dated)'!$D$2:$D$53,'Share Values'!$V557,'Transactions (Dated)'!$B$2:$B$53,'Share Values'!AC$11,'Transactions (Dated)'!$C$2:$C$53,"Sell")</f>
        <v>2900</v>
      </c>
      <c r="AD557" s="40">
        <f ca="1">AD556+SUMIFS('Transactions (Dated)'!$E$2:$E$53,'Transactions (Dated)'!$D$2:$D$53,'Share Values'!$V557,'Transactions (Dated)'!$B$2:$B$53,'Share Values'!AD$11,'Transactions (Dated)'!$C$2:$C$53,"Buy")-SUMIFS('Transactions (Dated)'!$E$2:$E$53,'Transactions (Dated)'!$D$2:$D$53,'Share Values'!$V557,'Transactions (Dated)'!$B$2:$B$53,'Share Values'!AD$11,'Transactions (Dated)'!$C$2:$C$53,"Sell")</f>
        <v>14201</v>
      </c>
      <c r="AE557" s="40">
        <f ca="1">AE556+SUMIFS('Transactions (Dated)'!$E$2:$E$53,'Transactions (Dated)'!$D$2:$D$53,'Share Values'!$V557,'Transactions (Dated)'!$B$2:$B$53,'Share Values'!AE$11,'Transactions (Dated)'!$C$2:$C$53,"Buy")-SUMIFS('Transactions (Dated)'!$E$2:$E$53,'Transactions (Dated)'!$D$2:$D$53,'Share Values'!$V557,'Transactions (Dated)'!$B$2:$B$53,'Share Values'!AE$11,'Transactions (Dated)'!$C$2:$C$53,"Sell")</f>
        <v>6835</v>
      </c>
      <c r="AF557" s="40">
        <f ca="1">AF556+SUMIFS('Transactions (Dated)'!$E$2:$E$53,'Transactions (Dated)'!$D$2:$D$53,'Share Values'!$V557,'Transactions (Dated)'!$B$2:$B$53,'Share Values'!AF$11,'Transactions (Dated)'!$C$2:$C$53,"Buy")-SUMIFS('Transactions (Dated)'!$E$2:$E$53,'Transactions (Dated)'!$D$2:$D$53,'Share Values'!$V557,'Transactions (Dated)'!$B$2:$B$53,'Share Values'!AF$11,'Transactions (Dated)'!$C$2:$C$53,"Sell")</f>
        <v>4484</v>
      </c>
      <c r="AG557" s="40">
        <f ca="1">AG556+SUMIFS('Transactions (Dated)'!$E$2:$E$53,'Transactions (Dated)'!$D$2:$D$53,'Share Values'!$V557,'Transactions (Dated)'!$B$2:$B$53,'Share Values'!AG$11,'Transactions (Dated)'!$C$2:$C$53,"Buy")-SUMIFS('Transactions (Dated)'!$E$2:$E$53,'Transactions (Dated)'!$D$2:$D$53,'Share Values'!$V557,'Transactions (Dated)'!$B$2:$B$53,'Share Values'!AG$11,'Transactions (Dated)'!$C$2:$C$53,"Sell")</f>
        <v>2787</v>
      </c>
      <c r="AH557" s="40">
        <f ca="1">AH556+SUMIFS('Transactions (Dated)'!$E$2:$E$53,'Transactions (Dated)'!$D$2:$D$53,'Share Values'!$V557,'Transactions (Dated)'!$B$2:$B$53,'Share Values'!AH$11,'Transactions (Dated)'!$C$2:$C$53,"Buy")-SUMIFS('Transactions (Dated)'!$E$2:$E$53,'Transactions (Dated)'!$D$2:$D$53,'Share Values'!$V557,'Transactions (Dated)'!$B$2:$B$53,'Share Values'!AH$11,'Transactions (Dated)'!$C$2:$C$53,"Sell")</f>
        <v>41666</v>
      </c>
      <c r="AI557" s="40">
        <f ca="1">AI556+SUMIFS('Transactions (Dated)'!$E$2:$E$53,'Transactions (Dated)'!$D$2:$D$53,'Share Values'!$V557,'Transactions (Dated)'!$B$2:$B$53,'Share Values'!AI$11,'Transactions (Dated)'!$C$2:$C$53,"Buy")-SUMIFS('Transactions (Dated)'!$E$2:$E$53,'Transactions (Dated)'!$D$2:$D$53,'Share Values'!$V557,'Transactions (Dated)'!$B$2:$B$53,'Share Values'!AI$11,'Transactions (Dated)'!$C$2:$C$53,"Sell")</f>
        <v>5973</v>
      </c>
      <c r="AJ557" s="40">
        <f ca="1">AJ556+SUMIFS('Transactions (Dated)'!$E$2:$E$53,'Transactions (Dated)'!$D$2:$D$53,'Share Values'!$V557,'Transactions (Dated)'!$B$2:$B$53,'Share Values'!AJ$11,'Transactions (Dated)'!$C$2:$C$53,"Buy")-SUMIFS('Transactions (Dated)'!$E$2:$E$53,'Transactions (Dated)'!$D$2:$D$53,'Share Values'!$V557,'Transactions (Dated)'!$B$2:$B$53,'Share Values'!AJ$11,'Transactions (Dated)'!$C$2:$C$53,"Sell")</f>
        <v>1246</v>
      </c>
      <c r="AM557" s="3">
        <f t="shared" si="225"/>
        <v>42705</v>
      </c>
      <c r="AN557" s="6">
        <f t="shared" ca="1" si="226"/>
        <v>46434.999999999993</v>
      </c>
      <c r="AO557" s="6">
        <f t="shared" ca="1" si="227"/>
        <v>24187.5</v>
      </c>
      <c r="AP557" s="6">
        <f t="shared" ca="1" si="228"/>
        <v>0</v>
      </c>
      <c r="AQ557" s="6">
        <f t="shared" ca="1" si="229"/>
        <v>67487.64</v>
      </c>
      <c r="AR557" s="6">
        <f t="shared" ca="1" si="230"/>
        <v>29303.040000000001</v>
      </c>
      <c r="AS557" s="6">
        <f t="shared" ca="1" si="231"/>
        <v>67473</v>
      </c>
      <c r="AT557" s="6">
        <f t="shared" ca="1" si="232"/>
        <v>45936</v>
      </c>
      <c r="AU557" s="6">
        <f t="shared" ca="1" si="233"/>
        <v>92164.49</v>
      </c>
      <c r="AV557" s="6">
        <f t="shared" ca="1" si="234"/>
        <v>60831.5</v>
      </c>
      <c r="AW557" s="6">
        <f t="shared" ca="1" si="235"/>
        <v>50848.56</v>
      </c>
      <c r="AX557" s="6">
        <f t="shared" ca="1" si="236"/>
        <v>63599.340000000004</v>
      </c>
      <c r="AY557" s="6">
        <f t="shared" ca="1" si="237"/>
        <v>51249.18</v>
      </c>
      <c r="AZ557" s="6">
        <f t="shared" ca="1" si="238"/>
        <v>53338.89</v>
      </c>
      <c r="BA557" s="6">
        <f t="shared" ca="1" si="239"/>
        <v>50076.74</v>
      </c>
      <c r="BB557" s="6"/>
      <c r="BD557" s="4">
        <f t="shared" ca="1" si="240"/>
        <v>702930.88000000012</v>
      </c>
      <c r="BF557" s="3">
        <f t="shared" si="241"/>
        <v>42705</v>
      </c>
      <c r="BG557" s="6">
        <f>BG556+SUMIFS('Transactions (Dated)'!H:H,'Transactions (Dated)'!D:D,'Share Values'!AM557)</f>
        <v>383757.10999999993</v>
      </c>
      <c r="BH557" s="6">
        <f ca="1">BH556+SUMIFS('Transactions (Dated)'!$F:$F,'Transactions (Dated)'!$D:$D,$BF557,'Transactions (Dated)'!$B:$B,BH$11,'Transactions (Dated)'!$C:$C,"Dividend (paid to cash)")*W557</f>
        <v>0</v>
      </c>
      <c r="BI557" s="6">
        <f ca="1">BI556+SUMIFS('Transactions (Dated)'!$F:$F,'Transactions (Dated)'!$D:$D,$BF557,'Transactions (Dated)'!$B:$B,BI$11,'Transactions (Dated)'!$C:$C,"Dividend (paid to cash)")*X557</f>
        <v>2421.875</v>
      </c>
      <c r="BJ557" s="6">
        <f ca="1">BJ556+SUMIFS('Transactions (Dated)'!$F:$F,'Transactions (Dated)'!$D:$D,$BF557,'Transactions (Dated)'!$B:$B,BJ$11,'Transactions (Dated)'!$C:$C,"Dividend (paid to cash)")*Y557</f>
        <v>0</v>
      </c>
      <c r="BK557" s="6">
        <f ca="1">BK556+SUMIFS('Transactions (Dated)'!$F:$F,'Transactions (Dated)'!$D:$D,$BF557,'Transactions (Dated)'!$B:$B,BK$11,'Transactions (Dated)'!$C:$C,"Dividend (paid to cash)")*Z557</f>
        <v>567.6</v>
      </c>
      <c r="BL557" s="6">
        <f ca="1">BL556+SUMIFS('Transactions (Dated)'!$F:$F,'Transactions (Dated)'!$D:$D,$BF557,'Transactions (Dated)'!$B:$B,BL$11,'Transactions (Dated)'!$C:$C,"Dividend (paid to cash)")*AA557</f>
        <v>0</v>
      </c>
      <c r="BM557" s="6">
        <f ca="1">BM556+SUMIFS('Transactions (Dated)'!$F:$F,'Transactions (Dated)'!$D:$D,$BF557,'Transactions (Dated)'!$B:$B,BM$11,'Transactions (Dated)'!$C:$C,"Dividend (paid to cash)")*AB557</f>
        <v>4311.8040000000001</v>
      </c>
      <c r="BN557" s="6">
        <f ca="1">BN556+SUMIFS('Transactions (Dated)'!$F:$F,'Transactions (Dated)'!$D:$D,$BF557,'Transactions (Dated)'!$B:$B,BN$11,'Transactions (Dated)'!$C:$C,"Dividend (paid to cash)")*AC557</f>
        <v>3190</v>
      </c>
      <c r="BO557" s="6">
        <f ca="1">BO556+SUMIFS('Transactions (Dated)'!$F:$F,'Transactions (Dated)'!$D:$D,$BF557,'Transactions (Dated)'!$B:$B,BO$11,'Transactions (Dated)'!$C:$C,"Dividend (paid to cash)")*AD557</f>
        <v>0</v>
      </c>
      <c r="BP557" s="6">
        <f ca="1">BP556+SUMIFS('Transactions (Dated)'!$F:$F,'Transactions (Dated)'!$D:$D,$BF557,'Transactions (Dated)'!$B:$B,BP$11,'Transactions (Dated)'!$C:$C,"Dividend (paid to cash)")*AE557</f>
        <v>0</v>
      </c>
      <c r="BQ557" s="6">
        <f ca="1">BQ556+SUMIFS('Transactions (Dated)'!$F:$F,'Transactions (Dated)'!$D:$D,$BF557,'Transactions (Dated)'!$B:$B,BQ$11,'Transactions (Dated)'!$C:$C,"Dividend (paid to cash)")*AF557</f>
        <v>0</v>
      </c>
      <c r="BR557" s="6">
        <f ca="1">BR556+SUMIFS('Transactions (Dated)'!$F:$F,'Transactions (Dated)'!$D:$D,$BF557,'Transactions (Dated)'!$B:$B,BR$11,'Transactions (Dated)'!$C:$C,"Dividend (paid to cash)")*AG557</f>
        <v>376.245</v>
      </c>
      <c r="BS557" s="6">
        <f ca="1">BS556+SUMIFS('Transactions (Dated)'!$F:$F,'Transactions (Dated)'!$D:$D,$BF557,'Transactions (Dated)'!$B:$B,BS$11,'Transactions (Dated)'!$C:$C,"Dividend (paid to cash)")*AH557</f>
        <v>0</v>
      </c>
      <c r="BT557" s="6">
        <f ca="1">BT556+SUMIFS('Transactions (Dated)'!$F:$F,'Transactions (Dated)'!$D:$D,$BF557,'Transactions (Dated)'!$B:$B,BT$11,'Transactions (Dated)'!$C:$C,"Dividend (paid to cash)")*AI557</f>
        <v>0</v>
      </c>
      <c r="BU557" s="6">
        <f ca="1">BU556+SUMIFS('Transactions (Dated)'!$F:$F,'Transactions (Dated)'!$D:$D,$BF557,'Transactions (Dated)'!$B:$B,BU$11,'Transactions (Dated)'!$C:$C,"Dividend (paid to cash)")*AJ557</f>
        <v>0</v>
      </c>
      <c r="BX557" s="6">
        <f t="shared" ca="1" si="242"/>
        <v>394624.6339999999</v>
      </c>
      <c r="BZ557" s="3">
        <f t="shared" si="243"/>
        <v>42705</v>
      </c>
      <c r="CA557" s="4">
        <f t="shared" ca="1" si="244"/>
        <v>702930.88000000012</v>
      </c>
      <c r="CB557" s="4">
        <f t="shared" ca="1" si="245"/>
        <v>394624.6339999999</v>
      </c>
      <c r="CD557" s="4">
        <f t="shared" ca="1" si="246"/>
        <v>1097555.514</v>
      </c>
    </row>
    <row r="558" spans="2:82" x14ac:dyDescent="0.15">
      <c r="B558" s="3">
        <f t="shared" si="221"/>
        <v>42706</v>
      </c>
      <c r="C558" s="2">
        <v>15052.5</v>
      </c>
      <c r="E558" s="70">
        <v>42706</v>
      </c>
      <c r="F558" s="69">
        <v>10.06</v>
      </c>
      <c r="G558" s="69">
        <v>2.52</v>
      </c>
      <c r="H558" s="69">
        <v>20.37</v>
      </c>
      <c r="I558" s="69">
        <v>35.380000000000003</v>
      </c>
      <c r="J558" s="69">
        <v>12.11</v>
      </c>
      <c r="K558" s="69">
        <v>13.78</v>
      </c>
      <c r="L558" s="69">
        <v>15.9</v>
      </c>
      <c r="M558" s="69">
        <v>6.88</v>
      </c>
      <c r="N558" s="69">
        <v>8.9</v>
      </c>
      <c r="O558" s="69">
        <v>11.22</v>
      </c>
      <c r="P558" s="69">
        <v>22.8</v>
      </c>
      <c r="Q558" s="69">
        <v>1.23</v>
      </c>
      <c r="R558" s="69">
        <v>9.07</v>
      </c>
      <c r="S558" s="69">
        <v>40.1</v>
      </c>
      <c r="V558" s="3">
        <f t="shared" si="224"/>
        <v>42706</v>
      </c>
      <c r="W558" s="40">
        <f ca="1">W557+SUMIFS('Transactions (Dated)'!$E$2:$E$53,'Transactions (Dated)'!$D$2:$D$53,'Share Values'!$V558,'Transactions (Dated)'!$B$2:$B$53,'Share Values'!W$11,'Transactions (Dated)'!$C$2:$C$53,"Buy")-SUMIFS('Transactions (Dated)'!$E$2:$E$53,'Transactions (Dated)'!$D$2:$D$53,'Share Values'!$V558,'Transactions (Dated)'!$B$2:$B$53,'Share Values'!W$11,'Transactions (Dated)'!$C$2:$C$53,"Sell")</f>
        <v>4625</v>
      </c>
      <c r="X558" s="40">
        <f ca="1">X557+SUMIFS('Transactions (Dated)'!$E$2:$E$53,'Transactions (Dated)'!$D$2:$D$53,'Share Values'!$V558,'Transactions (Dated)'!$B$2:$B$53,'Share Values'!X$11,'Transactions (Dated)'!$C$2:$C$53,"Buy")-SUMIFS('Transactions (Dated)'!$E$2:$E$53,'Transactions (Dated)'!$D$2:$D$53,'Share Values'!$V558,'Transactions (Dated)'!$B$2:$B$53,'Share Values'!X$11,'Transactions (Dated)'!$C$2:$C$53,"Sell")</f>
        <v>9375</v>
      </c>
      <c r="Y558" s="40">
        <f ca="1">Y557+SUMIFS('Transactions (Dated)'!$E$2:$E$53,'Transactions (Dated)'!$D$2:$D$53,'Share Values'!$V558,'Transactions (Dated)'!$B$2:$B$53,'Share Values'!Y$11,'Transactions (Dated)'!$C$2:$C$53,"Buy")-SUMIFS('Transactions (Dated)'!$E$2:$E$53,'Transactions (Dated)'!$D$2:$D$53,'Share Values'!$V558,'Transactions (Dated)'!$B$2:$B$53,'Share Values'!Y$11,'Transactions (Dated)'!$C$2:$C$53,"Sell")</f>
        <v>0</v>
      </c>
      <c r="Z558" s="40">
        <f ca="1">Z557+SUMIFS('Transactions (Dated)'!$E$2:$E$53,'Transactions (Dated)'!$D$2:$D$53,'Share Values'!$V558,'Transactions (Dated)'!$B$2:$B$53,'Share Values'!Z$11,'Transactions (Dated)'!$C$2:$C$53,"Buy")-SUMIFS('Transactions (Dated)'!$E$2:$E$53,'Transactions (Dated)'!$D$2:$D$53,'Share Values'!$V558,'Transactions (Dated)'!$B$2:$B$53,'Share Values'!Z$11,'Transactions (Dated)'!$C$2:$C$53,"Sell")</f>
        <v>1892</v>
      </c>
      <c r="AA558" s="40">
        <f ca="1">AA557+SUMIFS('Transactions (Dated)'!$E$2:$E$53,'Transactions (Dated)'!$D$2:$D$53,'Share Values'!$V558,'Transactions (Dated)'!$B$2:$B$53,'Share Values'!AA$11,'Transactions (Dated)'!$C$2:$C$53,"Buy")-SUMIFS('Transactions (Dated)'!$E$2:$E$53,'Transactions (Dated)'!$D$2:$D$53,'Share Values'!$V558,'Transactions (Dated)'!$B$2:$B$53,'Share Values'!AA$11,'Transactions (Dated)'!$C$2:$C$53,"Sell")</f>
        <v>2348</v>
      </c>
      <c r="AB558" s="40">
        <f ca="1">AB557+SUMIFS('Transactions (Dated)'!$E$2:$E$53,'Transactions (Dated)'!$D$2:$D$53,'Share Values'!$V558,'Transactions (Dated)'!$B$2:$B$53,'Share Values'!AB$11,'Transactions (Dated)'!$C$2:$C$53,"Buy")-SUMIFS('Transactions (Dated)'!$E$2:$E$53,'Transactions (Dated)'!$D$2:$D$53,'Share Values'!$V558,'Transactions (Dated)'!$B$2:$B$53,'Share Values'!AB$11,'Transactions (Dated)'!$C$2:$C$53,"Sell")</f>
        <v>4900</v>
      </c>
      <c r="AC558" s="40">
        <f ca="1">AC557+SUMIFS('Transactions (Dated)'!$E$2:$E$53,'Transactions (Dated)'!$D$2:$D$53,'Share Values'!$V558,'Transactions (Dated)'!$B$2:$B$53,'Share Values'!AC$11,'Transactions (Dated)'!$C$2:$C$53,"Buy")-SUMIFS('Transactions (Dated)'!$E$2:$E$53,'Transactions (Dated)'!$D$2:$D$53,'Share Values'!$V558,'Transactions (Dated)'!$B$2:$B$53,'Share Values'!AC$11,'Transactions (Dated)'!$C$2:$C$53,"Sell")</f>
        <v>2900</v>
      </c>
      <c r="AD558" s="40">
        <f ca="1">AD557+SUMIFS('Transactions (Dated)'!$E$2:$E$53,'Transactions (Dated)'!$D$2:$D$53,'Share Values'!$V558,'Transactions (Dated)'!$B$2:$B$53,'Share Values'!AD$11,'Transactions (Dated)'!$C$2:$C$53,"Buy")-SUMIFS('Transactions (Dated)'!$E$2:$E$53,'Transactions (Dated)'!$D$2:$D$53,'Share Values'!$V558,'Transactions (Dated)'!$B$2:$B$53,'Share Values'!AD$11,'Transactions (Dated)'!$C$2:$C$53,"Sell")</f>
        <v>14201</v>
      </c>
      <c r="AE558" s="40">
        <f ca="1">AE557+SUMIFS('Transactions (Dated)'!$E$2:$E$53,'Transactions (Dated)'!$D$2:$D$53,'Share Values'!$V558,'Transactions (Dated)'!$B$2:$B$53,'Share Values'!AE$11,'Transactions (Dated)'!$C$2:$C$53,"Buy")-SUMIFS('Transactions (Dated)'!$E$2:$E$53,'Transactions (Dated)'!$D$2:$D$53,'Share Values'!$V558,'Transactions (Dated)'!$B$2:$B$53,'Share Values'!AE$11,'Transactions (Dated)'!$C$2:$C$53,"Sell")</f>
        <v>6835</v>
      </c>
      <c r="AF558" s="40">
        <f ca="1">AF557+SUMIFS('Transactions (Dated)'!$E$2:$E$53,'Transactions (Dated)'!$D$2:$D$53,'Share Values'!$V558,'Transactions (Dated)'!$B$2:$B$53,'Share Values'!AF$11,'Transactions (Dated)'!$C$2:$C$53,"Buy")-SUMIFS('Transactions (Dated)'!$E$2:$E$53,'Transactions (Dated)'!$D$2:$D$53,'Share Values'!$V558,'Transactions (Dated)'!$B$2:$B$53,'Share Values'!AF$11,'Transactions (Dated)'!$C$2:$C$53,"Sell")</f>
        <v>4484</v>
      </c>
      <c r="AG558" s="40">
        <f ca="1">AG557+SUMIFS('Transactions (Dated)'!$E$2:$E$53,'Transactions (Dated)'!$D$2:$D$53,'Share Values'!$V558,'Transactions (Dated)'!$B$2:$B$53,'Share Values'!AG$11,'Transactions (Dated)'!$C$2:$C$53,"Buy")-SUMIFS('Transactions (Dated)'!$E$2:$E$53,'Transactions (Dated)'!$D$2:$D$53,'Share Values'!$V558,'Transactions (Dated)'!$B$2:$B$53,'Share Values'!AG$11,'Transactions (Dated)'!$C$2:$C$53,"Sell")</f>
        <v>2787</v>
      </c>
      <c r="AH558" s="40">
        <f ca="1">AH557+SUMIFS('Transactions (Dated)'!$E$2:$E$53,'Transactions (Dated)'!$D$2:$D$53,'Share Values'!$V558,'Transactions (Dated)'!$B$2:$B$53,'Share Values'!AH$11,'Transactions (Dated)'!$C$2:$C$53,"Buy")-SUMIFS('Transactions (Dated)'!$E$2:$E$53,'Transactions (Dated)'!$D$2:$D$53,'Share Values'!$V558,'Transactions (Dated)'!$B$2:$B$53,'Share Values'!AH$11,'Transactions (Dated)'!$C$2:$C$53,"Sell")</f>
        <v>41666</v>
      </c>
      <c r="AI558" s="40">
        <f ca="1">AI557+SUMIFS('Transactions (Dated)'!$E$2:$E$53,'Transactions (Dated)'!$D$2:$D$53,'Share Values'!$V558,'Transactions (Dated)'!$B$2:$B$53,'Share Values'!AI$11,'Transactions (Dated)'!$C$2:$C$53,"Buy")-SUMIFS('Transactions (Dated)'!$E$2:$E$53,'Transactions (Dated)'!$D$2:$D$53,'Share Values'!$V558,'Transactions (Dated)'!$B$2:$B$53,'Share Values'!AI$11,'Transactions (Dated)'!$C$2:$C$53,"Sell")</f>
        <v>5973</v>
      </c>
      <c r="AJ558" s="40">
        <f ca="1">AJ557+SUMIFS('Transactions (Dated)'!$E$2:$E$53,'Transactions (Dated)'!$D$2:$D$53,'Share Values'!$V558,'Transactions (Dated)'!$B$2:$B$53,'Share Values'!AJ$11,'Transactions (Dated)'!$C$2:$C$53,"Buy")-SUMIFS('Transactions (Dated)'!$E$2:$E$53,'Transactions (Dated)'!$D$2:$D$53,'Share Values'!$V558,'Transactions (Dated)'!$B$2:$B$53,'Share Values'!AJ$11,'Transactions (Dated)'!$C$2:$C$53,"Sell")</f>
        <v>1246</v>
      </c>
      <c r="AM558" s="3">
        <f t="shared" si="225"/>
        <v>42706</v>
      </c>
      <c r="AN558" s="6">
        <f t="shared" ca="1" si="226"/>
        <v>46527.5</v>
      </c>
      <c r="AO558" s="6">
        <f t="shared" ca="1" si="227"/>
        <v>23625</v>
      </c>
      <c r="AP558" s="6">
        <f t="shared" ca="1" si="228"/>
        <v>0</v>
      </c>
      <c r="AQ558" s="6">
        <f t="shared" ca="1" si="229"/>
        <v>66938.960000000006</v>
      </c>
      <c r="AR558" s="6">
        <f t="shared" ca="1" si="230"/>
        <v>28434.28</v>
      </c>
      <c r="AS558" s="6">
        <f t="shared" ca="1" si="231"/>
        <v>67522</v>
      </c>
      <c r="AT558" s="6">
        <f t="shared" ca="1" si="232"/>
        <v>46110</v>
      </c>
      <c r="AU558" s="6">
        <f t="shared" ca="1" si="233"/>
        <v>97702.88</v>
      </c>
      <c r="AV558" s="6">
        <f t="shared" ca="1" si="234"/>
        <v>60831.5</v>
      </c>
      <c r="AW558" s="6">
        <f t="shared" ca="1" si="235"/>
        <v>50310.48</v>
      </c>
      <c r="AX558" s="6">
        <f t="shared" ca="1" si="236"/>
        <v>63543.6</v>
      </c>
      <c r="AY558" s="6">
        <f t="shared" ca="1" si="237"/>
        <v>51249.18</v>
      </c>
      <c r="AZ558" s="6">
        <f t="shared" ca="1" si="238"/>
        <v>54175.11</v>
      </c>
      <c r="BA558" s="6">
        <f t="shared" ca="1" si="239"/>
        <v>49964.6</v>
      </c>
      <c r="BB558" s="6"/>
      <c r="BD558" s="4">
        <f t="shared" ca="1" si="240"/>
        <v>706935.09</v>
      </c>
      <c r="BF558" s="3">
        <f t="shared" si="241"/>
        <v>42706</v>
      </c>
      <c r="BG558" s="6">
        <f>BG557+SUMIFS('Transactions (Dated)'!H:H,'Transactions (Dated)'!D:D,'Share Values'!AM558)</f>
        <v>383757.10999999993</v>
      </c>
      <c r="BH558" s="6">
        <f ca="1">BH557+SUMIFS('Transactions (Dated)'!$F:$F,'Transactions (Dated)'!$D:$D,$BF558,'Transactions (Dated)'!$B:$B,BH$11,'Transactions (Dated)'!$C:$C,"Dividend (paid to cash)")*W558</f>
        <v>0</v>
      </c>
      <c r="BI558" s="6">
        <f ca="1">BI557+SUMIFS('Transactions (Dated)'!$F:$F,'Transactions (Dated)'!$D:$D,$BF558,'Transactions (Dated)'!$B:$B,BI$11,'Transactions (Dated)'!$C:$C,"Dividend (paid to cash)")*X558</f>
        <v>2421.875</v>
      </c>
      <c r="BJ558" s="6">
        <f ca="1">BJ557+SUMIFS('Transactions (Dated)'!$F:$F,'Transactions (Dated)'!$D:$D,$BF558,'Transactions (Dated)'!$B:$B,BJ$11,'Transactions (Dated)'!$C:$C,"Dividend (paid to cash)")*Y558</f>
        <v>0</v>
      </c>
      <c r="BK558" s="6">
        <f ca="1">BK557+SUMIFS('Transactions (Dated)'!$F:$F,'Transactions (Dated)'!$D:$D,$BF558,'Transactions (Dated)'!$B:$B,BK$11,'Transactions (Dated)'!$C:$C,"Dividend (paid to cash)")*Z558</f>
        <v>567.6</v>
      </c>
      <c r="BL558" s="6">
        <f ca="1">BL557+SUMIFS('Transactions (Dated)'!$F:$F,'Transactions (Dated)'!$D:$D,$BF558,'Transactions (Dated)'!$B:$B,BL$11,'Transactions (Dated)'!$C:$C,"Dividend (paid to cash)")*AA558</f>
        <v>0</v>
      </c>
      <c r="BM558" s="6">
        <f ca="1">BM557+SUMIFS('Transactions (Dated)'!$F:$F,'Transactions (Dated)'!$D:$D,$BF558,'Transactions (Dated)'!$B:$B,BM$11,'Transactions (Dated)'!$C:$C,"Dividend (paid to cash)")*AB558</f>
        <v>4311.8040000000001</v>
      </c>
      <c r="BN558" s="6">
        <f ca="1">BN557+SUMIFS('Transactions (Dated)'!$F:$F,'Transactions (Dated)'!$D:$D,$BF558,'Transactions (Dated)'!$B:$B,BN$11,'Transactions (Dated)'!$C:$C,"Dividend (paid to cash)")*AC558</f>
        <v>3190</v>
      </c>
      <c r="BO558" s="6">
        <f ca="1">BO557+SUMIFS('Transactions (Dated)'!$F:$F,'Transactions (Dated)'!$D:$D,$BF558,'Transactions (Dated)'!$B:$B,BO$11,'Transactions (Dated)'!$C:$C,"Dividend (paid to cash)")*AD558</f>
        <v>0</v>
      </c>
      <c r="BP558" s="6">
        <f ca="1">BP557+SUMIFS('Transactions (Dated)'!$F:$F,'Transactions (Dated)'!$D:$D,$BF558,'Transactions (Dated)'!$B:$B,BP$11,'Transactions (Dated)'!$C:$C,"Dividend (paid to cash)")*AE558</f>
        <v>0</v>
      </c>
      <c r="BQ558" s="6">
        <f ca="1">BQ557+SUMIFS('Transactions (Dated)'!$F:$F,'Transactions (Dated)'!$D:$D,$BF558,'Transactions (Dated)'!$B:$B,BQ$11,'Transactions (Dated)'!$C:$C,"Dividend (paid to cash)")*AF558</f>
        <v>0</v>
      </c>
      <c r="BR558" s="6">
        <f ca="1">BR557+SUMIFS('Transactions (Dated)'!$F:$F,'Transactions (Dated)'!$D:$D,$BF558,'Transactions (Dated)'!$B:$B,BR$11,'Transactions (Dated)'!$C:$C,"Dividend (paid to cash)")*AG558</f>
        <v>376.245</v>
      </c>
      <c r="BS558" s="6">
        <f ca="1">BS557+SUMIFS('Transactions (Dated)'!$F:$F,'Transactions (Dated)'!$D:$D,$BF558,'Transactions (Dated)'!$B:$B,BS$11,'Transactions (Dated)'!$C:$C,"Dividend (paid to cash)")*AH558</f>
        <v>0</v>
      </c>
      <c r="BT558" s="6">
        <f ca="1">BT557+SUMIFS('Transactions (Dated)'!$F:$F,'Transactions (Dated)'!$D:$D,$BF558,'Transactions (Dated)'!$B:$B,BT$11,'Transactions (Dated)'!$C:$C,"Dividend (paid to cash)")*AI558</f>
        <v>0</v>
      </c>
      <c r="BU558" s="6">
        <f ca="1">BU557+SUMIFS('Transactions (Dated)'!$F:$F,'Transactions (Dated)'!$D:$D,$BF558,'Transactions (Dated)'!$B:$B,BU$11,'Transactions (Dated)'!$C:$C,"Dividend (paid to cash)")*AJ558</f>
        <v>0</v>
      </c>
      <c r="BX558" s="6">
        <f t="shared" ca="1" si="242"/>
        <v>394624.6339999999</v>
      </c>
      <c r="BZ558" s="3">
        <f t="shared" si="243"/>
        <v>42706</v>
      </c>
      <c r="CA558" s="4">
        <f t="shared" ca="1" si="244"/>
        <v>706935.09</v>
      </c>
      <c r="CB558" s="4">
        <f t="shared" ca="1" si="245"/>
        <v>394624.6339999999</v>
      </c>
      <c r="CD558" s="4">
        <f t="shared" ca="1" si="246"/>
        <v>1101559.7239999999</v>
      </c>
    </row>
    <row r="559" spans="2:82" x14ac:dyDescent="0.15">
      <c r="B559" s="3">
        <f t="shared" si="221"/>
        <v>42709</v>
      </c>
      <c r="C559" s="2">
        <v>15095.2</v>
      </c>
      <c r="E559" s="70">
        <v>42709</v>
      </c>
      <c r="F559" s="69">
        <v>10.1</v>
      </c>
      <c r="G559" s="69">
        <v>2.38</v>
      </c>
      <c r="H559" s="69">
        <v>20.43</v>
      </c>
      <c r="I559" s="69">
        <v>35.409999999999997</v>
      </c>
      <c r="J559" s="69">
        <v>12.39</v>
      </c>
      <c r="K559" s="69">
        <v>13.86</v>
      </c>
      <c r="L559" s="69">
        <v>15.76</v>
      </c>
      <c r="M559" s="69">
        <v>6.79</v>
      </c>
      <c r="N559" s="69">
        <v>8.75</v>
      </c>
      <c r="O559" s="69">
        <v>11.15</v>
      </c>
      <c r="P559" s="69">
        <v>23</v>
      </c>
      <c r="Q559" s="69">
        <v>1.24</v>
      </c>
      <c r="R559" s="69">
        <v>9.6300000000000008</v>
      </c>
      <c r="S559" s="69">
        <v>40</v>
      </c>
      <c r="V559" s="3">
        <f t="shared" si="224"/>
        <v>42709</v>
      </c>
      <c r="W559" s="40">
        <f ca="1">W558+SUMIFS('Transactions (Dated)'!$E$2:$E$53,'Transactions (Dated)'!$D$2:$D$53,'Share Values'!$V559,'Transactions (Dated)'!$B$2:$B$53,'Share Values'!W$11,'Transactions (Dated)'!$C$2:$C$53,"Buy")-SUMIFS('Transactions (Dated)'!$E$2:$E$53,'Transactions (Dated)'!$D$2:$D$53,'Share Values'!$V559,'Transactions (Dated)'!$B$2:$B$53,'Share Values'!W$11,'Transactions (Dated)'!$C$2:$C$53,"Sell")</f>
        <v>4625</v>
      </c>
      <c r="X559" s="40">
        <f ca="1">X558+SUMIFS('Transactions (Dated)'!$E$2:$E$53,'Transactions (Dated)'!$D$2:$D$53,'Share Values'!$V559,'Transactions (Dated)'!$B$2:$B$53,'Share Values'!X$11,'Transactions (Dated)'!$C$2:$C$53,"Buy")-SUMIFS('Transactions (Dated)'!$E$2:$E$53,'Transactions (Dated)'!$D$2:$D$53,'Share Values'!$V559,'Transactions (Dated)'!$B$2:$B$53,'Share Values'!X$11,'Transactions (Dated)'!$C$2:$C$53,"Sell")</f>
        <v>9375</v>
      </c>
      <c r="Y559" s="40">
        <f ca="1">Y558+SUMIFS('Transactions (Dated)'!$E$2:$E$53,'Transactions (Dated)'!$D$2:$D$53,'Share Values'!$V559,'Transactions (Dated)'!$B$2:$B$53,'Share Values'!Y$11,'Transactions (Dated)'!$C$2:$C$53,"Buy")-SUMIFS('Transactions (Dated)'!$E$2:$E$53,'Transactions (Dated)'!$D$2:$D$53,'Share Values'!$V559,'Transactions (Dated)'!$B$2:$B$53,'Share Values'!Y$11,'Transactions (Dated)'!$C$2:$C$53,"Sell")</f>
        <v>0</v>
      </c>
      <c r="Z559" s="40">
        <f ca="1">Z558+SUMIFS('Transactions (Dated)'!$E$2:$E$53,'Transactions (Dated)'!$D$2:$D$53,'Share Values'!$V559,'Transactions (Dated)'!$B$2:$B$53,'Share Values'!Z$11,'Transactions (Dated)'!$C$2:$C$53,"Buy")-SUMIFS('Transactions (Dated)'!$E$2:$E$53,'Transactions (Dated)'!$D$2:$D$53,'Share Values'!$V559,'Transactions (Dated)'!$B$2:$B$53,'Share Values'!Z$11,'Transactions (Dated)'!$C$2:$C$53,"Sell")</f>
        <v>1892</v>
      </c>
      <c r="AA559" s="40">
        <f ca="1">AA558+SUMIFS('Transactions (Dated)'!$E$2:$E$53,'Transactions (Dated)'!$D$2:$D$53,'Share Values'!$V559,'Transactions (Dated)'!$B$2:$B$53,'Share Values'!AA$11,'Transactions (Dated)'!$C$2:$C$53,"Buy")-SUMIFS('Transactions (Dated)'!$E$2:$E$53,'Transactions (Dated)'!$D$2:$D$53,'Share Values'!$V559,'Transactions (Dated)'!$B$2:$B$53,'Share Values'!AA$11,'Transactions (Dated)'!$C$2:$C$53,"Sell")</f>
        <v>2348</v>
      </c>
      <c r="AB559" s="40">
        <f ca="1">AB558+SUMIFS('Transactions (Dated)'!$E$2:$E$53,'Transactions (Dated)'!$D$2:$D$53,'Share Values'!$V559,'Transactions (Dated)'!$B$2:$B$53,'Share Values'!AB$11,'Transactions (Dated)'!$C$2:$C$53,"Buy")-SUMIFS('Transactions (Dated)'!$E$2:$E$53,'Transactions (Dated)'!$D$2:$D$53,'Share Values'!$V559,'Transactions (Dated)'!$B$2:$B$53,'Share Values'!AB$11,'Transactions (Dated)'!$C$2:$C$53,"Sell")</f>
        <v>4900</v>
      </c>
      <c r="AC559" s="40">
        <f ca="1">AC558+SUMIFS('Transactions (Dated)'!$E$2:$E$53,'Transactions (Dated)'!$D$2:$D$53,'Share Values'!$V559,'Transactions (Dated)'!$B$2:$B$53,'Share Values'!AC$11,'Transactions (Dated)'!$C$2:$C$53,"Buy")-SUMIFS('Transactions (Dated)'!$E$2:$E$53,'Transactions (Dated)'!$D$2:$D$53,'Share Values'!$V559,'Transactions (Dated)'!$B$2:$B$53,'Share Values'!AC$11,'Transactions (Dated)'!$C$2:$C$53,"Sell")</f>
        <v>2900</v>
      </c>
      <c r="AD559" s="40">
        <f ca="1">AD558+SUMIFS('Transactions (Dated)'!$E$2:$E$53,'Transactions (Dated)'!$D$2:$D$53,'Share Values'!$V559,'Transactions (Dated)'!$B$2:$B$53,'Share Values'!AD$11,'Transactions (Dated)'!$C$2:$C$53,"Buy")-SUMIFS('Transactions (Dated)'!$E$2:$E$53,'Transactions (Dated)'!$D$2:$D$53,'Share Values'!$V559,'Transactions (Dated)'!$B$2:$B$53,'Share Values'!AD$11,'Transactions (Dated)'!$C$2:$C$53,"Sell")</f>
        <v>14201</v>
      </c>
      <c r="AE559" s="40">
        <f ca="1">AE558+SUMIFS('Transactions (Dated)'!$E$2:$E$53,'Transactions (Dated)'!$D$2:$D$53,'Share Values'!$V559,'Transactions (Dated)'!$B$2:$B$53,'Share Values'!AE$11,'Transactions (Dated)'!$C$2:$C$53,"Buy")-SUMIFS('Transactions (Dated)'!$E$2:$E$53,'Transactions (Dated)'!$D$2:$D$53,'Share Values'!$V559,'Transactions (Dated)'!$B$2:$B$53,'Share Values'!AE$11,'Transactions (Dated)'!$C$2:$C$53,"Sell")</f>
        <v>6835</v>
      </c>
      <c r="AF559" s="40">
        <f ca="1">AF558+SUMIFS('Transactions (Dated)'!$E$2:$E$53,'Transactions (Dated)'!$D$2:$D$53,'Share Values'!$V559,'Transactions (Dated)'!$B$2:$B$53,'Share Values'!AF$11,'Transactions (Dated)'!$C$2:$C$53,"Buy")-SUMIFS('Transactions (Dated)'!$E$2:$E$53,'Transactions (Dated)'!$D$2:$D$53,'Share Values'!$V559,'Transactions (Dated)'!$B$2:$B$53,'Share Values'!AF$11,'Transactions (Dated)'!$C$2:$C$53,"Sell")</f>
        <v>4484</v>
      </c>
      <c r="AG559" s="40">
        <f ca="1">AG558+SUMIFS('Transactions (Dated)'!$E$2:$E$53,'Transactions (Dated)'!$D$2:$D$53,'Share Values'!$V559,'Transactions (Dated)'!$B$2:$B$53,'Share Values'!AG$11,'Transactions (Dated)'!$C$2:$C$53,"Buy")-SUMIFS('Transactions (Dated)'!$E$2:$E$53,'Transactions (Dated)'!$D$2:$D$53,'Share Values'!$V559,'Transactions (Dated)'!$B$2:$B$53,'Share Values'!AG$11,'Transactions (Dated)'!$C$2:$C$53,"Sell")</f>
        <v>2787</v>
      </c>
      <c r="AH559" s="40">
        <f ca="1">AH558+SUMIFS('Transactions (Dated)'!$E$2:$E$53,'Transactions (Dated)'!$D$2:$D$53,'Share Values'!$V559,'Transactions (Dated)'!$B$2:$B$53,'Share Values'!AH$11,'Transactions (Dated)'!$C$2:$C$53,"Buy")-SUMIFS('Transactions (Dated)'!$E$2:$E$53,'Transactions (Dated)'!$D$2:$D$53,'Share Values'!$V559,'Transactions (Dated)'!$B$2:$B$53,'Share Values'!AH$11,'Transactions (Dated)'!$C$2:$C$53,"Sell")</f>
        <v>41666</v>
      </c>
      <c r="AI559" s="40">
        <f ca="1">AI558+SUMIFS('Transactions (Dated)'!$E$2:$E$53,'Transactions (Dated)'!$D$2:$D$53,'Share Values'!$V559,'Transactions (Dated)'!$B$2:$B$53,'Share Values'!AI$11,'Transactions (Dated)'!$C$2:$C$53,"Buy")-SUMIFS('Transactions (Dated)'!$E$2:$E$53,'Transactions (Dated)'!$D$2:$D$53,'Share Values'!$V559,'Transactions (Dated)'!$B$2:$B$53,'Share Values'!AI$11,'Transactions (Dated)'!$C$2:$C$53,"Sell")</f>
        <v>5973</v>
      </c>
      <c r="AJ559" s="40">
        <f ca="1">AJ558+SUMIFS('Transactions (Dated)'!$E$2:$E$53,'Transactions (Dated)'!$D$2:$D$53,'Share Values'!$V559,'Transactions (Dated)'!$B$2:$B$53,'Share Values'!AJ$11,'Transactions (Dated)'!$C$2:$C$53,"Buy")-SUMIFS('Transactions (Dated)'!$E$2:$E$53,'Transactions (Dated)'!$D$2:$D$53,'Share Values'!$V559,'Transactions (Dated)'!$B$2:$B$53,'Share Values'!AJ$11,'Transactions (Dated)'!$C$2:$C$53,"Sell")</f>
        <v>1246</v>
      </c>
      <c r="AM559" s="3">
        <f t="shared" si="225"/>
        <v>42709</v>
      </c>
      <c r="AN559" s="6">
        <f t="shared" ca="1" si="226"/>
        <v>46712.5</v>
      </c>
      <c r="AO559" s="6">
        <f t="shared" ca="1" si="227"/>
        <v>22312.5</v>
      </c>
      <c r="AP559" s="6">
        <f t="shared" ca="1" si="228"/>
        <v>0</v>
      </c>
      <c r="AQ559" s="6">
        <f t="shared" ca="1" si="229"/>
        <v>66995.719999999987</v>
      </c>
      <c r="AR559" s="6">
        <f t="shared" ca="1" si="230"/>
        <v>29091.72</v>
      </c>
      <c r="AS559" s="6">
        <f t="shared" ca="1" si="231"/>
        <v>67914</v>
      </c>
      <c r="AT559" s="6">
        <f t="shared" ca="1" si="232"/>
        <v>45704</v>
      </c>
      <c r="AU559" s="6">
        <f t="shared" ca="1" si="233"/>
        <v>96424.79</v>
      </c>
      <c r="AV559" s="6">
        <f t="shared" ca="1" si="234"/>
        <v>59806.25</v>
      </c>
      <c r="AW559" s="6">
        <f t="shared" ca="1" si="235"/>
        <v>49996.6</v>
      </c>
      <c r="AX559" s="6">
        <f t="shared" ca="1" si="236"/>
        <v>64101</v>
      </c>
      <c r="AY559" s="6">
        <f t="shared" ca="1" si="237"/>
        <v>51665.84</v>
      </c>
      <c r="AZ559" s="6">
        <f t="shared" ca="1" si="238"/>
        <v>57519.990000000005</v>
      </c>
      <c r="BA559" s="6">
        <f t="shared" ca="1" si="239"/>
        <v>49840</v>
      </c>
      <c r="BB559" s="6"/>
      <c r="BD559" s="4">
        <f t="shared" ca="1" si="240"/>
        <v>708084.9099999998</v>
      </c>
      <c r="BF559" s="3">
        <f t="shared" si="241"/>
        <v>42709</v>
      </c>
      <c r="BG559" s="6">
        <f>BG558+SUMIFS('Transactions (Dated)'!H:H,'Transactions (Dated)'!D:D,'Share Values'!AM559)</f>
        <v>383757.10999999993</v>
      </c>
      <c r="BH559" s="6">
        <f ca="1">BH558+SUMIFS('Transactions (Dated)'!$F:$F,'Transactions (Dated)'!$D:$D,$BF559,'Transactions (Dated)'!$B:$B,BH$11,'Transactions (Dated)'!$C:$C,"Dividend (paid to cash)")*W559</f>
        <v>0</v>
      </c>
      <c r="BI559" s="6">
        <f ca="1">BI558+SUMIFS('Transactions (Dated)'!$F:$F,'Transactions (Dated)'!$D:$D,$BF559,'Transactions (Dated)'!$B:$B,BI$11,'Transactions (Dated)'!$C:$C,"Dividend (paid to cash)")*X559</f>
        <v>2421.875</v>
      </c>
      <c r="BJ559" s="6">
        <f ca="1">BJ558+SUMIFS('Transactions (Dated)'!$F:$F,'Transactions (Dated)'!$D:$D,$BF559,'Transactions (Dated)'!$B:$B,BJ$11,'Transactions (Dated)'!$C:$C,"Dividend (paid to cash)")*Y559</f>
        <v>0</v>
      </c>
      <c r="BK559" s="6">
        <f ca="1">BK558+SUMIFS('Transactions (Dated)'!$F:$F,'Transactions (Dated)'!$D:$D,$BF559,'Transactions (Dated)'!$B:$B,BK$11,'Transactions (Dated)'!$C:$C,"Dividend (paid to cash)")*Z559</f>
        <v>567.6</v>
      </c>
      <c r="BL559" s="6">
        <f ca="1">BL558+SUMIFS('Transactions (Dated)'!$F:$F,'Transactions (Dated)'!$D:$D,$BF559,'Transactions (Dated)'!$B:$B,BL$11,'Transactions (Dated)'!$C:$C,"Dividend (paid to cash)")*AA559</f>
        <v>0</v>
      </c>
      <c r="BM559" s="6">
        <f ca="1">BM558+SUMIFS('Transactions (Dated)'!$F:$F,'Transactions (Dated)'!$D:$D,$BF559,'Transactions (Dated)'!$B:$B,BM$11,'Transactions (Dated)'!$C:$C,"Dividend (paid to cash)")*AB559</f>
        <v>4311.8040000000001</v>
      </c>
      <c r="BN559" s="6">
        <f ca="1">BN558+SUMIFS('Transactions (Dated)'!$F:$F,'Transactions (Dated)'!$D:$D,$BF559,'Transactions (Dated)'!$B:$B,BN$11,'Transactions (Dated)'!$C:$C,"Dividend (paid to cash)")*AC559</f>
        <v>3190</v>
      </c>
      <c r="BO559" s="6">
        <f ca="1">BO558+SUMIFS('Transactions (Dated)'!$F:$F,'Transactions (Dated)'!$D:$D,$BF559,'Transactions (Dated)'!$B:$B,BO$11,'Transactions (Dated)'!$C:$C,"Dividend (paid to cash)")*AD559</f>
        <v>0</v>
      </c>
      <c r="BP559" s="6">
        <f ca="1">BP558+SUMIFS('Transactions (Dated)'!$F:$F,'Transactions (Dated)'!$D:$D,$BF559,'Transactions (Dated)'!$B:$B,BP$11,'Transactions (Dated)'!$C:$C,"Dividend (paid to cash)")*AE559</f>
        <v>0</v>
      </c>
      <c r="BQ559" s="6">
        <f ca="1">BQ558+SUMIFS('Transactions (Dated)'!$F:$F,'Transactions (Dated)'!$D:$D,$BF559,'Transactions (Dated)'!$B:$B,BQ$11,'Transactions (Dated)'!$C:$C,"Dividend (paid to cash)")*AF559</f>
        <v>0</v>
      </c>
      <c r="BR559" s="6">
        <f ca="1">BR558+SUMIFS('Transactions (Dated)'!$F:$F,'Transactions (Dated)'!$D:$D,$BF559,'Transactions (Dated)'!$B:$B,BR$11,'Transactions (Dated)'!$C:$C,"Dividend (paid to cash)")*AG559</f>
        <v>376.245</v>
      </c>
      <c r="BS559" s="6">
        <f ca="1">BS558+SUMIFS('Transactions (Dated)'!$F:$F,'Transactions (Dated)'!$D:$D,$BF559,'Transactions (Dated)'!$B:$B,BS$11,'Transactions (Dated)'!$C:$C,"Dividend (paid to cash)")*AH559</f>
        <v>0</v>
      </c>
      <c r="BT559" s="6">
        <f ca="1">BT558+SUMIFS('Transactions (Dated)'!$F:$F,'Transactions (Dated)'!$D:$D,$BF559,'Transactions (Dated)'!$B:$B,BT$11,'Transactions (Dated)'!$C:$C,"Dividend (paid to cash)")*AI559</f>
        <v>0</v>
      </c>
      <c r="BU559" s="6">
        <f ca="1">BU558+SUMIFS('Transactions (Dated)'!$F:$F,'Transactions (Dated)'!$D:$D,$BF559,'Transactions (Dated)'!$B:$B,BU$11,'Transactions (Dated)'!$C:$C,"Dividend (paid to cash)")*AJ559</f>
        <v>0</v>
      </c>
      <c r="BX559" s="6">
        <f t="shared" ca="1" si="242"/>
        <v>394624.6339999999</v>
      </c>
      <c r="BZ559" s="3">
        <f t="shared" si="243"/>
        <v>42709</v>
      </c>
      <c r="CA559" s="4">
        <f t="shared" ca="1" si="244"/>
        <v>708084.9099999998</v>
      </c>
      <c r="CB559" s="4">
        <f t="shared" ca="1" si="245"/>
        <v>394624.6339999999</v>
      </c>
      <c r="CD559" s="4">
        <f t="shared" ca="1" si="246"/>
        <v>1102709.5439999998</v>
      </c>
    </row>
    <row r="560" spans="2:82" x14ac:dyDescent="0.15">
      <c r="B560" s="3">
        <f t="shared" si="221"/>
        <v>42710</v>
      </c>
      <c r="C560" s="2">
        <v>15125.8</v>
      </c>
      <c r="E560" s="70">
        <v>42710</v>
      </c>
      <c r="F560" s="69">
        <v>10.07</v>
      </c>
      <c r="G560" s="69">
        <v>2.2799999999999998</v>
      </c>
      <c r="H560" s="69">
        <v>20.46</v>
      </c>
      <c r="I560" s="69">
        <v>36.49</v>
      </c>
      <c r="J560" s="69">
        <v>12.39</v>
      </c>
      <c r="K560" s="69">
        <v>13.8</v>
      </c>
      <c r="L560" s="69">
        <v>15.99</v>
      </c>
      <c r="M560" s="69">
        <v>6.71</v>
      </c>
      <c r="N560" s="69">
        <v>8.52</v>
      </c>
      <c r="O560" s="69">
        <v>11.21</v>
      </c>
      <c r="P560" s="69">
        <v>23.22</v>
      </c>
      <c r="Q560" s="69">
        <v>1.23</v>
      </c>
      <c r="R560" s="69">
        <v>9.2799999999999994</v>
      </c>
      <c r="S560" s="69">
        <v>39.97</v>
      </c>
      <c r="V560" s="3">
        <f t="shared" si="224"/>
        <v>42710</v>
      </c>
      <c r="W560" s="40">
        <f ca="1">W559+SUMIFS('Transactions (Dated)'!$E$2:$E$53,'Transactions (Dated)'!$D$2:$D$53,'Share Values'!$V560,'Transactions (Dated)'!$B$2:$B$53,'Share Values'!W$11,'Transactions (Dated)'!$C$2:$C$53,"Buy")-SUMIFS('Transactions (Dated)'!$E$2:$E$53,'Transactions (Dated)'!$D$2:$D$53,'Share Values'!$V560,'Transactions (Dated)'!$B$2:$B$53,'Share Values'!W$11,'Transactions (Dated)'!$C$2:$C$53,"Sell")</f>
        <v>4625</v>
      </c>
      <c r="X560" s="40">
        <f ca="1">X559+SUMIFS('Transactions (Dated)'!$E$2:$E$53,'Transactions (Dated)'!$D$2:$D$53,'Share Values'!$V560,'Transactions (Dated)'!$B$2:$B$53,'Share Values'!X$11,'Transactions (Dated)'!$C$2:$C$53,"Buy")-SUMIFS('Transactions (Dated)'!$E$2:$E$53,'Transactions (Dated)'!$D$2:$D$53,'Share Values'!$V560,'Transactions (Dated)'!$B$2:$B$53,'Share Values'!X$11,'Transactions (Dated)'!$C$2:$C$53,"Sell")</f>
        <v>9375</v>
      </c>
      <c r="Y560" s="40">
        <f ca="1">Y559+SUMIFS('Transactions (Dated)'!$E$2:$E$53,'Transactions (Dated)'!$D$2:$D$53,'Share Values'!$V560,'Transactions (Dated)'!$B$2:$B$53,'Share Values'!Y$11,'Transactions (Dated)'!$C$2:$C$53,"Buy")-SUMIFS('Transactions (Dated)'!$E$2:$E$53,'Transactions (Dated)'!$D$2:$D$53,'Share Values'!$V560,'Transactions (Dated)'!$B$2:$B$53,'Share Values'!Y$11,'Transactions (Dated)'!$C$2:$C$53,"Sell")</f>
        <v>0</v>
      </c>
      <c r="Z560" s="40">
        <f ca="1">Z559+SUMIFS('Transactions (Dated)'!$E$2:$E$53,'Transactions (Dated)'!$D$2:$D$53,'Share Values'!$V560,'Transactions (Dated)'!$B$2:$B$53,'Share Values'!Z$11,'Transactions (Dated)'!$C$2:$C$53,"Buy")-SUMIFS('Transactions (Dated)'!$E$2:$E$53,'Transactions (Dated)'!$D$2:$D$53,'Share Values'!$V560,'Transactions (Dated)'!$B$2:$B$53,'Share Values'!Z$11,'Transactions (Dated)'!$C$2:$C$53,"Sell")</f>
        <v>1892</v>
      </c>
      <c r="AA560" s="40">
        <f ca="1">AA559+SUMIFS('Transactions (Dated)'!$E$2:$E$53,'Transactions (Dated)'!$D$2:$D$53,'Share Values'!$V560,'Transactions (Dated)'!$B$2:$B$53,'Share Values'!AA$11,'Transactions (Dated)'!$C$2:$C$53,"Buy")-SUMIFS('Transactions (Dated)'!$E$2:$E$53,'Transactions (Dated)'!$D$2:$D$53,'Share Values'!$V560,'Transactions (Dated)'!$B$2:$B$53,'Share Values'!AA$11,'Transactions (Dated)'!$C$2:$C$53,"Sell")</f>
        <v>2348</v>
      </c>
      <c r="AB560" s="40">
        <f ca="1">AB559+SUMIFS('Transactions (Dated)'!$E$2:$E$53,'Transactions (Dated)'!$D$2:$D$53,'Share Values'!$V560,'Transactions (Dated)'!$B$2:$B$53,'Share Values'!AB$11,'Transactions (Dated)'!$C$2:$C$53,"Buy")-SUMIFS('Transactions (Dated)'!$E$2:$E$53,'Transactions (Dated)'!$D$2:$D$53,'Share Values'!$V560,'Transactions (Dated)'!$B$2:$B$53,'Share Values'!AB$11,'Transactions (Dated)'!$C$2:$C$53,"Sell")</f>
        <v>4900</v>
      </c>
      <c r="AC560" s="40">
        <f ca="1">AC559+SUMIFS('Transactions (Dated)'!$E$2:$E$53,'Transactions (Dated)'!$D$2:$D$53,'Share Values'!$V560,'Transactions (Dated)'!$B$2:$B$53,'Share Values'!AC$11,'Transactions (Dated)'!$C$2:$C$53,"Buy")-SUMIFS('Transactions (Dated)'!$E$2:$E$53,'Transactions (Dated)'!$D$2:$D$53,'Share Values'!$V560,'Transactions (Dated)'!$B$2:$B$53,'Share Values'!AC$11,'Transactions (Dated)'!$C$2:$C$53,"Sell")</f>
        <v>2900</v>
      </c>
      <c r="AD560" s="40">
        <f ca="1">AD559+SUMIFS('Transactions (Dated)'!$E$2:$E$53,'Transactions (Dated)'!$D$2:$D$53,'Share Values'!$V560,'Transactions (Dated)'!$B$2:$B$53,'Share Values'!AD$11,'Transactions (Dated)'!$C$2:$C$53,"Buy")-SUMIFS('Transactions (Dated)'!$E$2:$E$53,'Transactions (Dated)'!$D$2:$D$53,'Share Values'!$V560,'Transactions (Dated)'!$B$2:$B$53,'Share Values'!AD$11,'Transactions (Dated)'!$C$2:$C$53,"Sell")</f>
        <v>14201</v>
      </c>
      <c r="AE560" s="40">
        <f ca="1">AE559+SUMIFS('Transactions (Dated)'!$E$2:$E$53,'Transactions (Dated)'!$D$2:$D$53,'Share Values'!$V560,'Transactions (Dated)'!$B$2:$B$53,'Share Values'!AE$11,'Transactions (Dated)'!$C$2:$C$53,"Buy")-SUMIFS('Transactions (Dated)'!$E$2:$E$53,'Transactions (Dated)'!$D$2:$D$53,'Share Values'!$V560,'Transactions (Dated)'!$B$2:$B$53,'Share Values'!AE$11,'Transactions (Dated)'!$C$2:$C$53,"Sell")</f>
        <v>6835</v>
      </c>
      <c r="AF560" s="40">
        <f ca="1">AF559+SUMIFS('Transactions (Dated)'!$E$2:$E$53,'Transactions (Dated)'!$D$2:$D$53,'Share Values'!$V560,'Transactions (Dated)'!$B$2:$B$53,'Share Values'!AF$11,'Transactions (Dated)'!$C$2:$C$53,"Buy")-SUMIFS('Transactions (Dated)'!$E$2:$E$53,'Transactions (Dated)'!$D$2:$D$53,'Share Values'!$V560,'Transactions (Dated)'!$B$2:$B$53,'Share Values'!AF$11,'Transactions (Dated)'!$C$2:$C$53,"Sell")</f>
        <v>4484</v>
      </c>
      <c r="AG560" s="40">
        <f ca="1">AG559+SUMIFS('Transactions (Dated)'!$E$2:$E$53,'Transactions (Dated)'!$D$2:$D$53,'Share Values'!$V560,'Transactions (Dated)'!$B$2:$B$53,'Share Values'!AG$11,'Transactions (Dated)'!$C$2:$C$53,"Buy")-SUMIFS('Transactions (Dated)'!$E$2:$E$53,'Transactions (Dated)'!$D$2:$D$53,'Share Values'!$V560,'Transactions (Dated)'!$B$2:$B$53,'Share Values'!AG$11,'Transactions (Dated)'!$C$2:$C$53,"Sell")</f>
        <v>2787</v>
      </c>
      <c r="AH560" s="40">
        <f ca="1">AH559+SUMIFS('Transactions (Dated)'!$E$2:$E$53,'Transactions (Dated)'!$D$2:$D$53,'Share Values'!$V560,'Transactions (Dated)'!$B$2:$B$53,'Share Values'!AH$11,'Transactions (Dated)'!$C$2:$C$53,"Buy")-SUMIFS('Transactions (Dated)'!$E$2:$E$53,'Transactions (Dated)'!$D$2:$D$53,'Share Values'!$V560,'Transactions (Dated)'!$B$2:$B$53,'Share Values'!AH$11,'Transactions (Dated)'!$C$2:$C$53,"Sell")</f>
        <v>41666</v>
      </c>
      <c r="AI560" s="40">
        <f ca="1">AI559+SUMIFS('Transactions (Dated)'!$E$2:$E$53,'Transactions (Dated)'!$D$2:$D$53,'Share Values'!$V560,'Transactions (Dated)'!$B$2:$B$53,'Share Values'!AI$11,'Transactions (Dated)'!$C$2:$C$53,"Buy")-SUMIFS('Transactions (Dated)'!$E$2:$E$53,'Transactions (Dated)'!$D$2:$D$53,'Share Values'!$V560,'Transactions (Dated)'!$B$2:$B$53,'Share Values'!AI$11,'Transactions (Dated)'!$C$2:$C$53,"Sell")</f>
        <v>5973</v>
      </c>
      <c r="AJ560" s="40">
        <f ca="1">AJ559+SUMIFS('Transactions (Dated)'!$E$2:$E$53,'Transactions (Dated)'!$D$2:$D$53,'Share Values'!$V560,'Transactions (Dated)'!$B$2:$B$53,'Share Values'!AJ$11,'Transactions (Dated)'!$C$2:$C$53,"Buy")-SUMIFS('Transactions (Dated)'!$E$2:$E$53,'Transactions (Dated)'!$D$2:$D$53,'Share Values'!$V560,'Transactions (Dated)'!$B$2:$B$53,'Share Values'!AJ$11,'Transactions (Dated)'!$C$2:$C$53,"Sell")</f>
        <v>1246</v>
      </c>
      <c r="AM560" s="3">
        <f t="shared" si="225"/>
        <v>42710</v>
      </c>
      <c r="AN560" s="6">
        <f t="shared" ca="1" si="226"/>
        <v>46573.75</v>
      </c>
      <c r="AO560" s="6">
        <f t="shared" ca="1" si="227"/>
        <v>21374.999999999996</v>
      </c>
      <c r="AP560" s="6">
        <f t="shared" ca="1" si="228"/>
        <v>0</v>
      </c>
      <c r="AQ560" s="6">
        <f t="shared" ca="1" si="229"/>
        <v>69039.08</v>
      </c>
      <c r="AR560" s="6">
        <f t="shared" ca="1" si="230"/>
        <v>29091.72</v>
      </c>
      <c r="AS560" s="6">
        <f t="shared" ca="1" si="231"/>
        <v>67620</v>
      </c>
      <c r="AT560" s="6">
        <f t="shared" ca="1" si="232"/>
        <v>46371</v>
      </c>
      <c r="AU560" s="6">
        <f t="shared" ca="1" si="233"/>
        <v>95288.71</v>
      </c>
      <c r="AV560" s="6">
        <f t="shared" ca="1" si="234"/>
        <v>58234.2</v>
      </c>
      <c r="AW560" s="6">
        <f t="shared" ca="1" si="235"/>
        <v>50265.640000000007</v>
      </c>
      <c r="AX560" s="6">
        <f t="shared" ca="1" si="236"/>
        <v>64714.14</v>
      </c>
      <c r="AY560" s="6">
        <f t="shared" ca="1" si="237"/>
        <v>51249.18</v>
      </c>
      <c r="AZ560" s="6">
        <f t="shared" ca="1" si="238"/>
        <v>55429.439999999995</v>
      </c>
      <c r="BA560" s="6">
        <f t="shared" ca="1" si="239"/>
        <v>49802.619999999995</v>
      </c>
      <c r="BB560" s="6"/>
      <c r="BD560" s="4">
        <f t="shared" ca="1" si="240"/>
        <v>705054.4800000001</v>
      </c>
      <c r="BF560" s="3">
        <f t="shared" si="241"/>
        <v>42710</v>
      </c>
      <c r="BG560" s="6">
        <f>BG559+SUMIFS('Transactions (Dated)'!H:H,'Transactions (Dated)'!D:D,'Share Values'!AM560)</f>
        <v>383757.10999999993</v>
      </c>
      <c r="BH560" s="6">
        <f ca="1">BH559+SUMIFS('Transactions (Dated)'!$F:$F,'Transactions (Dated)'!$D:$D,$BF560,'Transactions (Dated)'!$B:$B,BH$11,'Transactions (Dated)'!$C:$C,"Dividend (paid to cash)")*W560</f>
        <v>0</v>
      </c>
      <c r="BI560" s="6">
        <f ca="1">BI559+SUMIFS('Transactions (Dated)'!$F:$F,'Transactions (Dated)'!$D:$D,$BF560,'Transactions (Dated)'!$B:$B,BI$11,'Transactions (Dated)'!$C:$C,"Dividend (paid to cash)")*X560</f>
        <v>2421.875</v>
      </c>
      <c r="BJ560" s="6">
        <f ca="1">BJ559+SUMIFS('Transactions (Dated)'!$F:$F,'Transactions (Dated)'!$D:$D,$BF560,'Transactions (Dated)'!$B:$B,BJ$11,'Transactions (Dated)'!$C:$C,"Dividend (paid to cash)")*Y560</f>
        <v>0</v>
      </c>
      <c r="BK560" s="6">
        <f ca="1">BK559+SUMIFS('Transactions (Dated)'!$F:$F,'Transactions (Dated)'!$D:$D,$BF560,'Transactions (Dated)'!$B:$B,BK$11,'Transactions (Dated)'!$C:$C,"Dividend (paid to cash)")*Z560</f>
        <v>567.6</v>
      </c>
      <c r="BL560" s="6">
        <f ca="1">BL559+SUMIFS('Transactions (Dated)'!$F:$F,'Transactions (Dated)'!$D:$D,$BF560,'Transactions (Dated)'!$B:$B,BL$11,'Transactions (Dated)'!$C:$C,"Dividend (paid to cash)")*AA560</f>
        <v>0</v>
      </c>
      <c r="BM560" s="6">
        <f ca="1">BM559+SUMIFS('Transactions (Dated)'!$F:$F,'Transactions (Dated)'!$D:$D,$BF560,'Transactions (Dated)'!$B:$B,BM$11,'Transactions (Dated)'!$C:$C,"Dividend (paid to cash)")*AB560</f>
        <v>4311.8040000000001</v>
      </c>
      <c r="BN560" s="6">
        <f ca="1">BN559+SUMIFS('Transactions (Dated)'!$F:$F,'Transactions (Dated)'!$D:$D,$BF560,'Transactions (Dated)'!$B:$B,BN$11,'Transactions (Dated)'!$C:$C,"Dividend (paid to cash)")*AC560</f>
        <v>3190</v>
      </c>
      <c r="BO560" s="6">
        <f ca="1">BO559+SUMIFS('Transactions (Dated)'!$F:$F,'Transactions (Dated)'!$D:$D,$BF560,'Transactions (Dated)'!$B:$B,BO$11,'Transactions (Dated)'!$C:$C,"Dividend (paid to cash)")*AD560</f>
        <v>0</v>
      </c>
      <c r="BP560" s="6">
        <f ca="1">BP559+SUMIFS('Transactions (Dated)'!$F:$F,'Transactions (Dated)'!$D:$D,$BF560,'Transactions (Dated)'!$B:$B,BP$11,'Transactions (Dated)'!$C:$C,"Dividend (paid to cash)")*AE560</f>
        <v>0</v>
      </c>
      <c r="BQ560" s="6">
        <f ca="1">BQ559+SUMIFS('Transactions (Dated)'!$F:$F,'Transactions (Dated)'!$D:$D,$BF560,'Transactions (Dated)'!$B:$B,BQ$11,'Transactions (Dated)'!$C:$C,"Dividend (paid to cash)")*AF560</f>
        <v>0</v>
      </c>
      <c r="BR560" s="6">
        <f ca="1">BR559+SUMIFS('Transactions (Dated)'!$F:$F,'Transactions (Dated)'!$D:$D,$BF560,'Transactions (Dated)'!$B:$B,BR$11,'Transactions (Dated)'!$C:$C,"Dividend (paid to cash)")*AG560</f>
        <v>376.245</v>
      </c>
      <c r="BS560" s="6">
        <f ca="1">BS559+SUMIFS('Transactions (Dated)'!$F:$F,'Transactions (Dated)'!$D:$D,$BF560,'Transactions (Dated)'!$B:$B,BS$11,'Transactions (Dated)'!$C:$C,"Dividend (paid to cash)")*AH560</f>
        <v>0</v>
      </c>
      <c r="BT560" s="6">
        <f ca="1">BT559+SUMIFS('Transactions (Dated)'!$F:$F,'Transactions (Dated)'!$D:$D,$BF560,'Transactions (Dated)'!$B:$B,BT$11,'Transactions (Dated)'!$C:$C,"Dividend (paid to cash)")*AI560</f>
        <v>0</v>
      </c>
      <c r="BU560" s="6">
        <f ca="1">BU559+SUMIFS('Transactions (Dated)'!$F:$F,'Transactions (Dated)'!$D:$D,$BF560,'Transactions (Dated)'!$B:$B,BU$11,'Transactions (Dated)'!$C:$C,"Dividend (paid to cash)")*AJ560</f>
        <v>0</v>
      </c>
      <c r="BX560" s="6">
        <f t="shared" ca="1" si="242"/>
        <v>394624.6339999999</v>
      </c>
      <c r="BZ560" s="3">
        <f t="shared" si="243"/>
        <v>42710</v>
      </c>
      <c r="CA560" s="4">
        <f t="shared" ca="1" si="244"/>
        <v>705054.4800000001</v>
      </c>
      <c r="CB560" s="4">
        <f t="shared" ca="1" si="245"/>
        <v>394624.6339999999</v>
      </c>
      <c r="CD560" s="4">
        <f t="shared" ca="1" si="246"/>
        <v>1099679.1140000001</v>
      </c>
    </row>
    <row r="561" spans="2:82" x14ac:dyDescent="0.15">
      <c r="B561" s="3">
        <f t="shared" si="221"/>
        <v>42711</v>
      </c>
      <c r="C561" s="2">
        <v>15237.8</v>
      </c>
      <c r="E561" s="70">
        <v>42711</v>
      </c>
      <c r="F561" s="69">
        <v>10.09</v>
      </c>
      <c r="G561" s="69">
        <v>2.2400000000000002</v>
      </c>
      <c r="H561" s="69">
        <v>20.63</v>
      </c>
      <c r="I561" s="69">
        <v>36.56</v>
      </c>
      <c r="J561" s="69">
        <v>12.44</v>
      </c>
      <c r="K561" s="69">
        <v>13.92</v>
      </c>
      <c r="L561" s="69">
        <v>16.2</v>
      </c>
      <c r="M561" s="69">
        <v>6.58</v>
      </c>
      <c r="N561" s="69">
        <v>8.5</v>
      </c>
      <c r="O561" s="69">
        <v>10.99</v>
      </c>
      <c r="P561" s="69">
        <v>24.23</v>
      </c>
      <c r="Q561" s="69">
        <v>1.2</v>
      </c>
      <c r="R561" s="69">
        <v>9.5</v>
      </c>
      <c r="S561" s="69">
        <v>40.39</v>
      </c>
      <c r="V561" s="3">
        <f t="shared" si="224"/>
        <v>42711</v>
      </c>
      <c r="W561" s="40">
        <f ca="1">W560+SUMIFS('Transactions (Dated)'!$E$2:$E$53,'Transactions (Dated)'!$D$2:$D$53,'Share Values'!$V561,'Transactions (Dated)'!$B$2:$B$53,'Share Values'!W$11,'Transactions (Dated)'!$C$2:$C$53,"Buy")-SUMIFS('Transactions (Dated)'!$E$2:$E$53,'Transactions (Dated)'!$D$2:$D$53,'Share Values'!$V561,'Transactions (Dated)'!$B$2:$B$53,'Share Values'!W$11,'Transactions (Dated)'!$C$2:$C$53,"Sell")</f>
        <v>4625</v>
      </c>
      <c r="X561" s="40">
        <f ca="1">X560+SUMIFS('Transactions (Dated)'!$E$2:$E$53,'Transactions (Dated)'!$D$2:$D$53,'Share Values'!$V561,'Transactions (Dated)'!$B$2:$B$53,'Share Values'!X$11,'Transactions (Dated)'!$C$2:$C$53,"Buy")-SUMIFS('Transactions (Dated)'!$E$2:$E$53,'Transactions (Dated)'!$D$2:$D$53,'Share Values'!$V561,'Transactions (Dated)'!$B$2:$B$53,'Share Values'!X$11,'Transactions (Dated)'!$C$2:$C$53,"Sell")</f>
        <v>9375</v>
      </c>
      <c r="Y561" s="40">
        <f ca="1">Y560+SUMIFS('Transactions (Dated)'!$E$2:$E$53,'Transactions (Dated)'!$D$2:$D$53,'Share Values'!$V561,'Transactions (Dated)'!$B$2:$B$53,'Share Values'!Y$11,'Transactions (Dated)'!$C$2:$C$53,"Buy")-SUMIFS('Transactions (Dated)'!$E$2:$E$53,'Transactions (Dated)'!$D$2:$D$53,'Share Values'!$V561,'Transactions (Dated)'!$B$2:$B$53,'Share Values'!Y$11,'Transactions (Dated)'!$C$2:$C$53,"Sell")</f>
        <v>0</v>
      </c>
      <c r="Z561" s="40">
        <f ca="1">Z560+SUMIFS('Transactions (Dated)'!$E$2:$E$53,'Transactions (Dated)'!$D$2:$D$53,'Share Values'!$V561,'Transactions (Dated)'!$B$2:$B$53,'Share Values'!Z$11,'Transactions (Dated)'!$C$2:$C$53,"Buy")-SUMIFS('Transactions (Dated)'!$E$2:$E$53,'Transactions (Dated)'!$D$2:$D$53,'Share Values'!$V561,'Transactions (Dated)'!$B$2:$B$53,'Share Values'!Z$11,'Transactions (Dated)'!$C$2:$C$53,"Sell")</f>
        <v>1892</v>
      </c>
      <c r="AA561" s="40">
        <f ca="1">AA560+SUMIFS('Transactions (Dated)'!$E$2:$E$53,'Transactions (Dated)'!$D$2:$D$53,'Share Values'!$V561,'Transactions (Dated)'!$B$2:$B$53,'Share Values'!AA$11,'Transactions (Dated)'!$C$2:$C$53,"Buy")-SUMIFS('Transactions (Dated)'!$E$2:$E$53,'Transactions (Dated)'!$D$2:$D$53,'Share Values'!$V561,'Transactions (Dated)'!$B$2:$B$53,'Share Values'!AA$11,'Transactions (Dated)'!$C$2:$C$53,"Sell")</f>
        <v>2348</v>
      </c>
      <c r="AB561" s="40">
        <f ca="1">AB560+SUMIFS('Transactions (Dated)'!$E$2:$E$53,'Transactions (Dated)'!$D$2:$D$53,'Share Values'!$V561,'Transactions (Dated)'!$B$2:$B$53,'Share Values'!AB$11,'Transactions (Dated)'!$C$2:$C$53,"Buy")-SUMIFS('Transactions (Dated)'!$E$2:$E$53,'Transactions (Dated)'!$D$2:$D$53,'Share Values'!$V561,'Transactions (Dated)'!$B$2:$B$53,'Share Values'!AB$11,'Transactions (Dated)'!$C$2:$C$53,"Sell")</f>
        <v>4900</v>
      </c>
      <c r="AC561" s="40">
        <f ca="1">AC560+SUMIFS('Transactions (Dated)'!$E$2:$E$53,'Transactions (Dated)'!$D$2:$D$53,'Share Values'!$V561,'Transactions (Dated)'!$B$2:$B$53,'Share Values'!AC$11,'Transactions (Dated)'!$C$2:$C$53,"Buy")-SUMIFS('Transactions (Dated)'!$E$2:$E$53,'Transactions (Dated)'!$D$2:$D$53,'Share Values'!$V561,'Transactions (Dated)'!$B$2:$B$53,'Share Values'!AC$11,'Transactions (Dated)'!$C$2:$C$53,"Sell")</f>
        <v>2900</v>
      </c>
      <c r="AD561" s="40">
        <f ca="1">AD560+SUMIFS('Transactions (Dated)'!$E$2:$E$53,'Transactions (Dated)'!$D$2:$D$53,'Share Values'!$V561,'Transactions (Dated)'!$B$2:$B$53,'Share Values'!AD$11,'Transactions (Dated)'!$C$2:$C$53,"Buy")-SUMIFS('Transactions (Dated)'!$E$2:$E$53,'Transactions (Dated)'!$D$2:$D$53,'Share Values'!$V561,'Transactions (Dated)'!$B$2:$B$53,'Share Values'!AD$11,'Transactions (Dated)'!$C$2:$C$53,"Sell")</f>
        <v>14201</v>
      </c>
      <c r="AE561" s="40">
        <f ca="1">AE560+SUMIFS('Transactions (Dated)'!$E$2:$E$53,'Transactions (Dated)'!$D$2:$D$53,'Share Values'!$V561,'Transactions (Dated)'!$B$2:$B$53,'Share Values'!AE$11,'Transactions (Dated)'!$C$2:$C$53,"Buy")-SUMIFS('Transactions (Dated)'!$E$2:$E$53,'Transactions (Dated)'!$D$2:$D$53,'Share Values'!$V561,'Transactions (Dated)'!$B$2:$B$53,'Share Values'!AE$11,'Transactions (Dated)'!$C$2:$C$53,"Sell")</f>
        <v>6835</v>
      </c>
      <c r="AF561" s="40">
        <f ca="1">AF560+SUMIFS('Transactions (Dated)'!$E$2:$E$53,'Transactions (Dated)'!$D$2:$D$53,'Share Values'!$V561,'Transactions (Dated)'!$B$2:$B$53,'Share Values'!AF$11,'Transactions (Dated)'!$C$2:$C$53,"Buy")-SUMIFS('Transactions (Dated)'!$E$2:$E$53,'Transactions (Dated)'!$D$2:$D$53,'Share Values'!$V561,'Transactions (Dated)'!$B$2:$B$53,'Share Values'!AF$11,'Transactions (Dated)'!$C$2:$C$53,"Sell")</f>
        <v>4484</v>
      </c>
      <c r="AG561" s="40">
        <f ca="1">AG560+SUMIFS('Transactions (Dated)'!$E$2:$E$53,'Transactions (Dated)'!$D$2:$D$53,'Share Values'!$V561,'Transactions (Dated)'!$B$2:$B$53,'Share Values'!AG$11,'Transactions (Dated)'!$C$2:$C$53,"Buy")-SUMIFS('Transactions (Dated)'!$E$2:$E$53,'Transactions (Dated)'!$D$2:$D$53,'Share Values'!$V561,'Transactions (Dated)'!$B$2:$B$53,'Share Values'!AG$11,'Transactions (Dated)'!$C$2:$C$53,"Sell")</f>
        <v>2787</v>
      </c>
      <c r="AH561" s="40">
        <f ca="1">AH560+SUMIFS('Transactions (Dated)'!$E$2:$E$53,'Transactions (Dated)'!$D$2:$D$53,'Share Values'!$V561,'Transactions (Dated)'!$B$2:$B$53,'Share Values'!AH$11,'Transactions (Dated)'!$C$2:$C$53,"Buy")-SUMIFS('Transactions (Dated)'!$E$2:$E$53,'Transactions (Dated)'!$D$2:$D$53,'Share Values'!$V561,'Transactions (Dated)'!$B$2:$B$53,'Share Values'!AH$11,'Transactions (Dated)'!$C$2:$C$53,"Sell")</f>
        <v>41666</v>
      </c>
      <c r="AI561" s="40">
        <f ca="1">AI560+SUMIFS('Transactions (Dated)'!$E$2:$E$53,'Transactions (Dated)'!$D$2:$D$53,'Share Values'!$V561,'Transactions (Dated)'!$B$2:$B$53,'Share Values'!AI$11,'Transactions (Dated)'!$C$2:$C$53,"Buy")-SUMIFS('Transactions (Dated)'!$E$2:$E$53,'Transactions (Dated)'!$D$2:$D$53,'Share Values'!$V561,'Transactions (Dated)'!$B$2:$B$53,'Share Values'!AI$11,'Transactions (Dated)'!$C$2:$C$53,"Sell")</f>
        <v>5973</v>
      </c>
      <c r="AJ561" s="40">
        <f ca="1">AJ560+SUMIFS('Transactions (Dated)'!$E$2:$E$53,'Transactions (Dated)'!$D$2:$D$53,'Share Values'!$V561,'Transactions (Dated)'!$B$2:$B$53,'Share Values'!AJ$11,'Transactions (Dated)'!$C$2:$C$53,"Buy")-SUMIFS('Transactions (Dated)'!$E$2:$E$53,'Transactions (Dated)'!$D$2:$D$53,'Share Values'!$V561,'Transactions (Dated)'!$B$2:$B$53,'Share Values'!AJ$11,'Transactions (Dated)'!$C$2:$C$53,"Sell")</f>
        <v>1246</v>
      </c>
      <c r="AM561" s="3">
        <f t="shared" si="225"/>
        <v>42711</v>
      </c>
      <c r="AN561" s="6">
        <f t="shared" ca="1" si="226"/>
        <v>46666.25</v>
      </c>
      <c r="AO561" s="6">
        <f t="shared" ca="1" si="227"/>
        <v>21000.000000000004</v>
      </c>
      <c r="AP561" s="6">
        <f t="shared" ca="1" si="228"/>
        <v>0</v>
      </c>
      <c r="AQ561" s="6">
        <f t="shared" ca="1" si="229"/>
        <v>69171.520000000004</v>
      </c>
      <c r="AR561" s="6">
        <f t="shared" ca="1" si="230"/>
        <v>29209.119999999999</v>
      </c>
      <c r="AS561" s="6">
        <f t="shared" ca="1" si="231"/>
        <v>68208</v>
      </c>
      <c r="AT561" s="6">
        <f t="shared" ca="1" si="232"/>
        <v>46980</v>
      </c>
      <c r="AU561" s="6">
        <f t="shared" ca="1" si="233"/>
        <v>93442.58</v>
      </c>
      <c r="AV561" s="6">
        <f t="shared" ca="1" si="234"/>
        <v>58097.5</v>
      </c>
      <c r="AW561" s="6">
        <f t="shared" ca="1" si="235"/>
        <v>49279.16</v>
      </c>
      <c r="AX561" s="6">
        <f t="shared" ca="1" si="236"/>
        <v>67529.009999999995</v>
      </c>
      <c r="AY561" s="6">
        <f t="shared" ca="1" si="237"/>
        <v>49999.199999999997</v>
      </c>
      <c r="AZ561" s="6">
        <f t="shared" ca="1" si="238"/>
        <v>56743.5</v>
      </c>
      <c r="BA561" s="6">
        <f t="shared" ca="1" si="239"/>
        <v>50325.94</v>
      </c>
      <c r="BB561" s="6"/>
      <c r="BD561" s="4">
        <f t="shared" ca="1" si="240"/>
        <v>706651.78</v>
      </c>
      <c r="BF561" s="3">
        <f t="shared" si="241"/>
        <v>42711</v>
      </c>
      <c r="BG561" s="6">
        <f>BG560+SUMIFS('Transactions (Dated)'!H:H,'Transactions (Dated)'!D:D,'Share Values'!AM561)</f>
        <v>383757.10999999993</v>
      </c>
      <c r="BH561" s="6">
        <f ca="1">BH560+SUMIFS('Transactions (Dated)'!$F:$F,'Transactions (Dated)'!$D:$D,$BF561,'Transactions (Dated)'!$B:$B,BH$11,'Transactions (Dated)'!$C:$C,"Dividend (paid to cash)")*W561</f>
        <v>0</v>
      </c>
      <c r="BI561" s="6">
        <f ca="1">BI560+SUMIFS('Transactions (Dated)'!$F:$F,'Transactions (Dated)'!$D:$D,$BF561,'Transactions (Dated)'!$B:$B,BI$11,'Transactions (Dated)'!$C:$C,"Dividend (paid to cash)")*X561</f>
        <v>2421.875</v>
      </c>
      <c r="BJ561" s="6">
        <f ca="1">BJ560+SUMIFS('Transactions (Dated)'!$F:$F,'Transactions (Dated)'!$D:$D,$BF561,'Transactions (Dated)'!$B:$B,BJ$11,'Transactions (Dated)'!$C:$C,"Dividend (paid to cash)")*Y561</f>
        <v>0</v>
      </c>
      <c r="BK561" s="6">
        <f ca="1">BK560+SUMIFS('Transactions (Dated)'!$F:$F,'Transactions (Dated)'!$D:$D,$BF561,'Transactions (Dated)'!$B:$B,BK$11,'Transactions (Dated)'!$C:$C,"Dividend (paid to cash)")*Z561</f>
        <v>567.6</v>
      </c>
      <c r="BL561" s="6">
        <f ca="1">BL560+SUMIFS('Transactions (Dated)'!$F:$F,'Transactions (Dated)'!$D:$D,$BF561,'Transactions (Dated)'!$B:$B,BL$11,'Transactions (Dated)'!$C:$C,"Dividend (paid to cash)")*AA561</f>
        <v>0</v>
      </c>
      <c r="BM561" s="6">
        <f ca="1">BM560+SUMIFS('Transactions (Dated)'!$F:$F,'Transactions (Dated)'!$D:$D,$BF561,'Transactions (Dated)'!$B:$B,BM$11,'Transactions (Dated)'!$C:$C,"Dividend (paid to cash)")*AB561</f>
        <v>4311.8040000000001</v>
      </c>
      <c r="BN561" s="6">
        <f ca="1">BN560+SUMIFS('Transactions (Dated)'!$F:$F,'Transactions (Dated)'!$D:$D,$BF561,'Transactions (Dated)'!$B:$B,BN$11,'Transactions (Dated)'!$C:$C,"Dividend (paid to cash)")*AC561</f>
        <v>3190</v>
      </c>
      <c r="BO561" s="6">
        <f ca="1">BO560+SUMIFS('Transactions (Dated)'!$F:$F,'Transactions (Dated)'!$D:$D,$BF561,'Transactions (Dated)'!$B:$B,BO$11,'Transactions (Dated)'!$C:$C,"Dividend (paid to cash)")*AD561</f>
        <v>0</v>
      </c>
      <c r="BP561" s="6">
        <f ca="1">BP560+SUMIFS('Transactions (Dated)'!$F:$F,'Transactions (Dated)'!$D:$D,$BF561,'Transactions (Dated)'!$B:$B,BP$11,'Transactions (Dated)'!$C:$C,"Dividend (paid to cash)")*AE561</f>
        <v>0</v>
      </c>
      <c r="BQ561" s="6">
        <f ca="1">BQ560+SUMIFS('Transactions (Dated)'!$F:$F,'Transactions (Dated)'!$D:$D,$BF561,'Transactions (Dated)'!$B:$B,BQ$11,'Transactions (Dated)'!$C:$C,"Dividend (paid to cash)")*AF561</f>
        <v>0</v>
      </c>
      <c r="BR561" s="6">
        <f ca="1">BR560+SUMIFS('Transactions (Dated)'!$F:$F,'Transactions (Dated)'!$D:$D,$BF561,'Transactions (Dated)'!$B:$B,BR$11,'Transactions (Dated)'!$C:$C,"Dividend (paid to cash)")*AG561</f>
        <v>376.245</v>
      </c>
      <c r="BS561" s="6">
        <f ca="1">BS560+SUMIFS('Transactions (Dated)'!$F:$F,'Transactions (Dated)'!$D:$D,$BF561,'Transactions (Dated)'!$B:$B,BS$11,'Transactions (Dated)'!$C:$C,"Dividend (paid to cash)")*AH561</f>
        <v>0</v>
      </c>
      <c r="BT561" s="6">
        <f ca="1">BT560+SUMIFS('Transactions (Dated)'!$F:$F,'Transactions (Dated)'!$D:$D,$BF561,'Transactions (Dated)'!$B:$B,BT$11,'Transactions (Dated)'!$C:$C,"Dividend (paid to cash)")*AI561</f>
        <v>0</v>
      </c>
      <c r="BU561" s="6">
        <f ca="1">BU560+SUMIFS('Transactions (Dated)'!$F:$F,'Transactions (Dated)'!$D:$D,$BF561,'Transactions (Dated)'!$B:$B,BU$11,'Transactions (Dated)'!$C:$C,"Dividend (paid to cash)")*AJ561</f>
        <v>0</v>
      </c>
      <c r="BX561" s="6">
        <f t="shared" ca="1" si="242"/>
        <v>394624.6339999999</v>
      </c>
      <c r="BZ561" s="3">
        <f t="shared" si="243"/>
        <v>42711</v>
      </c>
      <c r="CA561" s="4">
        <f t="shared" ca="1" si="244"/>
        <v>706651.78</v>
      </c>
      <c r="CB561" s="4">
        <f t="shared" ca="1" si="245"/>
        <v>394624.6339999999</v>
      </c>
      <c r="CD561" s="4">
        <f t="shared" ca="1" si="246"/>
        <v>1101276.4139999999</v>
      </c>
    </row>
    <row r="562" spans="2:82" x14ac:dyDescent="0.15">
      <c r="B562" s="3">
        <f t="shared" si="221"/>
        <v>42712</v>
      </c>
      <c r="C562" s="2">
        <v>15295.2</v>
      </c>
      <c r="E562" s="70">
        <v>42712</v>
      </c>
      <c r="F562" s="69">
        <v>10.33</v>
      </c>
      <c r="G562" s="69">
        <v>2.2999999999999998</v>
      </c>
      <c r="H562" s="69">
        <v>20.71</v>
      </c>
      <c r="I562" s="69">
        <v>36.78</v>
      </c>
      <c r="J562" s="69">
        <v>12.6</v>
      </c>
      <c r="K562" s="69">
        <v>13.9</v>
      </c>
      <c r="L562" s="69">
        <v>17.100000000000001</v>
      </c>
      <c r="M562" s="69">
        <v>6.51</v>
      </c>
      <c r="N562" s="69">
        <v>8.5</v>
      </c>
      <c r="O562" s="69">
        <v>10.95</v>
      </c>
      <c r="P562" s="69">
        <v>23.92</v>
      </c>
      <c r="Q562" s="69">
        <v>1.2</v>
      </c>
      <c r="R562" s="69">
        <v>9.48</v>
      </c>
      <c r="S562" s="69">
        <v>40.4</v>
      </c>
      <c r="V562" s="3">
        <f t="shared" si="224"/>
        <v>42712</v>
      </c>
      <c r="W562" s="40">
        <f ca="1">W561+SUMIFS('Transactions (Dated)'!$E$2:$E$53,'Transactions (Dated)'!$D$2:$D$53,'Share Values'!$V562,'Transactions (Dated)'!$B$2:$B$53,'Share Values'!W$11,'Transactions (Dated)'!$C$2:$C$53,"Buy")-SUMIFS('Transactions (Dated)'!$E$2:$E$53,'Transactions (Dated)'!$D$2:$D$53,'Share Values'!$V562,'Transactions (Dated)'!$B$2:$B$53,'Share Values'!W$11,'Transactions (Dated)'!$C$2:$C$53,"Sell")</f>
        <v>4625</v>
      </c>
      <c r="X562" s="40">
        <f ca="1">X561+SUMIFS('Transactions (Dated)'!$E$2:$E$53,'Transactions (Dated)'!$D$2:$D$53,'Share Values'!$V562,'Transactions (Dated)'!$B$2:$B$53,'Share Values'!X$11,'Transactions (Dated)'!$C$2:$C$53,"Buy")-SUMIFS('Transactions (Dated)'!$E$2:$E$53,'Transactions (Dated)'!$D$2:$D$53,'Share Values'!$V562,'Transactions (Dated)'!$B$2:$B$53,'Share Values'!X$11,'Transactions (Dated)'!$C$2:$C$53,"Sell")</f>
        <v>9375</v>
      </c>
      <c r="Y562" s="40">
        <f ca="1">Y561+SUMIFS('Transactions (Dated)'!$E$2:$E$53,'Transactions (Dated)'!$D$2:$D$53,'Share Values'!$V562,'Transactions (Dated)'!$B$2:$B$53,'Share Values'!Y$11,'Transactions (Dated)'!$C$2:$C$53,"Buy")-SUMIFS('Transactions (Dated)'!$E$2:$E$53,'Transactions (Dated)'!$D$2:$D$53,'Share Values'!$V562,'Transactions (Dated)'!$B$2:$B$53,'Share Values'!Y$11,'Transactions (Dated)'!$C$2:$C$53,"Sell")</f>
        <v>0</v>
      </c>
      <c r="Z562" s="40">
        <f ca="1">Z561+SUMIFS('Transactions (Dated)'!$E$2:$E$53,'Transactions (Dated)'!$D$2:$D$53,'Share Values'!$V562,'Transactions (Dated)'!$B$2:$B$53,'Share Values'!Z$11,'Transactions (Dated)'!$C$2:$C$53,"Buy")-SUMIFS('Transactions (Dated)'!$E$2:$E$53,'Transactions (Dated)'!$D$2:$D$53,'Share Values'!$V562,'Transactions (Dated)'!$B$2:$B$53,'Share Values'!Z$11,'Transactions (Dated)'!$C$2:$C$53,"Sell")</f>
        <v>1892</v>
      </c>
      <c r="AA562" s="40">
        <f ca="1">AA561+SUMIFS('Transactions (Dated)'!$E$2:$E$53,'Transactions (Dated)'!$D$2:$D$53,'Share Values'!$V562,'Transactions (Dated)'!$B$2:$B$53,'Share Values'!AA$11,'Transactions (Dated)'!$C$2:$C$53,"Buy")-SUMIFS('Transactions (Dated)'!$E$2:$E$53,'Transactions (Dated)'!$D$2:$D$53,'Share Values'!$V562,'Transactions (Dated)'!$B$2:$B$53,'Share Values'!AA$11,'Transactions (Dated)'!$C$2:$C$53,"Sell")</f>
        <v>2348</v>
      </c>
      <c r="AB562" s="40">
        <f ca="1">AB561+SUMIFS('Transactions (Dated)'!$E$2:$E$53,'Transactions (Dated)'!$D$2:$D$53,'Share Values'!$V562,'Transactions (Dated)'!$B$2:$B$53,'Share Values'!AB$11,'Transactions (Dated)'!$C$2:$C$53,"Buy")-SUMIFS('Transactions (Dated)'!$E$2:$E$53,'Transactions (Dated)'!$D$2:$D$53,'Share Values'!$V562,'Transactions (Dated)'!$B$2:$B$53,'Share Values'!AB$11,'Transactions (Dated)'!$C$2:$C$53,"Sell")</f>
        <v>4900</v>
      </c>
      <c r="AC562" s="40">
        <f ca="1">AC561+SUMIFS('Transactions (Dated)'!$E$2:$E$53,'Transactions (Dated)'!$D$2:$D$53,'Share Values'!$V562,'Transactions (Dated)'!$B$2:$B$53,'Share Values'!AC$11,'Transactions (Dated)'!$C$2:$C$53,"Buy")-SUMIFS('Transactions (Dated)'!$E$2:$E$53,'Transactions (Dated)'!$D$2:$D$53,'Share Values'!$V562,'Transactions (Dated)'!$B$2:$B$53,'Share Values'!AC$11,'Transactions (Dated)'!$C$2:$C$53,"Sell")</f>
        <v>2900</v>
      </c>
      <c r="AD562" s="40">
        <f ca="1">AD561+SUMIFS('Transactions (Dated)'!$E$2:$E$53,'Transactions (Dated)'!$D$2:$D$53,'Share Values'!$V562,'Transactions (Dated)'!$B$2:$B$53,'Share Values'!AD$11,'Transactions (Dated)'!$C$2:$C$53,"Buy")-SUMIFS('Transactions (Dated)'!$E$2:$E$53,'Transactions (Dated)'!$D$2:$D$53,'Share Values'!$V562,'Transactions (Dated)'!$B$2:$B$53,'Share Values'!AD$11,'Transactions (Dated)'!$C$2:$C$53,"Sell")</f>
        <v>14201</v>
      </c>
      <c r="AE562" s="40">
        <f ca="1">AE561+SUMIFS('Transactions (Dated)'!$E$2:$E$53,'Transactions (Dated)'!$D$2:$D$53,'Share Values'!$V562,'Transactions (Dated)'!$B$2:$B$53,'Share Values'!AE$11,'Transactions (Dated)'!$C$2:$C$53,"Buy")-SUMIFS('Transactions (Dated)'!$E$2:$E$53,'Transactions (Dated)'!$D$2:$D$53,'Share Values'!$V562,'Transactions (Dated)'!$B$2:$B$53,'Share Values'!AE$11,'Transactions (Dated)'!$C$2:$C$53,"Sell")</f>
        <v>6835</v>
      </c>
      <c r="AF562" s="40">
        <f ca="1">AF561+SUMIFS('Transactions (Dated)'!$E$2:$E$53,'Transactions (Dated)'!$D$2:$D$53,'Share Values'!$V562,'Transactions (Dated)'!$B$2:$B$53,'Share Values'!AF$11,'Transactions (Dated)'!$C$2:$C$53,"Buy")-SUMIFS('Transactions (Dated)'!$E$2:$E$53,'Transactions (Dated)'!$D$2:$D$53,'Share Values'!$V562,'Transactions (Dated)'!$B$2:$B$53,'Share Values'!AF$11,'Transactions (Dated)'!$C$2:$C$53,"Sell")</f>
        <v>4484</v>
      </c>
      <c r="AG562" s="40">
        <f ca="1">AG561+SUMIFS('Transactions (Dated)'!$E$2:$E$53,'Transactions (Dated)'!$D$2:$D$53,'Share Values'!$V562,'Transactions (Dated)'!$B$2:$B$53,'Share Values'!AG$11,'Transactions (Dated)'!$C$2:$C$53,"Buy")-SUMIFS('Transactions (Dated)'!$E$2:$E$53,'Transactions (Dated)'!$D$2:$D$53,'Share Values'!$V562,'Transactions (Dated)'!$B$2:$B$53,'Share Values'!AG$11,'Transactions (Dated)'!$C$2:$C$53,"Sell")</f>
        <v>2787</v>
      </c>
      <c r="AH562" s="40">
        <f ca="1">AH561+SUMIFS('Transactions (Dated)'!$E$2:$E$53,'Transactions (Dated)'!$D$2:$D$53,'Share Values'!$V562,'Transactions (Dated)'!$B$2:$B$53,'Share Values'!AH$11,'Transactions (Dated)'!$C$2:$C$53,"Buy")-SUMIFS('Transactions (Dated)'!$E$2:$E$53,'Transactions (Dated)'!$D$2:$D$53,'Share Values'!$V562,'Transactions (Dated)'!$B$2:$B$53,'Share Values'!AH$11,'Transactions (Dated)'!$C$2:$C$53,"Sell")</f>
        <v>41666</v>
      </c>
      <c r="AI562" s="40">
        <f ca="1">AI561+SUMIFS('Transactions (Dated)'!$E$2:$E$53,'Transactions (Dated)'!$D$2:$D$53,'Share Values'!$V562,'Transactions (Dated)'!$B$2:$B$53,'Share Values'!AI$11,'Transactions (Dated)'!$C$2:$C$53,"Buy")-SUMIFS('Transactions (Dated)'!$E$2:$E$53,'Transactions (Dated)'!$D$2:$D$53,'Share Values'!$V562,'Transactions (Dated)'!$B$2:$B$53,'Share Values'!AI$11,'Transactions (Dated)'!$C$2:$C$53,"Sell")</f>
        <v>5973</v>
      </c>
      <c r="AJ562" s="40">
        <f ca="1">AJ561+SUMIFS('Transactions (Dated)'!$E$2:$E$53,'Transactions (Dated)'!$D$2:$D$53,'Share Values'!$V562,'Transactions (Dated)'!$B$2:$B$53,'Share Values'!AJ$11,'Transactions (Dated)'!$C$2:$C$53,"Buy")-SUMIFS('Transactions (Dated)'!$E$2:$E$53,'Transactions (Dated)'!$D$2:$D$53,'Share Values'!$V562,'Transactions (Dated)'!$B$2:$B$53,'Share Values'!AJ$11,'Transactions (Dated)'!$C$2:$C$53,"Sell")</f>
        <v>1246</v>
      </c>
      <c r="AM562" s="3">
        <f t="shared" si="225"/>
        <v>42712</v>
      </c>
      <c r="AN562" s="6">
        <f t="shared" ca="1" si="226"/>
        <v>47776.25</v>
      </c>
      <c r="AO562" s="6">
        <f t="shared" ca="1" si="227"/>
        <v>21562.5</v>
      </c>
      <c r="AP562" s="6">
        <f t="shared" ca="1" si="228"/>
        <v>0</v>
      </c>
      <c r="AQ562" s="6">
        <f t="shared" ca="1" si="229"/>
        <v>69587.760000000009</v>
      </c>
      <c r="AR562" s="6">
        <f t="shared" ca="1" si="230"/>
        <v>29584.799999999999</v>
      </c>
      <c r="AS562" s="6">
        <f t="shared" ca="1" si="231"/>
        <v>68110</v>
      </c>
      <c r="AT562" s="6">
        <f t="shared" ca="1" si="232"/>
        <v>49590.000000000007</v>
      </c>
      <c r="AU562" s="6">
        <f t="shared" ca="1" si="233"/>
        <v>92448.51</v>
      </c>
      <c r="AV562" s="6">
        <f t="shared" ca="1" si="234"/>
        <v>58097.5</v>
      </c>
      <c r="AW562" s="6">
        <f t="shared" ca="1" si="235"/>
        <v>49099.799999999996</v>
      </c>
      <c r="AX562" s="6">
        <f t="shared" ca="1" si="236"/>
        <v>66665.040000000008</v>
      </c>
      <c r="AY562" s="6">
        <f t="shared" ca="1" si="237"/>
        <v>49999.199999999997</v>
      </c>
      <c r="AZ562" s="6">
        <f t="shared" ca="1" si="238"/>
        <v>56624.04</v>
      </c>
      <c r="BA562" s="6">
        <f t="shared" ca="1" si="239"/>
        <v>50338.400000000001</v>
      </c>
      <c r="BB562" s="6"/>
      <c r="BD562" s="4">
        <f t="shared" ca="1" si="240"/>
        <v>709483.8</v>
      </c>
      <c r="BF562" s="3">
        <f t="shared" si="241"/>
        <v>42712</v>
      </c>
      <c r="BG562" s="6">
        <f>BG561+SUMIFS('Transactions (Dated)'!H:H,'Transactions (Dated)'!D:D,'Share Values'!AM562)</f>
        <v>383757.10999999993</v>
      </c>
      <c r="BH562" s="6">
        <f ca="1">BH561+SUMIFS('Transactions (Dated)'!$F:$F,'Transactions (Dated)'!$D:$D,$BF562,'Transactions (Dated)'!$B:$B,BH$11,'Transactions (Dated)'!$C:$C,"Dividend (paid to cash)")*W562</f>
        <v>0</v>
      </c>
      <c r="BI562" s="6">
        <f ca="1">BI561+SUMIFS('Transactions (Dated)'!$F:$F,'Transactions (Dated)'!$D:$D,$BF562,'Transactions (Dated)'!$B:$B,BI$11,'Transactions (Dated)'!$C:$C,"Dividend (paid to cash)")*X562</f>
        <v>2421.875</v>
      </c>
      <c r="BJ562" s="6">
        <f ca="1">BJ561+SUMIFS('Transactions (Dated)'!$F:$F,'Transactions (Dated)'!$D:$D,$BF562,'Transactions (Dated)'!$B:$B,BJ$11,'Transactions (Dated)'!$C:$C,"Dividend (paid to cash)")*Y562</f>
        <v>0</v>
      </c>
      <c r="BK562" s="6">
        <f ca="1">BK561+SUMIFS('Transactions (Dated)'!$F:$F,'Transactions (Dated)'!$D:$D,$BF562,'Transactions (Dated)'!$B:$B,BK$11,'Transactions (Dated)'!$C:$C,"Dividend (paid to cash)")*Z562</f>
        <v>567.6</v>
      </c>
      <c r="BL562" s="6">
        <f ca="1">BL561+SUMIFS('Transactions (Dated)'!$F:$F,'Transactions (Dated)'!$D:$D,$BF562,'Transactions (Dated)'!$B:$B,BL$11,'Transactions (Dated)'!$C:$C,"Dividend (paid to cash)")*AA562</f>
        <v>0</v>
      </c>
      <c r="BM562" s="6">
        <f ca="1">BM561+SUMIFS('Transactions (Dated)'!$F:$F,'Transactions (Dated)'!$D:$D,$BF562,'Transactions (Dated)'!$B:$B,BM$11,'Transactions (Dated)'!$C:$C,"Dividend (paid to cash)")*AB562</f>
        <v>4311.8040000000001</v>
      </c>
      <c r="BN562" s="6">
        <f ca="1">BN561+SUMIFS('Transactions (Dated)'!$F:$F,'Transactions (Dated)'!$D:$D,$BF562,'Transactions (Dated)'!$B:$B,BN$11,'Transactions (Dated)'!$C:$C,"Dividend (paid to cash)")*AC562</f>
        <v>3190</v>
      </c>
      <c r="BO562" s="6">
        <f ca="1">BO561+SUMIFS('Transactions (Dated)'!$F:$F,'Transactions (Dated)'!$D:$D,$BF562,'Transactions (Dated)'!$B:$B,BO$11,'Transactions (Dated)'!$C:$C,"Dividend (paid to cash)")*AD562</f>
        <v>0</v>
      </c>
      <c r="BP562" s="6">
        <f ca="1">BP561+SUMIFS('Transactions (Dated)'!$F:$F,'Transactions (Dated)'!$D:$D,$BF562,'Transactions (Dated)'!$B:$B,BP$11,'Transactions (Dated)'!$C:$C,"Dividend (paid to cash)")*AE562</f>
        <v>0</v>
      </c>
      <c r="BQ562" s="6">
        <f ca="1">BQ561+SUMIFS('Transactions (Dated)'!$F:$F,'Transactions (Dated)'!$D:$D,$BF562,'Transactions (Dated)'!$B:$B,BQ$11,'Transactions (Dated)'!$C:$C,"Dividend (paid to cash)")*AF562</f>
        <v>0</v>
      </c>
      <c r="BR562" s="6">
        <f ca="1">BR561+SUMIFS('Transactions (Dated)'!$F:$F,'Transactions (Dated)'!$D:$D,$BF562,'Transactions (Dated)'!$B:$B,BR$11,'Transactions (Dated)'!$C:$C,"Dividend (paid to cash)")*AG562</f>
        <v>376.245</v>
      </c>
      <c r="BS562" s="6">
        <f ca="1">BS561+SUMIFS('Transactions (Dated)'!$F:$F,'Transactions (Dated)'!$D:$D,$BF562,'Transactions (Dated)'!$B:$B,BS$11,'Transactions (Dated)'!$C:$C,"Dividend (paid to cash)")*AH562</f>
        <v>0</v>
      </c>
      <c r="BT562" s="6">
        <f ca="1">BT561+SUMIFS('Transactions (Dated)'!$F:$F,'Transactions (Dated)'!$D:$D,$BF562,'Transactions (Dated)'!$B:$B,BT$11,'Transactions (Dated)'!$C:$C,"Dividend (paid to cash)")*AI562</f>
        <v>0</v>
      </c>
      <c r="BU562" s="6">
        <f ca="1">BU561+SUMIFS('Transactions (Dated)'!$F:$F,'Transactions (Dated)'!$D:$D,$BF562,'Transactions (Dated)'!$B:$B,BU$11,'Transactions (Dated)'!$C:$C,"Dividend (paid to cash)")*AJ562</f>
        <v>0</v>
      </c>
      <c r="BX562" s="6">
        <f t="shared" ca="1" si="242"/>
        <v>394624.6339999999</v>
      </c>
      <c r="BZ562" s="3">
        <f t="shared" si="243"/>
        <v>42712</v>
      </c>
      <c r="CA562" s="4">
        <f t="shared" ca="1" si="244"/>
        <v>709483.8</v>
      </c>
      <c r="CB562" s="4">
        <f t="shared" ca="1" si="245"/>
        <v>394624.6339999999</v>
      </c>
      <c r="CD562" s="4">
        <f t="shared" ca="1" si="246"/>
        <v>1104108.4339999999</v>
      </c>
    </row>
    <row r="563" spans="2:82" x14ac:dyDescent="0.15">
      <c r="B563" s="3">
        <f t="shared" si="221"/>
        <v>42713</v>
      </c>
      <c r="C563" s="2">
        <v>15312.2</v>
      </c>
      <c r="E563" s="70">
        <v>42713</v>
      </c>
      <c r="F563" s="69">
        <v>10.29</v>
      </c>
      <c r="G563" s="69">
        <v>2.29</v>
      </c>
      <c r="H563" s="69">
        <v>20.73</v>
      </c>
      <c r="I563" s="69">
        <v>36.82</v>
      </c>
      <c r="J563" s="69">
        <v>12.34</v>
      </c>
      <c r="K563" s="69">
        <v>13.9</v>
      </c>
      <c r="L563" s="69">
        <v>17.059999999999999</v>
      </c>
      <c r="M563" s="69">
        <v>6.42</v>
      </c>
      <c r="N563" s="69">
        <v>8.51</v>
      </c>
      <c r="O563" s="69">
        <v>11.05</v>
      </c>
      <c r="P563" s="69">
        <v>23.74</v>
      </c>
      <c r="Q563" s="69">
        <v>1.21</v>
      </c>
      <c r="R563" s="69">
        <v>9.36</v>
      </c>
      <c r="S563" s="69">
        <v>40.44</v>
      </c>
      <c r="V563" s="3">
        <f t="shared" si="224"/>
        <v>42713</v>
      </c>
      <c r="W563" s="40">
        <f ca="1">W562+SUMIFS('Transactions (Dated)'!$E$2:$E$53,'Transactions (Dated)'!$D$2:$D$53,'Share Values'!$V563,'Transactions (Dated)'!$B$2:$B$53,'Share Values'!W$11,'Transactions (Dated)'!$C$2:$C$53,"Buy")-SUMIFS('Transactions (Dated)'!$E$2:$E$53,'Transactions (Dated)'!$D$2:$D$53,'Share Values'!$V563,'Transactions (Dated)'!$B$2:$B$53,'Share Values'!W$11,'Transactions (Dated)'!$C$2:$C$53,"Sell")</f>
        <v>4625</v>
      </c>
      <c r="X563" s="40">
        <f ca="1">X562+SUMIFS('Transactions (Dated)'!$E$2:$E$53,'Transactions (Dated)'!$D$2:$D$53,'Share Values'!$V563,'Transactions (Dated)'!$B$2:$B$53,'Share Values'!X$11,'Transactions (Dated)'!$C$2:$C$53,"Buy")-SUMIFS('Transactions (Dated)'!$E$2:$E$53,'Transactions (Dated)'!$D$2:$D$53,'Share Values'!$V563,'Transactions (Dated)'!$B$2:$B$53,'Share Values'!X$11,'Transactions (Dated)'!$C$2:$C$53,"Sell")</f>
        <v>9375</v>
      </c>
      <c r="Y563" s="40">
        <f ca="1">Y562+SUMIFS('Transactions (Dated)'!$E$2:$E$53,'Transactions (Dated)'!$D$2:$D$53,'Share Values'!$V563,'Transactions (Dated)'!$B$2:$B$53,'Share Values'!Y$11,'Transactions (Dated)'!$C$2:$C$53,"Buy")-SUMIFS('Transactions (Dated)'!$E$2:$E$53,'Transactions (Dated)'!$D$2:$D$53,'Share Values'!$V563,'Transactions (Dated)'!$B$2:$B$53,'Share Values'!Y$11,'Transactions (Dated)'!$C$2:$C$53,"Sell")</f>
        <v>0</v>
      </c>
      <c r="Z563" s="40">
        <f ca="1">Z562+SUMIFS('Transactions (Dated)'!$E$2:$E$53,'Transactions (Dated)'!$D$2:$D$53,'Share Values'!$V563,'Transactions (Dated)'!$B$2:$B$53,'Share Values'!Z$11,'Transactions (Dated)'!$C$2:$C$53,"Buy")-SUMIFS('Transactions (Dated)'!$E$2:$E$53,'Transactions (Dated)'!$D$2:$D$53,'Share Values'!$V563,'Transactions (Dated)'!$B$2:$B$53,'Share Values'!Z$11,'Transactions (Dated)'!$C$2:$C$53,"Sell")</f>
        <v>1892</v>
      </c>
      <c r="AA563" s="40">
        <f ca="1">AA562+SUMIFS('Transactions (Dated)'!$E$2:$E$53,'Transactions (Dated)'!$D$2:$D$53,'Share Values'!$V563,'Transactions (Dated)'!$B$2:$B$53,'Share Values'!AA$11,'Transactions (Dated)'!$C$2:$C$53,"Buy")-SUMIFS('Transactions (Dated)'!$E$2:$E$53,'Transactions (Dated)'!$D$2:$D$53,'Share Values'!$V563,'Transactions (Dated)'!$B$2:$B$53,'Share Values'!AA$11,'Transactions (Dated)'!$C$2:$C$53,"Sell")</f>
        <v>2348</v>
      </c>
      <c r="AB563" s="40">
        <f ca="1">AB562+SUMIFS('Transactions (Dated)'!$E$2:$E$53,'Transactions (Dated)'!$D$2:$D$53,'Share Values'!$V563,'Transactions (Dated)'!$B$2:$B$53,'Share Values'!AB$11,'Transactions (Dated)'!$C$2:$C$53,"Buy")-SUMIFS('Transactions (Dated)'!$E$2:$E$53,'Transactions (Dated)'!$D$2:$D$53,'Share Values'!$V563,'Transactions (Dated)'!$B$2:$B$53,'Share Values'!AB$11,'Transactions (Dated)'!$C$2:$C$53,"Sell")</f>
        <v>4900</v>
      </c>
      <c r="AC563" s="40">
        <f ca="1">AC562+SUMIFS('Transactions (Dated)'!$E$2:$E$53,'Transactions (Dated)'!$D$2:$D$53,'Share Values'!$V563,'Transactions (Dated)'!$B$2:$B$53,'Share Values'!AC$11,'Transactions (Dated)'!$C$2:$C$53,"Buy")-SUMIFS('Transactions (Dated)'!$E$2:$E$53,'Transactions (Dated)'!$D$2:$D$53,'Share Values'!$V563,'Transactions (Dated)'!$B$2:$B$53,'Share Values'!AC$11,'Transactions (Dated)'!$C$2:$C$53,"Sell")</f>
        <v>2900</v>
      </c>
      <c r="AD563" s="40">
        <f ca="1">AD562+SUMIFS('Transactions (Dated)'!$E$2:$E$53,'Transactions (Dated)'!$D$2:$D$53,'Share Values'!$V563,'Transactions (Dated)'!$B$2:$B$53,'Share Values'!AD$11,'Transactions (Dated)'!$C$2:$C$53,"Buy")-SUMIFS('Transactions (Dated)'!$E$2:$E$53,'Transactions (Dated)'!$D$2:$D$53,'Share Values'!$V563,'Transactions (Dated)'!$B$2:$B$53,'Share Values'!AD$11,'Transactions (Dated)'!$C$2:$C$53,"Sell")</f>
        <v>14201</v>
      </c>
      <c r="AE563" s="40">
        <f ca="1">AE562+SUMIFS('Transactions (Dated)'!$E$2:$E$53,'Transactions (Dated)'!$D$2:$D$53,'Share Values'!$V563,'Transactions (Dated)'!$B$2:$B$53,'Share Values'!AE$11,'Transactions (Dated)'!$C$2:$C$53,"Buy")-SUMIFS('Transactions (Dated)'!$E$2:$E$53,'Transactions (Dated)'!$D$2:$D$53,'Share Values'!$V563,'Transactions (Dated)'!$B$2:$B$53,'Share Values'!AE$11,'Transactions (Dated)'!$C$2:$C$53,"Sell")</f>
        <v>6835</v>
      </c>
      <c r="AF563" s="40">
        <f ca="1">AF562+SUMIFS('Transactions (Dated)'!$E$2:$E$53,'Transactions (Dated)'!$D$2:$D$53,'Share Values'!$V563,'Transactions (Dated)'!$B$2:$B$53,'Share Values'!AF$11,'Transactions (Dated)'!$C$2:$C$53,"Buy")-SUMIFS('Transactions (Dated)'!$E$2:$E$53,'Transactions (Dated)'!$D$2:$D$53,'Share Values'!$V563,'Transactions (Dated)'!$B$2:$B$53,'Share Values'!AF$11,'Transactions (Dated)'!$C$2:$C$53,"Sell")</f>
        <v>4484</v>
      </c>
      <c r="AG563" s="40">
        <f ca="1">AG562+SUMIFS('Transactions (Dated)'!$E$2:$E$53,'Transactions (Dated)'!$D$2:$D$53,'Share Values'!$V563,'Transactions (Dated)'!$B$2:$B$53,'Share Values'!AG$11,'Transactions (Dated)'!$C$2:$C$53,"Buy")-SUMIFS('Transactions (Dated)'!$E$2:$E$53,'Transactions (Dated)'!$D$2:$D$53,'Share Values'!$V563,'Transactions (Dated)'!$B$2:$B$53,'Share Values'!AG$11,'Transactions (Dated)'!$C$2:$C$53,"Sell")</f>
        <v>2787</v>
      </c>
      <c r="AH563" s="40">
        <f ca="1">AH562+SUMIFS('Transactions (Dated)'!$E$2:$E$53,'Transactions (Dated)'!$D$2:$D$53,'Share Values'!$V563,'Transactions (Dated)'!$B$2:$B$53,'Share Values'!AH$11,'Transactions (Dated)'!$C$2:$C$53,"Buy")-SUMIFS('Transactions (Dated)'!$E$2:$E$53,'Transactions (Dated)'!$D$2:$D$53,'Share Values'!$V563,'Transactions (Dated)'!$B$2:$B$53,'Share Values'!AH$11,'Transactions (Dated)'!$C$2:$C$53,"Sell")</f>
        <v>41666</v>
      </c>
      <c r="AI563" s="40">
        <f ca="1">AI562+SUMIFS('Transactions (Dated)'!$E$2:$E$53,'Transactions (Dated)'!$D$2:$D$53,'Share Values'!$V563,'Transactions (Dated)'!$B$2:$B$53,'Share Values'!AI$11,'Transactions (Dated)'!$C$2:$C$53,"Buy")-SUMIFS('Transactions (Dated)'!$E$2:$E$53,'Transactions (Dated)'!$D$2:$D$53,'Share Values'!$V563,'Transactions (Dated)'!$B$2:$B$53,'Share Values'!AI$11,'Transactions (Dated)'!$C$2:$C$53,"Sell")</f>
        <v>5973</v>
      </c>
      <c r="AJ563" s="40">
        <f ca="1">AJ562+SUMIFS('Transactions (Dated)'!$E$2:$E$53,'Transactions (Dated)'!$D$2:$D$53,'Share Values'!$V563,'Transactions (Dated)'!$B$2:$B$53,'Share Values'!AJ$11,'Transactions (Dated)'!$C$2:$C$53,"Buy")-SUMIFS('Transactions (Dated)'!$E$2:$E$53,'Transactions (Dated)'!$D$2:$D$53,'Share Values'!$V563,'Transactions (Dated)'!$B$2:$B$53,'Share Values'!AJ$11,'Transactions (Dated)'!$C$2:$C$53,"Sell")</f>
        <v>1246</v>
      </c>
      <c r="AM563" s="3">
        <f t="shared" si="225"/>
        <v>42713</v>
      </c>
      <c r="AN563" s="6">
        <f t="shared" ca="1" si="226"/>
        <v>47591.249999999993</v>
      </c>
      <c r="AO563" s="6">
        <f t="shared" ca="1" si="227"/>
        <v>21468.75</v>
      </c>
      <c r="AP563" s="6">
        <f t="shared" ca="1" si="228"/>
        <v>0</v>
      </c>
      <c r="AQ563" s="6">
        <f t="shared" ca="1" si="229"/>
        <v>69663.44</v>
      </c>
      <c r="AR563" s="6">
        <f t="shared" ca="1" si="230"/>
        <v>28974.32</v>
      </c>
      <c r="AS563" s="6">
        <f t="shared" ca="1" si="231"/>
        <v>68110</v>
      </c>
      <c r="AT563" s="6">
        <f t="shared" ca="1" si="232"/>
        <v>49473.999999999993</v>
      </c>
      <c r="AU563" s="6">
        <f t="shared" ca="1" si="233"/>
        <v>91170.42</v>
      </c>
      <c r="AV563" s="6">
        <f t="shared" ca="1" si="234"/>
        <v>58165.85</v>
      </c>
      <c r="AW563" s="6">
        <f t="shared" ca="1" si="235"/>
        <v>49548.200000000004</v>
      </c>
      <c r="AX563" s="6">
        <f t="shared" ca="1" si="236"/>
        <v>66163.37999999999</v>
      </c>
      <c r="AY563" s="6">
        <f t="shared" ca="1" si="237"/>
        <v>50415.86</v>
      </c>
      <c r="AZ563" s="6">
        <f t="shared" ca="1" si="238"/>
        <v>55907.28</v>
      </c>
      <c r="BA563" s="6">
        <f t="shared" ca="1" si="239"/>
        <v>50388.24</v>
      </c>
      <c r="BB563" s="6"/>
      <c r="BD563" s="4">
        <f t="shared" ca="1" si="240"/>
        <v>707040.99</v>
      </c>
      <c r="BF563" s="3">
        <f t="shared" si="241"/>
        <v>42713</v>
      </c>
      <c r="BG563" s="6">
        <f>BG562+SUMIFS('Transactions (Dated)'!H:H,'Transactions (Dated)'!D:D,'Share Values'!AM563)</f>
        <v>383757.10999999993</v>
      </c>
      <c r="BH563" s="6">
        <f ca="1">BH562+SUMIFS('Transactions (Dated)'!$F:$F,'Transactions (Dated)'!$D:$D,$BF563,'Transactions (Dated)'!$B:$B,BH$11,'Transactions (Dated)'!$C:$C,"Dividend (paid to cash)")*W563</f>
        <v>0</v>
      </c>
      <c r="BI563" s="6">
        <f ca="1">BI562+SUMIFS('Transactions (Dated)'!$F:$F,'Transactions (Dated)'!$D:$D,$BF563,'Transactions (Dated)'!$B:$B,BI$11,'Transactions (Dated)'!$C:$C,"Dividend (paid to cash)")*X563</f>
        <v>2421.875</v>
      </c>
      <c r="BJ563" s="6">
        <f ca="1">BJ562+SUMIFS('Transactions (Dated)'!$F:$F,'Transactions (Dated)'!$D:$D,$BF563,'Transactions (Dated)'!$B:$B,BJ$11,'Transactions (Dated)'!$C:$C,"Dividend (paid to cash)")*Y563</f>
        <v>0</v>
      </c>
      <c r="BK563" s="6">
        <f ca="1">BK562+SUMIFS('Transactions (Dated)'!$F:$F,'Transactions (Dated)'!$D:$D,$BF563,'Transactions (Dated)'!$B:$B,BK$11,'Transactions (Dated)'!$C:$C,"Dividend (paid to cash)")*Z563</f>
        <v>567.6</v>
      </c>
      <c r="BL563" s="6">
        <f ca="1">BL562+SUMIFS('Transactions (Dated)'!$F:$F,'Transactions (Dated)'!$D:$D,$BF563,'Transactions (Dated)'!$B:$B,BL$11,'Transactions (Dated)'!$C:$C,"Dividend (paid to cash)")*AA563</f>
        <v>0</v>
      </c>
      <c r="BM563" s="6">
        <f ca="1">BM562+SUMIFS('Transactions (Dated)'!$F:$F,'Transactions (Dated)'!$D:$D,$BF563,'Transactions (Dated)'!$B:$B,BM$11,'Transactions (Dated)'!$C:$C,"Dividend (paid to cash)")*AB563</f>
        <v>4311.8040000000001</v>
      </c>
      <c r="BN563" s="6">
        <f ca="1">BN562+SUMIFS('Transactions (Dated)'!$F:$F,'Transactions (Dated)'!$D:$D,$BF563,'Transactions (Dated)'!$B:$B,BN$11,'Transactions (Dated)'!$C:$C,"Dividend (paid to cash)")*AC563</f>
        <v>3190</v>
      </c>
      <c r="BO563" s="6">
        <f ca="1">BO562+SUMIFS('Transactions (Dated)'!$F:$F,'Transactions (Dated)'!$D:$D,$BF563,'Transactions (Dated)'!$B:$B,BO$11,'Transactions (Dated)'!$C:$C,"Dividend (paid to cash)")*AD563</f>
        <v>0</v>
      </c>
      <c r="BP563" s="6">
        <f ca="1">BP562+SUMIFS('Transactions (Dated)'!$F:$F,'Transactions (Dated)'!$D:$D,$BF563,'Transactions (Dated)'!$B:$B,BP$11,'Transactions (Dated)'!$C:$C,"Dividend (paid to cash)")*AE563</f>
        <v>0</v>
      </c>
      <c r="BQ563" s="6">
        <f ca="1">BQ562+SUMIFS('Transactions (Dated)'!$F:$F,'Transactions (Dated)'!$D:$D,$BF563,'Transactions (Dated)'!$B:$B,BQ$11,'Transactions (Dated)'!$C:$C,"Dividend (paid to cash)")*AF563</f>
        <v>0</v>
      </c>
      <c r="BR563" s="6">
        <f ca="1">BR562+SUMIFS('Transactions (Dated)'!$F:$F,'Transactions (Dated)'!$D:$D,$BF563,'Transactions (Dated)'!$B:$B,BR$11,'Transactions (Dated)'!$C:$C,"Dividend (paid to cash)")*AG563</f>
        <v>376.245</v>
      </c>
      <c r="BS563" s="6">
        <f ca="1">BS562+SUMIFS('Transactions (Dated)'!$F:$F,'Transactions (Dated)'!$D:$D,$BF563,'Transactions (Dated)'!$B:$B,BS$11,'Transactions (Dated)'!$C:$C,"Dividend (paid to cash)")*AH563</f>
        <v>0</v>
      </c>
      <c r="BT563" s="6">
        <f ca="1">BT562+SUMIFS('Transactions (Dated)'!$F:$F,'Transactions (Dated)'!$D:$D,$BF563,'Transactions (Dated)'!$B:$B,BT$11,'Transactions (Dated)'!$C:$C,"Dividend (paid to cash)")*AI563</f>
        <v>0</v>
      </c>
      <c r="BU563" s="6">
        <f ca="1">BU562+SUMIFS('Transactions (Dated)'!$F:$F,'Transactions (Dated)'!$D:$D,$BF563,'Transactions (Dated)'!$B:$B,BU$11,'Transactions (Dated)'!$C:$C,"Dividend (paid to cash)")*AJ563</f>
        <v>0</v>
      </c>
      <c r="BX563" s="6">
        <f t="shared" ca="1" si="242"/>
        <v>394624.6339999999</v>
      </c>
      <c r="BZ563" s="3">
        <f t="shared" si="243"/>
        <v>42713</v>
      </c>
      <c r="CA563" s="4">
        <f t="shared" ca="1" si="244"/>
        <v>707040.99</v>
      </c>
      <c r="CB563" s="4">
        <f t="shared" ca="1" si="245"/>
        <v>394624.6339999999</v>
      </c>
      <c r="CD563" s="4">
        <f t="shared" ca="1" si="246"/>
        <v>1101665.6239999998</v>
      </c>
    </row>
    <row r="564" spans="2:82" x14ac:dyDescent="0.15">
      <c r="B564" s="3">
        <f t="shared" si="221"/>
        <v>42716</v>
      </c>
      <c r="C564" s="2">
        <v>15287.7</v>
      </c>
      <c r="E564" s="70">
        <v>42716</v>
      </c>
      <c r="F564" s="69">
        <v>10.199999999999999</v>
      </c>
      <c r="G564" s="69">
        <v>2.33</v>
      </c>
      <c r="H564" s="69">
        <v>20.71</v>
      </c>
      <c r="I564" s="69">
        <v>37.25</v>
      </c>
      <c r="J564" s="69">
        <v>12.11</v>
      </c>
      <c r="K564" s="69">
        <v>13.93</v>
      </c>
      <c r="L564" s="69">
        <v>16.600000000000001</v>
      </c>
      <c r="M564" s="69">
        <v>6.24</v>
      </c>
      <c r="N564" s="69">
        <v>8.51</v>
      </c>
      <c r="O564" s="69">
        <v>11.46</v>
      </c>
      <c r="P564" s="69">
        <v>23.51</v>
      </c>
      <c r="Q564" s="69">
        <v>1.21</v>
      </c>
      <c r="R564" s="69">
        <v>8.9700000000000006</v>
      </c>
      <c r="S564" s="69">
        <v>40.270000000000003</v>
      </c>
      <c r="V564" s="3">
        <f t="shared" si="224"/>
        <v>42716</v>
      </c>
      <c r="W564" s="40">
        <f ca="1">W563+SUMIFS('Transactions (Dated)'!$E$2:$E$53,'Transactions (Dated)'!$D$2:$D$53,'Share Values'!$V564,'Transactions (Dated)'!$B$2:$B$53,'Share Values'!W$11,'Transactions (Dated)'!$C$2:$C$53,"Buy")-SUMIFS('Transactions (Dated)'!$E$2:$E$53,'Transactions (Dated)'!$D$2:$D$53,'Share Values'!$V564,'Transactions (Dated)'!$B$2:$B$53,'Share Values'!W$11,'Transactions (Dated)'!$C$2:$C$53,"Sell")</f>
        <v>4625</v>
      </c>
      <c r="X564" s="40">
        <f ca="1">X563+SUMIFS('Transactions (Dated)'!$E$2:$E$53,'Transactions (Dated)'!$D$2:$D$53,'Share Values'!$V564,'Transactions (Dated)'!$B$2:$B$53,'Share Values'!X$11,'Transactions (Dated)'!$C$2:$C$53,"Buy")-SUMIFS('Transactions (Dated)'!$E$2:$E$53,'Transactions (Dated)'!$D$2:$D$53,'Share Values'!$V564,'Transactions (Dated)'!$B$2:$B$53,'Share Values'!X$11,'Transactions (Dated)'!$C$2:$C$53,"Sell")</f>
        <v>9375</v>
      </c>
      <c r="Y564" s="40">
        <f ca="1">Y563+SUMIFS('Transactions (Dated)'!$E$2:$E$53,'Transactions (Dated)'!$D$2:$D$53,'Share Values'!$V564,'Transactions (Dated)'!$B$2:$B$53,'Share Values'!Y$11,'Transactions (Dated)'!$C$2:$C$53,"Buy")-SUMIFS('Transactions (Dated)'!$E$2:$E$53,'Transactions (Dated)'!$D$2:$D$53,'Share Values'!$V564,'Transactions (Dated)'!$B$2:$B$53,'Share Values'!Y$11,'Transactions (Dated)'!$C$2:$C$53,"Sell")</f>
        <v>0</v>
      </c>
      <c r="Z564" s="40">
        <f ca="1">Z563+SUMIFS('Transactions (Dated)'!$E$2:$E$53,'Transactions (Dated)'!$D$2:$D$53,'Share Values'!$V564,'Transactions (Dated)'!$B$2:$B$53,'Share Values'!Z$11,'Transactions (Dated)'!$C$2:$C$53,"Buy")-SUMIFS('Transactions (Dated)'!$E$2:$E$53,'Transactions (Dated)'!$D$2:$D$53,'Share Values'!$V564,'Transactions (Dated)'!$B$2:$B$53,'Share Values'!Z$11,'Transactions (Dated)'!$C$2:$C$53,"Sell")</f>
        <v>1892</v>
      </c>
      <c r="AA564" s="40">
        <f ca="1">AA563+SUMIFS('Transactions (Dated)'!$E$2:$E$53,'Transactions (Dated)'!$D$2:$D$53,'Share Values'!$V564,'Transactions (Dated)'!$B$2:$B$53,'Share Values'!AA$11,'Transactions (Dated)'!$C$2:$C$53,"Buy")-SUMIFS('Transactions (Dated)'!$E$2:$E$53,'Transactions (Dated)'!$D$2:$D$53,'Share Values'!$V564,'Transactions (Dated)'!$B$2:$B$53,'Share Values'!AA$11,'Transactions (Dated)'!$C$2:$C$53,"Sell")</f>
        <v>2348</v>
      </c>
      <c r="AB564" s="40">
        <f ca="1">AB563+SUMIFS('Transactions (Dated)'!$E$2:$E$53,'Transactions (Dated)'!$D$2:$D$53,'Share Values'!$V564,'Transactions (Dated)'!$B$2:$B$53,'Share Values'!AB$11,'Transactions (Dated)'!$C$2:$C$53,"Buy")-SUMIFS('Transactions (Dated)'!$E$2:$E$53,'Transactions (Dated)'!$D$2:$D$53,'Share Values'!$V564,'Transactions (Dated)'!$B$2:$B$53,'Share Values'!AB$11,'Transactions (Dated)'!$C$2:$C$53,"Sell")</f>
        <v>4900</v>
      </c>
      <c r="AC564" s="40">
        <f ca="1">AC563+SUMIFS('Transactions (Dated)'!$E$2:$E$53,'Transactions (Dated)'!$D$2:$D$53,'Share Values'!$V564,'Transactions (Dated)'!$B$2:$B$53,'Share Values'!AC$11,'Transactions (Dated)'!$C$2:$C$53,"Buy")-SUMIFS('Transactions (Dated)'!$E$2:$E$53,'Transactions (Dated)'!$D$2:$D$53,'Share Values'!$V564,'Transactions (Dated)'!$B$2:$B$53,'Share Values'!AC$11,'Transactions (Dated)'!$C$2:$C$53,"Sell")</f>
        <v>2900</v>
      </c>
      <c r="AD564" s="40">
        <f ca="1">AD563+SUMIFS('Transactions (Dated)'!$E$2:$E$53,'Transactions (Dated)'!$D$2:$D$53,'Share Values'!$V564,'Transactions (Dated)'!$B$2:$B$53,'Share Values'!AD$11,'Transactions (Dated)'!$C$2:$C$53,"Buy")-SUMIFS('Transactions (Dated)'!$E$2:$E$53,'Transactions (Dated)'!$D$2:$D$53,'Share Values'!$V564,'Transactions (Dated)'!$B$2:$B$53,'Share Values'!AD$11,'Transactions (Dated)'!$C$2:$C$53,"Sell")</f>
        <v>14201</v>
      </c>
      <c r="AE564" s="40">
        <f ca="1">AE563+SUMIFS('Transactions (Dated)'!$E$2:$E$53,'Transactions (Dated)'!$D$2:$D$53,'Share Values'!$V564,'Transactions (Dated)'!$B$2:$B$53,'Share Values'!AE$11,'Transactions (Dated)'!$C$2:$C$53,"Buy")-SUMIFS('Transactions (Dated)'!$E$2:$E$53,'Transactions (Dated)'!$D$2:$D$53,'Share Values'!$V564,'Transactions (Dated)'!$B$2:$B$53,'Share Values'!AE$11,'Transactions (Dated)'!$C$2:$C$53,"Sell")</f>
        <v>6835</v>
      </c>
      <c r="AF564" s="40">
        <f ca="1">AF563+SUMIFS('Transactions (Dated)'!$E$2:$E$53,'Transactions (Dated)'!$D$2:$D$53,'Share Values'!$V564,'Transactions (Dated)'!$B$2:$B$53,'Share Values'!AF$11,'Transactions (Dated)'!$C$2:$C$53,"Buy")-SUMIFS('Transactions (Dated)'!$E$2:$E$53,'Transactions (Dated)'!$D$2:$D$53,'Share Values'!$V564,'Transactions (Dated)'!$B$2:$B$53,'Share Values'!AF$11,'Transactions (Dated)'!$C$2:$C$53,"Sell")</f>
        <v>4484</v>
      </c>
      <c r="AG564" s="40">
        <f ca="1">AG563+SUMIFS('Transactions (Dated)'!$E$2:$E$53,'Transactions (Dated)'!$D$2:$D$53,'Share Values'!$V564,'Transactions (Dated)'!$B$2:$B$53,'Share Values'!AG$11,'Transactions (Dated)'!$C$2:$C$53,"Buy")-SUMIFS('Transactions (Dated)'!$E$2:$E$53,'Transactions (Dated)'!$D$2:$D$53,'Share Values'!$V564,'Transactions (Dated)'!$B$2:$B$53,'Share Values'!AG$11,'Transactions (Dated)'!$C$2:$C$53,"Sell")</f>
        <v>2787</v>
      </c>
      <c r="AH564" s="40">
        <f ca="1">AH563+SUMIFS('Transactions (Dated)'!$E$2:$E$53,'Transactions (Dated)'!$D$2:$D$53,'Share Values'!$V564,'Transactions (Dated)'!$B$2:$B$53,'Share Values'!AH$11,'Transactions (Dated)'!$C$2:$C$53,"Buy")-SUMIFS('Transactions (Dated)'!$E$2:$E$53,'Transactions (Dated)'!$D$2:$D$53,'Share Values'!$V564,'Transactions (Dated)'!$B$2:$B$53,'Share Values'!AH$11,'Transactions (Dated)'!$C$2:$C$53,"Sell")</f>
        <v>41666</v>
      </c>
      <c r="AI564" s="40">
        <f ca="1">AI563+SUMIFS('Transactions (Dated)'!$E$2:$E$53,'Transactions (Dated)'!$D$2:$D$53,'Share Values'!$V564,'Transactions (Dated)'!$B$2:$B$53,'Share Values'!AI$11,'Transactions (Dated)'!$C$2:$C$53,"Buy")-SUMIFS('Transactions (Dated)'!$E$2:$E$53,'Transactions (Dated)'!$D$2:$D$53,'Share Values'!$V564,'Transactions (Dated)'!$B$2:$B$53,'Share Values'!AI$11,'Transactions (Dated)'!$C$2:$C$53,"Sell")</f>
        <v>5973</v>
      </c>
      <c r="AJ564" s="40">
        <f ca="1">AJ563+SUMIFS('Transactions (Dated)'!$E$2:$E$53,'Transactions (Dated)'!$D$2:$D$53,'Share Values'!$V564,'Transactions (Dated)'!$B$2:$B$53,'Share Values'!AJ$11,'Transactions (Dated)'!$C$2:$C$53,"Buy")-SUMIFS('Transactions (Dated)'!$E$2:$E$53,'Transactions (Dated)'!$D$2:$D$53,'Share Values'!$V564,'Transactions (Dated)'!$B$2:$B$53,'Share Values'!AJ$11,'Transactions (Dated)'!$C$2:$C$53,"Sell")</f>
        <v>1246</v>
      </c>
      <c r="AM564" s="3">
        <f t="shared" si="225"/>
        <v>42716</v>
      </c>
      <c r="AN564" s="6">
        <f t="shared" ca="1" si="226"/>
        <v>47175</v>
      </c>
      <c r="AO564" s="6">
        <f t="shared" ca="1" si="227"/>
        <v>21843.75</v>
      </c>
      <c r="AP564" s="6">
        <f t="shared" ca="1" si="228"/>
        <v>0</v>
      </c>
      <c r="AQ564" s="6">
        <f t="shared" ca="1" si="229"/>
        <v>70477</v>
      </c>
      <c r="AR564" s="6">
        <f t="shared" ca="1" si="230"/>
        <v>28434.28</v>
      </c>
      <c r="AS564" s="6">
        <f t="shared" ca="1" si="231"/>
        <v>68257</v>
      </c>
      <c r="AT564" s="6">
        <f t="shared" ca="1" si="232"/>
        <v>48140.000000000007</v>
      </c>
      <c r="AU564" s="6">
        <f t="shared" ca="1" si="233"/>
        <v>88614.24</v>
      </c>
      <c r="AV564" s="6">
        <f t="shared" ca="1" si="234"/>
        <v>58165.85</v>
      </c>
      <c r="AW564" s="6">
        <f t="shared" ca="1" si="235"/>
        <v>51386.640000000007</v>
      </c>
      <c r="AX564" s="6">
        <f t="shared" ca="1" si="236"/>
        <v>65522.37</v>
      </c>
      <c r="AY564" s="6">
        <f t="shared" ca="1" si="237"/>
        <v>50415.86</v>
      </c>
      <c r="AZ564" s="6">
        <f t="shared" ca="1" si="238"/>
        <v>53577.810000000005</v>
      </c>
      <c r="BA564" s="6">
        <f t="shared" ca="1" si="239"/>
        <v>50176.420000000006</v>
      </c>
      <c r="BB564" s="6"/>
      <c r="BD564" s="4">
        <f t="shared" ca="1" si="240"/>
        <v>702186.22000000009</v>
      </c>
      <c r="BF564" s="3">
        <f t="shared" si="241"/>
        <v>42716</v>
      </c>
      <c r="BG564" s="6">
        <f>BG563+SUMIFS('Transactions (Dated)'!H:H,'Transactions (Dated)'!D:D,'Share Values'!AM564)</f>
        <v>383757.10999999993</v>
      </c>
      <c r="BH564" s="6">
        <f ca="1">BH563+SUMIFS('Transactions (Dated)'!$F:$F,'Transactions (Dated)'!$D:$D,$BF564,'Transactions (Dated)'!$B:$B,BH$11,'Transactions (Dated)'!$C:$C,"Dividend (paid to cash)")*W564</f>
        <v>0</v>
      </c>
      <c r="BI564" s="6">
        <f ca="1">BI563+SUMIFS('Transactions (Dated)'!$F:$F,'Transactions (Dated)'!$D:$D,$BF564,'Transactions (Dated)'!$B:$B,BI$11,'Transactions (Dated)'!$C:$C,"Dividend (paid to cash)")*X564</f>
        <v>2421.875</v>
      </c>
      <c r="BJ564" s="6">
        <f ca="1">BJ563+SUMIFS('Transactions (Dated)'!$F:$F,'Transactions (Dated)'!$D:$D,$BF564,'Transactions (Dated)'!$B:$B,BJ$11,'Transactions (Dated)'!$C:$C,"Dividend (paid to cash)")*Y564</f>
        <v>0</v>
      </c>
      <c r="BK564" s="6">
        <f ca="1">BK563+SUMIFS('Transactions (Dated)'!$F:$F,'Transactions (Dated)'!$D:$D,$BF564,'Transactions (Dated)'!$B:$B,BK$11,'Transactions (Dated)'!$C:$C,"Dividend (paid to cash)")*Z564</f>
        <v>567.6</v>
      </c>
      <c r="BL564" s="6">
        <f ca="1">BL563+SUMIFS('Transactions (Dated)'!$F:$F,'Transactions (Dated)'!$D:$D,$BF564,'Transactions (Dated)'!$B:$B,BL$11,'Transactions (Dated)'!$C:$C,"Dividend (paid to cash)")*AA564</f>
        <v>0</v>
      </c>
      <c r="BM564" s="6">
        <f ca="1">BM563+SUMIFS('Transactions (Dated)'!$F:$F,'Transactions (Dated)'!$D:$D,$BF564,'Transactions (Dated)'!$B:$B,BM$11,'Transactions (Dated)'!$C:$C,"Dividend (paid to cash)")*AB564</f>
        <v>4311.8040000000001</v>
      </c>
      <c r="BN564" s="6">
        <f ca="1">BN563+SUMIFS('Transactions (Dated)'!$F:$F,'Transactions (Dated)'!$D:$D,$BF564,'Transactions (Dated)'!$B:$B,BN$11,'Transactions (Dated)'!$C:$C,"Dividend (paid to cash)")*AC564</f>
        <v>3190</v>
      </c>
      <c r="BO564" s="6">
        <f ca="1">BO563+SUMIFS('Transactions (Dated)'!$F:$F,'Transactions (Dated)'!$D:$D,$BF564,'Transactions (Dated)'!$B:$B,BO$11,'Transactions (Dated)'!$C:$C,"Dividend (paid to cash)")*AD564</f>
        <v>0</v>
      </c>
      <c r="BP564" s="6">
        <f ca="1">BP563+SUMIFS('Transactions (Dated)'!$F:$F,'Transactions (Dated)'!$D:$D,$BF564,'Transactions (Dated)'!$B:$B,BP$11,'Transactions (Dated)'!$C:$C,"Dividend (paid to cash)")*AE564</f>
        <v>0</v>
      </c>
      <c r="BQ564" s="6">
        <f ca="1">BQ563+SUMIFS('Transactions (Dated)'!$F:$F,'Transactions (Dated)'!$D:$D,$BF564,'Transactions (Dated)'!$B:$B,BQ$11,'Transactions (Dated)'!$C:$C,"Dividend (paid to cash)")*AF564</f>
        <v>0</v>
      </c>
      <c r="BR564" s="6">
        <f ca="1">BR563+SUMIFS('Transactions (Dated)'!$F:$F,'Transactions (Dated)'!$D:$D,$BF564,'Transactions (Dated)'!$B:$B,BR$11,'Transactions (Dated)'!$C:$C,"Dividend (paid to cash)")*AG564</f>
        <v>376.245</v>
      </c>
      <c r="BS564" s="6">
        <f ca="1">BS563+SUMIFS('Transactions (Dated)'!$F:$F,'Transactions (Dated)'!$D:$D,$BF564,'Transactions (Dated)'!$B:$B,BS$11,'Transactions (Dated)'!$C:$C,"Dividend (paid to cash)")*AH564</f>
        <v>0</v>
      </c>
      <c r="BT564" s="6">
        <f ca="1">BT563+SUMIFS('Transactions (Dated)'!$F:$F,'Transactions (Dated)'!$D:$D,$BF564,'Transactions (Dated)'!$B:$B,BT$11,'Transactions (Dated)'!$C:$C,"Dividend (paid to cash)")*AI564</f>
        <v>0</v>
      </c>
      <c r="BU564" s="6">
        <f ca="1">BU563+SUMIFS('Transactions (Dated)'!$F:$F,'Transactions (Dated)'!$D:$D,$BF564,'Transactions (Dated)'!$B:$B,BU$11,'Transactions (Dated)'!$C:$C,"Dividend (paid to cash)")*AJ564</f>
        <v>0</v>
      </c>
      <c r="BX564" s="6">
        <f t="shared" ca="1" si="242"/>
        <v>394624.6339999999</v>
      </c>
      <c r="BZ564" s="3">
        <f t="shared" si="243"/>
        <v>42716</v>
      </c>
      <c r="CA564" s="4">
        <f t="shared" ca="1" si="244"/>
        <v>702186.22000000009</v>
      </c>
      <c r="CB564" s="4">
        <f t="shared" ca="1" si="245"/>
        <v>394624.6339999999</v>
      </c>
      <c r="CD564" s="4">
        <f t="shared" ca="1" si="246"/>
        <v>1096810.8540000001</v>
      </c>
    </row>
    <row r="565" spans="2:82" x14ac:dyDescent="0.15">
      <c r="B565" s="3">
        <f t="shared" si="221"/>
        <v>42717</v>
      </c>
      <c r="C565" s="2">
        <v>15385.3</v>
      </c>
      <c r="E565" s="70">
        <v>42717</v>
      </c>
      <c r="F565" s="69">
        <v>10.28</v>
      </c>
      <c r="G565" s="69">
        <v>2.39</v>
      </c>
      <c r="H565" s="69">
        <v>20.85</v>
      </c>
      <c r="I565" s="69">
        <v>37</v>
      </c>
      <c r="J565" s="69">
        <v>12.4</v>
      </c>
      <c r="K565" s="69">
        <v>13.98</v>
      </c>
      <c r="L565" s="69">
        <v>16.63</v>
      </c>
      <c r="M565" s="69">
        <v>6.13</v>
      </c>
      <c r="N565" s="69">
        <v>8.52</v>
      </c>
      <c r="O565" s="69">
        <v>11.59</v>
      </c>
      <c r="P565" s="69">
        <v>23.49</v>
      </c>
      <c r="Q565" s="69">
        <v>1.2</v>
      </c>
      <c r="R565" s="69">
        <v>8.6999999999999993</v>
      </c>
      <c r="S565" s="69">
        <v>40.94</v>
      </c>
      <c r="V565" s="3">
        <f t="shared" si="224"/>
        <v>42717</v>
      </c>
      <c r="W565" s="40">
        <f ca="1">W564+SUMIFS('Transactions (Dated)'!$E$2:$E$53,'Transactions (Dated)'!$D$2:$D$53,'Share Values'!$V565,'Transactions (Dated)'!$B$2:$B$53,'Share Values'!W$11,'Transactions (Dated)'!$C$2:$C$53,"Buy")-SUMIFS('Transactions (Dated)'!$E$2:$E$53,'Transactions (Dated)'!$D$2:$D$53,'Share Values'!$V565,'Transactions (Dated)'!$B$2:$B$53,'Share Values'!W$11,'Transactions (Dated)'!$C$2:$C$53,"Sell")</f>
        <v>4625</v>
      </c>
      <c r="X565" s="40">
        <f ca="1">X564+SUMIFS('Transactions (Dated)'!$E$2:$E$53,'Transactions (Dated)'!$D$2:$D$53,'Share Values'!$V565,'Transactions (Dated)'!$B$2:$B$53,'Share Values'!X$11,'Transactions (Dated)'!$C$2:$C$53,"Buy")-SUMIFS('Transactions (Dated)'!$E$2:$E$53,'Transactions (Dated)'!$D$2:$D$53,'Share Values'!$V565,'Transactions (Dated)'!$B$2:$B$53,'Share Values'!X$11,'Transactions (Dated)'!$C$2:$C$53,"Sell")</f>
        <v>9375</v>
      </c>
      <c r="Y565" s="40">
        <f ca="1">Y564+SUMIFS('Transactions (Dated)'!$E$2:$E$53,'Transactions (Dated)'!$D$2:$D$53,'Share Values'!$V565,'Transactions (Dated)'!$B$2:$B$53,'Share Values'!Y$11,'Transactions (Dated)'!$C$2:$C$53,"Buy")-SUMIFS('Transactions (Dated)'!$E$2:$E$53,'Transactions (Dated)'!$D$2:$D$53,'Share Values'!$V565,'Transactions (Dated)'!$B$2:$B$53,'Share Values'!Y$11,'Transactions (Dated)'!$C$2:$C$53,"Sell")</f>
        <v>0</v>
      </c>
      <c r="Z565" s="40">
        <f ca="1">Z564+SUMIFS('Transactions (Dated)'!$E$2:$E$53,'Transactions (Dated)'!$D$2:$D$53,'Share Values'!$V565,'Transactions (Dated)'!$B$2:$B$53,'Share Values'!Z$11,'Transactions (Dated)'!$C$2:$C$53,"Buy")-SUMIFS('Transactions (Dated)'!$E$2:$E$53,'Transactions (Dated)'!$D$2:$D$53,'Share Values'!$V565,'Transactions (Dated)'!$B$2:$B$53,'Share Values'!Z$11,'Transactions (Dated)'!$C$2:$C$53,"Sell")</f>
        <v>1892</v>
      </c>
      <c r="AA565" s="40">
        <f ca="1">AA564+SUMIFS('Transactions (Dated)'!$E$2:$E$53,'Transactions (Dated)'!$D$2:$D$53,'Share Values'!$V565,'Transactions (Dated)'!$B$2:$B$53,'Share Values'!AA$11,'Transactions (Dated)'!$C$2:$C$53,"Buy")-SUMIFS('Transactions (Dated)'!$E$2:$E$53,'Transactions (Dated)'!$D$2:$D$53,'Share Values'!$V565,'Transactions (Dated)'!$B$2:$B$53,'Share Values'!AA$11,'Transactions (Dated)'!$C$2:$C$53,"Sell")</f>
        <v>2348</v>
      </c>
      <c r="AB565" s="40">
        <f ca="1">AB564+SUMIFS('Transactions (Dated)'!$E$2:$E$53,'Transactions (Dated)'!$D$2:$D$53,'Share Values'!$V565,'Transactions (Dated)'!$B$2:$B$53,'Share Values'!AB$11,'Transactions (Dated)'!$C$2:$C$53,"Buy")-SUMIFS('Transactions (Dated)'!$E$2:$E$53,'Transactions (Dated)'!$D$2:$D$53,'Share Values'!$V565,'Transactions (Dated)'!$B$2:$B$53,'Share Values'!AB$11,'Transactions (Dated)'!$C$2:$C$53,"Sell")</f>
        <v>4900</v>
      </c>
      <c r="AC565" s="40">
        <f ca="1">AC564+SUMIFS('Transactions (Dated)'!$E$2:$E$53,'Transactions (Dated)'!$D$2:$D$53,'Share Values'!$V565,'Transactions (Dated)'!$B$2:$B$53,'Share Values'!AC$11,'Transactions (Dated)'!$C$2:$C$53,"Buy")-SUMIFS('Transactions (Dated)'!$E$2:$E$53,'Transactions (Dated)'!$D$2:$D$53,'Share Values'!$V565,'Transactions (Dated)'!$B$2:$B$53,'Share Values'!AC$11,'Transactions (Dated)'!$C$2:$C$53,"Sell")</f>
        <v>2900</v>
      </c>
      <c r="AD565" s="40">
        <f ca="1">AD564+SUMIFS('Transactions (Dated)'!$E$2:$E$53,'Transactions (Dated)'!$D$2:$D$53,'Share Values'!$V565,'Transactions (Dated)'!$B$2:$B$53,'Share Values'!AD$11,'Transactions (Dated)'!$C$2:$C$53,"Buy")-SUMIFS('Transactions (Dated)'!$E$2:$E$53,'Transactions (Dated)'!$D$2:$D$53,'Share Values'!$V565,'Transactions (Dated)'!$B$2:$B$53,'Share Values'!AD$11,'Transactions (Dated)'!$C$2:$C$53,"Sell")</f>
        <v>14201</v>
      </c>
      <c r="AE565" s="40">
        <f ca="1">AE564+SUMIFS('Transactions (Dated)'!$E$2:$E$53,'Transactions (Dated)'!$D$2:$D$53,'Share Values'!$V565,'Transactions (Dated)'!$B$2:$B$53,'Share Values'!AE$11,'Transactions (Dated)'!$C$2:$C$53,"Buy")-SUMIFS('Transactions (Dated)'!$E$2:$E$53,'Transactions (Dated)'!$D$2:$D$53,'Share Values'!$V565,'Transactions (Dated)'!$B$2:$B$53,'Share Values'!AE$11,'Transactions (Dated)'!$C$2:$C$53,"Sell")</f>
        <v>6835</v>
      </c>
      <c r="AF565" s="40">
        <f ca="1">AF564+SUMIFS('Transactions (Dated)'!$E$2:$E$53,'Transactions (Dated)'!$D$2:$D$53,'Share Values'!$V565,'Transactions (Dated)'!$B$2:$B$53,'Share Values'!AF$11,'Transactions (Dated)'!$C$2:$C$53,"Buy")-SUMIFS('Transactions (Dated)'!$E$2:$E$53,'Transactions (Dated)'!$D$2:$D$53,'Share Values'!$V565,'Transactions (Dated)'!$B$2:$B$53,'Share Values'!AF$11,'Transactions (Dated)'!$C$2:$C$53,"Sell")</f>
        <v>4484</v>
      </c>
      <c r="AG565" s="40">
        <f ca="1">AG564+SUMIFS('Transactions (Dated)'!$E$2:$E$53,'Transactions (Dated)'!$D$2:$D$53,'Share Values'!$V565,'Transactions (Dated)'!$B$2:$B$53,'Share Values'!AG$11,'Transactions (Dated)'!$C$2:$C$53,"Buy")-SUMIFS('Transactions (Dated)'!$E$2:$E$53,'Transactions (Dated)'!$D$2:$D$53,'Share Values'!$V565,'Transactions (Dated)'!$B$2:$B$53,'Share Values'!AG$11,'Transactions (Dated)'!$C$2:$C$53,"Sell")</f>
        <v>2787</v>
      </c>
      <c r="AH565" s="40">
        <f ca="1">AH564+SUMIFS('Transactions (Dated)'!$E$2:$E$53,'Transactions (Dated)'!$D$2:$D$53,'Share Values'!$V565,'Transactions (Dated)'!$B$2:$B$53,'Share Values'!AH$11,'Transactions (Dated)'!$C$2:$C$53,"Buy")-SUMIFS('Transactions (Dated)'!$E$2:$E$53,'Transactions (Dated)'!$D$2:$D$53,'Share Values'!$V565,'Transactions (Dated)'!$B$2:$B$53,'Share Values'!AH$11,'Transactions (Dated)'!$C$2:$C$53,"Sell")</f>
        <v>41666</v>
      </c>
      <c r="AI565" s="40">
        <f ca="1">AI564+SUMIFS('Transactions (Dated)'!$E$2:$E$53,'Transactions (Dated)'!$D$2:$D$53,'Share Values'!$V565,'Transactions (Dated)'!$B$2:$B$53,'Share Values'!AI$11,'Transactions (Dated)'!$C$2:$C$53,"Buy")-SUMIFS('Transactions (Dated)'!$E$2:$E$53,'Transactions (Dated)'!$D$2:$D$53,'Share Values'!$V565,'Transactions (Dated)'!$B$2:$B$53,'Share Values'!AI$11,'Transactions (Dated)'!$C$2:$C$53,"Sell")</f>
        <v>5973</v>
      </c>
      <c r="AJ565" s="40">
        <f ca="1">AJ564+SUMIFS('Transactions (Dated)'!$E$2:$E$53,'Transactions (Dated)'!$D$2:$D$53,'Share Values'!$V565,'Transactions (Dated)'!$B$2:$B$53,'Share Values'!AJ$11,'Transactions (Dated)'!$C$2:$C$53,"Buy")-SUMIFS('Transactions (Dated)'!$E$2:$E$53,'Transactions (Dated)'!$D$2:$D$53,'Share Values'!$V565,'Transactions (Dated)'!$B$2:$B$53,'Share Values'!AJ$11,'Transactions (Dated)'!$C$2:$C$53,"Sell")</f>
        <v>1246</v>
      </c>
      <c r="AM565" s="3">
        <f t="shared" si="225"/>
        <v>42717</v>
      </c>
      <c r="AN565" s="6">
        <f t="shared" ca="1" si="226"/>
        <v>47545</v>
      </c>
      <c r="AO565" s="6">
        <f t="shared" ca="1" si="227"/>
        <v>22406.25</v>
      </c>
      <c r="AP565" s="6">
        <f t="shared" ca="1" si="228"/>
        <v>0</v>
      </c>
      <c r="AQ565" s="6">
        <f t="shared" ca="1" si="229"/>
        <v>70004</v>
      </c>
      <c r="AR565" s="6">
        <f t="shared" ca="1" si="230"/>
        <v>29115.200000000001</v>
      </c>
      <c r="AS565" s="6">
        <f t="shared" ca="1" si="231"/>
        <v>68502</v>
      </c>
      <c r="AT565" s="6">
        <f t="shared" ca="1" si="232"/>
        <v>48227</v>
      </c>
      <c r="AU565" s="6">
        <f t="shared" ca="1" si="233"/>
        <v>87052.13</v>
      </c>
      <c r="AV565" s="6">
        <f t="shared" ca="1" si="234"/>
        <v>58234.2</v>
      </c>
      <c r="AW565" s="6">
        <f t="shared" ca="1" si="235"/>
        <v>51969.56</v>
      </c>
      <c r="AX565" s="6">
        <f t="shared" ca="1" si="236"/>
        <v>65466.63</v>
      </c>
      <c r="AY565" s="6">
        <f t="shared" ca="1" si="237"/>
        <v>49999.199999999997</v>
      </c>
      <c r="AZ565" s="6">
        <f t="shared" ca="1" si="238"/>
        <v>51965.1</v>
      </c>
      <c r="BA565" s="6">
        <f t="shared" ca="1" si="239"/>
        <v>51011.24</v>
      </c>
      <c r="BB565" s="6"/>
      <c r="BD565" s="4">
        <f t="shared" ca="1" si="240"/>
        <v>701497.50999999989</v>
      </c>
      <c r="BF565" s="3">
        <f t="shared" si="241"/>
        <v>42717</v>
      </c>
      <c r="BG565" s="6">
        <f>BG564+SUMIFS('Transactions (Dated)'!H:H,'Transactions (Dated)'!D:D,'Share Values'!AM565)</f>
        <v>383757.10999999993</v>
      </c>
      <c r="BH565" s="6">
        <f ca="1">BH564+SUMIFS('Transactions (Dated)'!$F:$F,'Transactions (Dated)'!$D:$D,$BF565,'Transactions (Dated)'!$B:$B,BH$11,'Transactions (Dated)'!$C:$C,"Dividend (paid to cash)")*W565</f>
        <v>0</v>
      </c>
      <c r="BI565" s="6">
        <f ca="1">BI564+SUMIFS('Transactions (Dated)'!$F:$F,'Transactions (Dated)'!$D:$D,$BF565,'Transactions (Dated)'!$B:$B,BI$11,'Transactions (Dated)'!$C:$C,"Dividend (paid to cash)")*X565</f>
        <v>2421.875</v>
      </c>
      <c r="BJ565" s="6">
        <f ca="1">BJ564+SUMIFS('Transactions (Dated)'!$F:$F,'Transactions (Dated)'!$D:$D,$BF565,'Transactions (Dated)'!$B:$B,BJ$11,'Transactions (Dated)'!$C:$C,"Dividend (paid to cash)")*Y565</f>
        <v>0</v>
      </c>
      <c r="BK565" s="6">
        <f ca="1">BK564+SUMIFS('Transactions (Dated)'!$F:$F,'Transactions (Dated)'!$D:$D,$BF565,'Transactions (Dated)'!$B:$B,BK$11,'Transactions (Dated)'!$C:$C,"Dividend (paid to cash)")*Z565</f>
        <v>567.6</v>
      </c>
      <c r="BL565" s="6">
        <f ca="1">BL564+SUMIFS('Transactions (Dated)'!$F:$F,'Transactions (Dated)'!$D:$D,$BF565,'Transactions (Dated)'!$B:$B,BL$11,'Transactions (Dated)'!$C:$C,"Dividend (paid to cash)")*AA565</f>
        <v>0</v>
      </c>
      <c r="BM565" s="6">
        <f ca="1">BM564+SUMIFS('Transactions (Dated)'!$F:$F,'Transactions (Dated)'!$D:$D,$BF565,'Transactions (Dated)'!$B:$B,BM$11,'Transactions (Dated)'!$C:$C,"Dividend (paid to cash)")*AB565</f>
        <v>4311.8040000000001</v>
      </c>
      <c r="BN565" s="6">
        <f ca="1">BN564+SUMIFS('Transactions (Dated)'!$F:$F,'Transactions (Dated)'!$D:$D,$BF565,'Transactions (Dated)'!$B:$B,BN$11,'Transactions (Dated)'!$C:$C,"Dividend (paid to cash)")*AC565</f>
        <v>3190</v>
      </c>
      <c r="BO565" s="6">
        <f ca="1">BO564+SUMIFS('Transactions (Dated)'!$F:$F,'Transactions (Dated)'!$D:$D,$BF565,'Transactions (Dated)'!$B:$B,BO$11,'Transactions (Dated)'!$C:$C,"Dividend (paid to cash)")*AD565</f>
        <v>0</v>
      </c>
      <c r="BP565" s="6">
        <f ca="1">BP564+SUMIFS('Transactions (Dated)'!$F:$F,'Transactions (Dated)'!$D:$D,$BF565,'Transactions (Dated)'!$B:$B,BP$11,'Transactions (Dated)'!$C:$C,"Dividend (paid to cash)")*AE565</f>
        <v>0</v>
      </c>
      <c r="BQ565" s="6">
        <f ca="1">BQ564+SUMIFS('Transactions (Dated)'!$F:$F,'Transactions (Dated)'!$D:$D,$BF565,'Transactions (Dated)'!$B:$B,BQ$11,'Transactions (Dated)'!$C:$C,"Dividend (paid to cash)")*AF565</f>
        <v>0</v>
      </c>
      <c r="BR565" s="6">
        <f ca="1">BR564+SUMIFS('Transactions (Dated)'!$F:$F,'Transactions (Dated)'!$D:$D,$BF565,'Transactions (Dated)'!$B:$B,BR$11,'Transactions (Dated)'!$C:$C,"Dividend (paid to cash)")*AG565</f>
        <v>376.245</v>
      </c>
      <c r="BS565" s="6">
        <f ca="1">BS564+SUMIFS('Transactions (Dated)'!$F:$F,'Transactions (Dated)'!$D:$D,$BF565,'Transactions (Dated)'!$B:$B,BS$11,'Transactions (Dated)'!$C:$C,"Dividend (paid to cash)")*AH565</f>
        <v>0</v>
      </c>
      <c r="BT565" s="6">
        <f ca="1">BT564+SUMIFS('Transactions (Dated)'!$F:$F,'Transactions (Dated)'!$D:$D,$BF565,'Transactions (Dated)'!$B:$B,BT$11,'Transactions (Dated)'!$C:$C,"Dividend (paid to cash)")*AI565</f>
        <v>0</v>
      </c>
      <c r="BU565" s="6">
        <f ca="1">BU564+SUMIFS('Transactions (Dated)'!$F:$F,'Transactions (Dated)'!$D:$D,$BF565,'Transactions (Dated)'!$B:$B,BU$11,'Transactions (Dated)'!$C:$C,"Dividend (paid to cash)")*AJ565</f>
        <v>0</v>
      </c>
      <c r="BX565" s="6">
        <f t="shared" ca="1" si="242"/>
        <v>394624.6339999999</v>
      </c>
      <c r="BZ565" s="3">
        <f t="shared" si="243"/>
        <v>42717</v>
      </c>
      <c r="CA565" s="4">
        <f t="shared" ca="1" si="244"/>
        <v>701497.50999999989</v>
      </c>
      <c r="CB565" s="4">
        <f t="shared" ca="1" si="245"/>
        <v>394624.6339999999</v>
      </c>
      <c r="CD565" s="4">
        <f t="shared" ca="1" si="246"/>
        <v>1096122.1439999999</v>
      </c>
    </row>
    <row r="566" spans="2:82" x14ac:dyDescent="0.15">
      <c r="B566" s="3">
        <f t="shared" si="221"/>
        <v>42718</v>
      </c>
      <c r="C566" s="2">
        <v>15197.2</v>
      </c>
      <c r="E566" s="70">
        <v>42718</v>
      </c>
      <c r="F566" s="69">
        <v>10.23</v>
      </c>
      <c r="G566" s="69">
        <v>2.2799999999999998</v>
      </c>
      <c r="H566" s="69">
        <v>20.59</v>
      </c>
      <c r="I566" s="69">
        <v>37.08</v>
      </c>
      <c r="J566" s="69">
        <v>12.02</v>
      </c>
      <c r="K566" s="69">
        <v>13.92</v>
      </c>
      <c r="L566" s="69">
        <v>16.46</v>
      </c>
      <c r="M566" s="69">
        <v>5.93</v>
      </c>
      <c r="N566" s="69">
        <v>8.4</v>
      </c>
      <c r="O566" s="69">
        <v>11.5</v>
      </c>
      <c r="P566" s="69">
        <v>23.37</v>
      </c>
      <c r="Q566" s="69">
        <v>1.2</v>
      </c>
      <c r="R566" s="69">
        <v>8.61</v>
      </c>
      <c r="S566" s="69">
        <v>40.79</v>
      </c>
      <c r="V566" s="3">
        <f t="shared" si="224"/>
        <v>42718</v>
      </c>
      <c r="W566" s="40">
        <f ca="1">W565+SUMIFS('Transactions (Dated)'!$E$2:$E$53,'Transactions (Dated)'!$D$2:$D$53,'Share Values'!$V566,'Transactions (Dated)'!$B$2:$B$53,'Share Values'!W$11,'Transactions (Dated)'!$C$2:$C$53,"Buy")-SUMIFS('Transactions (Dated)'!$E$2:$E$53,'Transactions (Dated)'!$D$2:$D$53,'Share Values'!$V566,'Transactions (Dated)'!$B$2:$B$53,'Share Values'!W$11,'Transactions (Dated)'!$C$2:$C$53,"Sell")</f>
        <v>4625</v>
      </c>
      <c r="X566" s="40">
        <f ca="1">X565+SUMIFS('Transactions (Dated)'!$E$2:$E$53,'Transactions (Dated)'!$D$2:$D$53,'Share Values'!$V566,'Transactions (Dated)'!$B$2:$B$53,'Share Values'!X$11,'Transactions (Dated)'!$C$2:$C$53,"Buy")-SUMIFS('Transactions (Dated)'!$E$2:$E$53,'Transactions (Dated)'!$D$2:$D$53,'Share Values'!$V566,'Transactions (Dated)'!$B$2:$B$53,'Share Values'!X$11,'Transactions (Dated)'!$C$2:$C$53,"Sell")</f>
        <v>9375</v>
      </c>
      <c r="Y566" s="40">
        <f ca="1">Y565+SUMIFS('Transactions (Dated)'!$E$2:$E$53,'Transactions (Dated)'!$D$2:$D$53,'Share Values'!$V566,'Transactions (Dated)'!$B$2:$B$53,'Share Values'!Y$11,'Transactions (Dated)'!$C$2:$C$53,"Buy")-SUMIFS('Transactions (Dated)'!$E$2:$E$53,'Transactions (Dated)'!$D$2:$D$53,'Share Values'!$V566,'Transactions (Dated)'!$B$2:$B$53,'Share Values'!Y$11,'Transactions (Dated)'!$C$2:$C$53,"Sell")</f>
        <v>0</v>
      </c>
      <c r="Z566" s="40">
        <f ca="1">Z565+SUMIFS('Transactions (Dated)'!$E$2:$E$53,'Transactions (Dated)'!$D$2:$D$53,'Share Values'!$V566,'Transactions (Dated)'!$B$2:$B$53,'Share Values'!Z$11,'Transactions (Dated)'!$C$2:$C$53,"Buy")-SUMIFS('Transactions (Dated)'!$E$2:$E$53,'Transactions (Dated)'!$D$2:$D$53,'Share Values'!$V566,'Transactions (Dated)'!$B$2:$B$53,'Share Values'!Z$11,'Transactions (Dated)'!$C$2:$C$53,"Sell")</f>
        <v>1892</v>
      </c>
      <c r="AA566" s="40">
        <f ca="1">AA565+SUMIFS('Transactions (Dated)'!$E$2:$E$53,'Transactions (Dated)'!$D$2:$D$53,'Share Values'!$V566,'Transactions (Dated)'!$B$2:$B$53,'Share Values'!AA$11,'Transactions (Dated)'!$C$2:$C$53,"Buy")-SUMIFS('Transactions (Dated)'!$E$2:$E$53,'Transactions (Dated)'!$D$2:$D$53,'Share Values'!$V566,'Transactions (Dated)'!$B$2:$B$53,'Share Values'!AA$11,'Transactions (Dated)'!$C$2:$C$53,"Sell")</f>
        <v>2348</v>
      </c>
      <c r="AB566" s="40">
        <f ca="1">AB565+SUMIFS('Transactions (Dated)'!$E$2:$E$53,'Transactions (Dated)'!$D$2:$D$53,'Share Values'!$V566,'Transactions (Dated)'!$B$2:$B$53,'Share Values'!AB$11,'Transactions (Dated)'!$C$2:$C$53,"Buy")-SUMIFS('Transactions (Dated)'!$E$2:$E$53,'Transactions (Dated)'!$D$2:$D$53,'Share Values'!$V566,'Transactions (Dated)'!$B$2:$B$53,'Share Values'!AB$11,'Transactions (Dated)'!$C$2:$C$53,"Sell")</f>
        <v>4900</v>
      </c>
      <c r="AC566" s="40">
        <f ca="1">AC565+SUMIFS('Transactions (Dated)'!$E$2:$E$53,'Transactions (Dated)'!$D$2:$D$53,'Share Values'!$V566,'Transactions (Dated)'!$B$2:$B$53,'Share Values'!AC$11,'Transactions (Dated)'!$C$2:$C$53,"Buy")-SUMIFS('Transactions (Dated)'!$E$2:$E$53,'Transactions (Dated)'!$D$2:$D$53,'Share Values'!$V566,'Transactions (Dated)'!$B$2:$B$53,'Share Values'!AC$11,'Transactions (Dated)'!$C$2:$C$53,"Sell")</f>
        <v>2900</v>
      </c>
      <c r="AD566" s="40">
        <f ca="1">AD565+SUMIFS('Transactions (Dated)'!$E$2:$E$53,'Transactions (Dated)'!$D$2:$D$53,'Share Values'!$V566,'Transactions (Dated)'!$B$2:$B$53,'Share Values'!AD$11,'Transactions (Dated)'!$C$2:$C$53,"Buy")-SUMIFS('Transactions (Dated)'!$E$2:$E$53,'Transactions (Dated)'!$D$2:$D$53,'Share Values'!$V566,'Transactions (Dated)'!$B$2:$B$53,'Share Values'!AD$11,'Transactions (Dated)'!$C$2:$C$53,"Sell")</f>
        <v>14201</v>
      </c>
      <c r="AE566" s="40">
        <f ca="1">AE565+SUMIFS('Transactions (Dated)'!$E$2:$E$53,'Transactions (Dated)'!$D$2:$D$53,'Share Values'!$V566,'Transactions (Dated)'!$B$2:$B$53,'Share Values'!AE$11,'Transactions (Dated)'!$C$2:$C$53,"Buy")-SUMIFS('Transactions (Dated)'!$E$2:$E$53,'Transactions (Dated)'!$D$2:$D$53,'Share Values'!$V566,'Transactions (Dated)'!$B$2:$B$53,'Share Values'!AE$11,'Transactions (Dated)'!$C$2:$C$53,"Sell")</f>
        <v>6835</v>
      </c>
      <c r="AF566" s="40">
        <f ca="1">AF565+SUMIFS('Transactions (Dated)'!$E$2:$E$53,'Transactions (Dated)'!$D$2:$D$53,'Share Values'!$V566,'Transactions (Dated)'!$B$2:$B$53,'Share Values'!AF$11,'Transactions (Dated)'!$C$2:$C$53,"Buy")-SUMIFS('Transactions (Dated)'!$E$2:$E$53,'Transactions (Dated)'!$D$2:$D$53,'Share Values'!$V566,'Transactions (Dated)'!$B$2:$B$53,'Share Values'!AF$11,'Transactions (Dated)'!$C$2:$C$53,"Sell")</f>
        <v>4484</v>
      </c>
      <c r="AG566" s="40">
        <f ca="1">AG565+SUMIFS('Transactions (Dated)'!$E$2:$E$53,'Transactions (Dated)'!$D$2:$D$53,'Share Values'!$V566,'Transactions (Dated)'!$B$2:$B$53,'Share Values'!AG$11,'Transactions (Dated)'!$C$2:$C$53,"Buy")-SUMIFS('Transactions (Dated)'!$E$2:$E$53,'Transactions (Dated)'!$D$2:$D$53,'Share Values'!$V566,'Transactions (Dated)'!$B$2:$B$53,'Share Values'!AG$11,'Transactions (Dated)'!$C$2:$C$53,"Sell")</f>
        <v>2787</v>
      </c>
      <c r="AH566" s="40">
        <f ca="1">AH565+SUMIFS('Transactions (Dated)'!$E$2:$E$53,'Transactions (Dated)'!$D$2:$D$53,'Share Values'!$V566,'Transactions (Dated)'!$B$2:$B$53,'Share Values'!AH$11,'Transactions (Dated)'!$C$2:$C$53,"Buy")-SUMIFS('Transactions (Dated)'!$E$2:$E$53,'Transactions (Dated)'!$D$2:$D$53,'Share Values'!$V566,'Transactions (Dated)'!$B$2:$B$53,'Share Values'!AH$11,'Transactions (Dated)'!$C$2:$C$53,"Sell")</f>
        <v>41666</v>
      </c>
      <c r="AI566" s="40">
        <f ca="1">AI565+SUMIFS('Transactions (Dated)'!$E$2:$E$53,'Transactions (Dated)'!$D$2:$D$53,'Share Values'!$V566,'Transactions (Dated)'!$B$2:$B$53,'Share Values'!AI$11,'Transactions (Dated)'!$C$2:$C$53,"Buy")-SUMIFS('Transactions (Dated)'!$E$2:$E$53,'Transactions (Dated)'!$D$2:$D$53,'Share Values'!$V566,'Transactions (Dated)'!$B$2:$B$53,'Share Values'!AI$11,'Transactions (Dated)'!$C$2:$C$53,"Sell")</f>
        <v>5973</v>
      </c>
      <c r="AJ566" s="40">
        <f ca="1">AJ565+SUMIFS('Transactions (Dated)'!$E$2:$E$53,'Transactions (Dated)'!$D$2:$D$53,'Share Values'!$V566,'Transactions (Dated)'!$B$2:$B$53,'Share Values'!AJ$11,'Transactions (Dated)'!$C$2:$C$53,"Buy")-SUMIFS('Transactions (Dated)'!$E$2:$E$53,'Transactions (Dated)'!$D$2:$D$53,'Share Values'!$V566,'Transactions (Dated)'!$B$2:$B$53,'Share Values'!AJ$11,'Transactions (Dated)'!$C$2:$C$53,"Sell")</f>
        <v>1246</v>
      </c>
      <c r="AM566" s="3">
        <f t="shared" si="225"/>
        <v>42718</v>
      </c>
      <c r="AN566" s="6">
        <f t="shared" ca="1" si="226"/>
        <v>47313.75</v>
      </c>
      <c r="AO566" s="6">
        <f t="shared" ca="1" si="227"/>
        <v>21374.999999999996</v>
      </c>
      <c r="AP566" s="6">
        <f t="shared" ca="1" si="228"/>
        <v>0</v>
      </c>
      <c r="AQ566" s="6">
        <f t="shared" ca="1" si="229"/>
        <v>70155.360000000001</v>
      </c>
      <c r="AR566" s="6">
        <f t="shared" ca="1" si="230"/>
        <v>28222.959999999999</v>
      </c>
      <c r="AS566" s="6">
        <f t="shared" ca="1" si="231"/>
        <v>68208</v>
      </c>
      <c r="AT566" s="6">
        <f t="shared" ca="1" si="232"/>
        <v>47734</v>
      </c>
      <c r="AU566" s="6">
        <f t="shared" ca="1" si="233"/>
        <v>84211.93</v>
      </c>
      <c r="AV566" s="6">
        <f t="shared" ca="1" si="234"/>
        <v>57414</v>
      </c>
      <c r="AW566" s="6">
        <f t="shared" ca="1" si="235"/>
        <v>51566</v>
      </c>
      <c r="AX566" s="6">
        <f t="shared" ca="1" si="236"/>
        <v>65132.19</v>
      </c>
      <c r="AY566" s="6">
        <f t="shared" ca="1" si="237"/>
        <v>49999.199999999997</v>
      </c>
      <c r="AZ566" s="6">
        <f t="shared" ca="1" si="238"/>
        <v>51427.53</v>
      </c>
      <c r="BA566" s="6">
        <f t="shared" ca="1" si="239"/>
        <v>50824.34</v>
      </c>
      <c r="BB566" s="6"/>
      <c r="BD566" s="4">
        <f t="shared" ca="1" si="240"/>
        <v>693584.25999999989</v>
      </c>
      <c r="BF566" s="3">
        <f t="shared" si="241"/>
        <v>42718</v>
      </c>
      <c r="BG566" s="6">
        <f>BG565+SUMIFS('Transactions (Dated)'!H:H,'Transactions (Dated)'!D:D,'Share Values'!AM566)</f>
        <v>383757.10999999993</v>
      </c>
      <c r="BH566" s="6">
        <f ca="1">BH565+SUMIFS('Transactions (Dated)'!$F:$F,'Transactions (Dated)'!$D:$D,$BF566,'Transactions (Dated)'!$B:$B,BH$11,'Transactions (Dated)'!$C:$C,"Dividend (paid to cash)")*W566</f>
        <v>0</v>
      </c>
      <c r="BI566" s="6">
        <f ca="1">BI565+SUMIFS('Transactions (Dated)'!$F:$F,'Transactions (Dated)'!$D:$D,$BF566,'Transactions (Dated)'!$B:$B,BI$11,'Transactions (Dated)'!$C:$C,"Dividend (paid to cash)")*X566</f>
        <v>2421.875</v>
      </c>
      <c r="BJ566" s="6">
        <f ca="1">BJ565+SUMIFS('Transactions (Dated)'!$F:$F,'Transactions (Dated)'!$D:$D,$BF566,'Transactions (Dated)'!$B:$B,BJ$11,'Transactions (Dated)'!$C:$C,"Dividend (paid to cash)")*Y566</f>
        <v>0</v>
      </c>
      <c r="BK566" s="6">
        <f ca="1">BK565+SUMIFS('Transactions (Dated)'!$F:$F,'Transactions (Dated)'!$D:$D,$BF566,'Transactions (Dated)'!$B:$B,BK$11,'Transactions (Dated)'!$C:$C,"Dividend (paid to cash)")*Z566</f>
        <v>567.6</v>
      </c>
      <c r="BL566" s="6">
        <f ca="1">BL565+SUMIFS('Transactions (Dated)'!$F:$F,'Transactions (Dated)'!$D:$D,$BF566,'Transactions (Dated)'!$B:$B,BL$11,'Transactions (Dated)'!$C:$C,"Dividend (paid to cash)")*AA566</f>
        <v>0</v>
      </c>
      <c r="BM566" s="6">
        <f ca="1">BM565+SUMIFS('Transactions (Dated)'!$F:$F,'Transactions (Dated)'!$D:$D,$BF566,'Transactions (Dated)'!$B:$B,BM$11,'Transactions (Dated)'!$C:$C,"Dividend (paid to cash)")*AB566</f>
        <v>4311.8040000000001</v>
      </c>
      <c r="BN566" s="6">
        <f ca="1">BN565+SUMIFS('Transactions (Dated)'!$F:$F,'Transactions (Dated)'!$D:$D,$BF566,'Transactions (Dated)'!$B:$B,BN$11,'Transactions (Dated)'!$C:$C,"Dividend (paid to cash)")*AC566</f>
        <v>3190</v>
      </c>
      <c r="BO566" s="6">
        <f ca="1">BO565+SUMIFS('Transactions (Dated)'!$F:$F,'Transactions (Dated)'!$D:$D,$BF566,'Transactions (Dated)'!$B:$B,BO$11,'Transactions (Dated)'!$C:$C,"Dividend (paid to cash)")*AD566</f>
        <v>0</v>
      </c>
      <c r="BP566" s="6">
        <f ca="1">BP565+SUMIFS('Transactions (Dated)'!$F:$F,'Transactions (Dated)'!$D:$D,$BF566,'Transactions (Dated)'!$B:$B,BP$11,'Transactions (Dated)'!$C:$C,"Dividend (paid to cash)")*AE566</f>
        <v>0</v>
      </c>
      <c r="BQ566" s="6">
        <f ca="1">BQ565+SUMIFS('Transactions (Dated)'!$F:$F,'Transactions (Dated)'!$D:$D,$BF566,'Transactions (Dated)'!$B:$B,BQ$11,'Transactions (Dated)'!$C:$C,"Dividend (paid to cash)")*AF566</f>
        <v>0</v>
      </c>
      <c r="BR566" s="6">
        <f ca="1">BR565+SUMIFS('Transactions (Dated)'!$F:$F,'Transactions (Dated)'!$D:$D,$BF566,'Transactions (Dated)'!$B:$B,BR$11,'Transactions (Dated)'!$C:$C,"Dividend (paid to cash)")*AG566</f>
        <v>376.245</v>
      </c>
      <c r="BS566" s="6">
        <f ca="1">BS565+SUMIFS('Transactions (Dated)'!$F:$F,'Transactions (Dated)'!$D:$D,$BF566,'Transactions (Dated)'!$B:$B,BS$11,'Transactions (Dated)'!$C:$C,"Dividend (paid to cash)")*AH566</f>
        <v>0</v>
      </c>
      <c r="BT566" s="6">
        <f ca="1">BT565+SUMIFS('Transactions (Dated)'!$F:$F,'Transactions (Dated)'!$D:$D,$BF566,'Transactions (Dated)'!$B:$B,BT$11,'Transactions (Dated)'!$C:$C,"Dividend (paid to cash)")*AI566</f>
        <v>0</v>
      </c>
      <c r="BU566" s="6">
        <f ca="1">BU565+SUMIFS('Transactions (Dated)'!$F:$F,'Transactions (Dated)'!$D:$D,$BF566,'Transactions (Dated)'!$B:$B,BU$11,'Transactions (Dated)'!$C:$C,"Dividend (paid to cash)")*AJ566</f>
        <v>0</v>
      </c>
      <c r="BX566" s="6">
        <f t="shared" ca="1" si="242"/>
        <v>394624.6339999999</v>
      </c>
      <c r="BZ566" s="3">
        <f t="shared" si="243"/>
        <v>42718</v>
      </c>
      <c r="CA566" s="4">
        <f t="shared" ca="1" si="244"/>
        <v>693584.25999999989</v>
      </c>
      <c r="CB566" s="4">
        <f t="shared" ca="1" si="245"/>
        <v>394624.6339999999</v>
      </c>
      <c r="CD566" s="4">
        <f t="shared" ca="1" si="246"/>
        <v>1088208.8939999999</v>
      </c>
    </row>
    <row r="567" spans="2:82" x14ac:dyDescent="0.15">
      <c r="B567" s="3">
        <f t="shared" si="221"/>
        <v>42719</v>
      </c>
      <c r="C567" s="2">
        <v>15218.3</v>
      </c>
      <c r="E567" s="70">
        <v>42719</v>
      </c>
      <c r="F567" s="69">
        <v>10.17</v>
      </c>
      <c r="G567" s="69">
        <v>2.19</v>
      </c>
      <c r="H567" s="69">
        <v>20.61</v>
      </c>
      <c r="I567" s="69">
        <v>36.89</v>
      </c>
      <c r="J567" s="69">
        <v>12.11</v>
      </c>
      <c r="K567" s="69">
        <v>13.76</v>
      </c>
      <c r="L567" s="69">
        <v>16.96</v>
      </c>
      <c r="M567" s="69">
        <v>5.52</v>
      </c>
      <c r="N567" s="69">
        <v>8.1999999999999993</v>
      </c>
      <c r="O567" s="69">
        <v>11.73</v>
      </c>
      <c r="P567" s="69">
        <v>23.74</v>
      </c>
      <c r="Q567" s="69">
        <v>1.36</v>
      </c>
      <c r="R567" s="69">
        <v>8.56</v>
      </c>
      <c r="S567" s="69">
        <v>40.380000000000003</v>
      </c>
      <c r="V567" s="3">
        <f t="shared" si="224"/>
        <v>42719</v>
      </c>
      <c r="W567" s="40">
        <f ca="1">W566+SUMIFS('Transactions (Dated)'!$E$2:$E$53,'Transactions (Dated)'!$D$2:$D$53,'Share Values'!$V567,'Transactions (Dated)'!$B$2:$B$53,'Share Values'!W$11,'Transactions (Dated)'!$C$2:$C$53,"Buy")-SUMIFS('Transactions (Dated)'!$E$2:$E$53,'Transactions (Dated)'!$D$2:$D$53,'Share Values'!$V567,'Transactions (Dated)'!$B$2:$B$53,'Share Values'!W$11,'Transactions (Dated)'!$C$2:$C$53,"Sell")</f>
        <v>4625</v>
      </c>
      <c r="X567" s="40">
        <f ca="1">X566+SUMIFS('Transactions (Dated)'!$E$2:$E$53,'Transactions (Dated)'!$D$2:$D$53,'Share Values'!$V567,'Transactions (Dated)'!$B$2:$B$53,'Share Values'!X$11,'Transactions (Dated)'!$C$2:$C$53,"Buy")-SUMIFS('Transactions (Dated)'!$E$2:$E$53,'Transactions (Dated)'!$D$2:$D$53,'Share Values'!$V567,'Transactions (Dated)'!$B$2:$B$53,'Share Values'!X$11,'Transactions (Dated)'!$C$2:$C$53,"Sell")</f>
        <v>9375</v>
      </c>
      <c r="Y567" s="40">
        <f ca="1">Y566+SUMIFS('Transactions (Dated)'!$E$2:$E$53,'Transactions (Dated)'!$D$2:$D$53,'Share Values'!$V567,'Transactions (Dated)'!$B$2:$B$53,'Share Values'!Y$11,'Transactions (Dated)'!$C$2:$C$53,"Buy")-SUMIFS('Transactions (Dated)'!$E$2:$E$53,'Transactions (Dated)'!$D$2:$D$53,'Share Values'!$V567,'Transactions (Dated)'!$B$2:$B$53,'Share Values'!Y$11,'Transactions (Dated)'!$C$2:$C$53,"Sell")</f>
        <v>0</v>
      </c>
      <c r="Z567" s="40">
        <f ca="1">Z566+SUMIFS('Transactions (Dated)'!$E$2:$E$53,'Transactions (Dated)'!$D$2:$D$53,'Share Values'!$V567,'Transactions (Dated)'!$B$2:$B$53,'Share Values'!Z$11,'Transactions (Dated)'!$C$2:$C$53,"Buy")-SUMIFS('Transactions (Dated)'!$E$2:$E$53,'Transactions (Dated)'!$D$2:$D$53,'Share Values'!$V567,'Transactions (Dated)'!$B$2:$B$53,'Share Values'!Z$11,'Transactions (Dated)'!$C$2:$C$53,"Sell")</f>
        <v>1892</v>
      </c>
      <c r="AA567" s="40">
        <f ca="1">AA566+SUMIFS('Transactions (Dated)'!$E$2:$E$53,'Transactions (Dated)'!$D$2:$D$53,'Share Values'!$V567,'Transactions (Dated)'!$B$2:$B$53,'Share Values'!AA$11,'Transactions (Dated)'!$C$2:$C$53,"Buy")-SUMIFS('Transactions (Dated)'!$E$2:$E$53,'Transactions (Dated)'!$D$2:$D$53,'Share Values'!$V567,'Transactions (Dated)'!$B$2:$B$53,'Share Values'!AA$11,'Transactions (Dated)'!$C$2:$C$53,"Sell")</f>
        <v>2348</v>
      </c>
      <c r="AB567" s="40">
        <f ca="1">AB566+SUMIFS('Transactions (Dated)'!$E$2:$E$53,'Transactions (Dated)'!$D$2:$D$53,'Share Values'!$V567,'Transactions (Dated)'!$B$2:$B$53,'Share Values'!AB$11,'Transactions (Dated)'!$C$2:$C$53,"Buy")-SUMIFS('Transactions (Dated)'!$E$2:$E$53,'Transactions (Dated)'!$D$2:$D$53,'Share Values'!$V567,'Transactions (Dated)'!$B$2:$B$53,'Share Values'!AB$11,'Transactions (Dated)'!$C$2:$C$53,"Sell")</f>
        <v>4900</v>
      </c>
      <c r="AC567" s="40">
        <f ca="1">AC566+SUMIFS('Transactions (Dated)'!$E$2:$E$53,'Transactions (Dated)'!$D$2:$D$53,'Share Values'!$V567,'Transactions (Dated)'!$B$2:$B$53,'Share Values'!AC$11,'Transactions (Dated)'!$C$2:$C$53,"Buy")-SUMIFS('Transactions (Dated)'!$E$2:$E$53,'Transactions (Dated)'!$D$2:$D$53,'Share Values'!$V567,'Transactions (Dated)'!$B$2:$B$53,'Share Values'!AC$11,'Transactions (Dated)'!$C$2:$C$53,"Sell")</f>
        <v>2900</v>
      </c>
      <c r="AD567" s="40">
        <f ca="1">AD566+SUMIFS('Transactions (Dated)'!$E$2:$E$53,'Transactions (Dated)'!$D$2:$D$53,'Share Values'!$V567,'Transactions (Dated)'!$B$2:$B$53,'Share Values'!AD$11,'Transactions (Dated)'!$C$2:$C$53,"Buy")-SUMIFS('Transactions (Dated)'!$E$2:$E$53,'Transactions (Dated)'!$D$2:$D$53,'Share Values'!$V567,'Transactions (Dated)'!$B$2:$B$53,'Share Values'!AD$11,'Transactions (Dated)'!$C$2:$C$53,"Sell")</f>
        <v>14201</v>
      </c>
      <c r="AE567" s="40">
        <f ca="1">AE566+SUMIFS('Transactions (Dated)'!$E$2:$E$53,'Transactions (Dated)'!$D$2:$D$53,'Share Values'!$V567,'Transactions (Dated)'!$B$2:$B$53,'Share Values'!AE$11,'Transactions (Dated)'!$C$2:$C$53,"Buy")-SUMIFS('Transactions (Dated)'!$E$2:$E$53,'Transactions (Dated)'!$D$2:$D$53,'Share Values'!$V567,'Transactions (Dated)'!$B$2:$B$53,'Share Values'!AE$11,'Transactions (Dated)'!$C$2:$C$53,"Sell")</f>
        <v>6835</v>
      </c>
      <c r="AF567" s="40">
        <f ca="1">AF566+SUMIFS('Transactions (Dated)'!$E$2:$E$53,'Transactions (Dated)'!$D$2:$D$53,'Share Values'!$V567,'Transactions (Dated)'!$B$2:$B$53,'Share Values'!AF$11,'Transactions (Dated)'!$C$2:$C$53,"Buy")-SUMIFS('Transactions (Dated)'!$E$2:$E$53,'Transactions (Dated)'!$D$2:$D$53,'Share Values'!$V567,'Transactions (Dated)'!$B$2:$B$53,'Share Values'!AF$11,'Transactions (Dated)'!$C$2:$C$53,"Sell")</f>
        <v>4484</v>
      </c>
      <c r="AG567" s="40">
        <f ca="1">AG566+SUMIFS('Transactions (Dated)'!$E$2:$E$53,'Transactions (Dated)'!$D$2:$D$53,'Share Values'!$V567,'Transactions (Dated)'!$B$2:$B$53,'Share Values'!AG$11,'Transactions (Dated)'!$C$2:$C$53,"Buy")-SUMIFS('Transactions (Dated)'!$E$2:$E$53,'Transactions (Dated)'!$D$2:$D$53,'Share Values'!$V567,'Transactions (Dated)'!$B$2:$B$53,'Share Values'!AG$11,'Transactions (Dated)'!$C$2:$C$53,"Sell")</f>
        <v>2787</v>
      </c>
      <c r="AH567" s="40">
        <f ca="1">AH566+SUMIFS('Transactions (Dated)'!$E$2:$E$53,'Transactions (Dated)'!$D$2:$D$53,'Share Values'!$V567,'Transactions (Dated)'!$B$2:$B$53,'Share Values'!AH$11,'Transactions (Dated)'!$C$2:$C$53,"Buy")-SUMIFS('Transactions (Dated)'!$E$2:$E$53,'Transactions (Dated)'!$D$2:$D$53,'Share Values'!$V567,'Transactions (Dated)'!$B$2:$B$53,'Share Values'!AH$11,'Transactions (Dated)'!$C$2:$C$53,"Sell")</f>
        <v>41666</v>
      </c>
      <c r="AI567" s="40">
        <f ca="1">AI566+SUMIFS('Transactions (Dated)'!$E$2:$E$53,'Transactions (Dated)'!$D$2:$D$53,'Share Values'!$V567,'Transactions (Dated)'!$B$2:$B$53,'Share Values'!AI$11,'Transactions (Dated)'!$C$2:$C$53,"Buy")-SUMIFS('Transactions (Dated)'!$E$2:$E$53,'Transactions (Dated)'!$D$2:$D$53,'Share Values'!$V567,'Transactions (Dated)'!$B$2:$B$53,'Share Values'!AI$11,'Transactions (Dated)'!$C$2:$C$53,"Sell")</f>
        <v>5973</v>
      </c>
      <c r="AJ567" s="40">
        <f ca="1">AJ566+SUMIFS('Transactions (Dated)'!$E$2:$E$53,'Transactions (Dated)'!$D$2:$D$53,'Share Values'!$V567,'Transactions (Dated)'!$B$2:$B$53,'Share Values'!AJ$11,'Transactions (Dated)'!$C$2:$C$53,"Buy")-SUMIFS('Transactions (Dated)'!$E$2:$E$53,'Transactions (Dated)'!$D$2:$D$53,'Share Values'!$V567,'Transactions (Dated)'!$B$2:$B$53,'Share Values'!AJ$11,'Transactions (Dated)'!$C$2:$C$53,"Sell")</f>
        <v>1246</v>
      </c>
      <c r="AM567" s="3">
        <f t="shared" si="225"/>
        <v>42719</v>
      </c>
      <c r="AN567" s="6">
        <f t="shared" ca="1" si="226"/>
        <v>47036.25</v>
      </c>
      <c r="AO567" s="6">
        <f t="shared" ca="1" si="227"/>
        <v>20531.25</v>
      </c>
      <c r="AP567" s="6">
        <f t="shared" ca="1" si="228"/>
        <v>0</v>
      </c>
      <c r="AQ567" s="6">
        <f t="shared" ca="1" si="229"/>
        <v>69795.88</v>
      </c>
      <c r="AR567" s="6">
        <f t="shared" ca="1" si="230"/>
        <v>28434.28</v>
      </c>
      <c r="AS567" s="6">
        <f t="shared" ca="1" si="231"/>
        <v>67424</v>
      </c>
      <c r="AT567" s="6">
        <f t="shared" ca="1" si="232"/>
        <v>49184</v>
      </c>
      <c r="AU567" s="6">
        <f t="shared" ca="1" si="233"/>
        <v>78389.51999999999</v>
      </c>
      <c r="AV567" s="6">
        <f t="shared" ca="1" si="234"/>
        <v>56046.999999999993</v>
      </c>
      <c r="AW567" s="6">
        <f t="shared" ca="1" si="235"/>
        <v>52597.32</v>
      </c>
      <c r="AX567" s="6">
        <f t="shared" ca="1" si="236"/>
        <v>66163.37999999999</v>
      </c>
      <c r="AY567" s="6">
        <f t="shared" ca="1" si="237"/>
        <v>56665.760000000002</v>
      </c>
      <c r="AZ567" s="6">
        <f t="shared" ca="1" si="238"/>
        <v>51128.880000000005</v>
      </c>
      <c r="BA567" s="6">
        <f t="shared" ca="1" si="239"/>
        <v>50313.48</v>
      </c>
      <c r="BB567" s="6"/>
      <c r="BD567" s="4">
        <f t="shared" ca="1" si="240"/>
        <v>693711</v>
      </c>
      <c r="BF567" s="3">
        <f t="shared" si="241"/>
        <v>42719</v>
      </c>
      <c r="BG567" s="6">
        <f>BG566+SUMIFS('Transactions (Dated)'!H:H,'Transactions (Dated)'!D:D,'Share Values'!AM567)</f>
        <v>383757.10999999993</v>
      </c>
      <c r="BH567" s="6">
        <f ca="1">BH566+SUMIFS('Transactions (Dated)'!$F:$F,'Transactions (Dated)'!$D:$D,$BF567,'Transactions (Dated)'!$B:$B,BH$11,'Transactions (Dated)'!$C:$C,"Dividend (paid to cash)")*W567</f>
        <v>0</v>
      </c>
      <c r="BI567" s="6">
        <f ca="1">BI566+SUMIFS('Transactions (Dated)'!$F:$F,'Transactions (Dated)'!$D:$D,$BF567,'Transactions (Dated)'!$B:$B,BI$11,'Transactions (Dated)'!$C:$C,"Dividend (paid to cash)")*X567</f>
        <v>2421.875</v>
      </c>
      <c r="BJ567" s="6">
        <f ca="1">BJ566+SUMIFS('Transactions (Dated)'!$F:$F,'Transactions (Dated)'!$D:$D,$BF567,'Transactions (Dated)'!$B:$B,BJ$11,'Transactions (Dated)'!$C:$C,"Dividend (paid to cash)")*Y567</f>
        <v>0</v>
      </c>
      <c r="BK567" s="6">
        <f ca="1">BK566+SUMIFS('Transactions (Dated)'!$F:$F,'Transactions (Dated)'!$D:$D,$BF567,'Transactions (Dated)'!$B:$B,BK$11,'Transactions (Dated)'!$C:$C,"Dividend (paid to cash)")*Z567</f>
        <v>567.6</v>
      </c>
      <c r="BL567" s="6">
        <f ca="1">BL566+SUMIFS('Transactions (Dated)'!$F:$F,'Transactions (Dated)'!$D:$D,$BF567,'Transactions (Dated)'!$B:$B,BL$11,'Transactions (Dated)'!$C:$C,"Dividend (paid to cash)")*AA567</f>
        <v>0</v>
      </c>
      <c r="BM567" s="6">
        <f ca="1">BM566+SUMIFS('Transactions (Dated)'!$F:$F,'Transactions (Dated)'!$D:$D,$BF567,'Transactions (Dated)'!$B:$B,BM$11,'Transactions (Dated)'!$C:$C,"Dividend (paid to cash)")*AB567</f>
        <v>4311.8040000000001</v>
      </c>
      <c r="BN567" s="6">
        <f ca="1">BN566+SUMIFS('Transactions (Dated)'!$F:$F,'Transactions (Dated)'!$D:$D,$BF567,'Transactions (Dated)'!$B:$B,BN$11,'Transactions (Dated)'!$C:$C,"Dividend (paid to cash)")*AC567</f>
        <v>3190</v>
      </c>
      <c r="BO567" s="6">
        <f ca="1">BO566+SUMIFS('Transactions (Dated)'!$F:$F,'Transactions (Dated)'!$D:$D,$BF567,'Transactions (Dated)'!$B:$B,BO$11,'Transactions (Dated)'!$C:$C,"Dividend (paid to cash)")*AD567</f>
        <v>0</v>
      </c>
      <c r="BP567" s="6">
        <f ca="1">BP566+SUMIFS('Transactions (Dated)'!$F:$F,'Transactions (Dated)'!$D:$D,$BF567,'Transactions (Dated)'!$B:$B,BP$11,'Transactions (Dated)'!$C:$C,"Dividend (paid to cash)")*AE567</f>
        <v>0</v>
      </c>
      <c r="BQ567" s="6">
        <f ca="1">BQ566+SUMIFS('Transactions (Dated)'!$F:$F,'Transactions (Dated)'!$D:$D,$BF567,'Transactions (Dated)'!$B:$B,BQ$11,'Transactions (Dated)'!$C:$C,"Dividend (paid to cash)")*AF567</f>
        <v>0</v>
      </c>
      <c r="BR567" s="6">
        <f ca="1">BR566+SUMIFS('Transactions (Dated)'!$F:$F,'Transactions (Dated)'!$D:$D,$BF567,'Transactions (Dated)'!$B:$B,BR$11,'Transactions (Dated)'!$C:$C,"Dividend (paid to cash)")*AG567</f>
        <v>376.245</v>
      </c>
      <c r="BS567" s="6">
        <f ca="1">BS566+SUMIFS('Transactions (Dated)'!$F:$F,'Transactions (Dated)'!$D:$D,$BF567,'Transactions (Dated)'!$B:$B,BS$11,'Transactions (Dated)'!$C:$C,"Dividend (paid to cash)")*AH567</f>
        <v>0</v>
      </c>
      <c r="BT567" s="6">
        <f ca="1">BT566+SUMIFS('Transactions (Dated)'!$F:$F,'Transactions (Dated)'!$D:$D,$BF567,'Transactions (Dated)'!$B:$B,BT$11,'Transactions (Dated)'!$C:$C,"Dividend (paid to cash)")*AI567</f>
        <v>0</v>
      </c>
      <c r="BU567" s="6">
        <f ca="1">BU566+SUMIFS('Transactions (Dated)'!$F:$F,'Transactions (Dated)'!$D:$D,$BF567,'Transactions (Dated)'!$B:$B,BU$11,'Transactions (Dated)'!$C:$C,"Dividend (paid to cash)")*AJ567</f>
        <v>0</v>
      </c>
      <c r="BX567" s="6">
        <f t="shared" ca="1" si="242"/>
        <v>394624.6339999999</v>
      </c>
      <c r="BZ567" s="3">
        <f t="shared" si="243"/>
        <v>42719</v>
      </c>
      <c r="CA567" s="4">
        <f t="shared" ca="1" si="244"/>
        <v>693711</v>
      </c>
      <c r="CB567" s="4">
        <f t="shared" ca="1" si="245"/>
        <v>394624.6339999999</v>
      </c>
      <c r="CD567" s="4">
        <f t="shared" ca="1" si="246"/>
        <v>1088335.6339999998</v>
      </c>
    </row>
    <row r="568" spans="2:82" x14ac:dyDescent="0.15">
      <c r="B568" s="3">
        <f t="shared" si="221"/>
        <v>42720</v>
      </c>
      <c r="C568" s="2">
        <v>15252.2</v>
      </c>
      <c r="E568" s="70">
        <v>42720</v>
      </c>
      <c r="F568" s="69">
        <v>10.11</v>
      </c>
      <c r="G568" s="69">
        <v>2.3199999999999998</v>
      </c>
      <c r="H568" s="69">
        <v>20.66</v>
      </c>
      <c r="I568" s="69">
        <v>37.1</v>
      </c>
      <c r="J568" s="69">
        <v>12.03</v>
      </c>
      <c r="K568" s="69">
        <v>13.87</v>
      </c>
      <c r="L568" s="69">
        <v>17.010000000000002</v>
      </c>
      <c r="M568" s="69">
        <v>5.46</v>
      </c>
      <c r="N568" s="69">
        <v>8.11</v>
      </c>
      <c r="O568" s="69">
        <v>11.71</v>
      </c>
      <c r="P568" s="69">
        <v>23.7</v>
      </c>
      <c r="Q568" s="69">
        <v>1.43</v>
      </c>
      <c r="R568" s="69">
        <v>8.19</v>
      </c>
      <c r="S568" s="69">
        <v>40.54</v>
      </c>
      <c r="V568" s="3">
        <f t="shared" si="224"/>
        <v>42720</v>
      </c>
      <c r="W568" s="40">
        <f ca="1">W567+SUMIFS('Transactions (Dated)'!$E$2:$E$53,'Transactions (Dated)'!$D$2:$D$53,'Share Values'!$V568,'Transactions (Dated)'!$B$2:$B$53,'Share Values'!W$11,'Transactions (Dated)'!$C$2:$C$53,"Buy")-SUMIFS('Transactions (Dated)'!$E$2:$E$53,'Transactions (Dated)'!$D$2:$D$53,'Share Values'!$V568,'Transactions (Dated)'!$B$2:$B$53,'Share Values'!W$11,'Transactions (Dated)'!$C$2:$C$53,"Sell")</f>
        <v>4625</v>
      </c>
      <c r="X568" s="40">
        <f ca="1">X567+SUMIFS('Transactions (Dated)'!$E$2:$E$53,'Transactions (Dated)'!$D$2:$D$53,'Share Values'!$V568,'Transactions (Dated)'!$B$2:$B$53,'Share Values'!X$11,'Transactions (Dated)'!$C$2:$C$53,"Buy")-SUMIFS('Transactions (Dated)'!$E$2:$E$53,'Transactions (Dated)'!$D$2:$D$53,'Share Values'!$V568,'Transactions (Dated)'!$B$2:$B$53,'Share Values'!X$11,'Transactions (Dated)'!$C$2:$C$53,"Sell")</f>
        <v>9375</v>
      </c>
      <c r="Y568" s="40">
        <f ca="1">Y567+SUMIFS('Transactions (Dated)'!$E$2:$E$53,'Transactions (Dated)'!$D$2:$D$53,'Share Values'!$V568,'Transactions (Dated)'!$B$2:$B$53,'Share Values'!Y$11,'Transactions (Dated)'!$C$2:$C$53,"Buy")-SUMIFS('Transactions (Dated)'!$E$2:$E$53,'Transactions (Dated)'!$D$2:$D$53,'Share Values'!$V568,'Transactions (Dated)'!$B$2:$B$53,'Share Values'!Y$11,'Transactions (Dated)'!$C$2:$C$53,"Sell")</f>
        <v>0</v>
      </c>
      <c r="Z568" s="40">
        <f ca="1">Z567+SUMIFS('Transactions (Dated)'!$E$2:$E$53,'Transactions (Dated)'!$D$2:$D$53,'Share Values'!$V568,'Transactions (Dated)'!$B$2:$B$53,'Share Values'!Z$11,'Transactions (Dated)'!$C$2:$C$53,"Buy")-SUMIFS('Transactions (Dated)'!$E$2:$E$53,'Transactions (Dated)'!$D$2:$D$53,'Share Values'!$V568,'Transactions (Dated)'!$B$2:$B$53,'Share Values'!Z$11,'Transactions (Dated)'!$C$2:$C$53,"Sell")</f>
        <v>1892</v>
      </c>
      <c r="AA568" s="40">
        <f ca="1">AA567+SUMIFS('Transactions (Dated)'!$E$2:$E$53,'Transactions (Dated)'!$D$2:$D$53,'Share Values'!$V568,'Transactions (Dated)'!$B$2:$B$53,'Share Values'!AA$11,'Transactions (Dated)'!$C$2:$C$53,"Buy")-SUMIFS('Transactions (Dated)'!$E$2:$E$53,'Transactions (Dated)'!$D$2:$D$53,'Share Values'!$V568,'Transactions (Dated)'!$B$2:$B$53,'Share Values'!AA$11,'Transactions (Dated)'!$C$2:$C$53,"Sell")</f>
        <v>2348</v>
      </c>
      <c r="AB568" s="40">
        <f ca="1">AB567+SUMIFS('Transactions (Dated)'!$E$2:$E$53,'Transactions (Dated)'!$D$2:$D$53,'Share Values'!$V568,'Transactions (Dated)'!$B$2:$B$53,'Share Values'!AB$11,'Transactions (Dated)'!$C$2:$C$53,"Buy")-SUMIFS('Transactions (Dated)'!$E$2:$E$53,'Transactions (Dated)'!$D$2:$D$53,'Share Values'!$V568,'Transactions (Dated)'!$B$2:$B$53,'Share Values'!AB$11,'Transactions (Dated)'!$C$2:$C$53,"Sell")</f>
        <v>4900</v>
      </c>
      <c r="AC568" s="40">
        <f ca="1">AC567+SUMIFS('Transactions (Dated)'!$E$2:$E$53,'Transactions (Dated)'!$D$2:$D$53,'Share Values'!$V568,'Transactions (Dated)'!$B$2:$B$53,'Share Values'!AC$11,'Transactions (Dated)'!$C$2:$C$53,"Buy")-SUMIFS('Transactions (Dated)'!$E$2:$E$53,'Transactions (Dated)'!$D$2:$D$53,'Share Values'!$V568,'Transactions (Dated)'!$B$2:$B$53,'Share Values'!AC$11,'Transactions (Dated)'!$C$2:$C$53,"Sell")</f>
        <v>2900</v>
      </c>
      <c r="AD568" s="40">
        <f ca="1">AD567+SUMIFS('Transactions (Dated)'!$E$2:$E$53,'Transactions (Dated)'!$D$2:$D$53,'Share Values'!$V568,'Transactions (Dated)'!$B$2:$B$53,'Share Values'!AD$11,'Transactions (Dated)'!$C$2:$C$53,"Buy")-SUMIFS('Transactions (Dated)'!$E$2:$E$53,'Transactions (Dated)'!$D$2:$D$53,'Share Values'!$V568,'Transactions (Dated)'!$B$2:$B$53,'Share Values'!AD$11,'Transactions (Dated)'!$C$2:$C$53,"Sell")</f>
        <v>14201</v>
      </c>
      <c r="AE568" s="40">
        <f ca="1">AE567+SUMIFS('Transactions (Dated)'!$E$2:$E$53,'Transactions (Dated)'!$D$2:$D$53,'Share Values'!$V568,'Transactions (Dated)'!$B$2:$B$53,'Share Values'!AE$11,'Transactions (Dated)'!$C$2:$C$53,"Buy")-SUMIFS('Transactions (Dated)'!$E$2:$E$53,'Transactions (Dated)'!$D$2:$D$53,'Share Values'!$V568,'Transactions (Dated)'!$B$2:$B$53,'Share Values'!AE$11,'Transactions (Dated)'!$C$2:$C$53,"Sell")</f>
        <v>6835</v>
      </c>
      <c r="AF568" s="40">
        <f ca="1">AF567+SUMIFS('Transactions (Dated)'!$E$2:$E$53,'Transactions (Dated)'!$D$2:$D$53,'Share Values'!$V568,'Transactions (Dated)'!$B$2:$B$53,'Share Values'!AF$11,'Transactions (Dated)'!$C$2:$C$53,"Buy")-SUMIFS('Transactions (Dated)'!$E$2:$E$53,'Transactions (Dated)'!$D$2:$D$53,'Share Values'!$V568,'Transactions (Dated)'!$B$2:$B$53,'Share Values'!AF$11,'Transactions (Dated)'!$C$2:$C$53,"Sell")</f>
        <v>4484</v>
      </c>
      <c r="AG568" s="40">
        <f ca="1">AG567+SUMIFS('Transactions (Dated)'!$E$2:$E$53,'Transactions (Dated)'!$D$2:$D$53,'Share Values'!$V568,'Transactions (Dated)'!$B$2:$B$53,'Share Values'!AG$11,'Transactions (Dated)'!$C$2:$C$53,"Buy")-SUMIFS('Transactions (Dated)'!$E$2:$E$53,'Transactions (Dated)'!$D$2:$D$53,'Share Values'!$V568,'Transactions (Dated)'!$B$2:$B$53,'Share Values'!AG$11,'Transactions (Dated)'!$C$2:$C$53,"Sell")</f>
        <v>2787</v>
      </c>
      <c r="AH568" s="40">
        <f ca="1">AH567+SUMIFS('Transactions (Dated)'!$E$2:$E$53,'Transactions (Dated)'!$D$2:$D$53,'Share Values'!$V568,'Transactions (Dated)'!$B$2:$B$53,'Share Values'!AH$11,'Transactions (Dated)'!$C$2:$C$53,"Buy")-SUMIFS('Transactions (Dated)'!$E$2:$E$53,'Transactions (Dated)'!$D$2:$D$53,'Share Values'!$V568,'Transactions (Dated)'!$B$2:$B$53,'Share Values'!AH$11,'Transactions (Dated)'!$C$2:$C$53,"Sell")</f>
        <v>41666</v>
      </c>
      <c r="AI568" s="40">
        <f ca="1">AI567+SUMIFS('Transactions (Dated)'!$E$2:$E$53,'Transactions (Dated)'!$D$2:$D$53,'Share Values'!$V568,'Transactions (Dated)'!$B$2:$B$53,'Share Values'!AI$11,'Transactions (Dated)'!$C$2:$C$53,"Buy")-SUMIFS('Transactions (Dated)'!$E$2:$E$53,'Transactions (Dated)'!$D$2:$D$53,'Share Values'!$V568,'Transactions (Dated)'!$B$2:$B$53,'Share Values'!AI$11,'Transactions (Dated)'!$C$2:$C$53,"Sell")</f>
        <v>5973</v>
      </c>
      <c r="AJ568" s="40">
        <f ca="1">AJ567+SUMIFS('Transactions (Dated)'!$E$2:$E$53,'Transactions (Dated)'!$D$2:$D$53,'Share Values'!$V568,'Transactions (Dated)'!$B$2:$B$53,'Share Values'!AJ$11,'Transactions (Dated)'!$C$2:$C$53,"Buy")-SUMIFS('Transactions (Dated)'!$E$2:$E$53,'Transactions (Dated)'!$D$2:$D$53,'Share Values'!$V568,'Transactions (Dated)'!$B$2:$B$53,'Share Values'!AJ$11,'Transactions (Dated)'!$C$2:$C$53,"Sell")</f>
        <v>1246</v>
      </c>
      <c r="AM568" s="3">
        <f t="shared" si="225"/>
        <v>42720</v>
      </c>
      <c r="AN568" s="6">
        <f t="shared" ca="1" si="226"/>
        <v>46758.75</v>
      </c>
      <c r="AO568" s="6">
        <f t="shared" ca="1" si="227"/>
        <v>21750</v>
      </c>
      <c r="AP568" s="6">
        <f t="shared" ca="1" si="228"/>
        <v>0</v>
      </c>
      <c r="AQ568" s="6">
        <f t="shared" ca="1" si="229"/>
        <v>70193.2</v>
      </c>
      <c r="AR568" s="6">
        <f t="shared" ca="1" si="230"/>
        <v>28246.44</v>
      </c>
      <c r="AS568" s="6">
        <f t="shared" ca="1" si="231"/>
        <v>67963</v>
      </c>
      <c r="AT568" s="6">
        <f t="shared" ca="1" si="232"/>
        <v>49329.000000000007</v>
      </c>
      <c r="AU568" s="6">
        <f t="shared" ca="1" si="233"/>
        <v>77537.460000000006</v>
      </c>
      <c r="AV568" s="6">
        <f t="shared" ca="1" si="234"/>
        <v>55431.85</v>
      </c>
      <c r="AW568" s="6">
        <f t="shared" ca="1" si="235"/>
        <v>52507.640000000007</v>
      </c>
      <c r="AX568" s="6">
        <f t="shared" ca="1" si="236"/>
        <v>66051.899999999994</v>
      </c>
      <c r="AY568" s="6">
        <f t="shared" ca="1" si="237"/>
        <v>59582.38</v>
      </c>
      <c r="AZ568" s="6">
        <f t="shared" ca="1" si="238"/>
        <v>48918.869999999995</v>
      </c>
      <c r="BA568" s="6">
        <f t="shared" ca="1" si="239"/>
        <v>50512.84</v>
      </c>
      <c r="BB568" s="6"/>
      <c r="BD568" s="4">
        <f t="shared" ca="1" si="240"/>
        <v>694783.33</v>
      </c>
      <c r="BF568" s="3">
        <f t="shared" si="241"/>
        <v>42720</v>
      </c>
      <c r="BG568" s="6">
        <f>BG567+SUMIFS('Transactions (Dated)'!H:H,'Transactions (Dated)'!D:D,'Share Values'!AM568)</f>
        <v>383757.10999999993</v>
      </c>
      <c r="BH568" s="6">
        <f ca="1">BH567+SUMIFS('Transactions (Dated)'!$F:$F,'Transactions (Dated)'!$D:$D,$BF568,'Transactions (Dated)'!$B:$B,BH$11,'Transactions (Dated)'!$C:$C,"Dividend (paid to cash)")*W568</f>
        <v>0</v>
      </c>
      <c r="BI568" s="6">
        <f ca="1">BI567+SUMIFS('Transactions (Dated)'!$F:$F,'Transactions (Dated)'!$D:$D,$BF568,'Transactions (Dated)'!$B:$B,BI$11,'Transactions (Dated)'!$C:$C,"Dividend (paid to cash)")*X568</f>
        <v>2421.875</v>
      </c>
      <c r="BJ568" s="6">
        <f ca="1">BJ567+SUMIFS('Transactions (Dated)'!$F:$F,'Transactions (Dated)'!$D:$D,$BF568,'Transactions (Dated)'!$B:$B,BJ$11,'Transactions (Dated)'!$C:$C,"Dividend (paid to cash)")*Y568</f>
        <v>0</v>
      </c>
      <c r="BK568" s="6">
        <f ca="1">BK567+SUMIFS('Transactions (Dated)'!$F:$F,'Transactions (Dated)'!$D:$D,$BF568,'Transactions (Dated)'!$B:$B,BK$11,'Transactions (Dated)'!$C:$C,"Dividend (paid to cash)")*Z568</f>
        <v>567.6</v>
      </c>
      <c r="BL568" s="6">
        <f ca="1">BL567+SUMIFS('Transactions (Dated)'!$F:$F,'Transactions (Dated)'!$D:$D,$BF568,'Transactions (Dated)'!$B:$B,BL$11,'Transactions (Dated)'!$C:$C,"Dividend (paid to cash)")*AA568</f>
        <v>0</v>
      </c>
      <c r="BM568" s="6">
        <f ca="1">BM567+SUMIFS('Transactions (Dated)'!$F:$F,'Transactions (Dated)'!$D:$D,$BF568,'Transactions (Dated)'!$B:$B,BM$11,'Transactions (Dated)'!$C:$C,"Dividend (paid to cash)")*AB568</f>
        <v>4311.8040000000001</v>
      </c>
      <c r="BN568" s="6">
        <f ca="1">BN567+SUMIFS('Transactions (Dated)'!$F:$F,'Transactions (Dated)'!$D:$D,$BF568,'Transactions (Dated)'!$B:$B,BN$11,'Transactions (Dated)'!$C:$C,"Dividend (paid to cash)")*AC568</f>
        <v>3190</v>
      </c>
      <c r="BO568" s="6">
        <f ca="1">BO567+SUMIFS('Transactions (Dated)'!$F:$F,'Transactions (Dated)'!$D:$D,$BF568,'Transactions (Dated)'!$B:$B,BO$11,'Transactions (Dated)'!$C:$C,"Dividend (paid to cash)")*AD568</f>
        <v>0</v>
      </c>
      <c r="BP568" s="6">
        <f ca="1">BP567+SUMIFS('Transactions (Dated)'!$F:$F,'Transactions (Dated)'!$D:$D,$BF568,'Transactions (Dated)'!$B:$B,BP$11,'Transactions (Dated)'!$C:$C,"Dividend (paid to cash)")*AE568</f>
        <v>0</v>
      </c>
      <c r="BQ568" s="6">
        <f ca="1">BQ567+SUMIFS('Transactions (Dated)'!$F:$F,'Transactions (Dated)'!$D:$D,$BF568,'Transactions (Dated)'!$B:$B,BQ$11,'Transactions (Dated)'!$C:$C,"Dividend (paid to cash)")*AF568</f>
        <v>0</v>
      </c>
      <c r="BR568" s="6">
        <f ca="1">BR567+SUMIFS('Transactions (Dated)'!$F:$F,'Transactions (Dated)'!$D:$D,$BF568,'Transactions (Dated)'!$B:$B,BR$11,'Transactions (Dated)'!$C:$C,"Dividend (paid to cash)")*AG568</f>
        <v>376.245</v>
      </c>
      <c r="BS568" s="6">
        <f ca="1">BS567+SUMIFS('Transactions (Dated)'!$F:$F,'Transactions (Dated)'!$D:$D,$BF568,'Transactions (Dated)'!$B:$B,BS$11,'Transactions (Dated)'!$C:$C,"Dividend (paid to cash)")*AH568</f>
        <v>0</v>
      </c>
      <c r="BT568" s="6">
        <f ca="1">BT567+SUMIFS('Transactions (Dated)'!$F:$F,'Transactions (Dated)'!$D:$D,$BF568,'Transactions (Dated)'!$B:$B,BT$11,'Transactions (Dated)'!$C:$C,"Dividend (paid to cash)")*AI568</f>
        <v>0</v>
      </c>
      <c r="BU568" s="6">
        <f ca="1">BU567+SUMIFS('Transactions (Dated)'!$F:$F,'Transactions (Dated)'!$D:$D,$BF568,'Transactions (Dated)'!$B:$B,BU$11,'Transactions (Dated)'!$C:$C,"Dividend (paid to cash)")*AJ568</f>
        <v>0</v>
      </c>
      <c r="BX568" s="6">
        <f t="shared" ca="1" si="242"/>
        <v>394624.6339999999</v>
      </c>
      <c r="BZ568" s="3">
        <f t="shared" si="243"/>
        <v>42720</v>
      </c>
      <c r="CA568" s="4">
        <f t="shared" ca="1" si="244"/>
        <v>694783.33</v>
      </c>
      <c r="CB568" s="4">
        <f t="shared" ca="1" si="245"/>
        <v>394624.6339999999</v>
      </c>
      <c r="CD568" s="4">
        <f t="shared" ca="1" si="246"/>
        <v>1089407.9639999999</v>
      </c>
    </row>
    <row r="569" spans="2:82" x14ac:dyDescent="0.15">
      <c r="B569" s="3">
        <f t="shared" si="221"/>
        <v>42723</v>
      </c>
      <c r="C569" s="2">
        <v>15269.9</v>
      </c>
      <c r="E569" s="70">
        <v>42723</v>
      </c>
      <c r="F569" s="69">
        <v>10.34</v>
      </c>
      <c r="G569" s="69">
        <v>2.25</v>
      </c>
      <c r="H569" s="69">
        <v>20.69</v>
      </c>
      <c r="I569" s="69">
        <v>37.26</v>
      </c>
      <c r="J569" s="69">
        <v>12.35</v>
      </c>
      <c r="K569" s="69">
        <v>14.01</v>
      </c>
      <c r="L569" s="69">
        <v>16.97</v>
      </c>
      <c r="M569" s="69">
        <v>5.51</v>
      </c>
      <c r="N569" s="69">
        <v>8.15</v>
      </c>
      <c r="O569" s="69">
        <v>11.69</v>
      </c>
      <c r="P569" s="69">
        <v>23.71</v>
      </c>
      <c r="Q569" s="69">
        <v>1.35</v>
      </c>
      <c r="R569" s="69">
        <v>7.64</v>
      </c>
      <c r="S569" s="69">
        <v>40.92</v>
      </c>
      <c r="V569" s="3">
        <f t="shared" si="224"/>
        <v>42723</v>
      </c>
      <c r="W569" s="40">
        <f ca="1">W568+SUMIFS('Transactions (Dated)'!$E$2:$E$53,'Transactions (Dated)'!$D$2:$D$53,'Share Values'!$V569,'Transactions (Dated)'!$B$2:$B$53,'Share Values'!W$11,'Transactions (Dated)'!$C$2:$C$53,"Buy")-SUMIFS('Transactions (Dated)'!$E$2:$E$53,'Transactions (Dated)'!$D$2:$D$53,'Share Values'!$V569,'Transactions (Dated)'!$B$2:$B$53,'Share Values'!W$11,'Transactions (Dated)'!$C$2:$C$53,"Sell")</f>
        <v>4625</v>
      </c>
      <c r="X569" s="40">
        <f ca="1">X568+SUMIFS('Transactions (Dated)'!$E$2:$E$53,'Transactions (Dated)'!$D$2:$D$53,'Share Values'!$V569,'Transactions (Dated)'!$B$2:$B$53,'Share Values'!X$11,'Transactions (Dated)'!$C$2:$C$53,"Buy")-SUMIFS('Transactions (Dated)'!$E$2:$E$53,'Transactions (Dated)'!$D$2:$D$53,'Share Values'!$V569,'Transactions (Dated)'!$B$2:$B$53,'Share Values'!X$11,'Transactions (Dated)'!$C$2:$C$53,"Sell")</f>
        <v>9375</v>
      </c>
      <c r="Y569" s="40">
        <f ca="1">Y568+SUMIFS('Transactions (Dated)'!$E$2:$E$53,'Transactions (Dated)'!$D$2:$D$53,'Share Values'!$V569,'Transactions (Dated)'!$B$2:$B$53,'Share Values'!Y$11,'Transactions (Dated)'!$C$2:$C$53,"Buy")-SUMIFS('Transactions (Dated)'!$E$2:$E$53,'Transactions (Dated)'!$D$2:$D$53,'Share Values'!$V569,'Transactions (Dated)'!$B$2:$B$53,'Share Values'!Y$11,'Transactions (Dated)'!$C$2:$C$53,"Sell")</f>
        <v>0</v>
      </c>
      <c r="Z569" s="40">
        <f ca="1">Z568+SUMIFS('Transactions (Dated)'!$E$2:$E$53,'Transactions (Dated)'!$D$2:$D$53,'Share Values'!$V569,'Transactions (Dated)'!$B$2:$B$53,'Share Values'!Z$11,'Transactions (Dated)'!$C$2:$C$53,"Buy")-SUMIFS('Transactions (Dated)'!$E$2:$E$53,'Transactions (Dated)'!$D$2:$D$53,'Share Values'!$V569,'Transactions (Dated)'!$B$2:$B$53,'Share Values'!Z$11,'Transactions (Dated)'!$C$2:$C$53,"Sell")</f>
        <v>1892</v>
      </c>
      <c r="AA569" s="40">
        <f ca="1">AA568+SUMIFS('Transactions (Dated)'!$E$2:$E$53,'Transactions (Dated)'!$D$2:$D$53,'Share Values'!$V569,'Transactions (Dated)'!$B$2:$B$53,'Share Values'!AA$11,'Transactions (Dated)'!$C$2:$C$53,"Buy")-SUMIFS('Transactions (Dated)'!$E$2:$E$53,'Transactions (Dated)'!$D$2:$D$53,'Share Values'!$V569,'Transactions (Dated)'!$B$2:$B$53,'Share Values'!AA$11,'Transactions (Dated)'!$C$2:$C$53,"Sell")</f>
        <v>2348</v>
      </c>
      <c r="AB569" s="40">
        <f ca="1">AB568+SUMIFS('Transactions (Dated)'!$E$2:$E$53,'Transactions (Dated)'!$D$2:$D$53,'Share Values'!$V569,'Transactions (Dated)'!$B$2:$B$53,'Share Values'!AB$11,'Transactions (Dated)'!$C$2:$C$53,"Buy")-SUMIFS('Transactions (Dated)'!$E$2:$E$53,'Transactions (Dated)'!$D$2:$D$53,'Share Values'!$V569,'Transactions (Dated)'!$B$2:$B$53,'Share Values'!AB$11,'Transactions (Dated)'!$C$2:$C$53,"Sell")</f>
        <v>4900</v>
      </c>
      <c r="AC569" s="40">
        <f ca="1">AC568+SUMIFS('Transactions (Dated)'!$E$2:$E$53,'Transactions (Dated)'!$D$2:$D$53,'Share Values'!$V569,'Transactions (Dated)'!$B$2:$B$53,'Share Values'!AC$11,'Transactions (Dated)'!$C$2:$C$53,"Buy")-SUMIFS('Transactions (Dated)'!$E$2:$E$53,'Transactions (Dated)'!$D$2:$D$53,'Share Values'!$V569,'Transactions (Dated)'!$B$2:$B$53,'Share Values'!AC$11,'Transactions (Dated)'!$C$2:$C$53,"Sell")</f>
        <v>2900</v>
      </c>
      <c r="AD569" s="40">
        <f ca="1">AD568+SUMIFS('Transactions (Dated)'!$E$2:$E$53,'Transactions (Dated)'!$D$2:$D$53,'Share Values'!$V569,'Transactions (Dated)'!$B$2:$B$53,'Share Values'!AD$11,'Transactions (Dated)'!$C$2:$C$53,"Buy")-SUMIFS('Transactions (Dated)'!$E$2:$E$53,'Transactions (Dated)'!$D$2:$D$53,'Share Values'!$V569,'Transactions (Dated)'!$B$2:$B$53,'Share Values'!AD$11,'Transactions (Dated)'!$C$2:$C$53,"Sell")</f>
        <v>14201</v>
      </c>
      <c r="AE569" s="40">
        <f ca="1">AE568+SUMIFS('Transactions (Dated)'!$E$2:$E$53,'Transactions (Dated)'!$D$2:$D$53,'Share Values'!$V569,'Transactions (Dated)'!$B$2:$B$53,'Share Values'!AE$11,'Transactions (Dated)'!$C$2:$C$53,"Buy")-SUMIFS('Transactions (Dated)'!$E$2:$E$53,'Transactions (Dated)'!$D$2:$D$53,'Share Values'!$V569,'Transactions (Dated)'!$B$2:$B$53,'Share Values'!AE$11,'Transactions (Dated)'!$C$2:$C$53,"Sell")</f>
        <v>6835</v>
      </c>
      <c r="AF569" s="40">
        <f ca="1">AF568+SUMIFS('Transactions (Dated)'!$E$2:$E$53,'Transactions (Dated)'!$D$2:$D$53,'Share Values'!$V569,'Transactions (Dated)'!$B$2:$B$53,'Share Values'!AF$11,'Transactions (Dated)'!$C$2:$C$53,"Buy")-SUMIFS('Transactions (Dated)'!$E$2:$E$53,'Transactions (Dated)'!$D$2:$D$53,'Share Values'!$V569,'Transactions (Dated)'!$B$2:$B$53,'Share Values'!AF$11,'Transactions (Dated)'!$C$2:$C$53,"Sell")</f>
        <v>4484</v>
      </c>
      <c r="AG569" s="40">
        <f ca="1">AG568+SUMIFS('Transactions (Dated)'!$E$2:$E$53,'Transactions (Dated)'!$D$2:$D$53,'Share Values'!$V569,'Transactions (Dated)'!$B$2:$B$53,'Share Values'!AG$11,'Transactions (Dated)'!$C$2:$C$53,"Buy")-SUMIFS('Transactions (Dated)'!$E$2:$E$53,'Transactions (Dated)'!$D$2:$D$53,'Share Values'!$V569,'Transactions (Dated)'!$B$2:$B$53,'Share Values'!AG$11,'Transactions (Dated)'!$C$2:$C$53,"Sell")</f>
        <v>2787</v>
      </c>
      <c r="AH569" s="40">
        <f ca="1">AH568+SUMIFS('Transactions (Dated)'!$E$2:$E$53,'Transactions (Dated)'!$D$2:$D$53,'Share Values'!$V569,'Transactions (Dated)'!$B$2:$B$53,'Share Values'!AH$11,'Transactions (Dated)'!$C$2:$C$53,"Buy")-SUMIFS('Transactions (Dated)'!$E$2:$E$53,'Transactions (Dated)'!$D$2:$D$53,'Share Values'!$V569,'Transactions (Dated)'!$B$2:$B$53,'Share Values'!AH$11,'Transactions (Dated)'!$C$2:$C$53,"Sell")</f>
        <v>41666</v>
      </c>
      <c r="AI569" s="40">
        <f ca="1">AI568+SUMIFS('Transactions (Dated)'!$E$2:$E$53,'Transactions (Dated)'!$D$2:$D$53,'Share Values'!$V569,'Transactions (Dated)'!$B$2:$B$53,'Share Values'!AI$11,'Transactions (Dated)'!$C$2:$C$53,"Buy")-SUMIFS('Transactions (Dated)'!$E$2:$E$53,'Transactions (Dated)'!$D$2:$D$53,'Share Values'!$V569,'Transactions (Dated)'!$B$2:$B$53,'Share Values'!AI$11,'Transactions (Dated)'!$C$2:$C$53,"Sell")</f>
        <v>5973</v>
      </c>
      <c r="AJ569" s="40">
        <f ca="1">AJ568+SUMIFS('Transactions (Dated)'!$E$2:$E$53,'Transactions (Dated)'!$D$2:$D$53,'Share Values'!$V569,'Transactions (Dated)'!$B$2:$B$53,'Share Values'!AJ$11,'Transactions (Dated)'!$C$2:$C$53,"Buy")-SUMIFS('Transactions (Dated)'!$E$2:$E$53,'Transactions (Dated)'!$D$2:$D$53,'Share Values'!$V569,'Transactions (Dated)'!$B$2:$B$53,'Share Values'!AJ$11,'Transactions (Dated)'!$C$2:$C$53,"Sell")</f>
        <v>1246</v>
      </c>
      <c r="AM569" s="3">
        <f t="shared" si="225"/>
        <v>42723</v>
      </c>
      <c r="AN569" s="6">
        <f t="shared" ca="1" si="226"/>
        <v>47822.5</v>
      </c>
      <c r="AO569" s="6">
        <f t="shared" ca="1" si="227"/>
        <v>21093.75</v>
      </c>
      <c r="AP569" s="6">
        <f t="shared" ca="1" si="228"/>
        <v>0</v>
      </c>
      <c r="AQ569" s="6">
        <f t="shared" ca="1" si="229"/>
        <v>70495.92</v>
      </c>
      <c r="AR569" s="6">
        <f t="shared" ca="1" si="230"/>
        <v>28997.8</v>
      </c>
      <c r="AS569" s="6">
        <f t="shared" ca="1" si="231"/>
        <v>68649</v>
      </c>
      <c r="AT569" s="6">
        <f t="shared" ca="1" si="232"/>
        <v>49213</v>
      </c>
      <c r="AU569" s="6">
        <f t="shared" ca="1" si="233"/>
        <v>78247.509999999995</v>
      </c>
      <c r="AV569" s="6">
        <f t="shared" ca="1" si="234"/>
        <v>55705.25</v>
      </c>
      <c r="AW569" s="6">
        <f t="shared" ca="1" si="235"/>
        <v>52417.96</v>
      </c>
      <c r="AX569" s="6">
        <f t="shared" ca="1" si="236"/>
        <v>66079.77</v>
      </c>
      <c r="AY569" s="6">
        <f t="shared" ca="1" si="237"/>
        <v>56249.100000000006</v>
      </c>
      <c r="AZ569" s="6">
        <f t="shared" ca="1" si="238"/>
        <v>45633.72</v>
      </c>
      <c r="BA569" s="6">
        <f t="shared" ca="1" si="239"/>
        <v>50986.32</v>
      </c>
      <c r="BB569" s="6"/>
      <c r="BD569" s="4">
        <f t="shared" ca="1" si="240"/>
        <v>691591.59999999986</v>
      </c>
      <c r="BF569" s="3">
        <f t="shared" si="241"/>
        <v>42723</v>
      </c>
      <c r="BG569" s="6">
        <f>BG568+SUMIFS('Transactions (Dated)'!H:H,'Transactions (Dated)'!D:D,'Share Values'!AM569)</f>
        <v>383757.10999999993</v>
      </c>
      <c r="BH569" s="6">
        <f ca="1">BH568+SUMIFS('Transactions (Dated)'!$F:$F,'Transactions (Dated)'!$D:$D,$BF569,'Transactions (Dated)'!$B:$B,BH$11,'Transactions (Dated)'!$C:$C,"Dividend (paid to cash)")*W569</f>
        <v>0</v>
      </c>
      <c r="BI569" s="6">
        <f ca="1">BI568+SUMIFS('Transactions (Dated)'!$F:$F,'Transactions (Dated)'!$D:$D,$BF569,'Transactions (Dated)'!$B:$B,BI$11,'Transactions (Dated)'!$C:$C,"Dividend (paid to cash)")*X569</f>
        <v>2421.875</v>
      </c>
      <c r="BJ569" s="6">
        <f ca="1">BJ568+SUMIFS('Transactions (Dated)'!$F:$F,'Transactions (Dated)'!$D:$D,$BF569,'Transactions (Dated)'!$B:$B,BJ$11,'Transactions (Dated)'!$C:$C,"Dividend (paid to cash)")*Y569</f>
        <v>0</v>
      </c>
      <c r="BK569" s="6">
        <f ca="1">BK568+SUMIFS('Transactions (Dated)'!$F:$F,'Transactions (Dated)'!$D:$D,$BF569,'Transactions (Dated)'!$B:$B,BK$11,'Transactions (Dated)'!$C:$C,"Dividend (paid to cash)")*Z569</f>
        <v>567.6</v>
      </c>
      <c r="BL569" s="6">
        <f ca="1">BL568+SUMIFS('Transactions (Dated)'!$F:$F,'Transactions (Dated)'!$D:$D,$BF569,'Transactions (Dated)'!$B:$B,BL$11,'Transactions (Dated)'!$C:$C,"Dividend (paid to cash)")*AA569</f>
        <v>0</v>
      </c>
      <c r="BM569" s="6">
        <f ca="1">BM568+SUMIFS('Transactions (Dated)'!$F:$F,'Transactions (Dated)'!$D:$D,$BF569,'Transactions (Dated)'!$B:$B,BM$11,'Transactions (Dated)'!$C:$C,"Dividend (paid to cash)")*AB569</f>
        <v>4311.8040000000001</v>
      </c>
      <c r="BN569" s="6">
        <f ca="1">BN568+SUMIFS('Transactions (Dated)'!$F:$F,'Transactions (Dated)'!$D:$D,$BF569,'Transactions (Dated)'!$B:$B,BN$11,'Transactions (Dated)'!$C:$C,"Dividend (paid to cash)")*AC569</f>
        <v>3190</v>
      </c>
      <c r="BO569" s="6">
        <f ca="1">BO568+SUMIFS('Transactions (Dated)'!$F:$F,'Transactions (Dated)'!$D:$D,$BF569,'Transactions (Dated)'!$B:$B,BO$11,'Transactions (Dated)'!$C:$C,"Dividend (paid to cash)")*AD569</f>
        <v>0</v>
      </c>
      <c r="BP569" s="6">
        <f ca="1">BP568+SUMIFS('Transactions (Dated)'!$F:$F,'Transactions (Dated)'!$D:$D,$BF569,'Transactions (Dated)'!$B:$B,BP$11,'Transactions (Dated)'!$C:$C,"Dividend (paid to cash)")*AE569</f>
        <v>0</v>
      </c>
      <c r="BQ569" s="6">
        <f ca="1">BQ568+SUMIFS('Transactions (Dated)'!$F:$F,'Transactions (Dated)'!$D:$D,$BF569,'Transactions (Dated)'!$B:$B,BQ$11,'Transactions (Dated)'!$C:$C,"Dividend (paid to cash)")*AF569</f>
        <v>0</v>
      </c>
      <c r="BR569" s="6">
        <f ca="1">BR568+SUMIFS('Transactions (Dated)'!$F:$F,'Transactions (Dated)'!$D:$D,$BF569,'Transactions (Dated)'!$B:$B,BR$11,'Transactions (Dated)'!$C:$C,"Dividend (paid to cash)")*AG569</f>
        <v>376.245</v>
      </c>
      <c r="BS569" s="6">
        <f ca="1">BS568+SUMIFS('Transactions (Dated)'!$F:$F,'Transactions (Dated)'!$D:$D,$BF569,'Transactions (Dated)'!$B:$B,BS$11,'Transactions (Dated)'!$C:$C,"Dividend (paid to cash)")*AH569</f>
        <v>0</v>
      </c>
      <c r="BT569" s="6">
        <f ca="1">BT568+SUMIFS('Transactions (Dated)'!$F:$F,'Transactions (Dated)'!$D:$D,$BF569,'Transactions (Dated)'!$B:$B,BT$11,'Transactions (Dated)'!$C:$C,"Dividend (paid to cash)")*AI569</f>
        <v>0</v>
      </c>
      <c r="BU569" s="6">
        <f ca="1">BU568+SUMIFS('Transactions (Dated)'!$F:$F,'Transactions (Dated)'!$D:$D,$BF569,'Transactions (Dated)'!$B:$B,BU$11,'Transactions (Dated)'!$C:$C,"Dividend (paid to cash)")*AJ569</f>
        <v>0</v>
      </c>
      <c r="BX569" s="6">
        <f t="shared" ca="1" si="242"/>
        <v>394624.6339999999</v>
      </c>
      <c r="BZ569" s="3">
        <f t="shared" si="243"/>
        <v>42723</v>
      </c>
      <c r="CA569" s="4">
        <f t="shared" ca="1" si="244"/>
        <v>691591.59999999986</v>
      </c>
      <c r="CB569" s="4">
        <f t="shared" ca="1" si="245"/>
        <v>394624.6339999999</v>
      </c>
      <c r="CD569" s="4">
        <f t="shared" ca="1" si="246"/>
        <v>1086216.2339999997</v>
      </c>
    </row>
    <row r="570" spans="2:82" x14ac:dyDescent="0.15">
      <c r="B570" s="3">
        <f t="shared" si="221"/>
        <v>42724</v>
      </c>
      <c r="C570" s="2">
        <v>15293</v>
      </c>
      <c r="E570" s="70">
        <v>42724</v>
      </c>
      <c r="F570" s="69">
        <v>10.02</v>
      </c>
      <c r="G570" s="69">
        <v>2.2799999999999998</v>
      </c>
      <c r="H570" s="69">
        <v>20.73</v>
      </c>
      <c r="I570" s="69">
        <v>37.119999999999997</v>
      </c>
      <c r="J570" s="69">
        <v>12.38</v>
      </c>
      <c r="K570" s="69">
        <v>14.17</v>
      </c>
      <c r="L570" s="69">
        <v>16.940000000000001</v>
      </c>
      <c r="M570" s="69">
        <v>5.52</v>
      </c>
      <c r="N570" s="69">
        <v>8.01</v>
      </c>
      <c r="O570" s="69">
        <v>11.5</v>
      </c>
      <c r="P570" s="69">
        <v>23.7</v>
      </c>
      <c r="Q570" s="69">
        <v>1.41</v>
      </c>
      <c r="R570" s="69">
        <v>8.1199999999999992</v>
      </c>
      <c r="S570" s="69">
        <v>40.6</v>
      </c>
      <c r="V570" s="3">
        <f t="shared" si="224"/>
        <v>42724</v>
      </c>
      <c r="W570" s="40">
        <f ca="1">W569+SUMIFS('Transactions (Dated)'!$E$2:$E$53,'Transactions (Dated)'!$D$2:$D$53,'Share Values'!$V570,'Transactions (Dated)'!$B$2:$B$53,'Share Values'!W$11,'Transactions (Dated)'!$C$2:$C$53,"Buy")-SUMIFS('Transactions (Dated)'!$E$2:$E$53,'Transactions (Dated)'!$D$2:$D$53,'Share Values'!$V570,'Transactions (Dated)'!$B$2:$B$53,'Share Values'!W$11,'Transactions (Dated)'!$C$2:$C$53,"Sell")</f>
        <v>4625</v>
      </c>
      <c r="X570" s="40">
        <f ca="1">X569+SUMIFS('Transactions (Dated)'!$E$2:$E$53,'Transactions (Dated)'!$D$2:$D$53,'Share Values'!$V570,'Transactions (Dated)'!$B$2:$B$53,'Share Values'!X$11,'Transactions (Dated)'!$C$2:$C$53,"Buy")-SUMIFS('Transactions (Dated)'!$E$2:$E$53,'Transactions (Dated)'!$D$2:$D$53,'Share Values'!$V570,'Transactions (Dated)'!$B$2:$B$53,'Share Values'!X$11,'Transactions (Dated)'!$C$2:$C$53,"Sell")</f>
        <v>9375</v>
      </c>
      <c r="Y570" s="40">
        <f ca="1">Y569+SUMIFS('Transactions (Dated)'!$E$2:$E$53,'Transactions (Dated)'!$D$2:$D$53,'Share Values'!$V570,'Transactions (Dated)'!$B$2:$B$53,'Share Values'!Y$11,'Transactions (Dated)'!$C$2:$C$53,"Buy")-SUMIFS('Transactions (Dated)'!$E$2:$E$53,'Transactions (Dated)'!$D$2:$D$53,'Share Values'!$V570,'Transactions (Dated)'!$B$2:$B$53,'Share Values'!Y$11,'Transactions (Dated)'!$C$2:$C$53,"Sell")</f>
        <v>0</v>
      </c>
      <c r="Z570" s="40">
        <f ca="1">Z569+SUMIFS('Transactions (Dated)'!$E$2:$E$53,'Transactions (Dated)'!$D$2:$D$53,'Share Values'!$V570,'Transactions (Dated)'!$B$2:$B$53,'Share Values'!Z$11,'Transactions (Dated)'!$C$2:$C$53,"Buy")-SUMIFS('Transactions (Dated)'!$E$2:$E$53,'Transactions (Dated)'!$D$2:$D$53,'Share Values'!$V570,'Transactions (Dated)'!$B$2:$B$53,'Share Values'!Z$11,'Transactions (Dated)'!$C$2:$C$53,"Sell")</f>
        <v>1892</v>
      </c>
      <c r="AA570" s="40">
        <f ca="1">AA569+SUMIFS('Transactions (Dated)'!$E$2:$E$53,'Transactions (Dated)'!$D$2:$D$53,'Share Values'!$V570,'Transactions (Dated)'!$B$2:$B$53,'Share Values'!AA$11,'Transactions (Dated)'!$C$2:$C$53,"Buy")-SUMIFS('Transactions (Dated)'!$E$2:$E$53,'Transactions (Dated)'!$D$2:$D$53,'Share Values'!$V570,'Transactions (Dated)'!$B$2:$B$53,'Share Values'!AA$11,'Transactions (Dated)'!$C$2:$C$53,"Sell")</f>
        <v>2348</v>
      </c>
      <c r="AB570" s="40">
        <f ca="1">AB569+SUMIFS('Transactions (Dated)'!$E$2:$E$53,'Transactions (Dated)'!$D$2:$D$53,'Share Values'!$V570,'Transactions (Dated)'!$B$2:$B$53,'Share Values'!AB$11,'Transactions (Dated)'!$C$2:$C$53,"Buy")-SUMIFS('Transactions (Dated)'!$E$2:$E$53,'Transactions (Dated)'!$D$2:$D$53,'Share Values'!$V570,'Transactions (Dated)'!$B$2:$B$53,'Share Values'!AB$11,'Transactions (Dated)'!$C$2:$C$53,"Sell")</f>
        <v>4900</v>
      </c>
      <c r="AC570" s="40">
        <f ca="1">AC569+SUMIFS('Transactions (Dated)'!$E$2:$E$53,'Transactions (Dated)'!$D$2:$D$53,'Share Values'!$V570,'Transactions (Dated)'!$B$2:$B$53,'Share Values'!AC$11,'Transactions (Dated)'!$C$2:$C$53,"Buy")-SUMIFS('Transactions (Dated)'!$E$2:$E$53,'Transactions (Dated)'!$D$2:$D$53,'Share Values'!$V570,'Transactions (Dated)'!$B$2:$B$53,'Share Values'!AC$11,'Transactions (Dated)'!$C$2:$C$53,"Sell")</f>
        <v>2900</v>
      </c>
      <c r="AD570" s="40">
        <f ca="1">AD569+SUMIFS('Transactions (Dated)'!$E$2:$E$53,'Transactions (Dated)'!$D$2:$D$53,'Share Values'!$V570,'Transactions (Dated)'!$B$2:$B$53,'Share Values'!AD$11,'Transactions (Dated)'!$C$2:$C$53,"Buy")-SUMIFS('Transactions (Dated)'!$E$2:$E$53,'Transactions (Dated)'!$D$2:$D$53,'Share Values'!$V570,'Transactions (Dated)'!$B$2:$B$53,'Share Values'!AD$11,'Transactions (Dated)'!$C$2:$C$53,"Sell")</f>
        <v>14201</v>
      </c>
      <c r="AE570" s="40">
        <f ca="1">AE569+SUMIFS('Transactions (Dated)'!$E$2:$E$53,'Transactions (Dated)'!$D$2:$D$53,'Share Values'!$V570,'Transactions (Dated)'!$B$2:$B$53,'Share Values'!AE$11,'Transactions (Dated)'!$C$2:$C$53,"Buy")-SUMIFS('Transactions (Dated)'!$E$2:$E$53,'Transactions (Dated)'!$D$2:$D$53,'Share Values'!$V570,'Transactions (Dated)'!$B$2:$B$53,'Share Values'!AE$11,'Transactions (Dated)'!$C$2:$C$53,"Sell")</f>
        <v>6835</v>
      </c>
      <c r="AF570" s="40">
        <f ca="1">AF569+SUMIFS('Transactions (Dated)'!$E$2:$E$53,'Transactions (Dated)'!$D$2:$D$53,'Share Values'!$V570,'Transactions (Dated)'!$B$2:$B$53,'Share Values'!AF$11,'Transactions (Dated)'!$C$2:$C$53,"Buy")-SUMIFS('Transactions (Dated)'!$E$2:$E$53,'Transactions (Dated)'!$D$2:$D$53,'Share Values'!$V570,'Transactions (Dated)'!$B$2:$B$53,'Share Values'!AF$11,'Transactions (Dated)'!$C$2:$C$53,"Sell")</f>
        <v>4484</v>
      </c>
      <c r="AG570" s="40">
        <f ca="1">AG569+SUMIFS('Transactions (Dated)'!$E$2:$E$53,'Transactions (Dated)'!$D$2:$D$53,'Share Values'!$V570,'Transactions (Dated)'!$B$2:$B$53,'Share Values'!AG$11,'Transactions (Dated)'!$C$2:$C$53,"Buy")-SUMIFS('Transactions (Dated)'!$E$2:$E$53,'Transactions (Dated)'!$D$2:$D$53,'Share Values'!$V570,'Transactions (Dated)'!$B$2:$B$53,'Share Values'!AG$11,'Transactions (Dated)'!$C$2:$C$53,"Sell")</f>
        <v>2787</v>
      </c>
      <c r="AH570" s="40">
        <f ca="1">AH569+SUMIFS('Transactions (Dated)'!$E$2:$E$53,'Transactions (Dated)'!$D$2:$D$53,'Share Values'!$V570,'Transactions (Dated)'!$B$2:$B$53,'Share Values'!AH$11,'Transactions (Dated)'!$C$2:$C$53,"Buy")-SUMIFS('Transactions (Dated)'!$E$2:$E$53,'Transactions (Dated)'!$D$2:$D$53,'Share Values'!$V570,'Transactions (Dated)'!$B$2:$B$53,'Share Values'!AH$11,'Transactions (Dated)'!$C$2:$C$53,"Sell")</f>
        <v>41666</v>
      </c>
      <c r="AI570" s="40">
        <f ca="1">AI569+SUMIFS('Transactions (Dated)'!$E$2:$E$53,'Transactions (Dated)'!$D$2:$D$53,'Share Values'!$V570,'Transactions (Dated)'!$B$2:$B$53,'Share Values'!AI$11,'Transactions (Dated)'!$C$2:$C$53,"Buy")-SUMIFS('Transactions (Dated)'!$E$2:$E$53,'Transactions (Dated)'!$D$2:$D$53,'Share Values'!$V570,'Transactions (Dated)'!$B$2:$B$53,'Share Values'!AI$11,'Transactions (Dated)'!$C$2:$C$53,"Sell")</f>
        <v>5973</v>
      </c>
      <c r="AJ570" s="40">
        <f ca="1">AJ569+SUMIFS('Transactions (Dated)'!$E$2:$E$53,'Transactions (Dated)'!$D$2:$D$53,'Share Values'!$V570,'Transactions (Dated)'!$B$2:$B$53,'Share Values'!AJ$11,'Transactions (Dated)'!$C$2:$C$53,"Buy")-SUMIFS('Transactions (Dated)'!$E$2:$E$53,'Transactions (Dated)'!$D$2:$D$53,'Share Values'!$V570,'Transactions (Dated)'!$B$2:$B$53,'Share Values'!AJ$11,'Transactions (Dated)'!$C$2:$C$53,"Sell")</f>
        <v>1246</v>
      </c>
      <c r="AM570" s="3">
        <f t="shared" si="225"/>
        <v>42724</v>
      </c>
      <c r="AN570" s="6">
        <f t="shared" ca="1" si="226"/>
        <v>46342.5</v>
      </c>
      <c r="AO570" s="6">
        <f t="shared" ca="1" si="227"/>
        <v>21374.999999999996</v>
      </c>
      <c r="AP570" s="6">
        <f t="shared" ca="1" si="228"/>
        <v>0</v>
      </c>
      <c r="AQ570" s="6">
        <f t="shared" ca="1" si="229"/>
        <v>70231.039999999994</v>
      </c>
      <c r="AR570" s="6">
        <f t="shared" ca="1" si="230"/>
        <v>29068.240000000002</v>
      </c>
      <c r="AS570" s="6">
        <f t="shared" ca="1" si="231"/>
        <v>69433</v>
      </c>
      <c r="AT570" s="6">
        <f t="shared" ca="1" si="232"/>
        <v>49126.000000000007</v>
      </c>
      <c r="AU570" s="6">
        <f t="shared" ca="1" si="233"/>
        <v>78389.51999999999</v>
      </c>
      <c r="AV570" s="6">
        <f t="shared" ca="1" si="234"/>
        <v>54748.35</v>
      </c>
      <c r="AW570" s="6">
        <f t="shared" ca="1" si="235"/>
        <v>51566</v>
      </c>
      <c r="AX570" s="6">
        <f t="shared" ca="1" si="236"/>
        <v>66051.899999999994</v>
      </c>
      <c r="AY570" s="6">
        <f t="shared" ca="1" si="237"/>
        <v>58749.06</v>
      </c>
      <c r="AZ570" s="6">
        <f t="shared" ca="1" si="238"/>
        <v>48500.759999999995</v>
      </c>
      <c r="BA570" s="6">
        <f t="shared" ca="1" si="239"/>
        <v>50587.6</v>
      </c>
      <c r="BB570" s="6"/>
      <c r="BD570" s="4">
        <f t="shared" ca="1" si="240"/>
        <v>694168.96999999986</v>
      </c>
      <c r="BF570" s="3">
        <f t="shared" si="241"/>
        <v>42724</v>
      </c>
      <c r="BG570" s="6">
        <f>BG569+SUMIFS('Transactions (Dated)'!H:H,'Transactions (Dated)'!D:D,'Share Values'!AM570)</f>
        <v>383757.10999999993</v>
      </c>
      <c r="BH570" s="6">
        <f ca="1">BH569+SUMIFS('Transactions (Dated)'!$F:$F,'Transactions (Dated)'!$D:$D,$BF570,'Transactions (Dated)'!$B:$B,BH$11,'Transactions (Dated)'!$C:$C,"Dividend (paid to cash)")*W570</f>
        <v>0</v>
      </c>
      <c r="BI570" s="6">
        <f ca="1">BI569+SUMIFS('Transactions (Dated)'!$F:$F,'Transactions (Dated)'!$D:$D,$BF570,'Transactions (Dated)'!$B:$B,BI$11,'Transactions (Dated)'!$C:$C,"Dividend (paid to cash)")*X570</f>
        <v>2421.875</v>
      </c>
      <c r="BJ570" s="6">
        <f ca="1">BJ569+SUMIFS('Transactions (Dated)'!$F:$F,'Transactions (Dated)'!$D:$D,$BF570,'Transactions (Dated)'!$B:$B,BJ$11,'Transactions (Dated)'!$C:$C,"Dividend (paid to cash)")*Y570</f>
        <v>0</v>
      </c>
      <c r="BK570" s="6">
        <f ca="1">BK569+SUMIFS('Transactions (Dated)'!$F:$F,'Transactions (Dated)'!$D:$D,$BF570,'Transactions (Dated)'!$B:$B,BK$11,'Transactions (Dated)'!$C:$C,"Dividend (paid to cash)")*Z570</f>
        <v>567.6</v>
      </c>
      <c r="BL570" s="6">
        <f ca="1">BL569+SUMIFS('Transactions (Dated)'!$F:$F,'Transactions (Dated)'!$D:$D,$BF570,'Transactions (Dated)'!$B:$B,BL$11,'Transactions (Dated)'!$C:$C,"Dividend (paid to cash)")*AA570</f>
        <v>0</v>
      </c>
      <c r="BM570" s="6">
        <f ca="1">BM569+SUMIFS('Transactions (Dated)'!$F:$F,'Transactions (Dated)'!$D:$D,$BF570,'Transactions (Dated)'!$B:$B,BM$11,'Transactions (Dated)'!$C:$C,"Dividend (paid to cash)")*AB570</f>
        <v>4311.8040000000001</v>
      </c>
      <c r="BN570" s="6">
        <f ca="1">BN569+SUMIFS('Transactions (Dated)'!$F:$F,'Transactions (Dated)'!$D:$D,$BF570,'Transactions (Dated)'!$B:$B,BN$11,'Transactions (Dated)'!$C:$C,"Dividend (paid to cash)")*AC570</f>
        <v>3190</v>
      </c>
      <c r="BO570" s="6">
        <f ca="1">BO569+SUMIFS('Transactions (Dated)'!$F:$F,'Transactions (Dated)'!$D:$D,$BF570,'Transactions (Dated)'!$B:$B,BO$11,'Transactions (Dated)'!$C:$C,"Dividend (paid to cash)")*AD570</f>
        <v>0</v>
      </c>
      <c r="BP570" s="6">
        <f ca="1">BP569+SUMIFS('Transactions (Dated)'!$F:$F,'Transactions (Dated)'!$D:$D,$BF570,'Transactions (Dated)'!$B:$B,BP$11,'Transactions (Dated)'!$C:$C,"Dividend (paid to cash)")*AE570</f>
        <v>0</v>
      </c>
      <c r="BQ570" s="6">
        <f ca="1">BQ569+SUMIFS('Transactions (Dated)'!$F:$F,'Transactions (Dated)'!$D:$D,$BF570,'Transactions (Dated)'!$B:$B,BQ$11,'Transactions (Dated)'!$C:$C,"Dividend (paid to cash)")*AF570</f>
        <v>0</v>
      </c>
      <c r="BR570" s="6">
        <f ca="1">BR569+SUMIFS('Transactions (Dated)'!$F:$F,'Transactions (Dated)'!$D:$D,$BF570,'Transactions (Dated)'!$B:$B,BR$11,'Transactions (Dated)'!$C:$C,"Dividend (paid to cash)")*AG570</f>
        <v>376.245</v>
      </c>
      <c r="BS570" s="6">
        <f ca="1">BS569+SUMIFS('Transactions (Dated)'!$F:$F,'Transactions (Dated)'!$D:$D,$BF570,'Transactions (Dated)'!$B:$B,BS$11,'Transactions (Dated)'!$C:$C,"Dividend (paid to cash)")*AH570</f>
        <v>0</v>
      </c>
      <c r="BT570" s="6">
        <f ca="1">BT569+SUMIFS('Transactions (Dated)'!$F:$F,'Transactions (Dated)'!$D:$D,$BF570,'Transactions (Dated)'!$B:$B,BT$11,'Transactions (Dated)'!$C:$C,"Dividend (paid to cash)")*AI570</f>
        <v>0</v>
      </c>
      <c r="BU570" s="6">
        <f ca="1">BU569+SUMIFS('Transactions (Dated)'!$F:$F,'Transactions (Dated)'!$D:$D,$BF570,'Transactions (Dated)'!$B:$B,BU$11,'Transactions (Dated)'!$C:$C,"Dividend (paid to cash)")*AJ570</f>
        <v>0</v>
      </c>
      <c r="BX570" s="6">
        <f t="shared" ca="1" si="242"/>
        <v>394624.6339999999</v>
      </c>
      <c r="BZ570" s="3">
        <f t="shared" si="243"/>
        <v>42724</v>
      </c>
      <c r="CA570" s="4">
        <f t="shared" ca="1" si="244"/>
        <v>694168.96999999986</v>
      </c>
      <c r="CB570" s="4">
        <f t="shared" ca="1" si="245"/>
        <v>394624.6339999999</v>
      </c>
      <c r="CD570" s="4">
        <f t="shared" ca="1" si="246"/>
        <v>1088793.6039999998</v>
      </c>
    </row>
    <row r="571" spans="2:82" x14ac:dyDescent="0.15">
      <c r="B571" s="3">
        <f t="shared" si="221"/>
        <v>42725</v>
      </c>
      <c r="C571" s="2">
        <v>15305.9</v>
      </c>
      <c r="E571" s="70">
        <v>42725</v>
      </c>
      <c r="F571" s="69">
        <v>9.7799999999999994</v>
      </c>
      <c r="G571" s="69">
        <v>2.29</v>
      </c>
      <c r="H571" s="69">
        <v>20.74</v>
      </c>
      <c r="I571" s="69">
        <v>37.369999999999997</v>
      </c>
      <c r="J571" s="69">
        <v>12.28</v>
      </c>
      <c r="K571" s="69">
        <v>14.26</v>
      </c>
      <c r="L571" s="69">
        <v>17.22</v>
      </c>
      <c r="M571" s="69">
        <v>5.52</v>
      </c>
      <c r="N571" s="69">
        <v>8.08</v>
      </c>
      <c r="O571" s="69">
        <v>11.46</v>
      </c>
      <c r="P571" s="69">
        <v>23.58</v>
      </c>
      <c r="Q571" s="69">
        <v>1.44</v>
      </c>
      <c r="R571" s="69">
        <v>7.92</v>
      </c>
      <c r="S571" s="69">
        <v>40.68</v>
      </c>
      <c r="V571" s="3">
        <f t="shared" si="224"/>
        <v>42725</v>
      </c>
      <c r="W571" s="40">
        <f ca="1">W570+SUMIFS('Transactions (Dated)'!$E$2:$E$53,'Transactions (Dated)'!$D$2:$D$53,'Share Values'!$V571,'Transactions (Dated)'!$B$2:$B$53,'Share Values'!W$11,'Transactions (Dated)'!$C$2:$C$53,"Buy")-SUMIFS('Transactions (Dated)'!$E$2:$E$53,'Transactions (Dated)'!$D$2:$D$53,'Share Values'!$V571,'Transactions (Dated)'!$B$2:$B$53,'Share Values'!W$11,'Transactions (Dated)'!$C$2:$C$53,"Sell")</f>
        <v>4625</v>
      </c>
      <c r="X571" s="40">
        <f ca="1">X570+SUMIFS('Transactions (Dated)'!$E$2:$E$53,'Transactions (Dated)'!$D$2:$D$53,'Share Values'!$V571,'Transactions (Dated)'!$B$2:$B$53,'Share Values'!X$11,'Transactions (Dated)'!$C$2:$C$53,"Buy")-SUMIFS('Transactions (Dated)'!$E$2:$E$53,'Transactions (Dated)'!$D$2:$D$53,'Share Values'!$V571,'Transactions (Dated)'!$B$2:$B$53,'Share Values'!X$11,'Transactions (Dated)'!$C$2:$C$53,"Sell")</f>
        <v>9375</v>
      </c>
      <c r="Y571" s="40">
        <f ca="1">Y570+SUMIFS('Transactions (Dated)'!$E$2:$E$53,'Transactions (Dated)'!$D$2:$D$53,'Share Values'!$V571,'Transactions (Dated)'!$B$2:$B$53,'Share Values'!Y$11,'Transactions (Dated)'!$C$2:$C$53,"Buy")-SUMIFS('Transactions (Dated)'!$E$2:$E$53,'Transactions (Dated)'!$D$2:$D$53,'Share Values'!$V571,'Transactions (Dated)'!$B$2:$B$53,'Share Values'!Y$11,'Transactions (Dated)'!$C$2:$C$53,"Sell")</f>
        <v>0</v>
      </c>
      <c r="Z571" s="40">
        <f ca="1">Z570+SUMIFS('Transactions (Dated)'!$E$2:$E$53,'Transactions (Dated)'!$D$2:$D$53,'Share Values'!$V571,'Transactions (Dated)'!$B$2:$B$53,'Share Values'!Z$11,'Transactions (Dated)'!$C$2:$C$53,"Buy")-SUMIFS('Transactions (Dated)'!$E$2:$E$53,'Transactions (Dated)'!$D$2:$D$53,'Share Values'!$V571,'Transactions (Dated)'!$B$2:$B$53,'Share Values'!Z$11,'Transactions (Dated)'!$C$2:$C$53,"Sell")</f>
        <v>1892</v>
      </c>
      <c r="AA571" s="40">
        <f ca="1">AA570+SUMIFS('Transactions (Dated)'!$E$2:$E$53,'Transactions (Dated)'!$D$2:$D$53,'Share Values'!$V571,'Transactions (Dated)'!$B$2:$B$53,'Share Values'!AA$11,'Transactions (Dated)'!$C$2:$C$53,"Buy")-SUMIFS('Transactions (Dated)'!$E$2:$E$53,'Transactions (Dated)'!$D$2:$D$53,'Share Values'!$V571,'Transactions (Dated)'!$B$2:$B$53,'Share Values'!AA$11,'Transactions (Dated)'!$C$2:$C$53,"Sell")</f>
        <v>2348</v>
      </c>
      <c r="AB571" s="40">
        <f ca="1">AB570+SUMIFS('Transactions (Dated)'!$E$2:$E$53,'Transactions (Dated)'!$D$2:$D$53,'Share Values'!$V571,'Transactions (Dated)'!$B$2:$B$53,'Share Values'!AB$11,'Transactions (Dated)'!$C$2:$C$53,"Buy")-SUMIFS('Transactions (Dated)'!$E$2:$E$53,'Transactions (Dated)'!$D$2:$D$53,'Share Values'!$V571,'Transactions (Dated)'!$B$2:$B$53,'Share Values'!AB$11,'Transactions (Dated)'!$C$2:$C$53,"Sell")</f>
        <v>4900</v>
      </c>
      <c r="AC571" s="40">
        <f ca="1">AC570+SUMIFS('Transactions (Dated)'!$E$2:$E$53,'Transactions (Dated)'!$D$2:$D$53,'Share Values'!$V571,'Transactions (Dated)'!$B$2:$B$53,'Share Values'!AC$11,'Transactions (Dated)'!$C$2:$C$53,"Buy")-SUMIFS('Transactions (Dated)'!$E$2:$E$53,'Transactions (Dated)'!$D$2:$D$53,'Share Values'!$V571,'Transactions (Dated)'!$B$2:$B$53,'Share Values'!AC$11,'Transactions (Dated)'!$C$2:$C$53,"Sell")</f>
        <v>2900</v>
      </c>
      <c r="AD571" s="40">
        <f ca="1">AD570+SUMIFS('Transactions (Dated)'!$E$2:$E$53,'Transactions (Dated)'!$D$2:$D$53,'Share Values'!$V571,'Transactions (Dated)'!$B$2:$B$53,'Share Values'!AD$11,'Transactions (Dated)'!$C$2:$C$53,"Buy")-SUMIFS('Transactions (Dated)'!$E$2:$E$53,'Transactions (Dated)'!$D$2:$D$53,'Share Values'!$V571,'Transactions (Dated)'!$B$2:$B$53,'Share Values'!AD$11,'Transactions (Dated)'!$C$2:$C$53,"Sell")</f>
        <v>14201</v>
      </c>
      <c r="AE571" s="40">
        <f ca="1">AE570+SUMIFS('Transactions (Dated)'!$E$2:$E$53,'Transactions (Dated)'!$D$2:$D$53,'Share Values'!$V571,'Transactions (Dated)'!$B$2:$B$53,'Share Values'!AE$11,'Transactions (Dated)'!$C$2:$C$53,"Buy")-SUMIFS('Transactions (Dated)'!$E$2:$E$53,'Transactions (Dated)'!$D$2:$D$53,'Share Values'!$V571,'Transactions (Dated)'!$B$2:$B$53,'Share Values'!AE$11,'Transactions (Dated)'!$C$2:$C$53,"Sell")</f>
        <v>6835</v>
      </c>
      <c r="AF571" s="40">
        <f ca="1">AF570+SUMIFS('Transactions (Dated)'!$E$2:$E$53,'Transactions (Dated)'!$D$2:$D$53,'Share Values'!$V571,'Transactions (Dated)'!$B$2:$B$53,'Share Values'!AF$11,'Transactions (Dated)'!$C$2:$C$53,"Buy")-SUMIFS('Transactions (Dated)'!$E$2:$E$53,'Transactions (Dated)'!$D$2:$D$53,'Share Values'!$V571,'Transactions (Dated)'!$B$2:$B$53,'Share Values'!AF$11,'Transactions (Dated)'!$C$2:$C$53,"Sell")</f>
        <v>4484</v>
      </c>
      <c r="AG571" s="40">
        <f ca="1">AG570+SUMIFS('Transactions (Dated)'!$E$2:$E$53,'Transactions (Dated)'!$D$2:$D$53,'Share Values'!$V571,'Transactions (Dated)'!$B$2:$B$53,'Share Values'!AG$11,'Transactions (Dated)'!$C$2:$C$53,"Buy")-SUMIFS('Transactions (Dated)'!$E$2:$E$53,'Transactions (Dated)'!$D$2:$D$53,'Share Values'!$V571,'Transactions (Dated)'!$B$2:$B$53,'Share Values'!AG$11,'Transactions (Dated)'!$C$2:$C$53,"Sell")</f>
        <v>2787</v>
      </c>
      <c r="AH571" s="40">
        <f ca="1">AH570+SUMIFS('Transactions (Dated)'!$E$2:$E$53,'Transactions (Dated)'!$D$2:$D$53,'Share Values'!$V571,'Transactions (Dated)'!$B$2:$B$53,'Share Values'!AH$11,'Transactions (Dated)'!$C$2:$C$53,"Buy")-SUMIFS('Transactions (Dated)'!$E$2:$E$53,'Transactions (Dated)'!$D$2:$D$53,'Share Values'!$V571,'Transactions (Dated)'!$B$2:$B$53,'Share Values'!AH$11,'Transactions (Dated)'!$C$2:$C$53,"Sell")</f>
        <v>41666</v>
      </c>
      <c r="AI571" s="40">
        <f ca="1">AI570+SUMIFS('Transactions (Dated)'!$E$2:$E$53,'Transactions (Dated)'!$D$2:$D$53,'Share Values'!$V571,'Transactions (Dated)'!$B$2:$B$53,'Share Values'!AI$11,'Transactions (Dated)'!$C$2:$C$53,"Buy")-SUMIFS('Transactions (Dated)'!$E$2:$E$53,'Transactions (Dated)'!$D$2:$D$53,'Share Values'!$V571,'Transactions (Dated)'!$B$2:$B$53,'Share Values'!AI$11,'Transactions (Dated)'!$C$2:$C$53,"Sell")</f>
        <v>5973</v>
      </c>
      <c r="AJ571" s="40">
        <f ca="1">AJ570+SUMIFS('Transactions (Dated)'!$E$2:$E$53,'Transactions (Dated)'!$D$2:$D$53,'Share Values'!$V571,'Transactions (Dated)'!$B$2:$B$53,'Share Values'!AJ$11,'Transactions (Dated)'!$C$2:$C$53,"Buy")-SUMIFS('Transactions (Dated)'!$E$2:$E$53,'Transactions (Dated)'!$D$2:$D$53,'Share Values'!$V571,'Transactions (Dated)'!$B$2:$B$53,'Share Values'!AJ$11,'Transactions (Dated)'!$C$2:$C$53,"Sell")</f>
        <v>1246</v>
      </c>
      <c r="AM571" s="3">
        <f t="shared" si="225"/>
        <v>42725</v>
      </c>
      <c r="AN571" s="6">
        <f t="shared" ca="1" si="226"/>
        <v>45232.5</v>
      </c>
      <c r="AO571" s="6">
        <f t="shared" ca="1" si="227"/>
        <v>21468.75</v>
      </c>
      <c r="AP571" s="6">
        <f t="shared" ca="1" si="228"/>
        <v>0</v>
      </c>
      <c r="AQ571" s="6">
        <f t="shared" ca="1" si="229"/>
        <v>70704.039999999994</v>
      </c>
      <c r="AR571" s="6">
        <f t="shared" ca="1" si="230"/>
        <v>28833.439999999999</v>
      </c>
      <c r="AS571" s="6">
        <f t="shared" ca="1" si="231"/>
        <v>69874</v>
      </c>
      <c r="AT571" s="6">
        <f t="shared" ca="1" si="232"/>
        <v>49938</v>
      </c>
      <c r="AU571" s="6">
        <f t="shared" ca="1" si="233"/>
        <v>78389.51999999999</v>
      </c>
      <c r="AV571" s="6">
        <f t="shared" ca="1" si="234"/>
        <v>55226.8</v>
      </c>
      <c r="AW571" s="6">
        <f t="shared" ca="1" si="235"/>
        <v>51386.640000000007</v>
      </c>
      <c r="AX571" s="6">
        <f t="shared" ca="1" si="236"/>
        <v>65717.459999999992</v>
      </c>
      <c r="AY571" s="6">
        <f t="shared" ca="1" si="237"/>
        <v>59999.040000000001</v>
      </c>
      <c r="AZ571" s="6">
        <f t="shared" ca="1" si="238"/>
        <v>47306.159999999996</v>
      </c>
      <c r="BA571" s="6">
        <f t="shared" ca="1" si="239"/>
        <v>50687.28</v>
      </c>
      <c r="BB571" s="6"/>
      <c r="BD571" s="4">
        <f t="shared" ca="1" si="240"/>
        <v>694763.63000000012</v>
      </c>
      <c r="BF571" s="3">
        <f t="shared" si="241"/>
        <v>42725</v>
      </c>
      <c r="BG571" s="6">
        <f>BG570+SUMIFS('Transactions (Dated)'!H:H,'Transactions (Dated)'!D:D,'Share Values'!AM571)</f>
        <v>383757.10999999993</v>
      </c>
      <c r="BH571" s="6">
        <f ca="1">BH570+SUMIFS('Transactions (Dated)'!$F:$F,'Transactions (Dated)'!$D:$D,$BF571,'Transactions (Dated)'!$B:$B,BH$11,'Transactions (Dated)'!$C:$C,"Dividend (paid to cash)")*W571</f>
        <v>0</v>
      </c>
      <c r="BI571" s="6">
        <f ca="1">BI570+SUMIFS('Transactions (Dated)'!$F:$F,'Transactions (Dated)'!$D:$D,$BF571,'Transactions (Dated)'!$B:$B,BI$11,'Transactions (Dated)'!$C:$C,"Dividend (paid to cash)")*X571</f>
        <v>2421.875</v>
      </c>
      <c r="BJ571" s="6">
        <f ca="1">BJ570+SUMIFS('Transactions (Dated)'!$F:$F,'Transactions (Dated)'!$D:$D,$BF571,'Transactions (Dated)'!$B:$B,BJ$11,'Transactions (Dated)'!$C:$C,"Dividend (paid to cash)")*Y571</f>
        <v>0</v>
      </c>
      <c r="BK571" s="6">
        <f ca="1">BK570+SUMIFS('Transactions (Dated)'!$F:$F,'Transactions (Dated)'!$D:$D,$BF571,'Transactions (Dated)'!$B:$B,BK$11,'Transactions (Dated)'!$C:$C,"Dividend (paid to cash)")*Z571</f>
        <v>567.6</v>
      </c>
      <c r="BL571" s="6">
        <f ca="1">BL570+SUMIFS('Transactions (Dated)'!$F:$F,'Transactions (Dated)'!$D:$D,$BF571,'Transactions (Dated)'!$B:$B,BL$11,'Transactions (Dated)'!$C:$C,"Dividend (paid to cash)")*AA571</f>
        <v>0</v>
      </c>
      <c r="BM571" s="6">
        <f ca="1">BM570+SUMIFS('Transactions (Dated)'!$F:$F,'Transactions (Dated)'!$D:$D,$BF571,'Transactions (Dated)'!$B:$B,BM$11,'Transactions (Dated)'!$C:$C,"Dividend (paid to cash)")*AB571</f>
        <v>4311.8040000000001</v>
      </c>
      <c r="BN571" s="6">
        <f ca="1">BN570+SUMIFS('Transactions (Dated)'!$F:$F,'Transactions (Dated)'!$D:$D,$BF571,'Transactions (Dated)'!$B:$B,BN$11,'Transactions (Dated)'!$C:$C,"Dividend (paid to cash)")*AC571</f>
        <v>3190</v>
      </c>
      <c r="BO571" s="6">
        <f ca="1">BO570+SUMIFS('Transactions (Dated)'!$F:$F,'Transactions (Dated)'!$D:$D,$BF571,'Transactions (Dated)'!$B:$B,BO$11,'Transactions (Dated)'!$C:$C,"Dividend (paid to cash)")*AD571</f>
        <v>0</v>
      </c>
      <c r="BP571" s="6">
        <f ca="1">BP570+SUMIFS('Transactions (Dated)'!$F:$F,'Transactions (Dated)'!$D:$D,$BF571,'Transactions (Dated)'!$B:$B,BP$11,'Transactions (Dated)'!$C:$C,"Dividend (paid to cash)")*AE571</f>
        <v>0</v>
      </c>
      <c r="BQ571" s="6">
        <f ca="1">BQ570+SUMIFS('Transactions (Dated)'!$F:$F,'Transactions (Dated)'!$D:$D,$BF571,'Transactions (Dated)'!$B:$B,BQ$11,'Transactions (Dated)'!$C:$C,"Dividend (paid to cash)")*AF571</f>
        <v>0</v>
      </c>
      <c r="BR571" s="6">
        <f ca="1">BR570+SUMIFS('Transactions (Dated)'!$F:$F,'Transactions (Dated)'!$D:$D,$BF571,'Transactions (Dated)'!$B:$B,BR$11,'Transactions (Dated)'!$C:$C,"Dividend (paid to cash)")*AG571</f>
        <v>376.245</v>
      </c>
      <c r="BS571" s="6">
        <f ca="1">BS570+SUMIFS('Transactions (Dated)'!$F:$F,'Transactions (Dated)'!$D:$D,$BF571,'Transactions (Dated)'!$B:$B,BS$11,'Transactions (Dated)'!$C:$C,"Dividend (paid to cash)")*AH571</f>
        <v>0</v>
      </c>
      <c r="BT571" s="6">
        <f ca="1">BT570+SUMIFS('Transactions (Dated)'!$F:$F,'Transactions (Dated)'!$D:$D,$BF571,'Transactions (Dated)'!$B:$B,BT$11,'Transactions (Dated)'!$C:$C,"Dividend (paid to cash)")*AI571</f>
        <v>0</v>
      </c>
      <c r="BU571" s="6">
        <f ca="1">BU570+SUMIFS('Transactions (Dated)'!$F:$F,'Transactions (Dated)'!$D:$D,$BF571,'Transactions (Dated)'!$B:$B,BU$11,'Transactions (Dated)'!$C:$C,"Dividend (paid to cash)")*AJ571</f>
        <v>0</v>
      </c>
      <c r="BX571" s="6">
        <f t="shared" ca="1" si="242"/>
        <v>394624.6339999999</v>
      </c>
      <c r="BZ571" s="3">
        <f t="shared" si="243"/>
        <v>42725</v>
      </c>
      <c r="CA571" s="4">
        <f t="shared" ca="1" si="244"/>
        <v>694763.63000000012</v>
      </c>
      <c r="CB571" s="4">
        <f t="shared" ca="1" si="245"/>
        <v>394624.6339999999</v>
      </c>
      <c r="CD571" s="4">
        <f t="shared" ca="1" si="246"/>
        <v>1089388.264</v>
      </c>
    </row>
    <row r="572" spans="2:82" x14ac:dyDescent="0.15">
      <c r="B572" s="3">
        <f t="shared" si="221"/>
        <v>42726</v>
      </c>
      <c r="C572" s="2">
        <v>15335.2</v>
      </c>
      <c r="E572" s="70">
        <v>42726</v>
      </c>
      <c r="F572" s="69">
        <v>9.68</v>
      </c>
      <c r="G572" s="69">
        <v>2.2799999999999998</v>
      </c>
      <c r="H572" s="69">
        <v>20.78</v>
      </c>
      <c r="I572" s="69">
        <v>37.65</v>
      </c>
      <c r="J572" s="69">
        <v>12.26</v>
      </c>
      <c r="K572" s="69">
        <v>14.16</v>
      </c>
      <c r="L572" s="69">
        <v>17.11</v>
      </c>
      <c r="M572" s="69">
        <v>5.54</v>
      </c>
      <c r="N572" s="69">
        <v>8.17</v>
      </c>
      <c r="O572" s="69">
        <v>11.5</v>
      </c>
      <c r="P572" s="69">
        <v>23.7</v>
      </c>
      <c r="Q572" s="69">
        <v>1.5</v>
      </c>
      <c r="R572" s="69">
        <v>7.6</v>
      </c>
      <c r="S572" s="69">
        <v>41.55</v>
      </c>
      <c r="V572" s="3">
        <f t="shared" si="224"/>
        <v>42726</v>
      </c>
      <c r="W572" s="40">
        <f ca="1">W571+SUMIFS('Transactions (Dated)'!$E$2:$E$53,'Transactions (Dated)'!$D$2:$D$53,'Share Values'!$V572,'Transactions (Dated)'!$B$2:$B$53,'Share Values'!W$11,'Transactions (Dated)'!$C$2:$C$53,"Buy")-SUMIFS('Transactions (Dated)'!$E$2:$E$53,'Transactions (Dated)'!$D$2:$D$53,'Share Values'!$V572,'Transactions (Dated)'!$B$2:$B$53,'Share Values'!W$11,'Transactions (Dated)'!$C$2:$C$53,"Sell")</f>
        <v>4625</v>
      </c>
      <c r="X572" s="40">
        <f ca="1">X571+SUMIFS('Transactions (Dated)'!$E$2:$E$53,'Transactions (Dated)'!$D$2:$D$53,'Share Values'!$V572,'Transactions (Dated)'!$B$2:$B$53,'Share Values'!X$11,'Transactions (Dated)'!$C$2:$C$53,"Buy")-SUMIFS('Transactions (Dated)'!$E$2:$E$53,'Transactions (Dated)'!$D$2:$D$53,'Share Values'!$V572,'Transactions (Dated)'!$B$2:$B$53,'Share Values'!X$11,'Transactions (Dated)'!$C$2:$C$53,"Sell")</f>
        <v>9375</v>
      </c>
      <c r="Y572" s="40">
        <f ca="1">Y571+SUMIFS('Transactions (Dated)'!$E$2:$E$53,'Transactions (Dated)'!$D$2:$D$53,'Share Values'!$V572,'Transactions (Dated)'!$B$2:$B$53,'Share Values'!Y$11,'Transactions (Dated)'!$C$2:$C$53,"Buy")-SUMIFS('Transactions (Dated)'!$E$2:$E$53,'Transactions (Dated)'!$D$2:$D$53,'Share Values'!$V572,'Transactions (Dated)'!$B$2:$B$53,'Share Values'!Y$11,'Transactions (Dated)'!$C$2:$C$53,"Sell")</f>
        <v>0</v>
      </c>
      <c r="Z572" s="40">
        <f ca="1">Z571+SUMIFS('Transactions (Dated)'!$E$2:$E$53,'Transactions (Dated)'!$D$2:$D$53,'Share Values'!$V572,'Transactions (Dated)'!$B$2:$B$53,'Share Values'!Z$11,'Transactions (Dated)'!$C$2:$C$53,"Buy")-SUMIFS('Transactions (Dated)'!$E$2:$E$53,'Transactions (Dated)'!$D$2:$D$53,'Share Values'!$V572,'Transactions (Dated)'!$B$2:$B$53,'Share Values'!Z$11,'Transactions (Dated)'!$C$2:$C$53,"Sell")</f>
        <v>1892</v>
      </c>
      <c r="AA572" s="40">
        <f ca="1">AA571+SUMIFS('Transactions (Dated)'!$E$2:$E$53,'Transactions (Dated)'!$D$2:$D$53,'Share Values'!$V572,'Transactions (Dated)'!$B$2:$B$53,'Share Values'!AA$11,'Transactions (Dated)'!$C$2:$C$53,"Buy")-SUMIFS('Transactions (Dated)'!$E$2:$E$53,'Transactions (Dated)'!$D$2:$D$53,'Share Values'!$V572,'Transactions (Dated)'!$B$2:$B$53,'Share Values'!AA$11,'Transactions (Dated)'!$C$2:$C$53,"Sell")</f>
        <v>2348</v>
      </c>
      <c r="AB572" s="40">
        <f ca="1">AB571+SUMIFS('Transactions (Dated)'!$E$2:$E$53,'Transactions (Dated)'!$D$2:$D$53,'Share Values'!$V572,'Transactions (Dated)'!$B$2:$B$53,'Share Values'!AB$11,'Transactions (Dated)'!$C$2:$C$53,"Buy")-SUMIFS('Transactions (Dated)'!$E$2:$E$53,'Transactions (Dated)'!$D$2:$D$53,'Share Values'!$V572,'Transactions (Dated)'!$B$2:$B$53,'Share Values'!AB$11,'Transactions (Dated)'!$C$2:$C$53,"Sell")</f>
        <v>4900</v>
      </c>
      <c r="AC572" s="40">
        <f ca="1">AC571+SUMIFS('Transactions (Dated)'!$E$2:$E$53,'Transactions (Dated)'!$D$2:$D$53,'Share Values'!$V572,'Transactions (Dated)'!$B$2:$B$53,'Share Values'!AC$11,'Transactions (Dated)'!$C$2:$C$53,"Buy")-SUMIFS('Transactions (Dated)'!$E$2:$E$53,'Transactions (Dated)'!$D$2:$D$53,'Share Values'!$V572,'Transactions (Dated)'!$B$2:$B$53,'Share Values'!AC$11,'Transactions (Dated)'!$C$2:$C$53,"Sell")</f>
        <v>2900</v>
      </c>
      <c r="AD572" s="40">
        <f ca="1">AD571+SUMIFS('Transactions (Dated)'!$E$2:$E$53,'Transactions (Dated)'!$D$2:$D$53,'Share Values'!$V572,'Transactions (Dated)'!$B$2:$B$53,'Share Values'!AD$11,'Transactions (Dated)'!$C$2:$C$53,"Buy")-SUMIFS('Transactions (Dated)'!$E$2:$E$53,'Transactions (Dated)'!$D$2:$D$53,'Share Values'!$V572,'Transactions (Dated)'!$B$2:$B$53,'Share Values'!AD$11,'Transactions (Dated)'!$C$2:$C$53,"Sell")</f>
        <v>14201</v>
      </c>
      <c r="AE572" s="40">
        <f ca="1">AE571+SUMIFS('Transactions (Dated)'!$E$2:$E$53,'Transactions (Dated)'!$D$2:$D$53,'Share Values'!$V572,'Transactions (Dated)'!$B$2:$B$53,'Share Values'!AE$11,'Transactions (Dated)'!$C$2:$C$53,"Buy")-SUMIFS('Transactions (Dated)'!$E$2:$E$53,'Transactions (Dated)'!$D$2:$D$53,'Share Values'!$V572,'Transactions (Dated)'!$B$2:$B$53,'Share Values'!AE$11,'Transactions (Dated)'!$C$2:$C$53,"Sell")</f>
        <v>6835</v>
      </c>
      <c r="AF572" s="40">
        <f ca="1">AF571+SUMIFS('Transactions (Dated)'!$E$2:$E$53,'Transactions (Dated)'!$D$2:$D$53,'Share Values'!$V572,'Transactions (Dated)'!$B$2:$B$53,'Share Values'!AF$11,'Transactions (Dated)'!$C$2:$C$53,"Buy")-SUMIFS('Transactions (Dated)'!$E$2:$E$53,'Transactions (Dated)'!$D$2:$D$53,'Share Values'!$V572,'Transactions (Dated)'!$B$2:$B$53,'Share Values'!AF$11,'Transactions (Dated)'!$C$2:$C$53,"Sell")</f>
        <v>4484</v>
      </c>
      <c r="AG572" s="40">
        <f ca="1">AG571+SUMIFS('Transactions (Dated)'!$E$2:$E$53,'Transactions (Dated)'!$D$2:$D$53,'Share Values'!$V572,'Transactions (Dated)'!$B$2:$B$53,'Share Values'!AG$11,'Transactions (Dated)'!$C$2:$C$53,"Buy")-SUMIFS('Transactions (Dated)'!$E$2:$E$53,'Transactions (Dated)'!$D$2:$D$53,'Share Values'!$V572,'Transactions (Dated)'!$B$2:$B$53,'Share Values'!AG$11,'Transactions (Dated)'!$C$2:$C$53,"Sell")</f>
        <v>2787</v>
      </c>
      <c r="AH572" s="40">
        <f ca="1">AH571+SUMIFS('Transactions (Dated)'!$E$2:$E$53,'Transactions (Dated)'!$D$2:$D$53,'Share Values'!$V572,'Transactions (Dated)'!$B$2:$B$53,'Share Values'!AH$11,'Transactions (Dated)'!$C$2:$C$53,"Buy")-SUMIFS('Transactions (Dated)'!$E$2:$E$53,'Transactions (Dated)'!$D$2:$D$53,'Share Values'!$V572,'Transactions (Dated)'!$B$2:$B$53,'Share Values'!AH$11,'Transactions (Dated)'!$C$2:$C$53,"Sell")</f>
        <v>41666</v>
      </c>
      <c r="AI572" s="40">
        <f ca="1">AI571+SUMIFS('Transactions (Dated)'!$E$2:$E$53,'Transactions (Dated)'!$D$2:$D$53,'Share Values'!$V572,'Transactions (Dated)'!$B$2:$B$53,'Share Values'!AI$11,'Transactions (Dated)'!$C$2:$C$53,"Buy")-SUMIFS('Transactions (Dated)'!$E$2:$E$53,'Transactions (Dated)'!$D$2:$D$53,'Share Values'!$V572,'Transactions (Dated)'!$B$2:$B$53,'Share Values'!AI$11,'Transactions (Dated)'!$C$2:$C$53,"Sell")</f>
        <v>5973</v>
      </c>
      <c r="AJ572" s="40">
        <f ca="1">AJ571+SUMIFS('Transactions (Dated)'!$E$2:$E$53,'Transactions (Dated)'!$D$2:$D$53,'Share Values'!$V572,'Transactions (Dated)'!$B$2:$B$53,'Share Values'!AJ$11,'Transactions (Dated)'!$C$2:$C$53,"Buy")-SUMIFS('Transactions (Dated)'!$E$2:$E$53,'Transactions (Dated)'!$D$2:$D$53,'Share Values'!$V572,'Transactions (Dated)'!$B$2:$B$53,'Share Values'!AJ$11,'Transactions (Dated)'!$C$2:$C$53,"Sell")</f>
        <v>1246</v>
      </c>
      <c r="AM572" s="3">
        <f t="shared" si="225"/>
        <v>42726</v>
      </c>
      <c r="AN572" s="6">
        <f t="shared" ca="1" si="226"/>
        <v>44770</v>
      </c>
      <c r="AO572" s="6">
        <f t="shared" ca="1" si="227"/>
        <v>21374.999999999996</v>
      </c>
      <c r="AP572" s="6">
        <f t="shared" ca="1" si="228"/>
        <v>0</v>
      </c>
      <c r="AQ572" s="6">
        <f t="shared" ca="1" si="229"/>
        <v>71233.8</v>
      </c>
      <c r="AR572" s="6">
        <f t="shared" ca="1" si="230"/>
        <v>28786.48</v>
      </c>
      <c r="AS572" s="6">
        <f t="shared" ca="1" si="231"/>
        <v>69384</v>
      </c>
      <c r="AT572" s="6">
        <f t="shared" ca="1" si="232"/>
        <v>49619</v>
      </c>
      <c r="AU572" s="6">
        <f t="shared" ca="1" si="233"/>
        <v>78673.539999999994</v>
      </c>
      <c r="AV572" s="6">
        <f t="shared" ca="1" si="234"/>
        <v>55841.95</v>
      </c>
      <c r="AW572" s="6">
        <f t="shared" ca="1" si="235"/>
        <v>51566</v>
      </c>
      <c r="AX572" s="6">
        <f t="shared" ca="1" si="236"/>
        <v>66051.899999999994</v>
      </c>
      <c r="AY572" s="6">
        <f t="shared" ca="1" si="237"/>
        <v>62499</v>
      </c>
      <c r="AZ572" s="6">
        <f t="shared" ca="1" si="238"/>
        <v>45394.799999999996</v>
      </c>
      <c r="BA572" s="6">
        <f t="shared" ca="1" si="239"/>
        <v>51771.299999999996</v>
      </c>
      <c r="BB572" s="6"/>
      <c r="BD572" s="4">
        <f t="shared" ca="1" si="240"/>
        <v>696966.77000000014</v>
      </c>
      <c r="BF572" s="3">
        <f t="shared" si="241"/>
        <v>42726</v>
      </c>
      <c r="BG572" s="6">
        <f>BG571+SUMIFS('Transactions (Dated)'!H:H,'Transactions (Dated)'!D:D,'Share Values'!AM572)</f>
        <v>383757.10999999993</v>
      </c>
      <c r="BH572" s="6">
        <f ca="1">BH571+SUMIFS('Transactions (Dated)'!$F:$F,'Transactions (Dated)'!$D:$D,$BF572,'Transactions (Dated)'!$B:$B,BH$11,'Transactions (Dated)'!$C:$C,"Dividend (paid to cash)")*W572</f>
        <v>0</v>
      </c>
      <c r="BI572" s="6">
        <f ca="1">BI571+SUMIFS('Transactions (Dated)'!$F:$F,'Transactions (Dated)'!$D:$D,$BF572,'Transactions (Dated)'!$B:$B,BI$11,'Transactions (Dated)'!$C:$C,"Dividend (paid to cash)")*X572</f>
        <v>2421.875</v>
      </c>
      <c r="BJ572" s="6">
        <f ca="1">BJ571+SUMIFS('Transactions (Dated)'!$F:$F,'Transactions (Dated)'!$D:$D,$BF572,'Transactions (Dated)'!$B:$B,BJ$11,'Transactions (Dated)'!$C:$C,"Dividend (paid to cash)")*Y572</f>
        <v>0</v>
      </c>
      <c r="BK572" s="6">
        <f ca="1">BK571+SUMIFS('Transactions (Dated)'!$F:$F,'Transactions (Dated)'!$D:$D,$BF572,'Transactions (Dated)'!$B:$B,BK$11,'Transactions (Dated)'!$C:$C,"Dividend (paid to cash)")*Z572</f>
        <v>567.6</v>
      </c>
      <c r="BL572" s="6">
        <f ca="1">BL571+SUMIFS('Transactions (Dated)'!$F:$F,'Transactions (Dated)'!$D:$D,$BF572,'Transactions (Dated)'!$B:$B,BL$11,'Transactions (Dated)'!$C:$C,"Dividend (paid to cash)")*AA572</f>
        <v>0</v>
      </c>
      <c r="BM572" s="6">
        <f ca="1">BM571+SUMIFS('Transactions (Dated)'!$F:$F,'Transactions (Dated)'!$D:$D,$BF572,'Transactions (Dated)'!$B:$B,BM$11,'Transactions (Dated)'!$C:$C,"Dividend (paid to cash)")*AB572</f>
        <v>4311.8040000000001</v>
      </c>
      <c r="BN572" s="6">
        <f ca="1">BN571+SUMIFS('Transactions (Dated)'!$F:$F,'Transactions (Dated)'!$D:$D,$BF572,'Transactions (Dated)'!$B:$B,BN$11,'Transactions (Dated)'!$C:$C,"Dividend (paid to cash)")*AC572</f>
        <v>3190</v>
      </c>
      <c r="BO572" s="6">
        <f ca="1">BO571+SUMIFS('Transactions (Dated)'!$F:$F,'Transactions (Dated)'!$D:$D,$BF572,'Transactions (Dated)'!$B:$B,BO$11,'Transactions (Dated)'!$C:$C,"Dividend (paid to cash)")*AD572</f>
        <v>0</v>
      </c>
      <c r="BP572" s="6">
        <f ca="1">BP571+SUMIFS('Transactions (Dated)'!$F:$F,'Transactions (Dated)'!$D:$D,$BF572,'Transactions (Dated)'!$B:$B,BP$11,'Transactions (Dated)'!$C:$C,"Dividend (paid to cash)")*AE572</f>
        <v>0</v>
      </c>
      <c r="BQ572" s="6">
        <f ca="1">BQ571+SUMIFS('Transactions (Dated)'!$F:$F,'Transactions (Dated)'!$D:$D,$BF572,'Transactions (Dated)'!$B:$B,BQ$11,'Transactions (Dated)'!$C:$C,"Dividend (paid to cash)")*AF572</f>
        <v>0</v>
      </c>
      <c r="BR572" s="6">
        <f ca="1">BR571+SUMIFS('Transactions (Dated)'!$F:$F,'Transactions (Dated)'!$D:$D,$BF572,'Transactions (Dated)'!$B:$B,BR$11,'Transactions (Dated)'!$C:$C,"Dividend (paid to cash)")*AG572</f>
        <v>376.245</v>
      </c>
      <c r="BS572" s="6">
        <f ca="1">BS571+SUMIFS('Transactions (Dated)'!$F:$F,'Transactions (Dated)'!$D:$D,$BF572,'Transactions (Dated)'!$B:$B,BS$11,'Transactions (Dated)'!$C:$C,"Dividend (paid to cash)")*AH572</f>
        <v>0</v>
      </c>
      <c r="BT572" s="6">
        <f ca="1">BT571+SUMIFS('Transactions (Dated)'!$F:$F,'Transactions (Dated)'!$D:$D,$BF572,'Transactions (Dated)'!$B:$B,BT$11,'Transactions (Dated)'!$C:$C,"Dividend (paid to cash)")*AI572</f>
        <v>0</v>
      </c>
      <c r="BU572" s="6">
        <f ca="1">BU571+SUMIFS('Transactions (Dated)'!$F:$F,'Transactions (Dated)'!$D:$D,$BF572,'Transactions (Dated)'!$B:$B,BU$11,'Transactions (Dated)'!$C:$C,"Dividend (paid to cash)")*AJ572</f>
        <v>0</v>
      </c>
      <c r="BX572" s="6">
        <f t="shared" ca="1" si="242"/>
        <v>394624.6339999999</v>
      </c>
      <c r="BZ572" s="3">
        <f t="shared" si="243"/>
        <v>42726</v>
      </c>
      <c r="CA572" s="4">
        <f t="shared" ca="1" si="244"/>
        <v>696966.77000000014</v>
      </c>
      <c r="CB572" s="4">
        <f t="shared" ca="1" si="245"/>
        <v>394624.6339999999</v>
      </c>
      <c r="CD572" s="4">
        <f t="shared" ca="1" si="246"/>
        <v>1091591.4040000001</v>
      </c>
    </row>
    <row r="573" spans="2:82" x14ac:dyDescent="0.15">
      <c r="B573" s="3">
        <f t="shared" si="221"/>
        <v>42727</v>
      </c>
      <c r="C573" s="2">
        <v>15328.2</v>
      </c>
      <c r="E573" s="70">
        <v>42727</v>
      </c>
      <c r="F573" s="69">
        <v>9.51</v>
      </c>
      <c r="G573" s="69">
        <v>2.2599999999999998</v>
      </c>
      <c r="H573" s="69">
        <v>20.64</v>
      </c>
      <c r="I573" s="69">
        <v>37.46</v>
      </c>
      <c r="J573" s="69">
        <v>12.06</v>
      </c>
      <c r="K573" s="69">
        <v>14.17</v>
      </c>
      <c r="L573" s="69">
        <v>17.09</v>
      </c>
      <c r="M573" s="69">
        <v>5.55</v>
      </c>
      <c r="N573" s="69">
        <v>8.17</v>
      </c>
      <c r="O573" s="69">
        <v>11.72</v>
      </c>
      <c r="P573" s="69">
        <v>23.68</v>
      </c>
      <c r="Q573" s="69">
        <v>1.5</v>
      </c>
      <c r="R573" s="69">
        <v>7.54</v>
      </c>
      <c r="S573" s="69">
        <v>41.5</v>
      </c>
      <c r="V573" s="3">
        <f t="shared" si="224"/>
        <v>42727</v>
      </c>
      <c r="W573" s="40">
        <f ca="1">W572+SUMIFS('Transactions (Dated)'!$E$2:$E$53,'Transactions (Dated)'!$D$2:$D$53,'Share Values'!$V573,'Transactions (Dated)'!$B$2:$B$53,'Share Values'!W$11,'Transactions (Dated)'!$C$2:$C$53,"Buy")-SUMIFS('Transactions (Dated)'!$E$2:$E$53,'Transactions (Dated)'!$D$2:$D$53,'Share Values'!$V573,'Transactions (Dated)'!$B$2:$B$53,'Share Values'!W$11,'Transactions (Dated)'!$C$2:$C$53,"Sell")</f>
        <v>4625</v>
      </c>
      <c r="X573" s="40">
        <f ca="1">X572+SUMIFS('Transactions (Dated)'!$E$2:$E$53,'Transactions (Dated)'!$D$2:$D$53,'Share Values'!$V573,'Transactions (Dated)'!$B$2:$B$53,'Share Values'!X$11,'Transactions (Dated)'!$C$2:$C$53,"Buy")-SUMIFS('Transactions (Dated)'!$E$2:$E$53,'Transactions (Dated)'!$D$2:$D$53,'Share Values'!$V573,'Transactions (Dated)'!$B$2:$B$53,'Share Values'!X$11,'Transactions (Dated)'!$C$2:$C$53,"Sell")</f>
        <v>9375</v>
      </c>
      <c r="Y573" s="40">
        <f ca="1">Y572+SUMIFS('Transactions (Dated)'!$E$2:$E$53,'Transactions (Dated)'!$D$2:$D$53,'Share Values'!$V573,'Transactions (Dated)'!$B$2:$B$53,'Share Values'!Y$11,'Transactions (Dated)'!$C$2:$C$53,"Buy")-SUMIFS('Transactions (Dated)'!$E$2:$E$53,'Transactions (Dated)'!$D$2:$D$53,'Share Values'!$V573,'Transactions (Dated)'!$B$2:$B$53,'Share Values'!Y$11,'Transactions (Dated)'!$C$2:$C$53,"Sell")</f>
        <v>0</v>
      </c>
      <c r="Z573" s="40">
        <f ca="1">Z572+SUMIFS('Transactions (Dated)'!$E$2:$E$53,'Transactions (Dated)'!$D$2:$D$53,'Share Values'!$V573,'Transactions (Dated)'!$B$2:$B$53,'Share Values'!Z$11,'Transactions (Dated)'!$C$2:$C$53,"Buy")-SUMIFS('Transactions (Dated)'!$E$2:$E$53,'Transactions (Dated)'!$D$2:$D$53,'Share Values'!$V573,'Transactions (Dated)'!$B$2:$B$53,'Share Values'!Z$11,'Transactions (Dated)'!$C$2:$C$53,"Sell")</f>
        <v>1892</v>
      </c>
      <c r="AA573" s="40">
        <f ca="1">AA572+SUMIFS('Transactions (Dated)'!$E$2:$E$53,'Transactions (Dated)'!$D$2:$D$53,'Share Values'!$V573,'Transactions (Dated)'!$B$2:$B$53,'Share Values'!AA$11,'Transactions (Dated)'!$C$2:$C$53,"Buy")-SUMIFS('Transactions (Dated)'!$E$2:$E$53,'Transactions (Dated)'!$D$2:$D$53,'Share Values'!$V573,'Transactions (Dated)'!$B$2:$B$53,'Share Values'!AA$11,'Transactions (Dated)'!$C$2:$C$53,"Sell")</f>
        <v>2348</v>
      </c>
      <c r="AB573" s="40">
        <f ca="1">AB572+SUMIFS('Transactions (Dated)'!$E$2:$E$53,'Transactions (Dated)'!$D$2:$D$53,'Share Values'!$V573,'Transactions (Dated)'!$B$2:$B$53,'Share Values'!AB$11,'Transactions (Dated)'!$C$2:$C$53,"Buy")-SUMIFS('Transactions (Dated)'!$E$2:$E$53,'Transactions (Dated)'!$D$2:$D$53,'Share Values'!$V573,'Transactions (Dated)'!$B$2:$B$53,'Share Values'!AB$11,'Transactions (Dated)'!$C$2:$C$53,"Sell")</f>
        <v>4900</v>
      </c>
      <c r="AC573" s="40">
        <f ca="1">AC572+SUMIFS('Transactions (Dated)'!$E$2:$E$53,'Transactions (Dated)'!$D$2:$D$53,'Share Values'!$V573,'Transactions (Dated)'!$B$2:$B$53,'Share Values'!AC$11,'Transactions (Dated)'!$C$2:$C$53,"Buy")-SUMIFS('Transactions (Dated)'!$E$2:$E$53,'Transactions (Dated)'!$D$2:$D$53,'Share Values'!$V573,'Transactions (Dated)'!$B$2:$B$53,'Share Values'!AC$11,'Transactions (Dated)'!$C$2:$C$53,"Sell")</f>
        <v>2900</v>
      </c>
      <c r="AD573" s="40">
        <f ca="1">AD572+SUMIFS('Transactions (Dated)'!$E$2:$E$53,'Transactions (Dated)'!$D$2:$D$53,'Share Values'!$V573,'Transactions (Dated)'!$B$2:$B$53,'Share Values'!AD$11,'Transactions (Dated)'!$C$2:$C$53,"Buy")-SUMIFS('Transactions (Dated)'!$E$2:$E$53,'Transactions (Dated)'!$D$2:$D$53,'Share Values'!$V573,'Transactions (Dated)'!$B$2:$B$53,'Share Values'!AD$11,'Transactions (Dated)'!$C$2:$C$53,"Sell")</f>
        <v>14201</v>
      </c>
      <c r="AE573" s="40">
        <f ca="1">AE572+SUMIFS('Transactions (Dated)'!$E$2:$E$53,'Transactions (Dated)'!$D$2:$D$53,'Share Values'!$V573,'Transactions (Dated)'!$B$2:$B$53,'Share Values'!AE$11,'Transactions (Dated)'!$C$2:$C$53,"Buy")-SUMIFS('Transactions (Dated)'!$E$2:$E$53,'Transactions (Dated)'!$D$2:$D$53,'Share Values'!$V573,'Transactions (Dated)'!$B$2:$B$53,'Share Values'!AE$11,'Transactions (Dated)'!$C$2:$C$53,"Sell")</f>
        <v>6835</v>
      </c>
      <c r="AF573" s="40">
        <f ca="1">AF572+SUMIFS('Transactions (Dated)'!$E$2:$E$53,'Transactions (Dated)'!$D$2:$D$53,'Share Values'!$V573,'Transactions (Dated)'!$B$2:$B$53,'Share Values'!AF$11,'Transactions (Dated)'!$C$2:$C$53,"Buy")-SUMIFS('Transactions (Dated)'!$E$2:$E$53,'Transactions (Dated)'!$D$2:$D$53,'Share Values'!$V573,'Transactions (Dated)'!$B$2:$B$53,'Share Values'!AF$11,'Transactions (Dated)'!$C$2:$C$53,"Sell")</f>
        <v>4484</v>
      </c>
      <c r="AG573" s="40">
        <f ca="1">AG572+SUMIFS('Transactions (Dated)'!$E$2:$E$53,'Transactions (Dated)'!$D$2:$D$53,'Share Values'!$V573,'Transactions (Dated)'!$B$2:$B$53,'Share Values'!AG$11,'Transactions (Dated)'!$C$2:$C$53,"Buy")-SUMIFS('Transactions (Dated)'!$E$2:$E$53,'Transactions (Dated)'!$D$2:$D$53,'Share Values'!$V573,'Transactions (Dated)'!$B$2:$B$53,'Share Values'!AG$11,'Transactions (Dated)'!$C$2:$C$53,"Sell")</f>
        <v>2787</v>
      </c>
      <c r="AH573" s="40">
        <f ca="1">AH572+SUMIFS('Transactions (Dated)'!$E$2:$E$53,'Transactions (Dated)'!$D$2:$D$53,'Share Values'!$V573,'Transactions (Dated)'!$B$2:$B$53,'Share Values'!AH$11,'Transactions (Dated)'!$C$2:$C$53,"Buy")-SUMIFS('Transactions (Dated)'!$E$2:$E$53,'Transactions (Dated)'!$D$2:$D$53,'Share Values'!$V573,'Transactions (Dated)'!$B$2:$B$53,'Share Values'!AH$11,'Transactions (Dated)'!$C$2:$C$53,"Sell")</f>
        <v>41666</v>
      </c>
      <c r="AI573" s="40">
        <f ca="1">AI572+SUMIFS('Transactions (Dated)'!$E$2:$E$53,'Transactions (Dated)'!$D$2:$D$53,'Share Values'!$V573,'Transactions (Dated)'!$B$2:$B$53,'Share Values'!AI$11,'Transactions (Dated)'!$C$2:$C$53,"Buy")-SUMIFS('Transactions (Dated)'!$E$2:$E$53,'Transactions (Dated)'!$D$2:$D$53,'Share Values'!$V573,'Transactions (Dated)'!$B$2:$B$53,'Share Values'!AI$11,'Transactions (Dated)'!$C$2:$C$53,"Sell")</f>
        <v>5973</v>
      </c>
      <c r="AJ573" s="40">
        <f ca="1">AJ572+SUMIFS('Transactions (Dated)'!$E$2:$E$53,'Transactions (Dated)'!$D$2:$D$53,'Share Values'!$V573,'Transactions (Dated)'!$B$2:$B$53,'Share Values'!AJ$11,'Transactions (Dated)'!$C$2:$C$53,"Buy")-SUMIFS('Transactions (Dated)'!$E$2:$E$53,'Transactions (Dated)'!$D$2:$D$53,'Share Values'!$V573,'Transactions (Dated)'!$B$2:$B$53,'Share Values'!AJ$11,'Transactions (Dated)'!$C$2:$C$53,"Sell")</f>
        <v>1246</v>
      </c>
      <c r="AM573" s="3">
        <f t="shared" si="225"/>
        <v>42727</v>
      </c>
      <c r="AN573" s="6">
        <f t="shared" ca="1" si="226"/>
        <v>43983.75</v>
      </c>
      <c r="AO573" s="6">
        <f t="shared" ca="1" si="227"/>
        <v>21187.499999999996</v>
      </c>
      <c r="AP573" s="6">
        <f t="shared" ca="1" si="228"/>
        <v>0</v>
      </c>
      <c r="AQ573" s="6">
        <f t="shared" ca="1" si="229"/>
        <v>70874.320000000007</v>
      </c>
      <c r="AR573" s="6">
        <f t="shared" ca="1" si="230"/>
        <v>28316.880000000001</v>
      </c>
      <c r="AS573" s="6">
        <f t="shared" ca="1" si="231"/>
        <v>69433</v>
      </c>
      <c r="AT573" s="6">
        <f t="shared" ca="1" si="232"/>
        <v>49561</v>
      </c>
      <c r="AU573" s="6">
        <f t="shared" ca="1" si="233"/>
        <v>78815.55</v>
      </c>
      <c r="AV573" s="6">
        <f t="shared" ca="1" si="234"/>
        <v>55841.95</v>
      </c>
      <c r="AW573" s="6">
        <f t="shared" ca="1" si="235"/>
        <v>52552.480000000003</v>
      </c>
      <c r="AX573" s="6">
        <f t="shared" ca="1" si="236"/>
        <v>65996.160000000003</v>
      </c>
      <c r="AY573" s="6">
        <f t="shared" ca="1" si="237"/>
        <v>62499</v>
      </c>
      <c r="AZ573" s="6">
        <f t="shared" ca="1" si="238"/>
        <v>45036.42</v>
      </c>
      <c r="BA573" s="6">
        <f t="shared" ca="1" si="239"/>
        <v>51709</v>
      </c>
      <c r="BB573" s="6"/>
      <c r="BD573" s="4">
        <f t="shared" ca="1" si="240"/>
        <v>695807.01</v>
      </c>
      <c r="BF573" s="3">
        <f t="shared" si="241"/>
        <v>42727</v>
      </c>
      <c r="BG573" s="6">
        <f>BG572+SUMIFS('Transactions (Dated)'!H:H,'Transactions (Dated)'!D:D,'Share Values'!AM573)</f>
        <v>383757.10999999993</v>
      </c>
      <c r="BH573" s="6">
        <f ca="1">BH572+SUMIFS('Transactions (Dated)'!$F:$F,'Transactions (Dated)'!$D:$D,$BF573,'Transactions (Dated)'!$B:$B,BH$11,'Transactions (Dated)'!$C:$C,"Dividend (paid to cash)")*W573</f>
        <v>0</v>
      </c>
      <c r="BI573" s="6">
        <f ca="1">BI572+SUMIFS('Transactions (Dated)'!$F:$F,'Transactions (Dated)'!$D:$D,$BF573,'Transactions (Dated)'!$B:$B,BI$11,'Transactions (Dated)'!$C:$C,"Dividend (paid to cash)")*X573</f>
        <v>2421.875</v>
      </c>
      <c r="BJ573" s="6">
        <f ca="1">BJ572+SUMIFS('Transactions (Dated)'!$F:$F,'Transactions (Dated)'!$D:$D,$BF573,'Transactions (Dated)'!$B:$B,BJ$11,'Transactions (Dated)'!$C:$C,"Dividend (paid to cash)")*Y573</f>
        <v>0</v>
      </c>
      <c r="BK573" s="6">
        <f ca="1">BK572+SUMIFS('Transactions (Dated)'!$F:$F,'Transactions (Dated)'!$D:$D,$BF573,'Transactions (Dated)'!$B:$B,BK$11,'Transactions (Dated)'!$C:$C,"Dividend (paid to cash)")*Z573</f>
        <v>567.6</v>
      </c>
      <c r="BL573" s="6">
        <f ca="1">BL572+SUMIFS('Transactions (Dated)'!$F:$F,'Transactions (Dated)'!$D:$D,$BF573,'Transactions (Dated)'!$B:$B,BL$11,'Transactions (Dated)'!$C:$C,"Dividend (paid to cash)")*AA573</f>
        <v>0</v>
      </c>
      <c r="BM573" s="6">
        <f ca="1">BM572+SUMIFS('Transactions (Dated)'!$F:$F,'Transactions (Dated)'!$D:$D,$BF573,'Transactions (Dated)'!$B:$B,BM$11,'Transactions (Dated)'!$C:$C,"Dividend (paid to cash)")*AB573</f>
        <v>4311.8040000000001</v>
      </c>
      <c r="BN573" s="6">
        <f ca="1">BN572+SUMIFS('Transactions (Dated)'!$F:$F,'Transactions (Dated)'!$D:$D,$BF573,'Transactions (Dated)'!$B:$B,BN$11,'Transactions (Dated)'!$C:$C,"Dividend (paid to cash)")*AC573</f>
        <v>3190</v>
      </c>
      <c r="BO573" s="6">
        <f ca="1">BO572+SUMIFS('Transactions (Dated)'!$F:$F,'Transactions (Dated)'!$D:$D,$BF573,'Transactions (Dated)'!$B:$B,BO$11,'Transactions (Dated)'!$C:$C,"Dividend (paid to cash)")*AD573</f>
        <v>0</v>
      </c>
      <c r="BP573" s="6">
        <f ca="1">BP572+SUMIFS('Transactions (Dated)'!$F:$F,'Transactions (Dated)'!$D:$D,$BF573,'Transactions (Dated)'!$B:$B,BP$11,'Transactions (Dated)'!$C:$C,"Dividend (paid to cash)")*AE573</f>
        <v>0</v>
      </c>
      <c r="BQ573" s="6">
        <f ca="1">BQ572+SUMIFS('Transactions (Dated)'!$F:$F,'Transactions (Dated)'!$D:$D,$BF573,'Transactions (Dated)'!$B:$B,BQ$11,'Transactions (Dated)'!$C:$C,"Dividend (paid to cash)")*AF573</f>
        <v>0</v>
      </c>
      <c r="BR573" s="6">
        <f ca="1">BR572+SUMIFS('Transactions (Dated)'!$F:$F,'Transactions (Dated)'!$D:$D,$BF573,'Transactions (Dated)'!$B:$B,BR$11,'Transactions (Dated)'!$C:$C,"Dividend (paid to cash)")*AG573</f>
        <v>376.245</v>
      </c>
      <c r="BS573" s="6">
        <f ca="1">BS572+SUMIFS('Transactions (Dated)'!$F:$F,'Transactions (Dated)'!$D:$D,$BF573,'Transactions (Dated)'!$B:$B,BS$11,'Transactions (Dated)'!$C:$C,"Dividend (paid to cash)")*AH573</f>
        <v>0</v>
      </c>
      <c r="BT573" s="6">
        <f ca="1">BT572+SUMIFS('Transactions (Dated)'!$F:$F,'Transactions (Dated)'!$D:$D,$BF573,'Transactions (Dated)'!$B:$B,BT$11,'Transactions (Dated)'!$C:$C,"Dividend (paid to cash)")*AI573</f>
        <v>0</v>
      </c>
      <c r="BU573" s="6">
        <f ca="1">BU572+SUMIFS('Transactions (Dated)'!$F:$F,'Transactions (Dated)'!$D:$D,$BF573,'Transactions (Dated)'!$B:$B,BU$11,'Transactions (Dated)'!$C:$C,"Dividend (paid to cash)")*AJ573</f>
        <v>0</v>
      </c>
      <c r="BX573" s="6">
        <f t="shared" ca="1" si="242"/>
        <v>394624.6339999999</v>
      </c>
      <c r="BZ573" s="3">
        <f t="shared" si="243"/>
        <v>42727</v>
      </c>
      <c r="CA573" s="4">
        <f t="shared" ca="1" si="244"/>
        <v>695807.01</v>
      </c>
      <c r="CB573" s="4">
        <f t="shared" ca="1" si="245"/>
        <v>394624.6339999999</v>
      </c>
      <c r="CD573" s="4">
        <f t="shared" ca="1" si="246"/>
        <v>1090431.6439999999</v>
      </c>
    </row>
    <row r="574" spans="2:82" x14ac:dyDescent="0.15">
      <c r="B574" s="3">
        <f t="shared" si="221"/>
        <v>42732</v>
      </c>
      <c r="C574" s="2">
        <v>15361.1</v>
      </c>
      <c r="E574" s="70">
        <v>42732</v>
      </c>
      <c r="F574" s="69">
        <v>9.5</v>
      </c>
      <c r="G574" s="69">
        <v>2.31</v>
      </c>
      <c r="H574" s="69">
        <v>20.69</v>
      </c>
      <c r="I574" s="69">
        <v>37.21</v>
      </c>
      <c r="J574" s="69">
        <v>12.94</v>
      </c>
      <c r="K574" s="69">
        <v>14.28</v>
      </c>
      <c r="L574" s="69">
        <v>17.13</v>
      </c>
      <c r="M574" s="69">
        <v>5.99</v>
      </c>
      <c r="N574" s="69">
        <v>8.11</v>
      </c>
      <c r="O574" s="69">
        <v>11.59</v>
      </c>
      <c r="P574" s="69">
        <v>23.92</v>
      </c>
      <c r="Q574" s="69">
        <v>1.45</v>
      </c>
      <c r="R574" s="69">
        <v>7.68</v>
      </c>
      <c r="S574" s="69">
        <v>41.32</v>
      </c>
      <c r="V574" s="3">
        <f t="shared" si="224"/>
        <v>42732</v>
      </c>
      <c r="W574" s="40">
        <f ca="1">W573+SUMIFS('Transactions (Dated)'!$E$2:$E$53,'Transactions (Dated)'!$D$2:$D$53,'Share Values'!$V574,'Transactions (Dated)'!$B$2:$B$53,'Share Values'!W$11,'Transactions (Dated)'!$C$2:$C$53,"Buy")-SUMIFS('Transactions (Dated)'!$E$2:$E$53,'Transactions (Dated)'!$D$2:$D$53,'Share Values'!$V574,'Transactions (Dated)'!$B$2:$B$53,'Share Values'!W$11,'Transactions (Dated)'!$C$2:$C$53,"Sell")</f>
        <v>4625</v>
      </c>
      <c r="X574" s="40">
        <f ca="1">X573+SUMIFS('Transactions (Dated)'!$E$2:$E$53,'Transactions (Dated)'!$D$2:$D$53,'Share Values'!$V574,'Transactions (Dated)'!$B$2:$B$53,'Share Values'!X$11,'Transactions (Dated)'!$C$2:$C$53,"Buy")-SUMIFS('Transactions (Dated)'!$E$2:$E$53,'Transactions (Dated)'!$D$2:$D$53,'Share Values'!$V574,'Transactions (Dated)'!$B$2:$B$53,'Share Values'!X$11,'Transactions (Dated)'!$C$2:$C$53,"Sell")</f>
        <v>9375</v>
      </c>
      <c r="Y574" s="40">
        <f ca="1">Y573+SUMIFS('Transactions (Dated)'!$E$2:$E$53,'Transactions (Dated)'!$D$2:$D$53,'Share Values'!$V574,'Transactions (Dated)'!$B$2:$B$53,'Share Values'!Y$11,'Transactions (Dated)'!$C$2:$C$53,"Buy")-SUMIFS('Transactions (Dated)'!$E$2:$E$53,'Transactions (Dated)'!$D$2:$D$53,'Share Values'!$V574,'Transactions (Dated)'!$B$2:$B$53,'Share Values'!Y$11,'Transactions (Dated)'!$C$2:$C$53,"Sell")</f>
        <v>0</v>
      </c>
      <c r="Z574" s="40">
        <f ca="1">Z573+SUMIFS('Transactions (Dated)'!$E$2:$E$53,'Transactions (Dated)'!$D$2:$D$53,'Share Values'!$V574,'Transactions (Dated)'!$B$2:$B$53,'Share Values'!Z$11,'Transactions (Dated)'!$C$2:$C$53,"Buy")-SUMIFS('Transactions (Dated)'!$E$2:$E$53,'Transactions (Dated)'!$D$2:$D$53,'Share Values'!$V574,'Transactions (Dated)'!$B$2:$B$53,'Share Values'!Z$11,'Transactions (Dated)'!$C$2:$C$53,"Sell")</f>
        <v>1892</v>
      </c>
      <c r="AA574" s="40">
        <f ca="1">AA573+SUMIFS('Transactions (Dated)'!$E$2:$E$53,'Transactions (Dated)'!$D$2:$D$53,'Share Values'!$V574,'Transactions (Dated)'!$B$2:$B$53,'Share Values'!AA$11,'Transactions (Dated)'!$C$2:$C$53,"Buy")-SUMIFS('Transactions (Dated)'!$E$2:$E$53,'Transactions (Dated)'!$D$2:$D$53,'Share Values'!$V574,'Transactions (Dated)'!$B$2:$B$53,'Share Values'!AA$11,'Transactions (Dated)'!$C$2:$C$53,"Sell")</f>
        <v>2348</v>
      </c>
      <c r="AB574" s="40">
        <f ca="1">AB573+SUMIFS('Transactions (Dated)'!$E$2:$E$53,'Transactions (Dated)'!$D$2:$D$53,'Share Values'!$V574,'Transactions (Dated)'!$B$2:$B$53,'Share Values'!AB$11,'Transactions (Dated)'!$C$2:$C$53,"Buy")-SUMIFS('Transactions (Dated)'!$E$2:$E$53,'Transactions (Dated)'!$D$2:$D$53,'Share Values'!$V574,'Transactions (Dated)'!$B$2:$B$53,'Share Values'!AB$11,'Transactions (Dated)'!$C$2:$C$53,"Sell")</f>
        <v>4900</v>
      </c>
      <c r="AC574" s="40">
        <f ca="1">AC573+SUMIFS('Transactions (Dated)'!$E$2:$E$53,'Transactions (Dated)'!$D$2:$D$53,'Share Values'!$V574,'Transactions (Dated)'!$B$2:$B$53,'Share Values'!AC$11,'Transactions (Dated)'!$C$2:$C$53,"Buy")-SUMIFS('Transactions (Dated)'!$E$2:$E$53,'Transactions (Dated)'!$D$2:$D$53,'Share Values'!$V574,'Transactions (Dated)'!$B$2:$B$53,'Share Values'!AC$11,'Transactions (Dated)'!$C$2:$C$53,"Sell")</f>
        <v>2900</v>
      </c>
      <c r="AD574" s="40">
        <f ca="1">AD573+SUMIFS('Transactions (Dated)'!$E$2:$E$53,'Transactions (Dated)'!$D$2:$D$53,'Share Values'!$V574,'Transactions (Dated)'!$B$2:$B$53,'Share Values'!AD$11,'Transactions (Dated)'!$C$2:$C$53,"Buy")-SUMIFS('Transactions (Dated)'!$E$2:$E$53,'Transactions (Dated)'!$D$2:$D$53,'Share Values'!$V574,'Transactions (Dated)'!$B$2:$B$53,'Share Values'!AD$11,'Transactions (Dated)'!$C$2:$C$53,"Sell")</f>
        <v>14201</v>
      </c>
      <c r="AE574" s="40">
        <f ca="1">AE573+SUMIFS('Transactions (Dated)'!$E$2:$E$53,'Transactions (Dated)'!$D$2:$D$53,'Share Values'!$V574,'Transactions (Dated)'!$B$2:$B$53,'Share Values'!AE$11,'Transactions (Dated)'!$C$2:$C$53,"Buy")-SUMIFS('Transactions (Dated)'!$E$2:$E$53,'Transactions (Dated)'!$D$2:$D$53,'Share Values'!$V574,'Transactions (Dated)'!$B$2:$B$53,'Share Values'!AE$11,'Transactions (Dated)'!$C$2:$C$53,"Sell")</f>
        <v>6835</v>
      </c>
      <c r="AF574" s="40">
        <f ca="1">AF573+SUMIFS('Transactions (Dated)'!$E$2:$E$53,'Transactions (Dated)'!$D$2:$D$53,'Share Values'!$V574,'Transactions (Dated)'!$B$2:$B$53,'Share Values'!AF$11,'Transactions (Dated)'!$C$2:$C$53,"Buy")-SUMIFS('Transactions (Dated)'!$E$2:$E$53,'Transactions (Dated)'!$D$2:$D$53,'Share Values'!$V574,'Transactions (Dated)'!$B$2:$B$53,'Share Values'!AF$11,'Transactions (Dated)'!$C$2:$C$53,"Sell")</f>
        <v>4484</v>
      </c>
      <c r="AG574" s="40">
        <f ca="1">AG573+SUMIFS('Transactions (Dated)'!$E$2:$E$53,'Transactions (Dated)'!$D$2:$D$53,'Share Values'!$V574,'Transactions (Dated)'!$B$2:$B$53,'Share Values'!AG$11,'Transactions (Dated)'!$C$2:$C$53,"Buy")-SUMIFS('Transactions (Dated)'!$E$2:$E$53,'Transactions (Dated)'!$D$2:$D$53,'Share Values'!$V574,'Transactions (Dated)'!$B$2:$B$53,'Share Values'!AG$11,'Transactions (Dated)'!$C$2:$C$53,"Sell")</f>
        <v>2787</v>
      </c>
      <c r="AH574" s="40">
        <f ca="1">AH573+SUMIFS('Transactions (Dated)'!$E$2:$E$53,'Transactions (Dated)'!$D$2:$D$53,'Share Values'!$V574,'Transactions (Dated)'!$B$2:$B$53,'Share Values'!AH$11,'Transactions (Dated)'!$C$2:$C$53,"Buy")-SUMIFS('Transactions (Dated)'!$E$2:$E$53,'Transactions (Dated)'!$D$2:$D$53,'Share Values'!$V574,'Transactions (Dated)'!$B$2:$B$53,'Share Values'!AH$11,'Transactions (Dated)'!$C$2:$C$53,"Sell")</f>
        <v>41666</v>
      </c>
      <c r="AI574" s="40">
        <f ca="1">AI573+SUMIFS('Transactions (Dated)'!$E$2:$E$53,'Transactions (Dated)'!$D$2:$D$53,'Share Values'!$V574,'Transactions (Dated)'!$B$2:$B$53,'Share Values'!AI$11,'Transactions (Dated)'!$C$2:$C$53,"Buy")-SUMIFS('Transactions (Dated)'!$E$2:$E$53,'Transactions (Dated)'!$D$2:$D$53,'Share Values'!$V574,'Transactions (Dated)'!$B$2:$B$53,'Share Values'!AI$11,'Transactions (Dated)'!$C$2:$C$53,"Sell")</f>
        <v>5973</v>
      </c>
      <c r="AJ574" s="40">
        <f ca="1">AJ573+SUMIFS('Transactions (Dated)'!$E$2:$E$53,'Transactions (Dated)'!$D$2:$D$53,'Share Values'!$V574,'Transactions (Dated)'!$B$2:$B$53,'Share Values'!AJ$11,'Transactions (Dated)'!$C$2:$C$53,"Buy")-SUMIFS('Transactions (Dated)'!$E$2:$E$53,'Transactions (Dated)'!$D$2:$D$53,'Share Values'!$V574,'Transactions (Dated)'!$B$2:$B$53,'Share Values'!AJ$11,'Transactions (Dated)'!$C$2:$C$53,"Sell")</f>
        <v>1246</v>
      </c>
      <c r="AM574" s="3">
        <f t="shared" si="225"/>
        <v>42732</v>
      </c>
      <c r="AN574" s="6">
        <f t="shared" ca="1" si="226"/>
        <v>43937.5</v>
      </c>
      <c r="AO574" s="6">
        <f t="shared" ca="1" si="227"/>
        <v>21656.25</v>
      </c>
      <c r="AP574" s="6">
        <f t="shared" ca="1" si="228"/>
        <v>0</v>
      </c>
      <c r="AQ574" s="6">
        <f t="shared" ca="1" si="229"/>
        <v>70401.320000000007</v>
      </c>
      <c r="AR574" s="6">
        <f t="shared" ca="1" si="230"/>
        <v>30383.119999999999</v>
      </c>
      <c r="AS574" s="6">
        <f t="shared" ca="1" si="231"/>
        <v>69972</v>
      </c>
      <c r="AT574" s="6">
        <f t="shared" ca="1" si="232"/>
        <v>49677</v>
      </c>
      <c r="AU574" s="6">
        <f t="shared" ca="1" si="233"/>
        <v>85063.99</v>
      </c>
      <c r="AV574" s="6">
        <f t="shared" ca="1" si="234"/>
        <v>55431.85</v>
      </c>
      <c r="AW574" s="6">
        <f t="shared" ca="1" si="235"/>
        <v>51969.56</v>
      </c>
      <c r="AX574" s="6">
        <f t="shared" ca="1" si="236"/>
        <v>66665.040000000008</v>
      </c>
      <c r="AY574" s="6">
        <f t="shared" ca="1" si="237"/>
        <v>60415.7</v>
      </c>
      <c r="AZ574" s="6">
        <f t="shared" ca="1" si="238"/>
        <v>45872.639999999999</v>
      </c>
      <c r="BA574" s="6">
        <f t="shared" ca="1" si="239"/>
        <v>51484.72</v>
      </c>
      <c r="BB574" s="6"/>
      <c r="BD574" s="4">
        <f t="shared" ca="1" si="240"/>
        <v>702930.69</v>
      </c>
      <c r="BF574" s="3">
        <f t="shared" si="241"/>
        <v>42732</v>
      </c>
      <c r="BG574" s="6">
        <f>BG573+SUMIFS('Transactions (Dated)'!H:H,'Transactions (Dated)'!D:D,'Share Values'!AM574)</f>
        <v>383757.10999999993</v>
      </c>
      <c r="BH574" s="6">
        <f ca="1">BH573+SUMIFS('Transactions (Dated)'!$F:$F,'Transactions (Dated)'!$D:$D,$BF574,'Transactions (Dated)'!$B:$B,BH$11,'Transactions (Dated)'!$C:$C,"Dividend (paid to cash)")*W574</f>
        <v>0</v>
      </c>
      <c r="BI574" s="6">
        <f ca="1">BI573+SUMIFS('Transactions (Dated)'!$F:$F,'Transactions (Dated)'!$D:$D,$BF574,'Transactions (Dated)'!$B:$B,BI$11,'Transactions (Dated)'!$C:$C,"Dividend (paid to cash)")*X574</f>
        <v>2421.875</v>
      </c>
      <c r="BJ574" s="6">
        <f ca="1">BJ573+SUMIFS('Transactions (Dated)'!$F:$F,'Transactions (Dated)'!$D:$D,$BF574,'Transactions (Dated)'!$B:$B,BJ$11,'Transactions (Dated)'!$C:$C,"Dividend (paid to cash)")*Y574</f>
        <v>0</v>
      </c>
      <c r="BK574" s="6">
        <f ca="1">BK573+SUMIFS('Transactions (Dated)'!$F:$F,'Transactions (Dated)'!$D:$D,$BF574,'Transactions (Dated)'!$B:$B,BK$11,'Transactions (Dated)'!$C:$C,"Dividend (paid to cash)")*Z574</f>
        <v>567.6</v>
      </c>
      <c r="BL574" s="6">
        <f ca="1">BL573+SUMIFS('Transactions (Dated)'!$F:$F,'Transactions (Dated)'!$D:$D,$BF574,'Transactions (Dated)'!$B:$B,BL$11,'Transactions (Dated)'!$C:$C,"Dividend (paid to cash)")*AA574</f>
        <v>0</v>
      </c>
      <c r="BM574" s="6">
        <f ca="1">BM573+SUMIFS('Transactions (Dated)'!$F:$F,'Transactions (Dated)'!$D:$D,$BF574,'Transactions (Dated)'!$B:$B,BM$11,'Transactions (Dated)'!$C:$C,"Dividend (paid to cash)")*AB574</f>
        <v>4311.8040000000001</v>
      </c>
      <c r="BN574" s="6">
        <f ca="1">BN573+SUMIFS('Transactions (Dated)'!$F:$F,'Transactions (Dated)'!$D:$D,$BF574,'Transactions (Dated)'!$B:$B,BN$11,'Transactions (Dated)'!$C:$C,"Dividend (paid to cash)")*AC574</f>
        <v>3190</v>
      </c>
      <c r="BO574" s="6">
        <f ca="1">BO573+SUMIFS('Transactions (Dated)'!$F:$F,'Transactions (Dated)'!$D:$D,$BF574,'Transactions (Dated)'!$B:$B,BO$11,'Transactions (Dated)'!$C:$C,"Dividend (paid to cash)")*AD574</f>
        <v>0</v>
      </c>
      <c r="BP574" s="6">
        <f ca="1">BP573+SUMIFS('Transactions (Dated)'!$F:$F,'Transactions (Dated)'!$D:$D,$BF574,'Transactions (Dated)'!$B:$B,BP$11,'Transactions (Dated)'!$C:$C,"Dividend (paid to cash)")*AE574</f>
        <v>0</v>
      </c>
      <c r="BQ574" s="6">
        <f ca="1">BQ573+SUMIFS('Transactions (Dated)'!$F:$F,'Transactions (Dated)'!$D:$D,$BF574,'Transactions (Dated)'!$B:$B,BQ$11,'Transactions (Dated)'!$C:$C,"Dividend (paid to cash)")*AF574</f>
        <v>182.94720000000001</v>
      </c>
      <c r="BR574" s="6">
        <f ca="1">BR573+SUMIFS('Transactions (Dated)'!$F:$F,'Transactions (Dated)'!$D:$D,$BF574,'Transactions (Dated)'!$B:$B,BR$11,'Transactions (Dated)'!$C:$C,"Dividend (paid to cash)")*AG574</f>
        <v>376.245</v>
      </c>
      <c r="BS574" s="6">
        <f ca="1">BS573+SUMIFS('Transactions (Dated)'!$F:$F,'Transactions (Dated)'!$D:$D,$BF574,'Transactions (Dated)'!$B:$B,BS$11,'Transactions (Dated)'!$C:$C,"Dividend (paid to cash)")*AH574</f>
        <v>0</v>
      </c>
      <c r="BT574" s="6">
        <f ca="1">BT573+SUMIFS('Transactions (Dated)'!$F:$F,'Transactions (Dated)'!$D:$D,$BF574,'Transactions (Dated)'!$B:$B,BT$11,'Transactions (Dated)'!$C:$C,"Dividend (paid to cash)")*AI574</f>
        <v>0</v>
      </c>
      <c r="BU574" s="6">
        <f ca="1">BU573+SUMIFS('Transactions (Dated)'!$F:$F,'Transactions (Dated)'!$D:$D,$BF574,'Transactions (Dated)'!$B:$B,BU$11,'Transactions (Dated)'!$C:$C,"Dividend (paid to cash)")*AJ574</f>
        <v>0</v>
      </c>
      <c r="BX574" s="6">
        <f t="shared" ca="1" si="242"/>
        <v>394807.5811999999</v>
      </c>
      <c r="BZ574" s="3">
        <f t="shared" si="243"/>
        <v>42732</v>
      </c>
      <c r="CA574" s="4">
        <f t="shared" ca="1" si="244"/>
        <v>702930.69</v>
      </c>
      <c r="CB574" s="4">
        <f t="shared" ca="1" si="245"/>
        <v>394807.5811999999</v>
      </c>
      <c r="CD574" s="4">
        <f t="shared" ca="1" si="246"/>
        <v>1097738.2711999998</v>
      </c>
    </row>
    <row r="575" spans="2:82" x14ac:dyDescent="0.15">
      <c r="B575" s="3">
        <f t="shared" si="221"/>
        <v>42733</v>
      </c>
      <c r="C575" s="2">
        <v>15422.1</v>
      </c>
      <c r="E575" s="70">
        <v>42733</v>
      </c>
      <c r="F575" s="69">
        <v>9.3800000000000008</v>
      </c>
      <c r="G575" s="69">
        <v>2.27</v>
      </c>
      <c r="H575" s="69">
        <v>20.78</v>
      </c>
      <c r="I575" s="69">
        <v>37.47</v>
      </c>
      <c r="J575" s="69">
        <v>13.32</v>
      </c>
      <c r="K575" s="69">
        <v>14.41</v>
      </c>
      <c r="L575" s="69">
        <v>17.25</v>
      </c>
      <c r="M575" s="69">
        <v>6.37</v>
      </c>
      <c r="N575" s="69">
        <v>8.15</v>
      </c>
      <c r="O575" s="69">
        <v>11.64</v>
      </c>
      <c r="P575" s="69">
        <v>24</v>
      </c>
      <c r="Q575" s="69">
        <v>1.44</v>
      </c>
      <c r="R575" s="69">
        <v>7.49</v>
      </c>
      <c r="S575" s="69">
        <v>41.69</v>
      </c>
      <c r="V575" s="3">
        <f t="shared" si="224"/>
        <v>42733</v>
      </c>
      <c r="W575" s="40">
        <f ca="1">W574+SUMIFS('Transactions (Dated)'!$E$2:$E$53,'Transactions (Dated)'!$D$2:$D$53,'Share Values'!$V575,'Transactions (Dated)'!$B$2:$B$53,'Share Values'!W$11,'Transactions (Dated)'!$C$2:$C$53,"Buy")-SUMIFS('Transactions (Dated)'!$E$2:$E$53,'Transactions (Dated)'!$D$2:$D$53,'Share Values'!$V575,'Transactions (Dated)'!$B$2:$B$53,'Share Values'!W$11,'Transactions (Dated)'!$C$2:$C$53,"Sell")</f>
        <v>4625</v>
      </c>
      <c r="X575" s="40">
        <f ca="1">X574+SUMIFS('Transactions (Dated)'!$E$2:$E$53,'Transactions (Dated)'!$D$2:$D$53,'Share Values'!$V575,'Transactions (Dated)'!$B$2:$B$53,'Share Values'!X$11,'Transactions (Dated)'!$C$2:$C$53,"Buy")-SUMIFS('Transactions (Dated)'!$E$2:$E$53,'Transactions (Dated)'!$D$2:$D$53,'Share Values'!$V575,'Transactions (Dated)'!$B$2:$B$53,'Share Values'!X$11,'Transactions (Dated)'!$C$2:$C$53,"Sell")</f>
        <v>9375</v>
      </c>
      <c r="Y575" s="40">
        <f ca="1">Y574+SUMIFS('Transactions (Dated)'!$E$2:$E$53,'Transactions (Dated)'!$D$2:$D$53,'Share Values'!$V575,'Transactions (Dated)'!$B$2:$B$53,'Share Values'!Y$11,'Transactions (Dated)'!$C$2:$C$53,"Buy")-SUMIFS('Transactions (Dated)'!$E$2:$E$53,'Transactions (Dated)'!$D$2:$D$53,'Share Values'!$V575,'Transactions (Dated)'!$B$2:$B$53,'Share Values'!Y$11,'Transactions (Dated)'!$C$2:$C$53,"Sell")</f>
        <v>0</v>
      </c>
      <c r="Z575" s="40">
        <f ca="1">Z574+SUMIFS('Transactions (Dated)'!$E$2:$E$53,'Transactions (Dated)'!$D$2:$D$53,'Share Values'!$V575,'Transactions (Dated)'!$B$2:$B$53,'Share Values'!Z$11,'Transactions (Dated)'!$C$2:$C$53,"Buy")-SUMIFS('Transactions (Dated)'!$E$2:$E$53,'Transactions (Dated)'!$D$2:$D$53,'Share Values'!$V575,'Transactions (Dated)'!$B$2:$B$53,'Share Values'!Z$11,'Transactions (Dated)'!$C$2:$C$53,"Sell")</f>
        <v>1892</v>
      </c>
      <c r="AA575" s="40">
        <f ca="1">AA574+SUMIFS('Transactions (Dated)'!$E$2:$E$53,'Transactions (Dated)'!$D$2:$D$53,'Share Values'!$V575,'Transactions (Dated)'!$B$2:$B$53,'Share Values'!AA$11,'Transactions (Dated)'!$C$2:$C$53,"Buy")-SUMIFS('Transactions (Dated)'!$E$2:$E$53,'Transactions (Dated)'!$D$2:$D$53,'Share Values'!$V575,'Transactions (Dated)'!$B$2:$B$53,'Share Values'!AA$11,'Transactions (Dated)'!$C$2:$C$53,"Sell")</f>
        <v>2348</v>
      </c>
      <c r="AB575" s="40">
        <f ca="1">AB574+SUMIFS('Transactions (Dated)'!$E$2:$E$53,'Transactions (Dated)'!$D$2:$D$53,'Share Values'!$V575,'Transactions (Dated)'!$B$2:$B$53,'Share Values'!AB$11,'Transactions (Dated)'!$C$2:$C$53,"Buy")-SUMIFS('Transactions (Dated)'!$E$2:$E$53,'Transactions (Dated)'!$D$2:$D$53,'Share Values'!$V575,'Transactions (Dated)'!$B$2:$B$53,'Share Values'!AB$11,'Transactions (Dated)'!$C$2:$C$53,"Sell")</f>
        <v>4900</v>
      </c>
      <c r="AC575" s="40">
        <f ca="1">AC574+SUMIFS('Transactions (Dated)'!$E$2:$E$53,'Transactions (Dated)'!$D$2:$D$53,'Share Values'!$V575,'Transactions (Dated)'!$B$2:$B$53,'Share Values'!AC$11,'Transactions (Dated)'!$C$2:$C$53,"Buy")-SUMIFS('Transactions (Dated)'!$E$2:$E$53,'Transactions (Dated)'!$D$2:$D$53,'Share Values'!$V575,'Transactions (Dated)'!$B$2:$B$53,'Share Values'!AC$11,'Transactions (Dated)'!$C$2:$C$53,"Sell")</f>
        <v>2900</v>
      </c>
      <c r="AD575" s="40">
        <f ca="1">AD574+SUMIFS('Transactions (Dated)'!$E$2:$E$53,'Transactions (Dated)'!$D$2:$D$53,'Share Values'!$V575,'Transactions (Dated)'!$B$2:$B$53,'Share Values'!AD$11,'Transactions (Dated)'!$C$2:$C$53,"Buy")-SUMIFS('Transactions (Dated)'!$E$2:$E$53,'Transactions (Dated)'!$D$2:$D$53,'Share Values'!$V575,'Transactions (Dated)'!$B$2:$B$53,'Share Values'!AD$11,'Transactions (Dated)'!$C$2:$C$53,"Sell")</f>
        <v>14201</v>
      </c>
      <c r="AE575" s="40">
        <f ca="1">AE574+SUMIFS('Transactions (Dated)'!$E$2:$E$53,'Transactions (Dated)'!$D$2:$D$53,'Share Values'!$V575,'Transactions (Dated)'!$B$2:$B$53,'Share Values'!AE$11,'Transactions (Dated)'!$C$2:$C$53,"Buy")-SUMIFS('Transactions (Dated)'!$E$2:$E$53,'Transactions (Dated)'!$D$2:$D$53,'Share Values'!$V575,'Transactions (Dated)'!$B$2:$B$53,'Share Values'!AE$11,'Transactions (Dated)'!$C$2:$C$53,"Sell")</f>
        <v>6835</v>
      </c>
      <c r="AF575" s="40">
        <f ca="1">AF574+SUMIFS('Transactions (Dated)'!$E$2:$E$53,'Transactions (Dated)'!$D$2:$D$53,'Share Values'!$V575,'Transactions (Dated)'!$B$2:$B$53,'Share Values'!AF$11,'Transactions (Dated)'!$C$2:$C$53,"Buy")-SUMIFS('Transactions (Dated)'!$E$2:$E$53,'Transactions (Dated)'!$D$2:$D$53,'Share Values'!$V575,'Transactions (Dated)'!$B$2:$B$53,'Share Values'!AF$11,'Transactions (Dated)'!$C$2:$C$53,"Sell")</f>
        <v>4484</v>
      </c>
      <c r="AG575" s="40">
        <f ca="1">AG574+SUMIFS('Transactions (Dated)'!$E$2:$E$53,'Transactions (Dated)'!$D$2:$D$53,'Share Values'!$V575,'Transactions (Dated)'!$B$2:$B$53,'Share Values'!AG$11,'Transactions (Dated)'!$C$2:$C$53,"Buy")-SUMIFS('Transactions (Dated)'!$E$2:$E$53,'Transactions (Dated)'!$D$2:$D$53,'Share Values'!$V575,'Transactions (Dated)'!$B$2:$B$53,'Share Values'!AG$11,'Transactions (Dated)'!$C$2:$C$53,"Sell")</f>
        <v>2787</v>
      </c>
      <c r="AH575" s="40">
        <f ca="1">AH574+SUMIFS('Transactions (Dated)'!$E$2:$E$53,'Transactions (Dated)'!$D$2:$D$53,'Share Values'!$V575,'Transactions (Dated)'!$B$2:$B$53,'Share Values'!AH$11,'Transactions (Dated)'!$C$2:$C$53,"Buy")-SUMIFS('Transactions (Dated)'!$E$2:$E$53,'Transactions (Dated)'!$D$2:$D$53,'Share Values'!$V575,'Transactions (Dated)'!$B$2:$B$53,'Share Values'!AH$11,'Transactions (Dated)'!$C$2:$C$53,"Sell")</f>
        <v>41666</v>
      </c>
      <c r="AI575" s="40">
        <f ca="1">AI574+SUMIFS('Transactions (Dated)'!$E$2:$E$53,'Transactions (Dated)'!$D$2:$D$53,'Share Values'!$V575,'Transactions (Dated)'!$B$2:$B$53,'Share Values'!AI$11,'Transactions (Dated)'!$C$2:$C$53,"Buy")-SUMIFS('Transactions (Dated)'!$E$2:$E$53,'Transactions (Dated)'!$D$2:$D$53,'Share Values'!$V575,'Transactions (Dated)'!$B$2:$B$53,'Share Values'!AI$11,'Transactions (Dated)'!$C$2:$C$53,"Sell")</f>
        <v>5973</v>
      </c>
      <c r="AJ575" s="40">
        <f ca="1">AJ574+SUMIFS('Transactions (Dated)'!$E$2:$E$53,'Transactions (Dated)'!$D$2:$D$53,'Share Values'!$V575,'Transactions (Dated)'!$B$2:$B$53,'Share Values'!AJ$11,'Transactions (Dated)'!$C$2:$C$53,"Buy")-SUMIFS('Transactions (Dated)'!$E$2:$E$53,'Transactions (Dated)'!$D$2:$D$53,'Share Values'!$V575,'Transactions (Dated)'!$B$2:$B$53,'Share Values'!AJ$11,'Transactions (Dated)'!$C$2:$C$53,"Sell")</f>
        <v>1246</v>
      </c>
      <c r="AM575" s="3">
        <f t="shared" si="225"/>
        <v>42733</v>
      </c>
      <c r="AN575" s="6">
        <f t="shared" ca="1" si="226"/>
        <v>43382.5</v>
      </c>
      <c r="AO575" s="6">
        <f t="shared" ca="1" si="227"/>
        <v>21281.25</v>
      </c>
      <c r="AP575" s="6">
        <f t="shared" ca="1" si="228"/>
        <v>0</v>
      </c>
      <c r="AQ575" s="6">
        <f t="shared" ca="1" si="229"/>
        <v>70893.239999999991</v>
      </c>
      <c r="AR575" s="6">
        <f t="shared" ca="1" si="230"/>
        <v>31275.360000000001</v>
      </c>
      <c r="AS575" s="6">
        <f t="shared" ca="1" si="231"/>
        <v>70609</v>
      </c>
      <c r="AT575" s="6">
        <f t="shared" ca="1" si="232"/>
        <v>50025</v>
      </c>
      <c r="AU575" s="6">
        <f t="shared" ca="1" si="233"/>
        <v>90460.37</v>
      </c>
      <c r="AV575" s="6">
        <f t="shared" ca="1" si="234"/>
        <v>55705.25</v>
      </c>
      <c r="AW575" s="6">
        <f t="shared" ca="1" si="235"/>
        <v>52193.760000000002</v>
      </c>
      <c r="AX575" s="6">
        <f t="shared" ca="1" si="236"/>
        <v>66888</v>
      </c>
      <c r="AY575" s="6">
        <f t="shared" ca="1" si="237"/>
        <v>59999.040000000001</v>
      </c>
      <c r="AZ575" s="6">
        <f t="shared" ca="1" si="238"/>
        <v>44737.770000000004</v>
      </c>
      <c r="BA575" s="6">
        <f t="shared" ca="1" si="239"/>
        <v>51945.74</v>
      </c>
      <c r="BB575" s="6"/>
      <c r="BD575" s="4">
        <f t="shared" ca="1" si="240"/>
        <v>709396.28</v>
      </c>
      <c r="BF575" s="3">
        <f t="shared" si="241"/>
        <v>42733</v>
      </c>
      <c r="BG575" s="6">
        <f>BG574+SUMIFS('Transactions (Dated)'!H:H,'Transactions (Dated)'!D:D,'Share Values'!AM575)</f>
        <v>383757.10999999993</v>
      </c>
      <c r="BH575" s="6">
        <f ca="1">BH574+SUMIFS('Transactions (Dated)'!$F:$F,'Transactions (Dated)'!$D:$D,$BF575,'Transactions (Dated)'!$B:$B,BH$11,'Transactions (Dated)'!$C:$C,"Dividend (paid to cash)")*W575</f>
        <v>0</v>
      </c>
      <c r="BI575" s="6">
        <f ca="1">BI574+SUMIFS('Transactions (Dated)'!$F:$F,'Transactions (Dated)'!$D:$D,$BF575,'Transactions (Dated)'!$B:$B,BI$11,'Transactions (Dated)'!$C:$C,"Dividend (paid to cash)")*X575</f>
        <v>2421.875</v>
      </c>
      <c r="BJ575" s="6">
        <f ca="1">BJ574+SUMIFS('Transactions (Dated)'!$F:$F,'Transactions (Dated)'!$D:$D,$BF575,'Transactions (Dated)'!$B:$B,BJ$11,'Transactions (Dated)'!$C:$C,"Dividend (paid to cash)")*Y575</f>
        <v>0</v>
      </c>
      <c r="BK575" s="6">
        <f ca="1">BK574+SUMIFS('Transactions (Dated)'!$F:$F,'Transactions (Dated)'!$D:$D,$BF575,'Transactions (Dated)'!$B:$B,BK$11,'Transactions (Dated)'!$C:$C,"Dividend (paid to cash)")*Z575</f>
        <v>567.6</v>
      </c>
      <c r="BL575" s="6">
        <f ca="1">BL574+SUMIFS('Transactions (Dated)'!$F:$F,'Transactions (Dated)'!$D:$D,$BF575,'Transactions (Dated)'!$B:$B,BL$11,'Transactions (Dated)'!$C:$C,"Dividend (paid to cash)")*AA575</f>
        <v>0</v>
      </c>
      <c r="BM575" s="6">
        <f ca="1">BM574+SUMIFS('Transactions (Dated)'!$F:$F,'Transactions (Dated)'!$D:$D,$BF575,'Transactions (Dated)'!$B:$B,BM$11,'Transactions (Dated)'!$C:$C,"Dividend (paid to cash)")*AB575</f>
        <v>4311.8040000000001</v>
      </c>
      <c r="BN575" s="6">
        <f ca="1">BN574+SUMIFS('Transactions (Dated)'!$F:$F,'Transactions (Dated)'!$D:$D,$BF575,'Transactions (Dated)'!$B:$B,BN$11,'Transactions (Dated)'!$C:$C,"Dividend (paid to cash)")*AC575</f>
        <v>3190</v>
      </c>
      <c r="BO575" s="6">
        <f ca="1">BO574+SUMIFS('Transactions (Dated)'!$F:$F,'Transactions (Dated)'!$D:$D,$BF575,'Transactions (Dated)'!$B:$B,BO$11,'Transactions (Dated)'!$C:$C,"Dividend (paid to cash)")*AD575</f>
        <v>0</v>
      </c>
      <c r="BP575" s="6">
        <f ca="1">BP574+SUMIFS('Transactions (Dated)'!$F:$F,'Transactions (Dated)'!$D:$D,$BF575,'Transactions (Dated)'!$B:$B,BP$11,'Transactions (Dated)'!$C:$C,"Dividend (paid to cash)")*AE575</f>
        <v>0</v>
      </c>
      <c r="BQ575" s="6">
        <f ca="1">BQ574+SUMIFS('Transactions (Dated)'!$F:$F,'Transactions (Dated)'!$D:$D,$BF575,'Transactions (Dated)'!$B:$B,BQ$11,'Transactions (Dated)'!$C:$C,"Dividend (paid to cash)")*AF575</f>
        <v>182.94720000000001</v>
      </c>
      <c r="BR575" s="6">
        <f ca="1">BR574+SUMIFS('Transactions (Dated)'!$F:$F,'Transactions (Dated)'!$D:$D,$BF575,'Transactions (Dated)'!$B:$B,BR$11,'Transactions (Dated)'!$C:$C,"Dividend (paid to cash)")*AG575</f>
        <v>376.245</v>
      </c>
      <c r="BS575" s="6">
        <f ca="1">BS574+SUMIFS('Transactions (Dated)'!$F:$F,'Transactions (Dated)'!$D:$D,$BF575,'Transactions (Dated)'!$B:$B,BS$11,'Transactions (Dated)'!$C:$C,"Dividend (paid to cash)")*AH575</f>
        <v>0</v>
      </c>
      <c r="BT575" s="6">
        <f ca="1">BT574+SUMIFS('Transactions (Dated)'!$F:$F,'Transactions (Dated)'!$D:$D,$BF575,'Transactions (Dated)'!$B:$B,BT$11,'Transactions (Dated)'!$C:$C,"Dividend (paid to cash)")*AI575</f>
        <v>0</v>
      </c>
      <c r="BU575" s="6">
        <f ca="1">BU574+SUMIFS('Transactions (Dated)'!$F:$F,'Transactions (Dated)'!$D:$D,$BF575,'Transactions (Dated)'!$B:$B,BU$11,'Transactions (Dated)'!$C:$C,"Dividend (paid to cash)")*AJ575</f>
        <v>0</v>
      </c>
      <c r="BX575" s="6">
        <f t="shared" ca="1" si="242"/>
        <v>394807.5811999999</v>
      </c>
      <c r="BZ575" s="3">
        <f t="shared" si="243"/>
        <v>42733</v>
      </c>
      <c r="CA575" s="4">
        <f t="shared" ca="1" si="244"/>
        <v>709396.28</v>
      </c>
      <c r="CB575" s="4">
        <f t="shared" ca="1" si="245"/>
        <v>394807.5811999999</v>
      </c>
      <c r="CD575" s="4">
        <f t="shared" ca="1" si="246"/>
        <v>1104203.8611999999</v>
      </c>
    </row>
    <row r="576" spans="2:82" x14ac:dyDescent="0.15">
      <c r="B576" s="3">
        <f t="shared" si="221"/>
        <v>42734</v>
      </c>
      <c r="C576" s="2">
        <v>15287.6</v>
      </c>
      <c r="E576" s="70">
        <v>42734</v>
      </c>
      <c r="F576" s="69">
        <v>9.24</v>
      </c>
      <c r="G576" s="69">
        <v>2.27</v>
      </c>
      <c r="H576" s="69">
        <v>20.61</v>
      </c>
      <c r="I576" s="69">
        <v>37.32</v>
      </c>
      <c r="J576" s="69">
        <v>12.82</v>
      </c>
      <c r="K576" s="69">
        <v>14.34</v>
      </c>
      <c r="L576" s="69">
        <v>17.440000000000001</v>
      </c>
      <c r="M576" s="69">
        <v>6.25</v>
      </c>
      <c r="N576" s="69">
        <v>8.2899999999999991</v>
      </c>
      <c r="O576" s="69">
        <v>11.7</v>
      </c>
      <c r="P576" s="69">
        <v>23.95</v>
      </c>
      <c r="Q576" s="69">
        <v>1.46</v>
      </c>
      <c r="R576" s="69">
        <v>7.68</v>
      </c>
      <c r="S576" s="69">
        <v>41.46</v>
      </c>
      <c r="V576" s="3">
        <f t="shared" si="224"/>
        <v>42734</v>
      </c>
      <c r="W576" s="40">
        <f ca="1">W575+SUMIFS('Transactions (Dated)'!$E$2:$E$53,'Transactions (Dated)'!$D$2:$D$53,'Share Values'!$V576,'Transactions (Dated)'!$B$2:$B$53,'Share Values'!W$11,'Transactions (Dated)'!$C$2:$C$53,"Buy")-SUMIFS('Transactions (Dated)'!$E$2:$E$53,'Transactions (Dated)'!$D$2:$D$53,'Share Values'!$V576,'Transactions (Dated)'!$B$2:$B$53,'Share Values'!W$11,'Transactions (Dated)'!$C$2:$C$53,"Sell")</f>
        <v>4625</v>
      </c>
      <c r="X576" s="40">
        <f ca="1">X575+SUMIFS('Transactions (Dated)'!$E$2:$E$53,'Transactions (Dated)'!$D$2:$D$53,'Share Values'!$V576,'Transactions (Dated)'!$B$2:$B$53,'Share Values'!X$11,'Transactions (Dated)'!$C$2:$C$53,"Buy")-SUMIFS('Transactions (Dated)'!$E$2:$E$53,'Transactions (Dated)'!$D$2:$D$53,'Share Values'!$V576,'Transactions (Dated)'!$B$2:$B$53,'Share Values'!X$11,'Transactions (Dated)'!$C$2:$C$53,"Sell")</f>
        <v>9375</v>
      </c>
      <c r="Y576" s="40">
        <f ca="1">Y575+SUMIFS('Transactions (Dated)'!$E$2:$E$53,'Transactions (Dated)'!$D$2:$D$53,'Share Values'!$V576,'Transactions (Dated)'!$B$2:$B$53,'Share Values'!Y$11,'Transactions (Dated)'!$C$2:$C$53,"Buy")-SUMIFS('Transactions (Dated)'!$E$2:$E$53,'Transactions (Dated)'!$D$2:$D$53,'Share Values'!$V576,'Transactions (Dated)'!$B$2:$B$53,'Share Values'!Y$11,'Transactions (Dated)'!$C$2:$C$53,"Sell")</f>
        <v>0</v>
      </c>
      <c r="Z576" s="40">
        <f ca="1">Z575+SUMIFS('Transactions (Dated)'!$E$2:$E$53,'Transactions (Dated)'!$D$2:$D$53,'Share Values'!$V576,'Transactions (Dated)'!$B$2:$B$53,'Share Values'!Z$11,'Transactions (Dated)'!$C$2:$C$53,"Buy")-SUMIFS('Transactions (Dated)'!$E$2:$E$53,'Transactions (Dated)'!$D$2:$D$53,'Share Values'!$V576,'Transactions (Dated)'!$B$2:$B$53,'Share Values'!Z$11,'Transactions (Dated)'!$C$2:$C$53,"Sell")</f>
        <v>1892</v>
      </c>
      <c r="AA576" s="40">
        <f ca="1">AA575+SUMIFS('Transactions (Dated)'!$E$2:$E$53,'Transactions (Dated)'!$D$2:$D$53,'Share Values'!$V576,'Transactions (Dated)'!$B$2:$B$53,'Share Values'!AA$11,'Transactions (Dated)'!$C$2:$C$53,"Buy")-SUMIFS('Transactions (Dated)'!$E$2:$E$53,'Transactions (Dated)'!$D$2:$D$53,'Share Values'!$V576,'Transactions (Dated)'!$B$2:$B$53,'Share Values'!AA$11,'Transactions (Dated)'!$C$2:$C$53,"Sell")</f>
        <v>2348</v>
      </c>
      <c r="AB576" s="40">
        <f ca="1">AB575+SUMIFS('Transactions (Dated)'!$E$2:$E$53,'Transactions (Dated)'!$D$2:$D$53,'Share Values'!$V576,'Transactions (Dated)'!$B$2:$B$53,'Share Values'!AB$11,'Transactions (Dated)'!$C$2:$C$53,"Buy")-SUMIFS('Transactions (Dated)'!$E$2:$E$53,'Transactions (Dated)'!$D$2:$D$53,'Share Values'!$V576,'Transactions (Dated)'!$B$2:$B$53,'Share Values'!AB$11,'Transactions (Dated)'!$C$2:$C$53,"Sell")</f>
        <v>4900</v>
      </c>
      <c r="AC576" s="40">
        <f ca="1">AC575+SUMIFS('Transactions (Dated)'!$E$2:$E$53,'Transactions (Dated)'!$D$2:$D$53,'Share Values'!$V576,'Transactions (Dated)'!$B$2:$B$53,'Share Values'!AC$11,'Transactions (Dated)'!$C$2:$C$53,"Buy")-SUMIFS('Transactions (Dated)'!$E$2:$E$53,'Transactions (Dated)'!$D$2:$D$53,'Share Values'!$V576,'Transactions (Dated)'!$B$2:$B$53,'Share Values'!AC$11,'Transactions (Dated)'!$C$2:$C$53,"Sell")</f>
        <v>2900</v>
      </c>
      <c r="AD576" s="40">
        <f ca="1">AD575+SUMIFS('Transactions (Dated)'!$E$2:$E$53,'Transactions (Dated)'!$D$2:$D$53,'Share Values'!$V576,'Transactions (Dated)'!$B$2:$B$53,'Share Values'!AD$11,'Transactions (Dated)'!$C$2:$C$53,"Buy")-SUMIFS('Transactions (Dated)'!$E$2:$E$53,'Transactions (Dated)'!$D$2:$D$53,'Share Values'!$V576,'Transactions (Dated)'!$B$2:$B$53,'Share Values'!AD$11,'Transactions (Dated)'!$C$2:$C$53,"Sell")</f>
        <v>14201</v>
      </c>
      <c r="AE576" s="40">
        <f ca="1">AE575+SUMIFS('Transactions (Dated)'!$E$2:$E$53,'Transactions (Dated)'!$D$2:$D$53,'Share Values'!$V576,'Transactions (Dated)'!$B$2:$B$53,'Share Values'!AE$11,'Transactions (Dated)'!$C$2:$C$53,"Buy")-SUMIFS('Transactions (Dated)'!$E$2:$E$53,'Transactions (Dated)'!$D$2:$D$53,'Share Values'!$V576,'Transactions (Dated)'!$B$2:$B$53,'Share Values'!AE$11,'Transactions (Dated)'!$C$2:$C$53,"Sell")</f>
        <v>6835</v>
      </c>
      <c r="AF576" s="40">
        <f ca="1">AF575+SUMIFS('Transactions (Dated)'!$E$2:$E$53,'Transactions (Dated)'!$D$2:$D$53,'Share Values'!$V576,'Transactions (Dated)'!$B$2:$B$53,'Share Values'!AF$11,'Transactions (Dated)'!$C$2:$C$53,"Buy")-SUMIFS('Transactions (Dated)'!$E$2:$E$53,'Transactions (Dated)'!$D$2:$D$53,'Share Values'!$V576,'Transactions (Dated)'!$B$2:$B$53,'Share Values'!AF$11,'Transactions (Dated)'!$C$2:$C$53,"Sell")</f>
        <v>4484</v>
      </c>
      <c r="AG576" s="40">
        <f ca="1">AG575+SUMIFS('Transactions (Dated)'!$E$2:$E$53,'Transactions (Dated)'!$D$2:$D$53,'Share Values'!$V576,'Transactions (Dated)'!$B$2:$B$53,'Share Values'!AG$11,'Transactions (Dated)'!$C$2:$C$53,"Buy")-SUMIFS('Transactions (Dated)'!$E$2:$E$53,'Transactions (Dated)'!$D$2:$D$53,'Share Values'!$V576,'Transactions (Dated)'!$B$2:$B$53,'Share Values'!AG$11,'Transactions (Dated)'!$C$2:$C$53,"Sell")</f>
        <v>2787</v>
      </c>
      <c r="AH576" s="40">
        <f ca="1">AH575+SUMIFS('Transactions (Dated)'!$E$2:$E$53,'Transactions (Dated)'!$D$2:$D$53,'Share Values'!$V576,'Transactions (Dated)'!$B$2:$B$53,'Share Values'!AH$11,'Transactions (Dated)'!$C$2:$C$53,"Buy")-SUMIFS('Transactions (Dated)'!$E$2:$E$53,'Transactions (Dated)'!$D$2:$D$53,'Share Values'!$V576,'Transactions (Dated)'!$B$2:$B$53,'Share Values'!AH$11,'Transactions (Dated)'!$C$2:$C$53,"Sell")</f>
        <v>41666</v>
      </c>
      <c r="AI576" s="40">
        <f ca="1">AI575+SUMIFS('Transactions (Dated)'!$E$2:$E$53,'Transactions (Dated)'!$D$2:$D$53,'Share Values'!$V576,'Transactions (Dated)'!$B$2:$B$53,'Share Values'!AI$11,'Transactions (Dated)'!$C$2:$C$53,"Buy")-SUMIFS('Transactions (Dated)'!$E$2:$E$53,'Transactions (Dated)'!$D$2:$D$53,'Share Values'!$V576,'Transactions (Dated)'!$B$2:$B$53,'Share Values'!AI$11,'Transactions (Dated)'!$C$2:$C$53,"Sell")</f>
        <v>5973</v>
      </c>
      <c r="AJ576" s="40">
        <f ca="1">AJ575+SUMIFS('Transactions (Dated)'!$E$2:$E$53,'Transactions (Dated)'!$D$2:$D$53,'Share Values'!$V576,'Transactions (Dated)'!$B$2:$B$53,'Share Values'!AJ$11,'Transactions (Dated)'!$C$2:$C$53,"Buy")-SUMIFS('Transactions (Dated)'!$E$2:$E$53,'Transactions (Dated)'!$D$2:$D$53,'Share Values'!$V576,'Transactions (Dated)'!$B$2:$B$53,'Share Values'!AJ$11,'Transactions (Dated)'!$C$2:$C$53,"Sell")</f>
        <v>1246</v>
      </c>
      <c r="AM576" s="3">
        <f t="shared" si="225"/>
        <v>42734</v>
      </c>
      <c r="AN576" s="6">
        <f t="shared" ca="1" si="226"/>
        <v>42735</v>
      </c>
      <c r="AO576" s="6">
        <f t="shared" ca="1" si="227"/>
        <v>21281.25</v>
      </c>
      <c r="AP576" s="6">
        <f t="shared" ca="1" si="228"/>
        <v>0</v>
      </c>
      <c r="AQ576" s="6">
        <f t="shared" ca="1" si="229"/>
        <v>70609.440000000002</v>
      </c>
      <c r="AR576" s="6">
        <f t="shared" ca="1" si="230"/>
        <v>30101.360000000001</v>
      </c>
      <c r="AS576" s="6">
        <f t="shared" ca="1" si="231"/>
        <v>70266</v>
      </c>
      <c r="AT576" s="6">
        <f t="shared" ca="1" si="232"/>
        <v>50576.000000000007</v>
      </c>
      <c r="AU576" s="6">
        <f t="shared" ca="1" si="233"/>
        <v>88756.25</v>
      </c>
      <c r="AV576" s="6">
        <f t="shared" ca="1" si="234"/>
        <v>56662.149999999994</v>
      </c>
      <c r="AW576" s="6">
        <f t="shared" ca="1" si="235"/>
        <v>52462.799999999996</v>
      </c>
      <c r="AX576" s="6">
        <f t="shared" ca="1" si="236"/>
        <v>66748.649999999994</v>
      </c>
      <c r="AY576" s="6">
        <f t="shared" ca="1" si="237"/>
        <v>60832.36</v>
      </c>
      <c r="AZ576" s="6">
        <f t="shared" ca="1" si="238"/>
        <v>45872.639999999999</v>
      </c>
      <c r="BA576" s="6">
        <f t="shared" ca="1" si="239"/>
        <v>51659.16</v>
      </c>
      <c r="BB576" s="6"/>
      <c r="BD576" s="4">
        <f t="shared" ca="1" si="240"/>
        <v>708563.05999999994</v>
      </c>
      <c r="BF576" s="3">
        <f t="shared" si="241"/>
        <v>42734</v>
      </c>
      <c r="BG576" s="6">
        <f>BG575+SUMIFS('Transactions (Dated)'!H:H,'Transactions (Dated)'!D:D,'Share Values'!AM576)</f>
        <v>383757.10999999993</v>
      </c>
      <c r="BH576" s="6">
        <f ca="1">BH575+SUMIFS('Transactions (Dated)'!$F:$F,'Transactions (Dated)'!$D:$D,$BF576,'Transactions (Dated)'!$B:$B,BH$11,'Transactions (Dated)'!$C:$C,"Dividend (paid to cash)")*W576</f>
        <v>0</v>
      </c>
      <c r="BI576" s="6">
        <f ca="1">BI575+SUMIFS('Transactions (Dated)'!$F:$F,'Transactions (Dated)'!$D:$D,$BF576,'Transactions (Dated)'!$B:$B,BI$11,'Transactions (Dated)'!$C:$C,"Dividend (paid to cash)")*X576</f>
        <v>2421.875</v>
      </c>
      <c r="BJ576" s="6">
        <f ca="1">BJ575+SUMIFS('Transactions (Dated)'!$F:$F,'Transactions (Dated)'!$D:$D,$BF576,'Transactions (Dated)'!$B:$B,BJ$11,'Transactions (Dated)'!$C:$C,"Dividend (paid to cash)")*Y576</f>
        <v>0</v>
      </c>
      <c r="BK576" s="6">
        <f ca="1">BK575+SUMIFS('Transactions (Dated)'!$F:$F,'Transactions (Dated)'!$D:$D,$BF576,'Transactions (Dated)'!$B:$B,BK$11,'Transactions (Dated)'!$C:$C,"Dividend (paid to cash)")*Z576</f>
        <v>567.6</v>
      </c>
      <c r="BL576" s="6">
        <f ca="1">BL575+SUMIFS('Transactions (Dated)'!$F:$F,'Transactions (Dated)'!$D:$D,$BF576,'Transactions (Dated)'!$B:$B,BL$11,'Transactions (Dated)'!$C:$C,"Dividend (paid to cash)")*AA576</f>
        <v>0</v>
      </c>
      <c r="BM576" s="6">
        <f ca="1">BM575+SUMIFS('Transactions (Dated)'!$F:$F,'Transactions (Dated)'!$D:$D,$BF576,'Transactions (Dated)'!$B:$B,BM$11,'Transactions (Dated)'!$C:$C,"Dividend (paid to cash)")*AB576</f>
        <v>4311.8040000000001</v>
      </c>
      <c r="BN576" s="6">
        <f ca="1">BN575+SUMIFS('Transactions (Dated)'!$F:$F,'Transactions (Dated)'!$D:$D,$BF576,'Transactions (Dated)'!$B:$B,BN$11,'Transactions (Dated)'!$C:$C,"Dividend (paid to cash)")*AC576</f>
        <v>3190</v>
      </c>
      <c r="BO576" s="6">
        <f ca="1">BO575+SUMIFS('Transactions (Dated)'!$F:$F,'Transactions (Dated)'!$D:$D,$BF576,'Transactions (Dated)'!$B:$B,BO$11,'Transactions (Dated)'!$C:$C,"Dividend (paid to cash)")*AD576</f>
        <v>0</v>
      </c>
      <c r="BP576" s="6">
        <f ca="1">BP575+SUMIFS('Transactions (Dated)'!$F:$F,'Transactions (Dated)'!$D:$D,$BF576,'Transactions (Dated)'!$B:$B,BP$11,'Transactions (Dated)'!$C:$C,"Dividend (paid to cash)")*AE576</f>
        <v>0</v>
      </c>
      <c r="BQ576" s="6">
        <f ca="1">BQ575+SUMIFS('Transactions (Dated)'!$F:$F,'Transactions (Dated)'!$D:$D,$BF576,'Transactions (Dated)'!$B:$B,BQ$11,'Transactions (Dated)'!$C:$C,"Dividend (paid to cash)")*AF576</f>
        <v>182.94720000000001</v>
      </c>
      <c r="BR576" s="6">
        <f ca="1">BR575+SUMIFS('Transactions (Dated)'!$F:$F,'Transactions (Dated)'!$D:$D,$BF576,'Transactions (Dated)'!$B:$B,BR$11,'Transactions (Dated)'!$C:$C,"Dividend (paid to cash)")*AG576</f>
        <v>376.245</v>
      </c>
      <c r="BS576" s="6">
        <f ca="1">BS575+SUMIFS('Transactions (Dated)'!$F:$F,'Transactions (Dated)'!$D:$D,$BF576,'Transactions (Dated)'!$B:$B,BS$11,'Transactions (Dated)'!$C:$C,"Dividend (paid to cash)")*AH576</f>
        <v>0</v>
      </c>
      <c r="BT576" s="6">
        <f ca="1">BT575+SUMIFS('Transactions (Dated)'!$F:$F,'Transactions (Dated)'!$D:$D,$BF576,'Transactions (Dated)'!$B:$B,BT$11,'Transactions (Dated)'!$C:$C,"Dividend (paid to cash)")*AI576</f>
        <v>0</v>
      </c>
      <c r="BU576" s="6">
        <f ca="1">BU575+SUMIFS('Transactions (Dated)'!$F:$F,'Transactions (Dated)'!$D:$D,$BF576,'Transactions (Dated)'!$B:$B,BU$11,'Transactions (Dated)'!$C:$C,"Dividend (paid to cash)")*AJ576</f>
        <v>0</v>
      </c>
      <c r="BX576" s="6">
        <f t="shared" ca="1" si="242"/>
        <v>394807.5811999999</v>
      </c>
      <c r="BZ576" s="3">
        <f t="shared" si="243"/>
        <v>42734</v>
      </c>
      <c r="CA576" s="4">
        <f t="shared" ca="1" si="244"/>
        <v>708563.05999999994</v>
      </c>
      <c r="CB576" s="4">
        <f t="shared" ca="1" si="245"/>
        <v>394807.5811999999</v>
      </c>
      <c r="CD576" s="4">
        <f t="shared" ca="1" si="246"/>
        <v>1103370.6412</v>
      </c>
    </row>
    <row r="577" spans="2:82" x14ac:dyDescent="0.15">
      <c r="B577" s="3">
        <f t="shared" si="221"/>
        <v>42738</v>
      </c>
      <c r="C577" s="2">
        <v>15403</v>
      </c>
      <c r="E577" s="70">
        <v>42738</v>
      </c>
      <c r="F577" s="69">
        <v>9.33</v>
      </c>
      <c r="G577" s="69">
        <v>2.46</v>
      </c>
      <c r="H577" s="69">
        <v>20.75</v>
      </c>
      <c r="I577" s="69">
        <v>37.24</v>
      </c>
      <c r="J577" s="69">
        <v>13.12</v>
      </c>
      <c r="K577" s="69">
        <v>14.18</v>
      </c>
      <c r="L577" s="69">
        <v>17.649999999999999</v>
      </c>
      <c r="M577" s="69">
        <v>6.37</v>
      </c>
      <c r="N577" s="69">
        <v>8.0299999999999994</v>
      </c>
      <c r="O577" s="69">
        <v>11.8</v>
      </c>
      <c r="P577" s="69">
        <v>23.65</v>
      </c>
      <c r="Q577" s="69">
        <v>1.61</v>
      </c>
      <c r="R577" s="69">
        <v>7.99</v>
      </c>
      <c r="S577" s="69">
        <v>41.15</v>
      </c>
      <c r="V577" s="3">
        <f t="shared" si="224"/>
        <v>42738</v>
      </c>
      <c r="W577" s="40">
        <f ca="1">W576+SUMIFS('Transactions (Dated)'!$E$2:$E$53,'Transactions (Dated)'!$D$2:$D$53,'Share Values'!$V577,'Transactions (Dated)'!$B$2:$B$53,'Share Values'!W$11,'Transactions (Dated)'!$C$2:$C$53,"Buy")-SUMIFS('Transactions (Dated)'!$E$2:$E$53,'Transactions (Dated)'!$D$2:$D$53,'Share Values'!$V577,'Transactions (Dated)'!$B$2:$B$53,'Share Values'!W$11,'Transactions (Dated)'!$C$2:$C$53,"Sell")</f>
        <v>4625</v>
      </c>
      <c r="X577" s="40">
        <f ca="1">X576+SUMIFS('Transactions (Dated)'!$E$2:$E$53,'Transactions (Dated)'!$D$2:$D$53,'Share Values'!$V577,'Transactions (Dated)'!$B$2:$B$53,'Share Values'!X$11,'Transactions (Dated)'!$C$2:$C$53,"Buy")-SUMIFS('Transactions (Dated)'!$E$2:$E$53,'Transactions (Dated)'!$D$2:$D$53,'Share Values'!$V577,'Transactions (Dated)'!$B$2:$B$53,'Share Values'!X$11,'Transactions (Dated)'!$C$2:$C$53,"Sell")</f>
        <v>9375</v>
      </c>
      <c r="Y577" s="40">
        <f ca="1">Y576+SUMIFS('Transactions (Dated)'!$E$2:$E$53,'Transactions (Dated)'!$D$2:$D$53,'Share Values'!$V577,'Transactions (Dated)'!$B$2:$B$53,'Share Values'!Y$11,'Transactions (Dated)'!$C$2:$C$53,"Buy")-SUMIFS('Transactions (Dated)'!$E$2:$E$53,'Transactions (Dated)'!$D$2:$D$53,'Share Values'!$V577,'Transactions (Dated)'!$B$2:$B$53,'Share Values'!Y$11,'Transactions (Dated)'!$C$2:$C$53,"Sell")</f>
        <v>0</v>
      </c>
      <c r="Z577" s="40">
        <f ca="1">Z576+SUMIFS('Transactions (Dated)'!$E$2:$E$53,'Transactions (Dated)'!$D$2:$D$53,'Share Values'!$V577,'Transactions (Dated)'!$B$2:$B$53,'Share Values'!Z$11,'Transactions (Dated)'!$C$2:$C$53,"Buy")-SUMIFS('Transactions (Dated)'!$E$2:$E$53,'Transactions (Dated)'!$D$2:$D$53,'Share Values'!$V577,'Transactions (Dated)'!$B$2:$B$53,'Share Values'!Z$11,'Transactions (Dated)'!$C$2:$C$53,"Sell")</f>
        <v>1892</v>
      </c>
      <c r="AA577" s="40">
        <f ca="1">AA576+SUMIFS('Transactions (Dated)'!$E$2:$E$53,'Transactions (Dated)'!$D$2:$D$53,'Share Values'!$V577,'Transactions (Dated)'!$B$2:$B$53,'Share Values'!AA$11,'Transactions (Dated)'!$C$2:$C$53,"Buy")-SUMIFS('Transactions (Dated)'!$E$2:$E$53,'Transactions (Dated)'!$D$2:$D$53,'Share Values'!$V577,'Transactions (Dated)'!$B$2:$B$53,'Share Values'!AA$11,'Transactions (Dated)'!$C$2:$C$53,"Sell")</f>
        <v>2348</v>
      </c>
      <c r="AB577" s="40">
        <f ca="1">AB576+SUMIFS('Transactions (Dated)'!$E$2:$E$53,'Transactions (Dated)'!$D$2:$D$53,'Share Values'!$V577,'Transactions (Dated)'!$B$2:$B$53,'Share Values'!AB$11,'Transactions (Dated)'!$C$2:$C$53,"Buy")-SUMIFS('Transactions (Dated)'!$E$2:$E$53,'Transactions (Dated)'!$D$2:$D$53,'Share Values'!$V577,'Transactions (Dated)'!$B$2:$B$53,'Share Values'!AB$11,'Transactions (Dated)'!$C$2:$C$53,"Sell")</f>
        <v>4900</v>
      </c>
      <c r="AC577" s="40">
        <f ca="1">AC576+SUMIFS('Transactions (Dated)'!$E$2:$E$53,'Transactions (Dated)'!$D$2:$D$53,'Share Values'!$V577,'Transactions (Dated)'!$B$2:$B$53,'Share Values'!AC$11,'Transactions (Dated)'!$C$2:$C$53,"Buy")-SUMIFS('Transactions (Dated)'!$E$2:$E$53,'Transactions (Dated)'!$D$2:$D$53,'Share Values'!$V577,'Transactions (Dated)'!$B$2:$B$53,'Share Values'!AC$11,'Transactions (Dated)'!$C$2:$C$53,"Sell")</f>
        <v>2900</v>
      </c>
      <c r="AD577" s="40">
        <f ca="1">AD576+SUMIFS('Transactions (Dated)'!$E$2:$E$53,'Transactions (Dated)'!$D$2:$D$53,'Share Values'!$V577,'Transactions (Dated)'!$B$2:$B$53,'Share Values'!AD$11,'Transactions (Dated)'!$C$2:$C$53,"Buy")-SUMIFS('Transactions (Dated)'!$E$2:$E$53,'Transactions (Dated)'!$D$2:$D$53,'Share Values'!$V577,'Transactions (Dated)'!$B$2:$B$53,'Share Values'!AD$11,'Transactions (Dated)'!$C$2:$C$53,"Sell")</f>
        <v>14201</v>
      </c>
      <c r="AE577" s="40">
        <f ca="1">AE576+SUMIFS('Transactions (Dated)'!$E$2:$E$53,'Transactions (Dated)'!$D$2:$D$53,'Share Values'!$V577,'Transactions (Dated)'!$B$2:$B$53,'Share Values'!AE$11,'Transactions (Dated)'!$C$2:$C$53,"Buy")-SUMIFS('Transactions (Dated)'!$E$2:$E$53,'Transactions (Dated)'!$D$2:$D$53,'Share Values'!$V577,'Transactions (Dated)'!$B$2:$B$53,'Share Values'!AE$11,'Transactions (Dated)'!$C$2:$C$53,"Sell")</f>
        <v>6835</v>
      </c>
      <c r="AF577" s="40">
        <f ca="1">AF576+SUMIFS('Transactions (Dated)'!$E$2:$E$53,'Transactions (Dated)'!$D$2:$D$53,'Share Values'!$V577,'Transactions (Dated)'!$B$2:$B$53,'Share Values'!AF$11,'Transactions (Dated)'!$C$2:$C$53,"Buy")-SUMIFS('Transactions (Dated)'!$E$2:$E$53,'Transactions (Dated)'!$D$2:$D$53,'Share Values'!$V577,'Transactions (Dated)'!$B$2:$B$53,'Share Values'!AF$11,'Transactions (Dated)'!$C$2:$C$53,"Sell")</f>
        <v>4484</v>
      </c>
      <c r="AG577" s="40">
        <f ca="1">AG576+SUMIFS('Transactions (Dated)'!$E$2:$E$53,'Transactions (Dated)'!$D$2:$D$53,'Share Values'!$V577,'Transactions (Dated)'!$B$2:$B$53,'Share Values'!AG$11,'Transactions (Dated)'!$C$2:$C$53,"Buy")-SUMIFS('Transactions (Dated)'!$E$2:$E$53,'Transactions (Dated)'!$D$2:$D$53,'Share Values'!$V577,'Transactions (Dated)'!$B$2:$B$53,'Share Values'!AG$11,'Transactions (Dated)'!$C$2:$C$53,"Sell")</f>
        <v>2787</v>
      </c>
      <c r="AH577" s="40">
        <f ca="1">AH576+SUMIFS('Transactions (Dated)'!$E$2:$E$53,'Transactions (Dated)'!$D$2:$D$53,'Share Values'!$V577,'Transactions (Dated)'!$B$2:$B$53,'Share Values'!AH$11,'Transactions (Dated)'!$C$2:$C$53,"Buy")-SUMIFS('Transactions (Dated)'!$E$2:$E$53,'Transactions (Dated)'!$D$2:$D$53,'Share Values'!$V577,'Transactions (Dated)'!$B$2:$B$53,'Share Values'!AH$11,'Transactions (Dated)'!$C$2:$C$53,"Sell")</f>
        <v>41666</v>
      </c>
      <c r="AI577" s="40">
        <f ca="1">AI576+SUMIFS('Transactions (Dated)'!$E$2:$E$53,'Transactions (Dated)'!$D$2:$D$53,'Share Values'!$V577,'Transactions (Dated)'!$B$2:$B$53,'Share Values'!AI$11,'Transactions (Dated)'!$C$2:$C$53,"Buy")-SUMIFS('Transactions (Dated)'!$E$2:$E$53,'Transactions (Dated)'!$D$2:$D$53,'Share Values'!$V577,'Transactions (Dated)'!$B$2:$B$53,'Share Values'!AI$11,'Transactions (Dated)'!$C$2:$C$53,"Sell")</f>
        <v>5973</v>
      </c>
      <c r="AJ577" s="40">
        <f ca="1">AJ576+SUMIFS('Transactions (Dated)'!$E$2:$E$53,'Transactions (Dated)'!$D$2:$D$53,'Share Values'!$V577,'Transactions (Dated)'!$B$2:$B$53,'Share Values'!AJ$11,'Transactions (Dated)'!$C$2:$C$53,"Buy")-SUMIFS('Transactions (Dated)'!$E$2:$E$53,'Transactions (Dated)'!$D$2:$D$53,'Share Values'!$V577,'Transactions (Dated)'!$B$2:$B$53,'Share Values'!AJ$11,'Transactions (Dated)'!$C$2:$C$53,"Sell")</f>
        <v>1246</v>
      </c>
      <c r="AM577" s="3">
        <f t="shared" si="225"/>
        <v>42738</v>
      </c>
      <c r="AN577" s="6">
        <f t="shared" ca="1" si="226"/>
        <v>43151.25</v>
      </c>
      <c r="AO577" s="6">
        <f t="shared" ca="1" si="227"/>
        <v>23062.5</v>
      </c>
      <c r="AP577" s="6">
        <f t="shared" ca="1" si="228"/>
        <v>0</v>
      </c>
      <c r="AQ577" s="6">
        <f t="shared" ca="1" si="229"/>
        <v>70458.080000000002</v>
      </c>
      <c r="AR577" s="6">
        <f t="shared" ca="1" si="230"/>
        <v>30805.759999999998</v>
      </c>
      <c r="AS577" s="6">
        <f t="shared" ca="1" si="231"/>
        <v>69482</v>
      </c>
      <c r="AT577" s="6">
        <f t="shared" ca="1" si="232"/>
        <v>51184.999999999993</v>
      </c>
      <c r="AU577" s="6">
        <f t="shared" ca="1" si="233"/>
        <v>90460.37</v>
      </c>
      <c r="AV577" s="6">
        <f t="shared" ca="1" si="234"/>
        <v>54885.049999999996</v>
      </c>
      <c r="AW577" s="6">
        <f t="shared" ca="1" si="235"/>
        <v>52911.200000000004</v>
      </c>
      <c r="AX577" s="6">
        <f t="shared" ca="1" si="236"/>
        <v>65912.55</v>
      </c>
      <c r="AY577" s="6">
        <f t="shared" ca="1" si="237"/>
        <v>67082.260000000009</v>
      </c>
      <c r="AZ577" s="6">
        <f t="shared" ca="1" si="238"/>
        <v>47724.270000000004</v>
      </c>
      <c r="BA577" s="6">
        <f t="shared" ca="1" si="239"/>
        <v>51272.9</v>
      </c>
      <c r="BB577" s="6"/>
      <c r="BD577" s="4">
        <f t="shared" ca="1" si="240"/>
        <v>718393.19000000006</v>
      </c>
      <c r="BF577" s="3">
        <f t="shared" si="241"/>
        <v>42738</v>
      </c>
      <c r="BG577" s="6">
        <f>BG576+SUMIFS('Transactions (Dated)'!H:H,'Transactions (Dated)'!D:D,'Share Values'!AM577)</f>
        <v>383757.10999999993</v>
      </c>
      <c r="BH577" s="6">
        <f ca="1">BH576+SUMIFS('Transactions (Dated)'!$F:$F,'Transactions (Dated)'!$D:$D,$BF577,'Transactions (Dated)'!$B:$B,BH$11,'Transactions (Dated)'!$C:$C,"Dividend (paid to cash)")*W577</f>
        <v>0</v>
      </c>
      <c r="BI577" s="6">
        <f ca="1">BI576+SUMIFS('Transactions (Dated)'!$F:$F,'Transactions (Dated)'!$D:$D,$BF577,'Transactions (Dated)'!$B:$B,BI$11,'Transactions (Dated)'!$C:$C,"Dividend (paid to cash)")*X577</f>
        <v>2421.875</v>
      </c>
      <c r="BJ577" s="6">
        <f ca="1">BJ576+SUMIFS('Transactions (Dated)'!$F:$F,'Transactions (Dated)'!$D:$D,$BF577,'Transactions (Dated)'!$B:$B,BJ$11,'Transactions (Dated)'!$C:$C,"Dividend (paid to cash)")*Y577</f>
        <v>0</v>
      </c>
      <c r="BK577" s="6">
        <f ca="1">BK576+SUMIFS('Transactions (Dated)'!$F:$F,'Transactions (Dated)'!$D:$D,$BF577,'Transactions (Dated)'!$B:$B,BK$11,'Transactions (Dated)'!$C:$C,"Dividend (paid to cash)")*Z577</f>
        <v>567.6</v>
      </c>
      <c r="BL577" s="6">
        <f ca="1">BL576+SUMIFS('Transactions (Dated)'!$F:$F,'Transactions (Dated)'!$D:$D,$BF577,'Transactions (Dated)'!$B:$B,BL$11,'Transactions (Dated)'!$C:$C,"Dividend (paid to cash)")*AA577</f>
        <v>0</v>
      </c>
      <c r="BM577" s="6">
        <f ca="1">BM576+SUMIFS('Transactions (Dated)'!$F:$F,'Transactions (Dated)'!$D:$D,$BF577,'Transactions (Dated)'!$B:$B,BM$11,'Transactions (Dated)'!$C:$C,"Dividend (paid to cash)")*AB577</f>
        <v>4311.8040000000001</v>
      </c>
      <c r="BN577" s="6">
        <f ca="1">BN576+SUMIFS('Transactions (Dated)'!$F:$F,'Transactions (Dated)'!$D:$D,$BF577,'Transactions (Dated)'!$B:$B,BN$11,'Transactions (Dated)'!$C:$C,"Dividend (paid to cash)")*AC577</f>
        <v>3190</v>
      </c>
      <c r="BO577" s="6">
        <f ca="1">BO576+SUMIFS('Transactions (Dated)'!$F:$F,'Transactions (Dated)'!$D:$D,$BF577,'Transactions (Dated)'!$B:$B,BO$11,'Transactions (Dated)'!$C:$C,"Dividend (paid to cash)")*AD577</f>
        <v>0</v>
      </c>
      <c r="BP577" s="6">
        <f ca="1">BP576+SUMIFS('Transactions (Dated)'!$F:$F,'Transactions (Dated)'!$D:$D,$BF577,'Transactions (Dated)'!$B:$B,BP$11,'Transactions (Dated)'!$C:$C,"Dividend (paid to cash)")*AE577</f>
        <v>0</v>
      </c>
      <c r="BQ577" s="6">
        <f ca="1">BQ576+SUMIFS('Transactions (Dated)'!$F:$F,'Transactions (Dated)'!$D:$D,$BF577,'Transactions (Dated)'!$B:$B,BQ$11,'Transactions (Dated)'!$C:$C,"Dividend (paid to cash)")*AF577</f>
        <v>182.94720000000001</v>
      </c>
      <c r="BR577" s="6">
        <f ca="1">BR576+SUMIFS('Transactions (Dated)'!$F:$F,'Transactions (Dated)'!$D:$D,$BF577,'Transactions (Dated)'!$B:$B,BR$11,'Transactions (Dated)'!$C:$C,"Dividend (paid to cash)")*AG577</f>
        <v>376.245</v>
      </c>
      <c r="BS577" s="6">
        <f ca="1">BS576+SUMIFS('Transactions (Dated)'!$F:$F,'Transactions (Dated)'!$D:$D,$BF577,'Transactions (Dated)'!$B:$B,BS$11,'Transactions (Dated)'!$C:$C,"Dividend (paid to cash)")*AH577</f>
        <v>0</v>
      </c>
      <c r="BT577" s="6">
        <f ca="1">BT576+SUMIFS('Transactions (Dated)'!$F:$F,'Transactions (Dated)'!$D:$D,$BF577,'Transactions (Dated)'!$B:$B,BT$11,'Transactions (Dated)'!$C:$C,"Dividend (paid to cash)")*AI577</f>
        <v>0</v>
      </c>
      <c r="BU577" s="6">
        <f ca="1">BU576+SUMIFS('Transactions (Dated)'!$F:$F,'Transactions (Dated)'!$D:$D,$BF577,'Transactions (Dated)'!$B:$B,BU$11,'Transactions (Dated)'!$C:$C,"Dividend (paid to cash)")*AJ577</f>
        <v>0</v>
      </c>
      <c r="BX577" s="6">
        <f t="shared" ca="1" si="242"/>
        <v>394807.5811999999</v>
      </c>
      <c r="BZ577" s="3">
        <f t="shared" si="243"/>
        <v>42738</v>
      </c>
      <c r="CA577" s="4">
        <f t="shared" ca="1" si="244"/>
        <v>718393.19000000006</v>
      </c>
      <c r="CB577" s="4">
        <f t="shared" ca="1" si="245"/>
        <v>394807.5811999999</v>
      </c>
      <c r="CD577" s="4">
        <f t="shared" ca="1" si="246"/>
        <v>1113200.7711999998</v>
      </c>
    </row>
    <row r="578" spans="2:82" x14ac:dyDescent="0.15">
      <c r="B578" s="3">
        <f t="shared" si="221"/>
        <v>42739</v>
      </c>
      <c r="C578" s="2">
        <v>15516.8</v>
      </c>
      <c r="E578" s="70">
        <v>42739</v>
      </c>
      <c r="F578" s="69">
        <v>9.4700000000000006</v>
      </c>
      <c r="G578" s="69">
        <v>2.46</v>
      </c>
      <c r="H578" s="69">
        <v>20.91</v>
      </c>
      <c r="I578" s="69">
        <v>37.42</v>
      </c>
      <c r="J578" s="69">
        <v>13.3</v>
      </c>
      <c r="K578" s="69">
        <v>14.19</v>
      </c>
      <c r="L578" s="69">
        <v>18.260000000000002</v>
      </c>
      <c r="M578" s="69">
        <v>6.21</v>
      </c>
      <c r="N578" s="69">
        <v>8.09</v>
      </c>
      <c r="O578" s="69">
        <v>11.74</v>
      </c>
      <c r="P578" s="69">
        <v>24.08</v>
      </c>
      <c r="Q578" s="69">
        <v>1.67</v>
      </c>
      <c r="R578" s="69">
        <v>8.5500000000000007</v>
      </c>
      <c r="S578" s="69">
        <v>41.18</v>
      </c>
      <c r="V578" s="3">
        <f t="shared" si="224"/>
        <v>42739</v>
      </c>
      <c r="W578" s="40">
        <f ca="1">W577+SUMIFS('Transactions (Dated)'!$E$2:$E$53,'Transactions (Dated)'!$D$2:$D$53,'Share Values'!$V578,'Transactions (Dated)'!$B$2:$B$53,'Share Values'!W$11,'Transactions (Dated)'!$C$2:$C$53,"Buy")-SUMIFS('Transactions (Dated)'!$E$2:$E$53,'Transactions (Dated)'!$D$2:$D$53,'Share Values'!$V578,'Transactions (Dated)'!$B$2:$B$53,'Share Values'!W$11,'Transactions (Dated)'!$C$2:$C$53,"Sell")</f>
        <v>4625</v>
      </c>
      <c r="X578" s="40">
        <f ca="1">X577+SUMIFS('Transactions (Dated)'!$E$2:$E$53,'Transactions (Dated)'!$D$2:$D$53,'Share Values'!$V578,'Transactions (Dated)'!$B$2:$B$53,'Share Values'!X$11,'Transactions (Dated)'!$C$2:$C$53,"Buy")-SUMIFS('Transactions (Dated)'!$E$2:$E$53,'Transactions (Dated)'!$D$2:$D$53,'Share Values'!$V578,'Transactions (Dated)'!$B$2:$B$53,'Share Values'!X$11,'Transactions (Dated)'!$C$2:$C$53,"Sell")</f>
        <v>9375</v>
      </c>
      <c r="Y578" s="40">
        <f ca="1">Y577+SUMIFS('Transactions (Dated)'!$E$2:$E$53,'Transactions (Dated)'!$D$2:$D$53,'Share Values'!$V578,'Transactions (Dated)'!$B$2:$B$53,'Share Values'!Y$11,'Transactions (Dated)'!$C$2:$C$53,"Buy")-SUMIFS('Transactions (Dated)'!$E$2:$E$53,'Transactions (Dated)'!$D$2:$D$53,'Share Values'!$V578,'Transactions (Dated)'!$B$2:$B$53,'Share Values'!Y$11,'Transactions (Dated)'!$C$2:$C$53,"Sell")</f>
        <v>0</v>
      </c>
      <c r="Z578" s="40">
        <f ca="1">Z577+SUMIFS('Transactions (Dated)'!$E$2:$E$53,'Transactions (Dated)'!$D$2:$D$53,'Share Values'!$V578,'Transactions (Dated)'!$B$2:$B$53,'Share Values'!Z$11,'Transactions (Dated)'!$C$2:$C$53,"Buy")-SUMIFS('Transactions (Dated)'!$E$2:$E$53,'Transactions (Dated)'!$D$2:$D$53,'Share Values'!$V578,'Transactions (Dated)'!$B$2:$B$53,'Share Values'!Z$11,'Transactions (Dated)'!$C$2:$C$53,"Sell")</f>
        <v>1892</v>
      </c>
      <c r="AA578" s="40">
        <f ca="1">AA577+SUMIFS('Transactions (Dated)'!$E$2:$E$53,'Transactions (Dated)'!$D$2:$D$53,'Share Values'!$V578,'Transactions (Dated)'!$B$2:$B$53,'Share Values'!AA$11,'Transactions (Dated)'!$C$2:$C$53,"Buy")-SUMIFS('Transactions (Dated)'!$E$2:$E$53,'Transactions (Dated)'!$D$2:$D$53,'Share Values'!$V578,'Transactions (Dated)'!$B$2:$B$53,'Share Values'!AA$11,'Transactions (Dated)'!$C$2:$C$53,"Sell")</f>
        <v>2348</v>
      </c>
      <c r="AB578" s="40">
        <f ca="1">AB577+SUMIFS('Transactions (Dated)'!$E$2:$E$53,'Transactions (Dated)'!$D$2:$D$53,'Share Values'!$V578,'Transactions (Dated)'!$B$2:$B$53,'Share Values'!AB$11,'Transactions (Dated)'!$C$2:$C$53,"Buy")-SUMIFS('Transactions (Dated)'!$E$2:$E$53,'Transactions (Dated)'!$D$2:$D$53,'Share Values'!$V578,'Transactions (Dated)'!$B$2:$B$53,'Share Values'!AB$11,'Transactions (Dated)'!$C$2:$C$53,"Sell")</f>
        <v>4900</v>
      </c>
      <c r="AC578" s="40">
        <f ca="1">AC577+SUMIFS('Transactions (Dated)'!$E$2:$E$53,'Transactions (Dated)'!$D$2:$D$53,'Share Values'!$V578,'Transactions (Dated)'!$B$2:$B$53,'Share Values'!AC$11,'Transactions (Dated)'!$C$2:$C$53,"Buy")-SUMIFS('Transactions (Dated)'!$E$2:$E$53,'Transactions (Dated)'!$D$2:$D$53,'Share Values'!$V578,'Transactions (Dated)'!$B$2:$B$53,'Share Values'!AC$11,'Transactions (Dated)'!$C$2:$C$53,"Sell")</f>
        <v>2900</v>
      </c>
      <c r="AD578" s="40">
        <f ca="1">AD577+SUMIFS('Transactions (Dated)'!$E$2:$E$53,'Transactions (Dated)'!$D$2:$D$53,'Share Values'!$V578,'Transactions (Dated)'!$B$2:$B$53,'Share Values'!AD$11,'Transactions (Dated)'!$C$2:$C$53,"Buy")-SUMIFS('Transactions (Dated)'!$E$2:$E$53,'Transactions (Dated)'!$D$2:$D$53,'Share Values'!$V578,'Transactions (Dated)'!$B$2:$B$53,'Share Values'!AD$11,'Transactions (Dated)'!$C$2:$C$53,"Sell")</f>
        <v>14201</v>
      </c>
      <c r="AE578" s="40">
        <f ca="1">AE577+SUMIFS('Transactions (Dated)'!$E$2:$E$53,'Transactions (Dated)'!$D$2:$D$53,'Share Values'!$V578,'Transactions (Dated)'!$B$2:$B$53,'Share Values'!AE$11,'Transactions (Dated)'!$C$2:$C$53,"Buy")-SUMIFS('Transactions (Dated)'!$E$2:$E$53,'Transactions (Dated)'!$D$2:$D$53,'Share Values'!$V578,'Transactions (Dated)'!$B$2:$B$53,'Share Values'!AE$11,'Transactions (Dated)'!$C$2:$C$53,"Sell")</f>
        <v>6835</v>
      </c>
      <c r="AF578" s="40">
        <f ca="1">AF577+SUMIFS('Transactions (Dated)'!$E$2:$E$53,'Transactions (Dated)'!$D$2:$D$53,'Share Values'!$V578,'Transactions (Dated)'!$B$2:$B$53,'Share Values'!AF$11,'Transactions (Dated)'!$C$2:$C$53,"Buy")-SUMIFS('Transactions (Dated)'!$E$2:$E$53,'Transactions (Dated)'!$D$2:$D$53,'Share Values'!$V578,'Transactions (Dated)'!$B$2:$B$53,'Share Values'!AF$11,'Transactions (Dated)'!$C$2:$C$53,"Sell")</f>
        <v>4484</v>
      </c>
      <c r="AG578" s="40">
        <f ca="1">AG577+SUMIFS('Transactions (Dated)'!$E$2:$E$53,'Transactions (Dated)'!$D$2:$D$53,'Share Values'!$V578,'Transactions (Dated)'!$B$2:$B$53,'Share Values'!AG$11,'Transactions (Dated)'!$C$2:$C$53,"Buy")-SUMIFS('Transactions (Dated)'!$E$2:$E$53,'Transactions (Dated)'!$D$2:$D$53,'Share Values'!$V578,'Transactions (Dated)'!$B$2:$B$53,'Share Values'!AG$11,'Transactions (Dated)'!$C$2:$C$53,"Sell")</f>
        <v>2787</v>
      </c>
      <c r="AH578" s="40">
        <f ca="1">AH577+SUMIFS('Transactions (Dated)'!$E$2:$E$53,'Transactions (Dated)'!$D$2:$D$53,'Share Values'!$V578,'Transactions (Dated)'!$B$2:$B$53,'Share Values'!AH$11,'Transactions (Dated)'!$C$2:$C$53,"Buy")-SUMIFS('Transactions (Dated)'!$E$2:$E$53,'Transactions (Dated)'!$D$2:$D$53,'Share Values'!$V578,'Transactions (Dated)'!$B$2:$B$53,'Share Values'!AH$11,'Transactions (Dated)'!$C$2:$C$53,"Sell")</f>
        <v>41666</v>
      </c>
      <c r="AI578" s="40">
        <f ca="1">AI577+SUMIFS('Transactions (Dated)'!$E$2:$E$53,'Transactions (Dated)'!$D$2:$D$53,'Share Values'!$V578,'Transactions (Dated)'!$B$2:$B$53,'Share Values'!AI$11,'Transactions (Dated)'!$C$2:$C$53,"Buy")-SUMIFS('Transactions (Dated)'!$E$2:$E$53,'Transactions (Dated)'!$D$2:$D$53,'Share Values'!$V578,'Transactions (Dated)'!$B$2:$B$53,'Share Values'!AI$11,'Transactions (Dated)'!$C$2:$C$53,"Sell")</f>
        <v>5973</v>
      </c>
      <c r="AJ578" s="40">
        <f ca="1">AJ577+SUMIFS('Transactions (Dated)'!$E$2:$E$53,'Transactions (Dated)'!$D$2:$D$53,'Share Values'!$V578,'Transactions (Dated)'!$B$2:$B$53,'Share Values'!AJ$11,'Transactions (Dated)'!$C$2:$C$53,"Buy")-SUMIFS('Transactions (Dated)'!$E$2:$E$53,'Transactions (Dated)'!$D$2:$D$53,'Share Values'!$V578,'Transactions (Dated)'!$B$2:$B$53,'Share Values'!AJ$11,'Transactions (Dated)'!$C$2:$C$53,"Sell")</f>
        <v>1246</v>
      </c>
      <c r="AM578" s="3">
        <f t="shared" si="225"/>
        <v>42739</v>
      </c>
      <c r="AN578" s="6">
        <f t="shared" ca="1" si="226"/>
        <v>43798.75</v>
      </c>
      <c r="AO578" s="6">
        <f t="shared" ca="1" si="227"/>
        <v>23062.5</v>
      </c>
      <c r="AP578" s="6">
        <f t="shared" ca="1" si="228"/>
        <v>0</v>
      </c>
      <c r="AQ578" s="6">
        <f t="shared" ca="1" si="229"/>
        <v>70798.64</v>
      </c>
      <c r="AR578" s="6">
        <f t="shared" ca="1" si="230"/>
        <v>31228.400000000001</v>
      </c>
      <c r="AS578" s="6">
        <f t="shared" ca="1" si="231"/>
        <v>69531</v>
      </c>
      <c r="AT578" s="6">
        <f t="shared" ca="1" si="232"/>
        <v>52954.000000000007</v>
      </c>
      <c r="AU578" s="6">
        <f t="shared" ca="1" si="233"/>
        <v>88188.21</v>
      </c>
      <c r="AV578" s="6">
        <f t="shared" ca="1" si="234"/>
        <v>55295.15</v>
      </c>
      <c r="AW578" s="6">
        <f t="shared" ca="1" si="235"/>
        <v>52642.16</v>
      </c>
      <c r="AX578" s="6">
        <f t="shared" ca="1" si="236"/>
        <v>67110.959999999992</v>
      </c>
      <c r="AY578" s="6">
        <f t="shared" ca="1" si="237"/>
        <v>69582.22</v>
      </c>
      <c r="AZ578" s="6">
        <f t="shared" ca="1" si="238"/>
        <v>51069.15</v>
      </c>
      <c r="BA578" s="6">
        <f t="shared" ca="1" si="239"/>
        <v>51310.28</v>
      </c>
      <c r="BB578" s="6"/>
      <c r="BD578" s="4">
        <f t="shared" ca="1" si="240"/>
        <v>726571.42</v>
      </c>
      <c r="BF578" s="3">
        <f t="shared" si="241"/>
        <v>42739</v>
      </c>
      <c r="BG578" s="6">
        <f>BG577+SUMIFS('Transactions (Dated)'!H:H,'Transactions (Dated)'!D:D,'Share Values'!AM578)</f>
        <v>383757.10999999993</v>
      </c>
      <c r="BH578" s="6">
        <f ca="1">BH577+SUMIFS('Transactions (Dated)'!$F:$F,'Transactions (Dated)'!$D:$D,$BF578,'Transactions (Dated)'!$B:$B,BH$11,'Transactions (Dated)'!$C:$C,"Dividend (paid to cash)")*W578</f>
        <v>0</v>
      </c>
      <c r="BI578" s="6">
        <f ca="1">BI577+SUMIFS('Transactions (Dated)'!$F:$F,'Transactions (Dated)'!$D:$D,$BF578,'Transactions (Dated)'!$B:$B,BI$11,'Transactions (Dated)'!$C:$C,"Dividend (paid to cash)")*X578</f>
        <v>2421.875</v>
      </c>
      <c r="BJ578" s="6">
        <f ca="1">BJ577+SUMIFS('Transactions (Dated)'!$F:$F,'Transactions (Dated)'!$D:$D,$BF578,'Transactions (Dated)'!$B:$B,BJ$11,'Transactions (Dated)'!$C:$C,"Dividend (paid to cash)")*Y578</f>
        <v>0</v>
      </c>
      <c r="BK578" s="6">
        <f ca="1">BK577+SUMIFS('Transactions (Dated)'!$F:$F,'Transactions (Dated)'!$D:$D,$BF578,'Transactions (Dated)'!$B:$B,BK$11,'Transactions (Dated)'!$C:$C,"Dividend (paid to cash)")*Z578</f>
        <v>567.6</v>
      </c>
      <c r="BL578" s="6">
        <f ca="1">BL577+SUMIFS('Transactions (Dated)'!$F:$F,'Transactions (Dated)'!$D:$D,$BF578,'Transactions (Dated)'!$B:$B,BL$11,'Transactions (Dated)'!$C:$C,"Dividend (paid to cash)")*AA578</f>
        <v>0</v>
      </c>
      <c r="BM578" s="6">
        <f ca="1">BM577+SUMIFS('Transactions (Dated)'!$F:$F,'Transactions (Dated)'!$D:$D,$BF578,'Transactions (Dated)'!$B:$B,BM$11,'Transactions (Dated)'!$C:$C,"Dividend (paid to cash)")*AB578</f>
        <v>4311.8040000000001</v>
      </c>
      <c r="BN578" s="6">
        <f ca="1">BN577+SUMIFS('Transactions (Dated)'!$F:$F,'Transactions (Dated)'!$D:$D,$BF578,'Transactions (Dated)'!$B:$B,BN$11,'Transactions (Dated)'!$C:$C,"Dividend (paid to cash)")*AC578</f>
        <v>3190</v>
      </c>
      <c r="BO578" s="6">
        <f ca="1">BO577+SUMIFS('Transactions (Dated)'!$F:$F,'Transactions (Dated)'!$D:$D,$BF578,'Transactions (Dated)'!$B:$B,BO$11,'Transactions (Dated)'!$C:$C,"Dividend (paid to cash)")*AD578</f>
        <v>0</v>
      </c>
      <c r="BP578" s="6">
        <f ca="1">BP577+SUMIFS('Transactions (Dated)'!$F:$F,'Transactions (Dated)'!$D:$D,$BF578,'Transactions (Dated)'!$B:$B,BP$11,'Transactions (Dated)'!$C:$C,"Dividend (paid to cash)")*AE578</f>
        <v>0</v>
      </c>
      <c r="BQ578" s="6">
        <f ca="1">BQ577+SUMIFS('Transactions (Dated)'!$F:$F,'Transactions (Dated)'!$D:$D,$BF578,'Transactions (Dated)'!$B:$B,BQ$11,'Transactions (Dated)'!$C:$C,"Dividend (paid to cash)")*AF578</f>
        <v>182.94720000000001</v>
      </c>
      <c r="BR578" s="6">
        <f ca="1">BR577+SUMIFS('Transactions (Dated)'!$F:$F,'Transactions (Dated)'!$D:$D,$BF578,'Transactions (Dated)'!$B:$B,BR$11,'Transactions (Dated)'!$C:$C,"Dividend (paid to cash)")*AG578</f>
        <v>376.245</v>
      </c>
      <c r="BS578" s="6">
        <f ca="1">BS577+SUMIFS('Transactions (Dated)'!$F:$F,'Transactions (Dated)'!$D:$D,$BF578,'Transactions (Dated)'!$B:$B,BS$11,'Transactions (Dated)'!$C:$C,"Dividend (paid to cash)")*AH578</f>
        <v>0</v>
      </c>
      <c r="BT578" s="6">
        <f ca="1">BT577+SUMIFS('Transactions (Dated)'!$F:$F,'Transactions (Dated)'!$D:$D,$BF578,'Transactions (Dated)'!$B:$B,BT$11,'Transactions (Dated)'!$C:$C,"Dividend (paid to cash)")*AI578</f>
        <v>0</v>
      </c>
      <c r="BU578" s="6">
        <f ca="1">BU577+SUMIFS('Transactions (Dated)'!$F:$F,'Transactions (Dated)'!$D:$D,$BF578,'Transactions (Dated)'!$B:$B,BU$11,'Transactions (Dated)'!$C:$C,"Dividend (paid to cash)")*AJ578</f>
        <v>0</v>
      </c>
      <c r="BX578" s="6">
        <f t="shared" ca="1" si="242"/>
        <v>394807.5811999999</v>
      </c>
      <c r="BZ578" s="3">
        <f t="shared" si="243"/>
        <v>42739</v>
      </c>
      <c r="CA578" s="4">
        <f t="shared" ca="1" si="244"/>
        <v>726571.42</v>
      </c>
      <c r="CB578" s="4">
        <f t="shared" ca="1" si="245"/>
        <v>394807.5811999999</v>
      </c>
      <c r="CD578" s="4">
        <f t="shared" ca="1" si="246"/>
        <v>1121379.0011999998</v>
      </c>
    </row>
    <row r="579" spans="2:82" x14ac:dyDescent="0.15">
      <c r="B579" s="3">
        <f t="shared" si="221"/>
        <v>42740</v>
      </c>
      <c r="C579" s="2">
        <v>15586.6</v>
      </c>
      <c r="E579" s="70">
        <v>42740</v>
      </c>
      <c r="F579" s="69">
        <v>9.44</v>
      </c>
      <c r="G579" s="69">
        <v>2.41</v>
      </c>
      <c r="H579" s="69">
        <v>21</v>
      </c>
      <c r="I579" s="69">
        <v>37.15</v>
      </c>
      <c r="J579" s="69">
        <v>13.31</v>
      </c>
      <c r="K579" s="69">
        <v>14.35</v>
      </c>
      <c r="L579" s="69">
        <v>18.329999999999998</v>
      </c>
      <c r="M579" s="69">
        <v>6.49</v>
      </c>
      <c r="N579" s="69">
        <v>8</v>
      </c>
      <c r="O579" s="69">
        <v>11.83</v>
      </c>
      <c r="P579" s="69">
        <v>24.11</v>
      </c>
      <c r="Q579" s="69">
        <v>1.63</v>
      </c>
      <c r="R579" s="69">
        <v>8.74</v>
      </c>
      <c r="S579" s="69">
        <v>41.2</v>
      </c>
      <c r="V579" s="3">
        <f t="shared" si="224"/>
        <v>42740</v>
      </c>
      <c r="W579" s="40">
        <f ca="1">W578+SUMIFS('Transactions (Dated)'!$E$2:$E$53,'Transactions (Dated)'!$D$2:$D$53,'Share Values'!$V579,'Transactions (Dated)'!$B$2:$B$53,'Share Values'!W$11,'Transactions (Dated)'!$C$2:$C$53,"Buy")-SUMIFS('Transactions (Dated)'!$E$2:$E$53,'Transactions (Dated)'!$D$2:$D$53,'Share Values'!$V579,'Transactions (Dated)'!$B$2:$B$53,'Share Values'!W$11,'Transactions (Dated)'!$C$2:$C$53,"Sell")</f>
        <v>4625</v>
      </c>
      <c r="X579" s="40">
        <f ca="1">X578+SUMIFS('Transactions (Dated)'!$E$2:$E$53,'Transactions (Dated)'!$D$2:$D$53,'Share Values'!$V579,'Transactions (Dated)'!$B$2:$B$53,'Share Values'!X$11,'Transactions (Dated)'!$C$2:$C$53,"Buy")-SUMIFS('Transactions (Dated)'!$E$2:$E$53,'Transactions (Dated)'!$D$2:$D$53,'Share Values'!$V579,'Transactions (Dated)'!$B$2:$B$53,'Share Values'!X$11,'Transactions (Dated)'!$C$2:$C$53,"Sell")</f>
        <v>9375</v>
      </c>
      <c r="Y579" s="40">
        <f ca="1">Y578+SUMIFS('Transactions (Dated)'!$E$2:$E$53,'Transactions (Dated)'!$D$2:$D$53,'Share Values'!$V579,'Transactions (Dated)'!$B$2:$B$53,'Share Values'!Y$11,'Transactions (Dated)'!$C$2:$C$53,"Buy")-SUMIFS('Transactions (Dated)'!$E$2:$E$53,'Transactions (Dated)'!$D$2:$D$53,'Share Values'!$V579,'Transactions (Dated)'!$B$2:$B$53,'Share Values'!Y$11,'Transactions (Dated)'!$C$2:$C$53,"Sell")</f>
        <v>0</v>
      </c>
      <c r="Z579" s="40">
        <f ca="1">Z578+SUMIFS('Transactions (Dated)'!$E$2:$E$53,'Transactions (Dated)'!$D$2:$D$53,'Share Values'!$V579,'Transactions (Dated)'!$B$2:$B$53,'Share Values'!Z$11,'Transactions (Dated)'!$C$2:$C$53,"Buy")-SUMIFS('Transactions (Dated)'!$E$2:$E$53,'Transactions (Dated)'!$D$2:$D$53,'Share Values'!$V579,'Transactions (Dated)'!$B$2:$B$53,'Share Values'!Z$11,'Transactions (Dated)'!$C$2:$C$53,"Sell")</f>
        <v>1892</v>
      </c>
      <c r="AA579" s="40">
        <f ca="1">AA578+SUMIFS('Transactions (Dated)'!$E$2:$E$53,'Transactions (Dated)'!$D$2:$D$53,'Share Values'!$V579,'Transactions (Dated)'!$B$2:$B$53,'Share Values'!AA$11,'Transactions (Dated)'!$C$2:$C$53,"Buy")-SUMIFS('Transactions (Dated)'!$E$2:$E$53,'Transactions (Dated)'!$D$2:$D$53,'Share Values'!$V579,'Transactions (Dated)'!$B$2:$B$53,'Share Values'!AA$11,'Transactions (Dated)'!$C$2:$C$53,"Sell")</f>
        <v>2348</v>
      </c>
      <c r="AB579" s="40">
        <f ca="1">AB578+SUMIFS('Transactions (Dated)'!$E$2:$E$53,'Transactions (Dated)'!$D$2:$D$53,'Share Values'!$V579,'Transactions (Dated)'!$B$2:$B$53,'Share Values'!AB$11,'Transactions (Dated)'!$C$2:$C$53,"Buy")-SUMIFS('Transactions (Dated)'!$E$2:$E$53,'Transactions (Dated)'!$D$2:$D$53,'Share Values'!$V579,'Transactions (Dated)'!$B$2:$B$53,'Share Values'!AB$11,'Transactions (Dated)'!$C$2:$C$53,"Sell")</f>
        <v>4900</v>
      </c>
      <c r="AC579" s="40">
        <f ca="1">AC578+SUMIFS('Transactions (Dated)'!$E$2:$E$53,'Transactions (Dated)'!$D$2:$D$53,'Share Values'!$V579,'Transactions (Dated)'!$B$2:$B$53,'Share Values'!AC$11,'Transactions (Dated)'!$C$2:$C$53,"Buy")-SUMIFS('Transactions (Dated)'!$E$2:$E$53,'Transactions (Dated)'!$D$2:$D$53,'Share Values'!$V579,'Transactions (Dated)'!$B$2:$B$53,'Share Values'!AC$11,'Transactions (Dated)'!$C$2:$C$53,"Sell")</f>
        <v>2900</v>
      </c>
      <c r="AD579" s="40">
        <f ca="1">AD578+SUMIFS('Transactions (Dated)'!$E$2:$E$53,'Transactions (Dated)'!$D$2:$D$53,'Share Values'!$V579,'Transactions (Dated)'!$B$2:$B$53,'Share Values'!AD$11,'Transactions (Dated)'!$C$2:$C$53,"Buy")-SUMIFS('Transactions (Dated)'!$E$2:$E$53,'Transactions (Dated)'!$D$2:$D$53,'Share Values'!$V579,'Transactions (Dated)'!$B$2:$B$53,'Share Values'!AD$11,'Transactions (Dated)'!$C$2:$C$53,"Sell")</f>
        <v>14201</v>
      </c>
      <c r="AE579" s="40">
        <f ca="1">AE578+SUMIFS('Transactions (Dated)'!$E$2:$E$53,'Transactions (Dated)'!$D$2:$D$53,'Share Values'!$V579,'Transactions (Dated)'!$B$2:$B$53,'Share Values'!AE$11,'Transactions (Dated)'!$C$2:$C$53,"Buy")-SUMIFS('Transactions (Dated)'!$E$2:$E$53,'Transactions (Dated)'!$D$2:$D$53,'Share Values'!$V579,'Transactions (Dated)'!$B$2:$B$53,'Share Values'!AE$11,'Transactions (Dated)'!$C$2:$C$53,"Sell")</f>
        <v>6835</v>
      </c>
      <c r="AF579" s="40">
        <f ca="1">AF578+SUMIFS('Transactions (Dated)'!$E$2:$E$53,'Transactions (Dated)'!$D$2:$D$53,'Share Values'!$V579,'Transactions (Dated)'!$B$2:$B$53,'Share Values'!AF$11,'Transactions (Dated)'!$C$2:$C$53,"Buy")-SUMIFS('Transactions (Dated)'!$E$2:$E$53,'Transactions (Dated)'!$D$2:$D$53,'Share Values'!$V579,'Transactions (Dated)'!$B$2:$B$53,'Share Values'!AF$11,'Transactions (Dated)'!$C$2:$C$53,"Sell")</f>
        <v>4484</v>
      </c>
      <c r="AG579" s="40">
        <f ca="1">AG578+SUMIFS('Transactions (Dated)'!$E$2:$E$53,'Transactions (Dated)'!$D$2:$D$53,'Share Values'!$V579,'Transactions (Dated)'!$B$2:$B$53,'Share Values'!AG$11,'Transactions (Dated)'!$C$2:$C$53,"Buy")-SUMIFS('Transactions (Dated)'!$E$2:$E$53,'Transactions (Dated)'!$D$2:$D$53,'Share Values'!$V579,'Transactions (Dated)'!$B$2:$B$53,'Share Values'!AG$11,'Transactions (Dated)'!$C$2:$C$53,"Sell")</f>
        <v>2787</v>
      </c>
      <c r="AH579" s="40">
        <f ca="1">AH578+SUMIFS('Transactions (Dated)'!$E$2:$E$53,'Transactions (Dated)'!$D$2:$D$53,'Share Values'!$V579,'Transactions (Dated)'!$B$2:$B$53,'Share Values'!AH$11,'Transactions (Dated)'!$C$2:$C$53,"Buy")-SUMIFS('Transactions (Dated)'!$E$2:$E$53,'Transactions (Dated)'!$D$2:$D$53,'Share Values'!$V579,'Transactions (Dated)'!$B$2:$B$53,'Share Values'!AH$11,'Transactions (Dated)'!$C$2:$C$53,"Sell")</f>
        <v>41666</v>
      </c>
      <c r="AI579" s="40">
        <f ca="1">AI578+SUMIFS('Transactions (Dated)'!$E$2:$E$53,'Transactions (Dated)'!$D$2:$D$53,'Share Values'!$V579,'Transactions (Dated)'!$B$2:$B$53,'Share Values'!AI$11,'Transactions (Dated)'!$C$2:$C$53,"Buy")-SUMIFS('Transactions (Dated)'!$E$2:$E$53,'Transactions (Dated)'!$D$2:$D$53,'Share Values'!$V579,'Transactions (Dated)'!$B$2:$B$53,'Share Values'!AI$11,'Transactions (Dated)'!$C$2:$C$53,"Sell")</f>
        <v>5973</v>
      </c>
      <c r="AJ579" s="40">
        <f ca="1">AJ578+SUMIFS('Transactions (Dated)'!$E$2:$E$53,'Transactions (Dated)'!$D$2:$D$53,'Share Values'!$V579,'Transactions (Dated)'!$B$2:$B$53,'Share Values'!AJ$11,'Transactions (Dated)'!$C$2:$C$53,"Buy")-SUMIFS('Transactions (Dated)'!$E$2:$E$53,'Transactions (Dated)'!$D$2:$D$53,'Share Values'!$V579,'Transactions (Dated)'!$B$2:$B$53,'Share Values'!AJ$11,'Transactions (Dated)'!$C$2:$C$53,"Sell")</f>
        <v>1246</v>
      </c>
      <c r="AM579" s="3">
        <f t="shared" si="225"/>
        <v>42740</v>
      </c>
      <c r="AN579" s="6">
        <f t="shared" ca="1" si="226"/>
        <v>43660</v>
      </c>
      <c r="AO579" s="6">
        <f t="shared" ca="1" si="227"/>
        <v>22593.75</v>
      </c>
      <c r="AP579" s="6">
        <f t="shared" ca="1" si="228"/>
        <v>0</v>
      </c>
      <c r="AQ579" s="6">
        <f t="shared" ca="1" si="229"/>
        <v>70287.8</v>
      </c>
      <c r="AR579" s="6">
        <f t="shared" ca="1" si="230"/>
        <v>31251.88</v>
      </c>
      <c r="AS579" s="6">
        <f t="shared" ca="1" si="231"/>
        <v>70315</v>
      </c>
      <c r="AT579" s="6">
        <f t="shared" ca="1" si="232"/>
        <v>53156.999999999993</v>
      </c>
      <c r="AU579" s="6">
        <f t="shared" ca="1" si="233"/>
        <v>92164.49</v>
      </c>
      <c r="AV579" s="6">
        <f t="shared" ca="1" si="234"/>
        <v>54680</v>
      </c>
      <c r="AW579" s="6">
        <f t="shared" ca="1" si="235"/>
        <v>53045.72</v>
      </c>
      <c r="AX579" s="6">
        <f t="shared" ca="1" si="236"/>
        <v>67194.569999999992</v>
      </c>
      <c r="AY579" s="6">
        <f t="shared" ca="1" si="237"/>
        <v>67915.58</v>
      </c>
      <c r="AZ579" s="6">
        <f t="shared" ca="1" si="238"/>
        <v>52204.020000000004</v>
      </c>
      <c r="BA579" s="6">
        <f t="shared" ca="1" si="239"/>
        <v>51335.200000000004</v>
      </c>
      <c r="BB579" s="6"/>
      <c r="BD579" s="4">
        <f t="shared" ca="1" si="240"/>
        <v>729805.00999999989</v>
      </c>
      <c r="BF579" s="3">
        <f t="shared" si="241"/>
        <v>42740</v>
      </c>
      <c r="BG579" s="6">
        <f>BG578+SUMIFS('Transactions (Dated)'!H:H,'Transactions (Dated)'!D:D,'Share Values'!AM579)</f>
        <v>383757.10999999993</v>
      </c>
      <c r="BH579" s="6">
        <f ca="1">BH578+SUMIFS('Transactions (Dated)'!$F:$F,'Transactions (Dated)'!$D:$D,$BF579,'Transactions (Dated)'!$B:$B,BH$11,'Transactions (Dated)'!$C:$C,"Dividend (paid to cash)")*W579</f>
        <v>0</v>
      </c>
      <c r="BI579" s="6">
        <f ca="1">BI578+SUMIFS('Transactions (Dated)'!$F:$F,'Transactions (Dated)'!$D:$D,$BF579,'Transactions (Dated)'!$B:$B,BI$11,'Transactions (Dated)'!$C:$C,"Dividend (paid to cash)")*X579</f>
        <v>2421.875</v>
      </c>
      <c r="BJ579" s="6">
        <f ca="1">BJ578+SUMIFS('Transactions (Dated)'!$F:$F,'Transactions (Dated)'!$D:$D,$BF579,'Transactions (Dated)'!$B:$B,BJ$11,'Transactions (Dated)'!$C:$C,"Dividend (paid to cash)")*Y579</f>
        <v>0</v>
      </c>
      <c r="BK579" s="6">
        <f ca="1">BK578+SUMIFS('Transactions (Dated)'!$F:$F,'Transactions (Dated)'!$D:$D,$BF579,'Transactions (Dated)'!$B:$B,BK$11,'Transactions (Dated)'!$C:$C,"Dividend (paid to cash)")*Z579</f>
        <v>567.6</v>
      </c>
      <c r="BL579" s="6">
        <f ca="1">BL578+SUMIFS('Transactions (Dated)'!$F:$F,'Transactions (Dated)'!$D:$D,$BF579,'Transactions (Dated)'!$B:$B,BL$11,'Transactions (Dated)'!$C:$C,"Dividend (paid to cash)")*AA579</f>
        <v>0</v>
      </c>
      <c r="BM579" s="6">
        <f ca="1">BM578+SUMIFS('Transactions (Dated)'!$F:$F,'Transactions (Dated)'!$D:$D,$BF579,'Transactions (Dated)'!$B:$B,BM$11,'Transactions (Dated)'!$C:$C,"Dividend (paid to cash)")*AB579</f>
        <v>4311.8040000000001</v>
      </c>
      <c r="BN579" s="6">
        <f ca="1">BN578+SUMIFS('Transactions (Dated)'!$F:$F,'Transactions (Dated)'!$D:$D,$BF579,'Transactions (Dated)'!$B:$B,BN$11,'Transactions (Dated)'!$C:$C,"Dividend (paid to cash)")*AC579</f>
        <v>3190</v>
      </c>
      <c r="BO579" s="6">
        <f ca="1">BO578+SUMIFS('Transactions (Dated)'!$F:$F,'Transactions (Dated)'!$D:$D,$BF579,'Transactions (Dated)'!$B:$B,BO$11,'Transactions (Dated)'!$C:$C,"Dividend (paid to cash)")*AD579</f>
        <v>0</v>
      </c>
      <c r="BP579" s="6">
        <f ca="1">BP578+SUMIFS('Transactions (Dated)'!$F:$F,'Transactions (Dated)'!$D:$D,$BF579,'Transactions (Dated)'!$B:$B,BP$11,'Transactions (Dated)'!$C:$C,"Dividend (paid to cash)")*AE579</f>
        <v>0</v>
      </c>
      <c r="BQ579" s="6">
        <f ca="1">BQ578+SUMIFS('Transactions (Dated)'!$F:$F,'Transactions (Dated)'!$D:$D,$BF579,'Transactions (Dated)'!$B:$B,BQ$11,'Transactions (Dated)'!$C:$C,"Dividend (paid to cash)")*AF579</f>
        <v>182.94720000000001</v>
      </c>
      <c r="BR579" s="6">
        <f ca="1">BR578+SUMIFS('Transactions (Dated)'!$F:$F,'Transactions (Dated)'!$D:$D,$BF579,'Transactions (Dated)'!$B:$B,BR$11,'Transactions (Dated)'!$C:$C,"Dividend (paid to cash)")*AG579</f>
        <v>376.245</v>
      </c>
      <c r="BS579" s="6">
        <f ca="1">BS578+SUMIFS('Transactions (Dated)'!$F:$F,'Transactions (Dated)'!$D:$D,$BF579,'Transactions (Dated)'!$B:$B,BS$11,'Transactions (Dated)'!$C:$C,"Dividend (paid to cash)")*AH579</f>
        <v>0</v>
      </c>
      <c r="BT579" s="6">
        <f ca="1">BT578+SUMIFS('Transactions (Dated)'!$F:$F,'Transactions (Dated)'!$D:$D,$BF579,'Transactions (Dated)'!$B:$B,BT$11,'Transactions (Dated)'!$C:$C,"Dividend (paid to cash)")*AI579</f>
        <v>0</v>
      </c>
      <c r="BU579" s="6">
        <f ca="1">BU578+SUMIFS('Transactions (Dated)'!$F:$F,'Transactions (Dated)'!$D:$D,$BF579,'Transactions (Dated)'!$B:$B,BU$11,'Transactions (Dated)'!$C:$C,"Dividend (paid to cash)")*AJ579</f>
        <v>0</v>
      </c>
      <c r="BX579" s="6">
        <f t="shared" ca="1" si="242"/>
        <v>394807.5811999999</v>
      </c>
      <c r="BZ579" s="3">
        <f t="shared" si="243"/>
        <v>42740</v>
      </c>
      <c r="CA579" s="4">
        <f t="shared" ca="1" si="244"/>
        <v>729805.00999999989</v>
      </c>
      <c r="CB579" s="4">
        <f t="shared" ca="1" si="245"/>
        <v>394807.5811999999</v>
      </c>
      <c r="CD579" s="4">
        <f t="shared" ca="1" si="246"/>
        <v>1124612.5911999997</v>
      </c>
    </row>
    <row r="580" spans="2:82" x14ac:dyDescent="0.15">
      <c r="B580" s="3">
        <f t="shared" si="221"/>
        <v>42741</v>
      </c>
      <c r="C580" s="2">
        <v>15496.1</v>
      </c>
      <c r="E580" s="70">
        <v>42741</v>
      </c>
      <c r="F580" s="69">
        <v>9.4700000000000006</v>
      </c>
      <c r="G580" s="69">
        <v>2.38</v>
      </c>
      <c r="H580" s="69">
        <v>20.89</v>
      </c>
      <c r="I580" s="69">
        <v>37.369999999999997</v>
      </c>
      <c r="J580" s="69">
        <v>13.17</v>
      </c>
      <c r="K580" s="69">
        <v>14.37</v>
      </c>
      <c r="L580" s="69">
        <v>18.149999999999999</v>
      </c>
      <c r="M580" s="69">
        <v>6.31</v>
      </c>
      <c r="N580" s="69">
        <v>7.75</v>
      </c>
      <c r="O580" s="69">
        <v>11.75</v>
      </c>
      <c r="P580" s="69">
        <v>23.87</v>
      </c>
      <c r="Q580" s="69">
        <v>1.62</v>
      </c>
      <c r="R580" s="69">
        <v>8.5500000000000007</v>
      </c>
      <c r="S580" s="69">
        <v>41.22</v>
      </c>
      <c r="V580" s="3">
        <f t="shared" si="224"/>
        <v>42741</v>
      </c>
      <c r="W580" s="40">
        <f ca="1">W579+SUMIFS('Transactions (Dated)'!$E$2:$E$53,'Transactions (Dated)'!$D$2:$D$53,'Share Values'!$V580,'Transactions (Dated)'!$B$2:$B$53,'Share Values'!W$11,'Transactions (Dated)'!$C$2:$C$53,"Buy")-SUMIFS('Transactions (Dated)'!$E$2:$E$53,'Transactions (Dated)'!$D$2:$D$53,'Share Values'!$V580,'Transactions (Dated)'!$B$2:$B$53,'Share Values'!W$11,'Transactions (Dated)'!$C$2:$C$53,"Sell")</f>
        <v>4625</v>
      </c>
      <c r="X580" s="40">
        <f ca="1">X579+SUMIFS('Transactions (Dated)'!$E$2:$E$53,'Transactions (Dated)'!$D$2:$D$53,'Share Values'!$V580,'Transactions (Dated)'!$B$2:$B$53,'Share Values'!X$11,'Transactions (Dated)'!$C$2:$C$53,"Buy")-SUMIFS('Transactions (Dated)'!$E$2:$E$53,'Transactions (Dated)'!$D$2:$D$53,'Share Values'!$V580,'Transactions (Dated)'!$B$2:$B$53,'Share Values'!X$11,'Transactions (Dated)'!$C$2:$C$53,"Sell")</f>
        <v>9375</v>
      </c>
      <c r="Y580" s="40">
        <f ca="1">Y579+SUMIFS('Transactions (Dated)'!$E$2:$E$53,'Transactions (Dated)'!$D$2:$D$53,'Share Values'!$V580,'Transactions (Dated)'!$B$2:$B$53,'Share Values'!Y$11,'Transactions (Dated)'!$C$2:$C$53,"Buy")-SUMIFS('Transactions (Dated)'!$E$2:$E$53,'Transactions (Dated)'!$D$2:$D$53,'Share Values'!$V580,'Transactions (Dated)'!$B$2:$B$53,'Share Values'!Y$11,'Transactions (Dated)'!$C$2:$C$53,"Sell")</f>
        <v>0</v>
      </c>
      <c r="Z580" s="40">
        <f ca="1">Z579+SUMIFS('Transactions (Dated)'!$E$2:$E$53,'Transactions (Dated)'!$D$2:$D$53,'Share Values'!$V580,'Transactions (Dated)'!$B$2:$B$53,'Share Values'!Z$11,'Transactions (Dated)'!$C$2:$C$53,"Buy")-SUMIFS('Transactions (Dated)'!$E$2:$E$53,'Transactions (Dated)'!$D$2:$D$53,'Share Values'!$V580,'Transactions (Dated)'!$B$2:$B$53,'Share Values'!Z$11,'Transactions (Dated)'!$C$2:$C$53,"Sell")</f>
        <v>1892</v>
      </c>
      <c r="AA580" s="40">
        <f ca="1">AA579+SUMIFS('Transactions (Dated)'!$E$2:$E$53,'Transactions (Dated)'!$D$2:$D$53,'Share Values'!$V580,'Transactions (Dated)'!$B$2:$B$53,'Share Values'!AA$11,'Transactions (Dated)'!$C$2:$C$53,"Buy")-SUMIFS('Transactions (Dated)'!$E$2:$E$53,'Transactions (Dated)'!$D$2:$D$53,'Share Values'!$V580,'Transactions (Dated)'!$B$2:$B$53,'Share Values'!AA$11,'Transactions (Dated)'!$C$2:$C$53,"Sell")</f>
        <v>2348</v>
      </c>
      <c r="AB580" s="40">
        <f ca="1">AB579+SUMIFS('Transactions (Dated)'!$E$2:$E$53,'Transactions (Dated)'!$D$2:$D$53,'Share Values'!$V580,'Transactions (Dated)'!$B$2:$B$53,'Share Values'!AB$11,'Transactions (Dated)'!$C$2:$C$53,"Buy")-SUMIFS('Transactions (Dated)'!$E$2:$E$53,'Transactions (Dated)'!$D$2:$D$53,'Share Values'!$V580,'Transactions (Dated)'!$B$2:$B$53,'Share Values'!AB$11,'Transactions (Dated)'!$C$2:$C$53,"Sell")</f>
        <v>4900</v>
      </c>
      <c r="AC580" s="40">
        <f ca="1">AC579+SUMIFS('Transactions (Dated)'!$E$2:$E$53,'Transactions (Dated)'!$D$2:$D$53,'Share Values'!$V580,'Transactions (Dated)'!$B$2:$B$53,'Share Values'!AC$11,'Transactions (Dated)'!$C$2:$C$53,"Buy")-SUMIFS('Transactions (Dated)'!$E$2:$E$53,'Transactions (Dated)'!$D$2:$D$53,'Share Values'!$V580,'Transactions (Dated)'!$B$2:$B$53,'Share Values'!AC$11,'Transactions (Dated)'!$C$2:$C$53,"Sell")</f>
        <v>2900</v>
      </c>
      <c r="AD580" s="40">
        <f ca="1">AD579+SUMIFS('Transactions (Dated)'!$E$2:$E$53,'Transactions (Dated)'!$D$2:$D$53,'Share Values'!$V580,'Transactions (Dated)'!$B$2:$B$53,'Share Values'!AD$11,'Transactions (Dated)'!$C$2:$C$53,"Buy")-SUMIFS('Transactions (Dated)'!$E$2:$E$53,'Transactions (Dated)'!$D$2:$D$53,'Share Values'!$V580,'Transactions (Dated)'!$B$2:$B$53,'Share Values'!AD$11,'Transactions (Dated)'!$C$2:$C$53,"Sell")</f>
        <v>14201</v>
      </c>
      <c r="AE580" s="40">
        <f ca="1">AE579+SUMIFS('Transactions (Dated)'!$E$2:$E$53,'Transactions (Dated)'!$D$2:$D$53,'Share Values'!$V580,'Transactions (Dated)'!$B$2:$B$53,'Share Values'!AE$11,'Transactions (Dated)'!$C$2:$C$53,"Buy")-SUMIFS('Transactions (Dated)'!$E$2:$E$53,'Transactions (Dated)'!$D$2:$D$53,'Share Values'!$V580,'Transactions (Dated)'!$B$2:$B$53,'Share Values'!AE$11,'Transactions (Dated)'!$C$2:$C$53,"Sell")</f>
        <v>6835</v>
      </c>
      <c r="AF580" s="40">
        <f ca="1">AF579+SUMIFS('Transactions (Dated)'!$E$2:$E$53,'Transactions (Dated)'!$D$2:$D$53,'Share Values'!$V580,'Transactions (Dated)'!$B$2:$B$53,'Share Values'!AF$11,'Transactions (Dated)'!$C$2:$C$53,"Buy")-SUMIFS('Transactions (Dated)'!$E$2:$E$53,'Transactions (Dated)'!$D$2:$D$53,'Share Values'!$V580,'Transactions (Dated)'!$B$2:$B$53,'Share Values'!AF$11,'Transactions (Dated)'!$C$2:$C$53,"Sell")</f>
        <v>4484</v>
      </c>
      <c r="AG580" s="40">
        <f ca="1">AG579+SUMIFS('Transactions (Dated)'!$E$2:$E$53,'Transactions (Dated)'!$D$2:$D$53,'Share Values'!$V580,'Transactions (Dated)'!$B$2:$B$53,'Share Values'!AG$11,'Transactions (Dated)'!$C$2:$C$53,"Buy")-SUMIFS('Transactions (Dated)'!$E$2:$E$53,'Transactions (Dated)'!$D$2:$D$53,'Share Values'!$V580,'Transactions (Dated)'!$B$2:$B$53,'Share Values'!AG$11,'Transactions (Dated)'!$C$2:$C$53,"Sell")</f>
        <v>2787</v>
      </c>
      <c r="AH580" s="40">
        <f ca="1">AH579+SUMIFS('Transactions (Dated)'!$E$2:$E$53,'Transactions (Dated)'!$D$2:$D$53,'Share Values'!$V580,'Transactions (Dated)'!$B$2:$B$53,'Share Values'!AH$11,'Transactions (Dated)'!$C$2:$C$53,"Buy")-SUMIFS('Transactions (Dated)'!$E$2:$E$53,'Transactions (Dated)'!$D$2:$D$53,'Share Values'!$V580,'Transactions (Dated)'!$B$2:$B$53,'Share Values'!AH$11,'Transactions (Dated)'!$C$2:$C$53,"Sell")</f>
        <v>41666</v>
      </c>
      <c r="AI580" s="40">
        <f ca="1">AI579+SUMIFS('Transactions (Dated)'!$E$2:$E$53,'Transactions (Dated)'!$D$2:$D$53,'Share Values'!$V580,'Transactions (Dated)'!$B$2:$B$53,'Share Values'!AI$11,'Transactions (Dated)'!$C$2:$C$53,"Buy")-SUMIFS('Transactions (Dated)'!$E$2:$E$53,'Transactions (Dated)'!$D$2:$D$53,'Share Values'!$V580,'Transactions (Dated)'!$B$2:$B$53,'Share Values'!AI$11,'Transactions (Dated)'!$C$2:$C$53,"Sell")</f>
        <v>5973</v>
      </c>
      <c r="AJ580" s="40">
        <f ca="1">AJ579+SUMIFS('Transactions (Dated)'!$E$2:$E$53,'Transactions (Dated)'!$D$2:$D$53,'Share Values'!$V580,'Transactions (Dated)'!$B$2:$B$53,'Share Values'!AJ$11,'Transactions (Dated)'!$C$2:$C$53,"Buy")-SUMIFS('Transactions (Dated)'!$E$2:$E$53,'Transactions (Dated)'!$D$2:$D$53,'Share Values'!$V580,'Transactions (Dated)'!$B$2:$B$53,'Share Values'!AJ$11,'Transactions (Dated)'!$C$2:$C$53,"Sell")</f>
        <v>1246</v>
      </c>
      <c r="AM580" s="3">
        <f t="shared" si="225"/>
        <v>42741</v>
      </c>
      <c r="AN580" s="6">
        <f t="shared" ca="1" si="226"/>
        <v>43798.75</v>
      </c>
      <c r="AO580" s="6">
        <f t="shared" ca="1" si="227"/>
        <v>22312.5</v>
      </c>
      <c r="AP580" s="6">
        <f t="shared" ca="1" si="228"/>
        <v>0</v>
      </c>
      <c r="AQ580" s="6">
        <f t="shared" ca="1" si="229"/>
        <v>70704.039999999994</v>
      </c>
      <c r="AR580" s="6">
        <f t="shared" ca="1" si="230"/>
        <v>30923.16</v>
      </c>
      <c r="AS580" s="6">
        <f t="shared" ca="1" si="231"/>
        <v>70413</v>
      </c>
      <c r="AT580" s="6">
        <f t="shared" ca="1" si="232"/>
        <v>52634.999999999993</v>
      </c>
      <c r="AU580" s="6">
        <f t="shared" ca="1" si="233"/>
        <v>89608.31</v>
      </c>
      <c r="AV580" s="6">
        <f t="shared" ca="1" si="234"/>
        <v>52971.25</v>
      </c>
      <c r="AW580" s="6">
        <f t="shared" ca="1" si="235"/>
        <v>52687</v>
      </c>
      <c r="AX580" s="6">
        <f t="shared" ca="1" si="236"/>
        <v>66525.69</v>
      </c>
      <c r="AY580" s="6">
        <f t="shared" ca="1" si="237"/>
        <v>67498.92</v>
      </c>
      <c r="AZ580" s="6">
        <f t="shared" ca="1" si="238"/>
        <v>51069.15</v>
      </c>
      <c r="BA580" s="6">
        <f t="shared" ca="1" si="239"/>
        <v>51360.119999999995</v>
      </c>
      <c r="BB580" s="6"/>
      <c r="BD580" s="4">
        <f ca="1">SUM(AN580:BC580)</f>
        <v>722506.89</v>
      </c>
      <c r="BF580" s="3">
        <f t="shared" si="241"/>
        <v>42741</v>
      </c>
      <c r="BG580" s="6">
        <f>BG579+SUMIFS('Transactions (Dated)'!H:H,'Transactions (Dated)'!D:D,'Share Values'!AM580)</f>
        <v>383757.10999999993</v>
      </c>
      <c r="BH580" s="6">
        <f ca="1">BH579+SUMIFS('Transactions (Dated)'!$F:$F,'Transactions (Dated)'!$D:$D,$BF580,'Transactions (Dated)'!$B:$B,BH$11,'Transactions (Dated)'!$C:$C,"Dividend (paid to cash)")*W580</f>
        <v>0</v>
      </c>
      <c r="BI580" s="6">
        <f ca="1">BI579+SUMIFS('Transactions (Dated)'!$F:$F,'Transactions (Dated)'!$D:$D,$BF580,'Transactions (Dated)'!$B:$B,BI$11,'Transactions (Dated)'!$C:$C,"Dividend (paid to cash)")*X580</f>
        <v>2421.875</v>
      </c>
      <c r="BJ580" s="6">
        <f ca="1">BJ579+SUMIFS('Transactions (Dated)'!$F:$F,'Transactions (Dated)'!$D:$D,$BF580,'Transactions (Dated)'!$B:$B,BJ$11,'Transactions (Dated)'!$C:$C,"Dividend (paid to cash)")*Y580</f>
        <v>0</v>
      </c>
      <c r="BK580" s="6">
        <f ca="1">BK579+SUMIFS('Transactions (Dated)'!$F:$F,'Transactions (Dated)'!$D:$D,$BF580,'Transactions (Dated)'!$B:$B,BK$11,'Transactions (Dated)'!$C:$C,"Dividend (paid to cash)")*Z580</f>
        <v>567.6</v>
      </c>
      <c r="BL580" s="6">
        <f ca="1">BL579+SUMIFS('Transactions (Dated)'!$F:$F,'Transactions (Dated)'!$D:$D,$BF580,'Transactions (Dated)'!$B:$B,BL$11,'Transactions (Dated)'!$C:$C,"Dividend (paid to cash)")*AA580</f>
        <v>0</v>
      </c>
      <c r="BM580" s="6">
        <f ca="1">BM579+SUMIFS('Transactions (Dated)'!$F:$F,'Transactions (Dated)'!$D:$D,$BF580,'Transactions (Dated)'!$B:$B,BM$11,'Transactions (Dated)'!$C:$C,"Dividend (paid to cash)")*AB580</f>
        <v>4311.8040000000001</v>
      </c>
      <c r="BN580" s="6">
        <f ca="1">BN579+SUMIFS('Transactions (Dated)'!$F:$F,'Transactions (Dated)'!$D:$D,$BF580,'Transactions (Dated)'!$B:$B,BN$11,'Transactions (Dated)'!$C:$C,"Dividend (paid to cash)")*AC580</f>
        <v>3190</v>
      </c>
      <c r="BO580" s="6">
        <f ca="1">BO579+SUMIFS('Transactions (Dated)'!$F:$F,'Transactions (Dated)'!$D:$D,$BF580,'Transactions (Dated)'!$B:$B,BO$11,'Transactions (Dated)'!$C:$C,"Dividend (paid to cash)")*AD580</f>
        <v>0</v>
      </c>
      <c r="BP580" s="6">
        <f ca="1">BP579+SUMIFS('Transactions (Dated)'!$F:$F,'Transactions (Dated)'!$D:$D,$BF580,'Transactions (Dated)'!$B:$B,BP$11,'Transactions (Dated)'!$C:$C,"Dividend (paid to cash)")*AE580</f>
        <v>0</v>
      </c>
      <c r="BQ580" s="6">
        <f ca="1">BQ579+SUMIFS('Transactions (Dated)'!$F:$F,'Transactions (Dated)'!$D:$D,$BF580,'Transactions (Dated)'!$B:$B,BQ$11,'Transactions (Dated)'!$C:$C,"Dividend (paid to cash)")*AF580</f>
        <v>182.94720000000001</v>
      </c>
      <c r="BR580" s="6">
        <f ca="1">BR579+SUMIFS('Transactions (Dated)'!$F:$F,'Transactions (Dated)'!$D:$D,$BF580,'Transactions (Dated)'!$B:$B,BR$11,'Transactions (Dated)'!$C:$C,"Dividend (paid to cash)")*AG580</f>
        <v>376.245</v>
      </c>
      <c r="BS580" s="6">
        <f ca="1">BS579+SUMIFS('Transactions (Dated)'!$F:$F,'Transactions (Dated)'!$D:$D,$BF580,'Transactions (Dated)'!$B:$B,BS$11,'Transactions (Dated)'!$C:$C,"Dividend (paid to cash)")*AH580</f>
        <v>0</v>
      </c>
      <c r="BT580" s="6">
        <f ca="1">BT579+SUMIFS('Transactions (Dated)'!$F:$F,'Transactions (Dated)'!$D:$D,$BF580,'Transactions (Dated)'!$B:$B,BT$11,'Transactions (Dated)'!$C:$C,"Dividend (paid to cash)")*AI580</f>
        <v>0</v>
      </c>
      <c r="BU580" s="6">
        <f ca="1">BU579+SUMIFS('Transactions (Dated)'!$F:$F,'Transactions (Dated)'!$D:$D,$BF580,'Transactions (Dated)'!$B:$B,BU$11,'Transactions (Dated)'!$C:$C,"Dividend (paid to cash)")*AJ580</f>
        <v>0</v>
      </c>
      <c r="BX580" s="6">
        <f t="shared" ca="1" si="242"/>
        <v>394807.5811999999</v>
      </c>
      <c r="BZ580" s="3">
        <f t="shared" si="243"/>
        <v>42741</v>
      </c>
      <c r="CA580" s="4">
        <f t="shared" ca="1" si="244"/>
        <v>722506.89</v>
      </c>
      <c r="CB580" s="4">
        <f t="shared" ca="1" si="245"/>
        <v>394807.5811999999</v>
      </c>
      <c r="CD580" s="4">
        <f t="shared" ca="1" si="246"/>
        <v>1117314.4712</v>
      </c>
    </row>
    <row r="581" spans="2:82" x14ac:dyDescent="0.15">
      <c r="B581" s="3">
        <f t="shared" si="221"/>
        <v>42744</v>
      </c>
      <c r="C581" s="2">
        <v>15389</v>
      </c>
      <c r="E581" s="70">
        <v>42744</v>
      </c>
      <c r="F581" s="69">
        <v>9.43</v>
      </c>
      <c r="G581" s="69">
        <v>2.3199999999999998</v>
      </c>
      <c r="H581" s="69">
        <v>20.75</v>
      </c>
      <c r="I581" s="69">
        <v>38.119999999999997</v>
      </c>
      <c r="J581" s="69">
        <v>13.16</v>
      </c>
      <c r="K581" s="69">
        <v>14.47</v>
      </c>
      <c r="L581" s="69">
        <v>18.04</v>
      </c>
      <c r="M581" s="69">
        <v>6.44</v>
      </c>
      <c r="N581" s="69">
        <v>7.75</v>
      </c>
      <c r="O581" s="69">
        <v>11.78</v>
      </c>
      <c r="P581" s="69">
        <v>23.74</v>
      </c>
      <c r="Q581" s="69">
        <v>1.57</v>
      </c>
      <c r="R581" s="69">
        <v>8.5399999999999991</v>
      </c>
      <c r="S581" s="69">
        <v>41</v>
      </c>
      <c r="V581" s="3">
        <f t="shared" si="224"/>
        <v>42744</v>
      </c>
      <c r="W581" s="40">
        <f ca="1">W580+SUMIFS('Transactions (Dated)'!$E$2:$E$53,'Transactions (Dated)'!$D$2:$D$53,'Share Values'!$V581,'Transactions (Dated)'!$B$2:$B$53,'Share Values'!W$11,'Transactions (Dated)'!$C$2:$C$53,"Buy")-SUMIFS('Transactions (Dated)'!$E$2:$E$53,'Transactions (Dated)'!$D$2:$D$53,'Share Values'!$V581,'Transactions (Dated)'!$B$2:$B$53,'Share Values'!W$11,'Transactions (Dated)'!$C$2:$C$53,"Sell")</f>
        <v>4625</v>
      </c>
      <c r="X581" s="40">
        <f ca="1">X580+SUMIFS('Transactions (Dated)'!$E$2:$E$53,'Transactions (Dated)'!$D$2:$D$53,'Share Values'!$V581,'Transactions (Dated)'!$B$2:$B$53,'Share Values'!X$11,'Transactions (Dated)'!$C$2:$C$53,"Buy")-SUMIFS('Transactions (Dated)'!$E$2:$E$53,'Transactions (Dated)'!$D$2:$D$53,'Share Values'!$V581,'Transactions (Dated)'!$B$2:$B$53,'Share Values'!X$11,'Transactions (Dated)'!$C$2:$C$53,"Sell")</f>
        <v>9375</v>
      </c>
      <c r="Y581" s="40">
        <f ca="1">Y580+SUMIFS('Transactions (Dated)'!$E$2:$E$53,'Transactions (Dated)'!$D$2:$D$53,'Share Values'!$V581,'Transactions (Dated)'!$B$2:$B$53,'Share Values'!Y$11,'Transactions (Dated)'!$C$2:$C$53,"Buy")-SUMIFS('Transactions (Dated)'!$E$2:$E$53,'Transactions (Dated)'!$D$2:$D$53,'Share Values'!$V581,'Transactions (Dated)'!$B$2:$B$53,'Share Values'!Y$11,'Transactions (Dated)'!$C$2:$C$53,"Sell")</f>
        <v>0</v>
      </c>
      <c r="Z581" s="40">
        <f ca="1">Z580+SUMIFS('Transactions (Dated)'!$E$2:$E$53,'Transactions (Dated)'!$D$2:$D$53,'Share Values'!$V581,'Transactions (Dated)'!$B$2:$B$53,'Share Values'!Z$11,'Transactions (Dated)'!$C$2:$C$53,"Buy")-SUMIFS('Transactions (Dated)'!$E$2:$E$53,'Transactions (Dated)'!$D$2:$D$53,'Share Values'!$V581,'Transactions (Dated)'!$B$2:$B$53,'Share Values'!Z$11,'Transactions (Dated)'!$C$2:$C$53,"Sell")</f>
        <v>1892</v>
      </c>
      <c r="AA581" s="40">
        <f ca="1">AA580+SUMIFS('Transactions (Dated)'!$E$2:$E$53,'Transactions (Dated)'!$D$2:$D$53,'Share Values'!$V581,'Transactions (Dated)'!$B$2:$B$53,'Share Values'!AA$11,'Transactions (Dated)'!$C$2:$C$53,"Buy")-SUMIFS('Transactions (Dated)'!$E$2:$E$53,'Transactions (Dated)'!$D$2:$D$53,'Share Values'!$V581,'Transactions (Dated)'!$B$2:$B$53,'Share Values'!AA$11,'Transactions (Dated)'!$C$2:$C$53,"Sell")</f>
        <v>2348</v>
      </c>
      <c r="AB581" s="40">
        <f ca="1">AB580+SUMIFS('Transactions (Dated)'!$E$2:$E$53,'Transactions (Dated)'!$D$2:$D$53,'Share Values'!$V581,'Transactions (Dated)'!$B$2:$B$53,'Share Values'!AB$11,'Transactions (Dated)'!$C$2:$C$53,"Buy")-SUMIFS('Transactions (Dated)'!$E$2:$E$53,'Transactions (Dated)'!$D$2:$D$53,'Share Values'!$V581,'Transactions (Dated)'!$B$2:$B$53,'Share Values'!AB$11,'Transactions (Dated)'!$C$2:$C$53,"Sell")</f>
        <v>4900</v>
      </c>
      <c r="AC581" s="40">
        <f ca="1">AC580+SUMIFS('Transactions (Dated)'!$E$2:$E$53,'Transactions (Dated)'!$D$2:$D$53,'Share Values'!$V581,'Transactions (Dated)'!$B$2:$B$53,'Share Values'!AC$11,'Transactions (Dated)'!$C$2:$C$53,"Buy")-SUMIFS('Transactions (Dated)'!$E$2:$E$53,'Transactions (Dated)'!$D$2:$D$53,'Share Values'!$V581,'Transactions (Dated)'!$B$2:$B$53,'Share Values'!AC$11,'Transactions (Dated)'!$C$2:$C$53,"Sell")</f>
        <v>2900</v>
      </c>
      <c r="AD581" s="40">
        <f ca="1">AD580+SUMIFS('Transactions (Dated)'!$E$2:$E$53,'Transactions (Dated)'!$D$2:$D$53,'Share Values'!$V581,'Transactions (Dated)'!$B$2:$B$53,'Share Values'!AD$11,'Transactions (Dated)'!$C$2:$C$53,"Buy")-SUMIFS('Transactions (Dated)'!$E$2:$E$53,'Transactions (Dated)'!$D$2:$D$53,'Share Values'!$V581,'Transactions (Dated)'!$B$2:$B$53,'Share Values'!AD$11,'Transactions (Dated)'!$C$2:$C$53,"Sell")</f>
        <v>14201</v>
      </c>
      <c r="AE581" s="40">
        <f ca="1">AE580+SUMIFS('Transactions (Dated)'!$E$2:$E$53,'Transactions (Dated)'!$D$2:$D$53,'Share Values'!$V581,'Transactions (Dated)'!$B$2:$B$53,'Share Values'!AE$11,'Transactions (Dated)'!$C$2:$C$53,"Buy")-SUMIFS('Transactions (Dated)'!$E$2:$E$53,'Transactions (Dated)'!$D$2:$D$53,'Share Values'!$V581,'Transactions (Dated)'!$B$2:$B$53,'Share Values'!AE$11,'Transactions (Dated)'!$C$2:$C$53,"Sell")</f>
        <v>6835</v>
      </c>
      <c r="AF581" s="40">
        <f ca="1">AF580+SUMIFS('Transactions (Dated)'!$E$2:$E$53,'Transactions (Dated)'!$D$2:$D$53,'Share Values'!$V581,'Transactions (Dated)'!$B$2:$B$53,'Share Values'!AF$11,'Transactions (Dated)'!$C$2:$C$53,"Buy")-SUMIFS('Transactions (Dated)'!$E$2:$E$53,'Transactions (Dated)'!$D$2:$D$53,'Share Values'!$V581,'Transactions (Dated)'!$B$2:$B$53,'Share Values'!AF$11,'Transactions (Dated)'!$C$2:$C$53,"Sell")</f>
        <v>4484</v>
      </c>
      <c r="AG581" s="40">
        <f ca="1">AG580+SUMIFS('Transactions (Dated)'!$E$2:$E$53,'Transactions (Dated)'!$D$2:$D$53,'Share Values'!$V581,'Transactions (Dated)'!$B$2:$B$53,'Share Values'!AG$11,'Transactions (Dated)'!$C$2:$C$53,"Buy")-SUMIFS('Transactions (Dated)'!$E$2:$E$53,'Transactions (Dated)'!$D$2:$D$53,'Share Values'!$V581,'Transactions (Dated)'!$B$2:$B$53,'Share Values'!AG$11,'Transactions (Dated)'!$C$2:$C$53,"Sell")</f>
        <v>2787</v>
      </c>
      <c r="AH581" s="40">
        <f ca="1">AH580+SUMIFS('Transactions (Dated)'!$E$2:$E$53,'Transactions (Dated)'!$D$2:$D$53,'Share Values'!$V581,'Transactions (Dated)'!$B$2:$B$53,'Share Values'!AH$11,'Transactions (Dated)'!$C$2:$C$53,"Buy")-SUMIFS('Transactions (Dated)'!$E$2:$E$53,'Transactions (Dated)'!$D$2:$D$53,'Share Values'!$V581,'Transactions (Dated)'!$B$2:$B$53,'Share Values'!AH$11,'Transactions (Dated)'!$C$2:$C$53,"Sell")</f>
        <v>41666</v>
      </c>
      <c r="AI581" s="40">
        <f ca="1">AI580+SUMIFS('Transactions (Dated)'!$E$2:$E$53,'Transactions (Dated)'!$D$2:$D$53,'Share Values'!$V581,'Transactions (Dated)'!$B$2:$B$53,'Share Values'!AI$11,'Transactions (Dated)'!$C$2:$C$53,"Buy")-SUMIFS('Transactions (Dated)'!$E$2:$E$53,'Transactions (Dated)'!$D$2:$D$53,'Share Values'!$V581,'Transactions (Dated)'!$B$2:$B$53,'Share Values'!AI$11,'Transactions (Dated)'!$C$2:$C$53,"Sell")</f>
        <v>5973</v>
      </c>
      <c r="AJ581" s="40">
        <f ca="1">AJ580+SUMIFS('Transactions (Dated)'!$E$2:$E$53,'Transactions (Dated)'!$D$2:$D$53,'Share Values'!$V581,'Transactions (Dated)'!$B$2:$B$53,'Share Values'!AJ$11,'Transactions (Dated)'!$C$2:$C$53,"Buy")-SUMIFS('Transactions (Dated)'!$E$2:$E$53,'Transactions (Dated)'!$D$2:$D$53,'Share Values'!$V581,'Transactions (Dated)'!$B$2:$B$53,'Share Values'!AJ$11,'Transactions (Dated)'!$C$2:$C$53,"Sell")</f>
        <v>1246</v>
      </c>
      <c r="AM581" s="3">
        <f t="shared" si="225"/>
        <v>42744</v>
      </c>
      <c r="AN581" s="6">
        <f t="shared" ca="1" si="226"/>
        <v>43613.75</v>
      </c>
      <c r="AO581" s="6">
        <f t="shared" ca="1" si="227"/>
        <v>21750</v>
      </c>
      <c r="AP581" s="6">
        <f t="shared" ca="1" si="228"/>
        <v>0</v>
      </c>
      <c r="AQ581" s="6">
        <f t="shared" ca="1" si="229"/>
        <v>72123.039999999994</v>
      </c>
      <c r="AR581" s="6">
        <f t="shared" ca="1" si="230"/>
        <v>30899.68</v>
      </c>
      <c r="AS581" s="6">
        <f t="shared" ca="1" si="231"/>
        <v>70903</v>
      </c>
      <c r="AT581" s="6">
        <f t="shared" ca="1" si="232"/>
        <v>52316</v>
      </c>
      <c r="AU581" s="6">
        <f t="shared" ca="1" si="233"/>
        <v>91454.44</v>
      </c>
      <c r="AV581" s="6">
        <f t="shared" ca="1" si="234"/>
        <v>52971.25</v>
      </c>
      <c r="AW581" s="6">
        <f t="shared" ca="1" si="235"/>
        <v>52821.52</v>
      </c>
      <c r="AX581" s="6">
        <f t="shared" ca="1" si="236"/>
        <v>66163.37999999999</v>
      </c>
      <c r="AY581" s="6">
        <f t="shared" ca="1" si="237"/>
        <v>65415.62</v>
      </c>
      <c r="AZ581" s="6">
        <f t="shared" ca="1" si="238"/>
        <v>51009.42</v>
      </c>
      <c r="BA581" s="6">
        <f t="shared" ca="1" si="239"/>
        <v>51086</v>
      </c>
      <c r="BB581" s="6"/>
      <c r="BD581" s="4">
        <f t="shared" ca="1" si="240"/>
        <v>722527.1</v>
      </c>
      <c r="BF581" s="3">
        <f t="shared" si="241"/>
        <v>42744</v>
      </c>
      <c r="BG581" s="6">
        <f>BG580+SUMIFS('Transactions (Dated)'!H:H,'Transactions (Dated)'!D:D,'Share Values'!AM581)</f>
        <v>383757.10999999993</v>
      </c>
      <c r="BH581" s="6">
        <f ca="1">BH580+SUMIFS('Transactions (Dated)'!$F:$F,'Transactions (Dated)'!$D:$D,$BF581,'Transactions (Dated)'!$B:$B,BH$11,'Transactions (Dated)'!$C:$C,"Dividend (paid to cash)")*W581</f>
        <v>0</v>
      </c>
      <c r="BI581" s="6">
        <f ca="1">BI580+SUMIFS('Transactions (Dated)'!$F:$F,'Transactions (Dated)'!$D:$D,$BF581,'Transactions (Dated)'!$B:$B,BI$11,'Transactions (Dated)'!$C:$C,"Dividend (paid to cash)")*X581</f>
        <v>2421.875</v>
      </c>
      <c r="BJ581" s="6">
        <f ca="1">BJ580+SUMIFS('Transactions (Dated)'!$F:$F,'Transactions (Dated)'!$D:$D,$BF581,'Transactions (Dated)'!$B:$B,BJ$11,'Transactions (Dated)'!$C:$C,"Dividend (paid to cash)")*Y581</f>
        <v>0</v>
      </c>
      <c r="BK581" s="6">
        <f ca="1">BK580+SUMIFS('Transactions (Dated)'!$F:$F,'Transactions (Dated)'!$D:$D,$BF581,'Transactions (Dated)'!$B:$B,BK$11,'Transactions (Dated)'!$C:$C,"Dividend (paid to cash)")*Z581</f>
        <v>567.6</v>
      </c>
      <c r="BL581" s="6">
        <f ca="1">BL580+SUMIFS('Transactions (Dated)'!$F:$F,'Transactions (Dated)'!$D:$D,$BF581,'Transactions (Dated)'!$B:$B,BL$11,'Transactions (Dated)'!$C:$C,"Dividend (paid to cash)")*AA581</f>
        <v>0</v>
      </c>
      <c r="BM581" s="6">
        <f ca="1">BM580+SUMIFS('Transactions (Dated)'!$F:$F,'Transactions (Dated)'!$D:$D,$BF581,'Transactions (Dated)'!$B:$B,BM$11,'Transactions (Dated)'!$C:$C,"Dividend (paid to cash)")*AB581</f>
        <v>4311.8040000000001</v>
      </c>
      <c r="BN581" s="6">
        <f ca="1">BN580+SUMIFS('Transactions (Dated)'!$F:$F,'Transactions (Dated)'!$D:$D,$BF581,'Transactions (Dated)'!$B:$B,BN$11,'Transactions (Dated)'!$C:$C,"Dividend (paid to cash)")*AC581</f>
        <v>3190</v>
      </c>
      <c r="BO581" s="6">
        <f ca="1">BO580+SUMIFS('Transactions (Dated)'!$F:$F,'Transactions (Dated)'!$D:$D,$BF581,'Transactions (Dated)'!$B:$B,BO$11,'Transactions (Dated)'!$C:$C,"Dividend (paid to cash)")*AD581</f>
        <v>0</v>
      </c>
      <c r="BP581" s="6">
        <f ca="1">BP580+SUMIFS('Transactions (Dated)'!$F:$F,'Transactions (Dated)'!$D:$D,$BF581,'Transactions (Dated)'!$B:$B,BP$11,'Transactions (Dated)'!$C:$C,"Dividend (paid to cash)")*AE581</f>
        <v>0</v>
      </c>
      <c r="BQ581" s="6">
        <f ca="1">BQ580+SUMIFS('Transactions (Dated)'!$F:$F,'Transactions (Dated)'!$D:$D,$BF581,'Transactions (Dated)'!$B:$B,BQ$11,'Transactions (Dated)'!$C:$C,"Dividend (paid to cash)")*AF581</f>
        <v>182.94720000000001</v>
      </c>
      <c r="BR581" s="6">
        <f ca="1">BR580+SUMIFS('Transactions (Dated)'!$F:$F,'Transactions (Dated)'!$D:$D,$BF581,'Transactions (Dated)'!$B:$B,BR$11,'Transactions (Dated)'!$C:$C,"Dividend (paid to cash)")*AG581</f>
        <v>376.245</v>
      </c>
      <c r="BS581" s="6">
        <f ca="1">BS580+SUMIFS('Transactions (Dated)'!$F:$F,'Transactions (Dated)'!$D:$D,$BF581,'Transactions (Dated)'!$B:$B,BS$11,'Transactions (Dated)'!$C:$C,"Dividend (paid to cash)")*AH581</f>
        <v>0</v>
      </c>
      <c r="BT581" s="6">
        <f ca="1">BT580+SUMIFS('Transactions (Dated)'!$F:$F,'Transactions (Dated)'!$D:$D,$BF581,'Transactions (Dated)'!$B:$B,BT$11,'Transactions (Dated)'!$C:$C,"Dividend (paid to cash)")*AI581</f>
        <v>0</v>
      </c>
      <c r="BU581" s="6">
        <f ca="1">BU580+SUMIFS('Transactions (Dated)'!$F:$F,'Transactions (Dated)'!$D:$D,$BF581,'Transactions (Dated)'!$B:$B,BU$11,'Transactions (Dated)'!$C:$C,"Dividend (paid to cash)")*AJ581</f>
        <v>0</v>
      </c>
      <c r="BX581" s="6">
        <f t="shared" ca="1" si="242"/>
        <v>394807.5811999999</v>
      </c>
      <c r="BZ581" s="3">
        <f t="shared" si="243"/>
        <v>42744</v>
      </c>
      <c r="CA581" s="4">
        <f t="shared" ca="1" si="244"/>
        <v>722527.1</v>
      </c>
      <c r="CB581" s="4">
        <f t="shared" ca="1" si="245"/>
        <v>394807.5811999999</v>
      </c>
      <c r="CD581" s="4">
        <f t="shared" ca="1" si="246"/>
        <v>1117334.6812</v>
      </c>
    </row>
    <row r="582" spans="2:82" x14ac:dyDescent="0.15">
      <c r="B582" s="3">
        <f t="shared" si="221"/>
        <v>42745</v>
      </c>
      <c r="C582" s="2">
        <v>15426.3</v>
      </c>
      <c r="E582" s="70">
        <v>42745</v>
      </c>
      <c r="F582" s="69">
        <v>9.41</v>
      </c>
      <c r="G582" s="69">
        <v>2.35</v>
      </c>
      <c r="H582" s="69">
        <v>20.81</v>
      </c>
      <c r="I582" s="69">
        <v>38.29</v>
      </c>
      <c r="J582" s="69">
        <v>13.06</v>
      </c>
      <c r="K582" s="69">
        <v>14.39</v>
      </c>
      <c r="L582" s="69">
        <v>18.18</v>
      </c>
      <c r="M582" s="69">
        <v>6.59</v>
      </c>
      <c r="N582" s="69">
        <v>8</v>
      </c>
      <c r="O582" s="69">
        <v>11.57</v>
      </c>
      <c r="P582" s="69">
        <v>23.78</v>
      </c>
      <c r="Q582" s="69">
        <v>1.6</v>
      </c>
      <c r="R582" s="69">
        <v>9.11</v>
      </c>
      <c r="S582" s="69">
        <v>40.909999999999997</v>
      </c>
      <c r="V582" s="3">
        <f t="shared" si="224"/>
        <v>42745</v>
      </c>
      <c r="W582" s="40">
        <f ca="1">W581+SUMIFS('Transactions (Dated)'!$E$2:$E$53,'Transactions (Dated)'!$D$2:$D$53,'Share Values'!$V582,'Transactions (Dated)'!$B$2:$B$53,'Share Values'!W$11,'Transactions (Dated)'!$C$2:$C$53,"Buy")-SUMIFS('Transactions (Dated)'!$E$2:$E$53,'Transactions (Dated)'!$D$2:$D$53,'Share Values'!$V582,'Transactions (Dated)'!$B$2:$B$53,'Share Values'!W$11,'Transactions (Dated)'!$C$2:$C$53,"Sell")</f>
        <v>4625</v>
      </c>
      <c r="X582" s="40">
        <f ca="1">X581+SUMIFS('Transactions (Dated)'!$E$2:$E$53,'Transactions (Dated)'!$D$2:$D$53,'Share Values'!$V582,'Transactions (Dated)'!$B$2:$B$53,'Share Values'!X$11,'Transactions (Dated)'!$C$2:$C$53,"Buy")-SUMIFS('Transactions (Dated)'!$E$2:$E$53,'Transactions (Dated)'!$D$2:$D$53,'Share Values'!$V582,'Transactions (Dated)'!$B$2:$B$53,'Share Values'!X$11,'Transactions (Dated)'!$C$2:$C$53,"Sell")</f>
        <v>9375</v>
      </c>
      <c r="Y582" s="40">
        <f ca="1">Y581+SUMIFS('Transactions (Dated)'!$E$2:$E$53,'Transactions (Dated)'!$D$2:$D$53,'Share Values'!$V582,'Transactions (Dated)'!$B$2:$B$53,'Share Values'!Y$11,'Transactions (Dated)'!$C$2:$C$53,"Buy")-SUMIFS('Transactions (Dated)'!$E$2:$E$53,'Transactions (Dated)'!$D$2:$D$53,'Share Values'!$V582,'Transactions (Dated)'!$B$2:$B$53,'Share Values'!Y$11,'Transactions (Dated)'!$C$2:$C$53,"Sell")</f>
        <v>0</v>
      </c>
      <c r="Z582" s="40">
        <f ca="1">Z581+SUMIFS('Transactions (Dated)'!$E$2:$E$53,'Transactions (Dated)'!$D$2:$D$53,'Share Values'!$V582,'Transactions (Dated)'!$B$2:$B$53,'Share Values'!Z$11,'Transactions (Dated)'!$C$2:$C$53,"Buy")-SUMIFS('Transactions (Dated)'!$E$2:$E$53,'Transactions (Dated)'!$D$2:$D$53,'Share Values'!$V582,'Transactions (Dated)'!$B$2:$B$53,'Share Values'!Z$11,'Transactions (Dated)'!$C$2:$C$53,"Sell")</f>
        <v>1892</v>
      </c>
      <c r="AA582" s="40">
        <f ca="1">AA581+SUMIFS('Transactions (Dated)'!$E$2:$E$53,'Transactions (Dated)'!$D$2:$D$53,'Share Values'!$V582,'Transactions (Dated)'!$B$2:$B$53,'Share Values'!AA$11,'Transactions (Dated)'!$C$2:$C$53,"Buy")-SUMIFS('Transactions (Dated)'!$E$2:$E$53,'Transactions (Dated)'!$D$2:$D$53,'Share Values'!$V582,'Transactions (Dated)'!$B$2:$B$53,'Share Values'!AA$11,'Transactions (Dated)'!$C$2:$C$53,"Sell")</f>
        <v>2348</v>
      </c>
      <c r="AB582" s="40">
        <f ca="1">AB581+SUMIFS('Transactions (Dated)'!$E$2:$E$53,'Transactions (Dated)'!$D$2:$D$53,'Share Values'!$V582,'Transactions (Dated)'!$B$2:$B$53,'Share Values'!AB$11,'Transactions (Dated)'!$C$2:$C$53,"Buy")-SUMIFS('Transactions (Dated)'!$E$2:$E$53,'Transactions (Dated)'!$D$2:$D$53,'Share Values'!$V582,'Transactions (Dated)'!$B$2:$B$53,'Share Values'!AB$11,'Transactions (Dated)'!$C$2:$C$53,"Sell")</f>
        <v>4900</v>
      </c>
      <c r="AC582" s="40">
        <f ca="1">AC581+SUMIFS('Transactions (Dated)'!$E$2:$E$53,'Transactions (Dated)'!$D$2:$D$53,'Share Values'!$V582,'Transactions (Dated)'!$B$2:$B$53,'Share Values'!AC$11,'Transactions (Dated)'!$C$2:$C$53,"Buy")-SUMIFS('Transactions (Dated)'!$E$2:$E$53,'Transactions (Dated)'!$D$2:$D$53,'Share Values'!$V582,'Transactions (Dated)'!$B$2:$B$53,'Share Values'!AC$11,'Transactions (Dated)'!$C$2:$C$53,"Sell")</f>
        <v>2900</v>
      </c>
      <c r="AD582" s="40">
        <f ca="1">AD581+SUMIFS('Transactions (Dated)'!$E$2:$E$53,'Transactions (Dated)'!$D$2:$D$53,'Share Values'!$V582,'Transactions (Dated)'!$B$2:$B$53,'Share Values'!AD$11,'Transactions (Dated)'!$C$2:$C$53,"Buy")-SUMIFS('Transactions (Dated)'!$E$2:$E$53,'Transactions (Dated)'!$D$2:$D$53,'Share Values'!$V582,'Transactions (Dated)'!$B$2:$B$53,'Share Values'!AD$11,'Transactions (Dated)'!$C$2:$C$53,"Sell")</f>
        <v>14201</v>
      </c>
      <c r="AE582" s="40">
        <f ca="1">AE581+SUMIFS('Transactions (Dated)'!$E$2:$E$53,'Transactions (Dated)'!$D$2:$D$53,'Share Values'!$V582,'Transactions (Dated)'!$B$2:$B$53,'Share Values'!AE$11,'Transactions (Dated)'!$C$2:$C$53,"Buy")-SUMIFS('Transactions (Dated)'!$E$2:$E$53,'Transactions (Dated)'!$D$2:$D$53,'Share Values'!$V582,'Transactions (Dated)'!$B$2:$B$53,'Share Values'!AE$11,'Transactions (Dated)'!$C$2:$C$53,"Sell")</f>
        <v>6835</v>
      </c>
      <c r="AF582" s="40">
        <f ca="1">AF581+SUMIFS('Transactions (Dated)'!$E$2:$E$53,'Transactions (Dated)'!$D$2:$D$53,'Share Values'!$V582,'Transactions (Dated)'!$B$2:$B$53,'Share Values'!AF$11,'Transactions (Dated)'!$C$2:$C$53,"Buy")-SUMIFS('Transactions (Dated)'!$E$2:$E$53,'Transactions (Dated)'!$D$2:$D$53,'Share Values'!$V582,'Transactions (Dated)'!$B$2:$B$53,'Share Values'!AF$11,'Transactions (Dated)'!$C$2:$C$53,"Sell")</f>
        <v>4484</v>
      </c>
      <c r="AG582" s="40">
        <f ca="1">AG581+SUMIFS('Transactions (Dated)'!$E$2:$E$53,'Transactions (Dated)'!$D$2:$D$53,'Share Values'!$V582,'Transactions (Dated)'!$B$2:$B$53,'Share Values'!AG$11,'Transactions (Dated)'!$C$2:$C$53,"Buy")-SUMIFS('Transactions (Dated)'!$E$2:$E$53,'Transactions (Dated)'!$D$2:$D$53,'Share Values'!$V582,'Transactions (Dated)'!$B$2:$B$53,'Share Values'!AG$11,'Transactions (Dated)'!$C$2:$C$53,"Sell")</f>
        <v>2787</v>
      </c>
      <c r="AH582" s="40">
        <f ca="1">AH581+SUMIFS('Transactions (Dated)'!$E$2:$E$53,'Transactions (Dated)'!$D$2:$D$53,'Share Values'!$V582,'Transactions (Dated)'!$B$2:$B$53,'Share Values'!AH$11,'Transactions (Dated)'!$C$2:$C$53,"Buy")-SUMIFS('Transactions (Dated)'!$E$2:$E$53,'Transactions (Dated)'!$D$2:$D$53,'Share Values'!$V582,'Transactions (Dated)'!$B$2:$B$53,'Share Values'!AH$11,'Transactions (Dated)'!$C$2:$C$53,"Sell")</f>
        <v>41666</v>
      </c>
      <c r="AI582" s="40">
        <f ca="1">AI581+SUMIFS('Transactions (Dated)'!$E$2:$E$53,'Transactions (Dated)'!$D$2:$D$53,'Share Values'!$V582,'Transactions (Dated)'!$B$2:$B$53,'Share Values'!AI$11,'Transactions (Dated)'!$C$2:$C$53,"Buy")-SUMIFS('Transactions (Dated)'!$E$2:$E$53,'Transactions (Dated)'!$D$2:$D$53,'Share Values'!$V582,'Transactions (Dated)'!$B$2:$B$53,'Share Values'!AI$11,'Transactions (Dated)'!$C$2:$C$53,"Sell")</f>
        <v>5973</v>
      </c>
      <c r="AJ582" s="40">
        <f ca="1">AJ581+SUMIFS('Transactions (Dated)'!$E$2:$E$53,'Transactions (Dated)'!$D$2:$D$53,'Share Values'!$V582,'Transactions (Dated)'!$B$2:$B$53,'Share Values'!AJ$11,'Transactions (Dated)'!$C$2:$C$53,"Buy")-SUMIFS('Transactions (Dated)'!$E$2:$E$53,'Transactions (Dated)'!$D$2:$D$53,'Share Values'!$V582,'Transactions (Dated)'!$B$2:$B$53,'Share Values'!AJ$11,'Transactions (Dated)'!$C$2:$C$53,"Sell")</f>
        <v>1246</v>
      </c>
      <c r="AM582" s="3">
        <f t="shared" si="225"/>
        <v>42745</v>
      </c>
      <c r="AN582" s="6">
        <f t="shared" ca="1" si="226"/>
        <v>43521.25</v>
      </c>
      <c r="AO582" s="6">
        <f t="shared" ca="1" si="227"/>
        <v>22031.25</v>
      </c>
      <c r="AP582" s="6">
        <f t="shared" ca="1" si="228"/>
        <v>0</v>
      </c>
      <c r="AQ582" s="6">
        <f t="shared" ca="1" si="229"/>
        <v>72444.679999999993</v>
      </c>
      <c r="AR582" s="6">
        <f t="shared" ca="1" si="230"/>
        <v>30664.880000000001</v>
      </c>
      <c r="AS582" s="6">
        <f t="shared" ca="1" si="231"/>
        <v>70511</v>
      </c>
      <c r="AT582" s="6">
        <f t="shared" ca="1" si="232"/>
        <v>52722</v>
      </c>
      <c r="AU582" s="6">
        <f t="shared" ca="1" si="233"/>
        <v>93584.59</v>
      </c>
      <c r="AV582" s="6">
        <f t="shared" ca="1" si="234"/>
        <v>54680</v>
      </c>
      <c r="AW582" s="6">
        <f t="shared" ca="1" si="235"/>
        <v>51879.880000000005</v>
      </c>
      <c r="AX582" s="6">
        <f t="shared" ca="1" si="236"/>
        <v>66274.86</v>
      </c>
      <c r="AY582" s="6">
        <f t="shared" ca="1" si="237"/>
        <v>66665.600000000006</v>
      </c>
      <c r="AZ582" s="6">
        <f t="shared" ca="1" si="238"/>
        <v>54414.03</v>
      </c>
      <c r="BA582" s="6">
        <f t="shared" ca="1" si="239"/>
        <v>50973.859999999993</v>
      </c>
      <c r="BB582" s="6"/>
      <c r="BD582" s="4">
        <f t="shared" ca="1" si="240"/>
        <v>730367.88</v>
      </c>
      <c r="BF582" s="3">
        <f t="shared" si="241"/>
        <v>42745</v>
      </c>
      <c r="BG582" s="6">
        <f>BG581+SUMIFS('Transactions (Dated)'!H:H,'Transactions (Dated)'!D:D,'Share Values'!AM582)</f>
        <v>383757.10999999993</v>
      </c>
      <c r="BH582" s="6">
        <f ca="1">BH581+SUMIFS('Transactions (Dated)'!$F:$F,'Transactions (Dated)'!$D:$D,$BF582,'Transactions (Dated)'!$B:$B,BH$11,'Transactions (Dated)'!$C:$C,"Dividend (paid to cash)")*W582</f>
        <v>0</v>
      </c>
      <c r="BI582" s="6">
        <f ca="1">BI581+SUMIFS('Transactions (Dated)'!$F:$F,'Transactions (Dated)'!$D:$D,$BF582,'Transactions (Dated)'!$B:$B,BI$11,'Transactions (Dated)'!$C:$C,"Dividend (paid to cash)")*X582</f>
        <v>2421.875</v>
      </c>
      <c r="BJ582" s="6">
        <f ca="1">BJ581+SUMIFS('Transactions (Dated)'!$F:$F,'Transactions (Dated)'!$D:$D,$BF582,'Transactions (Dated)'!$B:$B,BJ$11,'Transactions (Dated)'!$C:$C,"Dividend (paid to cash)")*Y582</f>
        <v>0</v>
      </c>
      <c r="BK582" s="6">
        <f ca="1">BK581+SUMIFS('Transactions (Dated)'!$F:$F,'Transactions (Dated)'!$D:$D,$BF582,'Transactions (Dated)'!$B:$B,BK$11,'Transactions (Dated)'!$C:$C,"Dividend (paid to cash)")*Z582</f>
        <v>567.6</v>
      </c>
      <c r="BL582" s="6">
        <f ca="1">BL581+SUMIFS('Transactions (Dated)'!$F:$F,'Transactions (Dated)'!$D:$D,$BF582,'Transactions (Dated)'!$B:$B,BL$11,'Transactions (Dated)'!$C:$C,"Dividend (paid to cash)")*AA582</f>
        <v>0</v>
      </c>
      <c r="BM582" s="6">
        <f ca="1">BM581+SUMIFS('Transactions (Dated)'!$F:$F,'Transactions (Dated)'!$D:$D,$BF582,'Transactions (Dated)'!$B:$B,BM$11,'Transactions (Dated)'!$C:$C,"Dividend (paid to cash)")*AB582</f>
        <v>4311.8040000000001</v>
      </c>
      <c r="BN582" s="6">
        <f ca="1">BN581+SUMIFS('Transactions (Dated)'!$F:$F,'Transactions (Dated)'!$D:$D,$BF582,'Transactions (Dated)'!$B:$B,BN$11,'Transactions (Dated)'!$C:$C,"Dividend (paid to cash)")*AC582</f>
        <v>3190</v>
      </c>
      <c r="BO582" s="6">
        <f ca="1">BO581+SUMIFS('Transactions (Dated)'!$F:$F,'Transactions (Dated)'!$D:$D,$BF582,'Transactions (Dated)'!$B:$B,BO$11,'Transactions (Dated)'!$C:$C,"Dividend (paid to cash)")*AD582</f>
        <v>0</v>
      </c>
      <c r="BP582" s="6">
        <f ca="1">BP581+SUMIFS('Transactions (Dated)'!$F:$F,'Transactions (Dated)'!$D:$D,$BF582,'Transactions (Dated)'!$B:$B,BP$11,'Transactions (Dated)'!$C:$C,"Dividend (paid to cash)")*AE582</f>
        <v>0</v>
      </c>
      <c r="BQ582" s="6">
        <f ca="1">BQ581+SUMIFS('Transactions (Dated)'!$F:$F,'Transactions (Dated)'!$D:$D,$BF582,'Transactions (Dated)'!$B:$B,BQ$11,'Transactions (Dated)'!$C:$C,"Dividend (paid to cash)")*AF582</f>
        <v>182.94720000000001</v>
      </c>
      <c r="BR582" s="6">
        <f ca="1">BR581+SUMIFS('Transactions (Dated)'!$F:$F,'Transactions (Dated)'!$D:$D,$BF582,'Transactions (Dated)'!$B:$B,BR$11,'Transactions (Dated)'!$C:$C,"Dividend (paid to cash)")*AG582</f>
        <v>376.245</v>
      </c>
      <c r="BS582" s="6">
        <f ca="1">BS581+SUMIFS('Transactions (Dated)'!$F:$F,'Transactions (Dated)'!$D:$D,$BF582,'Transactions (Dated)'!$B:$B,BS$11,'Transactions (Dated)'!$C:$C,"Dividend (paid to cash)")*AH582</f>
        <v>0</v>
      </c>
      <c r="BT582" s="6">
        <f ca="1">BT581+SUMIFS('Transactions (Dated)'!$F:$F,'Transactions (Dated)'!$D:$D,$BF582,'Transactions (Dated)'!$B:$B,BT$11,'Transactions (Dated)'!$C:$C,"Dividend (paid to cash)")*AI582</f>
        <v>0</v>
      </c>
      <c r="BU582" s="6">
        <f ca="1">BU581+SUMIFS('Transactions (Dated)'!$F:$F,'Transactions (Dated)'!$D:$D,$BF582,'Transactions (Dated)'!$B:$B,BU$11,'Transactions (Dated)'!$C:$C,"Dividend (paid to cash)")*AJ582</f>
        <v>0</v>
      </c>
      <c r="BX582" s="6">
        <f t="shared" ca="1" si="242"/>
        <v>394807.5811999999</v>
      </c>
      <c r="BZ582" s="3">
        <f t="shared" si="243"/>
        <v>42745</v>
      </c>
      <c r="CA582" s="4">
        <f t="shared" ca="1" si="244"/>
        <v>730367.88</v>
      </c>
      <c r="CB582" s="4">
        <f t="shared" ca="1" si="245"/>
        <v>394807.5811999999</v>
      </c>
      <c r="CD582" s="4">
        <f t="shared" ca="1" si="246"/>
        <v>1125175.4611999998</v>
      </c>
    </row>
    <row r="583" spans="2:82" x14ac:dyDescent="0.15">
      <c r="B583" s="3">
        <f t="shared" si="221"/>
        <v>42746</v>
      </c>
      <c r="C583" s="2">
        <v>15491.5</v>
      </c>
      <c r="E583" s="70">
        <v>42746</v>
      </c>
      <c r="F583" s="69">
        <v>9.49</v>
      </c>
      <c r="G583" s="69">
        <v>2.38</v>
      </c>
      <c r="H583" s="69">
        <v>20.88</v>
      </c>
      <c r="I583" s="69">
        <v>38.049999999999997</v>
      </c>
      <c r="J583" s="69">
        <v>13.13</v>
      </c>
      <c r="K583" s="69">
        <v>14.54</v>
      </c>
      <c r="L583" s="69">
        <v>18.309999999999999</v>
      </c>
      <c r="M583" s="69">
        <v>6.68</v>
      </c>
      <c r="N583" s="69">
        <v>8</v>
      </c>
      <c r="O583" s="69">
        <v>11.6</v>
      </c>
      <c r="P583" s="69">
        <v>23.99</v>
      </c>
      <c r="Q583" s="69">
        <v>1.59</v>
      </c>
      <c r="R583" s="69">
        <v>9.1300000000000008</v>
      </c>
      <c r="S583" s="69">
        <v>40.869999999999997</v>
      </c>
      <c r="V583" s="3">
        <f t="shared" si="224"/>
        <v>42746</v>
      </c>
      <c r="W583" s="40">
        <f ca="1">W582+SUMIFS('Transactions (Dated)'!$E$2:$E$53,'Transactions (Dated)'!$D$2:$D$53,'Share Values'!$V583,'Transactions (Dated)'!$B$2:$B$53,'Share Values'!W$11,'Transactions (Dated)'!$C$2:$C$53,"Buy")-SUMIFS('Transactions (Dated)'!$E$2:$E$53,'Transactions (Dated)'!$D$2:$D$53,'Share Values'!$V583,'Transactions (Dated)'!$B$2:$B$53,'Share Values'!W$11,'Transactions (Dated)'!$C$2:$C$53,"Sell")</f>
        <v>4625</v>
      </c>
      <c r="X583" s="40">
        <f ca="1">X582+SUMIFS('Transactions (Dated)'!$E$2:$E$53,'Transactions (Dated)'!$D$2:$D$53,'Share Values'!$V583,'Transactions (Dated)'!$B$2:$B$53,'Share Values'!X$11,'Transactions (Dated)'!$C$2:$C$53,"Buy")-SUMIFS('Transactions (Dated)'!$E$2:$E$53,'Transactions (Dated)'!$D$2:$D$53,'Share Values'!$V583,'Transactions (Dated)'!$B$2:$B$53,'Share Values'!X$11,'Transactions (Dated)'!$C$2:$C$53,"Sell")</f>
        <v>9375</v>
      </c>
      <c r="Y583" s="40">
        <f ca="1">Y582+SUMIFS('Transactions (Dated)'!$E$2:$E$53,'Transactions (Dated)'!$D$2:$D$53,'Share Values'!$V583,'Transactions (Dated)'!$B$2:$B$53,'Share Values'!Y$11,'Transactions (Dated)'!$C$2:$C$53,"Buy")-SUMIFS('Transactions (Dated)'!$E$2:$E$53,'Transactions (Dated)'!$D$2:$D$53,'Share Values'!$V583,'Transactions (Dated)'!$B$2:$B$53,'Share Values'!Y$11,'Transactions (Dated)'!$C$2:$C$53,"Sell")</f>
        <v>0</v>
      </c>
      <c r="Z583" s="40">
        <f ca="1">Z582+SUMIFS('Transactions (Dated)'!$E$2:$E$53,'Transactions (Dated)'!$D$2:$D$53,'Share Values'!$V583,'Transactions (Dated)'!$B$2:$B$53,'Share Values'!Z$11,'Transactions (Dated)'!$C$2:$C$53,"Buy")-SUMIFS('Transactions (Dated)'!$E$2:$E$53,'Transactions (Dated)'!$D$2:$D$53,'Share Values'!$V583,'Transactions (Dated)'!$B$2:$B$53,'Share Values'!Z$11,'Transactions (Dated)'!$C$2:$C$53,"Sell")</f>
        <v>1892</v>
      </c>
      <c r="AA583" s="40">
        <f ca="1">AA582+SUMIFS('Transactions (Dated)'!$E$2:$E$53,'Transactions (Dated)'!$D$2:$D$53,'Share Values'!$V583,'Transactions (Dated)'!$B$2:$B$53,'Share Values'!AA$11,'Transactions (Dated)'!$C$2:$C$53,"Buy")-SUMIFS('Transactions (Dated)'!$E$2:$E$53,'Transactions (Dated)'!$D$2:$D$53,'Share Values'!$V583,'Transactions (Dated)'!$B$2:$B$53,'Share Values'!AA$11,'Transactions (Dated)'!$C$2:$C$53,"Sell")</f>
        <v>2348</v>
      </c>
      <c r="AB583" s="40">
        <f ca="1">AB582+SUMIFS('Transactions (Dated)'!$E$2:$E$53,'Transactions (Dated)'!$D$2:$D$53,'Share Values'!$V583,'Transactions (Dated)'!$B$2:$B$53,'Share Values'!AB$11,'Transactions (Dated)'!$C$2:$C$53,"Buy")-SUMIFS('Transactions (Dated)'!$E$2:$E$53,'Transactions (Dated)'!$D$2:$D$53,'Share Values'!$V583,'Transactions (Dated)'!$B$2:$B$53,'Share Values'!AB$11,'Transactions (Dated)'!$C$2:$C$53,"Sell")</f>
        <v>4900</v>
      </c>
      <c r="AC583" s="40">
        <f ca="1">AC582+SUMIFS('Transactions (Dated)'!$E$2:$E$53,'Transactions (Dated)'!$D$2:$D$53,'Share Values'!$V583,'Transactions (Dated)'!$B$2:$B$53,'Share Values'!AC$11,'Transactions (Dated)'!$C$2:$C$53,"Buy")-SUMIFS('Transactions (Dated)'!$E$2:$E$53,'Transactions (Dated)'!$D$2:$D$53,'Share Values'!$V583,'Transactions (Dated)'!$B$2:$B$53,'Share Values'!AC$11,'Transactions (Dated)'!$C$2:$C$53,"Sell")</f>
        <v>2900</v>
      </c>
      <c r="AD583" s="40">
        <f ca="1">AD582+SUMIFS('Transactions (Dated)'!$E$2:$E$53,'Transactions (Dated)'!$D$2:$D$53,'Share Values'!$V583,'Transactions (Dated)'!$B$2:$B$53,'Share Values'!AD$11,'Transactions (Dated)'!$C$2:$C$53,"Buy")-SUMIFS('Transactions (Dated)'!$E$2:$E$53,'Transactions (Dated)'!$D$2:$D$53,'Share Values'!$V583,'Transactions (Dated)'!$B$2:$B$53,'Share Values'!AD$11,'Transactions (Dated)'!$C$2:$C$53,"Sell")</f>
        <v>14201</v>
      </c>
      <c r="AE583" s="40">
        <f ca="1">AE582+SUMIFS('Transactions (Dated)'!$E$2:$E$53,'Transactions (Dated)'!$D$2:$D$53,'Share Values'!$V583,'Transactions (Dated)'!$B$2:$B$53,'Share Values'!AE$11,'Transactions (Dated)'!$C$2:$C$53,"Buy")-SUMIFS('Transactions (Dated)'!$E$2:$E$53,'Transactions (Dated)'!$D$2:$D$53,'Share Values'!$V583,'Transactions (Dated)'!$B$2:$B$53,'Share Values'!AE$11,'Transactions (Dated)'!$C$2:$C$53,"Sell")</f>
        <v>6835</v>
      </c>
      <c r="AF583" s="40">
        <f ca="1">AF582+SUMIFS('Transactions (Dated)'!$E$2:$E$53,'Transactions (Dated)'!$D$2:$D$53,'Share Values'!$V583,'Transactions (Dated)'!$B$2:$B$53,'Share Values'!AF$11,'Transactions (Dated)'!$C$2:$C$53,"Buy")-SUMIFS('Transactions (Dated)'!$E$2:$E$53,'Transactions (Dated)'!$D$2:$D$53,'Share Values'!$V583,'Transactions (Dated)'!$B$2:$B$53,'Share Values'!AF$11,'Transactions (Dated)'!$C$2:$C$53,"Sell")</f>
        <v>4484</v>
      </c>
      <c r="AG583" s="40">
        <f ca="1">AG582+SUMIFS('Transactions (Dated)'!$E$2:$E$53,'Transactions (Dated)'!$D$2:$D$53,'Share Values'!$V583,'Transactions (Dated)'!$B$2:$B$53,'Share Values'!AG$11,'Transactions (Dated)'!$C$2:$C$53,"Buy")-SUMIFS('Transactions (Dated)'!$E$2:$E$53,'Transactions (Dated)'!$D$2:$D$53,'Share Values'!$V583,'Transactions (Dated)'!$B$2:$B$53,'Share Values'!AG$11,'Transactions (Dated)'!$C$2:$C$53,"Sell")</f>
        <v>2787</v>
      </c>
      <c r="AH583" s="40">
        <f ca="1">AH582+SUMIFS('Transactions (Dated)'!$E$2:$E$53,'Transactions (Dated)'!$D$2:$D$53,'Share Values'!$V583,'Transactions (Dated)'!$B$2:$B$53,'Share Values'!AH$11,'Transactions (Dated)'!$C$2:$C$53,"Buy")-SUMIFS('Transactions (Dated)'!$E$2:$E$53,'Transactions (Dated)'!$D$2:$D$53,'Share Values'!$V583,'Transactions (Dated)'!$B$2:$B$53,'Share Values'!AH$11,'Transactions (Dated)'!$C$2:$C$53,"Sell")</f>
        <v>41666</v>
      </c>
      <c r="AI583" s="40">
        <f ca="1">AI582+SUMIFS('Transactions (Dated)'!$E$2:$E$53,'Transactions (Dated)'!$D$2:$D$53,'Share Values'!$V583,'Transactions (Dated)'!$B$2:$B$53,'Share Values'!AI$11,'Transactions (Dated)'!$C$2:$C$53,"Buy")-SUMIFS('Transactions (Dated)'!$E$2:$E$53,'Transactions (Dated)'!$D$2:$D$53,'Share Values'!$V583,'Transactions (Dated)'!$B$2:$B$53,'Share Values'!AI$11,'Transactions (Dated)'!$C$2:$C$53,"Sell")</f>
        <v>5973</v>
      </c>
      <c r="AJ583" s="40">
        <f ca="1">AJ582+SUMIFS('Transactions (Dated)'!$E$2:$E$53,'Transactions (Dated)'!$D$2:$D$53,'Share Values'!$V583,'Transactions (Dated)'!$B$2:$B$53,'Share Values'!AJ$11,'Transactions (Dated)'!$C$2:$C$53,"Buy")-SUMIFS('Transactions (Dated)'!$E$2:$E$53,'Transactions (Dated)'!$D$2:$D$53,'Share Values'!$V583,'Transactions (Dated)'!$B$2:$B$53,'Share Values'!AJ$11,'Transactions (Dated)'!$C$2:$C$53,"Sell")</f>
        <v>1246</v>
      </c>
      <c r="AM583" s="3">
        <f t="shared" si="225"/>
        <v>42746</v>
      </c>
      <c r="AN583" s="6">
        <f t="shared" ca="1" si="226"/>
        <v>43891.25</v>
      </c>
      <c r="AO583" s="6">
        <f t="shared" ca="1" si="227"/>
        <v>22312.5</v>
      </c>
      <c r="AP583" s="6">
        <f t="shared" ca="1" si="228"/>
        <v>0</v>
      </c>
      <c r="AQ583" s="6">
        <f t="shared" ca="1" si="229"/>
        <v>71990.599999999991</v>
      </c>
      <c r="AR583" s="6">
        <f t="shared" ca="1" si="230"/>
        <v>30829.24</v>
      </c>
      <c r="AS583" s="6">
        <f t="shared" ca="1" si="231"/>
        <v>71246</v>
      </c>
      <c r="AT583" s="6">
        <f t="shared" ca="1" si="232"/>
        <v>53098.999999999993</v>
      </c>
      <c r="AU583" s="6">
        <f t="shared" ca="1" si="233"/>
        <v>94862.68</v>
      </c>
      <c r="AV583" s="6">
        <f t="shared" ca="1" si="234"/>
        <v>54680</v>
      </c>
      <c r="AW583" s="6">
        <f t="shared" ca="1" si="235"/>
        <v>52014.400000000001</v>
      </c>
      <c r="AX583" s="6">
        <f t="shared" ca="1" si="236"/>
        <v>66860.12999999999</v>
      </c>
      <c r="AY583" s="6">
        <f t="shared" ca="1" si="237"/>
        <v>66248.94</v>
      </c>
      <c r="AZ583" s="6">
        <f t="shared" ca="1" si="238"/>
        <v>54533.490000000005</v>
      </c>
      <c r="BA583" s="6">
        <f t="shared" ca="1" si="239"/>
        <v>50924.02</v>
      </c>
      <c r="BB583" s="6"/>
      <c r="BD583" s="4">
        <f t="shared" ca="1" si="240"/>
        <v>733492.25</v>
      </c>
      <c r="BF583" s="3">
        <f t="shared" si="241"/>
        <v>42746</v>
      </c>
      <c r="BG583" s="6">
        <f>BG582+SUMIFS('Transactions (Dated)'!H:H,'Transactions (Dated)'!D:D,'Share Values'!AM583)</f>
        <v>383757.10999999993</v>
      </c>
      <c r="BH583" s="6">
        <f ca="1">BH582+SUMIFS('Transactions (Dated)'!$F:$F,'Transactions (Dated)'!$D:$D,$BF583,'Transactions (Dated)'!$B:$B,BH$11,'Transactions (Dated)'!$C:$C,"Dividend (paid to cash)")*W583</f>
        <v>0</v>
      </c>
      <c r="BI583" s="6">
        <f ca="1">BI582+SUMIFS('Transactions (Dated)'!$F:$F,'Transactions (Dated)'!$D:$D,$BF583,'Transactions (Dated)'!$B:$B,BI$11,'Transactions (Dated)'!$C:$C,"Dividend (paid to cash)")*X583</f>
        <v>2421.875</v>
      </c>
      <c r="BJ583" s="6">
        <f ca="1">BJ582+SUMIFS('Transactions (Dated)'!$F:$F,'Transactions (Dated)'!$D:$D,$BF583,'Transactions (Dated)'!$B:$B,BJ$11,'Transactions (Dated)'!$C:$C,"Dividend (paid to cash)")*Y583</f>
        <v>0</v>
      </c>
      <c r="BK583" s="6">
        <f ca="1">BK582+SUMIFS('Transactions (Dated)'!$F:$F,'Transactions (Dated)'!$D:$D,$BF583,'Transactions (Dated)'!$B:$B,BK$11,'Transactions (Dated)'!$C:$C,"Dividend (paid to cash)")*Z583</f>
        <v>567.6</v>
      </c>
      <c r="BL583" s="6">
        <f ca="1">BL582+SUMIFS('Transactions (Dated)'!$F:$F,'Transactions (Dated)'!$D:$D,$BF583,'Transactions (Dated)'!$B:$B,BL$11,'Transactions (Dated)'!$C:$C,"Dividend (paid to cash)")*AA583</f>
        <v>0</v>
      </c>
      <c r="BM583" s="6">
        <f ca="1">BM582+SUMIFS('Transactions (Dated)'!$F:$F,'Transactions (Dated)'!$D:$D,$BF583,'Transactions (Dated)'!$B:$B,BM$11,'Transactions (Dated)'!$C:$C,"Dividend (paid to cash)")*AB583</f>
        <v>4311.8040000000001</v>
      </c>
      <c r="BN583" s="6">
        <f ca="1">BN582+SUMIFS('Transactions (Dated)'!$F:$F,'Transactions (Dated)'!$D:$D,$BF583,'Transactions (Dated)'!$B:$B,BN$11,'Transactions (Dated)'!$C:$C,"Dividend (paid to cash)")*AC583</f>
        <v>3190</v>
      </c>
      <c r="BO583" s="6">
        <f ca="1">BO582+SUMIFS('Transactions (Dated)'!$F:$F,'Transactions (Dated)'!$D:$D,$BF583,'Transactions (Dated)'!$B:$B,BO$11,'Transactions (Dated)'!$C:$C,"Dividend (paid to cash)")*AD583</f>
        <v>0</v>
      </c>
      <c r="BP583" s="6">
        <f ca="1">BP582+SUMIFS('Transactions (Dated)'!$F:$F,'Transactions (Dated)'!$D:$D,$BF583,'Transactions (Dated)'!$B:$B,BP$11,'Transactions (Dated)'!$C:$C,"Dividend (paid to cash)")*AE583</f>
        <v>0</v>
      </c>
      <c r="BQ583" s="6">
        <f ca="1">BQ582+SUMIFS('Transactions (Dated)'!$F:$F,'Transactions (Dated)'!$D:$D,$BF583,'Transactions (Dated)'!$B:$B,BQ$11,'Transactions (Dated)'!$C:$C,"Dividend (paid to cash)")*AF583</f>
        <v>182.94720000000001</v>
      </c>
      <c r="BR583" s="6">
        <f ca="1">BR582+SUMIFS('Transactions (Dated)'!$F:$F,'Transactions (Dated)'!$D:$D,$BF583,'Transactions (Dated)'!$B:$B,BR$11,'Transactions (Dated)'!$C:$C,"Dividend (paid to cash)")*AG583</f>
        <v>376.245</v>
      </c>
      <c r="BS583" s="6">
        <f ca="1">BS582+SUMIFS('Transactions (Dated)'!$F:$F,'Transactions (Dated)'!$D:$D,$BF583,'Transactions (Dated)'!$B:$B,BS$11,'Transactions (Dated)'!$C:$C,"Dividend (paid to cash)")*AH583</f>
        <v>0</v>
      </c>
      <c r="BT583" s="6">
        <f ca="1">BT582+SUMIFS('Transactions (Dated)'!$F:$F,'Transactions (Dated)'!$D:$D,$BF583,'Transactions (Dated)'!$B:$B,BT$11,'Transactions (Dated)'!$C:$C,"Dividend (paid to cash)")*AI583</f>
        <v>0</v>
      </c>
      <c r="BU583" s="6">
        <f ca="1">BU582+SUMIFS('Transactions (Dated)'!$F:$F,'Transactions (Dated)'!$D:$D,$BF583,'Transactions (Dated)'!$B:$B,BU$11,'Transactions (Dated)'!$C:$C,"Dividend (paid to cash)")*AJ583</f>
        <v>0</v>
      </c>
      <c r="BX583" s="6">
        <f t="shared" ca="1" si="242"/>
        <v>394807.5811999999</v>
      </c>
      <c r="BZ583" s="3">
        <f t="shared" si="243"/>
        <v>42746</v>
      </c>
      <c r="CA583" s="4">
        <f t="shared" ca="1" si="244"/>
        <v>733492.25</v>
      </c>
      <c r="CB583" s="4">
        <f t="shared" ca="1" si="245"/>
        <v>394807.5811999999</v>
      </c>
      <c r="CD583" s="4">
        <f t="shared" ca="1" si="246"/>
        <v>1128299.8311999999</v>
      </c>
    </row>
    <row r="584" spans="2:82" x14ac:dyDescent="0.15">
      <c r="B584" s="3">
        <f t="shared" si="221"/>
        <v>42747</v>
      </c>
      <c r="C584" s="2">
        <v>15418.2</v>
      </c>
      <c r="E584" s="70">
        <v>42747</v>
      </c>
      <c r="F584" s="69">
        <v>9.48</v>
      </c>
      <c r="G584" s="69">
        <v>2.33</v>
      </c>
      <c r="H584" s="69">
        <v>20.81</v>
      </c>
      <c r="I584" s="69">
        <v>38.29</v>
      </c>
      <c r="J584" s="69">
        <v>13.02</v>
      </c>
      <c r="K584" s="69">
        <v>14.61</v>
      </c>
      <c r="L584" s="69">
        <v>18.329999999999998</v>
      </c>
      <c r="M584" s="69">
        <v>6.5</v>
      </c>
      <c r="N584" s="69">
        <v>9.66</v>
      </c>
      <c r="O584" s="69">
        <v>11.35</v>
      </c>
      <c r="P584" s="69">
        <v>23.47</v>
      </c>
      <c r="Q584" s="69">
        <v>1.57</v>
      </c>
      <c r="R584" s="69">
        <v>9.1999999999999993</v>
      </c>
      <c r="S584" s="69">
        <v>41.3</v>
      </c>
      <c r="V584" s="3">
        <f t="shared" si="224"/>
        <v>42747</v>
      </c>
      <c r="W584" s="40">
        <f ca="1">W583+SUMIFS('Transactions (Dated)'!$E$2:$E$53,'Transactions (Dated)'!$D$2:$D$53,'Share Values'!$V584,'Transactions (Dated)'!$B$2:$B$53,'Share Values'!W$11,'Transactions (Dated)'!$C$2:$C$53,"Buy")-SUMIFS('Transactions (Dated)'!$E$2:$E$53,'Transactions (Dated)'!$D$2:$D$53,'Share Values'!$V584,'Transactions (Dated)'!$B$2:$B$53,'Share Values'!W$11,'Transactions (Dated)'!$C$2:$C$53,"Sell")</f>
        <v>4625</v>
      </c>
      <c r="X584" s="40">
        <f ca="1">X583+SUMIFS('Transactions (Dated)'!$E$2:$E$53,'Transactions (Dated)'!$D$2:$D$53,'Share Values'!$V584,'Transactions (Dated)'!$B$2:$B$53,'Share Values'!X$11,'Transactions (Dated)'!$C$2:$C$53,"Buy")-SUMIFS('Transactions (Dated)'!$E$2:$E$53,'Transactions (Dated)'!$D$2:$D$53,'Share Values'!$V584,'Transactions (Dated)'!$B$2:$B$53,'Share Values'!X$11,'Transactions (Dated)'!$C$2:$C$53,"Sell")</f>
        <v>9375</v>
      </c>
      <c r="Y584" s="40">
        <f ca="1">Y583+SUMIFS('Transactions (Dated)'!$E$2:$E$53,'Transactions (Dated)'!$D$2:$D$53,'Share Values'!$V584,'Transactions (Dated)'!$B$2:$B$53,'Share Values'!Y$11,'Transactions (Dated)'!$C$2:$C$53,"Buy")-SUMIFS('Transactions (Dated)'!$E$2:$E$53,'Transactions (Dated)'!$D$2:$D$53,'Share Values'!$V584,'Transactions (Dated)'!$B$2:$B$53,'Share Values'!Y$11,'Transactions (Dated)'!$C$2:$C$53,"Sell")</f>
        <v>0</v>
      </c>
      <c r="Z584" s="40">
        <f ca="1">Z583+SUMIFS('Transactions (Dated)'!$E$2:$E$53,'Transactions (Dated)'!$D$2:$D$53,'Share Values'!$V584,'Transactions (Dated)'!$B$2:$B$53,'Share Values'!Z$11,'Transactions (Dated)'!$C$2:$C$53,"Buy")-SUMIFS('Transactions (Dated)'!$E$2:$E$53,'Transactions (Dated)'!$D$2:$D$53,'Share Values'!$V584,'Transactions (Dated)'!$B$2:$B$53,'Share Values'!Z$11,'Transactions (Dated)'!$C$2:$C$53,"Sell")</f>
        <v>1892</v>
      </c>
      <c r="AA584" s="40">
        <f ca="1">AA583+SUMIFS('Transactions (Dated)'!$E$2:$E$53,'Transactions (Dated)'!$D$2:$D$53,'Share Values'!$V584,'Transactions (Dated)'!$B$2:$B$53,'Share Values'!AA$11,'Transactions (Dated)'!$C$2:$C$53,"Buy")-SUMIFS('Transactions (Dated)'!$E$2:$E$53,'Transactions (Dated)'!$D$2:$D$53,'Share Values'!$V584,'Transactions (Dated)'!$B$2:$B$53,'Share Values'!AA$11,'Transactions (Dated)'!$C$2:$C$53,"Sell")</f>
        <v>2348</v>
      </c>
      <c r="AB584" s="40">
        <f ca="1">AB583+SUMIFS('Transactions (Dated)'!$E$2:$E$53,'Transactions (Dated)'!$D$2:$D$53,'Share Values'!$V584,'Transactions (Dated)'!$B$2:$B$53,'Share Values'!AB$11,'Transactions (Dated)'!$C$2:$C$53,"Buy")-SUMIFS('Transactions (Dated)'!$E$2:$E$53,'Transactions (Dated)'!$D$2:$D$53,'Share Values'!$V584,'Transactions (Dated)'!$B$2:$B$53,'Share Values'!AB$11,'Transactions (Dated)'!$C$2:$C$53,"Sell")</f>
        <v>4900</v>
      </c>
      <c r="AC584" s="40">
        <f ca="1">AC583+SUMIFS('Transactions (Dated)'!$E$2:$E$53,'Transactions (Dated)'!$D$2:$D$53,'Share Values'!$V584,'Transactions (Dated)'!$B$2:$B$53,'Share Values'!AC$11,'Transactions (Dated)'!$C$2:$C$53,"Buy")-SUMIFS('Transactions (Dated)'!$E$2:$E$53,'Transactions (Dated)'!$D$2:$D$53,'Share Values'!$V584,'Transactions (Dated)'!$B$2:$B$53,'Share Values'!AC$11,'Transactions (Dated)'!$C$2:$C$53,"Sell")</f>
        <v>2900</v>
      </c>
      <c r="AD584" s="40">
        <f ca="1">AD583+SUMIFS('Transactions (Dated)'!$E$2:$E$53,'Transactions (Dated)'!$D$2:$D$53,'Share Values'!$V584,'Transactions (Dated)'!$B$2:$B$53,'Share Values'!AD$11,'Transactions (Dated)'!$C$2:$C$53,"Buy")-SUMIFS('Transactions (Dated)'!$E$2:$E$53,'Transactions (Dated)'!$D$2:$D$53,'Share Values'!$V584,'Transactions (Dated)'!$B$2:$B$53,'Share Values'!AD$11,'Transactions (Dated)'!$C$2:$C$53,"Sell")</f>
        <v>14201</v>
      </c>
      <c r="AE584" s="40">
        <f ca="1">AE583+SUMIFS('Transactions (Dated)'!$E$2:$E$53,'Transactions (Dated)'!$D$2:$D$53,'Share Values'!$V584,'Transactions (Dated)'!$B$2:$B$53,'Share Values'!AE$11,'Transactions (Dated)'!$C$2:$C$53,"Buy")-SUMIFS('Transactions (Dated)'!$E$2:$E$53,'Transactions (Dated)'!$D$2:$D$53,'Share Values'!$V584,'Transactions (Dated)'!$B$2:$B$53,'Share Values'!AE$11,'Transactions (Dated)'!$C$2:$C$53,"Sell")</f>
        <v>6835</v>
      </c>
      <c r="AF584" s="40">
        <f ca="1">AF583+SUMIFS('Transactions (Dated)'!$E$2:$E$53,'Transactions (Dated)'!$D$2:$D$53,'Share Values'!$V584,'Transactions (Dated)'!$B$2:$B$53,'Share Values'!AF$11,'Transactions (Dated)'!$C$2:$C$53,"Buy")-SUMIFS('Transactions (Dated)'!$E$2:$E$53,'Transactions (Dated)'!$D$2:$D$53,'Share Values'!$V584,'Transactions (Dated)'!$B$2:$B$53,'Share Values'!AF$11,'Transactions (Dated)'!$C$2:$C$53,"Sell")</f>
        <v>4484</v>
      </c>
      <c r="AG584" s="40">
        <f ca="1">AG583+SUMIFS('Transactions (Dated)'!$E$2:$E$53,'Transactions (Dated)'!$D$2:$D$53,'Share Values'!$V584,'Transactions (Dated)'!$B$2:$B$53,'Share Values'!AG$11,'Transactions (Dated)'!$C$2:$C$53,"Buy")-SUMIFS('Transactions (Dated)'!$E$2:$E$53,'Transactions (Dated)'!$D$2:$D$53,'Share Values'!$V584,'Transactions (Dated)'!$B$2:$B$53,'Share Values'!AG$11,'Transactions (Dated)'!$C$2:$C$53,"Sell")</f>
        <v>2787</v>
      </c>
      <c r="AH584" s="40">
        <f ca="1">AH583+SUMIFS('Transactions (Dated)'!$E$2:$E$53,'Transactions (Dated)'!$D$2:$D$53,'Share Values'!$V584,'Transactions (Dated)'!$B$2:$B$53,'Share Values'!AH$11,'Transactions (Dated)'!$C$2:$C$53,"Buy")-SUMIFS('Transactions (Dated)'!$E$2:$E$53,'Transactions (Dated)'!$D$2:$D$53,'Share Values'!$V584,'Transactions (Dated)'!$B$2:$B$53,'Share Values'!AH$11,'Transactions (Dated)'!$C$2:$C$53,"Sell")</f>
        <v>41666</v>
      </c>
      <c r="AI584" s="40">
        <f ca="1">AI583+SUMIFS('Transactions (Dated)'!$E$2:$E$53,'Transactions (Dated)'!$D$2:$D$53,'Share Values'!$V584,'Transactions (Dated)'!$B$2:$B$53,'Share Values'!AI$11,'Transactions (Dated)'!$C$2:$C$53,"Buy")-SUMIFS('Transactions (Dated)'!$E$2:$E$53,'Transactions (Dated)'!$D$2:$D$53,'Share Values'!$V584,'Transactions (Dated)'!$B$2:$B$53,'Share Values'!AI$11,'Transactions (Dated)'!$C$2:$C$53,"Sell")</f>
        <v>5973</v>
      </c>
      <c r="AJ584" s="40">
        <f ca="1">AJ583+SUMIFS('Transactions (Dated)'!$E$2:$E$53,'Transactions (Dated)'!$D$2:$D$53,'Share Values'!$V584,'Transactions (Dated)'!$B$2:$B$53,'Share Values'!AJ$11,'Transactions (Dated)'!$C$2:$C$53,"Buy")-SUMIFS('Transactions (Dated)'!$E$2:$E$53,'Transactions (Dated)'!$D$2:$D$53,'Share Values'!$V584,'Transactions (Dated)'!$B$2:$B$53,'Share Values'!AJ$11,'Transactions (Dated)'!$C$2:$C$53,"Sell")</f>
        <v>1246</v>
      </c>
      <c r="AM584" s="3">
        <f t="shared" si="225"/>
        <v>42747</v>
      </c>
      <c r="AN584" s="6">
        <f t="shared" ca="1" si="226"/>
        <v>43845</v>
      </c>
      <c r="AO584" s="6">
        <f t="shared" ca="1" si="227"/>
        <v>21843.75</v>
      </c>
      <c r="AP584" s="6">
        <f t="shared" ca="1" si="228"/>
        <v>0</v>
      </c>
      <c r="AQ584" s="6">
        <f t="shared" ca="1" si="229"/>
        <v>72444.679999999993</v>
      </c>
      <c r="AR584" s="6">
        <f t="shared" ca="1" si="230"/>
        <v>30570.959999999999</v>
      </c>
      <c r="AS584" s="6">
        <f t="shared" ca="1" si="231"/>
        <v>71589</v>
      </c>
      <c r="AT584" s="6">
        <f t="shared" ca="1" si="232"/>
        <v>53156.999999999993</v>
      </c>
      <c r="AU584" s="6">
        <f t="shared" ca="1" si="233"/>
        <v>92306.5</v>
      </c>
      <c r="AV584" s="6">
        <f t="shared" ca="1" si="234"/>
        <v>66026.100000000006</v>
      </c>
      <c r="AW584" s="6">
        <f t="shared" ca="1" si="235"/>
        <v>50893.4</v>
      </c>
      <c r="AX584" s="6">
        <f t="shared" ca="1" si="236"/>
        <v>65410.89</v>
      </c>
      <c r="AY584" s="6">
        <f t="shared" ca="1" si="237"/>
        <v>65415.62</v>
      </c>
      <c r="AZ584" s="6">
        <f t="shared" ca="1" si="238"/>
        <v>54951.6</v>
      </c>
      <c r="BA584" s="6">
        <f t="shared" ca="1" si="239"/>
        <v>51459.799999999996</v>
      </c>
      <c r="BB584" s="6"/>
      <c r="BD584" s="4">
        <f t="shared" ca="1" si="240"/>
        <v>739914.3</v>
      </c>
      <c r="BF584" s="3">
        <f t="shared" si="241"/>
        <v>42747</v>
      </c>
      <c r="BG584" s="6">
        <f>BG583+SUMIFS('Transactions (Dated)'!H:H,'Transactions (Dated)'!D:D,'Share Values'!AM584)</f>
        <v>383757.10999999993</v>
      </c>
      <c r="BH584" s="6">
        <f ca="1">BH583+SUMIFS('Transactions (Dated)'!$F:$F,'Transactions (Dated)'!$D:$D,$BF584,'Transactions (Dated)'!$B:$B,BH$11,'Transactions (Dated)'!$C:$C,"Dividend (paid to cash)")*W584</f>
        <v>0</v>
      </c>
      <c r="BI584" s="6">
        <f ca="1">BI583+SUMIFS('Transactions (Dated)'!$F:$F,'Transactions (Dated)'!$D:$D,$BF584,'Transactions (Dated)'!$B:$B,BI$11,'Transactions (Dated)'!$C:$C,"Dividend (paid to cash)")*X584</f>
        <v>2421.875</v>
      </c>
      <c r="BJ584" s="6">
        <f ca="1">BJ583+SUMIFS('Transactions (Dated)'!$F:$F,'Transactions (Dated)'!$D:$D,$BF584,'Transactions (Dated)'!$B:$B,BJ$11,'Transactions (Dated)'!$C:$C,"Dividend (paid to cash)")*Y584</f>
        <v>0</v>
      </c>
      <c r="BK584" s="6">
        <f ca="1">BK583+SUMIFS('Transactions (Dated)'!$F:$F,'Transactions (Dated)'!$D:$D,$BF584,'Transactions (Dated)'!$B:$B,BK$11,'Transactions (Dated)'!$C:$C,"Dividend (paid to cash)")*Z584</f>
        <v>567.6</v>
      </c>
      <c r="BL584" s="6">
        <f ca="1">BL583+SUMIFS('Transactions (Dated)'!$F:$F,'Transactions (Dated)'!$D:$D,$BF584,'Transactions (Dated)'!$B:$B,BL$11,'Transactions (Dated)'!$C:$C,"Dividend (paid to cash)")*AA584</f>
        <v>0</v>
      </c>
      <c r="BM584" s="6">
        <f ca="1">BM583+SUMIFS('Transactions (Dated)'!$F:$F,'Transactions (Dated)'!$D:$D,$BF584,'Transactions (Dated)'!$B:$B,BM$11,'Transactions (Dated)'!$C:$C,"Dividend (paid to cash)")*AB584</f>
        <v>4311.8040000000001</v>
      </c>
      <c r="BN584" s="6">
        <f ca="1">BN583+SUMIFS('Transactions (Dated)'!$F:$F,'Transactions (Dated)'!$D:$D,$BF584,'Transactions (Dated)'!$B:$B,BN$11,'Transactions (Dated)'!$C:$C,"Dividend (paid to cash)")*AC584</f>
        <v>3190</v>
      </c>
      <c r="BO584" s="6">
        <f ca="1">BO583+SUMIFS('Transactions (Dated)'!$F:$F,'Transactions (Dated)'!$D:$D,$BF584,'Transactions (Dated)'!$B:$B,BO$11,'Transactions (Dated)'!$C:$C,"Dividend (paid to cash)")*AD584</f>
        <v>0</v>
      </c>
      <c r="BP584" s="6">
        <f ca="1">BP583+SUMIFS('Transactions (Dated)'!$F:$F,'Transactions (Dated)'!$D:$D,$BF584,'Transactions (Dated)'!$B:$B,BP$11,'Transactions (Dated)'!$C:$C,"Dividend (paid to cash)")*AE584</f>
        <v>0</v>
      </c>
      <c r="BQ584" s="6">
        <f ca="1">BQ583+SUMIFS('Transactions (Dated)'!$F:$F,'Transactions (Dated)'!$D:$D,$BF584,'Transactions (Dated)'!$B:$B,BQ$11,'Transactions (Dated)'!$C:$C,"Dividend (paid to cash)")*AF584</f>
        <v>182.94720000000001</v>
      </c>
      <c r="BR584" s="6">
        <f ca="1">BR583+SUMIFS('Transactions (Dated)'!$F:$F,'Transactions (Dated)'!$D:$D,$BF584,'Transactions (Dated)'!$B:$B,BR$11,'Transactions (Dated)'!$C:$C,"Dividend (paid to cash)")*AG584</f>
        <v>376.245</v>
      </c>
      <c r="BS584" s="6">
        <f ca="1">BS583+SUMIFS('Transactions (Dated)'!$F:$F,'Transactions (Dated)'!$D:$D,$BF584,'Transactions (Dated)'!$B:$B,BS$11,'Transactions (Dated)'!$C:$C,"Dividend (paid to cash)")*AH584</f>
        <v>0</v>
      </c>
      <c r="BT584" s="6">
        <f ca="1">BT583+SUMIFS('Transactions (Dated)'!$F:$F,'Transactions (Dated)'!$D:$D,$BF584,'Transactions (Dated)'!$B:$B,BT$11,'Transactions (Dated)'!$C:$C,"Dividend (paid to cash)")*AI584</f>
        <v>0</v>
      </c>
      <c r="BU584" s="6">
        <f ca="1">BU583+SUMIFS('Transactions (Dated)'!$F:$F,'Transactions (Dated)'!$D:$D,$BF584,'Transactions (Dated)'!$B:$B,BU$11,'Transactions (Dated)'!$C:$C,"Dividend (paid to cash)")*AJ584</f>
        <v>0</v>
      </c>
      <c r="BX584" s="6">
        <f t="shared" ca="1" si="242"/>
        <v>394807.5811999999</v>
      </c>
      <c r="BZ584" s="3">
        <f t="shared" si="243"/>
        <v>42747</v>
      </c>
      <c r="CA584" s="4">
        <f t="shared" ca="1" si="244"/>
        <v>739914.3</v>
      </c>
      <c r="CB584" s="4">
        <f t="shared" ca="1" si="245"/>
        <v>394807.5811999999</v>
      </c>
      <c r="CD584" s="4">
        <f t="shared" ca="1" si="246"/>
        <v>1134721.8811999999</v>
      </c>
    </row>
    <row r="585" spans="2:82" x14ac:dyDescent="0.15">
      <c r="B585" s="3">
        <f t="shared" si="221"/>
        <v>42748</v>
      </c>
      <c r="C585" s="2">
        <v>15497.3</v>
      </c>
      <c r="E585" s="70">
        <v>42748</v>
      </c>
      <c r="F585" s="69">
        <v>9.5399999999999991</v>
      </c>
      <c r="G585" s="69">
        <v>2.34</v>
      </c>
      <c r="H585" s="69">
        <v>20.89</v>
      </c>
      <c r="I585" s="69">
        <v>38.369999999999997</v>
      </c>
      <c r="J585" s="69">
        <v>13.17</v>
      </c>
      <c r="K585" s="69">
        <v>14.63</v>
      </c>
      <c r="L585" s="69">
        <v>18.350000000000001</v>
      </c>
      <c r="M585" s="69">
        <v>6.77</v>
      </c>
      <c r="N585" s="69">
        <v>10.050000000000001</v>
      </c>
      <c r="O585" s="69">
        <v>11.29</v>
      </c>
      <c r="P585" s="69">
        <v>22.63</v>
      </c>
      <c r="Q585" s="69">
        <v>1.58</v>
      </c>
      <c r="R585" s="69">
        <v>9.3699999999999992</v>
      </c>
      <c r="S585" s="69">
        <v>41.18</v>
      </c>
      <c r="V585" s="3">
        <f t="shared" si="224"/>
        <v>42748</v>
      </c>
      <c r="W585" s="40">
        <f ca="1">W584+SUMIFS('Transactions (Dated)'!$E$2:$E$53,'Transactions (Dated)'!$D$2:$D$53,'Share Values'!$V585,'Transactions (Dated)'!$B$2:$B$53,'Share Values'!W$11,'Transactions (Dated)'!$C$2:$C$53,"Buy")-SUMIFS('Transactions (Dated)'!$E$2:$E$53,'Transactions (Dated)'!$D$2:$D$53,'Share Values'!$V585,'Transactions (Dated)'!$B$2:$B$53,'Share Values'!W$11,'Transactions (Dated)'!$C$2:$C$53,"Sell")</f>
        <v>4625</v>
      </c>
      <c r="X585" s="40">
        <f ca="1">X584+SUMIFS('Transactions (Dated)'!$E$2:$E$53,'Transactions (Dated)'!$D$2:$D$53,'Share Values'!$V585,'Transactions (Dated)'!$B$2:$B$53,'Share Values'!X$11,'Transactions (Dated)'!$C$2:$C$53,"Buy")-SUMIFS('Transactions (Dated)'!$E$2:$E$53,'Transactions (Dated)'!$D$2:$D$53,'Share Values'!$V585,'Transactions (Dated)'!$B$2:$B$53,'Share Values'!X$11,'Transactions (Dated)'!$C$2:$C$53,"Sell")</f>
        <v>9375</v>
      </c>
      <c r="Y585" s="40">
        <f ca="1">Y584+SUMIFS('Transactions (Dated)'!$E$2:$E$53,'Transactions (Dated)'!$D$2:$D$53,'Share Values'!$V585,'Transactions (Dated)'!$B$2:$B$53,'Share Values'!Y$11,'Transactions (Dated)'!$C$2:$C$53,"Buy")-SUMIFS('Transactions (Dated)'!$E$2:$E$53,'Transactions (Dated)'!$D$2:$D$53,'Share Values'!$V585,'Transactions (Dated)'!$B$2:$B$53,'Share Values'!Y$11,'Transactions (Dated)'!$C$2:$C$53,"Sell")</f>
        <v>0</v>
      </c>
      <c r="Z585" s="40">
        <f ca="1">Z584+SUMIFS('Transactions (Dated)'!$E$2:$E$53,'Transactions (Dated)'!$D$2:$D$53,'Share Values'!$V585,'Transactions (Dated)'!$B$2:$B$53,'Share Values'!Z$11,'Transactions (Dated)'!$C$2:$C$53,"Buy")-SUMIFS('Transactions (Dated)'!$E$2:$E$53,'Transactions (Dated)'!$D$2:$D$53,'Share Values'!$V585,'Transactions (Dated)'!$B$2:$B$53,'Share Values'!Z$11,'Transactions (Dated)'!$C$2:$C$53,"Sell")</f>
        <v>1892</v>
      </c>
      <c r="AA585" s="40">
        <f ca="1">AA584+SUMIFS('Transactions (Dated)'!$E$2:$E$53,'Transactions (Dated)'!$D$2:$D$53,'Share Values'!$V585,'Transactions (Dated)'!$B$2:$B$53,'Share Values'!AA$11,'Transactions (Dated)'!$C$2:$C$53,"Buy")-SUMIFS('Transactions (Dated)'!$E$2:$E$53,'Transactions (Dated)'!$D$2:$D$53,'Share Values'!$V585,'Transactions (Dated)'!$B$2:$B$53,'Share Values'!AA$11,'Transactions (Dated)'!$C$2:$C$53,"Sell")</f>
        <v>2348</v>
      </c>
      <c r="AB585" s="40">
        <f ca="1">AB584+SUMIFS('Transactions (Dated)'!$E$2:$E$53,'Transactions (Dated)'!$D$2:$D$53,'Share Values'!$V585,'Transactions (Dated)'!$B$2:$B$53,'Share Values'!AB$11,'Transactions (Dated)'!$C$2:$C$53,"Buy")-SUMIFS('Transactions (Dated)'!$E$2:$E$53,'Transactions (Dated)'!$D$2:$D$53,'Share Values'!$V585,'Transactions (Dated)'!$B$2:$B$53,'Share Values'!AB$11,'Transactions (Dated)'!$C$2:$C$53,"Sell")</f>
        <v>4900</v>
      </c>
      <c r="AC585" s="40">
        <f ca="1">AC584+SUMIFS('Transactions (Dated)'!$E$2:$E$53,'Transactions (Dated)'!$D$2:$D$53,'Share Values'!$V585,'Transactions (Dated)'!$B$2:$B$53,'Share Values'!AC$11,'Transactions (Dated)'!$C$2:$C$53,"Buy")-SUMIFS('Transactions (Dated)'!$E$2:$E$53,'Transactions (Dated)'!$D$2:$D$53,'Share Values'!$V585,'Transactions (Dated)'!$B$2:$B$53,'Share Values'!AC$11,'Transactions (Dated)'!$C$2:$C$53,"Sell")</f>
        <v>2900</v>
      </c>
      <c r="AD585" s="40">
        <f ca="1">AD584+SUMIFS('Transactions (Dated)'!$E$2:$E$53,'Transactions (Dated)'!$D$2:$D$53,'Share Values'!$V585,'Transactions (Dated)'!$B$2:$B$53,'Share Values'!AD$11,'Transactions (Dated)'!$C$2:$C$53,"Buy")-SUMIFS('Transactions (Dated)'!$E$2:$E$53,'Transactions (Dated)'!$D$2:$D$53,'Share Values'!$V585,'Transactions (Dated)'!$B$2:$B$53,'Share Values'!AD$11,'Transactions (Dated)'!$C$2:$C$53,"Sell")</f>
        <v>14201</v>
      </c>
      <c r="AE585" s="40">
        <f ca="1">AE584+SUMIFS('Transactions (Dated)'!$E$2:$E$53,'Transactions (Dated)'!$D$2:$D$53,'Share Values'!$V585,'Transactions (Dated)'!$B$2:$B$53,'Share Values'!AE$11,'Transactions (Dated)'!$C$2:$C$53,"Buy")-SUMIFS('Transactions (Dated)'!$E$2:$E$53,'Transactions (Dated)'!$D$2:$D$53,'Share Values'!$V585,'Transactions (Dated)'!$B$2:$B$53,'Share Values'!AE$11,'Transactions (Dated)'!$C$2:$C$53,"Sell")</f>
        <v>6835</v>
      </c>
      <c r="AF585" s="40">
        <f ca="1">AF584+SUMIFS('Transactions (Dated)'!$E$2:$E$53,'Transactions (Dated)'!$D$2:$D$53,'Share Values'!$V585,'Transactions (Dated)'!$B$2:$B$53,'Share Values'!AF$11,'Transactions (Dated)'!$C$2:$C$53,"Buy")-SUMIFS('Transactions (Dated)'!$E$2:$E$53,'Transactions (Dated)'!$D$2:$D$53,'Share Values'!$V585,'Transactions (Dated)'!$B$2:$B$53,'Share Values'!AF$11,'Transactions (Dated)'!$C$2:$C$53,"Sell")</f>
        <v>4484</v>
      </c>
      <c r="AG585" s="40">
        <f ca="1">AG584+SUMIFS('Transactions (Dated)'!$E$2:$E$53,'Transactions (Dated)'!$D$2:$D$53,'Share Values'!$V585,'Transactions (Dated)'!$B$2:$B$53,'Share Values'!AG$11,'Transactions (Dated)'!$C$2:$C$53,"Buy")-SUMIFS('Transactions (Dated)'!$E$2:$E$53,'Transactions (Dated)'!$D$2:$D$53,'Share Values'!$V585,'Transactions (Dated)'!$B$2:$B$53,'Share Values'!AG$11,'Transactions (Dated)'!$C$2:$C$53,"Sell")</f>
        <v>2787</v>
      </c>
      <c r="AH585" s="40">
        <f ca="1">AH584+SUMIFS('Transactions (Dated)'!$E$2:$E$53,'Transactions (Dated)'!$D$2:$D$53,'Share Values'!$V585,'Transactions (Dated)'!$B$2:$B$53,'Share Values'!AH$11,'Transactions (Dated)'!$C$2:$C$53,"Buy")-SUMIFS('Transactions (Dated)'!$E$2:$E$53,'Transactions (Dated)'!$D$2:$D$53,'Share Values'!$V585,'Transactions (Dated)'!$B$2:$B$53,'Share Values'!AH$11,'Transactions (Dated)'!$C$2:$C$53,"Sell")</f>
        <v>41666</v>
      </c>
      <c r="AI585" s="40">
        <f ca="1">AI584+SUMIFS('Transactions (Dated)'!$E$2:$E$53,'Transactions (Dated)'!$D$2:$D$53,'Share Values'!$V585,'Transactions (Dated)'!$B$2:$B$53,'Share Values'!AI$11,'Transactions (Dated)'!$C$2:$C$53,"Buy")-SUMIFS('Transactions (Dated)'!$E$2:$E$53,'Transactions (Dated)'!$D$2:$D$53,'Share Values'!$V585,'Transactions (Dated)'!$B$2:$B$53,'Share Values'!AI$11,'Transactions (Dated)'!$C$2:$C$53,"Sell")</f>
        <v>5973</v>
      </c>
      <c r="AJ585" s="40">
        <f ca="1">AJ584+SUMIFS('Transactions (Dated)'!$E$2:$E$53,'Transactions (Dated)'!$D$2:$D$53,'Share Values'!$V585,'Transactions (Dated)'!$B$2:$B$53,'Share Values'!AJ$11,'Transactions (Dated)'!$C$2:$C$53,"Buy")-SUMIFS('Transactions (Dated)'!$E$2:$E$53,'Transactions (Dated)'!$D$2:$D$53,'Share Values'!$V585,'Transactions (Dated)'!$B$2:$B$53,'Share Values'!AJ$11,'Transactions (Dated)'!$C$2:$C$53,"Sell")</f>
        <v>1246</v>
      </c>
      <c r="AM585" s="3">
        <f t="shared" si="225"/>
        <v>42748</v>
      </c>
      <c r="AN585" s="6">
        <f t="shared" ca="1" si="226"/>
        <v>44122.499999999993</v>
      </c>
      <c r="AO585" s="6">
        <f t="shared" ca="1" si="227"/>
        <v>21937.5</v>
      </c>
      <c r="AP585" s="6">
        <f t="shared" ca="1" si="228"/>
        <v>0</v>
      </c>
      <c r="AQ585" s="6">
        <f t="shared" ca="1" si="229"/>
        <v>72596.039999999994</v>
      </c>
      <c r="AR585" s="6">
        <f t="shared" ca="1" si="230"/>
        <v>30923.16</v>
      </c>
      <c r="AS585" s="6">
        <f t="shared" ca="1" si="231"/>
        <v>71687</v>
      </c>
      <c r="AT585" s="6">
        <f t="shared" ca="1" si="232"/>
        <v>53215.000000000007</v>
      </c>
      <c r="AU585" s="6">
        <f t="shared" ca="1" si="233"/>
        <v>96140.76999999999</v>
      </c>
      <c r="AV585" s="6">
        <f t="shared" ca="1" si="234"/>
        <v>68691.75</v>
      </c>
      <c r="AW585" s="6">
        <f t="shared" ca="1" si="235"/>
        <v>50624.359999999993</v>
      </c>
      <c r="AX585" s="6">
        <f t="shared" ca="1" si="236"/>
        <v>63069.81</v>
      </c>
      <c r="AY585" s="6">
        <f t="shared" ca="1" si="237"/>
        <v>65832.28</v>
      </c>
      <c r="AZ585" s="6">
        <f t="shared" ca="1" si="238"/>
        <v>55967.009999999995</v>
      </c>
      <c r="BA585" s="6">
        <f t="shared" ca="1" si="239"/>
        <v>51310.28</v>
      </c>
      <c r="BB585" s="6"/>
      <c r="BD585" s="4">
        <f t="shared" ca="1" si="240"/>
        <v>746117.46</v>
      </c>
      <c r="BF585" s="3">
        <f t="shared" si="241"/>
        <v>42748</v>
      </c>
      <c r="BG585" s="6">
        <f>BG584+SUMIFS('Transactions (Dated)'!H:H,'Transactions (Dated)'!D:D,'Share Values'!AM585)</f>
        <v>383757.10999999993</v>
      </c>
      <c r="BH585" s="6">
        <f ca="1">BH584+SUMIFS('Transactions (Dated)'!$F:$F,'Transactions (Dated)'!$D:$D,$BF585,'Transactions (Dated)'!$B:$B,BH$11,'Transactions (Dated)'!$C:$C,"Dividend (paid to cash)")*W585</f>
        <v>0</v>
      </c>
      <c r="BI585" s="6">
        <f ca="1">BI584+SUMIFS('Transactions (Dated)'!$F:$F,'Transactions (Dated)'!$D:$D,$BF585,'Transactions (Dated)'!$B:$B,BI$11,'Transactions (Dated)'!$C:$C,"Dividend (paid to cash)")*X585</f>
        <v>2421.875</v>
      </c>
      <c r="BJ585" s="6">
        <f ca="1">BJ584+SUMIFS('Transactions (Dated)'!$F:$F,'Transactions (Dated)'!$D:$D,$BF585,'Transactions (Dated)'!$B:$B,BJ$11,'Transactions (Dated)'!$C:$C,"Dividend (paid to cash)")*Y585</f>
        <v>0</v>
      </c>
      <c r="BK585" s="6">
        <f ca="1">BK584+SUMIFS('Transactions (Dated)'!$F:$F,'Transactions (Dated)'!$D:$D,$BF585,'Transactions (Dated)'!$B:$B,BK$11,'Transactions (Dated)'!$C:$C,"Dividend (paid to cash)")*Z585</f>
        <v>567.6</v>
      </c>
      <c r="BL585" s="6">
        <f ca="1">BL584+SUMIFS('Transactions (Dated)'!$F:$F,'Transactions (Dated)'!$D:$D,$BF585,'Transactions (Dated)'!$B:$B,BL$11,'Transactions (Dated)'!$C:$C,"Dividend (paid to cash)")*AA585</f>
        <v>0</v>
      </c>
      <c r="BM585" s="6">
        <f ca="1">BM584+SUMIFS('Transactions (Dated)'!$F:$F,'Transactions (Dated)'!$D:$D,$BF585,'Transactions (Dated)'!$B:$B,BM$11,'Transactions (Dated)'!$C:$C,"Dividend (paid to cash)")*AB585</f>
        <v>4311.8040000000001</v>
      </c>
      <c r="BN585" s="6">
        <f ca="1">BN584+SUMIFS('Transactions (Dated)'!$F:$F,'Transactions (Dated)'!$D:$D,$BF585,'Transactions (Dated)'!$B:$B,BN$11,'Transactions (Dated)'!$C:$C,"Dividend (paid to cash)")*AC585</f>
        <v>3190</v>
      </c>
      <c r="BO585" s="6">
        <f ca="1">BO584+SUMIFS('Transactions (Dated)'!$F:$F,'Transactions (Dated)'!$D:$D,$BF585,'Transactions (Dated)'!$B:$B,BO$11,'Transactions (Dated)'!$C:$C,"Dividend (paid to cash)")*AD585</f>
        <v>0</v>
      </c>
      <c r="BP585" s="6">
        <f ca="1">BP584+SUMIFS('Transactions (Dated)'!$F:$F,'Transactions (Dated)'!$D:$D,$BF585,'Transactions (Dated)'!$B:$B,BP$11,'Transactions (Dated)'!$C:$C,"Dividend (paid to cash)")*AE585</f>
        <v>0</v>
      </c>
      <c r="BQ585" s="6">
        <f ca="1">BQ584+SUMIFS('Transactions (Dated)'!$F:$F,'Transactions (Dated)'!$D:$D,$BF585,'Transactions (Dated)'!$B:$B,BQ$11,'Transactions (Dated)'!$C:$C,"Dividend (paid to cash)")*AF585</f>
        <v>182.94720000000001</v>
      </c>
      <c r="BR585" s="6">
        <f ca="1">BR584+SUMIFS('Transactions (Dated)'!$F:$F,'Transactions (Dated)'!$D:$D,$BF585,'Transactions (Dated)'!$B:$B,BR$11,'Transactions (Dated)'!$C:$C,"Dividend (paid to cash)")*AG585</f>
        <v>376.245</v>
      </c>
      <c r="BS585" s="6">
        <f ca="1">BS584+SUMIFS('Transactions (Dated)'!$F:$F,'Transactions (Dated)'!$D:$D,$BF585,'Transactions (Dated)'!$B:$B,BS$11,'Transactions (Dated)'!$C:$C,"Dividend (paid to cash)")*AH585</f>
        <v>0</v>
      </c>
      <c r="BT585" s="6">
        <f ca="1">BT584+SUMIFS('Transactions (Dated)'!$F:$F,'Transactions (Dated)'!$D:$D,$BF585,'Transactions (Dated)'!$B:$B,BT$11,'Transactions (Dated)'!$C:$C,"Dividend (paid to cash)")*AI585</f>
        <v>0</v>
      </c>
      <c r="BU585" s="6">
        <f ca="1">BU584+SUMIFS('Transactions (Dated)'!$F:$F,'Transactions (Dated)'!$D:$D,$BF585,'Transactions (Dated)'!$B:$B,BU$11,'Transactions (Dated)'!$C:$C,"Dividend (paid to cash)")*AJ585</f>
        <v>0</v>
      </c>
      <c r="BX585" s="6">
        <f t="shared" ca="1" si="242"/>
        <v>394807.5811999999</v>
      </c>
      <c r="BZ585" s="3">
        <f t="shared" si="243"/>
        <v>42748</v>
      </c>
      <c r="CA585" s="4">
        <f t="shared" ca="1" si="244"/>
        <v>746117.46</v>
      </c>
      <c r="CB585" s="4">
        <f t="shared" ca="1" si="245"/>
        <v>394807.5811999999</v>
      </c>
      <c r="CD585" s="4">
        <f t="shared" ca="1" si="246"/>
        <v>1140925.0411999999</v>
      </c>
    </row>
    <row r="586" spans="2:82" x14ac:dyDescent="0.15">
      <c r="B586" s="3">
        <f t="shared" si="221"/>
        <v>42751</v>
      </c>
      <c r="C586" s="2">
        <v>15479.3</v>
      </c>
      <c r="E586" s="70">
        <v>42751</v>
      </c>
      <c r="F586" s="69">
        <v>9.4600000000000009</v>
      </c>
      <c r="G586" s="69">
        <v>2.2999999999999998</v>
      </c>
      <c r="H586" s="69">
        <v>20.88</v>
      </c>
      <c r="I586" s="69">
        <v>38.71</v>
      </c>
      <c r="J586" s="69">
        <v>12.81</v>
      </c>
      <c r="K586" s="69">
        <v>14.71</v>
      </c>
      <c r="L586" s="69">
        <v>18.239999999999998</v>
      </c>
      <c r="M586" s="69">
        <v>6.82</v>
      </c>
      <c r="N586" s="69">
        <v>10.050000000000001</v>
      </c>
      <c r="O586" s="69">
        <v>11.36</v>
      </c>
      <c r="P586" s="69">
        <v>22.26</v>
      </c>
      <c r="Q586" s="69">
        <v>1.55</v>
      </c>
      <c r="R586" s="69">
        <v>9.17</v>
      </c>
      <c r="S586" s="69">
        <v>41.36</v>
      </c>
      <c r="V586" s="3">
        <f t="shared" si="224"/>
        <v>42751</v>
      </c>
      <c r="W586" s="40">
        <f ca="1">W585+SUMIFS('Transactions (Dated)'!$E$2:$E$53,'Transactions (Dated)'!$D$2:$D$53,'Share Values'!$V586,'Transactions (Dated)'!$B$2:$B$53,'Share Values'!W$11,'Transactions (Dated)'!$C$2:$C$53,"Buy")-SUMIFS('Transactions (Dated)'!$E$2:$E$53,'Transactions (Dated)'!$D$2:$D$53,'Share Values'!$V586,'Transactions (Dated)'!$B$2:$B$53,'Share Values'!W$11,'Transactions (Dated)'!$C$2:$C$53,"Sell")</f>
        <v>4625</v>
      </c>
      <c r="X586" s="40">
        <f ca="1">X585+SUMIFS('Transactions (Dated)'!$E$2:$E$53,'Transactions (Dated)'!$D$2:$D$53,'Share Values'!$V586,'Transactions (Dated)'!$B$2:$B$53,'Share Values'!X$11,'Transactions (Dated)'!$C$2:$C$53,"Buy")-SUMIFS('Transactions (Dated)'!$E$2:$E$53,'Transactions (Dated)'!$D$2:$D$53,'Share Values'!$V586,'Transactions (Dated)'!$B$2:$B$53,'Share Values'!X$11,'Transactions (Dated)'!$C$2:$C$53,"Sell")</f>
        <v>9375</v>
      </c>
      <c r="Y586" s="40">
        <f ca="1">Y585+SUMIFS('Transactions (Dated)'!$E$2:$E$53,'Transactions (Dated)'!$D$2:$D$53,'Share Values'!$V586,'Transactions (Dated)'!$B$2:$B$53,'Share Values'!Y$11,'Transactions (Dated)'!$C$2:$C$53,"Buy")-SUMIFS('Transactions (Dated)'!$E$2:$E$53,'Transactions (Dated)'!$D$2:$D$53,'Share Values'!$V586,'Transactions (Dated)'!$B$2:$B$53,'Share Values'!Y$11,'Transactions (Dated)'!$C$2:$C$53,"Sell")</f>
        <v>0</v>
      </c>
      <c r="Z586" s="40">
        <f ca="1">Z585+SUMIFS('Transactions (Dated)'!$E$2:$E$53,'Transactions (Dated)'!$D$2:$D$53,'Share Values'!$V586,'Transactions (Dated)'!$B$2:$B$53,'Share Values'!Z$11,'Transactions (Dated)'!$C$2:$C$53,"Buy")-SUMIFS('Transactions (Dated)'!$E$2:$E$53,'Transactions (Dated)'!$D$2:$D$53,'Share Values'!$V586,'Transactions (Dated)'!$B$2:$B$53,'Share Values'!Z$11,'Transactions (Dated)'!$C$2:$C$53,"Sell")</f>
        <v>1892</v>
      </c>
      <c r="AA586" s="40">
        <f ca="1">AA585+SUMIFS('Transactions (Dated)'!$E$2:$E$53,'Transactions (Dated)'!$D$2:$D$53,'Share Values'!$V586,'Transactions (Dated)'!$B$2:$B$53,'Share Values'!AA$11,'Transactions (Dated)'!$C$2:$C$53,"Buy")-SUMIFS('Transactions (Dated)'!$E$2:$E$53,'Transactions (Dated)'!$D$2:$D$53,'Share Values'!$V586,'Transactions (Dated)'!$B$2:$B$53,'Share Values'!AA$11,'Transactions (Dated)'!$C$2:$C$53,"Sell")</f>
        <v>2348</v>
      </c>
      <c r="AB586" s="40">
        <f ca="1">AB585+SUMIFS('Transactions (Dated)'!$E$2:$E$53,'Transactions (Dated)'!$D$2:$D$53,'Share Values'!$V586,'Transactions (Dated)'!$B$2:$B$53,'Share Values'!AB$11,'Transactions (Dated)'!$C$2:$C$53,"Buy")-SUMIFS('Transactions (Dated)'!$E$2:$E$53,'Transactions (Dated)'!$D$2:$D$53,'Share Values'!$V586,'Transactions (Dated)'!$B$2:$B$53,'Share Values'!AB$11,'Transactions (Dated)'!$C$2:$C$53,"Sell")</f>
        <v>4900</v>
      </c>
      <c r="AC586" s="40">
        <f ca="1">AC585+SUMIFS('Transactions (Dated)'!$E$2:$E$53,'Transactions (Dated)'!$D$2:$D$53,'Share Values'!$V586,'Transactions (Dated)'!$B$2:$B$53,'Share Values'!AC$11,'Transactions (Dated)'!$C$2:$C$53,"Buy")-SUMIFS('Transactions (Dated)'!$E$2:$E$53,'Transactions (Dated)'!$D$2:$D$53,'Share Values'!$V586,'Transactions (Dated)'!$B$2:$B$53,'Share Values'!AC$11,'Transactions (Dated)'!$C$2:$C$53,"Sell")</f>
        <v>2900</v>
      </c>
      <c r="AD586" s="40">
        <f ca="1">AD585+SUMIFS('Transactions (Dated)'!$E$2:$E$53,'Transactions (Dated)'!$D$2:$D$53,'Share Values'!$V586,'Transactions (Dated)'!$B$2:$B$53,'Share Values'!AD$11,'Transactions (Dated)'!$C$2:$C$53,"Buy")-SUMIFS('Transactions (Dated)'!$E$2:$E$53,'Transactions (Dated)'!$D$2:$D$53,'Share Values'!$V586,'Transactions (Dated)'!$B$2:$B$53,'Share Values'!AD$11,'Transactions (Dated)'!$C$2:$C$53,"Sell")</f>
        <v>14201</v>
      </c>
      <c r="AE586" s="40">
        <f ca="1">AE585+SUMIFS('Transactions (Dated)'!$E$2:$E$53,'Transactions (Dated)'!$D$2:$D$53,'Share Values'!$V586,'Transactions (Dated)'!$B$2:$B$53,'Share Values'!AE$11,'Transactions (Dated)'!$C$2:$C$53,"Buy")-SUMIFS('Transactions (Dated)'!$E$2:$E$53,'Transactions (Dated)'!$D$2:$D$53,'Share Values'!$V586,'Transactions (Dated)'!$B$2:$B$53,'Share Values'!AE$11,'Transactions (Dated)'!$C$2:$C$53,"Sell")</f>
        <v>6835</v>
      </c>
      <c r="AF586" s="40">
        <f ca="1">AF585+SUMIFS('Transactions (Dated)'!$E$2:$E$53,'Transactions (Dated)'!$D$2:$D$53,'Share Values'!$V586,'Transactions (Dated)'!$B$2:$B$53,'Share Values'!AF$11,'Transactions (Dated)'!$C$2:$C$53,"Buy")-SUMIFS('Transactions (Dated)'!$E$2:$E$53,'Transactions (Dated)'!$D$2:$D$53,'Share Values'!$V586,'Transactions (Dated)'!$B$2:$B$53,'Share Values'!AF$11,'Transactions (Dated)'!$C$2:$C$53,"Sell")</f>
        <v>4484</v>
      </c>
      <c r="AG586" s="40">
        <f ca="1">AG585+SUMIFS('Transactions (Dated)'!$E$2:$E$53,'Transactions (Dated)'!$D$2:$D$53,'Share Values'!$V586,'Transactions (Dated)'!$B$2:$B$53,'Share Values'!AG$11,'Transactions (Dated)'!$C$2:$C$53,"Buy")-SUMIFS('Transactions (Dated)'!$E$2:$E$53,'Transactions (Dated)'!$D$2:$D$53,'Share Values'!$V586,'Transactions (Dated)'!$B$2:$B$53,'Share Values'!AG$11,'Transactions (Dated)'!$C$2:$C$53,"Sell")</f>
        <v>2787</v>
      </c>
      <c r="AH586" s="40">
        <f ca="1">AH585+SUMIFS('Transactions (Dated)'!$E$2:$E$53,'Transactions (Dated)'!$D$2:$D$53,'Share Values'!$V586,'Transactions (Dated)'!$B$2:$B$53,'Share Values'!AH$11,'Transactions (Dated)'!$C$2:$C$53,"Buy")-SUMIFS('Transactions (Dated)'!$E$2:$E$53,'Transactions (Dated)'!$D$2:$D$53,'Share Values'!$V586,'Transactions (Dated)'!$B$2:$B$53,'Share Values'!AH$11,'Transactions (Dated)'!$C$2:$C$53,"Sell")</f>
        <v>41666</v>
      </c>
      <c r="AI586" s="40">
        <f ca="1">AI585+SUMIFS('Transactions (Dated)'!$E$2:$E$53,'Transactions (Dated)'!$D$2:$D$53,'Share Values'!$V586,'Transactions (Dated)'!$B$2:$B$53,'Share Values'!AI$11,'Transactions (Dated)'!$C$2:$C$53,"Buy")-SUMIFS('Transactions (Dated)'!$E$2:$E$53,'Transactions (Dated)'!$D$2:$D$53,'Share Values'!$V586,'Transactions (Dated)'!$B$2:$B$53,'Share Values'!AI$11,'Transactions (Dated)'!$C$2:$C$53,"Sell")</f>
        <v>5973</v>
      </c>
      <c r="AJ586" s="40">
        <f ca="1">AJ585+SUMIFS('Transactions (Dated)'!$E$2:$E$53,'Transactions (Dated)'!$D$2:$D$53,'Share Values'!$V586,'Transactions (Dated)'!$B$2:$B$53,'Share Values'!AJ$11,'Transactions (Dated)'!$C$2:$C$53,"Buy")-SUMIFS('Transactions (Dated)'!$E$2:$E$53,'Transactions (Dated)'!$D$2:$D$53,'Share Values'!$V586,'Transactions (Dated)'!$B$2:$B$53,'Share Values'!AJ$11,'Transactions (Dated)'!$C$2:$C$53,"Sell")</f>
        <v>1246</v>
      </c>
      <c r="AM586" s="3">
        <f t="shared" si="225"/>
        <v>42751</v>
      </c>
      <c r="AN586" s="6">
        <f t="shared" ca="1" si="226"/>
        <v>43752.500000000007</v>
      </c>
      <c r="AO586" s="6">
        <f t="shared" ca="1" si="227"/>
        <v>21562.5</v>
      </c>
      <c r="AP586" s="6">
        <f t="shared" ca="1" si="228"/>
        <v>0</v>
      </c>
      <c r="AQ586" s="6">
        <f t="shared" ca="1" si="229"/>
        <v>73239.320000000007</v>
      </c>
      <c r="AR586" s="6">
        <f t="shared" ca="1" si="230"/>
        <v>30077.88</v>
      </c>
      <c r="AS586" s="6">
        <f t="shared" ca="1" si="231"/>
        <v>72079</v>
      </c>
      <c r="AT586" s="6">
        <f t="shared" ca="1" si="232"/>
        <v>52895.999999999993</v>
      </c>
      <c r="AU586" s="6">
        <f t="shared" ca="1" si="233"/>
        <v>96850.82</v>
      </c>
      <c r="AV586" s="6">
        <f t="shared" ca="1" si="234"/>
        <v>68691.75</v>
      </c>
      <c r="AW586" s="6">
        <f t="shared" ca="1" si="235"/>
        <v>50938.239999999998</v>
      </c>
      <c r="AX586" s="6">
        <f t="shared" ca="1" si="236"/>
        <v>62038.62</v>
      </c>
      <c r="AY586" s="6">
        <f t="shared" ca="1" si="237"/>
        <v>64582.3</v>
      </c>
      <c r="AZ586" s="6">
        <f t="shared" ca="1" si="238"/>
        <v>54772.409999999996</v>
      </c>
      <c r="BA586" s="6">
        <f t="shared" ca="1" si="239"/>
        <v>51534.559999999998</v>
      </c>
      <c r="BB586" s="6"/>
      <c r="BD586" s="4">
        <f t="shared" ca="1" si="240"/>
        <v>743015.90000000014</v>
      </c>
      <c r="BF586" s="3">
        <f t="shared" si="241"/>
        <v>42751</v>
      </c>
      <c r="BG586" s="6">
        <f>BG585+SUMIFS('Transactions (Dated)'!H:H,'Transactions (Dated)'!D:D,'Share Values'!AM586)</f>
        <v>383757.10999999993</v>
      </c>
      <c r="BH586" s="6">
        <f ca="1">BH585+SUMIFS('Transactions (Dated)'!$F:$F,'Transactions (Dated)'!$D:$D,$BF586,'Transactions (Dated)'!$B:$B,BH$11,'Transactions (Dated)'!$C:$C,"Dividend (paid to cash)")*W586</f>
        <v>0</v>
      </c>
      <c r="BI586" s="6">
        <f ca="1">BI585+SUMIFS('Transactions (Dated)'!$F:$F,'Transactions (Dated)'!$D:$D,$BF586,'Transactions (Dated)'!$B:$B,BI$11,'Transactions (Dated)'!$C:$C,"Dividend (paid to cash)")*X586</f>
        <v>2421.875</v>
      </c>
      <c r="BJ586" s="6">
        <f ca="1">BJ585+SUMIFS('Transactions (Dated)'!$F:$F,'Transactions (Dated)'!$D:$D,$BF586,'Transactions (Dated)'!$B:$B,BJ$11,'Transactions (Dated)'!$C:$C,"Dividend (paid to cash)")*Y586</f>
        <v>0</v>
      </c>
      <c r="BK586" s="6">
        <f ca="1">BK585+SUMIFS('Transactions (Dated)'!$F:$F,'Transactions (Dated)'!$D:$D,$BF586,'Transactions (Dated)'!$B:$B,BK$11,'Transactions (Dated)'!$C:$C,"Dividend (paid to cash)")*Z586</f>
        <v>567.6</v>
      </c>
      <c r="BL586" s="6">
        <f ca="1">BL585+SUMIFS('Transactions (Dated)'!$F:$F,'Transactions (Dated)'!$D:$D,$BF586,'Transactions (Dated)'!$B:$B,BL$11,'Transactions (Dated)'!$C:$C,"Dividend (paid to cash)")*AA586</f>
        <v>0</v>
      </c>
      <c r="BM586" s="6">
        <f ca="1">BM585+SUMIFS('Transactions (Dated)'!$F:$F,'Transactions (Dated)'!$D:$D,$BF586,'Transactions (Dated)'!$B:$B,BM$11,'Transactions (Dated)'!$C:$C,"Dividend (paid to cash)")*AB586</f>
        <v>4311.8040000000001</v>
      </c>
      <c r="BN586" s="6">
        <f ca="1">BN585+SUMIFS('Transactions (Dated)'!$F:$F,'Transactions (Dated)'!$D:$D,$BF586,'Transactions (Dated)'!$B:$B,BN$11,'Transactions (Dated)'!$C:$C,"Dividend (paid to cash)")*AC586</f>
        <v>3190</v>
      </c>
      <c r="BO586" s="6">
        <f ca="1">BO585+SUMIFS('Transactions (Dated)'!$F:$F,'Transactions (Dated)'!$D:$D,$BF586,'Transactions (Dated)'!$B:$B,BO$11,'Transactions (Dated)'!$C:$C,"Dividend (paid to cash)")*AD586</f>
        <v>0</v>
      </c>
      <c r="BP586" s="6">
        <f ca="1">BP585+SUMIFS('Transactions (Dated)'!$F:$F,'Transactions (Dated)'!$D:$D,$BF586,'Transactions (Dated)'!$B:$B,BP$11,'Transactions (Dated)'!$C:$C,"Dividend (paid to cash)")*AE586</f>
        <v>0</v>
      </c>
      <c r="BQ586" s="6">
        <f ca="1">BQ585+SUMIFS('Transactions (Dated)'!$F:$F,'Transactions (Dated)'!$D:$D,$BF586,'Transactions (Dated)'!$B:$B,BQ$11,'Transactions (Dated)'!$C:$C,"Dividend (paid to cash)")*AF586</f>
        <v>182.94720000000001</v>
      </c>
      <c r="BR586" s="6">
        <f ca="1">BR585+SUMIFS('Transactions (Dated)'!$F:$F,'Transactions (Dated)'!$D:$D,$BF586,'Transactions (Dated)'!$B:$B,BR$11,'Transactions (Dated)'!$C:$C,"Dividend (paid to cash)")*AG586</f>
        <v>376.245</v>
      </c>
      <c r="BS586" s="6">
        <f ca="1">BS585+SUMIFS('Transactions (Dated)'!$F:$F,'Transactions (Dated)'!$D:$D,$BF586,'Transactions (Dated)'!$B:$B,BS$11,'Transactions (Dated)'!$C:$C,"Dividend (paid to cash)")*AH586</f>
        <v>0</v>
      </c>
      <c r="BT586" s="6">
        <f ca="1">BT585+SUMIFS('Transactions (Dated)'!$F:$F,'Transactions (Dated)'!$D:$D,$BF586,'Transactions (Dated)'!$B:$B,BT$11,'Transactions (Dated)'!$C:$C,"Dividend (paid to cash)")*AI586</f>
        <v>0</v>
      </c>
      <c r="BU586" s="6">
        <f ca="1">BU585+SUMIFS('Transactions (Dated)'!$F:$F,'Transactions (Dated)'!$D:$D,$BF586,'Transactions (Dated)'!$B:$B,BU$11,'Transactions (Dated)'!$C:$C,"Dividend (paid to cash)")*AJ586</f>
        <v>0</v>
      </c>
      <c r="BX586" s="6">
        <f t="shared" ca="1" si="242"/>
        <v>394807.5811999999</v>
      </c>
      <c r="BZ586" s="3">
        <f t="shared" si="243"/>
        <v>42751</v>
      </c>
      <c r="CA586" s="4">
        <f t="shared" ca="1" si="244"/>
        <v>743015.90000000014</v>
      </c>
      <c r="CB586" s="4">
        <f t="shared" ca="1" si="245"/>
        <v>394807.5811999999</v>
      </c>
      <c r="CD586" s="4">
        <f t="shared" ca="1" si="246"/>
        <v>1137823.4812</v>
      </c>
    </row>
    <row r="587" spans="2:82" x14ac:dyDescent="0.15">
      <c r="B587" s="3">
        <f t="shared" si="221"/>
        <v>42752</v>
      </c>
      <c r="C587" s="2">
        <v>15441.4</v>
      </c>
      <c r="E587" s="70">
        <v>42752</v>
      </c>
      <c r="F587" s="69">
        <v>9.33</v>
      </c>
      <c r="G587" s="69">
        <v>2.37</v>
      </c>
      <c r="H587" s="69">
        <v>20.82</v>
      </c>
      <c r="I587" s="69">
        <v>38.69</v>
      </c>
      <c r="J587" s="69">
        <v>13.02</v>
      </c>
      <c r="K587" s="69">
        <v>14.91</v>
      </c>
      <c r="L587" s="69">
        <v>18.02</v>
      </c>
      <c r="M587" s="69">
        <v>7.02</v>
      </c>
      <c r="N587" s="69">
        <v>10</v>
      </c>
      <c r="O587" s="69">
        <v>11.41</v>
      </c>
      <c r="P587" s="69">
        <v>22.34</v>
      </c>
      <c r="Q587" s="69">
        <v>1.58</v>
      </c>
      <c r="R587" s="69">
        <v>9.0299999999999994</v>
      </c>
      <c r="S587" s="69">
        <v>41.48</v>
      </c>
      <c r="V587" s="3">
        <f t="shared" si="224"/>
        <v>42752</v>
      </c>
      <c r="W587" s="40">
        <f ca="1">W586+SUMIFS('Transactions (Dated)'!$E$2:$E$53,'Transactions (Dated)'!$D$2:$D$53,'Share Values'!$V587,'Transactions (Dated)'!$B$2:$B$53,'Share Values'!W$11,'Transactions (Dated)'!$C$2:$C$53,"Buy")-SUMIFS('Transactions (Dated)'!$E$2:$E$53,'Transactions (Dated)'!$D$2:$D$53,'Share Values'!$V587,'Transactions (Dated)'!$B$2:$B$53,'Share Values'!W$11,'Transactions (Dated)'!$C$2:$C$53,"Sell")</f>
        <v>4625</v>
      </c>
      <c r="X587" s="40">
        <f ca="1">X586+SUMIFS('Transactions (Dated)'!$E$2:$E$53,'Transactions (Dated)'!$D$2:$D$53,'Share Values'!$V587,'Transactions (Dated)'!$B$2:$B$53,'Share Values'!X$11,'Transactions (Dated)'!$C$2:$C$53,"Buy")-SUMIFS('Transactions (Dated)'!$E$2:$E$53,'Transactions (Dated)'!$D$2:$D$53,'Share Values'!$V587,'Transactions (Dated)'!$B$2:$B$53,'Share Values'!X$11,'Transactions (Dated)'!$C$2:$C$53,"Sell")</f>
        <v>9375</v>
      </c>
      <c r="Y587" s="40">
        <f ca="1">Y586+SUMIFS('Transactions (Dated)'!$E$2:$E$53,'Transactions (Dated)'!$D$2:$D$53,'Share Values'!$V587,'Transactions (Dated)'!$B$2:$B$53,'Share Values'!Y$11,'Transactions (Dated)'!$C$2:$C$53,"Buy")-SUMIFS('Transactions (Dated)'!$E$2:$E$53,'Transactions (Dated)'!$D$2:$D$53,'Share Values'!$V587,'Transactions (Dated)'!$B$2:$B$53,'Share Values'!Y$11,'Transactions (Dated)'!$C$2:$C$53,"Sell")</f>
        <v>0</v>
      </c>
      <c r="Z587" s="40">
        <f ca="1">Z586+SUMIFS('Transactions (Dated)'!$E$2:$E$53,'Transactions (Dated)'!$D$2:$D$53,'Share Values'!$V587,'Transactions (Dated)'!$B$2:$B$53,'Share Values'!Z$11,'Transactions (Dated)'!$C$2:$C$53,"Buy")-SUMIFS('Transactions (Dated)'!$E$2:$E$53,'Transactions (Dated)'!$D$2:$D$53,'Share Values'!$V587,'Transactions (Dated)'!$B$2:$B$53,'Share Values'!Z$11,'Transactions (Dated)'!$C$2:$C$53,"Sell")</f>
        <v>1892</v>
      </c>
      <c r="AA587" s="40">
        <f ca="1">AA586+SUMIFS('Transactions (Dated)'!$E$2:$E$53,'Transactions (Dated)'!$D$2:$D$53,'Share Values'!$V587,'Transactions (Dated)'!$B$2:$B$53,'Share Values'!AA$11,'Transactions (Dated)'!$C$2:$C$53,"Buy")-SUMIFS('Transactions (Dated)'!$E$2:$E$53,'Transactions (Dated)'!$D$2:$D$53,'Share Values'!$V587,'Transactions (Dated)'!$B$2:$B$53,'Share Values'!AA$11,'Transactions (Dated)'!$C$2:$C$53,"Sell")</f>
        <v>2348</v>
      </c>
      <c r="AB587" s="40">
        <f ca="1">AB586+SUMIFS('Transactions (Dated)'!$E$2:$E$53,'Transactions (Dated)'!$D$2:$D$53,'Share Values'!$V587,'Transactions (Dated)'!$B$2:$B$53,'Share Values'!AB$11,'Transactions (Dated)'!$C$2:$C$53,"Buy")-SUMIFS('Transactions (Dated)'!$E$2:$E$53,'Transactions (Dated)'!$D$2:$D$53,'Share Values'!$V587,'Transactions (Dated)'!$B$2:$B$53,'Share Values'!AB$11,'Transactions (Dated)'!$C$2:$C$53,"Sell")</f>
        <v>4900</v>
      </c>
      <c r="AC587" s="40">
        <f ca="1">AC586+SUMIFS('Transactions (Dated)'!$E$2:$E$53,'Transactions (Dated)'!$D$2:$D$53,'Share Values'!$V587,'Transactions (Dated)'!$B$2:$B$53,'Share Values'!AC$11,'Transactions (Dated)'!$C$2:$C$53,"Buy")-SUMIFS('Transactions (Dated)'!$E$2:$E$53,'Transactions (Dated)'!$D$2:$D$53,'Share Values'!$V587,'Transactions (Dated)'!$B$2:$B$53,'Share Values'!AC$11,'Transactions (Dated)'!$C$2:$C$53,"Sell")</f>
        <v>2900</v>
      </c>
      <c r="AD587" s="40">
        <f ca="1">AD586+SUMIFS('Transactions (Dated)'!$E$2:$E$53,'Transactions (Dated)'!$D$2:$D$53,'Share Values'!$V587,'Transactions (Dated)'!$B$2:$B$53,'Share Values'!AD$11,'Transactions (Dated)'!$C$2:$C$53,"Buy")-SUMIFS('Transactions (Dated)'!$E$2:$E$53,'Transactions (Dated)'!$D$2:$D$53,'Share Values'!$V587,'Transactions (Dated)'!$B$2:$B$53,'Share Values'!AD$11,'Transactions (Dated)'!$C$2:$C$53,"Sell")</f>
        <v>14201</v>
      </c>
      <c r="AE587" s="40">
        <f ca="1">AE586+SUMIFS('Transactions (Dated)'!$E$2:$E$53,'Transactions (Dated)'!$D$2:$D$53,'Share Values'!$V587,'Transactions (Dated)'!$B$2:$B$53,'Share Values'!AE$11,'Transactions (Dated)'!$C$2:$C$53,"Buy")-SUMIFS('Transactions (Dated)'!$E$2:$E$53,'Transactions (Dated)'!$D$2:$D$53,'Share Values'!$V587,'Transactions (Dated)'!$B$2:$B$53,'Share Values'!AE$11,'Transactions (Dated)'!$C$2:$C$53,"Sell")</f>
        <v>6835</v>
      </c>
      <c r="AF587" s="40">
        <f ca="1">AF586+SUMIFS('Transactions (Dated)'!$E$2:$E$53,'Transactions (Dated)'!$D$2:$D$53,'Share Values'!$V587,'Transactions (Dated)'!$B$2:$B$53,'Share Values'!AF$11,'Transactions (Dated)'!$C$2:$C$53,"Buy")-SUMIFS('Transactions (Dated)'!$E$2:$E$53,'Transactions (Dated)'!$D$2:$D$53,'Share Values'!$V587,'Transactions (Dated)'!$B$2:$B$53,'Share Values'!AF$11,'Transactions (Dated)'!$C$2:$C$53,"Sell")</f>
        <v>4484</v>
      </c>
      <c r="AG587" s="40">
        <f ca="1">AG586+SUMIFS('Transactions (Dated)'!$E$2:$E$53,'Transactions (Dated)'!$D$2:$D$53,'Share Values'!$V587,'Transactions (Dated)'!$B$2:$B$53,'Share Values'!AG$11,'Transactions (Dated)'!$C$2:$C$53,"Buy")-SUMIFS('Transactions (Dated)'!$E$2:$E$53,'Transactions (Dated)'!$D$2:$D$53,'Share Values'!$V587,'Transactions (Dated)'!$B$2:$B$53,'Share Values'!AG$11,'Transactions (Dated)'!$C$2:$C$53,"Sell")</f>
        <v>2787</v>
      </c>
      <c r="AH587" s="40">
        <f ca="1">AH586+SUMIFS('Transactions (Dated)'!$E$2:$E$53,'Transactions (Dated)'!$D$2:$D$53,'Share Values'!$V587,'Transactions (Dated)'!$B$2:$B$53,'Share Values'!AH$11,'Transactions (Dated)'!$C$2:$C$53,"Buy")-SUMIFS('Transactions (Dated)'!$E$2:$E$53,'Transactions (Dated)'!$D$2:$D$53,'Share Values'!$V587,'Transactions (Dated)'!$B$2:$B$53,'Share Values'!AH$11,'Transactions (Dated)'!$C$2:$C$53,"Sell")</f>
        <v>41666</v>
      </c>
      <c r="AI587" s="40">
        <f ca="1">AI586+SUMIFS('Transactions (Dated)'!$E$2:$E$53,'Transactions (Dated)'!$D$2:$D$53,'Share Values'!$V587,'Transactions (Dated)'!$B$2:$B$53,'Share Values'!AI$11,'Transactions (Dated)'!$C$2:$C$53,"Buy")-SUMIFS('Transactions (Dated)'!$E$2:$E$53,'Transactions (Dated)'!$D$2:$D$53,'Share Values'!$V587,'Transactions (Dated)'!$B$2:$B$53,'Share Values'!AI$11,'Transactions (Dated)'!$C$2:$C$53,"Sell")</f>
        <v>5973</v>
      </c>
      <c r="AJ587" s="40">
        <f ca="1">AJ586+SUMIFS('Transactions (Dated)'!$E$2:$E$53,'Transactions (Dated)'!$D$2:$D$53,'Share Values'!$V587,'Transactions (Dated)'!$B$2:$B$53,'Share Values'!AJ$11,'Transactions (Dated)'!$C$2:$C$53,"Buy")-SUMIFS('Transactions (Dated)'!$E$2:$E$53,'Transactions (Dated)'!$D$2:$D$53,'Share Values'!$V587,'Transactions (Dated)'!$B$2:$B$53,'Share Values'!AJ$11,'Transactions (Dated)'!$C$2:$C$53,"Sell")</f>
        <v>1246</v>
      </c>
      <c r="AM587" s="3">
        <f t="shared" si="225"/>
        <v>42752</v>
      </c>
      <c r="AN587" s="6">
        <f t="shared" ca="1" si="226"/>
        <v>43151.25</v>
      </c>
      <c r="AO587" s="6">
        <f t="shared" ca="1" si="227"/>
        <v>22218.75</v>
      </c>
      <c r="AP587" s="6">
        <f t="shared" ca="1" si="228"/>
        <v>0</v>
      </c>
      <c r="AQ587" s="6">
        <f t="shared" ca="1" si="229"/>
        <v>73201.48</v>
      </c>
      <c r="AR587" s="6">
        <f t="shared" ca="1" si="230"/>
        <v>30570.959999999999</v>
      </c>
      <c r="AS587" s="6">
        <f t="shared" ca="1" si="231"/>
        <v>73059</v>
      </c>
      <c r="AT587" s="6">
        <f t="shared" ca="1" si="232"/>
        <v>52258</v>
      </c>
      <c r="AU587" s="6">
        <f t="shared" ca="1" si="233"/>
        <v>99691.01999999999</v>
      </c>
      <c r="AV587" s="6">
        <f t="shared" ca="1" si="234"/>
        <v>68350</v>
      </c>
      <c r="AW587" s="6">
        <f t="shared" ca="1" si="235"/>
        <v>51162.44</v>
      </c>
      <c r="AX587" s="6">
        <f t="shared" ca="1" si="236"/>
        <v>62261.58</v>
      </c>
      <c r="AY587" s="6">
        <f t="shared" ca="1" si="237"/>
        <v>65832.28</v>
      </c>
      <c r="AZ587" s="6">
        <f t="shared" ca="1" si="238"/>
        <v>53936.189999999995</v>
      </c>
      <c r="BA587" s="6">
        <f t="shared" ca="1" si="239"/>
        <v>51684.079999999994</v>
      </c>
      <c r="BB587" s="6"/>
      <c r="BD587" s="4">
        <f t="shared" ca="1" si="240"/>
        <v>747377.02999999991</v>
      </c>
      <c r="BF587" s="3">
        <f t="shared" si="241"/>
        <v>42752</v>
      </c>
      <c r="BG587" s="6">
        <f>BG586+SUMIFS('Transactions (Dated)'!H:H,'Transactions (Dated)'!D:D,'Share Values'!AM587)</f>
        <v>383757.10999999993</v>
      </c>
      <c r="BH587" s="6">
        <f ca="1">BH586+SUMIFS('Transactions (Dated)'!$F:$F,'Transactions (Dated)'!$D:$D,$BF587,'Transactions (Dated)'!$B:$B,BH$11,'Transactions (Dated)'!$C:$C,"Dividend (paid to cash)")*W587</f>
        <v>0</v>
      </c>
      <c r="BI587" s="6">
        <f ca="1">BI586+SUMIFS('Transactions (Dated)'!$F:$F,'Transactions (Dated)'!$D:$D,$BF587,'Transactions (Dated)'!$B:$B,BI$11,'Transactions (Dated)'!$C:$C,"Dividend (paid to cash)")*X587</f>
        <v>2421.875</v>
      </c>
      <c r="BJ587" s="6">
        <f ca="1">BJ586+SUMIFS('Transactions (Dated)'!$F:$F,'Transactions (Dated)'!$D:$D,$BF587,'Transactions (Dated)'!$B:$B,BJ$11,'Transactions (Dated)'!$C:$C,"Dividend (paid to cash)")*Y587</f>
        <v>0</v>
      </c>
      <c r="BK587" s="6">
        <f ca="1">BK586+SUMIFS('Transactions (Dated)'!$F:$F,'Transactions (Dated)'!$D:$D,$BF587,'Transactions (Dated)'!$B:$B,BK$11,'Transactions (Dated)'!$C:$C,"Dividend (paid to cash)")*Z587</f>
        <v>567.6</v>
      </c>
      <c r="BL587" s="6">
        <f ca="1">BL586+SUMIFS('Transactions (Dated)'!$F:$F,'Transactions (Dated)'!$D:$D,$BF587,'Transactions (Dated)'!$B:$B,BL$11,'Transactions (Dated)'!$C:$C,"Dividend (paid to cash)")*AA587</f>
        <v>0</v>
      </c>
      <c r="BM587" s="6">
        <f ca="1">BM586+SUMIFS('Transactions (Dated)'!$F:$F,'Transactions (Dated)'!$D:$D,$BF587,'Transactions (Dated)'!$B:$B,BM$11,'Transactions (Dated)'!$C:$C,"Dividend (paid to cash)")*AB587</f>
        <v>4311.8040000000001</v>
      </c>
      <c r="BN587" s="6">
        <f ca="1">BN586+SUMIFS('Transactions (Dated)'!$F:$F,'Transactions (Dated)'!$D:$D,$BF587,'Transactions (Dated)'!$B:$B,BN$11,'Transactions (Dated)'!$C:$C,"Dividend (paid to cash)")*AC587</f>
        <v>3190</v>
      </c>
      <c r="BO587" s="6">
        <f ca="1">BO586+SUMIFS('Transactions (Dated)'!$F:$F,'Transactions (Dated)'!$D:$D,$BF587,'Transactions (Dated)'!$B:$B,BO$11,'Transactions (Dated)'!$C:$C,"Dividend (paid to cash)")*AD587</f>
        <v>0</v>
      </c>
      <c r="BP587" s="6">
        <f ca="1">BP586+SUMIFS('Transactions (Dated)'!$F:$F,'Transactions (Dated)'!$D:$D,$BF587,'Transactions (Dated)'!$B:$B,BP$11,'Transactions (Dated)'!$C:$C,"Dividend (paid to cash)")*AE587</f>
        <v>0</v>
      </c>
      <c r="BQ587" s="6">
        <f ca="1">BQ586+SUMIFS('Transactions (Dated)'!$F:$F,'Transactions (Dated)'!$D:$D,$BF587,'Transactions (Dated)'!$B:$B,BQ$11,'Transactions (Dated)'!$C:$C,"Dividend (paid to cash)")*AF587</f>
        <v>182.94720000000001</v>
      </c>
      <c r="BR587" s="6">
        <f ca="1">BR586+SUMIFS('Transactions (Dated)'!$F:$F,'Transactions (Dated)'!$D:$D,$BF587,'Transactions (Dated)'!$B:$B,BR$11,'Transactions (Dated)'!$C:$C,"Dividend (paid to cash)")*AG587</f>
        <v>376.245</v>
      </c>
      <c r="BS587" s="6">
        <f ca="1">BS586+SUMIFS('Transactions (Dated)'!$F:$F,'Transactions (Dated)'!$D:$D,$BF587,'Transactions (Dated)'!$B:$B,BS$11,'Transactions (Dated)'!$C:$C,"Dividend (paid to cash)")*AH587</f>
        <v>0</v>
      </c>
      <c r="BT587" s="6">
        <f ca="1">BT586+SUMIFS('Transactions (Dated)'!$F:$F,'Transactions (Dated)'!$D:$D,$BF587,'Transactions (Dated)'!$B:$B,BT$11,'Transactions (Dated)'!$C:$C,"Dividend (paid to cash)")*AI587</f>
        <v>0</v>
      </c>
      <c r="BU587" s="6">
        <f ca="1">BU586+SUMIFS('Transactions (Dated)'!$F:$F,'Transactions (Dated)'!$D:$D,$BF587,'Transactions (Dated)'!$B:$B,BU$11,'Transactions (Dated)'!$C:$C,"Dividend (paid to cash)")*AJ587</f>
        <v>0</v>
      </c>
      <c r="BX587" s="6">
        <f t="shared" ca="1" si="242"/>
        <v>394807.5811999999</v>
      </c>
      <c r="BZ587" s="3">
        <f t="shared" si="243"/>
        <v>42752</v>
      </c>
      <c r="CA587" s="4">
        <f t="shared" ca="1" si="244"/>
        <v>747377.02999999991</v>
      </c>
      <c r="CB587" s="4">
        <f t="shared" ca="1" si="245"/>
        <v>394807.5811999999</v>
      </c>
      <c r="CD587" s="4">
        <f t="shared" ca="1" si="246"/>
        <v>1142184.6111999997</v>
      </c>
    </row>
    <row r="588" spans="2:82" x14ac:dyDescent="0.15">
      <c r="B588" s="3">
        <f t="shared" si="221"/>
        <v>42753</v>
      </c>
      <c r="C588" s="2">
        <v>15397.9</v>
      </c>
      <c r="E588" s="70">
        <v>42753</v>
      </c>
      <c r="F588" s="69">
        <v>9.5399999999999991</v>
      </c>
      <c r="G588" s="69">
        <v>2.2799999999999998</v>
      </c>
      <c r="H588" s="69">
        <v>20.78</v>
      </c>
      <c r="I588" s="69">
        <v>38.9</v>
      </c>
      <c r="J588" s="69">
        <v>13.02</v>
      </c>
      <c r="K588" s="69">
        <v>14.95</v>
      </c>
      <c r="L588" s="69">
        <v>17.89</v>
      </c>
      <c r="M588" s="69">
        <v>6.88</v>
      </c>
      <c r="N588" s="69">
        <v>10.050000000000001</v>
      </c>
      <c r="O588" s="69">
        <v>11.1</v>
      </c>
      <c r="P588" s="69">
        <v>22.6</v>
      </c>
      <c r="Q588" s="69">
        <v>1.55</v>
      </c>
      <c r="R588" s="69">
        <v>8.85</v>
      </c>
      <c r="S588" s="69">
        <v>41.53</v>
      </c>
      <c r="V588" s="3">
        <f t="shared" si="224"/>
        <v>42753</v>
      </c>
      <c r="W588" s="40">
        <f ca="1">W587+SUMIFS('Transactions (Dated)'!$E$2:$E$53,'Transactions (Dated)'!$D$2:$D$53,'Share Values'!$V588,'Transactions (Dated)'!$B$2:$B$53,'Share Values'!W$11,'Transactions (Dated)'!$C$2:$C$53,"Buy")-SUMIFS('Transactions (Dated)'!$E$2:$E$53,'Transactions (Dated)'!$D$2:$D$53,'Share Values'!$V588,'Transactions (Dated)'!$B$2:$B$53,'Share Values'!W$11,'Transactions (Dated)'!$C$2:$C$53,"Sell")</f>
        <v>4625</v>
      </c>
      <c r="X588" s="40">
        <f ca="1">X587+SUMIFS('Transactions (Dated)'!$E$2:$E$53,'Transactions (Dated)'!$D$2:$D$53,'Share Values'!$V588,'Transactions (Dated)'!$B$2:$B$53,'Share Values'!X$11,'Transactions (Dated)'!$C$2:$C$53,"Buy")-SUMIFS('Transactions (Dated)'!$E$2:$E$53,'Transactions (Dated)'!$D$2:$D$53,'Share Values'!$V588,'Transactions (Dated)'!$B$2:$B$53,'Share Values'!X$11,'Transactions (Dated)'!$C$2:$C$53,"Sell")</f>
        <v>9375</v>
      </c>
      <c r="Y588" s="40">
        <f ca="1">Y587+SUMIFS('Transactions (Dated)'!$E$2:$E$53,'Transactions (Dated)'!$D$2:$D$53,'Share Values'!$V588,'Transactions (Dated)'!$B$2:$B$53,'Share Values'!Y$11,'Transactions (Dated)'!$C$2:$C$53,"Buy")-SUMIFS('Transactions (Dated)'!$E$2:$E$53,'Transactions (Dated)'!$D$2:$D$53,'Share Values'!$V588,'Transactions (Dated)'!$B$2:$B$53,'Share Values'!Y$11,'Transactions (Dated)'!$C$2:$C$53,"Sell")</f>
        <v>0</v>
      </c>
      <c r="Z588" s="40">
        <f ca="1">Z587+SUMIFS('Transactions (Dated)'!$E$2:$E$53,'Transactions (Dated)'!$D$2:$D$53,'Share Values'!$V588,'Transactions (Dated)'!$B$2:$B$53,'Share Values'!Z$11,'Transactions (Dated)'!$C$2:$C$53,"Buy")-SUMIFS('Transactions (Dated)'!$E$2:$E$53,'Transactions (Dated)'!$D$2:$D$53,'Share Values'!$V588,'Transactions (Dated)'!$B$2:$B$53,'Share Values'!Z$11,'Transactions (Dated)'!$C$2:$C$53,"Sell")</f>
        <v>1892</v>
      </c>
      <c r="AA588" s="40">
        <f ca="1">AA587+SUMIFS('Transactions (Dated)'!$E$2:$E$53,'Transactions (Dated)'!$D$2:$D$53,'Share Values'!$V588,'Transactions (Dated)'!$B$2:$B$53,'Share Values'!AA$11,'Transactions (Dated)'!$C$2:$C$53,"Buy")-SUMIFS('Transactions (Dated)'!$E$2:$E$53,'Transactions (Dated)'!$D$2:$D$53,'Share Values'!$V588,'Transactions (Dated)'!$B$2:$B$53,'Share Values'!AA$11,'Transactions (Dated)'!$C$2:$C$53,"Sell")</f>
        <v>2348</v>
      </c>
      <c r="AB588" s="40">
        <f ca="1">AB587+SUMIFS('Transactions (Dated)'!$E$2:$E$53,'Transactions (Dated)'!$D$2:$D$53,'Share Values'!$V588,'Transactions (Dated)'!$B$2:$B$53,'Share Values'!AB$11,'Transactions (Dated)'!$C$2:$C$53,"Buy")-SUMIFS('Transactions (Dated)'!$E$2:$E$53,'Transactions (Dated)'!$D$2:$D$53,'Share Values'!$V588,'Transactions (Dated)'!$B$2:$B$53,'Share Values'!AB$11,'Transactions (Dated)'!$C$2:$C$53,"Sell")</f>
        <v>4900</v>
      </c>
      <c r="AC588" s="40">
        <f ca="1">AC587+SUMIFS('Transactions (Dated)'!$E$2:$E$53,'Transactions (Dated)'!$D$2:$D$53,'Share Values'!$V588,'Transactions (Dated)'!$B$2:$B$53,'Share Values'!AC$11,'Transactions (Dated)'!$C$2:$C$53,"Buy")-SUMIFS('Transactions (Dated)'!$E$2:$E$53,'Transactions (Dated)'!$D$2:$D$53,'Share Values'!$V588,'Transactions (Dated)'!$B$2:$B$53,'Share Values'!AC$11,'Transactions (Dated)'!$C$2:$C$53,"Sell")</f>
        <v>2900</v>
      </c>
      <c r="AD588" s="40">
        <f ca="1">AD587+SUMIFS('Transactions (Dated)'!$E$2:$E$53,'Transactions (Dated)'!$D$2:$D$53,'Share Values'!$V588,'Transactions (Dated)'!$B$2:$B$53,'Share Values'!AD$11,'Transactions (Dated)'!$C$2:$C$53,"Buy")-SUMIFS('Transactions (Dated)'!$E$2:$E$53,'Transactions (Dated)'!$D$2:$D$53,'Share Values'!$V588,'Transactions (Dated)'!$B$2:$B$53,'Share Values'!AD$11,'Transactions (Dated)'!$C$2:$C$53,"Sell")</f>
        <v>14201</v>
      </c>
      <c r="AE588" s="40">
        <f ca="1">AE587+SUMIFS('Transactions (Dated)'!$E$2:$E$53,'Transactions (Dated)'!$D$2:$D$53,'Share Values'!$V588,'Transactions (Dated)'!$B$2:$B$53,'Share Values'!AE$11,'Transactions (Dated)'!$C$2:$C$53,"Buy")-SUMIFS('Transactions (Dated)'!$E$2:$E$53,'Transactions (Dated)'!$D$2:$D$53,'Share Values'!$V588,'Transactions (Dated)'!$B$2:$B$53,'Share Values'!AE$11,'Transactions (Dated)'!$C$2:$C$53,"Sell")</f>
        <v>6835</v>
      </c>
      <c r="AF588" s="40">
        <f ca="1">AF587+SUMIFS('Transactions (Dated)'!$E$2:$E$53,'Transactions (Dated)'!$D$2:$D$53,'Share Values'!$V588,'Transactions (Dated)'!$B$2:$B$53,'Share Values'!AF$11,'Transactions (Dated)'!$C$2:$C$53,"Buy")-SUMIFS('Transactions (Dated)'!$E$2:$E$53,'Transactions (Dated)'!$D$2:$D$53,'Share Values'!$V588,'Transactions (Dated)'!$B$2:$B$53,'Share Values'!AF$11,'Transactions (Dated)'!$C$2:$C$53,"Sell")</f>
        <v>4484</v>
      </c>
      <c r="AG588" s="40">
        <f ca="1">AG587+SUMIFS('Transactions (Dated)'!$E$2:$E$53,'Transactions (Dated)'!$D$2:$D$53,'Share Values'!$V588,'Transactions (Dated)'!$B$2:$B$53,'Share Values'!AG$11,'Transactions (Dated)'!$C$2:$C$53,"Buy")-SUMIFS('Transactions (Dated)'!$E$2:$E$53,'Transactions (Dated)'!$D$2:$D$53,'Share Values'!$V588,'Transactions (Dated)'!$B$2:$B$53,'Share Values'!AG$11,'Transactions (Dated)'!$C$2:$C$53,"Sell")</f>
        <v>2787</v>
      </c>
      <c r="AH588" s="40">
        <f ca="1">AH587+SUMIFS('Transactions (Dated)'!$E$2:$E$53,'Transactions (Dated)'!$D$2:$D$53,'Share Values'!$V588,'Transactions (Dated)'!$B$2:$B$53,'Share Values'!AH$11,'Transactions (Dated)'!$C$2:$C$53,"Buy")-SUMIFS('Transactions (Dated)'!$E$2:$E$53,'Transactions (Dated)'!$D$2:$D$53,'Share Values'!$V588,'Transactions (Dated)'!$B$2:$B$53,'Share Values'!AH$11,'Transactions (Dated)'!$C$2:$C$53,"Sell")</f>
        <v>41666</v>
      </c>
      <c r="AI588" s="40">
        <f ca="1">AI587+SUMIFS('Transactions (Dated)'!$E$2:$E$53,'Transactions (Dated)'!$D$2:$D$53,'Share Values'!$V588,'Transactions (Dated)'!$B$2:$B$53,'Share Values'!AI$11,'Transactions (Dated)'!$C$2:$C$53,"Buy")-SUMIFS('Transactions (Dated)'!$E$2:$E$53,'Transactions (Dated)'!$D$2:$D$53,'Share Values'!$V588,'Transactions (Dated)'!$B$2:$B$53,'Share Values'!AI$11,'Transactions (Dated)'!$C$2:$C$53,"Sell")</f>
        <v>5973</v>
      </c>
      <c r="AJ588" s="40">
        <f ca="1">AJ587+SUMIFS('Transactions (Dated)'!$E$2:$E$53,'Transactions (Dated)'!$D$2:$D$53,'Share Values'!$V588,'Transactions (Dated)'!$B$2:$B$53,'Share Values'!AJ$11,'Transactions (Dated)'!$C$2:$C$53,"Buy")-SUMIFS('Transactions (Dated)'!$E$2:$E$53,'Transactions (Dated)'!$D$2:$D$53,'Share Values'!$V588,'Transactions (Dated)'!$B$2:$B$53,'Share Values'!AJ$11,'Transactions (Dated)'!$C$2:$C$53,"Sell")</f>
        <v>1246</v>
      </c>
      <c r="AM588" s="3">
        <f t="shared" si="225"/>
        <v>42753</v>
      </c>
      <c r="AN588" s="6">
        <f t="shared" ca="1" si="226"/>
        <v>44122.499999999993</v>
      </c>
      <c r="AO588" s="6">
        <f t="shared" ca="1" si="227"/>
        <v>21374.999999999996</v>
      </c>
      <c r="AP588" s="6">
        <f t="shared" ca="1" si="228"/>
        <v>0</v>
      </c>
      <c r="AQ588" s="6">
        <f t="shared" ca="1" si="229"/>
        <v>73598.8</v>
      </c>
      <c r="AR588" s="6">
        <f t="shared" ca="1" si="230"/>
        <v>30570.959999999999</v>
      </c>
      <c r="AS588" s="6">
        <f t="shared" ca="1" si="231"/>
        <v>73255</v>
      </c>
      <c r="AT588" s="6">
        <f t="shared" ca="1" si="232"/>
        <v>51881</v>
      </c>
      <c r="AU588" s="6">
        <f t="shared" ca="1" si="233"/>
        <v>97702.88</v>
      </c>
      <c r="AV588" s="6">
        <f t="shared" ca="1" si="234"/>
        <v>68691.75</v>
      </c>
      <c r="AW588" s="6">
        <f t="shared" ca="1" si="235"/>
        <v>49772.4</v>
      </c>
      <c r="AX588" s="6">
        <f t="shared" ca="1" si="236"/>
        <v>62986.200000000004</v>
      </c>
      <c r="AY588" s="6">
        <f t="shared" ca="1" si="237"/>
        <v>64582.3</v>
      </c>
      <c r="AZ588" s="6">
        <f t="shared" ca="1" si="238"/>
        <v>52861.049999999996</v>
      </c>
      <c r="BA588" s="6">
        <f t="shared" ca="1" si="239"/>
        <v>51746.380000000005</v>
      </c>
      <c r="BB588" s="6"/>
      <c r="BD588" s="4">
        <f t="shared" ca="1" si="240"/>
        <v>743146.22000000009</v>
      </c>
      <c r="BF588" s="3">
        <f t="shared" si="241"/>
        <v>42753</v>
      </c>
      <c r="BG588" s="6">
        <f>BG587+SUMIFS('Transactions (Dated)'!H:H,'Transactions (Dated)'!D:D,'Share Values'!AM588)</f>
        <v>383757.10999999993</v>
      </c>
      <c r="BH588" s="6">
        <f ca="1">BH587+SUMIFS('Transactions (Dated)'!$F:$F,'Transactions (Dated)'!$D:$D,$BF588,'Transactions (Dated)'!$B:$B,BH$11,'Transactions (Dated)'!$C:$C,"Dividend (paid to cash)")*W588</f>
        <v>0</v>
      </c>
      <c r="BI588" s="6">
        <f ca="1">BI587+SUMIFS('Transactions (Dated)'!$F:$F,'Transactions (Dated)'!$D:$D,$BF588,'Transactions (Dated)'!$B:$B,BI$11,'Transactions (Dated)'!$C:$C,"Dividend (paid to cash)")*X588</f>
        <v>2421.875</v>
      </c>
      <c r="BJ588" s="6">
        <f ca="1">BJ587+SUMIFS('Transactions (Dated)'!$F:$F,'Transactions (Dated)'!$D:$D,$BF588,'Transactions (Dated)'!$B:$B,BJ$11,'Transactions (Dated)'!$C:$C,"Dividend (paid to cash)")*Y588</f>
        <v>0</v>
      </c>
      <c r="BK588" s="6">
        <f ca="1">BK587+SUMIFS('Transactions (Dated)'!$F:$F,'Transactions (Dated)'!$D:$D,$BF588,'Transactions (Dated)'!$B:$B,BK$11,'Transactions (Dated)'!$C:$C,"Dividend (paid to cash)")*Z588</f>
        <v>567.6</v>
      </c>
      <c r="BL588" s="6">
        <f ca="1">BL587+SUMIFS('Transactions (Dated)'!$F:$F,'Transactions (Dated)'!$D:$D,$BF588,'Transactions (Dated)'!$B:$B,BL$11,'Transactions (Dated)'!$C:$C,"Dividend (paid to cash)")*AA588</f>
        <v>0</v>
      </c>
      <c r="BM588" s="6">
        <f ca="1">BM587+SUMIFS('Transactions (Dated)'!$F:$F,'Transactions (Dated)'!$D:$D,$BF588,'Transactions (Dated)'!$B:$B,BM$11,'Transactions (Dated)'!$C:$C,"Dividend (paid to cash)")*AB588</f>
        <v>4311.8040000000001</v>
      </c>
      <c r="BN588" s="6">
        <f ca="1">BN587+SUMIFS('Transactions (Dated)'!$F:$F,'Transactions (Dated)'!$D:$D,$BF588,'Transactions (Dated)'!$B:$B,BN$11,'Transactions (Dated)'!$C:$C,"Dividend (paid to cash)")*AC588</f>
        <v>3190</v>
      </c>
      <c r="BO588" s="6">
        <f ca="1">BO587+SUMIFS('Transactions (Dated)'!$F:$F,'Transactions (Dated)'!$D:$D,$BF588,'Transactions (Dated)'!$B:$B,BO$11,'Transactions (Dated)'!$C:$C,"Dividend (paid to cash)")*AD588</f>
        <v>0</v>
      </c>
      <c r="BP588" s="6">
        <f ca="1">BP587+SUMIFS('Transactions (Dated)'!$F:$F,'Transactions (Dated)'!$D:$D,$BF588,'Transactions (Dated)'!$B:$B,BP$11,'Transactions (Dated)'!$C:$C,"Dividend (paid to cash)")*AE588</f>
        <v>0</v>
      </c>
      <c r="BQ588" s="6">
        <f ca="1">BQ587+SUMIFS('Transactions (Dated)'!$F:$F,'Transactions (Dated)'!$D:$D,$BF588,'Transactions (Dated)'!$B:$B,BQ$11,'Transactions (Dated)'!$C:$C,"Dividend (paid to cash)")*AF588</f>
        <v>182.94720000000001</v>
      </c>
      <c r="BR588" s="6">
        <f ca="1">BR587+SUMIFS('Transactions (Dated)'!$F:$F,'Transactions (Dated)'!$D:$D,$BF588,'Transactions (Dated)'!$B:$B,BR$11,'Transactions (Dated)'!$C:$C,"Dividend (paid to cash)")*AG588</f>
        <v>376.245</v>
      </c>
      <c r="BS588" s="6">
        <f ca="1">BS587+SUMIFS('Transactions (Dated)'!$F:$F,'Transactions (Dated)'!$D:$D,$BF588,'Transactions (Dated)'!$B:$B,BS$11,'Transactions (Dated)'!$C:$C,"Dividend (paid to cash)")*AH588</f>
        <v>0</v>
      </c>
      <c r="BT588" s="6">
        <f ca="1">BT587+SUMIFS('Transactions (Dated)'!$F:$F,'Transactions (Dated)'!$D:$D,$BF588,'Transactions (Dated)'!$B:$B,BT$11,'Transactions (Dated)'!$C:$C,"Dividend (paid to cash)")*AI588</f>
        <v>0</v>
      </c>
      <c r="BU588" s="6">
        <f ca="1">BU587+SUMIFS('Transactions (Dated)'!$F:$F,'Transactions (Dated)'!$D:$D,$BF588,'Transactions (Dated)'!$B:$B,BU$11,'Transactions (Dated)'!$C:$C,"Dividend (paid to cash)")*AJ588</f>
        <v>0</v>
      </c>
      <c r="BX588" s="6">
        <f t="shared" ca="1" si="242"/>
        <v>394807.5811999999</v>
      </c>
      <c r="BZ588" s="3">
        <f t="shared" si="243"/>
        <v>42753</v>
      </c>
      <c r="CA588" s="4">
        <f t="shared" ca="1" si="244"/>
        <v>743146.22000000009</v>
      </c>
      <c r="CB588" s="4">
        <f t="shared" ca="1" si="245"/>
        <v>394807.5811999999</v>
      </c>
      <c r="CD588" s="4">
        <f t="shared" ca="1" si="246"/>
        <v>1137953.8012000001</v>
      </c>
    </row>
    <row r="589" spans="2:82" x14ac:dyDescent="0.15">
      <c r="B589" s="3">
        <f t="shared" ref="B589:B595" si="247">+E589</f>
        <v>42754</v>
      </c>
      <c r="C589" s="2">
        <v>15409.8</v>
      </c>
      <c r="E589" s="70">
        <v>42754</v>
      </c>
      <c r="F589" s="69">
        <v>9.44</v>
      </c>
      <c r="G589" s="69">
        <v>2.2999999999999998</v>
      </c>
      <c r="H589" s="69">
        <v>20.79</v>
      </c>
      <c r="I589" s="69">
        <v>39.17</v>
      </c>
      <c r="J589" s="69">
        <v>13.1</v>
      </c>
      <c r="K589" s="69">
        <v>14.88</v>
      </c>
      <c r="L589" s="69">
        <v>17.96</v>
      </c>
      <c r="M589" s="69">
        <v>6.68</v>
      </c>
      <c r="N589" s="69">
        <v>10.19</v>
      </c>
      <c r="O589" s="69">
        <v>11.15</v>
      </c>
      <c r="P589" s="69">
        <v>22.6</v>
      </c>
      <c r="Q589" s="69">
        <v>1.52</v>
      </c>
      <c r="R589" s="69">
        <v>9.02</v>
      </c>
      <c r="S589" s="69">
        <v>41.53</v>
      </c>
      <c r="V589" s="3">
        <f t="shared" si="224"/>
        <v>42754</v>
      </c>
      <c r="W589" s="40">
        <f ca="1">W588+SUMIFS('Transactions (Dated)'!$E$2:$E$53,'Transactions (Dated)'!$D$2:$D$53,'Share Values'!$V589,'Transactions (Dated)'!$B$2:$B$53,'Share Values'!W$11,'Transactions (Dated)'!$C$2:$C$53,"Buy")-SUMIFS('Transactions (Dated)'!$E$2:$E$53,'Transactions (Dated)'!$D$2:$D$53,'Share Values'!$V589,'Transactions (Dated)'!$B$2:$B$53,'Share Values'!W$11,'Transactions (Dated)'!$C$2:$C$53,"Sell")</f>
        <v>4625</v>
      </c>
      <c r="X589" s="40">
        <f ca="1">X588+SUMIFS('Transactions (Dated)'!$E$2:$E$53,'Transactions (Dated)'!$D$2:$D$53,'Share Values'!$V589,'Transactions (Dated)'!$B$2:$B$53,'Share Values'!X$11,'Transactions (Dated)'!$C$2:$C$53,"Buy")-SUMIFS('Transactions (Dated)'!$E$2:$E$53,'Transactions (Dated)'!$D$2:$D$53,'Share Values'!$V589,'Transactions (Dated)'!$B$2:$B$53,'Share Values'!X$11,'Transactions (Dated)'!$C$2:$C$53,"Sell")</f>
        <v>9375</v>
      </c>
      <c r="Y589" s="40">
        <f ca="1">Y588+SUMIFS('Transactions (Dated)'!$E$2:$E$53,'Transactions (Dated)'!$D$2:$D$53,'Share Values'!$V589,'Transactions (Dated)'!$B$2:$B$53,'Share Values'!Y$11,'Transactions (Dated)'!$C$2:$C$53,"Buy")-SUMIFS('Transactions (Dated)'!$E$2:$E$53,'Transactions (Dated)'!$D$2:$D$53,'Share Values'!$V589,'Transactions (Dated)'!$B$2:$B$53,'Share Values'!Y$11,'Transactions (Dated)'!$C$2:$C$53,"Sell")</f>
        <v>0</v>
      </c>
      <c r="Z589" s="40">
        <f ca="1">Z588+SUMIFS('Transactions (Dated)'!$E$2:$E$53,'Transactions (Dated)'!$D$2:$D$53,'Share Values'!$V589,'Transactions (Dated)'!$B$2:$B$53,'Share Values'!Z$11,'Transactions (Dated)'!$C$2:$C$53,"Buy")-SUMIFS('Transactions (Dated)'!$E$2:$E$53,'Transactions (Dated)'!$D$2:$D$53,'Share Values'!$V589,'Transactions (Dated)'!$B$2:$B$53,'Share Values'!Z$11,'Transactions (Dated)'!$C$2:$C$53,"Sell")</f>
        <v>1892</v>
      </c>
      <c r="AA589" s="40">
        <f ca="1">AA588+SUMIFS('Transactions (Dated)'!$E$2:$E$53,'Transactions (Dated)'!$D$2:$D$53,'Share Values'!$V589,'Transactions (Dated)'!$B$2:$B$53,'Share Values'!AA$11,'Transactions (Dated)'!$C$2:$C$53,"Buy")-SUMIFS('Transactions (Dated)'!$E$2:$E$53,'Transactions (Dated)'!$D$2:$D$53,'Share Values'!$V589,'Transactions (Dated)'!$B$2:$B$53,'Share Values'!AA$11,'Transactions (Dated)'!$C$2:$C$53,"Sell")</f>
        <v>2348</v>
      </c>
      <c r="AB589" s="40">
        <f ca="1">AB588+SUMIFS('Transactions (Dated)'!$E$2:$E$53,'Transactions (Dated)'!$D$2:$D$53,'Share Values'!$V589,'Transactions (Dated)'!$B$2:$B$53,'Share Values'!AB$11,'Transactions (Dated)'!$C$2:$C$53,"Buy")-SUMIFS('Transactions (Dated)'!$E$2:$E$53,'Transactions (Dated)'!$D$2:$D$53,'Share Values'!$V589,'Transactions (Dated)'!$B$2:$B$53,'Share Values'!AB$11,'Transactions (Dated)'!$C$2:$C$53,"Sell")</f>
        <v>4900</v>
      </c>
      <c r="AC589" s="40">
        <f ca="1">AC588+SUMIFS('Transactions (Dated)'!$E$2:$E$53,'Transactions (Dated)'!$D$2:$D$53,'Share Values'!$V589,'Transactions (Dated)'!$B$2:$B$53,'Share Values'!AC$11,'Transactions (Dated)'!$C$2:$C$53,"Buy")-SUMIFS('Transactions (Dated)'!$E$2:$E$53,'Transactions (Dated)'!$D$2:$D$53,'Share Values'!$V589,'Transactions (Dated)'!$B$2:$B$53,'Share Values'!AC$11,'Transactions (Dated)'!$C$2:$C$53,"Sell")</f>
        <v>2900</v>
      </c>
      <c r="AD589" s="40">
        <f ca="1">AD588+SUMIFS('Transactions (Dated)'!$E$2:$E$53,'Transactions (Dated)'!$D$2:$D$53,'Share Values'!$V589,'Transactions (Dated)'!$B$2:$B$53,'Share Values'!AD$11,'Transactions (Dated)'!$C$2:$C$53,"Buy")-SUMIFS('Transactions (Dated)'!$E$2:$E$53,'Transactions (Dated)'!$D$2:$D$53,'Share Values'!$V589,'Transactions (Dated)'!$B$2:$B$53,'Share Values'!AD$11,'Transactions (Dated)'!$C$2:$C$53,"Sell")</f>
        <v>14201</v>
      </c>
      <c r="AE589" s="40">
        <f ca="1">AE588+SUMIFS('Transactions (Dated)'!$E$2:$E$53,'Transactions (Dated)'!$D$2:$D$53,'Share Values'!$V589,'Transactions (Dated)'!$B$2:$B$53,'Share Values'!AE$11,'Transactions (Dated)'!$C$2:$C$53,"Buy")-SUMIFS('Transactions (Dated)'!$E$2:$E$53,'Transactions (Dated)'!$D$2:$D$53,'Share Values'!$V589,'Transactions (Dated)'!$B$2:$B$53,'Share Values'!AE$11,'Transactions (Dated)'!$C$2:$C$53,"Sell")</f>
        <v>6835</v>
      </c>
      <c r="AF589" s="40">
        <f ca="1">AF588+SUMIFS('Transactions (Dated)'!$E$2:$E$53,'Transactions (Dated)'!$D$2:$D$53,'Share Values'!$V589,'Transactions (Dated)'!$B$2:$B$53,'Share Values'!AF$11,'Transactions (Dated)'!$C$2:$C$53,"Buy")-SUMIFS('Transactions (Dated)'!$E$2:$E$53,'Transactions (Dated)'!$D$2:$D$53,'Share Values'!$V589,'Transactions (Dated)'!$B$2:$B$53,'Share Values'!AF$11,'Transactions (Dated)'!$C$2:$C$53,"Sell")</f>
        <v>4484</v>
      </c>
      <c r="AG589" s="40">
        <f ca="1">AG588+SUMIFS('Transactions (Dated)'!$E$2:$E$53,'Transactions (Dated)'!$D$2:$D$53,'Share Values'!$V589,'Transactions (Dated)'!$B$2:$B$53,'Share Values'!AG$11,'Transactions (Dated)'!$C$2:$C$53,"Buy")-SUMIFS('Transactions (Dated)'!$E$2:$E$53,'Transactions (Dated)'!$D$2:$D$53,'Share Values'!$V589,'Transactions (Dated)'!$B$2:$B$53,'Share Values'!AG$11,'Transactions (Dated)'!$C$2:$C$53,"Sell")</f>
        <v>2787</v>
      </c>
      <c r="AH589" s="40">
        <f ca="1">AH588+SUMIFS('Transactions (Dated)'!$E$2:$E$53,'Transactions (Dated)'!$D$2:$D$53,'Share Values'!$V589,'Transactions (Dated)'!$B$2:$B$53,'Share Values'!AH$11,'Transactions (Dated)'!$C$2:$C$53,"Buy")-SUMIFS('Transactions (Dated)'!$E$2:$E$53,'Transactions (Dated)'!$D$2:$D$53,'Share Values'!$V589,'Transactions (Dated)'!$B$2:$B$53,'Share Values'!AH$11,'Transactions (Dated)'!$C$2:$C$53,"Sell")</f>
        <v>41666</v>
      </c>
      <c r="AI589" s="40">
        <f ca="1">AI588+SUMIFS('Transactions (Dated)'!$E$2:$E$53,'Transactions (Dated)'!$D$2:$D$53,'Share Values'!$V589,'Transactions (Dated)'!$B$2:$B$53,'Share Values'!AI$11,'Transactions (Dated)'!$C$2:$C$53,"Buy")-SUMIFS('Transactions (Dated)'!$E$2:$E$53,'Transactions (Dated)'!$D$2:$D$53,'Share Values'!$V589,'Transactions (Dated)'!$B$2:$B$53,'Share Values'!AI$11,'Transactions (Dated)'!$C$2:$C$53,"Sell")</f>
        <v>5973</v>
      </c>
      <c r="AJ589" s="40">
        <f ca="1">AJ588+SUMIFS('Transactions (Dated)'!$E$2:$E$53,'Transactions (Dated)'!$D$2:$D$53,'Share Values'!$V589,'Transactions (Dated)'!$B$2:$B$53,'Share Values'!AJ$11,'Transactions (Dated)'!$C$2:$C$53,"Buy")-SUMIFS('Transactions (Dated)'!$E$2:$E$53,'Transactions (Dated)'!$D$2:$D$53,'Share Values'!$V589,'Transactions (Dated)'!$B$2:$B$53,'Share Values'!AJ$11,'Transactions (Dated)'!$C$2:$C$53,"Sell")</f>
        <v>1246</v>
      </c>
      <c r="AM589" s="3">
        <f t="shared" si="225"/>
        <v>42754</v>
      </c>
      <c r="AN589" s="6">
        <f t="shared" ca="1" si="226"/>
        <v>43660</v>
      </c>
      <c r="AO589" s="6">
        <f t="shared" ca="1" si="227"/>
        <v>21562.5</v>
      </c>
      <c r="AP589" s="6">
        <f t="shared" ca="1" si="228"/>
        <v>0</v>
      </c>
      <c r="AQ589" s="6">
        <f t="shared" ca="1" si="229"/>
        <v>74109.64</v>
      </c>
      <c r="AR589" s="6">
        <f t="shared" ca="1" si="230"/>
        <v>30758.799999999999</v>
      </c>
      <c r="AS589" s="6">
        <f t="shared" ca="1" si="231"/>
        <v>72912</v>
      </c>
      <c r="AT589" s="6">
        <f t="shared" ca="1" si="232"/>
        <v>52084</v>
      </c>
      <c r="AU589" s="6">
        <f t="shared" ca="1" si="233"/>
        <v>94862.68</v>
      </c>
      <c r="AV589" s="6">
        <f t="shared" ca="1" si="234"/>
        <v>69648.649999999994</v>
      </c>
      <c r="AW589" s="6">
        <f t="shared" ca="1" si="235"/>
        <v>49996.6</v>
      </c>
      <c r="AX589" s="6">
        <f t="shared" ca="1" si="236"/>
        <v>62986.200000000004</v>
      </c>
      <c r="AY589" s="6">
        <f t="shared" ca="1" si="237"/>
        <v>63332.32</v>
      </c>
      <c r="AZ589" s="6">
        <f t="shared" ca="1" si="238"/>
        <v>53876.46</v>
      </c>
      <c r="BA589" s="6">
        <f t="shared" ca="1" si="239"/>
        <v>51746.380000000005</v>
      </c>
      <c r="BB589" s="6"/>
      <c r="BD589" s="4">
        <f t="shared" ca="1" si="240"/>
        <v>741536.22999999986</v>
      </c>
      <c r="BF589" s="3">
        <f t="shared" si="241"/>
        <v>42754</v>
      </c>
      <c r="BG589" s="6">
        <f>BG588+SUMIFS('Transactions (Dated)'!H:H,'Transactions (Dated)'!D:D,'Share Values'!AM589)</f>
        <v>383757.10999999993</v>
      </c>
      <c r="BH589" s="6">
        <f ca="1">BH588+SUMIFS('Transactions (Dated)'!$F:$F,'Transactions (Dated)'!$D:$D,$BF589,'Transactions (Dated)'!$B:$B,BH$11,'Transactions (Dated)'!$C:$C,"Dividend (paid to cash)")*W589</f>
        <v>0</v>
      </c>
      <c r="BI589" s="6">
        <f ca="1">BI588+SUMIFS('Transactions (Dated)'!$F:$F,'Transactions (Dated)'!$D:$D,$BF589,'Transactions (Dated)'!$B:$B,BI$11,'Transactions (Dated)'!$C:$C,"Dividend (paid to cash)")*X589</f>
        <v>2421.875</v>
      </c>
      <c r="BJ589" s="6">
        <f ca="1">BJ588+SUMIFS('Transactions (Dated)'!$F:$F,'Transactions (Dated)'!$D:$D,$BF589,'Transactions (Dated)'!$B:$B,BJ$11,'Transactions (Dated)'!$C:$C,"Dividend (paid to cash)")*Y589</f>
        <v>0</v>
      </c>
      <c r="BK589" s="6">
        <f ca="1">BK588+SUMIFS('Transactions (Dated)'!$F:$F,'Transactions (Dated)'!$D:$D,$BF589,'Transactions (Dated)'!$B:$B,BK$11,'Transactions (Dated)'!$C:$C,"Dividend (paid to cash)")*Z589</f>
        <v>567.6</v>
      </c>
      <c r="BL589" s="6">
        <f ca="1">BL588+SUMIFS('Transactions (Dated)'!$F:$F,'Transactions (Dated)'!$D:$D,$BF589,'Transactions (Dated)'!$B:$B,BL$11,'Transactions (Dated)'!$C:$C,"Dividend (paid to cash)")*AA589</f>
        <v>0</v>
      </c>
      <c r="BM589" s="6">
        <f ca="1">BM588+SUMIFS('Transactions (Dated)'!$F:$F,'Transactions (Dated)'!$D:$D,$BF589,'Transactions (Dated)'!$B:$B,BM$11,'Transactions (Dated)'!$C:$C,"Dividend (paid to cash)")*AB589</f>
        <v>4311.8040000000001</v>
      </c>
      <c r="BN589" s="6">
        <f ca="1">BN588+SUMIFS('Transactions (Dated)'!$F:$F,'Transactions (Dated)'!$D:$D,$BF589,'Transactions (Dated)'!$B:$B,BN$11,'Transactions (Dated)'!$C:$C,"Dividend (paid to cash)")*AC589</f>
        <v>3190</v>
      </c>
      <c r="BO589" s="6">
        <f ca="1">BO588+SUMIFS('Transactions (Dated)'!$F:$F,'Transactions (Dated)'!$D:$D,$BF589,'Transactions (Dated)'!$B:$B,BO$11,'Transactions (Dated)'!$C:$C,"Dividend (paid to cash)")*AD589</f>
        <v>0</v>
      </c>
      <c r="BP589" s="6">
        <f ca="1">BP588+SUMIFS('Transactions (Dated)'!$F:$F,'Transactions (Dated)'!$D:$D,$BF589,'Transactions (Dated)'!$B:$B,BP$11,'Transactions (Dated)'!$C:$C,"Dividend (paid to cash)")*AE589</f>
        <v>0</v>
      </c>
      <c r="BQ589" s="6">
        <f ca="1">BQ588+SUMIFS('Transactions (Dated)'!$F:$F,'Transactions (Dated)'!$D:$D,$BF589,'Transactions (Dated)'!$B:$B,BQ$11,'Transactions (Dated)'!$C:$C,"Dividend (paid to cash)")*AF589</f>
        <v>182.94720000000001</v>
      </c>
      <c r="BR589" s="6">
        <f ca="1">BR588+SUMIFS('Transactions (Dated)'!$F:$F,'Transactions (Dated)'!$D:$D,$BF589,'Transactions (Dated)'!$B:$B,BR$11,'Transactions (Dated)'!$C:$C,"Dividend (paid to cash)")*AG589</f>
        <v>376.245</v>
      </c>
      <c r="BS589" s="6">
        <f ca="1">BS588+SUMIFS('Transactions (Dated)'!$F:$F,'Transactions (Dated)'!$D:$D,$BF589,'Transactions (Dated)'!$B:$B,BS$11,'Transactions (Dated)'!$C:$C,"Dividend (paid to cash)")*AH589</f>
        <v>0</v>
      </c>
      <c r="BT589" s="6">
        <f ca="1">BT588+SUMIFS('Transactions (Dated)'!$F:$F,'Transactions (Dated)'!$D:$D,$BF589,'Transactions (Dated)'!$B:$B,BT$11,'Transactions (Dated)'!$C:$C,"Dividend (paid to cash)")*AI589</f>
        <v>0</v>
      </c>
      <c r="BU589" s="6">
        <f ca="1">BU588+SUMIFS('Transactions (Dated)'!$F:$F,'Transactions (Dated)'!$D:$D,$BF589,'Transactions (Dated)'!$B:$B,BU$11,'Transactions (Dated)'!$C:$C,"Dividend (paid to cash)")*AJ589</f>
        <v>0</v>
      </c>
      <c r="BX589" s="6">
        <f t="shared" ca="1" si="242"/>
        <v>394807.5811999999</v>
      </c>
      <c r="BZ589" s="3">
        <f t="shared" si="243"/>
        <v>42754</v>
      </c>
      <c r="CA589" s="4">
        <f t="shared" ca="1" si="244"/>
        <v>741536.22999999986</v>
      </c>
      <c r="CB589" s="4">
        <f t="shared" ca="1" si="245"/>
        <v>394807.5811999999</v>
      </c>
      <c r="CD589" s="4">
        <f t="shared" ca="1" si="246"/>
        <v>1136343.8111999999</v>
      </c>
    </row>
    <row r="590" spans="2:82" x14ac:dyDescent="0.15">
      <c r="B590" s="3">
        <f t="shared" si="247"/>
        <v>42755</v>
      </c>
      <c r="C590" s="2">
        <v>15547.9</v>
      </c>
      <c r="E590" s="70">
        <v>42755</v>
      </c>
      <c r="F590" s="69">
        <v>9.48</v>
      </c>
      <c r="G590" s="69">
        <v>2.31</v>
      </c>
      <c r="H590" s="69">
        <v>20.97</v>
      </c>
      <c r="I590" s="69">
        <v>39.130000000000003</v>
      </c>
      <c r="J590" s="69">
        <v>13.02</v>
      </c>
      <c r="K590" s="69">
        <v>14.84</v>
      </c>
      <c r="L590" s="69">
        <v>18.27</v>
      </c>
      <c r="M590" s="69">
        <v>6.76</v>
      </c>
      <c r="N590" s="69">
        <v>10.11</v>
      </c>
      <c r="O590" s="69">
        <v>10.83</v>
      </c>
      <c r="P590" s="69">
        <v>22.52</v>
      </c>
      <c r="Q590" s="69">
        <v>1.54</v>
      </c>
      <c r="R590" s="69">
        <v>9.1999999999999993</v>
      </c>
      <c r="S590" s="69">
        <v>41.27</v>
      </c>
      <c r="V590" s="3">
        <f t="shared" si="224"/>
        <v>42755</v>
      </c>
      <c r="W590" s="40">
        <f ca="1">W589+SUMIFS('Transactions (Dated)'!$E$2:$E$53,'Transactions (Dated)'!$D$2:$D$53,'Share Values'!$V590,'Transactions (Dated)'!$B$2:$B$53,'Share Values'!W$11,'Transactions (Dated)'!$C$2:$C$53,"Buy")-SUMIFS('Transactions (Dated)'!$E$2:$E$53,'Transactions (Dated)'!$D$2:$D$53,'Share Values'!$V590,'Transactions (Dated)'!$B$2:$B$53,'Share Values'!W$11,'Transactions (Dated)'!$C$2:$C$53,"Sell")</f>
        <v>4625</v>
      </c>
      <c r="X590" s="40">
        <f ca="1">X589+SUMIFS('Transactions (Dated)'!$E$2:$E$53,'Transactions (Dated)'!$D$2:$D$53,'Share Values'!$V590,'Transactions (Dated)'!$B$2:$B$53,'Share Values'!X$11,'Transactions (Dated)'!$C$2:$C$53,"Buy")-SUMIFS('Transactions (Dated)'!$E$2:$E$53,'Transactions (Dated)'!$D$2:$D$53,'Share Values'!$V590,'Transactions (Dated)'!$B$2:$B$53,'Share Values'!X$11,'Transactions (Dated)'!$C$2:$C$53,"Sell")</f>
        <v>9375</v>
      </c>
      <c r="Y590" s="40">
        <f ca="1">Y589+SUMIFS('Transactions (Dated)'!$E$2:$E$53,'Transactions (Dated)'!$D$2:$D$53,'Share Values'!$V590,'Transactions (Dated)'!$B$2:$B$53,'Share Values'!Y$11,'Transactions (Dated)'!$C$2:$C$53,"Buy")-SUMIFS('Transactions (Dated)'!$E$2:$E$53,'Transactions (Dated)'!$D$2:$D$53,'Share Values'!$V590,'Transactions (Dated)'!$B$2:$B$53,'Share Values'!Y$11,'Transactions (Dated)'!$C$2:$C$53,"Sell")</f>
        <v>0</v>
      </c>
      <c r="Z590" s="40">
        <f ca="1">Z589+SUMIFS('Transactions (Dated)'!$E$2:$E$53,'Transactions (Dated)'!$D$2:$D$53,'Share Values'!$V590,'Transactions (Dated)'!$B$2:$B$53,'Share Values'!Z$11,'Transactions (Dated)'!$C$2:$C$53,"Buy")-SUMIFS('Transactions (Dated)'!$E$2:$E$53,'Transactions (Dated)'!$D$2:$D$53,'Share Values'!$V590,'Transactions (Dated)'!$B$2:$B$53,'Share Values'!Z$11,'Transactions (Dated)'!$C$2:$C$53,"Sell")</f>
        <v>1892</v>
      </c>
      <c r="AA590" s="40">
        <f ca="1">AA589+SUMIFS('Transactions (Dated)'!$E$2:$E$53,'Transactions (Dated)'!$D$2:$D$53,'Share Values'!$V590,'Transactions (Dated)'!$B$2:$B$53,'Share Values'!AA$11,'Transactions (Dated)'!$C$2:$C$53,"Buy")-SUMIFS('Transactions (Dated)'!$E$2:$E$53,'Transactions (Dated)'!$D$2:$D$53,'Share Values'!$V590,'Transactions (Dated)'!$B$2:$B$53,'Share Values'!AA$11,'Transactions (Dated)'!$C$2:$C$53,"Sell")</f>
        <v>2348</v>
      </c>
      <c r="AB590" s="40">
        <f ca="1">AB589+SUMIFS('Transactions (Dated)'!$E$2:$E$53,'Transactions (Dated)'!$D$2:$D$53,'Share Values'!$V590,'Transactions (Dated)'!$B$2:$B$53,'Share Values'!AB$11,'Transactions (Dated)'!$C$2:$C$53,"Buy")-SUMIFS('Transactions (Dated)'!$E$2:$E$53,'Transactions (Dated)'!$D$2:$D$53,'Share Values'!$V590,'Transactions (Dated)'!$B$2:$B$53,'Share Values'!AB$11,'Transactions (Dated)'!$C$2:$C$53,"Sell")</f>
        <v>4900</v>
      </c>
      <c r="AC590" s="40">
        <f ca="1">AC589+SUMIFS('Transactions (Dated)'!$E$2:$E$53,'Transactions (Dated)'!$D$2:$D$53,'Share Values'!$V590,'Transactions (Dated)'!$B$2:$B$53,'Share Values'!AC$11,'Transactions (Dated)'!$C$2:$C$53,"Buy")-SUMIFS('Transactions (Dated)'!$E$2:$E$53,'Transactions (Dated)'!$D$2:$D$53,'Share Values'!$V590,'Transactions (Dated)'!$B$2:$B$53,'Share Values'!AC$11,'Transactions (Dated)'!$C$2:$C$53,"Sell")</f>
        <v>2900</v>
      </c>
      <c r="AD590" s="40">
        <f ca="1">AD589+SUMIFS('Transactions (Dated)'!$E$2:$E$53,'Transactions (Dated)'!$D$2:$D$53,'Share Values'!$V590,'Transactions (Dated)'!$B$2:$B$53,'Share Values'!AD$11,'Transactions (Dated)'!$C$2:$C$53,"Buy")-SUMIFS('Transactions (Dated)'!$E$2:$E$53,'Transactions (Dated)'!$D$2:$D$53,'Share Values'!$V590,'Transactions (Dated)'!$B$2:$B$53,'Share Values'!AD$11,'Transactions (Dated)'!$C$2:$C$53,"Sell")</f>
        <v>14201</v>
      </c>
      <c r="AE590" s="40">
        <f ca="1">AE589+SUMIFS('Transactions (Dated)'!$E$2:$E$53,'Transactions (Dated)'!$D$2:$D$53,'Share Values'!$V590,'Transactions (Dated)'!$B$2:$B$53,'Share Values'!AE$11,'Transactions (Dated)'!$C$2:$C$53,"Buy")-SUMIFS('Transactions (Dated)'!$E$2:$E$53,'Transactions (Dated)'!$D$2:$D$53,'Share Values'!$V590,'Transactions (Dated)'!$B$2:$B$53,'Share Values'!AE$11,'Transactions (Dated)'!$C$2:$C$53,"Sell")</f>
        <v>6835</v>
      </c>
      <c r="AF590" s="40">
        <f ca="1">AF589+SUMIFS('Transactions (Dated)'!$E$2:$E$53,'Transactions (Dated)'!$D$2:$D$53,'Share Values'!$V590,'Transactions (Dated)'!$B$2:$B$53,'Share Values'!AF$11,'Transactions (Dated)'!$C$2:$C$53,"Buy")-SUMIFS('Transactions (Dated)'!$E$2:$E$53,'Transactions (Dated)'!$D$2:$D$53,'Share Values'!$V590,'Transactions (Dated)'!$B$2:$B$53,'Share Values'!AF$11,'Transactions (Dated)'!$C$2:$C$53,"Sell")</f>
        <v>4484</v>
      </c>
      <c r="AG590" s="40">
        <f ca="1">AG589+SUMIFS('Transactions (Dated)'!$E$2:$E$53,'Transactions (Dated)'!$D$2:$D$53,'Share Values'!$V590,'Transactions (Dated)'!$B$2:$B$53,'Share Values'!AG$11,'Transactions (Dated)'!$C$2:$C$53,"Buy")-SUMIFS('Transactions (Dated)'!$E$2:$E$53,'Transactions (Dated)'!$D$2:$D$53,'Share Values'!$V590,'Transactions (Dated)'!$B$2:$B$53,'Share Values'!AG$11,'Transactions (Dated)'!$C$2:$C$53,"Sell")</f>
        <v>2787</v>
      </c>
      <c r="AH590" s="40">
        <f ca="1">AH589+SUMIFS('Transactions (Dated)'!$E$2:$E$53,'Transactions (Dated)'!$D$2:$D$53,'Share Values'!$V590,'Transactions (Dated)'!$B$2:$B$53,'Share Values'!AH$11,'Transactions (Dated)'!$C$2:$C$53,"Buy")-SUMIFS('Transactions (Dated)'!$E$2:$E$53,'Transactions (Dated)'!$D$2:$D$53,'Share Values'!$V590,'Transactions (Dated)'!$B$2:$B$53,'Share Values'!AH$11,'Transactions (Dated)'!$C$2:$C$53,"Sell")</f>
        <v>41666</v>
      </c>
      <c r="AI590" s="40">
        <f ca="1">AI589+SUMIFS('Transactions (Dated)'!$E$2:$E$53,'Transactions (Dated)'!$D$2:$D$53,'Share Values'!$V590,'Transactions (Dated)'!$B$2:$B$53,'Share Values'!AI$11,'Transactions (Dated)'!$C$2:$C$53,"Buy")-SUMIFS('Transactions (Dated)'!$E$2:$E$53,'Transactions (Dated)'!$D$2:$D$53,'Share Values'!$V590,'Transactions (Dated)'!$B$2:$B$53,'Share Values'!AI$11,'Transactions (Dated)'!$C$2:$C$53,"Sell")</f>
        <v>5973</v>
      </c>
      <c r="AJ590" s="40">
        <f ca="1">AJ589+SUMIFS('Transactions (Dated)'!$E$2:$E$53,'Transactions (Dated)'!$D$2:$D$53,'Share Values'!$V590,'Transactions (Dated)'!$B$2:$B$53,'Share Values'!AJ$11,'Transactions (Dated)'!$C$2:$C$53,"Buy")-SUMIFS('Transactions (Dated)'!$E$2:$E$53,'Transactions (Dated)'!$D$2:$D$53,'Share Values'!$V590,'Transactions (Dated)'!$B$2:$B$53,'Share Values'!AJ$11,'Transactions (Dated)'!$C$2:$C$53,"Sell")</f>
        <v>1246</v>
      </c>
      <c r="AM590" s="3">
        <f t="shared" si="225"/>
        <v>42755</v>
      </c>
      <c r="AN590" s="6">
        <f t="shared" ca="1" si="226"/>
        <v>43845</v>
      </c>
      <c r="AO590" s="6">
        <f t="shared" ca="1" si="227"/>
        <v>21656.25</v>
      </c>
      <c r="AP590" s="6">
        <f t="shared" ca="1" si="228"/>
        <v>0</v>
      </c>
      <c r="AQ590" s="6">
        <f t="shared" ca="1" si="229"/>
        <v>74033.960000000006</v>
      </c>
      <c r="AR590" s="6">
        <f t="shared" ca="1" si="230"/>
        <v>30570.959999999999</v>
      </c>
      <c r="AS590" s="6">
        <f t="shared" ca="1" si="231"/>
        <v>72716</v>
      </c>
      <c r="AT590" s="6">
        <f t="shared" ca="1" si="232"/>
        <v>52983</v>
      </c>
      <c r="AU590" s="6">
        <f t="shared" ca="1" si="233"/>
        <v>95998.76</v>
      </c>
      <c r="AV590" s="6">
        <f t="shared" ca="1" si="234"/>
        <v>69101.849999999991</v>
      </c>
      <c r="AW590" s="6">
        <f t="shared" ca="1" si="235"/>
        <v>48561.72</v>
      </c>
      <c r="AX590" s="6">
        <f t="shared" ca="1" si="236"/>
        <v>62763.24</v>
      </c>
      <c r="AY590" s="6">
        <f t="shared" ca="1" si="237"/>
        <v>64165.64</v>
      </c>
      <c r="AZ590" s="6">
        <f t="shared" ca="1" si="238"/>
        <v>54951.6</v>
      </c>
      <c r="BA590" s="6">
        <f t="shared" ca="1" si="239"/>
        <v>51422.420000000006</v>
      </c>
      <c r="BB590" s="6"/>
      <c r="BD590" s="4">
        <f t="shared" ca="1" si="240"/>
        <v>742770.4</v>
      </c>
      <c r="BF590" s="3">
        <f t="shared" si="241"/>
        <v>42755</v>
      </c>
      <c r="BG590" s="6">
        <f>BG589+SUMIFS('Transactions (Dated)'!H:H,'Transactions (Dated)'!D:D,'Share Values'!AM590)</f>
        <v>383757.10999999993</v>
      </c>
      <c r="BH590" s="6">
        <f ca="1">BH589+SUMIFS('Transactions (Dated)'!$F:$F,'Transactions (Dated)'!$D:$D,$BF590,'Transactions (Dated)'!$B:$B,BH$11,'Transactions (Dated)'!$C:$C,"Dividend (paid to cash)")*W590</f>
        <v>0</v>
      </c>
      <c r="BI590" s="6">
        <f ca="1">BI589+SUMIFS('Transactions (Dated)'!$F:$F,'Transactions (Dated)'!$D:$D,$BF590,'Transactions (Dated)'!$B:$B,BI$11,'Transactions (Dated)'!$C:$C,"Dividend (paid to cash)")*X590</f>
        <v>2421.875</v>
      </c>
      <c r="BJ590" s="6">
        <f ca="1">BJ589+SUMIFS('Transactions (Dated)'!$F:$F,'Transactions (Dated)'!$D:$D,$BF590,'Transactions (Dated)'!$B:$B,BJ$11,'Transactions (Dated)'!$C:$C,"Dividend (paid to cash)")*Y590</f>
        <v>0</v>
      </c>
      <c r="BK590" s="6">
        <f ca="1">BK589+SUMIFS('Transactions (Dated)'!$F:$F,'Transactions (Dated)'!$D:$D,$BF590,'Transactions (Dated)'!$B:$B,BK$11,'Transactions (Dated)'!$C:$C,"Dividend (paid to cash)")*Z590</f>
        <v>567.6</v>
      </c>
      <c r="BL590" s="6">
        <f ca="1">BL589+SUMIFS('Transactions (Dated)'!$F:$F,'Transactions (Dated)'!$D:$D,$BF590,'Transactions (Dated)'!$B:$B,BL$11,'Transactions (Dated)'!$C:$C,"Dividend (paid to cash)")*AA590</f>
        <v>0</v>
      </c>
      <c r="BM590" s="6">
        <f ca="1">BM589+SUMIFS('Transactions (Dated)'!$F:$F,'Transactions (Dated)'!$D:$D,$BF590,'Transactions (Dated)'!$B:$B,BM$11,'Transactions (Dated)'!$C:$C,"Dividend (paid to cash)")*AB590</f>
        <v>4311.8040000000001</v>
      </c>
      <c r="BN590" s="6">
        <f ca="1">BN589+SUMIFS('Transactions (Dated)'!$F:$F,'Transactions (Dated)'!$D:$D,$BF590,'Transactions (Dated)'!$B:$B,BN$11,'Transactions (Dated)'!$C:$C,"Dividend (paid to cash)")*AC590</f>
        <v>3190</v>
      </c>
      <c r="BO590" s="6">
        <f ca="1">BO589+SUMIFS('Transactions (Dated)'!$F:$F,'Transactions (Dated)'!$D:$D,$BF590,'Transactions (Dated)'!$B:$B,BO$11,'Transactions (Dated)'!$C:$C,"Dividend (paid to cash)")*AD590</f>
        <v>0</v>
      </c>
      <c r="BP590" s="6">
        <f ca="1">BP589+SUMIFS('Transactions (Dated)'!$F:$F,'Transactions (Dated)'!$D:$D,$BF590,'Transactions (Dated)'!$B:$B,BP$11,'Transactions (Dated)'!$C:$C,"Dividend (paid to cash)")*AE590</f>
        <v>0</v>
      </c>
      <c r="BQ590" s="6">
        <f ca="1">BQ589+SUMIFS('Transactions (Dated)'!$F:$F,'Transactions (Dated)'!$D:$D,$BF590,'Transactions (Dated)'!$B:$B,BQ$11,'Transactions (Dated)'!$C:$C,"Dividend (paid to cash)")*AF590</f>
        <v>182.94720000000001</v>
      </c>
      <c r="BR590" s="6">
        <f ca="1">BR589+SUMIFS('Transactions (Dated)'!$F:$F,'Transactions (Dated)'!$D:$D,$BF590,'Transactions (Dated)'!$B:$B,BR$11,'Transactions (Dated)'!$C:$C,"Dividend (paid to cash)")*AG590</f>
        <v>376.245</v>
      </c>
      <c r="BS590" s="6">
        <f ca="1">BS589+SUMIFS('Transactions (Dated)'!$F:$F,'Transactions (Dated)'!$D:$D,$BF590,'Transactions (Dated)'!$B:$B,BS$11,'Transactions (Dated)'!$C:$C,"Dividend (paid to cash)")*AH590</f>
        <v>0</v>
      </c>
      <c r="BT590" s="6">
        <f ca="1">BT589+SUMIFS('Transactions (Dated)'!$F:$F,'Transactions (Dated)'!$D:$D,$BF590,'Transactions (Dated)'!$B:$B,BT$11,'Transactions (Dated)'!$C:$C,"Dividend (paid to cash)")*AI590</f>
        <v>0</v>
      </c>
      <c r="BU590" s="6">
        <f ca="1">BU589+SUMIFS('Transactions (Dated)'!$F:$F,'Transactions (Dated)'!$D:$D,$BF590,'Transactions (Dated)'!$B:$B,BU$11,'Transactions (Dated)'!$C:$C,"Dividend (paid to cash)")*AJ590</f>
        <v>0</v>
      </c>
      <c r="BX590" s="6">
        <f t="shared" ca="1" si="242"/>
        <v>394807.5811999999</v>
      </c>
      <c r="BZ590" s="3">
        <f t="shared" si="243"/>
        <v>42755</v>
      </c>
      <c r="CA590" s="4">
        <f t="shared" ca="1" si="244"/>
        <v>742770.4</v>
      </c>
      <c r="CB590" s="4">
        <f t="shared" ca="1" si="245"/>
        <v>394807.5811999999</v>
      </c>
      <c r="CD590" s="4">
        <f t="shared" ca="1" si="246"/>
        <v>1137577.9811999998</v>
      </c>
    </row>
    <row r="591" spans="2:82" x14ac:dyDescent="0.15">
      <c r="B591" s="3">
        <f t="shared" si="247"/>
        <v>42758</v>
      </c>
      <c r="C591" s="2">
        <v>15480.1</v>
      </c>
      <c r="E591" s="70">
        <v>42758</v>
      </c>
      <c r="F591" s="69">
        <v>9.4600000000000009</v>
      </c>
      <c r="G591" s="69">
        <v>2.29</v>
      </c>
      <c r="H591" s="69">
        <v>20.87</v>
      </c>
      <c r="I591" s="69">
        <v>38.89</v>
      </c>
      <c r="J591" s="69">
        <v>13.05</v>
      </c>
      <c r="K591" s="69">
        <v>14.67</v>
      </c>
      <c r="L591" s="69">
        <v>17.989999999999998</v>
      </c>
      <c r="M591" s="69">
        <v>6.9</v>
      </c>
      <c r="N591" s="69">
        <v>10</v>
      </c>
      <c r="O591" s="69">
        <v>11</v>
      </c>
      <c r="P591" s="69">
        <v>22.71</v>
      </c>
      <c r="Q591" s="69">
        <v>1.54</v>
      </c>
      <c r="R591" s="69">
        <v>9.34</v>
      </c>
      <c r="S591" s="69">
        <v>41.19</v>
      </c>
      <c r="V591" s="3">
        <f t="shared" si="224"/>
        <v>42758</v>
      </c>
      <c r="W591" s="40">
        <f ca="1">W590+SUMIFS('Transactions (Dated)'!$E$2:$E$53,'Transactions (Dated)'!$D$2:$D$53,'Share Values'!$V591,'Transactions (Dated)'!$B$2:$B$53,'Share Values'!W$11,'Transactions (Dated)'!$C$2:$C$53,"Buy")-SUMIFS('Transactions (Dated)'!$E$2:$E$53,'Transactions (Dated)'!$D$2:$D$53,'Share Values'!$V591,'Transactions (Dated)'!$B$2:$B$53,'Share Values'!W$11,'Transactions (Dated)'!$C$2:$C$53,"Sell")</f>
        <v>4625</v>
      </c>
      <c r="X591" s="40">
        <f ca="1">X590+SUMIFS('Transactions (Dated)'!$E$2:$E$53,'Transactions (Dated)'!$D$2:$D$53,'Share Values'!$V591,'Transactions (Dated)'!$B$2:$B$53,'Share Values'!X$11,'Transactions (Dated)'!$C$2:$C$53,"Buy")-SUMIFS('Transactions (Dated)'!$E$2:$E$53,'Transactions (Dated)'!$D$2:$D$53,'Share Values'!$V591,'Transactions (Dated)'!$B$2:$B$53,'Share Values'!X$11,'Transactions (Dated)'!$C$2:$C$53,"Sell")</f>
        <v>9375</v>
      </c>
      <c r="Y591" s="40">
        <f ca="1">Y590+SUMIFS('Transactions (Dated)'!$E$2:$E$53,'Transactions (Dated)'!$D$2:$D$53,'Share Values'!$V591,'Transactions (Dated)'!$B$2:$B$53,'Share Values'!Y$11,'Transactions (Dated)'!$C$2:$C$53,"Buy")-SUMIFS('Transactions (Dated)'!$E$2:$E$53,'Transactions (Dated)'!$D$2:$D$53,'Share Values'!$V591,'Transactions (Dated)'!$B$2:$B$53,'Share Values'!Y$11,'Transactions (Dated)'!$C$2:$C$53,"Sell")</f>
        <v>0</v>
      </c>
      <c r="Z591" s="40">
        <f ca="1">Z590+SUMIFS('Transactions (Dated)'!$E$2:$E$53,'Transactions (Dated)'!$D$2:$D$53,'Share Values'!$V591,'Transactions (Dated)'!$B$2:$B$53,'Share Values'!Z$11,'Transactions (Dated)'!$C$2:$C$53,"Buy")-SUMIFS('Transactions (Dated)'!$E$2:$E$53,'Transactions (Dated)'!$D$2:$D$53,'Share Values'!$V591,'Transactions (Dated)'!$B$2:$B$53,'Share Values'!Z$11,'Transactions (Dated)'!$C$2:$C$53,"Sell")</f>
        <v>1892</v>
      </c>
      <c r="AA591" s="40">
        <f ca="1">AA590+SUMIFS('Transactions (Dated)'!$E$2:$E$53,'Transactions (Dated)'!$D$2:$D$53,'Share Values'!$V591,'Transactions (Dated)'!$B$2:$B$53,'Share Values'!AA$11,'Transactions (Dated)'!$C$2:$C$53,"Buy")-SUMIFS('Transactions (Dated)'!$E$2:$E$53,'Transactions (Dated)'!$D$2:$D$53,'Share Values'!$V591,'Transactions (Dated)'!$B$2:$B$53,'Share Values'!AA$11,'Transactions (Dated)'!$C$2:$C$53,"Sell")</f>
        <v>2348</v>
      </c>
      <c r="AB591" s="40">
        <f ca="1">AB590+SUMIFS('Transactions (Dated)'!$E$2:$E$53,'Transactions (Dated)'!$D$2:$D$53,'Share Values'!$V591,'Transactions (Dated)'!$B$2:$B$53,'Share Values'!AB$11,'Transactions (Dated)'!$C$2:$C$53,"Buy")-SUMIFS('Transactions (Dated)'!$E$2:$E$53,'Transactions (Dated)'!$D$2:$D$53,'Share Values'!$V591,'Transactions (Dated)'!$B$2:$B$53,'Share Values'!AB$11,'Transactions (Dated)'!$C$2:$C$53,"Sell")</f>
        <v>4900</v>
      </c>
      <c r="AC591" s="40">
        <f ca="1">AC590+SUMIFS('Transactions (Dated)'!$E$2:$E$53,'Transactions (Dated)'!$D$2:$D$53,'Share Values'!$V591,'Transactions (Dated)'!$B$2:$B$53,'Share Values'!AC$11,'Transactions (Dated)'!$C$2:$C$53,"Buy")-SUMIFS('Transactions (Dated)'!$E$2:$E$53,'Transactions (Dated)'!$D$2:$D$53,'Share Values'!$V591,'Transactions (Dated)'!$B$2:$B$53,'Share Values'!AC$11,'Transactions (Dated)'!$C$2:$C$53,"Sell")</f>
        <v>2900</v>
      </c>
      <c r="AD591" s="40">
        <f ca="1">AD590+SUMIFS('Transactions (Dated)'!$E$2:$E$53,'Transactions (Dated)'!$D$2:$D$53,'Share Values'!$V591,'Transactions (Dated)'!$B$2:$B$53,'Share Values'!AD$11,'Transactions (Dated)'!$C$2:$C$53,"Buy")-SUMIFS('Transactions (Dated)'!$E$2:$E$53,'Transactions (Dated)'!$D$2:$D$53,'Share Values'!$V591,'Transactions (Dated)'!$B$2:$B$53,'Share Values'!AD$11,'Transactions (Dated)'!$C$2:$C$53,"Sell")</f>
        <v>14201</v>
      </c>
      <c r="AE591" s="40">
        <f ca="1">AE590+SUMIFS('Transactions (Dated)'!$E$2:$E$53,'Transactions (Dated)'!$D$2:$D$53,'Share Values'!$V591,'Transactions (Dated)'!$B$2:$B$53,'Share Values'!AE$11,'Transactions (Dated)'!$C$2:$C$53,"Buy")-SUMIFS('Transactions (Dated)'!$E$2:$E$53,'Transactions (Dated)'!$D$2:$D$53,'Share Values'!$V591,'Transactions (Dated)'!$B$2:$B$53,'Share Values'!AE$11,'Transactions (Dated)'!$C$2:$C$53,"Sell")</f>
        <v>6835</v>
      </c>
      <c r="AF591" s="40">
        <f ca="1">AF590+SUMIFS('Transactions (Dated)'!$E$2:$E$53,'Transactions (Dated)'!$D$2:$D$53,'Share Values'!$V591,'Transactions (Dated)'!$B$2:$B$53,'Share Values'!AF$11,'Transactions (Dated)'!$C$2:$C$53,"Buy")-SUMIFS('Transactions (Dated)'!$E$2:$E$53,'Transactions (Dated)'!$D$2:$D$53,'Share Values'!$V591,'Transactions (Dated)'!$B$2:$B$53,'Share Values'!AF$11,'Transactions (Dated)'!$C$2:$C$53,"Sell")</f>
        <v>4484</v>
      </c>
      <c r="AG591" s="40">
        <f ca="1">AG590+SUMIFS('Transactions (Dated)'!$E$2:$E$53,'Transactions (Dated)'!$D$2:$D$53,'Share Values'!$V591,'Transactions (Dated)'!$B$2:$B$53,'Share Values'!AG$11,'Transactions (Dated)'!$C$2:$C$53,"Buy")-SUMIFS('Transactions (Dated)'!$E$2:$E$53,'Transactions (Dated)'!$D$2:$D$53,'Share Values'!$V591,'Transactions (Dated)'!$B$2:$B$53,'Share Values'!AG$11,'Transactions (Dated)'!$C$2:$C$53,"Sell")</f>
        <v>2787</v>
      </c>
      <c r="AH591" s="40">
        <f ca="1">AH590+SUMIFS('Transactions (Dated)'!$E$2:$E$53,'Transactions (Dated)'!$D$2:$D$53,'Share Values'!$V591,'Transactions (Dated)'!$B$2:$B$53,'Share Values'!AH$11,'Transactions (Dated)'!$C$2:$C$53,"Buy")-SUMIFS('Transactions (Dated)'!$E$2:$E$53,'Transactions (Dated)'!$D$2:$D$53,'Share Values'!$V591,'Transactions (Dated)'!$B$2:$B$53,'Share Values'!AH$11,'Transactions (Dated)'!$C$2:$C$53,"Sell")</f>
        <v>41666</v>
      </c>
      <c r="AI591" s="40">
        <f ca="1">AI590+SUMIFS('Transactions (Dated)'!$E$2:$E$53,'Transactions (Dated)'!$D$2:$D$53,'Share Values'!$V591,'Transactions (Dated)'!$B$2:$B$53,'Share Values'!AI$11,'Transactions (Dated)'!$C$2:$C$53,"Buy")-SUMIFS('Transactions (Dated)'!$E$2:$E$53,'Transactions (Dated)'!$D$2:$D$53,'Share Values'!$V591,'Transactions (Dated)'!$B$2:$B$53,'Share Values'!AI$11,'Transactions (Dated)'!$C$2:$C$53,"Sell")</f>
        <v>5973</v>
      </c>
      <c r="AJ591" s="40">
        <f ca="1">AJ590+SUMIFS('Transactions (Dated)'!$E$2:$E$53,'Transactions (Dated)'!$D$2:$D$53,'Share Values'!$V591,'Transactions (Dated)'!$B$2:$B$53,'Share Values'!AJ$11,'Transactions (Dated)'!$C$2:$C$53,"Buy")-SUMIFS('Transactions (Dated)'!$E$2:$E$53,'Transactions (Dated)'!$D$2:$D$53,'Share Values'!$V591,'Transactions (Dated)'!$B$2:$B$53,'Share Values'!AJ$11,'Transactions (Dated)'!$C$2:$C$53,"Sell")</f>
        <v>1246</v>
      </c>
      <c r="AM591" s="3">
        <f t="shared" si="225"/>
        <v>42758</v>
      </c>
      <c r="AN591" s="6">
        <f t="shared" ca="1" si="226"/>
        <v>43752.500000000007</v>
      </c>
      <c r="AO591" s="6">
        <f t="shared" ca="1" si="227"/>
        <v>21468.75</v>
      </c>
      <c r="AP591" s="6">
        <f t="shared" ca="1" si="228"/>
        <v>0</v>
      </c>
      <c r="AQ591" s="6">
        <f t="shared" ca="1" si="229"/>
        <v>73579.88</v>
      </c>
      <c r="AR591" s="6">
        <f t="shared" ca="1" si="230"/>
        <v>30641.4</v>
      </c>
      <c r="AS591" s="6">
        <f t="shared" ca="1" si="231"/>
        <v>71883</v>
      </c>
      <c r="AT591" s="6">
        <f t="shared" ca="1" si="232"/>
        <v>52170.999999999993</v>
      </c>
      <c r="AU591" s="6">
        <f t="shared" ca="1" si="233"/>
        <v>97986.900000000009</v>
      </c>
      <c r="AV591" s="6">
        <f t="shared" ca="1" si="234"/>
        <v>68350</v>
      </c>
      <c r="AW591" s="6">
        <f t="shared" ca="1" si="235"/>
        <v>49324</v>
      </c>
      <c r="AX591" s="6">
        <f t="shared" ca="1" si="236"/>
        <v>63292.770000000004</v>
      </c>
      <c r="AY591" s="6">
        <f t="shared" ca="1" si="237"/>
        <v>64165.64</v>
      </c>
      <c r="AZ591" s="6">
        <f t="shared" ca="1" si="238"/>
        <v>55787.82</v>
      </c>
      <c r="BA591" s="6">
        <f t="shared" ca="1" si="239"/>
        <v>51322.74</v>
      </c>
      <c r="BB591" s="6"/>
      <c r="BD591" s="4">
        <f t="shared" ca="1" si="240"/>
        <v>743726.39999999991</v>
      </c>
      <c r="BF591" s="3">
        <f t="shared" si="241"/>
        <v>42758</v>
      </c>
      <c r="BG591" s="6">
        <f>BG590+SUMIFS('Transactions (Dated)'!H:H,'Transactions (Dated)'!D:D,'Share Values'!AM591)</f>
        <v>383757.10999999993</v>
      </c>
      <c r="BH591" s="6">
        <f ca="1">BH590+SUMIFS('Transactions (Dated)'!$F:$F,'Transactions (Dated)'!$D:$D,$BF591,'Transactions (Dated)'!$B:$B,BH$11,'Transactions (Dated)'!$C:$C,"Dividend (paid to cash)")*W591</f>
        <v>0</v>
      </c>
      <c r="BI591" s="6">
        <f ca="1">BI590+SUMIFS('Transactions (Dated)'!$F:$F,'Transactions (Dated)'!$D:$D,$BF591,'Transactions (Dated)'!$B:$B,BI$11,'Transactions (Dated)'!$C:$C,"Dividend (paid to cash)")*X591</f>
        <v>2421.875</v>
      </c>
      <c r="BJ591" s="6">
        <f ca="1">BJ590+SUMIFS('Transactions (Dated)'!$F:$F,'Transactions (Dated)'!$D:$D,$BF591,'Transactions (Dated)'!$B:$B,BJ$11,'Transactions (Dated)'!$C:$C,"Dividend (paid to cash)")*Y591</f>
        <v>0</v>
      </c>
      <c r="BK591" s="6">
        <f ca="1">BK590+SUMIFS('Transactions (Dated)'!$F:$F,'Transactions (Dated)'!$D:$D,$BF591,'Transactions (Dated)'!$B:$B,BK$11,'Transactions (Dated)'!$C:$C,"Dividend (paid to cash)")*Z591</f>
        <v>567.6</v>
      </c>
      <c r="BL591" s="6">
        <f ca="1">BL590+SUMIFS('Transactions (Dated)'!$F:$F,'Transactions (Dated)'!$D:$D,$BF591,'Transactions (Dated)'!$B:$B,BL$11,'Transactions (Dated)'!$C:$C,"Dividend (paid to cash)")*AA591</f>
        <v>0</v>
      </c>
      <c r="BM591" s="6">
        <f ca="1">BM590+SUMIFS('Transactions (Dated)'!$F:$F,'Transactions (Dated)'!$D:$D,$BF591,'Transactions (Dated)'!$B:$B,BM$11,'Transactions (Dated)'!$C:$C,"Dividend (paid to cash)")*AB591</f>
        <v>4311.8040000000001</v>
      </c>
      <c r="BN591" s="6">
        <f ca="1">BN590+SUMIFS('Transactions (Dated)'!$F:$F,'Transactions (Dated)'!$D:$D,$BF591,'Transactions (Dated)'!$B:$B,BN$11,'Transactions (Dated)'!$C:$C,"Dividend (paid to cash)")*AC591</f>
        <v>3190</v>
      </c>
      <c r="BO591" s="6">
        <f ca="1">BO590+SUMIFS('Transactions (Dated)'!$F:$F,'Transactions (Dated)'!$D:$D,$BF591,'Transactions (Dated)'!$B:$B,BO$11,'Transactions (Dated)'!$C:$C,"Dividend (paid to cash)")*AD591</f>
        <v>0</v>
      </c>
      <c r="BP591" s="6">
        <f ca="1">BP590+SUMIFS('Transactions (Dated)'!$F:$F,'Transactions (Dated)'!$D:$D,$BF591,'Transactions (Dated)'!$B:$B,BP$11,'Transactions (Dated)'!$C:$C,"Dividend (paid to cash)")*AE591</f>
        <v>0</v>
      </c>
      <c r="BQ591" s="6">
        <f ca="1">BQ590+SUMIFS('Transactions (Dated)'!$F:$F,'Transactions (Dated)'!$D:$D,$BF591,'Transactions (Dated)'!$B:$B,BQ$11,'Transactions (Dated)'!$C:$C,"Dividend (paid to cash)")*AF591</f>
        <v>182.94720000000001</v>
      </c>
      <c r="BR591" s="6">
        <f ca="1">BR590+SUMIFS('Transactions (Dated)'!$F:$F,'Transactions (Dated)'!$D:$D,$BF591,'Transactions (Dated)'!$B:$B,BR$11,'Transactions (Dated)'!$C:$C,"Dividend (paid to cash)")*AG591</f>
        <v>376.245</v>
      </c>
      <c r="BS591" s="6">
        <f ca="1">BS590+SUMIFS('Transactions (Dated)'!$F:$F,'Transactions (Dated)'!$D:$D,$BF591,'Transactions (Dated)'!$B:$B,BS$11,'Transactions (Dated)'!$C:$C,"Dividend (paid to cash)")*AH591</f>
        <v>0</v>
      </c>
      <c r="BT591" s="6">
        <f ca="1">BT590+SUMIFS('Transactions (Dated)'!$F:$F,'Transactions (Dated)'!$D:$D,$BF591,'Transactions (Dated)'!$B:$B,BT$11,'Transactions (Dated)'!$C:$C,"Dividend (paid to cash)")*AI591</f>
        <v>0</v>
      </c>
      <c r="BU591" s="6">
        <f ca="1">BU590+SUMIFS('Transactions (Dated)'!$F:$F,'Transactions (Dated)'!$D:$D,$BF591,'Transactions (Dated)'!$B:$B,BU$11,'Transactions (Dated)'!$C:$C,"Dividend (paid to cash)")*AJ591</f>
        <v>0</v>
      </c>
      <c r="BX591" s="6">
        <f t="shared" ca="1" si="242"/>
        <v>394807.5811999999</v>
      </c>
      <c r="BZ591" s="3">
        <f t="shared" si="243"/>
        <v>42758</v>
      </c>
      <c r="CA591" s="4">
        <f t="shared" ca="1" si="244"/>
        <v>743726.39999999991</v>
      </c>
      <c r="CB591" s="4">
        <f t="shared" ca="1" si="245"/>
        <v>394807.5811999999</v>
      </c>
      <c r="CD591" s="4">
        <f t="shared" ca="1" si="246"/>
        <v>1138533.9811999998</v>
      </c>
    </row>
    <row r="592" spans="2:82" x14ac:dyDescent="0.15">
      <c r="B592" s="3">
        <f t="shared" si="247"/>
        <v>42759</v>
      </c>
      <c r="C592" s="2">
        <v>15610.7</v>
      </c>
      <c r="E592" s="70">
        <v>42759</v>
      </c>
      <c r="F592" s="69">
        <v>9.48</v>
      </c>
      <c r="G592" s="69">
        <v>2.33</v>
      </c>
      <c r="H592" s="69">
        <v>21.06</v>
      </c>
      <c r="I592" s="69">
        <v>38.979999999999997</v>
      </c>
      <c r="J592" s="69">
        <v>13.4</v>
      </c>
      <c r="K592" s="69">
        <v>14.84</v>
      </c>
      <c r="L592" s="69">
        <v>18.170000000000002</v>
      </c>
      <c r="M592" s="69">
        <v>6.7</v>
      </c>
      <c r="N592" s="69">
        <v>10.38</v>
      </c>
      <c r="O592" s="69">
        <v>10.84</v>
      </c>
      <c r="P592" s="69">
        <v>22.99</v>
      </c>
      <c r="Q592" s="69">
        <v>1.65</v>
      </c>
      <c r="R592" s="69">
        <v>10.01</v>
      </c>
      <c r="S592" s="69">
        <v>41.4</v>
      </c>
      <c r="V592" s="3">
        <f t="shared" si="224"/>
        <v>42759</v>
      </c>
      <c r="W592" s="40">
        <f ca="1">W591+SUMIFS('Transactions (Dated)'!$E$2:$E$53,'Transactions (Dated)'!$D$2:$D$53,'Share Values'!$V592,'Transactions (Dated)'!$B$2:$B$53,'Share Values'!W$11,'Transactions (Dated)'!$C$2:$C$53,"Buy")-SUMIFS('Transactions (Dated)'!$E$2:$E$53,'Transactions (Dated)'!$D$2:$D$53,'Share Values'!$V592,'Transactions (Dated)'!$B$2:$B$53,'Share Values'!W$11,'Transactions (Dated)'!$C$2:$C$53,"Sell")</f>
        <v>4625</v>
      </c>
      <c r="X592" s="40">
        <f ca="1">X591+SUMIFS('Transactions (Dated)'!$E$2:$E$53,'Transactions (Dated)'!$D$2:$D$53,'Share Values'!$V592,'Transactions (Dated)'!$B$2:$B$53,'Share Values'!X$11,'Transactions (Dated)'!$C$2:$C$53,"Buy")-SUMIFS('Transactions (Dated)'!$E$2:$E$53,'Transactions (Dated)'!$D$2:$D$53,'Share Values'!$V592,'Transactions (Dated)'!$B$2:$B$53,'Share Values'!X$11,'Transactions (Dated)'!$C$2:$C$53,"Sell")</f>
        <v>9375</v>
      </c>
      <c r="Y592" s="40">
        <f ca="1">Y591+SUMIFS('Transactions (Dated)'!$E$2:$E$53,'Transactions (Dated)'!$D$2:$D$53,'Share Values'!$V592,'Transactions (Dated)'!$B$2:$B$53,'Share Values'!Y$11,'Transactions (Dated)'!$C$2:$C$53,"Buy")-SUMIFS('Transactions (Dated)'!$E$2:$E$53,'Transactions (Dated)'!$D$2:$D$53,'Share Values'!$V592,'Transactions (Dated)'!$B$2:$B$53,'Share Values'!Y$11,'Transactions (Dated)'!$C$2:$C$53,"Sell")</f>
        <v>0</v>
      </c>
      <c r="Z592" s="40">
        <f ca="1">Z591+SUMIFS('Transactions (Dated)'!$E$2:$E$53,'Transactions (Dated)'!$D$2:$D$53,'Share Values'!$V592,'Transactions (Dated)'!$B$2:$B$53,'Share Values'!Z$11,'Transactions (Dated)'!$C$2:$C$53,"Buy")-SUMIFS('Transactions (Dated)'!$E$2:$E$53,'Transactions (Dated)'!$D$2:$D$53,'Share Values'!$V592,'Transactions (Dated)'!$B$2:$B$53,'Share Values'!Z$11,'Transactions (Dated)'!$C$2:$C$53,"Sell")</f>
        <v>1892</v>
      </c>
      <c r="AA592" s="40">
        <f ca="1">AA591+SUMIFS('Transactions (Dated)'!$E$2:$E$53,'Transactions (Dated)'!$D$2:$D$53,'Share Values'!$V592,'Transactions (Dated)'!$B$2:$B$53,'Share Values'!AA$11,'Transactions (Dated)'!$C$2:$C$53,"Buy")-SUMIFS('Transactions (Dated)'!$E$2:$E$53,'Transactions (Dated)'!$D$2:$D$53,'Share Values'!$V592,'Transactions (Dated)'!$B$2:$B$53,'Share Values'!AA$11,'Transactions (Dated)'!$C$2:$C$53,"Sell")</f>
        <v>2348</v>
      </c>
      <c r="AB592" s="40">
        <f ca="1">AB591+SUMIFS('Transactions (Dated)'!$E$2:$E$53,'Transactions (Dated)'!$D$2:$D$53,'Share Values'!$V592,'Transactions (Dated)'!$B$2:$B$53,'Share Values'!AB$11,'Transactions (Dated)'!$C$2:$C$53,"Buy")-SUMIFS('Transactions (Dated)'!$E$2:$E$53,'Transactions (Dated)'!$D$2:$D$53,'Share Values'!$V592,'Transactions (Dated)'!$B$2:$B$53,'Share Values'!AB$11,'Transactions (Dated)'!$C$2:$C$53,"Sell")</f>
        <v>4900</v>
      </c>
      <c r="AC592" s="40">
        <f ca="1">AC591+SUMIFS('Transactions (Dated)'!$E$2:$E$53,'Transactions (Dated)'!$D$2:$D$53,'Share Values'!$V592,'Transactions (Dated)'!$B$2:$B$53,'Share Values'!AC$11,'Transactions (Dated)'!$C$2:$C$53,"Buy")-SUMIFS('Transactions (Dated)'!$E$2:$E$53,'Transactions (Dated)'!$D$2:$D$53,'Share Values'!$V592,'Transactions (Dated)'!$B$2:$B$53,'Share Values'!AC$11,'Transactions (Dated)'!$C$2:$C$53,"Sell")</f>
        <v>2900</v>
      </c>
      <c r="AD592" s="40">
        <f ca="1">AD591+SUMIFS('Transactions (Dated)'!$E$2:$E$53,'Transactions (Dated)'!$D$2:$D$53,'Share Values'!$V592,'Transactions (Dated)'!$B$2:$B$53,'Share Values'!AD$11,'Transactions (Dated)'!$C$2:$C$53,"Buy")-SUMIFS('Transactions (Dated)'!$E$2:$E$53,'Transactions (Dated)'!$D$2:$D$53,'Share Values'!$V592,'Transactions (Dated)'!$B$2:$B$53,'Share Values'!AD$11,'Transactions (Dated)'!$C$2:$C$53,"Sell")</f>
        <v>14201</v>
      </c>
      <c r="AE592" s="40">
        <f ca="1">AE591+SUMIFS('Transactions (Dated)'!$E$2:$E$53,'Transactions (Dated)'!$D$2:$D$53,'Share Values'!$V592,'Transactions (Dated)'!$B$2:$B$53,'Share Values'!AE$11,'Transactions (Dated)'!$C$2:$C$53,"Buy")-SUMIFS('Transactions (Dated)'!$E$2:$E$53,'Transactions (Dated)'!$D$2:$D$53,'Share Values'!$V592,'Transactions (Dated)'!$B$2:$B$53,'Share Values'!AE$11,'Transactions (Dated)'!$C$2:$C$53,"Sell")</f>
        <v>6835</v>
      </c>
      <c r="AF592" s="40">
        <f ca="1">AF591+SUMIFS('Transactions (Dated)'!$E$2:$E$53,'Transactions (Dated)'!$D$2:$D$53,'Share Values'!$V592,'Transactions (Dated)'!$B$2:$B$53,'Share Values'!AF$11,'Transactions (Dated)'!$C$2:$C$53,"Buy")-SUMIFS('Transactions (Dated)'!$E$2:$E$53,'Transactions (Dated)'!$D$2:$D$53,'Share Values'!$V592,'Transactions (Dated)'!$B$2:$B$53,'Share Values'!AF$11,'Transactions (Dated)'!$C$2:$C$53,"Sell")</f>
        <v>4484</v>
      </c>
      <c r="AG592" s="40">
        <f ca="1">AG591+SUMIFS('Transactions (Dated)'!$E$2:$E$53,'Transactions (Dated)'!$D$2:$D$53,'Share Values'!$V592,'Transactions (Dated)'!$B$2:$B$53,'Share Values'!AG$11,'Transactions (Dated)'!$C$2:$C$53,"Buy")-SUMIFS('Transactions (Dated)'!$E$2:$E$53,'Transactions (Dated)'!$D$2:$D$53,'Share Values'!$V592,'Transactions (Dated)'!$B$2:$B$53,'Share Values'!AG$11,'Transactions (Dated)'!$C$2:$C$53,"Sell")</f>
        <v>2787</v>
      </c>
      <c r="AH592" s="40">
        <f ca="1">AH591+SUMIFS('Transactions (Dated)'!$E$2:$E$53,'Transactions (Dated)'!$D$2:$D$53,'Share Values'!$V592,'Transactions (Dated)'!$B$2:$B$53,'Share Values'!AH$11,'Transactions (Dated)'!$C$2:$C$53,"Buy")-SUMIFS('Transactions (Dated)'!$E$2:$E$53,'Transactions (Dated)'!$D$2:$D$53,'Share Values'!$V592,'Transactions (Dated)'!$B$2:$B$53,'Share Values'!AH$11,'Transactions (Dated)'!$C$2:$C$53,"Sell")</f>
        <v>41666</v>
      </c>
      <c r="AI592" s="40">
        <f ca="1">AI591+SUMIFS('Transactions (Dated)'!$E$2:$E$53,'Transactions (Dated)'!$D$2:$D$53,'Share Values'!$V592,'Transactions (Dated)'!$B$2:$B$53,'Share Values'!AI$11,'Transactions (Dated)'!$C$2:$C$53,"Buy")-SUMIFS('Transactions (Dated)'!$E$2:$E$53,'Transactions (Dated)'!$D$2:$D$53,'Share Values'!$V592,'Transactions (Dated)'!$B$2:$B$53,'Share Values'!AI$11,'Transactions (Dated)'!$C$2:$C$53,"Sell")</f>
        <v>5973</v>
      </c>
      <c r="AJ592" s="40">
        <f ca="1">AJ591+SUMIFS('Transactions (Dated)'!$E$2:$E$53,'Transactions (Dated)'!$D$2:$D$53,'Share Values'!$V592,'Transactions (Dated)'!$B$2:$B$53,'Share Values'!AJ$11,'Transactions (Dated)'!$C$2:$C$53,"Buy")-SUMIFS('Transactions (Dated)'!$E$2:$E$53,'Transactions (Dated)'!$D$2:$D$53,'Share Values'!$V592,'Transactions (Dated)'!$B$2:$B$53,'Share Values'!AJ$11,'Transactions (Dated)'!$C$2:$C$53,"Sell")</f>
        <v>1246</v>
      </c>
      <c r="AM592" s="3">
        <f t="shared" si="225"/>
        <v>42759</v>
      </c>
      <c r="AN592" s="6">
        <f t="shared" ca="1" si="226"/>
        <v>43845</v>
      </c>
      <c r="AO592" s="6">
        <f t="shared" ca="1" si="227"/>
        <v>21843.75</v>
      </c>
      <c r="AP592" s="6">
        <f t="shared" ca="1" si="228"/>
        <v>0</v>
      </c>
      <c r="AQ592" s="6">
        <f t="shared" ca="1" si="229"/>
        <v>73750.159999999989</v>
      </c>
      <c r="AR592" s="6">
        <f t="shared" ca="1" si="230"/>
        <v>31463.200000000001</v>
      </c>
      <c r="AS592" s="6">
        <f t="shared" ca="1" si="231"/>
        <v>72716</v>
      </c>
      <c r="AT592" s="6">
        <f t="shared" ca="1" si="232"/>
        <v>52693.000000000007</v>
      </c>
      <c r="AU592" s="6">
        <f t="shared" ca="1" si="233"/>
        <v>95146.7</v>
      </c>
      <c r="AV592" s="6">
        <f t="shared" ca="1" si="234"/>
        <v>70947.3</v>
      </c>
      <c r="AW592" s="6">
        <f t="shared" ca="1" si="235"/>
        <v>48606.559999999998</v>
      </c>
      <c r="AX592" s="6">
        <f t="shared" ca="1" si="236"/>
        <v>64073.13</v>
      </c>
      <c r="AY592" s="6">
        <f t="shared" ca="1" si="237"/>
        <v>68748.899999999994</v>
      </c>
      <c r="AZ592" s="6">
        <f t="shared" ca="1" si="238"/>
        <v>59789.729999999996</v>
      </c>
      <c r="BA592" s="6">
        <f t="shared" ca="1" si="239"/>
        <v>51584.4</v>
      </c>
      <c r="BB592" s="6"/>
      <c r="BD592" s="4">
        <f t="shared" ca="1" si="240"/>
        <v>755207.83</v>
      </c>
      <c r="BF592" s="3">
        <f t="shared" si="241"/>
        <v>42759</v>
      </c>
      <c r="BG592" s="6">
        <f>BG591+SUMIFS('Transactions (Dated)'!H:H,'Transactions (Dated)'!D:D,'Share Values'!AM592)</f>
        <v>383757.10999999993</v>
      </c>
      <c r="BH592" s="6">
        <f ca="1">BH591+SUMIFS('Transactions (Dated)'!$F:$F,'Transactions (Dated)'!$D:$D,$BF592,'Transactions (Dated)'!$B:$B,BH$11,'Transactions (Dated)'!$C:$C,"Dividend (paid to cash)")*W592</f>
        <v>0</v>
      </c>
      <c r="BI592" s="6">
        <f ca="1">BI591+SUMIFS('Transactions (Dated)'!$F:$F,'Transactions (Dated)'!$D:$D,$BF592,'Transactions (Dated)'!$B:$B,BI$11,'Transactions (Dated)'!$C:$C,"Dividend (paid to cash)")*X592</f>
        <v>2421.875</v>
      </c>
      <c r="BJ592" s="6">
        <f ca="1">BJ591+SUMIFS('Transactions (Dated)'!$F:$F,'Transactions (Dated)'!$D:$D,$BF592,'Transactions (Dated)'!$B:$B,BJ$11,'Transactions (Dated)'!$C:$C,"Dividend (paid to cash)")*Y592</f>
        <v>0</v>
      </c>
      <c r="BK592" s="6">
        <f ca="1">BK591+SUMIFS('Transactions (Dated)'!$F:$F,'Transactions (Dated)'!$D:$D,$BF592,'Transactions (Dated)'!$B:$B,BK$11,'Transactions (Dated)'!$C:$C,"Dividend (paid to cash)")*Z592</f>
        <v>567.6</v>
      </c>
      <c r="BL592" s="6">
        <f ca="1">BL591+SUMIFS('Transactions (Dated)'!$F:$F,'Transactions (Dated)'!$D:$D,$BF592,'Transactions (Dated)'!$B:$B,BL$11,'Transactions (Dated)'!$C:$C,"Dividend (paid to cash)")*AA592</f>
        <v>0</v>
      </c>
      <c r="BM592" s="6">
        <f ca="1">BM591+SUMIFS('Transactions (Dated)'!$F:$F,'Transactions (Dated)'!$D:$D,$BF592,'Transactions (Dated)'!$B:$B,BM$11,'Transactions (Dated)'!$C:$C,"Dividend (paid to cash)")*AB592</f>
        <v>4311.8040000000001</v>
      </c>
      <c r="BN592" s="6">
        <f ca="1">BN591+SUMIFS('Transactions (Dated)'!$F:$F,'Transactions (Dated)'!$D:$D,$BF592,'Transactions (Dated)'!$B:$B,BN$11,'Transactions (Dated)'!$C:$C,"Dividend (paid to cash)")*AC592</f>
        <v>3190</v>
      </c>
      <c r="BO592" s="6">
        <f ca="1">BO591+SUMIFS('Transactions (Dated)'!$F:$F,'Transactions (Dated)'!$D:$D,$BF592,'Transactions (Dated)'!$B:$B,BO$11,'Transactions (Dated)'!$C:$C,"Dividend (paid to cash)")*AD592</f>
        <v>0</v>
      </c>
      <c r="BP592" s="6">
        <f ca="1">BP591+SUMIFS('Transactions (Dated)'!$F:$F,'Transactions (Dated)'!$D:$D,$BF592,'Transactions (Dated)'!$B:$B,BP$11,'Transactions (Dated)'!$C:$C,"Dividend (paid to cash)")*AE592</f>
        <v>0</v>
      </c>
      <c r="BQ592" s="6">
        <f ca="1">BQ591+SUMIFS('Transactions (Dated)'!$F:$F,'Transactions (Dated)'!$D:$D,$BF592,'Transactions (Dated)'!$B:$B,BQ$11,'Transactions (Dated)'!$C:$C,"Dividend (paid to cash)")*AF592</f>
        <v>182.94720000000001</v>
      </c>
      <c r="BR592" s="6">
        <f ca="1">BR591+SUMIFS('Transactions (Dated)'!$F:$F,'Transactions (Dated)'!$D:$D,$BF592,'Transactions (Dated)'!$B:$B,BR$11,'Transactions (Dated)'!$C:$C,"Dividend (paid to cash)")*AG592</f>
        <v>376.245</v>
      </c>
      <c r="BS592" s="6">
        <f ca="1">BS591+SUMIFS('Transactions (Dated)'!$F:$F,'Transactions (Dated)'!$D:$D,$BF592,'Transactions (Dated)'!$B:$B,BS$11,'Transactions (Dated)'!$C:$C,"Dividend (paid to cash)")*AH592</f>
        <v>0</v>
      </c>
      <c r="BT592" s="6">
        <f ca="1">BT591+SUMIFS('Transactions (Dated)'!$F:$F,'Transactions (Dated)'!$D:$D,$BF592,'Transactions (Dated)'!$B:$B,BT$11,'Transactions (Dated)'!$C:$C,"Dividend (paid to cash)")*AI592</f>
        <v>0</v>
      </c>
      <c r="BU592" s="6">
        <f ca="1">BU591+SUMIFS('Transactions (Dated)'!$F:$F,'Transactions (Dated)'!$D:$D,$BF592,'Transactions (Dated)'!$B:$B,BU$11,'Transactions (Dated)'!$C:$C,"Dividend (paid to cash)")*AJ592</f>
        <v>0</v>
      </c>
      <c r="BX592" s="6">
        <f t="shared" ca="1" si="242"/>
        <v>394807.5811999999</v>
      </c>
      <c r="BZ592" s="3">
        <f t="shared" si="243"/>
        <v>42759</v>
      </c>
      <c r="CA592" s="4">
        <f t="shared" ca="1" si="244"/>
        <v>755207.83</v>
      </c>
      <c r="CB592" s="4">
        <f t="shared" ca="1" si="245"/>
        <v>394807.5811999999</v>
      </c>
      <c r="CD592" s="4">
        <f t="shared" ca="1" si="246"/>
        <v>1150015.4112</v>
      </c>
    </row>
    <row r="593" spans="2:82" x14ac:dyDescent="0.15">
      <c r="B593" s="3">
        <f t="shared" si="247"/>
        <v>42760</v>
      </c>
      <c r="C593" s="2">
        <v>15643.8</v>
      </c>
      <c r="E593" s="70">
        <v>42760</v>
      </c>
      <c r="F593" s="69">
        <v>9.57</v>
      </c>
      <c r="G593" s="69">
        <v>2.27</v>
      </c>
      <c r="H593" s="69">
        <v>21.107900000000001</v>
      </c>
      <c r="I593" s="69">
        <v>39.24</v>
      </c>
      <c r="J593" s="69">
        <v>14.27</v>
      </c>
      <c r="K593" s="69">
        <v>14.93</v>
      </c>
      <c r="L593" s="69">
        <v>18.420000000000002</v>
      </c>
      <c r="M593" s="69">
        <v>6.39</v>
      </c>
      <c r="N593" s="69">
        <v>10.49</v>
      </c>
      <c r="O593" s="69">
        <v>10.65</v>
      </c>
      <c r="P593" s="69">
        <v>23.2</v>
      </c>
      <c r="Q593" s="69">
        <v>1.64</v>
      </c>
      <c r="R593" s="69">
        <v>10.57</v>
      </c>
      <c r="S593" s="69">
        <v>41.57</v>
      </c>
      <c r="V593" s="3">
        <f t="shared" si="224"/>
        <v>42760</v>
      </c>
      <c r="W593" s="40">
        <f ca="1">W592+SUMIFS('Transactions (Dated)'!$E$2:$E$53,'Transactions (Dated)'!$D$2:$D$53,'Share Values'!$V593,'Transactions (Dated)'!$B$2:$B$53,'Share Values'!W$11,'Transactions (Dated)'!$C$2:$C$53,"Buy")-SUMIFS('Transactions (Dated)'!$E$2:$E$53,'Transactions (Dated)'!$D$2:$D$53,'Share Values'!$V593,'Transactions (Dated)'!$B$2:$B$53,'Share Values'!W$11,'Transactions (Dated)'!$C$2:$C$53,"Sell")</f>
        <v>4625</v>
      </c>
      <c r="X593" s="40">
        <f ca="1">X592+SUMIFS('Transactions (Dated)'!$E$2:$E$53,'Transactions (Dated)'!$D$2:$D$53,'Share Values'!$V593,'Transactions (Dated)'!$B$2:$B$53,'Share Values'!X$11,'Transactions (Dated)'!$C$2:$C$53,"Buy")-SUMIFS('Transactions (Dated)'!$E$2:$E$53,'Transactions (Dated)'!$D$2:$D$53,'Share Values'!$V593,'Transactions (Dated)'!$B$2:$B$53,'Share Values'!X$11,'Transactions (Dated)'!$C$2:$C$53,"Sell")</f>
        <v>9375</v>
      </c>
      <c r="Y593" s="40">
        <f ca="1">Y592+SUMIFS('Transactions (Dated)'!$E$2:$E$53,'Transactions (Dated)'!$D$2:$D$53,'Share Values'!$V593,'Transactions (Dated)'!$B$2:$B$53,'Share Values'!Y$11,'Transactions (Dated)'!$C$2:$C$53,"Buy")-SUMIFS('Transactions (Dated)'!$E$2:$E$53,'Transactions (Dated)'!$D$2:$D$53,'Share Values'!$V593,'Transactions (Dated)'!$B$2:$B$53,'Share Values'!Y$11,'Transactions (Dated)'!$C$2:$C$53,"Sell")</f>
        <v>0</v>
      </c>
      <c r="Z593" s="40">
        <f ca="1">Z592+SUMIFS('Transactions (Dated)'!$E$2:$E$53,'Transactions (Dated)'!$D$2:$D$53,'Share Values'!$V593,'Transactions (Dated)'!$B$2:$B$53,'Share Values'!Z$11,'Transactions (Dated)'!$C$2:$C$53,"Buy")-SUMIFS('Transactions (Dated)'!$E$2:$E$53,'Transactions (Dated)'!$D$2:$D$53,'Share Values'!$V593,'Transactions (Dated)'!$B$2:$B$53,'Share Values'!Z$11,'Transactions (Dated)'!$C$2:$C$53,"Sell")</f>
        <v>1892</v>
      </c>
      <c r="AA593" s="40">
        <f ca="1">AA592+SUMIFS('Transactions (Dated)'!$E$2:$E$53,'Transactions (Dated)'!$D$2:$D$53,'Share Values'!$V593,'Transactions (Dated)'!$B$2:$B$53,'Share Values'!AA$11,'Transactions (Dated)'!$C$2:$C$53,"Buy")-SUMIFS('Transactions (Dated)'!$E$2:$E$53,'Transactions (Dated)'!$D$2:$D$53,'Share Values'!$V593,'Transactions (Dated)'!$B$2:$B$53,'Share Values'!AA$11,'Transactions (Dated)'!$C$2:$C$53,"Sell")</f>
        <v>2348</v>
      </c>
      <c r="AB593" s="40">
        <f ca="1">AB592+SUMIFS('Transactions (Dated)'!$E$2:$E$53,'Transactions (Dated)'!$D$2:$D$53,'Share Values'!$V593,'Transactions (Dated)'!$B$2:$B$53,'Share Values'!AB$11,'Transactions (Dated)'!$C$2:$C$53,"Buy")-SUMIFS('Transactions (Dated)'!$E$2:$E$53,'Transactions (Dated)'!$D$2:$D$53,'Share Values'!$V593,'Transactions (Dated)'!$B$2:$B$53,'Share Values'!AB$11,'Transactions (Dated)'!$C$2:$C$53,"Sell")</f>
        <v>4900</v>
      </c>
      <c r="AC593" s="40">
        <f ca="1">AC592+SUMIFS('Transactions (Dated)'!$E$2:$E$53,'Transactions (Dated)'!$D$2:$D$53,'Share Values'!$V593,'Transactions (Dated)'!$B$2:$B$53,'Share Values'!AC$11,'Transactions (Dated)'!$C$2:$C$53,"Buy")-SUMIFS('Transactions (Dated)'!$E$2:$E$53,'Transactions (Dated)'!$D$2:$D$53,'Share Values'!$V593,'Transactions (Dated)'!$B$2:$B$53,'Share Values'!AC$11,'Transactions (Dated)'!$C$2:$C$53,"Sell")</f>
        <v>2900</v>
      </c>
      <c r="AD593" s="40">
        <f ca="1">AD592+SUMIFS('Transactions (Dated)'!$E$2:$E$53,'Transactions (Dated)'!$D$2:$D$53,'Share Values'!$V593,'Transactions (Dated)'!$B$2:$B$53,'Share Values'!AD$11,'Transactions (Dated)'!$C$2:$C$53,"Buy")-SUMIFS('Transactions (Dated)'!$E$2:$E$53,'Transactions (Dated)'!$D$2:$D$53,'Share Values'!$V593,'Transactions (Dated)'!$B$2:$B$53,'Share Values'!AD$11,'Transactions (Dated)'!$C$2:$C$53,"Sell")</f>
        <v>14201</v>
      </c>
      <c r="AE593" s="40">
        <f ca="1">AE592+SUMIFS('Transactions (Dated)'!$E$2:$E$53,'Transactions (Dated)'!$D$2:$D$53,'Share Values'!$V593,'Transactions (Dated)'!$B$2:$B$53,'Share Values'!AE$11,'Transactions (Dated)'!$C$2:$C$53,"Buy")-SUMIFS('Transactions (Dated)'!$E$2:$E$53,'Transactions (Dated)'!$D$2:$D$53,'Share Values'!$V593,'Transactions (Dated)'!$B$2:$B$53,'Share Values'!AE$11,'Transactions (Dated)'!$C$2:$C$53,"Sell")</f>
        <v>6835</v>
      </c>
      <c r="AF593" s="40">
        <f ca="1">AF592+SUMIFS('Transactions (Dated)'!$E$2:$E$53,'Transactions (Dated)'!$D$2:$D$53,'Share Values'!$V593,'Transactions (Dated)'!$B$2:$B$53,'Share Values'!AF$11,'Transactions (Dated)'!$C$2:$C$53,"Buy")-SUMIFS('Transactions (Dated)'!$E$2:$E$53,'Transactions (Dated)'!$D$2:$D$53,'Share Values'!$V593,'Transactions (Dated)'!$B$2:$B$53,'Share Values'!AF$11,'Transactions (Dated)'!$C$2:$C$53,"Sell")</f>
        <v>4484</v>
      </c>
      <c r="AG593" s="40">
        <f ca="1">AG592+SUMIFS('Transactions (Dated)'!$E$2:$E$53,'Transactions (Dated)'!$D$2:$D$53,'Share Values'!$V593,'Transactions (Dated)'!$B$2:$B$53,'Share Values'!AG$11,'Transactions (Dated)'!$C$2:$C$53,"Buy")-SUMIFS('Transactions (Dated)'!$E$2:$E$53,'Transactions (Dated)'!$D$2:$D$53,'Share Values'!$V593,'Transactions (Dated)'!$B$2:$B$53,'Share Values'!AG$11,'Transactions (Dated)'!$C$2:$C$53,"Sell")</f>
        <v>2787</v>
      </c>
      <c r="AH593" s="40">
        <f ca="1">AH592+SUMIFS('Transactions (Dated)'!$E$2:$E$53,'Transactions (Dated)'!$D$2:$D$53,'Share Values'!$V593,'Transactions (Dated)'!$B$2:$B$53,'Share Values'!AH$11,'Transactions (Dated)'!$C$2:$C$53,"Buy")-SUMIFS('Transactions (Dated)'!$E$2:$E$53,'Transactions (Dated)'!$D$2:$D$53,'Share Values'!$V593,'Transactions (Dated)'!$B$2:$B$53,'Share Values'!AH$11,'Transactions (Dated)'!$C$2:$C$53,"Sell")</f>
        <v>41666</v>
      </c>
      <c r="AI593" s="40">
        <f ca="1">AI592+SUMIFS('Transactions (Dated)'!$E$2:$E$53,'Transactions (Dated)'!$D$2:$D$53,'Share Values'!$V593,'Transactions (Dated)'!$B$2:$B$53,'Share Values'!AI$11,'Transactions (Dated)'!$C$2:$C$53,"Buy")-SUMIFS('Transactions (Dated)'!$E$2:$E$53,'Transactions (Dated)'!$D$2:$D$53,'Share Values'!$V593,'Transactions (Dated)'!$B$2:$B$53,'Share Values'!AI$11,'Transactions (Dated)'!$C$2:$C$53,"Sell")</f>
        <v>5973</v>
      </c>
      <c r="AJ593" s="40">
        <f ca="1">AJ592+SUMIFS('Transactions (Dated)'!$E$2:$E$53,'Transactions (Dated)'!$D$2:$D$53,'Share Values'!$V593,'Transactions (Dated)'!$B$2:$B$53,'Share Values'!AJ$11,'Transactions (Dated)'!$C$2:$C$53,"Buy")-SUMIFS('Transactions (Dated)'!$E$2:$E$53,'Transactions (Dated)'!$D$2:$D$53,'Share Values'!$V593,'Transactions (Dated)'!$B$2:$B$53,'Share Values'!AJ$11,'Transactions (Dated)'!$C$2:$C$53,"Sell")</f>
        <v>1246</v>
      </c>
      <c r="AM593" s="3">
        <f t="shared" si="225"/>
        <v>42760</v>
      </c>
      <c r="AN593" s="6">
        <f t="shared" ca="1" si="226"/>
        <v>44261.25</v>
      </c>
      <c r="AO593" s="6">
        <f t="shared" ca="1" si="227"/>
        <v>21281.25</v>
      </c>
      <c r="AP593" s="6">
        <f t="shared" ca="1" si="228"/>
        <v>0</v>
      </c>
      <c r="AQ593" s="6">
        <f t="shared" ca="1" si="229"/>
        <v>74242.080000000002</v>
      </c>
      <c r="AR593" s="6">
        <f t="shared" ca="1" si="230"/>
        <v>33505.96</v>
      </c>
      <c r="AS593" s="6">
        <f t="shared" ca="1" si="231"/>
        <v>73157</v>
      </c>
      <c r="AT593" s="6">
        <f t="shared" ca="1" si="232"/>
        <v>53418.000000000007</v>
      </c>
      <c r="AU593" s="6">
        <f t="shared" ca="1" si="233"/>
        <v>90744.39</v>
      </c>
      <c r="AV593" s="6">
        <f t="shared" ca="1" si="234"/>
        <v>71699.149999999994</v>
      </c>
      <c r="AW593" s="6">
        <f t="shared" ca="1" si="235"/>
        <v>47754.6</v>
      </c>
      <c r="AX593" s="6">
        <f t="shared" ca="1" si="236"/>
        <v>64658.400000000001</v>
      </c>
      <c r="AY593" s="6">
        <f t="shared" ca="1" si="237"/>
        <v>68332.239999999991</v>
      </c>
      <c r="AZ593" s="6">
        <f t="shared" ca="1" si="238"/>
        <v>63134.61</v>
      </c>
      <c r="BA593" s="6">
        <f t="shared" ca="1" si="239"/>
        <v>51796.22</v>
      </c>
      <c r="BB593" s="6"/>
      <c r="BD593" s="4">
        <f t="shared" ca="1" si="240"/>
        <v>757985.15</v>
      </c>
      <c r="BF593" s="3">
        <f t="shared" si="241"/>
        <v>42760</v>
      </c>
      <c r="BG593" s="6">
        <f>BG592+SUMIFS('Transactions (Dated)'!H:H,'Transactions (Dated)'!D:D,'Share Values'!AM593)</f>
        <v>383757.10999999993</v>
      </c>
      <c r="BH593" s="6">
        <f ca="1">BH592+SUMIFS('Transactions (Dated)'!$F:$F,'Transactions (Dated)'!$D:$D,$BF593,'Transactions (Dated)'!$B:$B,BH$11,'Transactions (Dated)'!$C:$C,"Dividend (paid to cash)")*W593</f>
        <v>0</v>
      </c>
      <c r="BI593" s="6">
        <f ca="1">BI592+SUMIFS('Transactions (Dated)'!$F:$F,'Transactions (Dated)'!$D:$D,$BF593,'Transactions (Dated)'!$B:$B,BI$11,'Transactions (Dated)'!$C:$C,"Dividend (paid to cash)")*X593</f>
        <v>2421.875</v>
      </c>
      <c r="BJ593" s="6">
        <f ca="1">BJ592+SUMIFS('Transactions (Dated)'!$F:$F,'Transactions (Dated)'!$D:$D,$BF593,'Transactions (Dated)'!$B:$B,BJ$11,'Transactions (Dated)'!$C:$C,"Dividend (paid to cash)")*Y593</f>
        <v>0</v>
      </c>
      <c r="BK593" s="6">
        <f ca="1">BK592+SUMIFS('Transactions (Dated)'!$F:$F,'Transactions (Dated)'!$D:$D,$BF593,'Transactions (Dated)'!$B:$B,BK$11,'Transactions (Dated)'!$C:$C,"Dividend (paid to cash)")*Z593</f>
        <v>567.6</v>
      </c>
      <c r="BL593" s="6">
        <f ca="1">BL592+SUMIFS('Transactions (Dated)'!$F:$F,'Transactions (Dated)'!$D:$D,$BF593,'Transactions (Dated)'!$B:$B,BL$11,'Transactions (Dated)'!$C:$C,"Dividend (paid to cash)")*AA593</f>
        <v>0</v>
      </c>
      <c r="BM593" s="6">
        <f ca="1">BM592+SUMIFS('Transactions (Dated)'!$F:$F,'Transactions (Dated)'!$D:$D,$BF593,'Transactions (Dated)'!$B:$B,BM$11,'Transactions (Dated)'!$C:$C,"Dividend (paid to cash)")*AB593</f>
        <v>4311.8040000000001</v>
      </c>
      <c r="BN593" s="6">
        <f ca="1">BN592+SUMIFS('Transactions (Dated)'!$F:$F,'Transactions (Dated)'!$D:$D,$BF593,'Transactions (Dated)'!$B:$B,BN$11,'Transactions (Dated)'!$C:$C,"Dividend (paid to cash)")*AC593</f>
        <v>3190</v>
      </c>
      <c r="BO593" s="6">
        <f ca="1">BO592+SUMIFS('Transactions (Dated)'!$F:$F,'Transactions (Dated)'!$D:$D,$BF593,'Transactions (Dated)'!$B:$B,BO$11,'Transactions (Dated)'!$C:$C,"Dividend (paid to cash)")*AD593</f>
        <v>0</v>
      </c>
      <c r="BP593" s="6">
        <f ca="1">BP592+SUMIFS('Transactions (Dated)'!$F:$F,'Transactions (Dated)'!$D:$D,$BF593,'Transactions (Dated)'!$B:$B,BP$11,'Transactions (Dated)'!$C:$C,"Dividend (paid to cash)")*AE593</f>
        <v>0</v>
      </c>
      <c r="BQ593" s="6">
        <f ca="1">BQ592+SUMIFS('Transactions (Dated)'!$F:$F,'Transactions (Dated)'!$D:$D,$BF593,'Transactions (Dated)'!$B:$B,BQ$11,'Transactions (Dated)'!$C:$C,"Dividend (paid to cash)")*AF593</f>
        <v>182.94720000000001</v>
      </c>
      <c r="BR593" s="6">
        <f ca="1">BR592+SUMIFS('Transactions (Dated)'!$F:$F,'Transactions (Dated)'!$D:$D,$BF593,'Transactions (Dated)'!$B:$B,BR$11,'Transactions (Dated)'!$C:$C,"Dividend (paid to cash)")*AG593</f>
        <v>376.245</v>
      </c>
      <c r="BS593" s="6">
        <f ca="1">BS592+SUMIFS('Transactions (Dated)'!$F:$F,'Transactions (Dated)'!$D:$D,$BF593,'Transactions (Dated)'!$B:$B,BS$11,'Transactions (Dated)'!$C:$C,"Dividend (paid to cash)")*AH593</f>
        <v>0</v>
      </c>
      <c r="BT593" s="6">
        <f ca="1">BT592+SUMIFS('Transactions (Dated)'!$F:$F,'Transactions (Dated)'!$D:$D,$BF593,'Transactions (Dated)'!$B:$B,BT$11,'Transactions (Dated)'!$C:$C,"Dividend (paid to cash)")*AI593</f>
        <v>0</v>
      </c>
      <c r="BU593" s="6">
        <f ca="1">BU592+SUMIFS('Transactions (Dated)'!$F:$F,'Transactions (Dated)'!$D:$D,$BF593,'Transactions (Dated)'!$B:$B,BU$11,'Transactions (Dated)'!$C:$C,"Dividend (paid to cash)")*AJ593</f>
        <v>0</v>
      </c>
      <c r="BX593" s="6">
        <f t="shared" ca="1" si="242"/>
        <v>394807.5811999999</v>
      </c>
      <c r="BZ593" s="3">
        <f t="shared" si="243"/>
        <v>42760</v>
      </c>
      <c r="CA593" s="4">
        <f t="shared" ca="1" si="244"/>
        <v>757985.15</v>
      </c>
      <c r="CB593" s="4">
        <f t="shared" ca="1" si="245"/>
        <v>394807.5811999999</v>
      </c>
      <c r="CD593" s="4">
        <f t="shared" ca="1" si="246"/>
        <v>1152792.7311999998</v>
      </c>
    </row>
    <row r="594" spans="2:82" x14ac:dyDescent="0.15">
      <c r="B594" s="3">
        <f t="shared" si="247"/>
        <v>42761</v>
      </c>
      <c r="C594" s="83">
        <v>15643.8</v>
      </c>
      <c r="E594" s="70">
        <v>42761</v>
      </c>
      <c r="F594" s="69">
        <v>9.58</v>
      </c>
      <c r="G594" s="69">
        <v>2.3199999999999998</v>
      </c>
      <c r="H594" s="69">
        <v>21.08</v>
      </c>
      <c r="I594" s="69">
        <v>39.58</v>
      </c>
      <c r="J594" s="69">
        <v>14.37</v>
      </c>
      <c r="K594" s="69">
        <v>14.89</v>
      </c>
      <c r="L594" s="69">
        <v>18.52</v>
      </c>
      <c r="M594" s="69">
        <v>6.41</v>
      </c>
      <c r="N594" s="69">
        <v>10.4</v>
      </c>
      <c r="O594" s="69">
        <v>10.59</v>
      </c>
      <c r="P594" s="69">
        <v>23.04</v>
      </c>
      <c r="Q594" s="69">
        <v>1.6</v>
      </c>
      <c r="R594" s="69">
        <v>10.220000000000001</v>
      </c>
      <c r="S594" s="69">
        <v>41.29</v>
      </c>
      <c r="V594" s="3">
        <f t="shared" si="224"/>
        <v>42761</v>
      </c>
      <c r="W594" s="40">
        <f ca="1">W593+SUMIFS('Transactions (Dated)'!$E$2:$E$53,'Transactions (Dated)'!$D$2:$D$53,'Share Values'!$V594,'Transactions (Dated)'!$B$2:$B$53,'Share Values'!W$11,'Transactions (Dated)'!$C$2:$C$53,"Buy")-SUMIFS('Transactions (Dated)'!$E$2:$E$53,'Transactions (Dated)'!$D$2:$D$53,'Share Values'!$V594,'Transactions (Dated)'!$B$2:$B$53,'Share Values'!W$11,'Transactions (Dated)'!$C$2:$C$53,"Sell")</f>
        <v>4625</v>
      </c>
      <c r="X594" s="40">
        <f ca="1">X593+SUMIFS('Transactions (Dated)'!$E$2:$E$53,'Transactions (Dated)'!$D$2:$D$53,'Share Values'!$V594,'Transactions (Dated)'!$B$2:$B$53,'Share Values'!X$11,'Transactions (Dated)'!$C$2:$C$53,"Buy")-SUMIFS('Transactions (Dated)'!$E$2:$E$53,'Transactions (Dated)'!$D$2:$D$53,'Share Values'!$V594,'Transactions (Dated)'!$B$2:$B$53,'Share Values'!X$11,'Transactions (Dated)'!$C$2:$C$53,"Sell")</f>
        <v>9375</v>
      </c>
      <c r="Y594" s="40">
        <f ca="1">Y593+SUMIFS('Transactions (Dated)'!$E$2:$E$53,'Transactions (Dated)'!$D$2:$D$53,'Share Values'!$V594,'Transactions (Dated)'!$B$2:$B$53,'Share Values'!Y$11,'Transactions (Dated)'!$C$2:$C$53,"Buy")-SUMIFS('Transactions (Dated)'!$E$2:$E$53,'Transactions (Dated)'!$D$2:$D$53,'Share Values'!$V594,'Transactions (Dated)'!$B$2:$B$53,'Share Values'!Y$11,'Transactions (Dated)'!$C$2:$C$53,"Sell")</f>
        <v>0</v>
      </c>
      <c r="Z594" s="40">
        <f ca="1">Z593+SUMIFS('Transactions (Dated)'!$E$2:$E$53,'Transactions (Dated)'!$D$2:$D$53,'Share Values'!$V594,'Transactions (Dated)'!$B$2:$B$53,'Share Values'!Z$11,'Transactions (Dated)'!$C$2:$C$53,"Buy")-SUMIFS('Transactions (Dated)'!$E$2:$E$53,'Transactions (Dated)'!$D$2:$D$53,'Share Values'!$V594,'Transactions (Dated)'!$B$2:$B$53,'Share Values'!Z$11,'Transactions (Dated)'!$C$2:$C$53,"Sell")</f>
        <v>1892</v>
      </c>
      <c r="AA594" s="40">
        <f ca="1">AA593+SUMIFS('Transactions (Dated)'!$E$2:$E$53,'Transactions (Dated)'!$D$2:$D$53,'Share Values'!$V594,'Transactions (Dated)'!$B$2:$B$53,'Share Values'!AA$11,'Transactions (Dated)'!$C$2:$C$53,"Buy")-SUMIFS('Transactions (Dated)'!$E$2:$E$53,'Transactions (Dated)'!$D$2:$D$53,'Share Values'!$V594,'Transactions (Dated)'!$B$2:$B$53,'Share Values'!AA$11,'Transactions (Dated)'!$C$2:$C$53,"Sell")</f>
        <v>2348</v>
      </c>
      <c r="AB594" s="40">
        <f ca="1">AB593+SUMIFS('Transactions (Dated)'!$E$2:$E$53,'Transactions (Dated)'!$D$2:$D$53,'Share Values'!$V594,'Transactions (Dated)'!$B$2:$B$53,'Share Values'!AB$11,'Transactions (Dated)'!$C$2:$C$53,"Buy")-SUMIFS('Transactions (Dated)'!$E$2:$E$53,'Transactions (Dated)'!$D$2:$D$53,'Share Values'!$V594,'Transactions (Dated)'!$B$2:$B$53,'Share Values'!AB$11,'Transactions (Dated)'!$C$2:$C$53,"Sell")</f>
        <v>4900</v>
      </c>
      <c r="AC594" s="40">
        <f ca="1">AC593+SUMIFS('Transactions (Dated)'!$E$2:$E$53,'Transactions (Dated)'!$D$2:$D$53,'Share Values'!$V594,'Transactions (Dated)'!$B$2:$B$53,'Share Values'!AC$11,'Transactions (Dated)'!$C$2:$C$53,"Buy")-SUMIFS('Transactions (Dated)'!$E$2:$E$53,'Transactions (Dated)'!$D$2:$D$53,'Share Values'!$V594,'Transactions (Dated)'!$B$2:$B$53,'Share Values'!AC$11,'Transactions (Dated)'!$C$2:$C$53,"Sell")</f>
        <v>2900</v>
      </c>
      <c r="AD594" s="40">
        <f ca="1">AD593+SUMIFS('Transactions (Dated)'!$E$2:$E$53,'Transactions (Dated)'!$D$2:$D$53,'Share Values'!$V594,'Transactions (Dated)'!$B$2:$B$53,'Share Values'!AD$11,'Transactions (Dated)'!$C$2:$C$53,"Buy")-SUMIFS('Transactions (Dated)'!$E$2:$E$53,'Transactions (Dated)'!$D$2:$D$53,'Share Values'!$V594,'Transactions (Dated)'!$B$2:$B$53,'Share Values'!AD$11,'Transactions (Dated)'!$C$2:$C$53,"Sell")</f>
        <v>14201</v>
      </c>
      <c r="AE594" s="40">
        <f ca="1">AE593+SUMIFS('Transactions (Dated)'!$E$2:$E$53,'Transactions (Dated)'!$D$2:$D$53,'Share Values'!$V594,'Transactions (Dated)'!$B$2:$B$53,'Share Values'!AE$11,'Transactions (Dated)'!$C$2:$C$53,"Buy")-SUMIFS('Transactions (Dated)'!$E$2:$E$53,'Transactions (Dated)'!$D$2:$D$53,'Share Values'!$V594,'Transactions (Dated)'!$B$2:$B$53,'Share Values'!AE$11,'Transactions (Dated)'!$C$2:$C$53,"Sell")</f>
        <v>6835</v>
      </c>
      <c r="AF594" s="40">
        <f ca="1">AF593+SUMIFS('Transactions (Dated)'!$E$2:$E$53,'Transactions (Dated)'!$D$2:$D$53,'Share Values'!$V594,'Transactions (Dated)'!$B$2:$B$53,'Share Values'!AF$11,'Transactions (Dated)'!$C$2:$C$53,"Buy")-SUMIFS('Transactions (Dated)'!$E$2:$E$53,'Transactions (Dated)'!$D$2:$D$53,'Share Values'!$V594,'Transactions (Dated)'!$B$2:$B$53,'Share Values'!AF$11,'Transactions (Dated)'!$C$2:$C$53,"Sell")</f>
        <v>4484</v>
      </c>
      <c r="AG594" s="40">
        <f ca="1">AG593+SUMIFS('Transactions (Dated)'!$E$2:$E$53,'Transactions (Dated)'!$D$2:$D$53,'Share Values'!$V594,'Transactions (Dated)'!$B$2:$B$53,'Share Values'!AG$11,'Transactions (Dated)'!$C$2:$C$53,"Buy")-SUMIFS('Transactions (Dated)'!$E$2:$E$53,'Transactions (Dated)'!$D$2:$D$53,'Share Values'!$V594,'Transactions (Dated)'!$B$2:$B$53,'Share Values'!AG$11,'Transactions (Dated)'!$C$2:$C$53,"Sell")</f>
        <v>2787</v>
      </c>
      <c r="AH594" s="40">
        <f ca="1">AH593+SUMIFS('Transactions (Dated)'!$E$2:$E$53,'Transactions (Dated)'!$D$2:$D$53,'Share Values'!$V594,'Transactions (Dated)'!$B$2:$B$53,'Share Values'!AH$11,'Transactions (Dated)'!$C$2:$C$53,"Buy")-SUMIFS('Transactions (Dated)'!$E$2:$E$53,'Transactions (Dated)'!$D$2:$D$53,'Share Values'!$V594,'Transactions (Dated)'!$B$2:$B$53,'Share Values'!AH$11,'Transactions (Dated)'!$C$2:$C$53,"Sell")</f>
        <v>41666</v>
      </c>
      <c r="AI594" s="40">
        <f ca="1">AI593+SUMIFS('Transactions (Dated)'!$E$2:$E$53,'Transactions (Dated)'!$D$2:$D$53,'Share Values'!$V594,'Transactions (Dated)'!$B$2:$B$53,'Share Values'!AI$11,'Transactions (Dated)'!$C$2:$C$53,"Buy")-SUMIFS('Transactions (Dated)'!$E$2:$E$53,'Transactions (Dated)'!$D$2:$D$53,'Share Values'!$V594,'Transactions (Dated)'!$B$2:$B$53,'Share Values'!AI$11,'Transactions (Dated)'!$C$2:$C$53,"Sell")</f>
        <v>5973</v>
      </c>
      <c r="AJ594" s="40">
        <f ca="1">AJ593+SUMIFS('Transactions (Dated)'!$E$2:$E$53,'Transactions (Dated)'!$D$2:$D$53,'Share Values'!$V594,'Transactions (Dated)'!$B$2:$B$53,'Share Values'!AJ$11,'Transactions (Dated)'!$C$2:$C$53,"Buy")-SUMIFS('Transactions (Dated)'!$E$2:$E$53,'Transactions (Dated)'!$D$2:$D$53,'Share Values'!$V594,'Transactions (Dated)'!$B$2:$B$53,'Share Values'!AJ$11,'Transactions (Dated)'!$C$2:$C$53,"Sell")</f>
        <v>1246</v>
      </c>
      <c r="AM594" s="3">
        <f t="shared" si="225"/>
        <v>42761</v>
      </c>
      <c r="AN594" s="6">
        <f t="shared" ca="1" si="226"/>
        <v>44307.5</v>
      </c>
      <c r="AO594" s="6">
        <f t="shared" ca="1" si="227"/>
        <v>21750</v>
      </c>
      <c r="AP594" s="6">
        <f t="shared" ca="1" si="228"/>
        <v>0</v>
      </c>
      <c r="AQ594" s="6">
        <f t="shared" ca="1" si="229"/>
        <v>74885.36</v>
      </c>
      <c r="AR594" s="6">
        <f t="shared" ca="1" si="230"/>
        <v>33740.759999999995</v>
      </c>
      <c r="AS594" s="6">
        <f t="shared" ca="1" si="231"/>
        <v>72961</v>
      </c>
      <c r="AT594" s="6">
        <f t="shared" ca="1" si="232"/>
        <v>53708</v>
      </c>
      <c r="AU594" s="6">
        <f t="shared" ca="1" si="233"/>
        <v>91028.41</v>
      </c>
      <c r="AV594" s="6">
        <f t="shared" ca="1" si="234"/>
        <v>71084</v>
      </c>
      <c r="AW594" s="6">
        <f t="shared" ca="1" si="235"/>
        <v>47485.56</v>
      </c>
      <c r="AX594" s="6">
        <f t="shared" ca="1" si="236"/>
        <v>64212.479999999996</v>
      </c>
      <c r="AY594" s="6">
        <f t="shared" ca="1" si="237"/>
        <v>66665.600000000006</v>
      </c>
      <c r="AZ594" s="6">
        <f t="shared" ca="1" si="238"/>
        <v>61044.060000000005</v>
      </c>
      <c r="BA594" s="6">
        <f t="shared" ca="1" si="239"/>
        <v>51447.34</v>
      </c>
      <c r="BB594" s="6"/>
      <c r="BD594" s="4">
        <f t="shared" ca="1" si="240"/>
        <v>754320.07000000007</v>
      </c>
      <c r="BF594" s="3">
        <f t="shared" si="241"/>
        <v>42761</v>
      </c>
      <c r="BG594" s="6">
        <f>BG593+SUMIFS('Transactions (Dated)'!H:H,'Transactions (Dated)'!D:D,'Share Values'!AM594)</f>
        <v>383757.10999999993</v>
      </c>
      <c r="BH594" s="6">
        <f ca="1">BH593+SUMIFS('Transactions (Dated)'!$F:$F,'Transactions (Dated)'!$D:$D,$BF594,'Transactions (Dated)'!$B:$B,BH$11,'Transactions (Dated)'!$C:$C,"Dividend (paid to cash)")*W594</f>
        <v>0</v>
      </c>
      <c r="BI594" s="6">
        <f ca="1">BI593+SUMIFS('Transactions (Dated)'!$F:$F,'Transactions (Dated)'!$D:$D,$BF594,'Transactions (Dated)'!$B:$B,BI$11,'Transactions (Dated)'!$C:$C,"Dividend (paid to cash)")*X594</f>
        <v>2421.875</v>
      </c>
      <c r="BJ594" s="6">
        <f ca="1">BJ593+SUMIFS('Transactions (Dated)'!$F:$F,'Transactions (Dated)'!$D:$D,$BF594,'Transactions (Dated)'!$B:$B,BJ$11,'Transactions (Dated)'!$C:$C,"Dividend (paid to cash)")*Y594</f>
        <v>0</v>
      </c>
      <c r="BK594" s="6">
        <f ca="1">BK593+SUMIFS('Transactions (Dated)'!$F:$F,'Transactions (Dated)'!$D:$D,$BF594,'Transactions (Dated)'!$B:$B,BK$11,'Transactions (Dated)'!$C:$C,"Dividend (paid to cash)")*Z594</f>
        <v>567.6</v>
      </c>
      <c r="BL594" s="6">
        <f ca="1">BL593+SUMIFS('Transactions (Dated)'!$F:$F,'Transactions (Dated)'!$D:$D,$BF594,'Transactions (Dated)'!$B:$B,BL$11,'Transactions (Dated)'!$C:$C,"Dividend (paid to cash)")*AA594</f>
        <v>0</v>
      </c>
      <c r="BM594" s="6">
        <f ca="1">BM593+SUMIFS('Transactions (Dated)'!$F:$F,'Transactions (Dated)'!$D:$D,$BF594,'Transactions (Dated)'!$B:$B,BM$11,'Transactions (Dated)'!$C:$C,"Dividend (paid to cash)")*AB594</f>
        <v>4311.8040000000001</v>
      </c>
      <c r="BN594" s="6">
        <f ca="1">BN593+SUMIFS('Transactions (Dated)'!$F:$F,'Transactions (Dated)'!$D:$D,$BF594,'Transactions (Dated)'!$B:$B,BN$11,'Transactions (Dated)'!$C:$C,"Dividend (paid to cash)")*AC594</f>
        <v>3190</v>
      </c>
      <c r="BO594" s="6">
        <f ca="1">BO593+SUMIFS('Transactions (Dated)'!$F:$F,'Transactions (Dated)'!$D:$D,$BF594,'Transactions (Dated)'!$B:$B,BO$11,'Transactions (Dated)'!$C:$C,"Dividend (paid to cash)")*AD594</f>
        <v>0</v>
      </c>
      <c r="BP594" s="6">
        <f ca="1">BP593+SUMIFS('Transactions (Dated)'!$F:$F,'Transactions (Dated)'!$D:$D,$BF594,'Transactions (Dated)'!$B:$B,BP$11,'Transactions (Dated)'!$C:$C,"Dividend (paid to cash)")*AE594</f>
        <v>0</v>
      </c>
      <c r="BQ594" s="6">
        <f ca="1">BQ593+SUMIFS('Transactions (Dated)'!$F:$F,'Transactions (Dated)'!$D:$D,$BF594,'Transactions (Dated)'!$B:$B,BQ$11,'Transactions (Dated)'!$C:$C,"Dividend (paid to cash)")*AF594</f>
        <v>182.94720000000001</v>
      </c>
      <c r="BR594" s="6">
        <f ca="1">BR593+SUMIFS('Transactions (Dated)'!$F:$F,'Transactions (Dated)'!$D:$D,$BF594,'Transactions (Dated)'!$B:$B,BR$11,'Transactions (Dated)'!$C:$C,"Dividend (paid to cash)")*AG594</f>
        <v>376.245</v>
      </c>
      <c r="BS594" s="6">
        <f ca="1">BS593+SUMIFS('Transactions (Dated)'!$F:$F,'Transactions (Dated)'!$D:$D,$BF594,'Transactions (Dated)'!$B:$B,BS$11,'Transactions (Dated)'!$C:$C,"Dividend (paid to cash)")*AH594</f>
        <v>0</v>
      </c>
      <c r="BT594" s="6">
        <f ca="1">BT593+SUMIFS('Transactions (Dated)'!$F:$F,'Transactions (Dated)'!$D:$D,$BF594,'Transactions (Dated)'!$B:$B,BT$11,'Transactions (Dated)'!$C:$C,"Dividend (paid to cash)")*AI594</f>
        <v>0</v>
      </c>
      <c r="BU594" s="6">
        <f ca="1">BU593+SUMIFS('Transactions (Dated)'!$F:$F,'Transactions (Dated)'!$D:$D,$BF594,'Transactions (Dated)'!$B:$B,BU$11,'Transactions (Dated)'!$C:$C,"Dividend (paid to cash)")*AJ594</f>
        <v>0</v>
      </c>
      <c r="BX594" s="6">
        <f t="shared" ca="1" si="242"/>
        <v>394807.5811999999</v>
      </c>
      <c r="BZ594" s="3">
        <f t="shared" si="243"/>
        <v>42761</v>
      </c>
      <c r="CA594" s="4">
        <f t="shared" ca="1" si="244"/>
        <v>754320.07000000007</v>
      </c>
      <c r="CB594" s="4">
        <f t="shared" ca="1" si="245"/>
        <v>394807.5811999999</v>
      </c>
      <c r="CD594" s="4">
        <f t="shared" ca="1" si="246"/>
        <v>1149127.6512</v>
      </c>
    </row>
    <row r="595" spans="2:82" x14ac:dyDescent="0.15">
      <c r="B595" s="3">
        <f t="shared" si="247"/>
        <v>42762</v>
      </c>
      <c r="C595" s="83">
        <v>15615.5</v>
      </c>
      <c r="E595" s="70">
        <v>42762</v>
      </c>
      <c r="F595" s="69">
        <v>9.4600000000000009</v>
      </c>
      <c r="G595" s="69">
        <v>2.29</v>
      </c>
      <c r="H595" s="69">
        <v>21.03</v>
      </c>
      <c r="I595" s="69">
        <v>39.54</v>
      </c>
      <c r="J595" s="69">
        <v>14.78</v>
      </c>
      <c r="K595" s="69">
        <v>14.86</v>
      </c>
      <c r="L595" s="69">
        <v>18.53</v>
      </c>
      <c r="M595" s="69">
        <v>6.53</v>
      </c>
      <c r="N595" s="69">
        <v>10.425000000000001</v>
      </c>
      <c r="O595" s="69">
        <v>10.79</v>
      </c>
      <c r="P595" s="69">
        <v>22.63</v>
      </c>
      <c r="Q595" s="69">
        <v>1.62</v>
      </c>
      <c r="R595" s="69">
        <v>10.57</v>
      </c>
      <c r="S595" s="69">
        <v>41.05</v>
      </c>
      <c r="V595" s="3">
        <f>E595</f>
        <v>42762</v>
      </c>
      <c r="W595" s="40">
        <f ca="1">W594+SUMIFS('Transactions (Dated)'!$E$2:$E$53,'Transactions (Dated)'!$D$2:$D$53,'Share Values'!$V595,'Transactions (Dated)'!$B$2:$B$53,'Share Values'!W$11,'Transactions (Dated)'!$C$2:$C$53,"Buy")-SUMIFS('Transactions (Dated)'!$E$2:$E$53,'Transactions (Dated)'!$D$2:$D$53,'Share Values'!$V595,'Transactions (Dated)'!$B$2:$B$53,'Share Values'!W$11,'Transactions (Dated)'!$C$2:$C$53,"Sell")</f>
        <v>4625</v>
      </c>
      <c r="X595" s="40">
        <f ca="1">X594+SUMIFS('Transactions (Dated)'!$E$2:$E$53,'Transactions (Dated)'!$D$2:$D$53,'Share Values'!$V595,'Transactions (Dated)'!$B$2:$B$53,'Share Values'!X$11,'Transactions (Dated)'!$C$2:$C$53,"Buy")-SUMIFS('Transactions (Dated)'!$E$2:$E$53,'Transactions (Dated)'!$D$2:$D$53,'Share Values'!$V595,'Transactions (Dated)'!$B$2:$B$53,'Share Values'!X$11,'Transactions (Dated)'!$C$2:$C$53,"Sell")</f>
        <v>9375</v>
      </c>
      <c r="Y595" s="40">
        <f ca="1">Y594+SUMIFS('Transactions (Dated)'!$E$2:$E$53,'Transactions (Dated)'!$D$2:$D$53,'Share Values'!$V595,'Transactions (Dated)'!$B$2:$B$53,'Share Values'!Y$11,'Transactions (Dated)'!$C$2:$C$53,"Buy")-SUMIFS('Transactions (Dated)'!$E$2:$E$53,'Transactions (Dated)'!$D$2:$D$53,'Share Values'!$V595,'Transactions (Dated)'!$B$2:$B$53,'Share Values'!Y$11,'Transactions (Dated)'!$C$2:$C$53,"Sell")</f>
        <v>0</v>
      </c>
      <c r="Z595" s="40">
        <f ca="1">Z594+SUMIFS('Transactions (Dated)'!$E$2:$E$53,'Transactions (Dated)'!$D$2:$D$53,'Share Values'!$V595,'Transactions (Dated)'!$B$2:$B$53,'Share Values'!Z$11,'Transactions (Dated)'!$C$2:$C$53,"Buy")-SUMIFS('Transactions (Dated)'!$E$2:$E$53,'Transactions (Dated)'!$D$2:$D$53,'Share Values'!$V595,'Transactions (Dated)'!$B$2:$B$53,'Share Values'!Z$11,'Transactions (Dated)'!$C$2:$C$53,"Sell")</f>
        <v>1892</v>
      </c>
      <c r="AA595" s="40">
        <f ca="1">AA594+SUMIFS('Transactions (Dated)'!$E$2:$E$53,'Transactions (Dated)'!$D$2:$D$53,'Share Values'!$V595,'Transactions (Dated)'!$B$2:$B$53,'Share Values'!AA$11,'Transactions (Dated)'!$C$2:$C$53,"Buy")-SUMIFS('Transactions (Dated)'!$E$2:$E$53,'Transactions (Dated)'!$D$2:$D$53,'Share Values'!$V595,'Transactions (Dated)'!$B$2:$B$53,'Share Values'!AA$11,'Transactions (Dated)'!$C$2:$C$53,"Sell")</f>
        <v>2348</v>
      </c>
      <c r="AB595" s="40">
        <f ca="1">AB594+SUMIFS('Transactions (Dated)'!$E$2:$E$53,'Transactions (Dated)'!$D$2:$D$53,'Share Values'!$V595,'Transactions (Dated)'!$B$2:$B$53,'Share Values'!AB$11,'Transactions (Dated)'!$C$2:$C$53,"Buy")-SUMIFS('Transactions (Dated)'!$E$2:$E$53,'Transactions (Dated)'!$D$2:$D$53,'Share Values'!$V595,'Transactions (Dated)'!$B$2:$B$53,'Share Values'!AB$11,'Transactions (Dated)'!$C$2:$C$53,"Sell")</f>
        <v>4900</v>
      </c>
      <c r="AC595" s="40">
        <f ca="1">AC594+SUMIFS('Transactions (Dated)'!$E$2:$E$53,'Transactions (Dated)'!$D$2:$D$53,'Share Values'!$V595,'Transactions (Dated)'!$B$2:$B$53,'Share Values'!AC$11,'Transactions (Dated)'!$C$2:$C$53,"Buy")-SUMIFS('Transactions (Dated)'!$E$2:$E$53,'Transactions (Dated)'!$D$2:$D$53,'Share Values'!$V595,'Transactions (Dated)'!$B$2:$B$53,'Share Values'!AC$11,'Transactions (Dated)'!$C$2:$C$53,"Sell")</f>
        <v>2900</v>
      </c>
      <c r="AD595" s="40">
        <f ca="1">AD594+SUMIFS('Transactions (Dated)'!$E$2:$E$53,'Transactions (Dated)'!$D$2:$D$53,'Share Values'!$V595,'Transactions (Dated)'!$B$2:$B$53,'Share Values'!AD$11,'Transactions (Dated)'!$C$2:$C$53,"Buy")-SUMIFS('Transactions (Dated)'!$E$2:$E$53,'Transactions (Dated)'!$D$2:$D$53,'Share Values'!$V595,'Transactions (Dated)'!$B$2:$B$53,'Share Values'!AD$11,'Transactions (Dated)'!$C$2:$C$53,"Sell")</f>
        <v>14201</v>
      </c>
      <c r="AE595" s="40">
        <f ca="1">AE594+SUMIFS('Transactions (Dated)'!$E$2:$E$53,'Transactions (Dated)'!$D$2:$D$53,'Share Values'!$V595,'Transactions (Dated)'!$B$2:$B$53,'Share Values'!AE$11,'Transactions (Dated)'!$C$2:$C$53,"Buy")-SUMIFS('Transactions (Dated)'!$E$2:$E$53,'Transactions (Dated)'!$D$2:$D$53,'Share Values'!$V595,'Transactions (Dated)'!$B$2:$B$53,'Share Values'!AE$11,'Transactions (Dated)'!$C$2:$C$53,"Sell")</f>
        <v>6835</v>
      </c>
      <c r="AF595" s="40">
        <f ca="1">AF594+SUMIFS('Transactions (Dated)'!$E$2:$E$53,'Transactions (Dated)'!$D$2:$D$53,'Share Values'!$V595,'Transactions (Dated)'!$B$2:$B$53,'Share Values'!AF$11,'Transactions (Dated)'!$C$2:$C$53,"Buy")-SUMIFS('Transactions (Dated)'!$E$2:$E$53,'Transactions (Dated)'!$D$2:$D$53,'Share Values'!$V595,'Transactions (Dated)'!$B$2:$B$53,'Share Values'!AF$11,'Transactions (Dated)'!$C$2:$C$53,"Sell")</f>
        <v>4484</v>
      </c>
      <c r="AG595" s="40">
        <f ca="1">AG594+SUMIFS('Transactions (Dated)'!$E$2:$E$53,'Transactions (Dated)'!$D$2:$D$53,'Share Values'!$V595,'Transactions (Dated)'!$B$2:$B$53,'Share Values'!AG$11,'Transactions (Dated)'!$C$2:$C$53,"Buy")-SUMIFS('Transactions (Dated)'!$E$2:$E$53,'Transactions (Dated)'!$D$2:$D$53,'Share Values'!$V595,'Transactions (Dated)'!$B$2:$B$53,'Share Values'!AG$11,'Transactions (Dated)'!$C$2:$C$53,"Sell")</f>
        <v>2787</v>
      </c>
      <c r="AH595" s="40">
        <f ca="1">AH594+SUMIFS('Transactions (Dated)'!$E$2:$E$53,'Transactions (Dated)'!$D$2:$D$53,'Share Values'!$V595,'Transactions (Dated)'!$B$2:$B$53,'Share Values'!AH$11,'Transactions (Dated)'!$C$2:$C$53,"Buy")-SUMIFS('Transactions (Dated)'!$E$2:$E$53,'Transactions (Dated)'!$D$2:$D$53,'Share Values'!$V595,'Transactions (Dated)'!$B$2:$B$53,'Share Values'!AH$11,'Transactions (Dated)'!$C$2:$C$53,"Sell")</f>
        <v>41666</v>
      </c>
      <c r="AI595" s="40">
        <f ca="1">AI594+SUMIFS('Transactions (Dated)'!$E$2:$E$53,'Transactions (Dated)'!$D$2:$D$53,'Share Values'!$V595,'Transactions (Dated)'!$B$2:$B$53,'Share Values'!AI$11,'Transactions (Dated)'!$C$2:$C$53,"Buy")-SUMIFS('Transactions (Dated)'!$E$2:$E$53,'Transactions (Dated)'!$D$2:$D$53,'Share Values'!$V595,'Transactions (Dated)'!$B$2:$B$53,'Share Values'!AI$11,'Transactions (Dated)'!$C$2:$C$53,"Sell")</f>
        <v>5973</v>
      </c>
      <c r="AJ595" s="40">
        <f ca="1">AJ594+SUMIFS('Transactions (Dated)'!$E$2:$E$53,'Transactions (Dated)'!$D$2:$D$53,'Share Values'!$V595,'Transactions (Dated)'!$B$2:$B$53,'Share Values'!AJ$11,'Transactions (Dated)'!$C$2:$C$53,"Buy")-SUMIFS('Transactions (Dated)'!$E$2:$E$53,'Transactions (Dated)'!$D$2:$D$53,'Share Values'!$V595,'Transactions (Dated)'!$B$2:$B$53,'Share Values'!AJ$11,'Transactions (Dated)'!$C$2:$C$53,"Sell")</f>
        <v>1246</v>
      </c>
      <c r="AM595" s="3">
        <f>+V595</f>
        <v>42762</v>
      </c>
      <c r="AN595" s="6">
        <f t="shared" ref="AN595:BA595" ca="1" si="248">+W595*F595</f>
        <v>43752.500000000007</v>
      </c>
      <c r="AO595" s="6">
        <f t="shared" ca="1" si="248"/>
        <v>21468.75</v>
      </c>
      <c r="AP595" s="6">
        <f t="shared" ca="1" si="248"/>
        <v>0</v>
      </c>
      <c r="AQ595" s="6">
        <f t="shared" ca="1" si="248"/>
        <v>74809.679999999993</v>
      </c>
      <c r="AR595" s="6">
        <f t="shared" ca="1" si="248"/>
        <v>34703.439999999995</v>
      </c>
      <c r="AS595" s="6">
        <f t="shared" ca="1" si="248"/>
        <v>72814</v>
      </c>
      <c r="AT595" s="6">
        <f t="shared" ca="1" si="248"/>
        <v>53737</v>
      </c>
      <c r="AU595" s="6">
        <f t="shared" ca="1" si="248"/>
        <v>92732.53</v>
      </c>
      <c r="AV595" s="6">
        <f t="shared" ca="1" si="248"/>
        <v>71254.875</v>
      </c>
      <c r="AW595" s="6">
        <f t="shared" ca="1" si="248"/>
        <v>48382.359999999993</v>
      </c>
      <c r="AX595" s="6">
        <f t="shared" ca="1" si="248"/>
        <v>63069.81</v>
      </c>
      <c r="AY595" s="6">
        <f t="shared" ca="1" si="248"/>
        <v>67498.92</v>
      </c>
      <c r="AZ595" s="6">
        <f t="shared" ca="1" si="248"/>
        <v>63134.61</v>
      </c>
      <c r="BA595" s="6">
        <f t="shared" ca="1" si="248"/>
        <v>51148.299999999996</v>
      </c>
      <c r="BB595" s="6"/>
      <c r="BD595" s="4">
        <f ca="1">SUM(AN595:BC595)</f>
        <v>758506.77500000014</v>
      </c>
      <c r="BF595" s="3">
        <f>+V595</f>
        <v>42762</v>
      </c>
      <c r="BG595" s="6">
        <f>BG594+SUMIFS('Transactions (Dated)'!H:H,'Transactions (Dated)'!D:D,'Share Values'!AM595)</f>
        <v>383757.10999999993</v>
      </c>
      <c r="BH595" s="6">
        <f ca="1">BH594+SUMIFS('Transactions (Dated)'!$F:$F,'Transactions (Dated)'!$D:$D,$BF595,'Transactions (Dated)'!$B:$B,BH$11,'Transactions (Dated)'!$C:$C,"Dividend (paid to cash)")*W595</f>
        <v>0</v>
      </c>
      <c r="BI595" s="6">
        <f ca="1">BI594+SUMIFS('Transactions (Dated)'!$F:$F,'Transactions (Dated)'!$D:$D,$BF595,'Transactions (Dated)'!$B:$B,BI$11,'Transactions (Dated)'!$C:$C,"Dividend (paid to cash)")*X595</f>
        <v>2421.875</v>
      </c>
      <c r="BJ595" s="6">
        <f ca="1">BJ594+SUMIFS('Transactions (Dated)'!$F:$F,'Transactions (Dated)'!$D:$D,$BF595,'Transactions (Dated)'!$B:$B,BJ$11,'Transactions (Dated)'!$C:$C,"Dividend (paid to cash)")*Y595</f>
        <v>0</v>
      </c>
      <c r="BK595" s="6">
        <f ca="1">BK594+SUMIFS('Transactions (Dated)'!$F:$F,'Transactions (Dated)'!$D:$D,$BF595,'Transactions (Dated)'!$B:$B,BK$11,'Transactions (Dated)'!$C:$C,"Dividend (paid to cash)")*Z595</f>
        <v>567.6</v>
      </c>
      <c r="BL595" s="6">
        <f ca="1">BL594+SUMIFS('Transactions (Dated)'!$F:$F,'Transactions (Dated)'!$D:$D,$BF595,'Transactions (Dated)'!$B:$B,BL$11,'Transactions (Dated)'!$C:$C,"Dividend (paid to cash)")*AA595</f>
        <v>0</v>
      </c>
      <c r="BM595" s="6">
        <f ca="1">BM594+SUMIFS('Transactions (Dated)'!$F:$F,'Transactions (Dated)'!$D:$D,$BF595,'Transactions (Dated)'!$B:$B,BM$11,'Transactions (Dated)'!$C:$C,"Dividend (paid to cash)")*AB595</f>
        <v>4311.8040000000001</v>
      </c>
      <c r="BN595" s="6">
        <f ca="1">BN594+SUMIFS('Transactions (Dated)'!$F:$F,'Transactions (Dated)'!$D:$D,$BF595,'Transactions (Dated)'!$B:$B,BN$11,'Transactions (Dated)'!$C:$C,"Dividend (paid to cash)")*AC595</f>
        <v>3190</v>
      </c>
      <c r="BO595" s="6">
        <f ca="1">BO594+SUMIFS('Transactions (Dated)'!$F:$F,'Transactions (Dated)'!$D:$D,$BF595,'Transactions (Dated)'!$B:$B,BO$11,'Transactions (Dated)'!$C:$C,"Dividend (paid to cash)")*AD595</f>
        <v>0</v>
      </c>
      <c r="BP595" s="6">
        <f ca="1">BP594+SUMIFS('Transactions (Dated)'!$F:$F,'Transactions (Dated)'!$D:$D,$BF595,'Transactions (Dated)'!$B:$B,BP$11,'Transactions (Dated)'!$C:$C,"Dividend (paid to cash)")*AE595</f>
        <v>0</v>
      </c>
      <c r="BQ595" s="6">
        <f ca="1">BQ594+SUMIFS('Transactions (Dated)'!$F:$F,'Transactions (Dated)'!$D:$D,$BF595,'Transactions (Dated)'!$B:$B,BQ$11,'Transactions (Dated)'!$C:$C,"Dividend (paid to cash)")*AF595</f>
        <v>182.94720000000001</v>
      </c>
      <c r="BR595" s="6">
        <f ca="1">BR594+SUMIFS('Transactions (Dated)'!$F:$F,'Transactions (Dated)'!$D:$D,$BF595,'Transactions (Dated)'!$B:$B,BR$11,'Transactions (Dated)'!$C:$C,"Dividend (paid to cash)")*AG595</f>
        <v>376.245</v>
      </c>
      <c r="BS595" s="6">
        <f ca="1">BS594+SUMIFS('Transactions (Dated)'!$F:$F,'Transactions (Dated)'!$D:$D,$BF595,'Transactions (Dated)'!$B:$B,BS$11,'Transactions (Dated)'!$C:$C,"Dividend (paid to cash)")*AH595</f>
        <v>0</v>
      </c>
      <c r="BT595" s="6">
        <f ca="1">BT594+SUMIFS('Transactions (Dated)'!$F:$F,'Transactions (Dated)'!$D:$D,$BF595,'Transactions (Dated)'!$B:$B,BT$11,'Transactions (Dated)'!$C:$C,"Dividend (paid to cash)")*AI595</f>
        <v>0</v>
      </c>
      <c r="BU595" s="6">
        <f ca="1">BU594+SUMIFS('Transactions (Dated)'!$F:$F,'Transactions (Dated)'!$D:$D,$BF595,'Transactions (Dated)'!$B:$B,BU$11,'Transactions (Dated)'!$C:$C,"Dividend (paid to cash)")*AJ595</f>
        <v>0</v>
      </c>
      <c r="BX595" s="6">
        <f ca="1">SUM(BG595:BW595)</f>
        <v>394807.5811999999</v>
      </c>
      <c r="BZ595" s="3">
        <f>BF595</f>
        <v>42762</v>
      </c>
      <c r="CA595" s="4">
        <f ca="1">SUM(AN595:BC595)</f>
        <v>758506.77500000014</v>
      </c>
      <c r="CB595" s="4">
        <f ca="1">+BX595</f>
        <v>394807.5811999999</v>
      </c>
      <c r="CD595" s="4">
        <f ca="1">CA595+CB595</f>
        <v>1153314.3562</v>
      </c>
    </row>
    <row r="596" spans="2:82" x14ac:dyDescent="0.15">
      <c r="C596" s="2"/>
    </row>
    <row r="597" spans="2:82" x14ac:dyDescent="0.15">
      <c r="C597" s="2"/>
    </row>
    <row r="598" spans="2:82" x14ac:dyDescent="0.15">
      <c r="C598" s="2"/>
    </row>
    <row r="599" spans="2:82" x14ac:dyDescent="0.15">
      <c r="C599" s="2"/>
    </row>
    <row r="600" spans="2:82" x14ac:dyDescent="0.15">
      <c r="C600" s="2"/>
    </row>
    <row r="601" spans="2:82" x14ac:dyDescent="0.15">
      <c r="C601" s="2"/>
    </row>
    <row r="602" spans="2:82" x14ac:dyDescent="0.15">
      <c r="C602" s="2"/>
    </row>
    <row r="603" spans="2:82" x14ac:dyDescent="0.15">
      <c r="C603" s="2"/>
    </row>
    <row r="604" spans="2:82" x14ac:dyDescent="0.15">
      <c r="C604" s="2"/>
    </row>
    <row r="605" spans="2:82" x14ac:dyDescent="0.15">
      <c r="C605" s="2"/>
    </row>
    <row r="606" spans="2:82" x14ac:dyDescent="0.15">
      <c r="C606" s="2"/>
    </row>
    <row r="607" spans="2:82" x14ac:dyDescent="0.15">
      <c r="C607" s="2"/>
    </row>
    <row r="608" spans="2:82" x14ac:dyDescent="0.15">
      <c r="C608" s="2"/>
    </row>
    <row r="609" spans="3:3" x14ac:dyDescent="0.15">
      <c r="C609" s="2"/>
    </row>
    <row r="610" spans="3:3" x14ac:dyDescent="0.15">
      <c r="C610" s="2"/>
    </row>
    <row r="611" spans="3:3" x14ac:dyDescent="0.15">
      <c r="C611" s="2"/>
    </row>
    <row r="612" spans="3:3" x14ac:dyDescent="0.15">
      <c r="C612" s="2"/>
    </row>
    <row r="613" spans="3:3" x14ac:dyDescent="0.15">
      <c r="C613" s="2"/>
    </row>
    <row r="614" spans="3:3" x14ac:dyDescent="0.15">
      <c r="C614" s="2"/>
    </row>
    <row r="615" spans="3:3" x14ac:dyDescent="0.15">
      <c r="C615" s="2"/>
    </row>
    <row r="616" spans="3:3" x14ac:dyDescent="0.15">
      <c r="C616" s="2"/>
    </row>
    <row r="617" spans="3:3" x14ac:dyDescent="0.15">
      <c r="C617" s="2"/>
    </row>
    <row r="618" spans="3:3" x14ac:dyDescent="0.15">
      <c r="C618" s="2"/>
    </row>
    <row r="619" spans="3:3" x14ac:dyDescent="0.15">
      <c r="C619" s="2"/>
    </row>
    <row r="620" spans="3:3" x14ac:dyDescent="0.15">
      <c r="C620" s="2"/>
    </row>
    <row r="621" spans="3:3" x14ac:dyDescent="0.15">
      <c r="C621" s="2"/>
    </row>
    <row r="622" spans="3:3" x14ac:dyDescent="0.15">
      <c r="C622" s="2"/>
    </row>
    <row r="623" spans="3:3" x14ac:dyDescent="0.15">
      <c r="C62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50"/>
  </sheetPr>
  <dimension ref="A1:T27"/>
  <sheetViews>
    <sheetView showGridLines="0" topLeftCell="B4" zoomScaleNormal="100" zoomScaleSheetLayoutView="100" workbookViewId="0">
      <selection activeCell="C28" sqref="C28"/>
    </sheetView>
  </sheetViews>
  <sheetFormatPr defaultColWidth="9" defaultRowHeight="10.5" outlineLevelRow="1" outlineLevelCol="1" x14ac:dyDescent="0.15"/>
  <cols>
    <col min="1" max="1" width="9.140625" hidden="1" customWidth="1" outlineLevel="1"/>
    <col min="2" max="2" width="10.42578125" bestFit="1" customWidth="1" collapsed="1"/>
    <col min="3" max="3" width="17.85546875" bestFit="1" customWidth="1"/>
    <col min="4" max="4" width="17.85546875" customWidth="1"/>
    <col min="5" max="6" width="1.85546875" customWidth="1"/>
    <col min="7" max="7" width="31.85546875" bestFit="1" customWidth="1"/>
    <col min="8" max="8" width="9" style="2"/>
    <col min="9" max="9" width="10.140625" bestFit="1" customWidth="1"/>
    <col min="10" max="10" width="12.140625" bestFit="1" customWidth="1"/>
    <col min="11" max="12" width="12.140625" customWidth="1"/>
    <col min="13" max="13" width="15.85546875" customWidth="1"/>
    <col min="14" max="20" width="14.85546875" customWidth="1"/>
    <col min="21" max="21" width="1.85546875" customWidth="1"/>
  </cols>
  <sheetData>
    <row r="1" spans="1:20" hidden="1" outlineLevel="1" x14ac:dyDescent="0.15">
      <c r="B1" s="2">
        <v>1</v>
      </c>
      <c r="C1" s="2">
        <f ca="1">OFFSET(C1,0,-1)+1</f>
        <v>2</v>
      </c>
      <c r="D1" s="2"/>
      <c r="E1" s="2"/>
      <c r="F1" s="2">
        <f t="shared" ref="F1:R1" ca="1" si="0">OFFSET(F1,0,-1)+1</f>
        <v>1</v>
      </c>
      <c r="G1" s="2">
        <f t="shared" ca="1" si="0"/>
        <v>2</v>
      </c>
      <c r="H1" s="2">
        <f t="shared" ca="1" si="0"/>
        <v>3</v>
      </c>
      <c r="I1" s="2">
        <f t="shared" ca="1" si="0"/>
        <v>4</v>
      </c>
      <c r="J1" s="2">
        <f t="shared" ca="1" si="0"/>
        <v>5</v>
      </c>
      <c r="K1" s="2">
        <f t="shared" ca="1" si="0"/>
        <v>6</v>
      </c>
      <c r="L1" s="2">
        <f t="shared" ca="1" si="0"/>
        <v>7</v>
      </c>
      <c r="M1" s="2">
        <f t="shared" ca="1" si="0"/>
        <v>8</v>
      </c>
      <c r="N1" s="2">
        <f t="shared" ca="1" si="0"/>
        <v>9</v>
      </c>
      <c r="O1" s="2">
        <f t="shared" ca="1" si="0"/>
        <v>10</v>
      </c>
      <c r="P1" s="2">
        <f t="shared" ca="1" si="0"/>
        <v>11</v>
      </c>
      <c r="Q1" s="2">
        <f t="shared" ca="1" si="0"/>
        <v>12</v>
      </c>
      <c r="R1" s="2">
        <f t="shared" ca="1" si="0"/>
        <v>13</v>
      </c>
      <c r="S1" s="2"/>
      <c r="T1" s="2"/>
    </row>
    <row r="2" spans="1:20" hidden="1" outlineLevel="1" x14ac:dyDescent="0.15">
      <c r="I2" t="s">
        <v>38</v>
      </c>
      <c r="Q2" s="3">
        <f>MAX('Share Values'!BF:BF)</f>
        <v>42762</v>
      </c>
    </row>
    <row r="3" spans="1:20" hidden="1" outlineLevel="1" x14ac:dyDescent="0.15">
      <c r="Q3" s="40">
        <f>MATCH(Q2,'Share Values'!AM:AM,0)</f>
        <v>595</v>
      </c>
    </row>
    <row r="4" spans="1:20" collapsed="1" x14ac:dyDescent="0.15">
      <c r="Q4" s="40"/>
    </row>
    <row r="6" spans="1:20" x14ac:dyDescent="0.15">
      <c r="G6" s="43"/>
      <c r="H6" s="46"/>
      <c r="I6" s="46"/>
      <c r="J6" s="46"/>
      <c r="K6" s="44" t="s">
        <v>116</v>
      </c>
      <c r="L6" s="44" t="s">
        <v>120</v>
      </c>
      <c r="M6" s="44" t="s">
        <v>125</v>
      </c>
      <c r="N6" s="44" t="s">
        <v>121</v>
      </c>
      <c r="O6" s="44" t="s">
        <v>121</v>
      </c>
      <c r="P6" s="44" t="s">
        <v>122</v>
      </c>
      <c r="Q6" s="44" t="s">
        <v>128</v>
      </c>
      <c r="R6" s="44" t="s">
        <v>42</v>
      </c>
      <c r="S6" s="44" t="s">
        <v>129</v>
      </c>
      <c r="T6" s="44" t="s">
        <v>42</v>
      </c>
    </row>
    <row r="7" spans="1:20" x14ac:dyDescent="0.15">
      <c r="B7" s="1" t="s">
        <v>39</v>
      </c>
      <c r="C7" s="1" t="s">
        <v>35</v>
      </c>
      <c r="D7" s="7" t="s">
        <v>131</v>
      </c>
      <c r="E7" s="1"/>
      <c r="G7" s="45" t="s">
        <v>1</v>
      </c>
      <c r="H7" s="44" t="s">
        <v>0</v>
      </c>
      <c r="I7" s="44" t="s">
        <v>36</v>
      </c>
      <c r="J7" s="44" t="s">
        <v>37</v>
      </c>
      <c r="K7" s="44" t="s">
        <v>119</v>
      </c>
      <c r="L7" s="44" t="s">
        <v>118</v>
      </c>
      <c r="M7" s="44" t="s">
        <v>124</v>
      </c>
      <c r="N7" s="44" t="s">
        <v>126</v>
      </c>
      <c r="O7" s="44" t="s">
        <v>123</v>
      </c>
      <c r="P7" s="44" t="s">
        <v>123</v>
      </c>
      <c r="Q7" s="44" t="s">
        <v>115</v>
      </c>
      <c r="R7" s="44" t="s">
        <v>123</v>
      </c>
      <c r="S7" s="44" t="s">
        <v>130</v>
      </c>
      <c r="T7" s="44" t="s">
        <v>132</v>
      </c>
    </row>
    <row r="8" spans="1:20" x14ac:dyDescent="0.15">
      <c r="G8" t="s">
        <v>28</v>
      </c>
      <c r="I8" s="2"/>
      <c r="J8" s="2"/>
      <c r="K8" s="2"/>
      <c r="L8" s="53"/>
      <c r="M8" s="41">
        <f ca="1">'Share Values'!CB9</f>
        <v>394807.5811999999</v>
      </c>
      <c r="N8" s="53"/>
      <c r="O8" s="53"/>
      <c r="P8" s="53"/>
      <c r="Q8" s="53"/>
      <c r="R8" s="53"/>
      <c r="S8" s="41"/>
      <c r="T8" s="53"/>
    </row>
    <row r="9" spans="1:20" x14ac:dyDescent="0.15">
      <c r="A9" s="2">
        <v>65</v>
      </c>
      <c r="B9" s="2" t="str">
        <f>CHAR(A9)</f>
        <v>A</v>
      </c>
      <c r="C9" t="str">
        <f t="shared" ref="C9:C22" si="1">IFERROR(REPLACE(H9,FIND(".",H9),1,"/"),H9)&amp;" CN EQUITY"</f>
        <v>BB CN EQUITY</v>
      </c>
      <c r="D9" s="2" t="s">
        <v>141</v>
      </c>
      <c r="G9" t="s">
        <v>9</v>
      </c>
      <c r="H9" s="2" t="s">
        <v>8</v>
      </c>
      <c r="I9" s="6">
        <f>'Share Values'!F$595</f>
        <v>9.4600000000000009</v>
      </c>
      <c r="J9" s="40">
        <f>+SUMIFS('Transactions (Dated)'!$E$3:$E$53,'Transactions (Dated)'!$B$3:$B$53,'Portfolio Holdings'!H9,'Transactions (Dated)'!$C$3:$C$53,"BUY")-SUMIFS('Transactions (Dated)'!$E$3:$E$53,'Transactions (Dated)'!$B$3:$B$53,'Portfolio Holdings'!H9,'Transactions (Dated)'!$C$3:$C$53,"SELL")</f>
        <v>4625</v>
      </c>
      <c r="K9" s="6">
        <f>(SUMPRODUCT(--('Transactions (Dated)'!B:B=H9),--('Transactions (Dated)'!C:C="Buy"),'Transactions (Dated)'!E:E,'Transactions (Dated)'!F:F)+SUMPRODUCT(--('Transactions (Dated)'!B:B=H9),--('Transactions (Dated)'!C:C="Buy"),'Transactions (Dated)'!G:G))/(SUMPRODUCT(--('Transactions (Dated)'!B:B=H9),--('Transactions (Dated)'!C:C="Buy"),'Transactions (Dated)'!E:E))</f>
        <v>10.812162162162162</v>
      </c>
      <c r="L9" s="41">
        <f>+K9*J9</f>
        <v>50006.25</v>
      </c>
      <c r="M9" s="41">
        <f>+I9*J9</f>
        <v>43752.500000000007</v>
      </c>
      <c r="N9" s="9">
        <f>+M9/L9-1</f>
        <v>-0.12505936757905245</v>
      </c>
      <c r="O9" s="41">
        <f>+M9-L9</f>
        <v>-6253.7499999999927</v>
      </c>
      <c r="P9" s="41">
        <f>SUMIFS('Transactions (Dated)'!H:H,'Transactions (Dated)'!B:B,H9,'Transactions (Dated)'!C:C,"Sell")-SUMIFS('Transactions (Dated)'!E:E,'Transactions (Dated)'!B:B,H9,'Transactions (Dated)'!C:C,"Sell")*K9</f>
        <v>0</v>
      </c>
      <c r="Q9" s="41">
        <f ca="1">HLOOKUP($B9,'Share Values'!$BF:$BW,Q$3,FALSE)</f>
        <v>0</v>
      </c>
      <c r="R9" s="41">
        <f ca="1">+P9+O9+Q9</f>
        <v>-6253.7499999999927</v>
      </c>
      <c r="S9" s="41">
        <f>ABS(SUMPRODUCT(--('Transactions (Dated)'!B:B='Portfolio Holdings'!H9),--('Transactions (Dated)'!C:C="Buy"),'Transactions (Dated)'!H:H))</f>
        <v>50006.25</v>
      </c>
      <c r="T9" s="9">
        <f ca="1">+R9/S9</f>
        <v>-0.12505936757905248</v>
      </c>
    </row>
    <row r="10" spans="1:20" x14ac:dyDescent="0.15">
      <c r="A10" s="2">
        <f ca="1">+OFFSET(A10,-1,0)+1</f>
        <v>66</v>
      </c>
      <c r="B10" s="2" t="str">
        <f t="shared" ref="B10:B17" ca="1" si="2">CHAR(A10)</f>
        <v>B</v>
      </c>
      <c r="C10" t="str">
        <f t="shared" si="1"/>
        <v>TGL CN EQUITY</v>
      </c>
      <c r="D10" s="2" t="s">
        <v>139</v>
      </c>
      <c r="G10" t="s">
        <v>12</v>
      </c>
      <c r="H10" s="2" t="s">
        <v>11</v>
      </c>
      <c r="I10" s="6">
        <f>'Share Values'!G$595</f>
        <v>2.29</v>
      </c>
      <c r="J10" s="40">
        <f>+SUMIFS('Transactions (Dated)'!$E$3:$E$53,'Transactions (Dated)'!$B$3:$B$53,'Portfolio Holdings'!H10,'Transactions (Dated)'!$C$3:$C$53,"BUY")-SUMIFS('Transactions (Dated)'!$E$3:$E$53,'Transactions (Dated)'!$B$3:$B$53,'Portfolio Holdings'!H10,'Transactions (Dated)'!$C$3:$C$53,"SELL")</f>
        <v>9375</v>
      </c>
      <c r="K10" s="6">
        <f>(SUMPRODUCT(--('Transactions (Dated)'!B:B=H10),--('Transactions (Dated)'!C:C="Buy"),'Transactions (Dated)'!E:E,'Transactions (Dated)'!F:F)+SUMPRODUCT(--('Transactions (Dated)'!B:B=H10),--('Transactions (Dated)'!C:C="Buy"),'Transactions (Dated)'!G:G))/(SUMPRODUCT(--('Transactions (Dated)'!B:B=H10),--('Transactions (Dated)'!C:C="Buy"),'Transactions (Dated)'!E:E))</f>
        <v>4.0007999999999999</v>
      </c>
      <c r="L10" s="41">
        <f t="shared" ref="L10:L17" si="3">+K10*J10</f>
        <v>37507.5</v>
      </c>
      <c r="M10" s="41">
        <f t="shared" ref="M10:M17" si="4">+I10*J10</f>
        <v>21468.75</v>
      </c>
      <c r="N10" s="9">
        <f t="shared" ref="N10:N17" si="5">+M10/L10-1</f>
        <v>-0.42761447710457912</v>
      </c>
      <c r="O10" s="41">
        <f t="shared" ref="O10:O17" si="6">+M10-L10</f>
        <v>-16038.75</v>
      </c>
      <c r="P10" s="41">
        <f>SUMIFS('Transactions (Dated)'!H:H,'Transactions (Dated)'!B:B,'Portfolio Holdings'!H10,'Transactions (Dated)'!C:C,"Sell")-SUMIFS('Transactions (Dated)'!E:E,'Transactions (Dated)'!B:B,'Portfolio Holdings'!H10,'Transactions (Dated)'!C:C,"Sell")*K10</f>
        <v>4331.25</v>
      </c>
      <c r="Q10" s="41">
        <f ca="1">HLOOKUP($B10,'Share Values'!$BF:$BW,Q$3,FALSE)</f>
        <v>2421.875</v>
      </c>
      <c r="R10" s="41">
        <f t="shared" ref="R10:R16" ca="1" si="7">+P10+O10+Q10</f>
        <v>-9285.625</v>
      </c>
      <c r="S10" s="41">
        <f>ABS(SUMPRODUCT(--('Transactions (Dated)'!B:B='Portfolio Holdings'!H10),--('Transactions (Dated)'!C:C="Buy"),'Transactions (Dated)'!H:H))</f>
        <v>50010</v>
      </c>
      <c r="T10" s="9">
        <f t="shared" ref="T10:T17" ca="1" si="8">+R10/S10</f>
        <v>-0.18567536492701459</v>
      </c>
    </row>
    <row r="11" spans="1:20" x14ac:dyDescent="0.15">
      <c r="A11" s="2">
        <f ca="1">+OFFSET(A11,-1,0)+1</f>
        <v>67</v>
      </c>
      <c r="B11" s="2" t="str">
        <f ca="1">CHAR(A11)</f>
        <v>C</v>
      </c>
      <c r="C11" t="str">
        <f t="shared" si="1"/>
        <v>ZCN CN EQUITY</v>
      </c>
      <c r="D11" s="2" t="s">
        <v>142</v>
      </c>
      <c r="G11" t="s">
        <v>15</v>
      </c>
      <c r="H11" s="2" t="s">
        <v>14</v>
      </c>
      <c r="I11" s="6">
        <f>'Share Values'!H$595</f>
        <v>21.03</v>
      </c>
      <c r="J11" s="40">
        <f>+SUMIFS('Transactions (Dated)'!$E$3:$E$53,'Transactions (Dated)'!$B$3:$B$53,'Portfolio Holdings'!H11,'Transactions (Dated)'!$C$3:$C$53,"BUY")-SUMIFS('Transactions (Dated)'!$E$3:$E$53,'Transactions (Dated)'!$B$3:$B$53,'Portfolio Holdings'!H11,'Transactions (Dated)'!$C$3:$C$53,"SELL")</f>
        <v>0</v>
      </c>
      <c r="K11" s="6">
        <v>0</v>
      </c>
      <c r="L11" s="41">
        <v>0</v>
      </c>
      <c r="M11" s="41">
        <v>0</v>
      </c>
      <c r="N11" s="9">
        <v>0</v>
      </c>
      <c r="O11" s="41">
        <v>0</v>
      </c>
      <c r="P11" s="41">
        <v>0</v>
      </c>
      <c r="Q11" s="41">
        <v>0</v>
      </c>
      <c r="R11" s="41">
        <v>0</v>
      </c>
      <c r="S11" s="41">
        <v>0</v>
      </c>
      <c r="T11" s="9">
        <v>0</v>
      </c>
    </row>
    <row r="12" spans="1:20" x14ac:dyDescent="0.15">
      <c r="A12" s="2">
        <f ca="1">+OFFSET(A12,-1,0)+1</f>
        <v>68</v>
      </c>
      <c r="B12" s="2" t="str">
        <f ca="1">CHAR(A12)</f>
        <v>D</v>
      </c>
      <c r="C12" t="str">
        <f t="shared" si="1"/>
        <v>QBR/B CN EQUITY</v>
      </c>
      <c r="D12" s="2" t="s">
        <v>141</v>
      </c>
      <c r="G12" t="s">
        <v>17</v>
      </c>
      <c r="H12" s="2" t="s">
        <v>16</v>
      </c>
      <c r="I12" s="6">
        <f>'Share Values'!I$595</f>
        <v>39.54</v>
      </c>
      <c r="J12" s="40">
        <f>+SUMIFS('Transactions (Dated)'!$E$3:$E$53,'Transactions (Dated)'!$B$3:$B$53,'Portfolio Holdings'!H12,'Transactions (Dated)'!$C$3:$C$53,"BUY")-SUMIFS('Transactions (Dated)'!$E$3:$E$53,'Transactions (Dated)'!$B$3:$B$53,'Portfolio Holdings'!H12,'Transactions (Dated)'!$C$3:$C$53,"SELL")</f>
        <v>1892</v>
      </c>
      <c r="K12" s="6">
        <f>(SUMPRODUCT(--('Transactions (Dated)'!B:B=H12),--('Transactions (Dated)'!C:C="Buy"),'Transactions (Dated)'!E:E,'Transactions (Dated)'!F:F)+SUMPRODUCT(--('Transactions (Dated)'!B:B=H12),--('Transactions (Dated)'!C:C="Buy"),'Transactions (Dated)'!G:G))/(SUMPRODUCT(--('Transactions (Dated)'!B:B=H12),--('Transactions (Dated)'!C:C="Buy"),'Transactions (Dated)'!E:E))</f>
        <v>31.855285412262159</v>
      </c>
      <c r="L12" s="41">
        <f t="shared" si="3"/>
        <v>60270.200000000004</v>
      </c>
      <c r="M12" s="41">
        <f t="shared" si="4"/>
        <v>74809.679999999993</v>
      </c>
      <c r="N12" s="9">
        <f t="shared" si="5"/>
        <v>0.24123829023298393</v>
      </c>
      <c r="O12" s="41">
        <f t="shared" si="6"/>
        <v>14539.479999999989</v>
      </c>
      <c r="P12" s="41">
        <f>SUMIFS('Transactions (Dated)'!H:H,'Transactions (Dated)'!B:B,'Portfolio Holdings'!H12,'Transactions (Dated)'!C:C,"Sell")-SUMIFS('Transactions (Dated)'!E:E,'Transactions (Dated)'!B:B,'Portfolio Holdings'!H12,'Transactions (Dated)'!C:C,"Sell")*K12</f>
        <v>0</v>
      </c>
      <c r="Q12" s="41">
        <f ca="1">HLOOKUP($B12,'Share Values'!$BF:$BW,Q$3,FALSE)</f>
        <v>567.6</v>
      </c>
      <c r="R12" s="41">
        <f t="shared" ca="1" si="7"/>
        <v>15107.079999999989</v>
      </c>
      <c r="S12" s="41">
        <f>ABS(SUMPRODUCT(--('Transactions (Dated)'!B:B='Portfolio Holdings'!H12),--('Transactions (Dated)'!C:C="Buy"),'Transactions (Dated)'!H:H))</f>
        <v>60270.2</v>
      </c>
      <c r="T12" s="9">
        <f t="shared" ca="1" si="8"/>
        <v>0.25065587968846942</v>
      </c>
    </row>
    <row r="13" spans="1:20" x14ac:dyDescent="0.15">
      <c r="A13" s="2">
        <f t="shared" ref="A13:A22" ca="1" si="9">+OFFSET(A13,-1,0)+1</f>
        <v>69</v>
      </c>
      <c r="B13" s="2" t="str">
        <f t="shared" ca="1" si="2"/>
        <v>E</v>
      </c>
      <c r="C13" t="str">
        <f t="shared" si="1"/>
        <v>AVO CN EQUITY</v>
      </c>
      <c r="D13" s="2" t="s">
        <v>141</v>
      </c>
      <c r="G13" t="s">
        <v>19</v>
      </c>
      <c r="H13" s="2" t="s">
        <v>18</v>
      </c>
      <c r="I13" s="6">
        <f>'Share Values'!J$595</f>
        <v>14.78</v>
      </c>
      <c r="J13" s="40">
        <f>+SUMIFS('Transactions (Dated)'!$E$3:$E$53,'Transactions (Dated)'!$B$3:$B$53,'Portfolio Holdings'!H13,'Transactions (Dated)'!$C$3:$C$53,"BUY")-SUMIFS('Transactions (Dated)'!$E$3:$E$53,'Transactions (Dated)'!$B$3:$B$53,'Portfolio Holdings'!H13,'Transactions (Dated)'!$C$3:$C$53,"SELL")</f>
        <v>2348</v>
      </c>
      <c r="K13" s="6">
        <f>(SUMPRODUCT(--('Transactions (Dated)'!B:B=H13),--('Transactions (Dated)'!C:C="Buy"),'Transactions (Dated)'!E:E,'Transactions (Dated)'!F:F)+SUMPRODUCT(--('Transactions (Dated)'!B:B=H13),--('Transactions (Dated)'!C:C="Buy"),'Transactions (Dated)'!G:G))/(SUMPRODUCT(--('Transactions (Dated)'!B:B=H13),--('Transactions (Dated)'!C:C="Buy"),'Transactions (Dated)'!E:E))</f>
        <v>21.304258943781942</v>
      </c>
      <c r="L13" s="41">
        <f t="shared" si="3"/>
        <v>50022.400000000001</v>
      </c>
      <c r="M13" s="41">
        <f t="shared" si="4"/>
        <v>34703.439999999995</v>
      </c>
      <c r="N13" s="9">
        <f t="shared" si="5"/>
        <v>-0.30624200358239517</v>
      </c>
      <c r="O13" s="41">
        <f t="shared" si="6"/>
        <v>-15318.960000000006</v>
      </c>
      <c r="P13" s="41">
        <f>SUMIFS('Transactions (Dated)'!H:H,'Transactions (Dated)'!B:B,'Portfolio Holdings'!H13,'Transactions (Dated)'!C:C,"Sell")-SUMIFS('Transactions (Dated)'!E:E,'Transactions (Dated)'!B:B,'Portfolio Holdings'!H13,'Transactions (Dated)'!C:C,"Sell")*K13</f>
        <v>0</v>
      </c>
      <c r="Q13" s="41">
        <f ca="1">HLOOKUP($B13,'Share Values'!$BF:$BW,Q$3,FALSE)</f>
        <v>0</v>
      </c>
      <c r="R13" s="41">
        <f t="shared" ca="1" si="7"/>
        <v>-15318.960000000006</v>
      </c>
      <c r="S13" s="41">
        <f>ABS(SUMPRODUCT(--('Transactions (Dated)'!B:B='Portfolio Holdings'!H13),--('Transactions (Dated)'!C:C="Buy"),'Transactions (Dated)'!H:H))</f>
        <v>50022.400000000001</v>
      </c>
      <c r="T13" s="9">
        <f t="shared" ca="1" si="8"/>
        <v>-0.30624200358239523</v>
      </c>
    </row>
    <row r="14" spans="1:20" x14ac:dyDescent="0.15">
      <c r="A14" s="2">
        <f t="shared" ca="1" si="9"/>
        <v>70</v>
      </c>
      <c r="B14" s="2" t="str">
        <f t="shared" ca="1" si="2"/>
        <v>F</v>
      </c>
      <c r="C14" t="str">
        <f t="shared" si="1"/>
        <v>RNW CN EQUITY</v>
      </c>
      <c r="D14" s="2" t="s">
        <v>139</v>
      </c>
      <c r="G14" t="s">
        <v>21</v>
      </c>
      <c r="H14" s="2" t="s">
        <v>20</v>
      </c>
      <c r="I14" s="6">
        <f>'Share Values'!K$595</f>
        <v>14.86</v>
      </c>
      <c r="J14" s="40">
        <f>+SUMIFS('Transactions (Dated)'!$E$3:$E$53,'Transactions (Dated)'!$B$3:$B$53,'Portfolio Holdings'!H14,'Transactions (Dated)'!$C$3:$C$53,"BUY")-SUMIFS('Transactions (Dated)'!$E$3:$E$53,'Transactions (Dated)'!$B$3:$B$53,'Portfolio Holdings'!H14,'Transactions (Dated)'!$C$3:$C$53,"SELL")</f>
        <v>4900</v>
      </c>
      <c r="K14" s="6">
        <f>(SUMPRODUCT(--('Transactions (Dated)'!B:B=H14),--('Transactions (Dated)'!C:C="Buy"),'Transactions (Dated)'!E:E,'Transactions (Dated)'!F:F)+SUMPRODUCT(--('Transactions (Dated)'!B:B=H14),--('Transactions (Dated)'!C:C="Buy"),'Transactions (Dated)'!G:G))/(SUMPRODUCT(--('Transactions (Dated)'!B:B=H14),--('Transactions (Dated)'!C:C="Buy"),'Transactions (Dated)'!E:E))</f>
        <v>9.8220408163265311</v>
      </c>
      <c r="L14" s="41">
        <f t="shared" si="3"/>
        <v>48128</v>
      </c>
      <c r="M14" s="41">
        <f t="shared" si="4"/>
        <v>72814</v>
      </c>
      <c r="N14" s="9">
        <f t="shared" si="5"/>
        <v>0.51292386968085113</v>
      </c>
      <c r="O14" s="41">
        <f t="shared" si="6"/>
        <v>24686</v>
      </c>
      <c r="P14" s="41">
        <f>SUMIFS('Transactions (Dated)'!H:H,'Transactions (Dated)'!B:B,'Portfolio Holdings'!H14,'Transactions (Dated)'!C:C,"Sell")-SUMIFS('Transactions (Dated)'!E:E,'Transactions (Dated)'!B:B,'Portfolio Holdings'!H14,'Transactions (Dated)'!C:C,"Sell")*K14</f>
        <v>0</v>
      </c>
      <c r="Q14" s="41">
        <f ca="1">HLOOKUP($B14,'Share Values'!$BF:$BW,Q$3,FALSE)</f>
        <v>4311.8040000000001</v>
      </c>
      <c r="R14" s="41">
        <f t="shared" ca="1" si="7"/>
        <v>28997.804</v>
      </c>
      <c r="S14" s="41">
        <f>ABS(SUMPRODUCT(--('Transactions (Dated)'!B:B='Portfolio Holdings'!H14),--('Transactions (Dated)'!C:C="Buy"),'Transactions (Dated)'!H:H))</f>
        <v>48128</v>
      </c>
      <c r="T14" s="9">
        <f t="shared" ca="1" si="8"/>
        <v>0.60251421210106382</v>
      </c>
    </row>
    <row r="15" spans="1:20" x14ac:dyDescent="0.15">
      <c r="A15" s="2">
        <f t="shared" ca="1" si="9"/>
        <v>71</v>
      </c>
      <c r="B15" s="2" t="str">
        <f t="shared" ca="1" si="2"/>
        <v>G</v>
      </c>
      <c r="C15" t="str">
        <f t="shared" si="1"/>
        <v>GS CN EQUITY</v>
      </c>
      <c r="D15" s="2" t="s">
        <v>133</v>
      </c>
      <c r="G15" t="s">
        <v>23</v>
      </c>
      <c r="H15" s="2" t="s">
        <v>22</v>
      </c>
      <c r="I15" s="6">
        <f>'Share Values'!L$595</f>
        <v>18.53</v>
      </c>
      <c r="J15" s="40">
        <f>+SUMIFS('Transactions (Dated)'!$E$3:$E$53,'Transactions (Dated)'!$B$3:$B$53,'Portfolio Holdings'!H15,'Transactions (Dated)'!$C$3:$C$53,"BUY")-SUMIFS('Transactions (Dated)'!$E$3:$E$53,'Transactions (Dated)'!$B$3:$B$53,'Portfolio Holdings'!H15,'Transactions (Dated)'!$C$3:$C$53,"SELL")</f>
        <v>2900</v>
      </c>
      <c r="K15" s="6">
        <f>(SUMPRODUCT(--('Transactions (Dated)'!B:B=H15),--('Transactions (Dated)'!C:C="Buy"),'Transactions (Dated)'!E:E,'Transactions (Dated)'!F:F)+SUMPRODUCT(--('Transactions (Dated)'!B:B=H15),--('Transactions (Dated)'!C:C="Buy"),'Transactions (Dated)'!G:G))/(SUMPRODUCT(--('Transactions (Dated)'!B:B=H15),--('Transactions (Dated)'!C:C="Buy"),'Transactions (Dated)'!E:E))</f>
        <v>17.00344827586207</v>
      </c>
      <c r="L15" s="41">
        <f t="shared" si="3"/>
        <v>49310</v>
      </c>
      <c r="M15" s="41">
        <f t="shared" si="4"/>
        <v>53737</v>
      </c>
      <c r="N15" s="9">
        <f t="shared" si="5"/>
        <v>8.9778949503143357E-2</v>
      </c>
      <c r="O15" s="41">
        <f t="shared" si="6"/>
        <v>4427</v>
      </c>
      <c r="P15" s="41">
        <f>SUMIFS('Transactions (Dated)'!H:H,'Transactions (Dated)'!B:B,'Portfolio Holdings'!H15,'Transactions (Dated)'!C:C,"Sell")-SUMIFS('Transactions (Dated)'!E:E,'Transactions (Dated)'!B:B,'Portfolio Holdings'!H15,'Transactions (Dated)'!C:C,"Sell")*K15</f>
        <v>0</v>
      </c>
      <c r="Q15" s="41">
        <f ca="1">HLOOKUP($B15,'Share Values'!$BF:$BW,Q$3,FALSE)</f>
        <v>3190</v>
      </c>
      <c r="R15" s="41">
        <f t="shared" ca="1" si="7"/>
        <v>7617</v>
      </c>
      <c r="S15" s="41">
        <f>ABS(SUMPRODUCT(--('Transactions (Dated)'!B:B='Portfolio Holdings'!H15),--('Transactions (Dated)'!C:C="Buy"),'Transactions (Dated)'!H:H))</f>
        <v>49310</v>
      </c>
      <c r="T15" s="9">
        <f t="shared" ca="1" si="8"/>
        <v>0.15447170959237477</v>
      </c>
    </row>
    <row r="16" spans="1:20" x14ac:dyDescent="0.15">
      <c r="A16" s="2">
        <f t="shared" ca="1" si="9"/>
        <v>72</v>
      </c>
      <c r="B16" s="2" t="str">
        <f t="shared" ca="1" si="2"/>
        <v>H</v>
      </c>
      <c r="C16" t="str">
        <f t="shared" si="1"/>
        <v>KDX CN EQUITY</v>
      </c>
      <c r="D16" s="2" t="s">
        <v>140</v>
      </c>
      <c r="G16" t="s">
        <v>25</v>
      </c>
      <c r="H16" s="2" t="s">
        <v>24</v>
      </c>
      <c r="I16" s="6">
        <f>'Share Values'!M$595</f>
        <v>6.53</v>
      </c>
      <c r="J16" s="40">
        <f>+SUMIFS('Transactions (Dated)'!$E$3:$E$53,'Transactions (Dated)'!$B$3:$B$53,'Portfolio Holdings'!H16,'Transactions (Dated)'!$C$3:$C$53,"BUY")-SUMIFS('Transactions (Dated)'!$E$3:$E$53,'Transactions (Dated)'!$B$3:$B$53,'Portfolio Holdings'!H16,'Transactions (Dated)'!$C$3:$C$53,"SELL")</f>
        <v>14201</v>
      </c>
      <c r="K16" s="6">
        <f>(SUMPRODUCT(--('Transactions (Dated)'!B:B=H16),--('Transactions (Dated)'!C:C="Buy"),'Transactions (Dated)'!E:E,'Transactions (Dated)'!F:F)+SUMPRODUCT(--('Transactions (Dated)'!B:B=H16),--('Transactions (Dated)'!C:C="Buy"),'Transactions (Dated)'!G:G))/(SUMPRODUCT(--('Transactions (Dated)'!B:B=H16),--('Transactions (Dated)'!C:C="Buy"),'Transactions (Dated)'!E:E))</f>
        <v>2.9203521002781589</v>
      </c>
      <c r="L16" s="41">
        <f>+K16*J16</f>
        <v>41471.920176050138</v>
      </c>
      <c r="M16" s="41">
        <f>+I16*J16</f>
        <v>92732.53</v>
      </c>
      <c r="N16" s="9">
        <f>+M16/L16-1</f>
        <v>1.2360317440414215</v>
      </c>
      <c r="O16" s="41">
        <f t="shared" si="6"/>
        <v>51260.609823949861</v>
      </c>
      <c r="P16" s="41">
        <f>SUMIFS('Transactions (Dated)'!H:H,'Transactions (Dated)'!B:B,'Portfolio Holdings'!H16,'Transactions (Dated)'!C:C,"Sell")-SUMIFS('Transactions (Dated)'!E:E,'Transactions (Dated)'!B:B,'Portfolio Holdings'!H16,'Transactions (Dated)'!C:C,"Sell")*K16</f>
        <v>13901.00017605014</v>
      </c>
      <c r="Q16" s="41">
        <f ca="1">HLOOKUP($B16,'Share Values'!$BF:$BW,Q$3,FALSE)</f>
        <v>0</v>
      </c>
      <c r="R16" s="41">
        <f t="shared" ca="1" si="7"/>
        <v>65161.61</v>
      </c>
      <c r="S16" s="41">
        <f>ABS(SUMPRODUCT(--('Transactions (Dated)'!B:B='Portfolio Holdings'!H16),--('Transactions (Dated)'!C:C="Buy"),'Transactions (Dated)'!H:H))</f>
        <v>82940.92</v>
      </c>
      <c r="T16" s="9">
        <f ca="1">+R16/S16</f>
        <v>0.78563886197548816</v>
      </c>
    </row>
    <row r="17" spans="1:20" x14ac:dyDescent="0.15">
      <c r="A17" s="2">
        <f t="shared" ca="1" si="9"/>
        <v>73</v>
      </c>
      <c r="B17" s="2" t="str">
        <f t="shared" ca="1" si="2"/>
        <v>I</v>
      </c>
      <c r="C17" t="str">
        <f t="shared" si="1"/>
        <v>HGN CN EQUITY</v>
      </c>
      <c r="D17" s="2" t="s">
        <v>141</v>
      </c>
      <c r="G17" t="s">
        <v>27</v>
      </c>
      <c r="H17" s="2" t="s">
        <v>26</v>
      </c>
      <c r="I17" s="6">
        <f>'Share Values'!N$595</f>
        <v>10.425000000000001</v>
      </c>
      <c r="J17" s="40">
        <f>+SUMIFS('Transactions (Dated)'!$E$3:$E$53,'Transactions (Dated)'!$B$3:$B$53,'Portfolio Holdings'!H17,'Transactions (Dated)'!$C$3:$C$53,"BUY")-SUMIFS('Transactions (Dated)'!$E$3:$E$53,'Transactions (Dated)'!$B$3:$B$53,'Portfolio Holdings'!H17,'Transactions (Dated)'!$C$3:$C$53,"SELL")</f>
        <v>6835</v>
      </c>
      <c r="K17" s="6">
        <f>(SUMPRODUCT(--('Transactions (Dated)'!B:B=H17),--('Transactions (Dated)'!C:C="Buy"),'Transactions (Dated)'!E:E,'Transactions (Dated)'!F:F)+SUMPRODUCT(--('Transactions (Dated)'!B:B=H17),--('Transactions (Dated)'!C:C="Buy"),'Transactions (Dated)'!G:G))/(SUMPRODUCT(--('Transactions (Dated)'!B:B=H17),--('Transactions (Dated)'!C:C="Buy"),'Transactions (Dated)'!E:E))</f>
        <v>6.9814630577907835</v>
      </c>
      <c r="L17" s="41">
        <f t="shared" si="3"/>
        <v>47718.3</v>
      </c>
      <c r="M17" s="41">
        <f t="shared" si="4"/>
        <v>71254.875</v>
      </c>
      <c r="N17" s="9">
        <f t="shared" si="5"/>
        <v>0.49324001483707502</v>
      </c>
      <c r="O17" s="41">
        <f t="shared" si="6"/>
        <v>23536.574999999997</v>
      </c>
      <c r="P17" s="41">
        <f>SUMIFS('Transactions (Dated)'!H:H,'Transactions (Dated)'!B:B,'Portfolio Holdings'!H17,'Transactions (Dated)'!C:C,"Sell")-SUMIFS('Transactions (Dated)'!E:E,'Transactions (Dated)'!B:B,'Portfolio Holdings'!H17,'Transactions (Dated)'!C:C,"Sell")*K17</f>
        <v>0</v>
      </c>
      <c r="Q17" s="41">
        <f ca="1">HLOOKUP($B17,'Share Values'!$BF:$BW,Q$3,FALSE)</f>
        <v>0</v>
      </c>
      <c r="R17" s="41">
        <f t="shared" ref="R17:R22" ca="1" si="10">+P17+O17+Q17</f>
        <v>23536.574999999997</v>
      </c>
      <c r="S17" s="41">
        <f>ABS(SUMPRODUCT(--('Transactions (Dated)'!B:B='Portfolio Holdings'!H17),--('Transactions (Dated)'!C:C="Buy"),'Transactions (Dated)'!H:H))</f>
        <v>47718.3</v>
      </c>
      <c r="T17" s="9">
        <f t="shared" ca="1" si="8"/>
        <v>0.49324001483707497</v>
      </c>
    </row>
    <row r="18" spans="1:20" x14ac:dyDescent="0.15">
      <c r="A18" s="2">
        <f t="shared" ca="1" si="9"/>
        <v>74</v>
      </c>
      <c r="B18" s="2" t="str">
        <f ca="1">CHAR(A18)</f>
        <v>J</v>
      </c>
      <c r="C18" t="str">
        <f t="shared" si="1"/>
        <v>ADW/A CN EQUITY</v>
      </c>
      <c r="D18" s="2" t="s">
        <v>159</v>
      </c>
      <c r="G18" t="s">
        <v>149</v>
      </c>
      <c r="H18" s="2" t="s">
        <v>150</v>
      </c>
      <c r="I18" s="6">
        <f>'Share Values'!O$595</f>
        <v>10.79</v>
      </c>
      <c r="J18" s="40">
        <f>+SUMIFS('Transactions (Dated)'!$E$3:$E$53,'Transactions (Dated)'!$B$3:$B$53,'Portfolio Holdings'!H18,'Transactions (Dated)'!$C$3:$C$53,"BUY")-SUMIFS('Transactions (Dated)'!$E$3:$E$53,'Transactions (Dated)'!$B$3:$B$53,'Portfolio Holdings'!H18,'Transactions (Dated)'!$C$3:$C$53,"SELL")</f>
        <v>4484</v>
      </c>
      <c r="K18" s="6">
        <f>(SUMPRODUCT(--('Transactions (Dated)'!B:B=H18),--('Transactions (Dated)'!C:C="Buy"),'Transactions (Dated)'!E:E,'Transactions (Dated)'!F:F)+SUMPRODUCT(--('Transactions (Dated)'!B:B=H18),--('Transactions (Dated)'!C:C="Buy"),'Transactions (Dated)'!G:G))/(SUMPRODUCT(--('Transactions (Dated)'!B:B=H18),--('Transactions (Dated)'!C:C="Buy"),'Transactions (Dated)'!E:E))</f>
        <v>11.152230151650311</v>
      </c>
      <c r="L18" s="41">
        <f>+K18*J18</f>
        <v>50006.6</v>
      </c>
      <c r="M18" s="41">
        <f>+I18*J18</f>
        <v>48382.359999999993</v>
      </c>
      <c r="N18" s="9">
        <f>+M18/L18-1</f>
        <v>-3.2480512572340525E-2</v>
      </c>
      <c r="O18" s="41">
        <f>+M18-L18</f>
        <v>-1624.2400000000052</v>
      </c>
      <c r="P18" s="41">
        <f>SUMIFS('Transactions (Dated)'!H:H,'Transactions (Dated)'!B:B,'Portfolio Holdings'!H18,'Transactions (Dated)'!C:C,"Sell")-SUMIFS('Transactions (Dated)'!E:E,'Transactions (Dated)'!B:B,'Portfolio Holdings'!H18,'Transactions (Dated)'!C:C,"Sell")*K18</f>
        <v>0</v>
      </c>
      <c r="Q18" s="41">
        <f ca="1">HLOOKUP($B18,'Share Values'!$BF:$BW,Q$3,FALSE)</f>
        <v>182.94720000000001</v>
      </c>
      <c r="R18" s="41">
        <f t="shared" ca="1" si="10"/>
        <v>-1441.2928000000052</v>
      </c>
      <c r="S18" s="41">
        <f>ABS(SUMPRODUCT(--('Transactions (Dated)'!B:B='Portfolio Holdings'!H18),--('Transactions (Dated)'!C:C="Buy"),'Transactions (Dated)'!H:H))</f>
        <v>50006.6</v>
      </c>
      <c r="T18" s="9">
        <f ca="1">+R18/S18</f>
        <v>-2.882205148920353E-2</v>
      </c>
    </row>
    <row r="19" spans="1:20" x14ac:dyDescent="0.15">
      <c r="A19" s="2">
        <f t="shared" ca="1" si="9"/>
        <v>75</v>
      </c>
      <c r="B19" s="2" t="str">
        <f ca="1">CHAR(A19)</f>
        <v>K</v>
      </c>
      <c r="C19" t="str">
        <f t="shared" si="1"/>
        <v>AD CN EQUITY</v>
      </c>
      <c r="D19" s="2" t="s">
        <v>133</v>
      </c>
      <c r="G19" t="s">
        <v>151</v>
      </c>
      <c r="H19" s="2" t="s">
        <v>152</v>
      </c>
      <c r="I19" s="6">
        <f>'Share Values'!P$595</f>
        <v>22.63</v>
      </c>
      <c r="J19" s="40">
        <f>+SUMIFS('Transactions (Dated)'!$E$3:$E$53,'Transactions (Dated)'!$B$3:$B$53,'Portfolio Holdings'!H19,'Transactions (Dated)'!$C$3:$C$53,"BUY")-SUMIFS('Transactions (Dated)'!$E$3:$E$53,'Transactions (Dated)'!$B$3:$B$53,'Portfolio Holdings'!H19,'Transactions (Dated)'!$C$3:$C$53,"SELL")</f>
        <v>2787</v>
      </c>
      <c r="K19" s="6">
        <f>(SUMPRODUCT(--('Transactions (Dated)'!B:B=H19),--('Transactions (Dated)'!C:C="Buy"),'Transactions (Dated)'!E:E,'Transactions (Dated)'!F:F)+SUMPRODUCT(--('Transactions (Dated)'!B:B=H19),--('Transactions (Dated)'!C:C="Buy"),'Transactions (Dated)'!G:G))/(SUMPRODUCT(--('Transactions (Dated)'!B:B=H19),--('Transactions (Dated)'!C:C="Buy"),'Transactions (Dated)'!E:E))</f>
        <v>17.943588087549337</v>
      </c>
      <c r="L19" s="41">
        <f>+K19*J19</f>
        <v>50008.78</v>
      </c>
      <c r="M19" s="41">
        <f>+I19*J19</f>
        <v>63069.81</v>
      </c>
      <c r="N19" s="9">
        <f>+M19/L19-1</f>
        <v>0.26117473771605715</v>
      </c>
      <c r="O19" s="41">
        <f>+M19-L19</f>
        <v>13061.029999999999</v>
      </c>
      <c r="P19" s="41">
        <f>SUMIFS('Transactions (Dated)'!H:H,'Transactions (Dated)'!B:B,'Portfolio Holdings'!H19,'Transactions (Dated)'!C:C,"Sell")-SUMIFS('Transactions (Dated)'!E:E,'Transactions (Dated)'!B:B,'Portfolio Holdings'!H19,'Transactions (Dated)'!C:C,"Sell")*K19</f>
        <v>0</v>
      </c>
      <c r="Q19" s="41">
        <f ca="1">HLOOKUP($B19,'Share Values'!$BF:$BW,Q$3,FALSE)</f>
        <v>376.245</v>
      </c>
      <c r="R19" s="41">
        <f t="shared" ca="1" si="10"/>
        <v>13437.275</v>
      </c>
      <c r="S19" s="41">
        <f>ABS(SUMPRODUCT(--('Transactions (Dated)'!B:B='Portfolio Holdings'!H19),--('Transactions (Dated)'!C:C="Buy"),'Transactions (Dated)'!H:H))</f>
        <v>50008.78</v>
      </c>
      <c r="T19" s="9">
        <f ca="1">+R19/S19</f>
        <v>0.26869831657560933</v>
      </c>
    </row>
    <row r="20" spans="1:20" x14ac:dyDescent="0.15">
      <c r="A20" s="2">
        <f t="shared" ca="1" si="9"/>
        <v>76</v>
      </c>
      <c r="B20" s="2" t="str">
        <f ca="1">CHAR(A20)</f>
        <v>L</v>
      </c>
      <c r="C20" t="str">
        <f t="shared" si="1"/>
        <v>GPS CN EQUITY</v>
      </c>
      <c r="D20" s="2" t="s">
        <v>141</v>
      </c>
      <c r="G20" t="s">
        <v>153</v>
      </c>
      <c r="H20" s="2" t="s">
        <v>154</v>
      </c>
      <c r="I20" s="6">
        <f>'Share Values'!Q$595</f>
        <v>1.62</v>
      </c>
      <c r="J20" s="40">
        <f>+SUMIFS('Transactions (Dated)'!$E$3:$E$53,'Transactions (Dated)'!$B$3:$B$53,'Portfolio Holdings'!H20,'Transactions (Dated)'!$C$3:$C$53,"BUY")-SUMIFS('Transactions (Dated)'!$E$3:$E$53,'Transactions (Dated)'!$B$3:$B$53,'Portfolio Holdings'!H20,'Transactions (Dated)'!$C$3:$C$53,"SELL")</f>
        <v>41666</v>
      </c>
      <c r="K20" s="6">
        <f>(SUMPRODUCT(--('Transactions (Dated)'!B:B=H20),--('Transactions (Dated)'!C:C="Buy"),'Transactions (Dated)'!E:E,'Transactions (Dated)'!F:F)+SUMPRODUCT(--('Transactions (Dated)'!B:B=H20),--('Transactions (Dated)'!C:C="Buy"),'Transactions (Dated)'!G:G))/(SUMPRODUCT(--('Transactions (Dated)'!B:B=H20),--('Transactions (Dated)'!C:C="Buy"),'Transactions (Dated)'!E:E))</f>
        <v>1.2002400038400614</v>
      </c>
      <c r="L20" s="41">
        <f>+K20*J20</f>
        <v>50009.2</v>
      </c>
      <c r="M20" s="41">
        <f>+I20*J20</f>
        <v>67498.92</v>
      </c>
      <c r="N20" s="9">
        <f>+M20/L20-1</f>
        <v>0.34973004967086063</v>
      </c>
      <c r="O20" s="41">
        <f>+M20-L20</f>
        <v>17489.72</v>
      </c>
      <c r="P20" s="41">
        <f>SUMIFS('Transactions (Dated)'!H:H,'Transactions (Dated)'!B:B,'Portfolio Holdings'!H20,'Transactions (Dated)'!C:C,"Sell")-SUMIFS('Transactions (Dated)'!E:E,'Transactions (Dated)'!B:B,'Portfolio Holdings'!H20,'Transactions (Dated)'!C:C,"Sell")*K20</f>
        <v>0</v>
      </c>
      <c r="Q20" s="41">
        <f ca="1">HLOOKUP($B20,'Share Values'!$BF:$BW,Q$3,FALSE)</f>
        <v>0</v>
      </c>
      <c r="R20" s="41">
        <f t="shared" ca="1" si="10"/>
        <v>17489.72</v>
      </c>
      <c r="S20" s="41">
        <f>ABS(SUMPRODUCT(--('Transactions (Dated)'!B:B='Portfolio Holdings'!H20),--('Transactions (Dated)'!C:C="Buy"),'Transactions (Dated)'!H:H))</f>
        <v>50009.2</v>
      </c>
      <c r="T20" s="9">
        <f ca="1">+R20/S20</f>
        <v>0.34973004967086063</v>
      </c>
    </row>
    <row r="21" spans="1:20" x14ac:dyDescent="0.15">
      <c r="A21" s="2">
        <f t="shared" ca="1" si="9"/>
        <v>77</v>
      </c>
      <c r="B21" s="2" t="str">
        <f ca="1">CHAR(A21)</f>
        <v>M</v>
      </c>
      <c r="C21" t="str">
        <f t="shared" si="1"/>
        <v>HBM CN EQUITY</v>
      </c>
      <c r="D21" s="2" t="s">
        <v>140</v>
      </c>
      <c r="G21" t="s">
        <v>155</v>
      </c>
      <c r="H21" s="2" t="s">
        <v>156</v>
      </c>
      <c r="I21" s="6">
        <f>'Share Values'!R$595</f>
        <v>10.57</v>
      </c>
      <c r="J21" s="40">
        <f>+SUMIFS('Transactions (Dated)'!$E$3:$E$53,'Transactions (Dated)'!$B$3:$B$53,'Portfolio Holdings'!H21,'Transactions (Dated)'!$C$3:$C$53,"BUY")-SUMIFS('Transactions (Dated)'!$E$3:$E$53,'Transactions (Dated)'!$B$3:$B$53,'Portfolio Holdings'!H21,'Transactions (Dated)'!$C$3:$C$53,"SELL")</f>
        <v>5973</v>
      </c>
      <c r="K21" s="6">
        <f>(SUMPRODUCT(--('Transactions (Dated)'!B:B=H21),--('Transactions (Dated)'!C:C="Buy"),'Transactions (Dated)'!E:E,'Transactions (Dated)'!F:F)+SUMPRODUCT(--('Transactions (Dated)'!B:B=H21),--('Transactions (Dated)'!C:C="Buy"),'Transactions (Dated)'!G:G))/(SUMPRODUCT(--('Transactions (Dated)'!B:B=H21),--('Transactions (Dated)'!C:C="Buy"),'Transactions (Dated)'!E:E))</f>
        <v>8.3716742005692275</v>
      </c>
      <c r="L21" s="41">
        <f>+K21*J21</f>
        <v>50004.009999999995</v>
      </c>
      <c r="M21" s="41">
        <f>+I21*J21</f>
        <v>63134.61</v>
      </c>
      <c r="N21" s="9">
        <f>+M21/L21-1</f>
        <v>0.26259094020659557</v>
      </c>
      <c r="O21" s="41">
        <f>+M21-L21</f>
        <v>13130.600000000006</v>
      </c>
      <c r="P21" s="41">
        <f>SUMIFS('Transactions (Dated)'!H:H,'Transactions (Dated)'!B:B,'Portfolio Holdings'!H21,'Transactions (Dated)'!C:C,"Sell")-SUMIFS('Transactions (Dated)'!E:E,'Transactions (Dated)'!B:B,'Portfolio Holdings'!H21,'Transactions (Dated)'!C:C,"Sell")*K21</f>
        <v>0</v>
      </c>
      <c r="Q21" s="41">
        <f ca="1">HLOOKUP($B21,'Share Values'!$BF:$BW,Q$3,FALSE)</f>
        <v>0</v>
      </c>
      <c r="R21" s="41">
        <f t="shared" ca="1" si="10"/>
        <v>13130.600000000006</v>
      </c>
      <c r="S21" s="41">
        <f>ABS(SUMPRODUCT(--('Transactions (Dated)'!B:B='Portfolio Holdings'!H21),--('Transactions (Dated)'!C:C="Buy"),'Transactions (Dated)'!H:H))</f>
        <v>50004.01</v>
      </c>
      <c r="T21" s="9">
        <f ca="1">+R21/S21</f>
        <v>0.26259094020659551</v>
      </c>
    </row>
    <row r="22" spans="1:20" x14ac:dyDescent="0.15">
      <c r="A22" s="2">
        <f t="shared" ca="1" si="9"/>
        <v>78</v>
      </c>
      <c r="B22" s="2" t="str">
        <f ca="1">CHAR(A22)</f>
        <v>N</v>
      </c>
      <c r="C22" t="str">
        <f t="shared" si="1"/>
        <v>FTS CN EQUITY</v>
      </c>
      <c r="D22" s="2" t="s">
        <v>139</v>
      </c>
      <c r="G22" t="s">
        <v>157</v>
      </c>
      <c r="H22" s="2" t="s">
        <v>158</v>
      </c>
      <c r="I22" s="6">
        <f>'Share Values'!S$595</f>
        <v>41.05</v>
      </c>
      <c r="J22" s="40">
        <f>+SUMIFS('Transactions (Dated)'!$E$3:$E$53,'Transactions (Dated)'!$B$3:$B$53,'Portfolio Holdings'!H22,'Transactions (Dated)'!$C$3:$C$53,"BUY")-SUMIFS('Transactions (Dated)'!$E$3:$E$53,'Transactions (Dated)'!$B$3:$B$53,'Portfolio Holdings'!H22,'Transactions (Dated)'!$C$3:$C$53,"SELL")</f>
        <v>1246</v>
      </c>
      <c r="K22" s="6">
        <f>(SUMPRODUCT(--('Transactions (Dated)'!B:B=H22),--('Transactions (Dated)'!C:C="Buy"),'Transactions (Dated)'!E:E,'Transactions (Dated)'!F:F)+SUMPRODUCT(--('Transactions (Dated)'!B:B=H22),--('Transactions (Dated)'!C:C="Buy"),'Transactions (Dated)'!G:G))/(SUMPRODUCT(--('Transactions (Dated)'!B:B=H22),--('Transactions (Dated)'!C:C="Buy"),'Transactions (Dated)'!E:E))</f>
        <v>40.138025682182985</v>
      </c>
      <c r="L22" s="41">
        <f>+K22*J22</f>
        <v>50011.979999999996</v>
      </c>
      <c r="M22" s="41">
        <f>+I22*J22</f>
        <v>51148.299999999996</v>
      </c>
      <c r="N22" s="9">
        <f>+M22/L22-1</f>
        <v>2.2720956058928321E-2</v>
      </c>
      <c r="O22" s="41">
        <f>+M22-L22</f>
        <v>1136.3199999999997</v>
      </c>
      <c r="P22" s="41">
        <f>SUMIFS('Transactions (Dated)'!H:H,'Transactions (Dated)'!B:B,'Portfolio Holdings'!H22,'Transactions (Dated)'!C:C,"Sell")-SUMIFS('Transactions (Dated)'!E:E,'Transactions (Dated)'!B:B,'Portfolio Holdings'!H22,'Transactions (Dated)'!C:C,"Sell")*K22</f>
        <v>0</v>
      </c>
      <c r="Q22" s="41">
        <f ca="1">HLOOKUP($B22,'Share Values'!$BF:$BW,Q$3,FALSE)</f>
        <v>0</v>
      </c>
      <c r="R22" s="41">
        <f t="shared" ca="1" si="10"/>
        <v>1136.3199999999997</v>
      </c>
      <c r="S22" s="41">
        <f>ABS(SUMPRODUCT(--('Transactions (Dated)'!B:B='Portfolio Holdings'!H22),--('Transactions (Dated)'!C:C="Buy"),'Transactions (Dated)'!H:H))</f>
        <v>50011.98</v>
      </c>
      <c r="T22" s="9">
        <f ca="1">+R22/S22</f>
        <v>2.2720956058928272E-2</v>
      </c>
    </row>
    <row r="23" spans="1:20" x14ac:dyDescent="0.15">
      <c r="A23" s="2"/>
      <c r="B23" s="2"/>
      <c r="D23" s="2"/>
      <c r="I23" s="41"/>
      <c r="J23" s="47"/>
      <c r="K23" s="41"/>
      <c r="L23" s="41"/>
      <c r="M23" s="41"/>
      <c r="N23" s="9"/>
      <c r="O23" s="41"/>
      <c r="P23" s="41"/>
      <c r="Q23" s="41"/>
      <c r="R23" s="4"/>
      <c r="S23" s="4"/>
      <c r="T23" s="4"/>
    </row>
    <row r="24" spans="1:20" x14ac:dyDescent="0.15">
      <c r="G24" s="48" t="s">
        <v>127</v>
      </c>
      <c r="H24" s="49"/>
      <c r="I24" s="50"/>
      <c r="J24" s="50"/>
      <c r="K24" s="50"/>
      <c r="L24" s="51"/>
      <c r="M24" s="51">
        <f ca="1">SUM(M8:M23)</f>
        <v>1153314.3561999998</v>
      </c>
      <c r="N24" s="52">
        <f>SUMPRODUCT(L8:L23,N8:N23)/SUM(L8:L23)</f>
        <v>0.19548698911912352</v>
      </c>
      <c r="O24" s="51">
        <f>SUM(O8:O23)</f>
        <v>124031.63482394983</v>
      </c>
      <c r="P24" s="51">
        <f>SUM(P8:P23)</f>
        <v>18232.25017605014</v>
      </c>
      <c r="Q24" s="51">
        <f ca="1">SUM(Q8:Q23)</f>
        <v>11050.471200000002</v>
      </c>
      <c r="R24" s="51">
        <f ca="1">SUM(R8:R23)</f>
        <v>153314.35619999998</v>
      </c>
      <c r="S24" s="51">
        <f>SUM(S8:S23)</f>
        <v>688446.6399999999</v>
      </c>
      <c r="T24" s="52">
        <f ca="1">R24/S24</f>
        <v>0.22269606283502233</v>
      </c>
    </row>
    <row r="26" spans="1:20" x14ac:dyDescent="0.15">
      <c r="R26" s="42"/>
      <c r="S26" s="42"/>
      <c r="T26" s="42"/>
    </row>
    <row r="27" spans="1:20" x14ac:dyDescent="0.15">
      <c r="S27" s="4"/>
    </row>
  </sheetData>
  <pageMargins left="0.7" right="0.7" top="0.75" bottom="0.75" header="0.3" footer="0.3"/>
  <pageSetup scale="54" orientation="landscape" r:id="rId1"/>
  <ignoredErrors>
    <ignoredError sqref="N24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B050"/>
  </sheetPr>
  <dimension ref="B2:F11"/>
  <sheetViews>
    <sheetView workbookViewId="0">
      <selection activeCell="E10" sqref="E10"/>
    </sheetView>
  </sheetViews>
  <sheetFormatPr defaultColWidth="9" defaultRowHeight="10.5" x14ac:dyDescent="0.15"/>
  <cols>
    <col min="1" max="1" width="1.85546875" customWidth="1"/>
    <col min="2" max="2" width="12.85546875" customWidth="1"/>
    <col min="3" max="3" width="35.85546875" bestFit="1" customWidth="1"/>
    <col min="4" max="4" width="10.85546875" bestFit="1" customWidth="1"/>
    <col min="5" max="5" width="18.140625" customWidth="1"/>
    <col min="6" max="6" width="12.140625" bestFit="1" customWidth="1"/>
  </cols>
  <sheetData>
    <row r="2" spans="2:6" x14ac:dyDescent="0.15">
      <c r="B2" s="44"/>
      <c r="C2" s="44"/>
      <c r="D2" s="44" t="s">
        <v>145</v>
      </c>
      <c r="E2" s="44" t="s">
        <v>125</v>
      </c>
      <c r="F2" s="44" t="s">
        <v>147</v>
      </c>
    </row>
    <row r="3" spans="2:6" x14ac:dyDescent="0.15">
      <c r="B3" s="44" t="s">
        <v>39</v>
      </c>
      <c r="C3" s="55" t="s">
        <v>131</v>
      </c>
      <c r="D3" s="44" t="s">
        <v>144</v>
      </c>
      <c r="E3" s="44" t="s">
        <v>124</v>
      </c>
      <c r="F3" s="44" t="s">
        <v>45</v>
      </c>
    </row>
    <row r="4" spans="2:6" x14ac:dyDescent="0.15">
      <c r="B4" s="2" t="s">
        <v>133</v>
      </c>
      <c r="C4" t="s">
        <v>134</v>
      </c>
      <c r="D4" s="2">
        <f>COUNTIF('Portfolio Holdings'!D:D,'Industry Breakdown'!B4)</f>
        <v>2</v>
      </c>
      <c r="E4" s="41">
        <f>SUMIF('Portfolio Holdings'!D:D,'Industry Breakdown'!B4,'Portfolio Holdings'!M:M)</f>
        <v>116806.81</v>
      </c>
      <c r="F4" s="9">
        <f t="shared" ref="F4:F10" ca="1" si="0">E4/$E$11</f>
        <v>0.10127924738998408</v>
      </c>
    </row>
    <row r="5" spans="2:6" x14ac:dyDescent="0.15">
      <c r="B5" s="2" t="s">
        <v>139</v>
      </c>
      <c r="C5" t="s">
        <v>135</v>
      </c>
      <c r="D5" s="2">
        <f>COUNTIF('Portfolio Holdings'!D:D,'Industry Breakdown'!B5)</f>
        <v>3</v>
      </c>
      <c r="E5" s="41">
        <f>SUMIF('Portfolio Holdings'!D:D,'Industry Breakdown'!B5,'Portfolio Holdings'!M:M)</f>
        <v>145431.04999999999</v>
      </c>
      <c r="F5" s="9">
        <f t="shared" ca="1" si="0"/>
        <v>0.12609836097000804</v>
      </c>
    </row>
    <row r="6" spans="2:6" x14ac:dyDescent="0.15">
      <c r="B6" s="2" t="s">
        <v>140</v>
      </c>
      <c r="C6" t="s">
        <v>136</v>
      </c>
      <c r="D6" s="2">
        <f>COUNTIF('Portfolio Holdings'!D:D,'Industry Breakdown'!B6)</f>
        <v>2</v>
      </c>
      <c r="E6" s="41">
        <f>SUMIF('Portfolio Holdings'!D:D,'Industry Breakdown'!B6,'Portfolio Holdings'!M:M)</f>
        <v>155867.14000000001</v>
      </c>
      <c r="F6" s="9">
        <f t="shared" ca="1" si="0"/>
        <v>0.13514714280810583</v>
      </c>
    </row>
    <row r="7" spans="2:6" x14ac:dyDescent="0.15">
      <c r="B7" s="2" t="s">
        <v>159</v>
      </c>
      <c r="C7" t="s">
        <v>137</v>
      </c>
      <c r="D7" s="2">
        <f>COUNTIF('Portfolio Holdings'!D:D,'Industry Breakdown'!B7)</f>
        <v>1</v>
      </c>
      <c r="E7" s="41">
        <f>SUMIF('Portfolio Holdings'!D:D,'Industry Breakdown'!B7,'Portfolio Holdings'!M:M)</f>
        <v>48382.359999999993</v>
      </c>
      <c r="F7" s="9">
        <f t="shared" ca="1" si="0"/>
        <v>4.1950713385215034E-2</v>
      </c>
    </row>
    <row r="8" spans="2:6" x14ac:dyDescent="0.15">
      <c r="B8" s="2" t="s">
        <v>141</v>
      </c>
      <c r="C8" t="s">
        <v>138</v>
      </c>
      <c r="D8" s="2">
        <f>COUNTIF('Portfolio Holdings'!D:D,'Industry Breakdown'!B8)</f>
        <v>5</v>
      </c>
      <c r="E8" s="41">
        <f>SUMIF('Portfolio Holdings'!D:D,'Industry Breakdown'!B8,'Portfolio Holdings'!M:M)</f>
        <v>292019.41499999998</v>
      </c>
      <c r="F8" s="9">
        <f t="shared" ca="1" si="0"/>
        <v>0.25320019076339323</v>
      </c>
    </row>
    <row r="9" spans="2:6" x14ac:dyDescent="0.15">
      <c r="B9" s="2" t="s">
        <v>142</v>
      </c>
      <c r="C9" t="s">
        <v>143</v>
      </c>
      <c r="D9" s="2">
        <f>COUNTIF('Portfolio Holdings'!D:D,'Industry Breakdown'!B9)</f>
        <v>1</v>
      </c>
      <c r="E9" s="41">
        <f>SUMIF('Portfolio Holdings'!D:D,'Industry Breakdown'!B9,'Portfolio Holdings'!M:M)</f>
        <v>0</v>
      </c>
      <c r="F9" s="9">
        <f t="shared" ca="1" si="0"/>
        <v>0</v>
      </c>
    </row>
    <row r="10" spans="2:6" x14ac:dyDescent="0.15">
      <c r="B10" s="2" t="s">
        <v>28</v>
      </c>
      <c r="C10" s="35" t="s">
        <v>28</v>
      </c>
      <c r="E10" s="41">
        <f ca="1">'Portfolio Holdings'!M8</f>
        <v>394807.5811999999</v>
      </c>
      <c r="F10" s="9">
        <f t="shared" ca="1" si="0"/>
        <v>0.34232434468329387</v>
      </c>
    </row>
    <row r="11" spans="2:6" x14ac:dyDescent="0.15">
      <c r="C11" s="35" t="s">
        <v>42</v>
      </c>
      <c r="E11" s="4">
        <f ca="1">SUM(E4:E10)</f>
        <v>1153314.3561999998</v>
      </c>
      <c r="F11" s="9">
        <f ca="1">SUM(F4:F10)</f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B2:AB601"/>
  <sheetViews>
    <sheetView showGridLines="0" zoomScale="95" workbookViewId="0">
      <selection activeCell="L9" sqref="L9"/>
    </sheetView>
  </sheetViews>
  <sheetFormatPr defaultColWidth="9" defaultRowHeight="10.5" x14ac:dyDescent="0.15"/>
  <cols>
    <col min="1" max="1" width="1.85546875" customWidth="1"/>
    <col min="2" max="2" width="5.85546875" customWidth="1"/>
    <col min="3" max="3" width="1.85546875" customWidth="1"/>
    <col min="4" max="4" width="15.85546875" customWidth="1"/>
    <col min="5" max="5" width="14.85546875" bestFit="1" customWidth="1"/>
    <col min="6" max="8" width="15.85546875" customWidth="1"/>
    <col min="9" max="9" width="1.85546875" customWidth="1"/>
    <col min="10" max="12" width="15.85546875" customWidth="1"/>
    <col min="13" max="13" width="1.85546875" customWidth="1"/>
    <col min="14" max="15" width="15.85546875" customWidth="1"/>
    <col min="16" max="16" width="1.85546875" customWidth="1"/>
    <col min="17" max="21" width="15.85546875" customWidth="1"/>
    <col min="22" max="22" width="1.85546875" customWidth="1"/>
    <col min="23" max="25" width="15.85546875" customWidth="1"/>
    <col min="26" max="26" width="1.85546875" customWidth="1"/>
    <col min="27" max="28" width="15.85546875" customWidth="1"/>
  </cols>
  <sheetData>
    <row r="2" spans="4:28" ht="15" customHeight="1" x14ac:dyDescent="0.15">
      <c r="D2" s="10" t="s">
        <v>53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51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4" spans="4:28" x14ac:dyDescent="0.15">
      <c r="D4" s="1" t="s">
        <v>54</v>
      </c>
      <c r="E4" s="54">
        <v>2016</v>
      </c>
      <c r="F4" s="13" t="s">
        <v>55</v>
      </c>
      <c r="G4" s="13"/>
      <c r="Q4" s="1"/>
    </row>
    <row r="5" spans="4:28" x14ac:dyDescent="0.15">
      <c r="D5" s="1" t="s">
        <v>40</v>
      </c>
      <c r="E5" s="3">
        <f>+DATE(E4,9,1)</f>
        <v>42614</v>
      </c>
      <c r="Q5" s="1" t="s">
        <v>40</v>
      </c>
      <c r="R5" s="3">
        <f>+'Share Values'!C4</f>
        <v>41913</v>
      </c>
      <c r="S5" s="13" t="str">
        <f>+'Share Values'!D4</f>
        <v>Note: Establishment of Portfolio</v>
      </c>
    </row>
    <row r="6" spans="4:28" x14ac:dyDescent="0.15">
      <c r="D6" s="1" t="s">
        <v>41</v>
      </c>
      <c r="E6" s="3">
        <f>+EOMONTH(E5,11)</f>
        <v>42978</v>
      </c>
      <c r="G6" s="18">
        <f>+E6-E5+1</f>
        <v>365</v>
      </c>
      <c r="Q6" s="1" t="s">
        <v>41</v>
      </c>
      <c r="R6" s="3">
        <f ca="1">+'Share Values'!C5</f>
        <v>43417</v>
      </c>
      <c r="S6" s="13"/>
      <c r="U6" s="18"/>
    </row>
    <row r="8" spans="4:28" x14ac:dyDescent="0.15">
      <c r="D8" s="14" t="s">
        <v>112</v>
      </c>
      <c r="E8" s="14"/>
      <c r="F8" s="15"/>
      <c r="G8" s="15"/>
      <c r="H8" s="15"/>
      <c r="I8" s="9"/>
      <c r="J8" s="14" t="s">
        <v>77</v>
      </c>
      <c r="K8" s="14"/>
      <c r="L8" s="15"/>
      <c r="M8" s="15"/>
      <c r="N8" s="15"/>
      <c r="O8" s="15"/>
      <c r="Q8" s="14" t="s">
        <v>112</v>
      </c>
      <c r="R8" s="14"/>
      <c r="S8" s="15"/>
      <c r="T8" s="15"/>
      <c r="U8" s="15"/>
      <c r="W8" s="14" t="s">
        <v>77</v>
      </c>
      <c r="X8" s="14"/>
      <c r="Y8" s="15"/>
      <c r="Z8" s="15"/>
      <c r="AA8" s="15"/>
      <c r="AB8" s="15"/>
    </row>
    <row r="11" spans="4:28" x14ac:dyDescent="0.15">
      <c r="D11" s="7" t="s">
        <v>56</v>
      </c>
      <c r="E11" s="89">
        <f>MAX(D18:D383)</f>
        <v>42978</v>
      </c>
      <c r="F11" s="9">
        <f ca="1">(E14/E13)-1</f>
        <v>5.3794799411144734E-2</v>
      </c>
      <c r="G11" s="4"/>
      <c r="H11" s="9">
        <f>(G14/G13)-1</f>
        <v>6.3443635546414745E-2</v>
      </c>
      <c r="I11" s="9"/>
      <c r="J11" s="9"/>
      <c r="K11" s="9"/>
      <c r="L11" s="9"/>
      <c r="M11" s="9"/>
      <c r="N11" s="9"/>
      <c r="O11" s="9"/>
      <c r="Q11" s="7" t="s">
        <v>56</v>
      </c>
      <c r="R11" s="3">
        <f>MAX(Q:Q)</f>
        <v>42762</v>
      </c>
      <c r="S11" s="9">
        <f ca="1">(R14/R13)-1</f>
        <v>0.15331435620000011</v>
      </c>
      <c r="T11" s="4"/>
      <c r="U11" s="9">
        <f>(T14/T13)-1</f>
        <v>5.47165223499535E-2</v>
      </c>
      <c r="V11" s="9"/>
      <c r="W11" s="19"/>
      <c r="X11" s="19"/>
      <c r="Y11" s="9"/>
      <c r="Z11" s="9"/>
      <c r="AA11" s="9"/>
      <c r="AB11" s="9"/>
    </row>
    <row r="12" spans="4:28" x14ac:dyDescent="0.15">
      <c r="D12" s="7"/>
      <c r="E12" s="3" t="str">
        <f ca="1">VLOOKUP("*", E18:E100, 1,FALSE)</f>
        <v/>
      </c>
      <c r="F12" s="9"/>
      <c r="G12" s="4"/>
      <c r="H12" s="9"/>
      <c r="I12" s="9"/>
      <c r="J12" s="9"/>
      <c r="K12" s="9"/>
      <c r="L12" s="9"/>
      <c r="M12" s="9"/>
      <c r="N12" s="9"/>
      <c r="O12" s="9"/>
      <c r="Q12" s="7"/>
      <c r="R12" s="3"/>
      <c r="S12" s="9"/>
      <c r="T12" s="9"/>
      <c r="U12" s="9"/>
      <c r="V12" s="9"/>
      <c r="W12" s="19"/>
      <c r="X12" s="19"/>
      <c r="Y12" s="9"/>
      <c r="Z12" s="9"/>
      <c r="AA12" s="9"/>
      <c r="AB12" s="9"/>
    </row>
    <row r="13" spans="4:28" x14ac:dyDescent="0.15">
      <c r="D13" s="7" t="s">
        <v>167</v>
      </c>
      <c r="E13" s="88">
        <f t="array" aca="1" ref="E13" ca="1">INDEX(E$18:E$383,MATCH(TRUE,E$18:E$383&lt;&gt;"",0))</f>
        <v>1094439.2179999999</v>
      </c>
      <c r="G13" s="88">
        <f t="array" ref="G13">INDEX(G$18:G$383,MATCH(TRUE,G$18:G$383&lt;&gt;"",0))</f>
        <v>14683.9</v>
      </c>
      <c r="Q13" s="7" t="s">
        <v>167</v>
      </c>
      <c r="R13" s="88">
        <f t="array" ref="R13">INDEX(R$18:R$383,MATCH(TRUE,R$18:R$383&lt;&gt;"",0))</f>
        <v>1000000</v>
      </c>
      <c r="T13" s="88">
        <f t="array" ref="T13">INDEX(T$18:T$383,MATCH(TRUE,T$18:T$383&lt;&gt;"",0))</f>
        <v>14805.4</v>
      </c>
    </row>
    <row r="14" spans="4:28" x14ac:dyDescent="0.15">
      <c r="D14" s="7" t="s">
        <v>168</v>
      </c>
      <c r="E14" s="78">
        <f ca="1">LOOKUP(2,1/(Returns!E$18:$E$383&lt;&gt;""),Returns!E$18:E$383)</f>
        <v>1153314.3562</v>
      </c>
      <c r="G14" s="78">
        <f>LOOKUP(2,1/(Returns!G$18:G$383&lt;&gt;""),Returns!G$18:G$383)</f>
        <v>15615.5</v>
      </c>
      <c r="Q14" s="7" t="s">
        <v>168</v>
      </c>
      <c r="R14" s="78">
        <f ca="1">LOOKUP(2,1/(Returns!R$18:R$1000&lt;&gt;""),Returns!R$18:R$1000)</f>
        <v>1153314.3562</v>
      </c>
      <c r="T14" s="78">
        <f>LOOKUP(2,1/(Returns!T$18:T$1000&lt;&gt;""),Returns!T$18:T$1000)</f>
        <v>15615.5</v>
      </c>
    </row>
    <row r="16" spans="4:28" x14ac:dyDescent="0.15">
      <c r="E16" s="7" t="s">
        <v>42</v>
      </c>
      <c r="F16" s="7" t="s">
        <v>45</v>
      </c>
      <c r="G16" s="7"/>
      <c r="H16" s="7" t="s">
        <v>47</v>
      </c>
      <c r="I16" s="7"/>
      <c r="J16" s="7" t="s">
        <v>59</v>
      </c>
      <c r="K16" s="7" t="s">
        <v>78</v>
      </c>
      <c r="L16" s="7"/>
      <c r="M16" s="7"/>
      <c r="N16" s="7" t="s">
        <v>80</v>
      </c>
      <c r="O16" s="7"/>
      <c r="R16" s="7" t="s">
        <v>42</v>
      </c>
      <c r="S16" s="7" t="s">
        <v>45</v>
      </c>
      <c r="T16" s="7"/>
      <c r="U16" s="7" t="s">
        <v>47</v>
      </c>
      <c r="V16" s="7"/>
      <c r="W16" s="7" t="s">
        <v>59</v>
      </c>
      <c r="X16" s="7" t="s">
        <v>78</v>
      </c>
      <c r="Y16" s="7"/>
      <c r="Z16" s="7"/>
      <c r="AA16" s="7" t="s">
        <v>80</v>
      </c>
      <c r="AB16" s="7"/>
    </row>
    <row r="17" spans="2:28" ht="12.75" x14ac:dyDescent="0.3">
      <c r="D17" s="8" t="s">
        <v>3</v>
      </c>
      <c r="E17" s="8" t="s">
        <v>43</v>
      </c>
      <c r="F17" s="8" t="s">
        <v>44</v>
      </c>
      <c r="G17" s="8" t="s">
        <v>52</v>
      </c>
      <c r="H17" s="8" t="s">
        <v>44</v>
      </c>
      <c r="I17" s="8"/>
      <c r="J17" s="8" t="s">
        <v>44</v>
      </c>
      <c r="K17" s="8" t="s">
        <v>44</v>
      </c>
      <c r="L17" s="8" t="s">
        <v>79</v>
      </c>
      <c r="M17" s="8"/>
      <c r="N17" s="8" t="s">
        <v>81</v>
      </c>
      <c r="O17" s="8" t="s">
        <v>82</v>
      </c>
      <c r="Q17" s="8" t="s">
        <v>3</v>
      </c>
      <c r="R17" s="8" t="s">
        <v>43</v>
      </c>
      <c r="S17" s="8" t="s">
        <v>44</v>
      </c>
      <c r="T17" s="8" t="s">
        <v>52</v>
      </c>
      <c r="U17" s="8" t="s">
        <v>44</v>
      </c>
      <c r="V17" s="8"/>
      <c r="W17" s="8" t="s">
        <v>44</v>
      </c>
      <c r="X17" s="8" t="s">
        <v>44</v>
      </c>
      <c r="Y17" s="8" t="s">
        <v>79</v>
      </c>
      <c r="Z17" s="8"/>
      <c r="AA17" s="8" t="s">
        <v>81</v>
      </c>
      <c r="AB17" s="8" t="s">
        <v>82</v>
      </c>
    </row>
    <row r="18" spans="2:28" x14ac:dyDescent="0.15">
      <c r="B18" s="2">
        <v>1</v>
      </c>
      <c r="D18" s="3">
        <f>+E5</f>
        <v>42614</v>
      </c>
      <c r="E18" s="4">
        <f ca="1">+IFERROR(VLOOKUP(D18,$Q$18:$U$1048576,COLUMNS($Q$18:$R$18),FALSE),"")</f>
        <v>1094439.2179999999</v>
      </c>
      <c r="F18" s="9">
        <f ca="1">IFERROR(Returns!E18/E$18-1,"")</f>
        <v>0</v>
      </c>
      <c r="G18" s="4">
        <f t="shared" ref="G18:G81" si="0">+IFERROR(VLOOKUP(D18,$Q$18:$U$1048576,COLUMNS($Q$18:$T$18),FALSE),"")</f>
        <v>14683.9</v>
      </c>
      <c r="H18" s="9">
        <f>IFERROR(Returns!G18/G$18-1,"")</f>
        <v>0</v>
      </c>
      <c r="I18" s="9"/>
      <c r="J18" s="17">
        <f ca="1">IF(OR(D18&lt;$R$5,D18&gt;$R$6),"",IFERROR((E18/E17)-1,0))</f>
        <v>0</v>
      </c>
      <c r="K18" s="9"/>
      <c r="L18" s="9"/>
      <c r="M18" s="9"/>
      <c r="N18" s="9"/>
      <c r="O18" s="9"/>
      <c r="Q18" s="3">
        <f>+'Share Values'!E12</f>
        <v>41913</v>
      </c>
      <c r="R18" s="4">
        <f>+'Share Values'!CD12</f>
        <v>1000000</v>
      </c>
      <c r="S18" s="9">
        <f t="shared" ref="S18:S81" si="1">R18/$R$18-1</f>
        <v>0</v>
      </c>
      <c r="T18" s="4">
        <f>+'Share Values'!C12</f>
        <v>14805.4</v>
      </c>
      <c r="U18" s="9">
        <f>Returns!T18/Returns!$T$18-1</f>
        <v>0</v>
      </c>
      <c r="V18" s="9"/>
      <c r="W18" s="9"/>
      <c r="X18" s="9"/>
      <c r="Y18" s="9"/>
      <c r="Z18" s="9"/>
      <c r="AA18" s="9"/>
      <c r="AB18" s="9"/>
    </row>
    <row r="19" spans="2:28" x14ac:dyDescent="0.15">
      <c r="B19" s="2">
        <f ca="1">+OFFSET(B19,-1,0)+1</f>
        <v>2</v>
      </c>
      <c r="D19" s="3">
        <f>+IF(D18+1&lt;=$E$6,D18+1,"")</f>
        <v>42615</v>
      </c>
      <c r="E19" s="4">
        <f t="shared" ref="E19:E81" ca="1" si="2">+IFERROR(VLOOKUP(D19,$Q$18:$U$1048576,COLUMNS($Q$18:$R$18),FALSE),"")</f>
        <v>1098865.568</v>
      </c>
      <c r="F19" s="9">
        <f ca="1">IFERROR(Returns!E19/E$18-1,"")</f>
        <v>4.0444000244150846E-3</v>
      </c>
      <c r="G19" s="4">
        <f t="shared" si="0"/>
        <v>14795.7</v>
      </c>
      <c r="H19" s="9">
        <f>IFERROR(Returns!G19/G$18-1,"")</f>
        <v>7.6137810799583594E-3</v>
      </c>
      <c r="I19" s="9"/>
      <c r="J19" s="17">
        <f ca="1">IF(OR(D19&lt;$R$5,D19&gt;$R$6),"",IFERROR((E19/E18)-1,0))</f>
        <v>4.0444000244150846E-3</v>
      </c>
      <c r="K19" s="17">
        <f ca="1">IFERROR(MIN(J19,0),"")</f>
        <v>0</v>
      </c>
      <c r="L19" s="17" t="str">
        <f ca="1">IFERROR(IF(AND(K19&lt;0,K18&lt;0),(1+K19)*(1+L18)-1,IF(K19&lt;0,K19,"")),"")</f>
        <v/>
      </c>
      <c r="M19" s="9"/>
      <c r="N19" s="17">
        <f>+IFERROR(G19/G18-1,"")</f>
        <v>7.6137810799583594E-3</v>
      </c>
      <c r="O19" s="17">
        <f ca="1">+IFERROR(J19-N19,"")</f>
        <v>-3.5693810555432748E-3</v>
      </c>
      <c r="Q19" s="3">
        <f>+'Share Values'!E13</f>
        <v>41914</v>
      </c>
      <c r="R19" s="4">
        <f ca="1">+'Share Values'!CD13</f>
        <v>1000000</v>
      </c>
      <c r="S19" s="9">
        <f t="shared" ca="1" si="1"/>
        <v>0</v>
      </c>
      <c r="T19" s="4">
        <f>+'Share Values'!C13</f>
        <v>14760.6</v>
      </c>
      <c r="U19" s="9">
        <f>Returns!T19/Returns!$T$18-1</f>
        <v>-3.0259229740499105E-3</v>
      </c>
      <c r="V19" s="9"/>
      <c r="W19" s="17">
        <f ca="1">(R19/R18)-1</f>
        <v>0</v>
      </c>
      <c r="X19" s="17">
        <f ca="1">IF(W19&lt;0,W19,0)</f>
        <v>0</v>
      </c>
      <c r="Y19" s="17" t="str">
        <f ca="1">IF(AND(X19&lt;0,X18&lt;0),(1+X19)*(1+Y18)-1,IF(X19&lt;0,X19,""))</f>
        <v/>
      </c>
      <c r="Z19" s="17"/>
      <c r="AA19" s="17">
        <f>+T19/T18-1</f>
        <v>-3.0259229740499105E-3</v>
      </c>
      <c r="AB19" s="17">
        <f ca="1">+W19-AA19</f>
        <v>3.0259229740499105E-3</v>
      </c>
    </row>
    <row r="20" spans="2:28" x14ac:dyDescent="0.15">
      <c r="B20" s="2">
        <f t="shared" ref="B20:B83" ca="1" si="3">+OFFSET(B20,-1,0)+1</f>
        <v>3</v>
      </c>
      <c r="D20" s="3">
        <f t="shared" ref="D20:D83" si="4">+IF(D19+1&lt;=$E$6,D19+1,"")</f>
        <v>42616</v>
      </c>
      <c r="E20" s="4" t="str">
        <f t="shared" si="2"/>
        <v/>
      </c>
      <c r="F20" s="9" t="str">
        <f ca="1">IFERROR(Returns!E20/E$18-1,"")</f>
        <v/>
      </c>
      <c r="G20" s="4" t="str">
        <f t="shared" si="0"/>
        <v/>
      </c>
      <c r="H20" s="9" t="str">
        <f>IFERROR(Returns!G20/G$18-1,"")</f>
        <v/>
      </c>
      <c r="I20" s="9"/>
      <c r="J20" s="17">
        <f t="shared" ref="J20:J47" ca="1" si="5">IF(OR(D20&lt;$R$5,D20&gt;$R$6),"",IFERROR((E20/E19)-1,0))</f>
        <v>0</v>
      </c>
      <c r="K20" s="17">
        <f t="shared" ref="K20:K83" ca="1" si="6">IFERROR(MIN(J20,0),"")</f>
        <v>0</v>
      </c>
      <c r="L20" s="17" t="str">
        <f t="shared" ref="L20:L83" ca="1" si="7">IFERROR(IF(AND(K20&lt;0,K19&lt;0),(1+K20)*(1+L19)-1,IF(K20&lt;0,K20,"")),"")</f>
        <v/>
      </c>
      <c r="M20" s="9"/>
      <c r="N20" s="17" t="str">
        <f t="shared" ref="N20:N83" si="8">+IFERROR(G20/G19-1,"")</f>
        <v/>
      </c>
      <c r="O20" s="17" t="str">
        <f t="shared" ref="O20:O83" ca="1" si="9">+IFERROR(J20-N20,"")</f>
        <v/>
      </c>
      <c r="Q20" s="3">
        <f>+'Share Values'!E14</f>
        <v>41915</v>
      </c>
      <c r="R20" s="4">
        <f ca="1">+'Share Values'!CD14</f>
        <v>1000000</v>
      </c>
      <c r="S20" s="9">
        <f t="shared" ca="1" si="1"/>
        <v>0</v>
      </c>
      <c r="T20" s="4">
        <f>+'Share Values'!C14</f>
        <v>14789.8</v>
      </c>
      <c r="U20" s="9">
        <f>Returns!T20/Returns!$T$18-1</f>
        <v>-1.0536696070353457E-3</v>
      </c>
      <c r="V20" s="9"/>
      <c r="W20" s="17">
        <f t="shared" ref="W20:W83" ca="1" si="10">(R20/R19)-1</f>
        <v>0</v>
      </c>
      <c r="X20" s="17">
        <f t="shared" ref="X20:X83" ca="1" si="11">IF(W20&lt;0,W20,0)</f>
        <v>0</v>
      </c>
      <c r="Y20" s="17" t="str">
        <f t="shared" ref="Y20:Y83" ca="1" si="12">IF(AND(X20&lt;0,X19&lt;0),(1+X20)*(1+Y19)-1,IF(X20&lt;0,X20,""))</f>
        <v/>
      </c>
      <c r="Z20" s="17"/>
      <c r="AA20" s="17">
        <f t="shared" ref="AA20:AA83" si="13">+T20/T19-1</f>
        <v>1.9782393669633969E-3</v>
      </c>
      <c r="AB20" s="17">
        <f t="shared" ref="AB20:AB83" ca="1" si="14">+W20-AA20</f>
        <v>-1.9782393669633969E-3</v>
      </c>
    </row>
    <row r="21" spans="2:28" x14ac:dyDescent="0.15">
      <c r="B21" s="2">
        <f t="shared" ca="1" si="3"/>
        <v>4</v>
      </c>
      <c r="D21" s="3">
        <f t="shared" si="4"/>
        <v>42617</v>
      </c>
      <c r="E21" s="4" t="str">
        <f t="shared" si="2"/>
        <v/>
      </c>
      <c r="F21" s="9" t="str">
        <f ca="1">IFERROR(Returns!E21/E$18-1,"")</f>
        <v/>
      </c>
      <c r="G21" s="4" t="str">
        <f t="shared" si="0"/>
        <v/>
      </c>
      <c r="H21" s="9" t="str">
        <f>IFERROR(Returns!G21/G$18-1,"")</f>
        <v/>
      </c>
      <c r="I21" s="9"/>
      <c r="J21" s="17">
        <f t="shared" ca="1" si="5"/>
        <v>0</v>
      </c>
      <c r="K21" s="17">
        <f t="shared" ca="1" si="6"/>
        <v>0</v>
      </c>
      <c r="L21" s="17" t="str">
        <f t="shared" ca="1" si="7"/>
        <v/>
      </c>
      <c r="M21" s="9"/>
      <c r="N21" s="17" t="str">
        <f>+IFERROR(G21/G20-1,"")</f>
        <v/>
      </c>
      <c r="O21" s="17" t="str">
        <f t="shared" ca="1" si="9"/>
        <v/>
      </c>
      <c r="Q21" s="3">
        <f>+'Share Values'!E15</f>
        <v>41918</v>
      </c>
      <c r="R21" s="4">
        <f ca="1">+'Share Values'!CD15</f>
        <v>1000000</v>
      </c>
      <c r="S21" s="9">
        <f t="shared" ca="1" si="1"/>
        <v>0</v>
      </c>
      <c r="T21" s="4">
        <f>+'Share Values'!C15</f>
        <v>14743.1</v>
      </c>
      <c r="U21" s="9">
        <f>Returns!T21/Returns!$T$18-1</f>
        <v>-4.207924135788299E-3</v>
      </c>
      <c r="V21" s="9"/>
      <c r="W21" s="17">
        <f t="shared" ca="1" si="10"/>
        <v>0</v>
      </c>
      <c r="X21" s="17">
        <f t="shared" ca="1" si="11"/>
        <v>0</v>
      </c>
      <c r="Y21" s="17" t="str">
        <f t="shared" ca="1" si="12"/>
        <v/>
      </c>
      <c r="Z21" s="17"/>
      <c r="AA21" s="17">
        <f t="shared" si="13"/>
        <v>-3.1575815764918191E-3</v>
      </c>
      <c r="AB21" s="17">
        <f t="shared" ca="1" si="14"/>
        <v>3.1575815764918191E-3</v>
      </c>
    </row>
    <row r="22" spans="2:28" x14ac:dyDescent="0.15">
      <c r="B22" s="2">
        <f t="shared" ca="1" si="3"/>
        <v>5</v>
      </c>
      <c r="D22" s="3">
        <f t="shared" si="4"/>
        <v>42618</v>
      </c>
      <c r="E22" s="4" t="str">
        <f t="shared" si="2"/>
        <v/>
      </c>
      <c r="F22" s="9" t="str">
        <f ca="1">IFERROR(Returns!E22/E$18-1,"")</f>
        <v/>
      </c>
      <c r="G22" s="4" t="str">
        <f t="shared" si="0"/>
        <v/>
      </c>
      <c r="H22" s="9" t="str">
        <f>IFERROR(Returns!G22/G$18-1,"")</f>
        <v/>
      </c>
      <c r="I22" s="9"/>
      <c r="J22" s="17">
        <f t="shared" ca="1" si="5"/>
        <v>0</v>
      </c>
      <c r="K22" s="17">
        <f t="shared" ca="1" si="6"/>
        <v>0</v>
      </c>
      <c r="L22" s="17" t="str">
        <f t="shared" ca="1" si="7"/>
        <v/>
      </c>
      <c r="M22" s="9"/>
      <c r="N22" s="17" t="str">
        <f t="shared" si="8"/>
        <v/>
      </c>
      <c r="O22" s="17" t="str">
        <f t="shared" ca="1" si="9"/>
        <v/>
      </c>
      <c r="Q22" s="3">
        <f>+'Share Values'!E16</f>
        <v>41919</v>
      </c>
      <c r="R22" s="4">
        <f ca="1">+'Share Values'!CD16</f>
        <v>1000000</v>
      </c>
      <c r="S22" s="9">
        <f t="shared" ca="1" si="1"/>
        <v>0</v>
      </c>
      <c r="T22" s="4">
        <f>+'Share Values'!C16</f>
        <v>14576.5</v>
      </c>
      <c r="U22" s="9">
        <f>Returns!T22/Returns!$T$18-1</f>
        <v>-1.5460575195536785E-2</v>
      </c>
      <c r="V22" s="9"/>
      <c r="W22" s="17">
        <f t="shared" ca="1" si="10"/>
        <v>0</v>
      </c>
      <c r="X22" s="17">
        <f t="shared" ca="1" si="11"/>
        <v>0</v>
      </c>
      <c r="Y22" s="17" t="str">
        <f t="shared" ca="1" si="12"/>
        <v/>
      </c>
      <c r="Z22" s="17"/>
      <c r="AA22" s="17">
        <f t="shared" si="13"/>
        <v>-1.1300201450169967E-2</v>
      </c>
      <c r="AB22" s="17">
        <f t="shared" ca="1" si="14"/>
        <v>1.1300201450169967E-2</v>
      </c>
    </row>
    <row r="23" spans="2:28" x14ac:dyDescent="0.15">
      <c r="B23" s="2">
        <f t="shared" ca="1" si="3"/>
        <v>6</v>
      </c>
      <c r="D23" s="3">
        <f t="shared" si="4"/>
        <v>42619</v>
      </c>
      <c r="E23" s="4">
        <f t="shared" ca="1" si="2"/>
        <v>1105225.2279999999</v>
      </c>
      <c r="F23" s="9">
        <f ca="1">IFERROR(Returns!E23/E$18-1,"")</f>
        <v>9.8552846266881655E-3</v>
      </c>
      <c r="G23" s="4">
        <f t="shared" si="0"/>
        <v>14813</v>
      </c>
      <c r="H23" s="9">
        <f>IFERROR(Returns!G23/G$18-1,"")</f>
        <v>8.791942195193414E-3</v>
      </c>
      <c r="I23" s="9"/>
      <c r="J23" s="17">
        <f t="shared" ca="1" si="5"/>
        <v>0</v>
      </c>
      <c r="K23" s="17">
        <f t="shared" ca="1" si="6"/>
        <v>0</v>
      </c>
      <c r="L23" s="17" t="str">
        <f t="shared" ca="1" si="7"/>
        <v/>
      </c>
      <c r="M23" s="9"/>
      <c r="N23" s="17" t="str">
        <f t="shared" si="8"/>
        <v/>
      </c>
      <c r="O23" s="17" t="str">
        <f t="shared" ca="1" si="9"/>
        <v/>
      </c>
      <c r="Q23" s="3">
        <f>+'Share Values'!E17</f>
        <v>41920</v>
      </c>
      <c r="R23" s="4">
        <f ca="1">+'Share Values'!CD17</f>
        <v>1000000</v>
      </c>
      <c r="S23" s="9">
        <f t="shared" ca="1" si="1"/>
        <v>0</v>
      </c>
      <c r="T23" s="4">
        <f>+'Share Values'!C17</f>
        <v>14666.5</v>
      </c>
      <c r="U23" s="9">
        <f>Returns!T23/Returns!$T$18-1</f>
        <v>-9.381712078025517E-3</v>
      </c>
      <c r="V23" s="9"/>
      <c r="W23" s="17">
        <f t="shared" ca="1" si="10"/>
        <v>0</v>
      </c>
      <c r="X23" s="17">
        <f t="shared" ca="1" si="11"/>
        <v>0</v>
      </c>
      <c r="Y23" s="17" t="str">
        <f t="shared" ca="1" si="12"/>
        <v/>
      </c>
      <c r="Z23" s="17"/>
      <c r="AA23" s="17">
        <f t="shared" si="13"/>
        <v>6.1743216821597002E-3</v>
      </c>
      <c r="AB23" s="17">
        <f t="shared" ca="1" si="14"/>
        <v>-6.1743216821597002E-3</v>
      </c>
    </row>
    <row r="24" spans="2:28" x14ac:dyDescent="0.15">
      <c r="B24" s="2">
        <f t="shared" ca="1" si="3"/>
        <v>7</v>
      </c>
      <c r="D24" s="3">
        <f t="shared" si="4"/>
        <v>42620</v>
      </c>
      <c r="E24" s="4">
        <f t="shared" ca="1" si="2"/>
        <v>1102005.8879999998</v>
      </c>
      <c r="F24" s="9">
        <f ca="1">IFERROR(Returns!E24/E$18-1,"")</f>
        <v>6.9137416455409273E-3</v>
      </c>
      <c r="G24" s="4">
        <f t="shared" si="0"/>
        <v>14796.8</v>
      </c>
      <c r="H24" s="9">
        <f>IFERROR(Returns!G24/G$18-1,"")</f>
        <v>7.688693058383711E-3</v>
      </c>
      <c r="I24" s="9"/>
      <c r="J24" s="17">
        <f t="shared" ca="1" si="5"/>
        <v>-2.9128361518002688E-3</v>
      </c>
      <c r="K24" s="17">
        <f t="shared" ca="1" si="6"/>
        <v>-2.9128361518002688E-3</v>
      </c>
      <c r="L24" s="17">
        <f t="shared" ca="1" si="7"/>
        <v>-2.9128361518002688E-3</v>
      </c>
      <c r="M24" s="9"/>
      <c r="N24" s="17">
        <f t="shared" si="8"/>
        <v>-1.0936339701613784E-3</v>
      </c>
      <c r="O24" s="17">
        <f t="shared" ca="1" si="9"/>
        <v>-1.8192021816388904E-3</v>
      </c>
      <c r="Q24" s="3">
        <f>+'Share Values'!E18</f>
        <v>41921</v>
      </c>
      <c r="R24" s="4">
        <f ca="1">+'Share Values'!CD18</f>
        <v>1000000</v>
      </c>
      <c r="S24" s="9">
        <f t="shared" ca="1" si="1"/>
        <v>0</v>
      </c>
      <c r="T24" s="4">
        <f>+'Share Values'!C18</f>
        <v>14460.6</v>
      </c>
      <c r="U24" s="9">
        <f>Returns!T24/Returns!$T$18-1</f>
        <v>-2.3288800032420509E-2</v>
      </c>
      <c r="V24" s="9"/>
      <c r="W24" s="17">
        <f t="shared" ca="1" si="10"/>
        <v>0</v>
      </c>
      <c r="X24" s="17">
        <f t="shared" ca="1" si="11"/>
        <v>0</v>
      </c>
      <c r="Y24" s="17" t="str">
        <f t="shared" ca="1" si="12"/>
        <v/>
      </c>
      <c r="Z24" s="17"/>
      <c r="AA24" s="17">
        <f t="shared" si="13"/>
        <v>-1.4038795895407907E-2</v>
      </c>
      <c r="AB24" s="17">
        <f t="shared" ca="1" si="14"/>
        <v>1.4038795895407907E-2</v>
      </c>
    </row>
    <row r="25" spans="2:28" x14ac:dyDescent="0.15">
      <c r="B25" s="2">
        <f t="shared" ca="1" si="3"/>
        <v>8</v>
      </c>
      <c r="D25" s="3">
        <f t="shared" si="4"/>
        <v>42621</v>
      </c>
      <c r="E25" s="4">
        <f t="shared" ca="1" si="2"/>
        <v>1101407.0179999999</v>
      </c>
      <c r="F25" s="9">
        <f ca="1">IFERROR(Returns!E25/E$18-1,"")</f>
        <v>6.3665481695120985E-3</v>
      </c>
      <c r="G25" s="4">
        <f t="shared" si="0"/>
        <v>14803.3</v>
      </c>
      <c r="H25" s="9">
        <f>IFERROR(Returns!G25/G$18-1,"")</f>
        <v>8.1313547490788896E-3</v>
      </c>
      <c r="I25" s="9"/>
      <c r="J25" s="17">
        <f t="shared" ca="1" si="5"/>
        <v>-5.4343629786479664E-4</v>
      </c>
      <c r="K25" s="17">
        <f t="shared" ca="1" si="6"/>
        <v>-5.4343629786479664E-4</v>
      </c>
      <c r="L25" s="17">
        <f t="shared" ca="1" si="7"/>
        <v>-3.454689508770481E-3</v>
      </c>
      <c r="M25" s="9"/>
      <c r="N25" s="17">
        <f t="shared" si="8"/>
        <v>4.3928416955019145E-4</v>
      </c>
      <c r="O25" s="17">
        <f t="shared" ca="1" si="9"/>
        <v>-9.8272046741498809E-4</v>
      </c>
      <c r="Q25" s="3">
        <f>+'Share Values'!E19</f>
        <v>41922</v>
      </c>
      <c r="R25" s="4">
        <f ca="1">+'Share Values'!CD19</f>
        <v>1000000</v>
      </c>
      <c r="S25" s="9">
        <f t="shared" ca="1" si="1"/>
        <v>0</v>
      </c>
      <c r="T25" s="4">
        <f>+'Share Values'!C19</f>
        <v>14227.4</v>
      </c>
      <c r="U25" s="9">
        <f>Returns!T25/Returns!$T$18-1</f>
        <v>-3.9039809799127356E-2</v>
      </c>
      <c r="V25" s="9"/>
      <c r="W25" s="17">
        <f t="shared" ca="1" si="10"/>
        <v>0</v>
      </c>
      <c r="X25" s="17">
        <f t="shared" ca="1" si="11"/>
        <v>0</v>
      </c>
      <c r="Y25" s="17" t="str">
        <f t="shared" ca="1" si="12"/>
        <v/>
      </c>
      <c r="Z25" s="17"/>
      <c r="AA25" s="17">
        <f t="shared" si="13"/>
        <v>-1.6126578426898019E-2</v>
      </c>
      <c r="AB25" s="17">
        <f t="shared" ca="1" si="14"/>
        <v>1.6126578426898019E-2</v>
      </c>
    </row>
    <row r="26" spans="2:28" x14ac:dyDescent="0.15">
      <c r="B26" s="2">
        <f t="shared" ca="1" si="3"/>
        <v>9</v>
      </c>
      <c r="D26" s="3">
        <f t="shared" si="4"/>
        <v>42622</v>
      </c>
      <c r="E26" s="4">
        <f t="shared" ca="1" si="2"/>
        <v>1098054.0279999999</v>
      </c>
      <c r="F26" s="9">
        <f ca="1">IFERROR(Returns!E26/E$18-1,"")</f>
        <v>3.3028878539329565E-3</v>
      </c>
      <c r="G26" s="4">
        <f t="shared" si="0"/>
        <v>14540</v>
      </c>
      <c r="H26" s="9">
        <f>IFERROR(Returns!G26/G$18-1,"")</f>
        <v>-9.7998488140071949E-3</v>
      </c>
      <c r="I26" s="9"/>
      <c r="J26" s="17">
        <f t="shared" ca="1" si="5"/>
        <v>-3.044278768160158E-3</v>
      </c>
      <c r="K26" s="17">
        <f t="shared" ca="1" si="6"/>
        <v>-3.044278768160158E-3</v>
      </c>
      <c r="L26" s="17">
        <f t="shared" ca="1" si="7"/>
        <v>-6.4884512390085414E-3</v>
      </c>
      <c r="M26" s="9"/>
      <c r="N26" s="17">
        <f>+IFERROR(G26/G25-1,"")</f>
        <v>-1.7786574615119566E-2</v>
      </c>
      <c r="O26" s="17">
        <f t="shared" ca="1" si="9"/>
        <v>1.4742295846959408E-2</v>
      </c>
      <c r="Q26" s="3">
        <f>+'Share Values'!E20</f>
        <v>41926</v>
      </c>
      <c r="R26" s="4">
        <f ca="1">+'Share Values'!CD20</f>
        <v>1000000</v>
      </c>
      <c r="S26" s="9">
        <f t="shared" ca="1" si="1"/>
        <v>0</v>
      </c>
      <c r="T26" s="4">
        <f>+'Share Values'!C20</f>
        <v>14036.7</v>
      </c>
      <c r="U26" s="9">
        <f>Returns!T26/Returns!$T$18-1</f>
        <v>-5.1920245315898228E-2</v>
      </c>
      <c r="V26" s="9"/>
      <c r="W26" s="17">
        <f t="shared" ca="1" si="10"/>
        <v>0</v>
      </c>
      <c r="X26" s="17">
        <f t="shared" ca="1" si="11"/>
        <v>0</v>
      </c>
      <c r="Y26" s="17" t="str">
        <f t="shared" ca="1" si="12"/>
        <v/>
      </c>
      <c r="Z26" s="17"/>
      <c r="AA26" s="17">
        <f t="shared" si="13"/>
        <v>-1.3403713960386199E-2</v>
      </c>
      <c r="AB26" s="17">
        <f t="shared" ca="1" si="14"/>
        <v>1.3403713960386199E-2</v>
      </c>
    </row>
    <row r="27" spans="2:28" x14ac:dyDescent="0.15">
      <c r="B27" s="2">
        <f t="shared" ca="1" si="3"/>
        <v>10</v>
      </c>
      <c r="D27" s="3">
        <f t="shared" si="4"/>
        <v>42623</v>
      </c>
      <c r="E27" s="4" t="str">
        <f t="shared" si="2"/>
        <v/>
      </c>
      <c r="F27" s="9" t="str">
        <f ca="1">IFERROR(Returns!E27/E$18-1,"")</f>
        <v/>
      </c>
      <c r="G27" s="4" t="str">
        <f t="shared" si="0"/>
        <v/>
      </c>
      <c r="H27" s="9" t="str">
        <f>IFERROR(Returns!G27/G$18-1,"")</f>
        <v/>
      </c>
      <c r="I27" s="9"/>
      <c r="J27" s="17">
        <f t="shared" ca="1" si="5"/>
        <v>0</v>
      </c>
      <c r="K27" s="17">
        <f t="shared" ca="1" si="6"/>
        <v>0</v>
      </c>
      <c r="L27" s="17" t="str">
        <f t="shared" ca="1" si="7"/>
        <v/>
      </c>
      <c r="M27" s="9"/>
      <c r="N27" s="17" t="str">
        <f t="shared" si="8"/>
        <v/>
      </c>
      <c r="O27" s="17" t="str">
        <f t="shared" ca="1" si="9"/>
        <v/>
      </c>
      <c r="Q27" s="3">
        <f>+'Share Values'!E21</f>
        <v>41927</v>
      </c>
      <c r="R27" s="4">
        <f ca="1">+'Share Values'!CD21</f>
        <v>1000000</v>
      </c>
      <c r="S27" s="9">
        <f t="shared" ca="1" si="1"/>
        <v>0</v>
      </c>
      <c r="T27" s="4">
        <f>+'Share Values'!C21</f>
        <v>13869.9</v>
      </c>
      <c r="U27" s="9">
        <f>Returns!T27/Returns!$T$18-1</f>
        <v>-6.3186404960352327E-2</v>
      </c>
      <c r="V27" s="9"/>
      <c r="W27" s="17">
        <f t="shared" ca="1" si="10"/>
        <v>0</v>
      </c>
      <c r="X27" s="17">
        <f t="shared" ca="1" si="11"/>
        <v>0</v>
      </c>
      <c r="Y27" s="17" t="str">
        <f t="shared" ca="1" si="12"/>
        <v/>
      </c>
      <c r="Z27" s="17"/>
      <c r="AA27" s="17">
        <f t="shared" si="13"/>
        <v>-1.1883134924875582E-2</v>
      </c>
      <c r="AB27" s="17">
        <f t="shared" ca="1" si="14"/>
        <v>1.1883134924875582E-2</v>
      </c>
    </row>
    <row r="28" spans="2:28" x14ac:dyDescent="0.15">
      <c r="B28" s="2">
        <f t="shared" ca="1" si="3"/>
        <v>11</v>
      </c>
      <c r="D28" s="3">
        <f t="shared" si="4"/>
        <v>42624</v>
      </c>
      <c r="E28" s="4" t="str">
        <f t="shared" si="2"/>
        <v/>
      </c>
      <c r="F28" s="9" t="str">
        <f ca="1">IFERROR(Returns!E28/E$18-1,"")</f>
        <v/>
      </c>
      <c r="G28" s="4" t="str">
        <f t="shared" si="0"/>
        <v/>
      </c>
      <c r="H28" s="9" t="str">
        <f>IFERROR(Returns!G28/G$18-1,"")</f>
        <v/>
      </c>
      <c r="I28" s="9"/>
      <c r="J28" s="17">
        <f t="shared" ca="1" si="5"/>
        <v>0</v>
      </c>
      <c r="K28" s="17">
        <f t="shared" ca="1" si="6"/>
        <v>0</v>
      </c>
      <c r="L28" s="17" t="str">
        <f t="shared" ca="1" si="7"/>
        <v/>
      </c>
      <c r="M28" s="9"/>
      <c r="N28" s="17" t="str">
        <f t="shared" si="8"/>
        <v/>
      </c>
      <c r="O28" s="17" t="str">
        <f t="shared" ca="1" si="9"/>
        <v/>
      </c>
      <c r="Q28" s="3">
        <f>+'Share Values'!E22</f>
        <v>41928</v>
      </c>
      <c r="R28" s="4">
        <f ca="1">+'Share Values'!CD22</f>
        <v>1000000</v>
      </c>
      <c r="S28" s="9">
        <f t="shared" ca="1" si="1"/>
        <v>0</v>
      </c>
      <c r="T28" s="4">
        <f>+'Share Values'!C22</f>
        <v>14053</v>
      </c>
      <c r="U28" s="9">
        <f>Returns!T28/Returns!$T$18-1</f>
        <v>-5.0819295662393404E-2</v>
      </c>
      <c r="V28" s="9"/>
      <c r="W28" s="17">
        <f t="shared" ca="1" si="10"/>
        <v>0</v>
      </c>
      <c r="X28" s="17">
        <f t="shared" ca="1" si="11"/>
        <v>0</v>
      </c>
      <c r="Y28" s="17" t="str">
        <f t="shared" ca="1" si="12"/>
        <v/>
      </c>
      <c r="Z28" s="17"/>
      <c r="AA28" s="17">
        <f t="shared" si="13"/>
        <v>1.3201248747287231E-2</v>
      </c>
      <c r="AB28" s="17">
        <f t="shared" ca="1" si="14"/>
        <v>-1.3201248747287231E-2</v>
      </c>
    </row>
    <row r="29" spans="2:28" x14ac:dyDescent="0.15">
      <c r="B29" s="2">
        <f t="shared" ca="1" si="3"/>
        <v>12</v>
      </c>
      <c r="D29" s="3">
        <f t="shared" si="4"/>
        <v>42625</v>
      </c>
      <c r="E29" s="4">
        <f t="shared" ca="1" si="2"/>
        <v>1103301.858</v>
      </c>
      <c r="F29" s="9">
        <f ca="1">IFERROR(Returns!E29/E$18-1,"")</f>
        <v>8.0978823257045196E-3</v>
      </c>
      <c r="G29" s="4">
        <f t="shared" si="0"/>
        <v>14597.1</v>
      </c>
      <c r="H29" s="9">
        <f>IFERROR(Returns!G29/G$18-1,"")</f>
        <v>-5.9112361157457327E-3</v>
      </c>
      <c r="I29" s="9"/>
      <c r="J29" s="17">
        <f t="shared" ca="1" si="5"/>
        <v>0</v>
      </c>
      <c r="K29" s="17">
        <f t="shared" ca="1" si="6"/>
        <v>0</v>
      </c>
      <c r="L29" s="17" t="str">
        <f t="shared" ca="1" si="7"/>
        <v/>
      </c>
      <c r="M29" s="9"/>
      <c r="N29" s="17" t="str">
        <f t="shared" si="8"/>
        <v/>
      </c>
      <c r="O29" s="17" t="str">
        <f t="shared" ca="1" si="9"/>
        <v/>
      </c>
      <c r="Q29" s="3">
        <f>+'Share Values'!E23</f>
        <v>41929</v>
      </c>
      <c r="R29" s="4">
        <f ca="1">+'Share Values'!CD23</f>
        <v>999990</v>
      </c>
      <c r="S29" s="9">
        <f t="shared" ca="1" si="1"/>
        <v>-9.9999999999544897E-6</v>
      </c>
      <c r="T29" s="4">
        <f>+'Share Values'!C23</f>
        <v>14227.7</v>
      </c>
      <c r="U29" s="9">
        <f>Returns!T29/Returns!$T$18-1</f>
        <v>-3.9019546922068882E-2</v>
      </c>
      <c r="V29" s="9"/>
      <c r="W29" s="17">
        <f t="shared" ca="1" si="10"/>
        <v>-9.9999999999544897E-6</v>
      </c>
      <c r="X29" s="17">
        <f t="shared" ca="1" si="11"/>
        <v>-9.9999999999544897E-6</v>
      </c>
      <c r="Y29" s="17">
        <f t="shared" ca="1" si="12"/>
        <v>-9.9999999999544897E-6</v>
      </c>
      <c r="Z29" s="17"/>
      <c r="AA29" s="17">
        <f t="shared" si="13"/>
        <v>1.2431509286273457E-2</v>
      </c>
      <c r="AB29" s="17">
        <f t="shared" ca="1" si="14"/>
        <v>-1.2441509286273411E-2</v>
      </c>
    </row>
    <row r="30" spans="2:28" x14ac:dyDescent="0.15">
      <c r="B30" s="2">
        <f t="shared" ca="1" si="3"/>
        <v>13</v>
      </c>
      <c r="D30" s="3">
        <f t="shared" si="4"/>
        <v>42626</v>
      </c>
      <c r="E30" s="4">
        <f t="shared" ca="1" si="2"/>
        <v>1093733.4179999998</v>
      </c>
      <c r="F30" s="9">
        <f ca="1">IFERROR(Returns!E30/E$18-1,"")</f>
        <v>-6.4489648067422856E-4</v>
      </c>
      <c r="G30" s="4">
        <f t="shared" si="0"/>
        <v>14349.1</v>
      </c>
      <c r="H30" s="9">
        <f>IFERROR(Returns!G30/G$18-1,"")</f>
        <v>-2.2800482160733826E-2</v>
      </c>
      <c r="I30" s="9"/>
      <c r="J30" s="17">
        <f t="shared" ca="1" si="5"/>
        <v>-8.6725495208946901E-3</v>
      </c>
      <c r="K30" s="17">
        <f t="shared" ca="1" si="6"/>
        <v>-8.6725495208946901E-3</v>
      </c>
      <c r="L30" s="17">
        <f t="shared" ca="1" si="7"/>
        <v>-8.6725495208946901E-3</v>
      </c>
      <c r="M30" s="9"/>
      <c r="N30" s="17">
        <f t="shared" si="8"/>
        <v>-1.6989676031540557E-2</v>
      </c>
      <c r="O30" s="17">
        <f t="shared" ca="1" si="9"/>
        <v>8.3171265106458669E-3</v>
      </c>
      <c r="Q30" s="3">
        <f>+'Share Values'!E24</f>
        <v>41932</v>
      </c>
      <c r="R30" s="4">
        <f ca="1">+'Share Values'!CD24</f>
        <v>1003967.5</v>
      </c>
      <c r="S30" s="9">
        <f t="shared" ca="1" si="1"/>
        <v>3.9674999999999017E-3</v>
      </c>
      <c r="T30" s="4">
        <f>+'Share Values'!C24</f>
        <v>14337.8</v>
      </c>
      <c r="U30" s="9">
        <f>Returns!T30/Returns!$T$18-1</f>
        <v>-3.1583071041647037E-2</v>
      </c>
      <c r="V30" s="9"/>
      <c r="W30" s="17">
        <f t="shared" ca="1" si="10"/>
        <v>3.9775397753978314E-3</v>
      </c>
      <c r="X30" s="17">
        <f t="shared" ca="1" si="11"/>
        <v>0</v>
      </c>
      <c r="Y30" s="17" t="str">
        <f t="shared" ca="1" si="12"/>
        <v/>
      </c>
      <c r="Z30" s="17"/>
      <c r="AA30" s="17">
        <f t="shared" si="13"/>
        <v>7.7384257469583773E-3</v>
      </c>
      <c r="AB30" s="17">
        <f t="shared" ca="1" si="14"/>
        <v>-3.7608859715605458E-3</v>
      </c>
    </row>
    <row r="31" spans="2:28" x14ac:dyDescent="0.15">
      <c r="B31" s="2">
        <f t="shared" ca="1" si="3"/>
        <v>14</v>
      </c>
      <c r="D31" s="3">
        <f t="shared" si="4"/>
        <v>42627</v>
      </c>
      <c r="E31" s="4">
        <f t="shared" ca="1" si="2"/>
        <v>1095129.318</v>
      </c>
      <c r="F31" s="9">
        <f ca="1">IFERROR(Returns!E31/E$18-1,"")</f>
        <v>6.3055123450461714E-4</v>
      </c>
      <c r="G31" s="4">
        <f t="shared" si="0"/>
        <v>14366.5</v>
      </c>
      <c r="H31" s="9">
        <f>IFERROR(Returns!G31/G$18-1,"")</f>
        <v>-2.1615510865641951E-2</v>
      </c>
      <c r="I31" s="9"/>
      <c r="J31" s="17">
        <f t="shared" ca="1" si="5"/>
        <v>1.2762707777116411E-3</v>
      </c>
      <c r="K31" s="17">
        <f t="shared" ca="1" si="6"/>
        <v>0</v>
      </c>
      <c r="L31" s="17" t="str">
        <f t="shared" ca="1" si="7"/>
        <v/>
      </c>
      <c r="M31" s="9"/>
      <c r="N31" s="17">
        <f t="shared" si="8"/>
        <v>1.2126196068045214E-3</v>
      </c>
      <c r="O31" s="17">
        <f t="shared" ca="1" si="9"/>
        <v>6.3651170907119692E-5</v>
      </c>
      <c r="Q31" s="3">
        <f>+'Share Values'!E25</f>
        <v>41933</v>
      </c>
      <c r="R31" s="4">
        <f ca="1">+'Share Values'!CD25</f>
        <v>1002626.25</v>
      </c>
      <c r="S31" s="9">
        <f t="shared" ca="1" si="1"/>
        <v>2.6262500000000522E-3</v>
      </c>
      <c r="T31" s="4">
        <f>+'Share Values'!C25</f>
        <v>14547.7</v>
      </c>
      <c r="U31" s="9">
        <f>Returns!T31/Returns!$T$18-1</f>
        <v>-1.7405811393140236E-2</v>
      </c>
      <c r="V31" s="9"/>
      <c r="W31" s="17">
        <f t="shared" ca="1" si="10"/>
        <v>-1.3359496198831478E-3</v>
      </c>
      <c r="X31" s="17">
        <f t="shared" ca="1" si="11"/>
        <v>-1.3359496198831478E-3</v>
      </c>
      <c r="Y31" s="17">
        <f t="shared" ca="1" si="12"/>
        <v>-1.3359496198831478E-3</v>
      </c>
      <c r="Z31" s="17"/>
      <c r="AA31" s="17">
        <f t="shared" si="13"/>
        <v>1.4639623931147039E-2</v>
      </c>
      <c r="AB31" s="17">
        <f t="shared" ca="1" si="14"/>
        <v>-1.5975573551030187E-2</v>
      </c>
    </row>
    <row r="32" spans="2:28" x14ac:dyDescent="0.15">
      <c r="B32" s="2">
        <f t="shared" ca="1" si="3"/>
        <v>15</v>
      </c>
      <c r="D32" s="3">
        <f t="shared" si="4"/>
        <v>42628</v>
      </c>
      <c r="E32" s="4">
        <f t="shared" ca="1" si="2"/>
        <v>1098510.068</v>
      </c>
      <c r="F32" s="9">
        <f ca="1">IFERROR(Returns!E32/E$18-1,"")</f>
        <v>3.7195761382156078E-3</v>
      </c>
      <c r="G32" s="4">
        <f t="shared" si="0"/>
        <v>14503.7</v>
      </c>
      <c r="H32" s="9">
        <f>IFERROR(Returns!G32/G$18-1,"")</f>
        <v>-1.2271944102043686E-2</v>
      </c>
      <c r="I32" s="9"/>
      <c r="J32" s="17">
        <f t="shared" ca="1" si="5"/>
        <v>3.087078342651095E-3</v>
      </c>
      <c r="K32" s="17">
        <f t="shared" ca="1" si="6"/>
        <v>0</v>
      </c>
      <c r="L32" s="17" t="str">
        <f t="shared" ca="1" si="7"/>
        <v/>
      </c>
      <c r="M32" s="9"/>
      <c r="N32" s="17">
        <f t="shared" si="8"/>
        <v>9.5499947795218976E-3</v>
      </c>
      <c r="O32" s="17">
        <f t="shared" ca="1" si="9"/>
        <v>-6.4629164368708025E-3</v>
      </c>
      <c r="Q32" s="3">
        <f>+'Share Values'!E26</f>
        <v>41934</v>
      </c>
      <c r="R32" s="4">
        <f ca="1">+'Share Values'!CD26</f>
        <v>1001423.75</v>
      </c>
      <c r="S32" s="9">
        <f t="shared" ca="1" si="1"/>
        <v>1.4237500000000569E-3</v>
      </c>
      <c r="T32" s="4">
        <f>+'Share Values'!C26</f>
        <v>14312.1</v>
      </c>
      <c r="U32" s="9">
        <f>Returns!T32/Returns!$T$18-1</f>
        <v>-3.3318924176313991E-2</v>
      </c>
      <c r="V32" s="9"/>
      <c r="W32" s="17">
        <f t="shared" ca="1" si="10"/>
        <v>-1.1993502065201778E-3</v>
      </c>
      <c r="X32" s="17">
        <f t="shared" ca="1" si="11"/>
        <v>-1.1993502065201778E-3</v>
      </c>
      <c r="Y32" s="17">
        <f t="shared" ca="1" si="12"/>
        <v>-2.533697554950809E-3</v>
      </c>
      <c r="Z32" s="17"/>
      <c r="AA32" s="17">
        <f t="shared" si="13"/>
        <v>-1.6194999896890994E-2</v>
      </c>
      <c r="AB32" s="17">
        <f t="shared" ca="1" si="14"/>
        <v>1.4995649690370816E-2</v>
      </c>
    </row>
    <row r="33" spans="2:28" x14ac:dyDescent="0.15">
      <c r="B33" s="2">
        <f t="shared" ca="1" si="3"/>
        <v>16</v>
      </c>
      <c r="D33" s="3">
        <f t="shared" si="4"/>
        <v>42629</v>
      </c>
      <c r="E33" s="4">
        <f t="shared" ca="1" si="2"/>
        <v>1096008.0379999999</v>
      </c>
      <c r="F33" s="9">
        <f ca="1">IFERROR(Returns!E33/E$18-1,"")</f>
        <v>1.4334464392338209E-3</v>
      </c>
      <c r="G33" s="4">
        <f t="shared" si="0"/>
        <v>14450.7</v>
      </c>
      <c r="H33" s="9">
        <f>IFERROR(Returns!G33/G$18-1,"")</f>
        <v>-1.5881339426174201E-2</v>
      </c>
      <c r="I33" s="9"/>
      <c r="J33" s="17">
        <f t="shared" ca="1" si="5"/>
        <v>-2.2776577774615836E-3</v>
      </c>
      <c r="K33" s="17">
        <f t="shared" ca="1" si="6"/>
        <v>-2.2776577774615836E-3</v>
      </c>
      <c r="L33" s="17">
        <f t="shared" ca="1" si="7"/>
        <v>-2.2776577774615836E-3</v>
      </c>
      <c r="M33" s="9"/>
      <c r="N33" s="17">
        <f t="shared" si="8"/>
        <v>-3.6542399525638647E-3</v>
      </c>
      <c r="O33" s="17">
        <f t="shared" ca="1" si="9"/>
        <v>1.3765821751022811E-3</v>
      </c>
      <c r="Q33" s="3">
        <f>+'Share Values'!E27</f>
        <v>41935</v>
      </c>
      <c r="R33" s="4">
        <f ca="1">+'Share Values'!CD27</f>
        <v>1003690</v>
      </c>
      <c r="S33" s="9">
        <f t="shared" ca="1" si="1"/>
        <v>3.6899999999999711E-3</v>
      </c>
      <c r="T33" s="4">
        <f>+'Share Values'!C27</f>
        <v>14486.8</v>
      </c>
      <c r="U33" s="9">
        <f>Returns!T33/Returns!$T$18-1</f>
        <v>-2.1519175435989579E-2</v>
      </c>
      <c r="V33" s="9"/>
      <c r="W33" s="17">
        <f t="shared" ca="1" si="10"/>
        <v>2.2630280138653536E-3</v>
      </c>
      <c r="X33" s="17">
        <f t="shared" ca="1" si="11"/>
        <v>0</v>
      </c>
      <c r="Y33" s="17" t="str">
        <f t="shared" ca="1" si="12"/>
        <v/>
      </c>
      <c r="Z33" s="17"/>
      <c r="AA33" s="17">
        <f t="shared" si="13"/>
        <v>1.2206454678209244E-2</v>
      </c>
      <c r="AB33" s="17">
        <f t="shared" ca="1" si="14"/>
        <v>-9.9434266643438907E-3</v>
      </c>
    </row>
    <row r="34" spans="2:28" x14ac:dyDescent="0.15">
      <c r="B34" s="2">
        <f t="shared" ca="1" si="3"/>
        <v>17</v>
      </c>
      <c r="D34" s="3">
        <f t="shared" si="4"/>
        <v>42630</v>
      </c>
      <c r="E34" s="4" t="str">
        <f t="shared" si="2"/>
        <v/>
      </c>
      <c r="F34" s="9" t="str">
        <f ca="1">IFERROR(Returns!E34/E$18-1,"")</f>
        <v/>
      </c>
      <c r="G34" s="4" t="str">
        <f t="shared" si="0"/>
        <v/>
      </c>
      <c r="H34" s="9" t="str">
        <f>IFERROR(Returns!G34/G$18-1,"")</f>
        <v/>
      </c>
      <c r="I34" s="9"/>
      <c r="J34" s="17">
        <f t="shared" ca="1" si="5"/>
        <v>0</v>
      </c>
      <c r="K34" s="17">
        <f t="shared" ca="1" si="6"/>
        <v>0</v>
      </c>
      <c r="L34" s="17" t="str">
        <f t="shared" ca="1" si="7"/>
        <v/>
      </c>
      <c r="M34" s="9"/>
      <c r="N34" s="17" t="str">
        <f t="shared" si="8"/>
        <v/>
      </c>
      <c r="O34" s="17" t="str">
        <f t="shared" ca="1" si="9"/>
        <v/>
      </c>
      <c r="Q34" s="3">
        <f>+'Share Values'!E28</f>
        <v>41936</v>
      </c>
      <c r="R34" s="4">
        <f ca="1">+'Share Values'!CD28</f>
        <v>1003181.25</v>
      </c>
      <c r="S34" s="9">
        <f t="shared" ca="1" si="1"/>
        <v>3.1812499999999133E-3</v>
      </c>
      <c r="T34" s="4">
        <f>+'Share Values'!C28</f>
        <v>14543.8</v>
      </c>
      <c r="U34" s="9">
        <f>Returns!T34/Returns!$T$18-1</f>
        <v>-1.7669228794899183E-2</v>
      </c>
      <c r="V34" s="9"/>
      <c r="W34" s="17">
        <f t="shared" ca="1" si="10"/>
        <v>-5.068796142234655E-4</v>
      </c>
      <c r="X34" s="17">
        <f t="shared" ca="1" si="11"/>
        <v>-5.068796142234655E-4</v>
      </c>
      <c r="Y34" s="17">
        <f t="shared" ca="1" si="12"/>
        <v>-5.068796142234655E-4</v>
      </c>
      <c r="Z34" s="17"/>
      <c r="AA34" s="17">
        <f t="shared" si="13"/>
        <v>3.9346163403926049E-3</v>
      </c>
      <c r="AB34" s="17">
        <f t="shared" ca="1" si="14"/>
        <v>-4.4414959546160704E-3</v>
      </c>
    </row>
    <row r="35" spans="2:28" x14ac:dyDescent="0.15">
      <c r="B35" s="2">
        <f t="shared" ca="1" si="3"/>
        <v>18</v>
      </c>
      <c r="D35" s="3">
        <f t="shared" si="4"/>
        <v>42631</v>
      </c>
      <c r="E35" s="4" t="str">
        <f t="shared" si="2"/>
        <v/>
      </c>
      <c r="F35" s="9" t="str">
        <f ca="1">IFERROR(Returns!E35/E$18-1,"")</f>
        <v/>
      </c>
      <c r="G35" s="4" t="str">
        <f t="shared" si="0"/>
        <v/>
      </c>
      <c r="H35" s="9" t="str">
        <f>IFERROR(Returns!G35/G$18-1,"")</f>
        <v/>
      </c>
      <c r="I35" s="9"/>
      <c r="J35" s="17">
        <f t="shared" ca="1" si="5"/>
        <v>0</v>
      </c>
      <c r="K35" s="17">
        <f t="shared" ca="1" si="6"/>
        <v>0</v>
      </c>
      <c r="L35" s="17" t="str">
        <f t="shared" ca="1" si="7"/>
        <v/>
      </c>
      <c r="M35" s="9"/>
      <c r="N35" s="17" t="str">
        <f t="shared" si="8"/>
        <v/>
      </c>
      <c r="O35" s="17" t="str">
        <f t="shared" ca="1" si="9"/>
        <v/>
      </c>
      <c r="Q35" s="3">
        <f>+'Share Values'!E29</f>
        <v>41939</v>
      </c>
      <c r="R35" s="4">
        <f ca="1">+'Share Values'!CD29</f>
        <v>1003967.5</v>
      </c>
      <c r="S35" s="9">
        <f t="shared" ca="1" si="1"/>
        <v>3.9674999999999017E-3</v>
      </c>
      <c r="T35" s="4">
        <f>+'Share Values'!C29</f>
        <v>14469</v>
      </c>
      <c r="U35" s="9">
        <f>Returns!T35/Returns!$T$18-1</f>
        <v>-2.272143947478622E-2</v>
      </c>
      <c r="V35" s="9"/>
      <c r="W35" s="17">
        <f t="shared" ca="1" si="10"/>
        <v>7.8375667408048244E-4</v>
      </c>
      <c r="X35" s="17">
        <f t="shared" ca="1" si="11"/>
        <v>0</v>
      </c>
      <c r="Y35" s="17" t="str">
        <f t="shared" ca="1" si="12"/>
        <v/>
      </c>
      <c r="Z35" s="17"/>
      <c r="AA35" s="17">
        <f t="shared" si="13"/>
        <v>-5.1430850259216454E-3</v>
      </c>
      <c r="AB35" s="17">
        <f t="shared" ca="1" si="14"/>
        <v>5.9268417000021278E-3</v>
      </c>
    </row>
    <row r="36" spans="2:28" x14ac:dyDescent="0.15">
      <c r="B36" s="2">
        <f t="shared" ca="1" si="3"/>
        <v>19</v>
      </c>
      <c r="D36" s="3">
        <f t="shared" si="4"/>
        <v>42632</v>
      </c>
      <c r="E36" s="4">
        <f t="shared" ca="1" si="2"/>
        <v>1097680.148</v>
      </c>
      <c r="F36" s="9">
        <f ca="1">IFERROR(Returns!E36/E$18-1,"")</f>
        <v>2.9612699789054453E-3</v>
      </c>
      <c r="G36" s="4">
        <f t="shared" si="0"/>
        <v>14496.2</v>
      </c>
      <c r="H36" s="9">
        <f>IFERROR(Returns!G36/G$18-1,"")</f>
        <v>-1.2782707591307396E-2</v>
      </c>
      <c r="I36" s="9"/>
      <c r="J36" s="17">
        <f t="shared" ca="1" si="5"/>
        <v>0</v>
      </c>
      <c r="K36" s="17">
        <f t="shared" ca="1" si="6"/>
        <v>0</v>
      </c>
      <c r="L36" s="17" t="str">
        <f t="shared" ca="1" si="7"/>
        <v/>
      </c>
      <c r="M36" s="9"/>
      <c r="N36" s="17" t="str">
        <f t="shared" si="8"/>
        <v/>
      </c>
      <c r="O36" s="17" t="str">
        <f t="shared" ca="1" si="9"/>
        <v/>
      </c>
      <c r="Q36" s="3">
        <f>+'Share Values'!E30</f>
        <v>41940</v>
      </c>
      <c r="R36" s="4">
        <f ca="1">+'Share Values'!CD30</f>
        <v>1005123.75</v>
      </c>
      <c r="S36" s="9">
        <f t="shared" ca="1" si="1"/>
        <v>5.1237500000000935E-3</v>
      </c>
      <c r="T36" s="4">
        <f>+'Share Values'!C30</f>
        <v>14624.3</v>
      </c>
      <c r="U36" s="9">
        <f>Returns!T36/Returns!$T$18-1</f>
        <v>-1.2232023450903129E-2</v>
      </c>
      <c r="V36" s="9"/>
      <c r="W36" s="17">
        <f t="shared" ca="1" si="10"/>
        <v>1.1516807067957213E-3</v>
      </c>
      <c r="X36" s="17">
        <f t="shared" ca="1" si="11"/>
        <v>0</v>
      </c>
      <c r="Y36" s="17" t="str">
        <f t="shared" ca="1" si="12"/>
        <v/>
      </c>
      <c r="Z36" s="17"/>
      <c r="AA36" s="17">
        <f t="shared" si="13"/>
        <v>1.0733291865367312E-2</v>
      </c>
      <c r="AB36" s="17">
        <f t="shared" ca="1" si="14"/>
        <v>-9.5816111585715902E-3</v>
      </c>
    </row>
    <row r="37" spans="2:28" x14ac:dyDescent="0.15">
      <c r="B37" s="2">
        <f t="shared" ca="1" si="3"/>
        <v>20</v>
      </c>
      <c r="D37" s="3">
        <f t="shared" si="4"/>
        <v>42633</v>
      </c>
      <c r="E37" s="4">
        <f t="shared" ca="1" si="2"/>
        <v>1102247.1979999999</v>
      </c>
      <c r="F37" s="9">
        <f ca="1">IFERROR(Returns!E37/E$18-1,"")</f>
        <v>7.1342289928795211E-3</v>
      </c>
      <c r="G37" s="4">
        <f t="shared" si="0"/>
        <v>14522</v>
      </c>
      <c r="H37" s="9">
        <f>IFERROR(Returns!G37/G$18-1,"")</f>
        <v>-1.1025681188240211E-2</v>
      </c>
      <c r="I37" s="9"/>
      <c r="J37" s="17">
        <f t="shared" ca="1" si="5"/>
        <v>4.1606382408583276E-3</v>
      </c>
      <c r="K37" s="17">
        <f t="shared" ca="1" si="6"/>
        <v>0</v>
      </c>
      <c r="L37" s="17" t="str">
        <f t="shared" ca="1" si="7"/>
        <v/>
      </c>
      <c r="M37" s="9"/>
      <c r="N37" s="17">
        <f t="shared" si="8"/>
        <v>1.7797767690843624E-3</v>
      </c>
      <c r="O37" s="17">
        <f t="shared" ca="1" si="9"/>
        <v>2.3808614717739651E-3</v>
      </c>
      <c r="Q37" s="3">
        <f>+'Share Values'!E31</f>
        <v>41941</v>
      </c>
      <c r="R37" s="4">
        <f ca="1">+'Share Values'!CD31</f>
        <v>1004383.75</v>
      </c>
      <c r="S37" s="9">
        <f t="shared" ca="1" si="1"/>
        <v>4.3837499999999086E-3</v>
      </c>
      <c r="T37" s="4">
        <f>+'Share Values'!C31</f>
        <v>14527.6</v>
      </c>
      <c r="U37" s="9">
        <f>Returns!T37/Returns!$T$18-1</f>
        <v>-1.8763424156051145E-2</v>
      </c>
      <c r="V37" s="9"/>
      <c r="W37" s="17">
        <f t="shared" ca="1" si="10"/>
        <v>-7.36227753050267E-4</v>
      </c>
      <c r="X37" s="17">
        <f t="shared" ca="1" si="11"/>
        <v>-7.36227753050267E-4</v>
      </c>
      <c r="Y37" s="17">
        <f t="shared" ca="1" si="12"/>
        <v>-7.36227753050267E-4</v>
      </c>
      <c r="Z37" s="17"/>
      <c r="AA37" s="17">
        <f t="shared" si="13"/>
        <v>-6.6122822972722872E-3</v>
      </c>
      <c r="AB37" s="17">
        <f t="shared" ca="1" si="14"/>
        <v>5.8760545442220202E-3</v>
      </c>
    </row>
    <row r="38" spans="2:28" x14ac:dyDescent="0.15">
      <c r="B38" s="2">
        <f t="shared" ca="1" si="3"/>
        <v>21</v>
      </c>
      <c r="D38" s="3">
        <f t="shared" si="4"/>
        <v>42634</v>
      </c>
      <c r="E38" s="4">
        <f t="shared" ca="1" si="2"/>
        <v>1111108.858</v>
      </c>
      <c r="F38" s="9">
        <f ca="1">IFERROR(Returns!E38/E$18-1,"")</f>
        <v>1.5231215882835825E-2</v>
      </c>
      <c r="G38" s="4">
        <f t="shared" si="0"/>
        <v>14710.8</v>
      </c>
      <c r="H38" s="9">
        <f>IFERROR(Returns!G38/G$18-1,"")</f>
        <v>1.8319383814926482E-3</v>
      </c>
      <c r="I38" s="9"/>
      <c r="J38" s="17">
        <f t="shared" ca="1" si="5"/>
        <v>8.0396303261913715E-3</v>
      </c>
      <c r="K38" s="17">
        <f t="shared" ca="1" si="6"/>
        <v>0</v>
      </c>
      <c r="L38" s="17" t="str">
        <f t="shared" ca="1" si="7"/>
        <v/>
      </c>
      <c r="M38" s="9"/>
      <c r="N38" s="17">
        <f t="shared" si="8"/>
        <v>1.3000964054537878E-2</v>
      </c>
      <c r="O38" s="17">
        <f t="shared" ca="1" si="9"/>
        <v>-4.9613337283465064E-3</v>
      </c>
      <c r="Q38" s="3">
        <f>+'Share Values'!E32</f>
        <v>41942</v>
      </c>
      <c r="R38" s="4">
        <f ca="1">+'Share Values'!CD32</f>
        <v>1004198.75</v>
      </c>
      <c r="S38" s="9">
        <f t="shared" ca="1" si="1"/>
        <v>4.1987500000000288E-3</v>
      </c>
      <c r="T38" s="4">
        <f>+'Share Values'!C32</f>
        <v>14458.7</v>
      </c>
      <c r="U38" s="9">
        <f>Returns!T38/Returns!$T$18-1</f>
        <v>-2.3417131587123552E-2</v>
      </c>
      <c r="V38" s="9"/>
      <c r="W38" s="17">
        <f t="shared" ca="1" si="10"/>
        <v>-1.8419254592683121E-4</v>
      </c>
      <c r="X38" s="17">
        <f t="shared" ca="1" si="11"/>
        <v>-1.8419254592683121E-4</v>
      </c>
      <c r="Y38" s="17">
        <f t="shared" ca="1" si="12"/>
        <v>-9.2028469131288926E-4</v>
      </c>
      <c r="Z38" s="17"/>
      <c r="AA38" s="17">
        <f t="shared" si="13"/>
        <v>-4.7426966601502585E-3</v>
      </c>
      <c r="AB38" s="17">
        <f t="shared" ca="1" si="14"/>
        <v>4.5585041142234273E-3</v>
      </c>
    </row>
    <row r="39" spans="2:28" x14ac:dyDescent="0.15">
      <c r="B39" s="2">
        <f t="shared" ca="1" si="3"/>
        <v>22</v>
      </c>
      <c r="D39" s="3">
        <f t="shared" si="4"/>
        <v>42635</v>
      </c>
      <c r="E39" s="4">
        <f t="shared" ca="1" si="2"/>
        <v>1109275.648</v>
      </c>
      <c r="F39" s="9">
        <f ca="1">IFERROR(Returns!E39/E$18-1,"")</f>
        <v>1.355619367068428E-2</v>
      </c>
      <c r="G39" s="4">
        <f t="shared" si="0"/>
        <v>14797.2</v>
      </c>
      <c r="H39" s="9">
        <f>IFERROR(Returns!G39/G$18-1,"")</f>
        <v>7.7159337778112125E-3</v>
      </c>
      <c r="I39" s="9"/>
      <c r="J39" s="17">
        <f t="shared" ca="1" si="5"/>
        <v>-1.6498923456517156E-3</v>
      </c>
      <c r="K39" s="17">
        <f t="shared" ca="1" si="6"/>
        <v>-1.6498923456517156E-3</v>
      </c>
      <c r="L39" s="17">
        <f t="shared" ca="1" si="7"/>
        <v>-1.6498923456517156E-3</v>
      </c>
      <c r="M39" s="9"/>
      <c r="N39" s="17">
        <f t="shared" si="8"/>
        <v>5.873235989884984E-3</v>
      </c>
      <c r="O39" s="17">
        <f t="shared" ca="1" si="9"/>
        <v>-7.5231283355366996E-3</v>
      </c>
      <c r="Q39" s="3">
        <f>+'Share Values'!E33</f>
        <v>41943</v>
      </c>
      <c r="R39" s="4">
        <f ca="1">+'Share Values'!CD33</f>
        <v>1004753.75</v>
      </c>
      <c r="S39" s="9">
        <f t="shared" ca="1" si="1"/>
        <v>4.75374999999989E-3</v>
      </c>
      <c r="T39" s="4">
        <f>+'Share Values'!C33</f>
        <v>14613.3</v>
      </c>
      <c r="U39" s="9">
        <f>Returns!T39/Returns!$T$18-1</f>
        <v>-1.2974995609710049E-2</v>
      </c>
      <c r="V39" s="9"/>
      <c r="W39" s="17">
        <f t="shared" ca="1" si="10"/>
        <v>5.5267943721304391E-4</v>
      </c>
      <c r="X39" s="17">
        <f t="shared" ca="1" si="11"/>
        <v>0</v>
      </c>
      <c r="Y39" s="17" t="str">
        <f t="shared" ca="1" si="12"/>
        <v/>
      </c>
      <c r="Z39" s="17"/>
      <c r="AA39" s="17">
        <f t="shared" si="13"/>
        <v>1.0692524224169331E-2</v>
      </c>
      <c r="AB39" s="17">
        <f t="shared" ca="1" si="14"/>
        <v>-1.0139844786956287E-2</v>
      </c>
    </row>
    <row r="40" spans="2:28" x14ac:dyDescent="0.15">
      <c r="B40" s="2">
        <f t="shared" ca="1" si="3"/>
        <v>23</v>
      </c>
      <c r="D40" s="3">
        <f t="shared" si="4"/>
        <v>42636</v>
      </c>
      <c r="E40" s="4">
        <f t="shared" ca="1" si="2"/>
        <v>1104451.3279999997</v>
      </c>
      <c r="F40" s="9">
        <f ca="1">IFERROR(Returns!E40/E$18-1,"")</f>
        <v>9.1481644986153299E-3</v>
      </c>
      <c r="G40" s="4">
        <f t="shared" si="0"/>
        <v>14697.9</v>
      </c>
      <c r="H40" s="9">
        <f>IFERROR(Returns!G40/G$18-1,"")</f>
        <v>9.5342517995899989E-4</v>
      </c>
      <c r="I40" s="9"/>
      <c r="J40" s="17">
        <f t="shared" ca="1" si="5"/>
        <v>-4.3490723056063274E-3</v>
      </c>
      <c r="K40" s="17">
        <f t="shared" ca="1" si="6"/>
        <v>-4.3490723056063274E-3</v>
      </c>
      <c r="L40" s="17">
        <f t="shared" ca="1" si="7"/>
        <v>-5.9917891501503062E-3</v>
      </c>
      <c r="M40" s="9"/>
      <c r="N40" s="17">
        <f t="shared" si="8"/>
        <v>-6.7107290568486633E-3</v>
      </c>
      <c r="O40" s="17">
        <f t="shared" ca="1" si="9"/>
        <v>2.3616567512423359E-3</v>
      </c>
      <c r="Q40" s="3">
        <f>+'Share Values'!E34</f>
        <v>41946</v>
      </c>
      <c r="R40" s="4">
        <f ca="1">+'Share Values'!CD34</f>
        <v>1003782.5</v>
      </c>
      <c r="S40" s="9">
        <f t="shared" ca="1" si="1"/>
        <v>3.782500000000022E-3</v>
      </c>
      <c r="T40" s="4">
        <f>+'Share Values'!C34</f>
        <v>14537.6</v>
      </c>
      <c r="U40" s="9">
        <f>Returns!T40/Returns!$T$18-1</f>
        <v>-1.8087994920772066E-2</v>
      </c>
      <c r="V40" s="9"/>
      <c r="W40" s="17">
        <f t="shared" ca="1" si="10"/>
        <v>-9.6665476491131219E-4</v>
      </c>
      <c r="X40" s="17">
        <f t="shared" ca="1" si="11"/>
        <v>-9.6665476491131219E-4</v>
      </c>
      <c r="Y40" s="17">
        <f t="shared" ca="1" si="12"/>
        <v>-9.6665476491131219E-4</v>
      </c>
      <c r="Z40" s="17"/>
      <c r="AA40" s="17">
        <f t="shared" si="13"/>
        <v>-5.180212546105234E-3</v>
      </c>
      <c r="AB40" s="17">
        <f t="shared" ca="1" si="14"/>
        <v>4.2135577811939218E-3</v>
      </c>
    </row>
    <row r="41" spans="2:28" x14ac:dyDescent="0.15">
      <c r="B41" s="2">
        <f t="shared" ca="1" si="3"/>
        <v>24</v>
      </c>
      <c r="D41" s="3">
        <f t="shared" si="4"/>
        <v>42637</v>
      </c>
      <c r="E41" s="4" t="str">
        <f t="shared" si="2"/>
        <v/>
      </c>
      <c r="F41" s="9" t="str">
        <f ca="1">IFERROR(Returns!E41/E$18-1,"")</f>
        <v/>
      </c>
      <c r="G41" s="4" t="str">
        <f t="shared" si="0"/>
        <v/>
      </c>
      <c r="H41" s="9" t="str">
        <f>IFERROR(Returns!G41/G$18-1,"")</f>
        <v/>
      </c>
      <c r="I41" s="9"/>
      <c r="J41" s="17">
        <f t="shared" ca="1" si="5"/>
        <v>0</v>
      </c>
      <c r="K41" s="17">
        <f t="shared" ca="1" si="6"/>
        <v>0</v>
      </c>
      <c r="L41" s="17" t="str">
        <f t="shared" ca="1" si="7"/>
        <v/>
      </c>
      <c r="M41" s="9"/>
      <c r="N41" s="17" t="str">
        <f t="shared" si="8"/>
        <v/>
      </c>
      <c r="O41" s="17" t="str">
        <f t="shared" ca="1" si="9"/>
        <v/>
      </c>
      <c r="Q41" s="3">
        <f>+'Share Values'!E35</f>
        <v>41947</v>
      </c>
      <c r="R41" s="4">
        <f ca="1">+'Share Values'!CD35</f>
        <v>1004152.5</v>
      </c>
      <c r="S41" s="9">
        <f t="shared" ca="1" si="1"/>
        <v>4.1525000000000034E-3</v>
      </c>
      <c r="T41" s="4">
        <f>+'Share Values'!C35</f>
        <v>14390.4</v>
      </c>
      <c r="U41" s="9">
        <f>Returns!T41/Returns!$T$18-1</f>
        <v>-2.8030313264079343E-2</v>
      </c>
      <c r="V41" s="9"/>
      <c r="W41" s="17">
        <f t="shared" ca="1" si="10"/>
        <v>3.6860574875530183E-4</v>
      </c>
      <c r="X41" s="17">
        <f t="shared" ca="1" si="11"/>
        <v>0</v>
      </c>
      <c r="Y41" s="17" t="str">
        <f t="shared" ca="1" si="12"/>
        <v/>
      </c>
      <c r="Z41" s="17"/>
      <c r="AA41" s="17">
        <f t="shared" si="13"/>
        <v>-1.0125467752586492E-2</v>
      </c>
      <c r="AB41" s="17">
        <f t="shared" ca="1" si="14"/>
        <v>1.0494073501341794E-2</v>
      </c>
    </row>
    <row r="42" spans="2:28" x14ac:dyDescent="0.15">
      <c r="B42" s="2">
        <f t="shared" ca="1" si="3"/>
        <v>25</v>
      </c>
      <c r="D42" s="3">
        <f t="shared" si="4"/>
        <v>42638</v>
      </c>
      <c r="E42" s="4" t="str">
        <f t="shared" si="2"/>
        <v/>
      </c>
      <c r="F42" s="9" t="str">
        <f ca="1">IFERROR(Returns!E42/E$18-1,"")</f>
        <v/>
      </c>
      <c r="G42" s="4" t="str">
        <f t="shared" si="0"/>
        <v/>
      </c>
      <c r="H42" s="9" t="str">
        <f>IFERROR(Returns!G42/G$18-1,"")</f>
        <v/>
      </c>
      <c r="I42" s="9"/>
      <c r="J42" s="17">
        <f t="shared" ca="1" si="5"/>
        <v>0</v>
      </c>
      <c r="K42" s="17">
        <f t="shared" ca="1" si="6"/>
        <v>0</v>
      </c>
      <c r="L42" s="17" t="str">
        <f t="shared" ca="1" si="7"/>
        <v/>
      </c>
      <c r="M42" s="9"/>
      <c r="N42" s="17" t="str">
        <f t="shared" si="8"/>
        <v/>
      </c>
      <c r="O42" s="17" t="str">
        <f t="shared" ca="1" si="9"/>
        <v/>
      </c>
      <c r="Q42" s="3">
        <f>+'Share Values'!E36</f>
        <v>41948</v>
      </c>
      <c r="R42" s="4">
        <f ca="1">+'Share Values'!CD36</f>
        <v>1003320</v>
      </c>
      <c r="S42" s="9">
        <f t="shared" ca="1" si="1"/>
        <v>3.3199999999999896E-3</v>
      </c>
      <c r="T42" s="4">
        <f>+'Share Values'!C36</f>
        <v>14548.3</v>
      </c>
      <c r="U42" s="9">
        <f>Returns!T42/Returns!$T$18-1</f>
        <v>-1.736528563902362E-2</v>
      </c>
      <c r="V42" s="9"/>
      <c r="W42" s="17">
        <f t="shared" ca="1" si="10"/>
        <v>-8.2905733939819815E-4</v>
      </c>
      <c r="X42" s="17">
        <f t="shared" ca="1" si="11"/>
        <v>-8.2905733939819815E-4</v>
      </c>
      <c r="Y42" s="17">
        <f t="shared" ca="1" si="12"/>
        <v>-8.2905733939819815E-4</v>
      </c>
      <c r="Z42" s="17"/>
      <c r="AA42" s="17">
        <f t="shared" si="13"/>
        <v>1.0972592839670892E-2</v>
      </c>
      <c r="AB42" s="17">
        <f t="shared" ca="1" si="14"/>
        <v>-1.180165017906909E-2</v>
      </c>
    </row>
    <row r="43" spans="2:28" x14ac:dyDescent="0.15">
      <c r="B43" s="2">
        <f t="shared" ca="1" si="3"/>
        <v>26</v>
      </c>
      <c r="D43" s="3">
        <f t="shared" si="4"/>
        <v>42639</v>
      </c>
      <c r="E43" s="4">
        <f t="shared" ca="1" si="2"/>
        <v>1102700.648</v>
      </c>
      <c r="F43" s="9">
        <f ca="1">IFERROR(Returns!E43/E$18-1,"")</f>
        <v>7.5485507683992203E-3</v>
      </c>
      <c r="G43" s="4">
        <f t="shared" si="0"/>
        <v>14619.5</v>
      </c>
      <c r="H43" s="9">
        <f>IFERROR(Returns!G43/G$18-1,"")</f>
        <v>-4.3857558278114217E-3</v>
      </c>
      <c r="I43" s="9"/>
      <c r="J43" s="17">
        <f t="shared" ca="1" si="5"/>
        <v>0</v>
      </c>
      <c r="K43" s="17">
        <f t="shared" ca="1" si="6"/>
        <v>0</v>
      </c>
      <c r="L43" s="17" t="str">
        <f t="shared" ca="1" si="7"/>
        <v/>
      </c>
      <c r="M43" s="9"/>
      <c r="N43" s="17" t="str">
        <f t="shared" si="8"/>
        <v/>
      </c>
      <c r="O43" s="17" t="str">
        <f t="shared" ca="1" si="9"/>
        <v/>
      </c>
      <c r="Q43" s="3">
        <f>+'Share Values'!E37</f>
        <v>41949</v>
      </c>
      <c r="R43" s="4">
        <f ca="1">+'Share Values'!CD37</f>
        <v>1004337.5</v>
      </c>
      <c r="S43" s="9">
        <f t="shared" ca="1" si="1"/>
        <v>4.3375000000001052E-3</v>
      </c>
      <c r="T43" s="4">
        <f>+'Share Values'!C37</f>
        <v>14563.4</v>
      </c>
      <c r="U43" s="9">
        <f>Returns!T43/Returns!$T$18-1</f>
        <v>-1.634538749375225E-2</v>
      </c>
      <c r="V43" s="9"/>
      <c r="W43" s="17">
        <f t="shared" ca="1" si="10"/>
        <v>1.0141330781805458E-3</v>
      </c>
      <c r="X43" s="17">
        <f t="shared" ca="1" si="11"/>
        <v>0</v>
      </c>
      <c r="Y43" s="17" t="str">
        <f t="shared" ca="1" si="12"/>
        <v/>
      </c>
      <c r="Z43" s="17"/>
      <c r="AA43" s="17">
        <f t="shared" si="13"/>
        <v>1.037921956517307E-3</v>
      </c>
      <c r="AB43" s="17">
        <f t="shared" ca="1" si="14"/>
        <v>-2.3788878336761243E-5</v>
      </c>
    </row>
    <row r="44" spans="2:28" x14ac:dyDescent="0.15">
      <c r="B44" s="2">
        <f t="shared" ca="1" si="3"/>
        <v>27</v>
      </c>
      <c r="D44" s="3">
        <f t="shared" si="4"/>
        <v>42640</v>
      </c>
      <c r="E44" s="4">
        <f t="shared" ca="1" si="2"/>
        <v>1098767.8879999998</v>
      </c>
      <c r="F44" s="9">
        <f ca="1">IFERROR(Returns!E44/E$18-1,"")</f>
        <v>3.9551488367808307E-3</v>
      </c>
      <c r="G44" s="4">
        <f t="shared" si="0"/>
        <v>14558</v>
      </c>
      <c r="H44" s="9">
        <f>IFERROR(Returns!G44/G$18-1,"")</f>
        <v>-8.5740164397741792E-3</v>
      </c>
      <c r="I44" s="9"/>
      <c r="J44" s="17">
        <f t="shared" ca="1" si="5"/>
        <v>-3.5664801749534236E-3</v>
      </c>
      <c r="K44" s="17">
        <f t="shared" ca="1" si="6"/>
        <v>-3.5664801749534236E-3</v>
      </c>
      <c r="L44" s="17">
        <f t="shared" ca="1" si="7"/>
        <v>-3.5664801749534236E-3</v>
      </c>
      <c r="M44" s="9"/>
      <c r="N44" s="17">
        <f t="shared" si="8"/>
        <v>-4.2067102158076519E-3</v>
      </c>
      <c r="O44" s="17">
        <f t="shared" ca="1" si="9"/>
        <v>6.402300408542283E-4</v>
      </c>
      <c r="Q44" s="3">
        <f>+'Share Values'!E38</f>
        <v>41950</v>
      </c>
      <c r="R44" s="4">
        <f ca="1">+'Share Values'!CD38</f>
        <v>1005216.25</v>
      </c>
      <c r="S44" s="9">
        <f t="shared" ca="1" si="1"/>
        <v>5.2162499999999223E-3</v>
      </c>
      <c r="T44" s="4">
        <f>+'Share Values'!C38</f>
        <v>14690.8</v>
      </c>
      <c r="U44" s="9">
        <f>Returns!T44/Returns!$T$18-1</f>
        <v>-7.74041903629763E-3</v>
      </c>
      <c r="V44" s="9"/>
      <c r="W44" s="17">
        <f t="shared" ca="1" si="10"/>
        <v>8.749548831941123E-4</v>
      </c>
      <c r="X44" s="17">
        <f t="shared" ca="1" si="11"/>
        <v>0</v>
      </c>
      <c r="Y44" s="17" t="str">
        <f t="shared" ca="1" si="12"/>
        <v/>
      </c>
      <c r="Z44" s="17"/>
      <c r="AA44" s="17">
        <f t="shared" si="13"/>
        <v>8.7479572077948653E-3</v>
      </c>
      <c r="AB44" s="17">
        <f t="shared" ca="1" si="14"/>
        <v>-7.873002324600753E-3</v>
      </c>
    </row>
    <row r="45" spans="2:28" x14ac:dyDescent="0.15">
      <c r="B45" s="2">
        <f t="shared" ca="1" si="3"/>
        <v>28</v>
      </c>
      <c r="D45" s="3">
        <f t="shared" si="4"/>
        <v>42641</v>
      </c>
      <c r="E45" s="4">
        <f t="shared" ca="1" si="2"/>
        <v>1106937.4779999999</v>
      </c>
      <c r="F45" s="9">
        <f ca="1">IFERROR(Returns!E45/E$18-1,"")</f>
        <v>1.1419784483636786E-2</v>
      </c>
      <c r="G45" s="4">
        <f t="shared" si="0"/>
        <v>14731.4</v>
      </c>
      <c r="H45" s="9">
        <f>IFERROR(Returns!G45/G$18-1,"")</f>
        <v>3.2348354320037576E-3</v>
      </c>
      <c r="I45" s="9"/>
      <c r="J45" s="17">
        <f t="shared" ca="1" si="5"/>
        <v>7.4352282126397551E-3</v>
      </c>
      <c r="K45" s="17">
        <f t="shared" ca="1" si="6"/>
        <v>0</v>
      </c>
      <c r="L45" s="17" t="str">
        <f t="shared" ca="1" si="7"/>
        <v/>
      </c>
      <c r="M45" s="9"/>
      <c r="N45" s="17">
        <f t="shared" si="8"/>
        <v>1.1910976782524951E-2</v>
      </c>
      <c r="O45" s="17">
        <f t="shared" ca="1" si="9"/>
        <v>-4.4757485698851962E-3</v>
      </c>
      <c r="Q45" s="3">
        <f>+'Share Values'!E39</f>
        <v>41953</v>
      </c>
      <c r="R45" s="4">
        <f ca="1">+'Share Values'!CD39</f>
        <v>1008407.5</v>
      </c>
      <c r="S45" s="9">
        <f t="shared" ca="1" si="1"/>
        <v>8.4074999999999012E-3</v>
      </c>
      <c r="T45" s="4">
        <f>+'Share Values'!C39</f>
        <v>14709.8</v>
      </c>
      <c r="U45" s="9">
        <f>Returns!T45/Returns!$T$18-1</f>
        <v>-6.4571034892674239E-3</v>
      </c>
      <c r="V45" s="9"/>
      <c r="W45" s="17">
        <f t="shared" ca="1" si="10"/>
        <v>3.1746900231666153E-3</v>
      </c>
      <c r="X45" s="17">
        <f t="shared" ca="1" si="11"/>
        <v>0</v>
      </c>
      <c r="Y45" s="17" t="str">
        <f t="shared" ca="1" si="12"/>
        <v/>
      </c>
      <c r="Z45" s="17"/>
      <c r="AA45" s="17">
        <f t="shared" si="13"/>
        <v>1.2933264355923235E-3</v>
      </c>
      <c r="AB45" s="17">
        <f t="shared" ca="1" si="14"/>
        <v>1.8813635875742918E-3</v>
      </c>
    </row>
    <row r="46" spans="2:28" x14ac:dyDescent="0.15">
      <c r="B46" s="2">
        <f t="shared" ca="1" si="3"/>
        <v>29</v>
      </c>
      <c r="D46" s="3">
        <f t="shared" si="4"/>
        <v>42642</v>
      </c>
      <c r="E46" s="4">
        <f t="shared" ca="1" si="2"/>
        <v>1108248.325</v>
      </c>
      <c r="F46" s="9">
        <f ca="1">IFERROR(Returns!E46/E$18-1,"")</f>
        <v>1.2617518426683461E-2</v>
      </c>
      <c r="G46" s="4">
        <f t="shared" si="0"/>
        <v>14754.6</v>
      </c>
      <c r="H46" s="9">
        <f>IFERROR(Returns!G46/G$18-1,"")</f>
        <v>4.8147971587930716E-3</v>
      </c>
      <c r="I46" s="9"/>
      <c r="J46" s="17">
        <f t="shared" ca="1" si="5"/>
        <v>1.184210514191264E-3</v>
      </c>
      <c r="K46" s="17">
        <f t="shared" ca="1" si="6"/>
        <v>0</v>
      </c>
      <c r="L46" s="17" t="str">
        <f t="shared" ca="1" si="7"/>
        <v/>
      </c>
      <c r="M46" s="9"/>
      <c r="N46" s="17">
        <f t="shared" si="8"/>
        <v>1.5748672902780037E-3</v>
      </c>
      <c r="O46" s="17">
        <f t="shared" ca="1" si="9"/>
        <v>-3.9065677608673965E-4</v>
      </c>
      <c r="Q46" s="3">
        <f>+'Share Values'!E40</f>
        <v>41954</v>
      </c>
      <c r="R46" s="4">
        <f ca="1">+'Share Values'!CD40</f>
        <v>1007713.75</v>
      </c>
      <c r="S46" s="9">
        <f t="shared" ca="1" si="1"/>
        <v>7.7137499999999637E-3</v>
      </c>
      <c r="T46" s="4">
        <f>+'Share Values'!C40</f>
        <v>14709.8</v>
      </c>
      <c r="U46" s="9">
        <f>Returns!T46/Returns!$T$18-1</f>
        <v>-6.4571034892674239E-3</v>
      </c>
      <c r="V46" s="9"/>
      <c r="W46" s="17">
        <f t="shared" ca="1" si="10"/>
        <v>-6.8796592647313304E-4</v>
      </c>
      <c r="X46" s="17">
        <f t="shared" ca="1" si="11"/>
        <v>-6.8796592647313304E-4</v>
      </c>
      <c r="Y46" s="17">
        <f t="shared" ca="1" si="12"/>
        <v>-6.8796592647313304E-4</v>
      </c>
      <c r="Z46" s="17"/>
      <c r="AA46" s="17">
        <f t="shared" si="13"/>
        <v>0</v>
      </c>
      <c r="AB46" s="17">
        <f t="shared" ca="1" si="14"/>
        <v>-6.8796592647313304E-4</v>
      </c>
    </row>
    <row r="47" spans="2:28" x14ac:dyDescent="0.15">
      <c r="B47" s="2">
        <f t="shared" ca="1" si="3"/>
        <v>30</v>
      </c>
      <c r="D47" s="3">
        <f t="shared" si="4"/>
        <v>42643</v>
      </c>
      <c r="E47" s="4">
        <f t="shared" ca="1" si="2"/>
        <v>1106409.6849999998</v>
      </c>
      <c r="F47" s="9">
        <f ca="1">IFERROR(Returns!E47/E$18-1,"")</f>
        <v>1.0937534769518864E-2</v>
      </c>
      <c r="G47" s="4">
        <f t="shared" si="0"/>
        <v>14725.9</v>
      </c>
      <c r="H47" s="9">
        <f>IFERROR(Returns!G47/G$18-1,"")</f>
        <v>2.8602755398769997E-3</v>
      </c>
      <c r="I47" s="9"/>
      <c r="J47" s="17">
        <f t="shared" ca="1" si="5"/>
        <v>-1.6590505562010804E-3</v>
      </c>
      <c r="K47" s="17">
        <f t="shared" ca="1" si="6"/>
        <v>-1.6590505562010804E-3</v>
      </c>
      <c r="L47" s="17">
        <f t="shared" ca="1" si="7"/>
        <v>-1.6590505562010804E-3</v>
      </c>
      <c r="M47" s="9"/>
      <c r="N47" s="17">
        <f t="shared" si="8"/>
        <v>-1.9451560869153672E-3</v>
      </c>
      <c r="O47" s="17">
        <f t="shared" ca="1" si="9"/>
        <v>2.8610553071428679E-4</v>
      </c>
      <c r="Q47" s="3">
        <f>+'Share Values'!E41</f>
        <v>41955</v>
      </c>
      <c r="R47" s="4">
        <f ca="1">+'Share Values'!CD41</f>
        <v>1009008.75</v>
      </c>
      <c r="S47" s="9">
        <f t="shared" ca="1" si="1"/>
        <v>9.0087500000000098E-3</v>
      </c>
      <c r="T47" s="4">
        <f>+'Share Values'!C41</f>
        <v>14856.2</v>
      </c>
      <c r="U47" s="9">
        <f>Returns!T47/Returns!$T$18-1</f>
        <v>3.4311805152174024E-3</v>
      </c>
      <c r="V47" s="9"/>
      <c r="W47" s="17">
        <f t="shared" ca="1" si="10"/>
        <v>1.2850871589278334E-3</v>
      </c>
      <c r="X47" s="17">
        <f t="shared" ca="1" si="11"/>
        <v>0</v>
      </c>
      <c r="Y47" s="17" t="str">
        <f t="shared" ca="1" si="12"/>
        <v/>
      </c>
      <c r="Z47" s="17"/>
      <c r="AA47" s="17">
        <f t="shared" si="13"/>
        <v>9.9525486410421138E-3</v>
      </c>
      <c r="AB47" s="17">
        <f t="shared" ca="1" si="14"/>
        <v>-8.6674614821142804E-3</v>
      </c>
    </row>
    <row r="48" spans="2:28" x14ac:dyDescent="0.15">
      <c r="B48" s="2">
        <f t="shared" ca="1" si="3"/>
        <v>31</v>
      </c>
      <c r="D48" s="3">
        <f t="shared" si="4"/>
        <v>42644</v>
      </c>
      <c r="E48" s="4" t="str">
        <f t="shared" si="2"/>
        <v/>
      </c>
      <c r="F48" s="9" t="str">
        <f ca="1">IFERROR(Returns!E48/E$18-1,"")</f>
        <v/>
      </c>
      <c r="G48" s="4" t="str">
        <f t="shared" si="0"/>
        <v/>
      </c>
      <c r="H48" s="9" t="str">
        <f>IFERROR(Returns!G48/G$18-1,"")</f>
        <v/>
      </c>
      <c r="I48" s="9"/>
      <c r="J48" s="17">
        <f ca="1">IF(OR(D48&lt;$R$5,D48&gt;$R$6),"",IFERROR((E48/E47)-1,0))</f>
        <v>0</v>
      </c>
      <c r="K48" s="17">
        <f t="shared" ca="1" si="6"/>
        <v>0</v>
      </c>
      <c r="L48" s="17" t="str">
        <f t="shared" ca="1" si="7"/>
        <v/>
      </c>
      <c r="M48" s="9"/>
      <c r="N48" s="17" t="str">
        <f t="shared" si="8"/>
        <v/>
      </c>
      <c r="O48" s="17" t="str">
        <f t="shared" ca="1" si="9"/>
        <v/>
      </c>
      <c r="Q48" s="3">
        <f>+'Share Values'!E42</f>
        <v>41956</v>
      </c>
      <c r="R48" s="4">
        <f ca="1">+'Share Values'!CD42</f>
        <v>1013541.25</v>
      </c>
      <c r="S48" s="9">
        <f t="shared" ca="1" si="1"/>
        <v>1.354125000000006E-2</v>
      </c>
      <c r="T48" s="4">
        <f>+'Share Values'!C42</f>
        <v>14778.8</v>
      </c>
      <c r="U48" s="9">
        <f>Returns!T48/Returns!$T$18-1</f>
        <v>-1.7966417658422662E-3</v>
      </c>
      <c r="V48" s="9"/>
      <c r="W48" s="17">
        <f t="shared" ca="1" si="10"/>
        <v>4.4920324030885972E-3</v>
      </c>
      <c r="X48" s="17">
        <f t="shared" ca="1" si="11"/>
        <v>0</v>
      </c>
      <c r="Y48" s="17" t="str">
        <f t="shared" ca="1" si="12"/>
        <v/>
      </c>
      <c r="Z48" s="17"/>
      <c r="AA48" s="17">
        <f t="shared" si="13"/>
        <v>-5.2099460158049338E-3</v>
      </c>
      <c r="AB48" s="17">
        <f t="shared" ca="1" si="14"/>
        <v>9.701978418893531E-3</v>
      </c>
    </row>
    <row r="49" spans="2:28" x14ac:dyDescent="0.15">
      <c r="B49" s="2">
        <f t="shared" ca="1" si="3"/>
        <v>32</v>
      </c>
      <c r="D49" s="3">
        <f t="shared" si="4"/>
        <v>42645</v>
      </c>
      <c r="E49" s="4" t="str">
        <f t="shared" si="2"/>
        <v/>
      </c>
      <c r="F49" s="9" t="str">
        <f ca="1">IFERROR(Returns!E49/E$18-1,"")</f>
        <v/>
      </c>
      <c r="G49" s="4" t="str">
        <f t="shared" si="0"/>
        <v/>
      </c>
      <c r="H49" s="9" t="str">
        <f>IFERROR(Returns!G49/G$18-1,"")</f>
        <v/>
      </c>
      <c r="I49" s="9"/>
      <c r="J49" s="17">
        <f t="shared" ref="J49:J112" ca="1" si="15">IF(OR(D49&lt;$R$5,D49&gt;$R$6),"",IFERROR((E49/E48)-1,0))</f>
        <v>0</v>
      </c>
      <c r="K49" s="17">
        <f t="shared" ca="1" si="6"/>
        <v>0</v>
      </c>
      <c r="L49" s="17" t="str">
        <f t="shared" ca="1" si="7"/>
        <v/>
      </c>
      <c r="M49" s="9"/>
      <c r="N49" s="17" t="str">
        <f t="shared" si="8"/>
        <v/>
      </c>
      <c r="O49" s="17" t="str">
        <f t="shared" ca="1" si="9"/>
        <v/>
      </c>
      <c r="Q49" s="3">
        <f>+'Share Values'!E43</f>
        <v>41957</v>
      </c>
      <c r="R49" s="4">
        <f ca="1">+'Share Values'!CD43</f>
        <v>1008453.75</v>
      </c>
      <c r="S49" s="9">
        <f t="shared" ca="1" si="1"/>
        <v>8.4537499999999266E-3</v>
      </c>
      <c r="T49" s="4">
        <f>+'Share Values'!C43</f>
        <v>14843.1</v>
      </c>
      <c r="U49" s="9">
        <f>Returns!T49/Returns!$T$18-1</f>
        <v>2.5463682170019375E-3</v>
      </c>
      <c r="V49" s="9"/>
      <c r="W49" s="17">
        <f t="shared" ca="1" si="10"/>
        <v>-5.0195292988814977E-3</v>
      </c>
      <c r="X49" s="17">
        <f t="shared" ca="1" si="11"/>
        <v>-5.0195292988814977E-3</v>
      </c>
      <c r="Y49" s="17">
        <f t="shared" ca="1" si="12"/>
        <v>-5.0195292988814977E-3</v>
      </c>
      <c r="Z49" s="17"/>
      <c r="AA49" s="17">
        <f t="shared" si="13"/>
        <v>4.3508268600969124E-3</v>
      </c>
      <c r="AB49" s="17">
        <f t="shared" ca="1" si="14"/>
        <v>-9.3703561589784101E-3</v>
      </c>
    </row>
    <row r="50" spans="2:28" x14ac:dyDescent="0.15">
      <c r="B50" s="2">
        <f t="shared" ca="1" si="3"/>
        <v>33</v>
      </c>
      <c r="D50" s="3">
        <f t="shared" si="4"/>
        <v>42646</v>
      </c>
      <c r="E50" s="4">
        <f t="shared" ca="1" si="2"/>
        <v>1101746.355</v>
      </c>
      <c r="F50" s="9">
        <f ca="1">IFERROR(Returns!E50/E$18-1,"")</f>
        <v>6.6766037618364305E-3</v>
      </c>
      <c r="G50" s="4">
        <f t="shared" si="0"/>
        <v>14689</v>
      </c>
      <c r="H50" s="9">
        <f>IFERROR(Returns!G50/G$18-1,"")</f>
        <v>3.4731917269947843E-4</v>
      </c>
      <c r="I50" s="9"/>
      <c r="J50" s="17">
        <f t="shared" ca="1" si="15"/>
        <v>0</v>
      </c>
      <c r="K50" s="17">
        <f t="shared" ca="1" si="6"/>
        <v>0</v>
      </c>
      <c r="L50" s="17" t="str">
        <f t="shared" ca="1" si="7"/>
        <v/>
      </c>
      <c r="M50" s="9"/>
      <c r="N50" s="17" t="str">
        <f t="shared" si="8"/>
        <v/>
      </c>
      <c r="O50" s="17" t="str">
        <f t="shared" ca="1" si="9"/>
        <v/>
      </c>
      <c r="Q50" s="3">
        <f>+'Share Values'!E44</f>
        <v>41960</v>
      </c>
      <c r="R50" s="4">
        <f ca="1">+'Share Values'!CD44</f>
        <v>1007205</v>
      </c>
      <c r="S50" s="9">
        <f t="shared" ca="1" si="1"/>
        <v>7.2049999999999059E-3</v>
      </c>
      <c r="T50" s="4">
        <f>+'Share Values'!C44</f>
        <v>14882.5</v>
      </c>
      <c r="U50" s="9">
        <f>Returns!T50/Returns!$T$18-1</f>
        <v>5.2075594040013051E-3</v>
      </c>
      <c r="V50" s="9"/>
      <c r="W50" s="17">
        <f t="shared" ca="1" si="10"/>
        <v>-1.2382818746026203E-3</v>
      </c>
      <c r="X50" s="17">
        <f t="shared" ca="1" si="11"/>
        <v>-1.2382818746026203E-3</v>
      </c>
      <c r="Y50" s="17">
        <f t="shared" ca="1" si="12"/>
        <v>-6.2515955813342572E-3</v>
      </c>
      <c r="Z50" s="17"/>
      <c r="AA50" s="17">
        <f t="shared" si="13"/>
        <v>2.6544320256549625E-3</v>
      </c>
      <c r="AB50" s="17">
        <f t="shared" ca="1" si="14"/>
        <v>-3.8927139002575828E-3</v>
      </c>
    </row>
    <row r="51" spans="2:28" x14ac:dyDescent="0.15">
      <c r="B51" s="2">
        <f t="shared" ca="1" si="3"/>
        <v>34</v>
      </c>
      <c r="D51" s="3">
        <f t="shared" si="4"/>
        <v>42647</v>
      </c>
      <c r="E51" s="4">
        <f t="shared" ca="1" si="2"/>
        <v>1084595.2749999999</v>
      </c>
      <c r="F51" s="9">
        <f ca="1">IFERROR(Returns!E51/E$18-1,"")</f>
        <v>-8.994508637938825E-3</v>
      </c>
      <c r="G51" s="4">
        <f t="shared" si="0"/>
        <v>14521</v>
      </c>
      <c r="H51" s="9">
        <f>IFERROR(Returns!G51/G$18-1,"")</f>
        <v>-1.1093782986808631E-2</v>
      </c>
      <c r="I51" s="9"/>
      <c r="J51" s="17">
        <f t="shared" ca="1" si="15"/>
        <v>-1.5567176530391191E-2</v>
      </c>
      <c r="K51" s="17">
        <f t="shared" ca="1" si="6"/>
        <v>-1.5567176530391191E-2</v>
      </c>
      <c r="L51" s="17">
        <f t="shared" ca="1" si="7"/>
        <v>-1.5567176530391191E-2</v>
      </c>
      <c r="M51" s="9"/>
      <c r="N51" s="17">
        <f t="shared" si="8"/>
        <v>-1.1437129825039194E-2</v>
      </c>
      <c r="O51" s="17">
        <f t="shared" ca="1" si="9"/>
        <v>-4.1300467053519974E-3</v>
      </c>
      <c r="Q51" s="3">
        <f>+'Share Values'!E45</f>
        <v>41961</v>
      </c>
      <c r="R51" s="4">
        <f ca="1">+'Share Values'!CD45</f>
        <v>1006280</v>
      </c>
      <c r="S51" s="9">
        <f t="shared" ca="1" si="1"/>
        <v>6.2800000000000633E-3</v>
      </c>
      <c r="T51" s="4">
        <f>+'Share Values'!C45</f>
        <v>14973</v>
      </c>
      <c r="U51" s="9">
        <f>Returns!T51/Returns!$T$18-1</f>
        <v>1.1320193983276328E-2</v>
      </c>
      <c r="V51" s="9"/>
      <c r="W51" s="17">
        <f t="shared" ca="1" si="10"/>
        <v>-9.183830501238166E-4</v>
      </c>
      <c r="X51" s="17">
        <f t="shared" ca="1" si="11"/>
        <v>-9.183830501238166E-4</v>
      </c>
      <c r="Y51" s="17">
        <f t="shared" ca="1" si="12"/>
        <v>-7.1642372720399639E-3</v>
      </c>
      <c r="Z51" s="17"/>
      <c r="AA51" s="17">
        <f t="shared" si="13"/>
        <v>6.080967579371821E-3</v>
      </c>
      <c r="AB51" s="17">
        <f t="shared" ca="1" si="14"/>
        <v>-6.9993506294956376E-3</v>
      </c>
    </row>
    <row r="52" spans="2:28" x14ac:dyDescent="0.15">
      <c r="B52" s="2">
        <f t="shared" ca="1" si="3"/>
        <v>35</v>
      </c>
      <c r="D52" s="3">
        <f t="shared" si="4"/>
        <v>42648</v>
      </c>
      <c r="E52" s="4">
        <f t="shared" ca="1" si="2"/>
        <v>1090831.365</v>
      </c>
      <c r="F52" s="9">
        <f ca="1">IFERROR(Returns!E52/E$18-1,"")</f>
        <v>-3.2965311738306635E-3</v>
      </c>
      <c r="G52" s="4">
        <f t="shared" si="0"/>
        <v>14610.6</v>
      </c>
      <c r="H52" s="9">
        <f>IFERROR(Returns!G52/G$18-1,"")</f>
        <v>-4.9918618350710542E-3</v>
      </c>
      <c r="I52" s="9"/>
      <c r="J52" s="17">
        <f t="shared" ca="1" si="15"/>
        <v>5.749693128618949E-3</v>
      </c>
      <c r="K52" s="17">
        <f t="shared" ca="1" si="6"/>
        <v>0</v>
      </c>
      <c r="L52" s="17" t="str">
        <f t="shared" ca="1" si="7"/>
        <v/>
      </c>
      <c r="M52" s="9"/>
      <c r="N52" s="17">
        <f t="shared" si="8"/>
        <v>6.1703739411886893E-3</v>
      </c>
      <c r="O52" s="17">
        <f t="shared" ca="1" si="9"/>
        <v>-4.2068081256974033E-4</v>
      </c>
      <c r="Q52" s="3">
        <f>+'Share Values'!E46</f>
        <v>41962</v>
      </c>
      <c r="R52" s="4">
        <f ca="1">+'Share Values'!CD46</f>
        <v>1003458.75</v>
      </c>
      <c r="S52" s="9">
        <f t="shared" ca="1" si="1"/>
        <v>3.4587500000000659E-3</v>
      </c>
      <c r="T52" s="4">
        <f>+'Share Values'!C46</f>
        <v>14980.2</v>
      </c>
      <c r="U52" s="9">
        <f>Returns!T52/Returns!$T$18-1</f>
        <v>1.1806503032677274E-2</v>
      </c>
      <c r="V52" s="9"/>
      <c r="W52" s="17">
        <f t="shared" ca="1" si="10"/>
        <v>-2.8036431211988511E-3</v>
      </c>
      <c r="X52" s="17">
        <f t="shared" ca="1" si="11"/>
        <v>-2.8036431211988511E-3</v>
      </c>
      <c r="Y52" s="17">
        <f t="shared" ca="1" si="12"/>
        <v>-9.9477944286924247E-3</v>
      </c>
      <c r="Z52" s="17"/>
      <c r="AA52" s="17">
        <f t="shared" si="13"/>
        <v>4.8086555800441744E-4</v>
      </c>
      <c r="AB52" s="17">
        <f t="shared" ca="1" si="14"/>
        <v>-3.2845086792032685E-3</v>
      </c>
    </row>
    <row r="53" spans="2:28" x14ac:dyDescent="0.15">
      <c r="B53" s="2">
        <f t="shared" ca="1" si="3"/>
        <v>36</v>
      </c>
      <c r="D53" s="3">
        <f t="shared" si="4"/>
        <v>42649</v>
      </c>
      <c r="E53" s="4">
        <f t="shared" ca="1" si="2"/>
        <v>1088796.575</v>
      </c>
      <c r="F53" s="9">
        <f ca="1">IFERROR(Returns!E53/E$18-1,"")</f>
        <v>-5.1557390371220757E-3</v>
      </c>
      <c r="G53" s="4">
        <f t="shared" si="0"/>
        <v>14595.5</v>
      </c>
      <c r="H53" s="9">
        <f>IFERROR(Returns!G53/G$18-1,"")</f>
        <v>-6.0201989934554057E-3</v>
      </c>
      <c r="I53" s="9"/>
      <c r="J53" s="17">
        <f t="shared" ca="1" si="15"/>
        <v>-1.8653570710263079E-3</v>
      </c>
      <c r="K53" s="17">
        <f t="shared" ca="1" si="6"/>
        <v>-1.8653570710263079E-3</v>
      </c>
      <c r="L53" s="17">
        <f t="shared" ca="1" si="7"/>
        <v>-1.8653570710263079E-3</v>
      </c>
      <c r="M53" s="9"/>
      <c r="N53" s="17">
        <f t="shared" si="8"/>
        <v>-1.0334962287654736E-3</v>
      </c>
      <c r="O53" s="17">
        <f t="shared" ca="1" si="9"/>
        <v>-8.3186084226083423E-4</v>
      </c>
      <c r="Q53" s="3">
        <f>+'Share Values'!E47</f>
        <v>41963</v>
      </c>
      <c r="R53" s="4">
        <f ca="1">+'Share Values'!CD47</f>
        <v>1002616.25</v>
      </c>
      <c r="S53" s="9">
        <f t="shared" ca="1" si="1"/>
        <v>2.6162499999999866E-3</v>
      </c>
      <c r="T53" s="4">
        <f>+'Share Values'!C47</f>
        <v>15075.2</v>
      </c>
      <c r="U53" s="9">
        <f>Returns!T53/Returns!$T$18-1</f>
        <v>1.8223080767828082E-2</v>
      </c>
      <c r="V53" s="9"/>
      <c r="W53" s="17">
        <f t="shared" ca="1" si="10"/>
        <v>-8.3959604717187553E-4</v>
      </c>
      <c r="X53" s="17">
        <f t="shared" ca="1" si="11"/>
        <v>-8.3959604717187553E-4</v>
      </c>
      <c r="Y53" s="17">
        <f t="shared" ca="1" si="12"/>
        <v>-1.0779038346983905E-2</v>
      </c>
      <c r="Z53" s="17"/>
      <c r="AA53" s="17">
        <f t="shared" si="13"/>
        <v>6.3417043831190956E-3</v>
      </c>
      <c r="AB53" s="17">
        <f t="shared" ca="1" si="14"/>
        <v>-7.1813004302909711E-3</v>
      </c>
    </row>
    <row r="54" spans="2:28" x14ac:dyDescent="0.15">
      <c r="B54" s="2">
        <f t="shared" ca="1" si="3"/>
        <v>37</v>
      </c>
      <c r="D54" s="3">
        <f t="shared" si="4"/>
        <v>42650</v>
      </c>
      <c r="E54" s="4">
        <f t="shared" ca="1" si="2"/>
        <v>1087528.075</v>
      </c>
      <c r="F54" s="9">
        <f ca="1">IFERROR(Returns!E54/E$18-1,"")</f>
        <v>-6.3147801050381647E-3</v>
      </c>
      <c r="G54" s="4">
        <f t="shared" si="0"/>
        <v>14566.3</v>
      </c>
      <c r="H54" s="9">
        <f>IFERROR(Returns!G54/G$18-1,"")</f>
        <v>-8.0087715116556879E-3</v>
      </c>
      <c r="I54" s="9"/>
      <c r="J54" s="17">
        <f t="shared" ca="1" si="15"/>
        <v>-1.165047750081305E-3</v>
      </c>
      <c r="K54" s="17">
        <f t="shared" ca="1" si="6"/>
        <v>-1.165047750081305E-3</v>
      </c>
      <c r="L54" s="17">
        <f t="shared" ca="1" si="7"/>
        <v>-3.0282315910489244E-3</v>
      </c>
      <c r="M54" s="9"/>
      <c r="N54" s="17">
        <f t="shared" si="8"/>
        <v>-2.0006166284128879E-3</v>
      </c>
      <c r="O54" s="17">
        <f t="shared" ca="1" si="9"/>
        <v>8.3556887833158289E-4</v>
      </c>
      <c r="Q54" s="3">
        <f>+'Share Values'!E48</f>
        <v>41964</v>
      </c>
      <c r="R54" s="4">
        <f ca="1">+'Share Values'!CD48</f>
        <v>1009763.75</v>
      </c>
      <c r="S54" s="9">
        <f t="shared" ca="1" si="1"/>
        <v>9.763750000000071E-3</v>
      </c>
      <c r="T54" s="4">
        <f>+'Share Values'!C48</f>
        <v>15111.1</v>
      </c>
      <c r="U54" s="9">
        <f>Returns!T54/Returns!$T$18-1</f>
        <v>2.0647871722479616E-2</v>
      </c>
      <c r="V54" s="9"/>
      <c r="W54" s="17">
        <f t="shared" ca="1" si="10"/>
        <v>7.1288491484153838E-3</v>
      </c>
      <c r="X54" s="17">
        <f t="shared" ca="1" si="11"/>
        <v>0</v>
      </c>
      <c r="Y54" s="17" t="str">
        <f t="shared" ca="1" si="12"/>
        <v/>
      </c>
      <c r="Z54" s="17"/>
      <c r="AA54" s="17">
        <f t="shared" si="13"/>
        <v>2.3813946083632853E-3</v>
      </c>
      <c r="AB54" s="17">
        <f t="shared" ca="1" si="14"/>
        <v>4.7474545400520984E-3</v>
      </c>
    </row>
    <row r="55" spans="2:28" x14ac:dyDescent="0.15">
      <c r="B55" s="2">
        <f t="shared" ca="1" si="3"/>
        <v>38</v>
      </c>
      <c r="D55" s="3">
        <f t="shared" si="4"/>
        <v>42651</v>
      </c>
      <c r="E55" s="4" t="str">
        <f t="shared" si="2"/>
        <v/>
      </c>
      <c r="F55" s="9" t="str">
        <f ca="1">IFERROR(Returns!E55/E$18-1,"")</f>
        <v/>
      </c>
      <c r="G55" s="4" t="str">
        <f t="shared" si="0"/>
        <v/>
      </c>
      <c r="H55" s="9" t="str">
        <f>IFERROR(Returns!G55/G$18-1,"")</f>
        <v/>
      </c>
      <c r="I55" s="9"/>
      <c r="J55" s="17">
        <f t="shared" ca="1" si="15"/>
        <v>0</v>
      </c>
      <c r="K55" s="17">
        <f t="shared" ca="1" si="6"/>
        <v>0</v>
      </c>
      <c r="L55" s="17" t="str">
        <f t="shared" ca="1" si="7"/>
        <v/>
      </c>
      <c r="M55" s="9"/>
      <c r="N55" s="17" t="str">
        <f t="shared" si="8"/>
        <v/>
      </c>
      <c r="O55" s="17" t="str">
        <f t="shared" ca="1" si="9"/>
        <v/>
      </c>
      <c r="Q55" s="3">
        <f>+'Share Values'!E49</f>
        <v>41967</v>
      </c>
      <c r="R55" s="4">
        <f ca="1">+'Share Values'!CD49</f>
        <v>1008123.75</v>
      </c>
      <c r="S55" s="9">
        <f t="shared" ca="1" si="1"/>
        <v>8.1237499999999851E-3</v>
      </c>
      <c r="T55" s="4">
        <f>+'Share Values'!C49</f>
        <v>15015.4</v>
      </c>
      <c r="U55" s="9">
        <f>Returns!T55/Returns!$T$18-1</f>
        <v>1.418401394085933E-2</v>
      </c>
      <c r="V55" s="9"/>
      <c r="W55" s="17">
        <f t="shared" ca="1" si="10"/>
        <v>-1.6241422808057626E-3</v>
      </c>
      <c r="X55" s="17">
        <f t="shared" ca="1" si="11"/>
        <v>-1.6241422808057626E-3</v>
      </c>
      <c r="Y55" s="17">
        <f t="shared" ca="1" si="12"/>
        <v>-1.6241422808057626E-3</v>
      </c>
      <c r="Z55" s="17"/>
      <c r="AA55" s="17">
        <f t="shared" si="13"/>
        <v>-6.333092891980141E-3</v>
      </c>
      <c r="AB55" s="17">
        <f t="shared" ca="1" si="14"/>
        <v>4.7089506111743784E-3</v>
      </c>
    </row>
    <row r="56" spans="2:28" x14ac:dyDescent="0.15">
      <c r="B56" s="2">
        <f t="shared" ca="1" si="3"/>
        <v>39</v>
      </c>
      <c r="D56" s="3">
        <f t="shared" si="4"/>
        <v>42652</v>
      </c>
      <c r="E56" s="4" t="str">
        <f t="shared" si="2"/>
        <v/>
      </c>
      <c r="F56" s="9" t="str">
        <f ca="1">IFERROR(Returns!E56/E$18-1,"")</f>
        <v/>
      </c>
      <c r="G56" s="4" t="str">
        <f t="shared" si="0"/>
        <v/>
      </c>
      <c r="H56" s="9" t="str">
        <f>IFERROR(Returns!G56/G$18-1,"")</f>
        <v/>
      </c>
      <c r="I56" s="9"/>
      <c r="J56" s="17">
        <f t="shared" ca="1" si="15"/>
        <v>0</v>
      </c>
      <c r="K56" s="17">
        <f t="shared" ca="1" si="6"/>
        <v>0</v>
      </c>
      <c r="L56" s="17" t="str">
        <f t="shared" ca="1" si="7"/>
        <v/>
      </c>
      <c r="M56" s="9"/>
      <c r="N56" s="17" t="str">
        <f t="shared" si="8"/>
        <v/>
      </c>
      <c r="O56" s="17" t="str">
        <f t="shared" ca="1" si="9"/>
        <v/>
      </c>
      <c r="Q56" s="3">
        <f>+'Share Values'!E50</f>
        <v>41968</v>
      </c>
      <c r="R56" s="4">
        <f ca="1">+'Share Values'!CD50</f>
        <v>1006180</v>
      </c>
      <c r="S56" s="9">
        <f t="shared" ca="1" si="1"/>
        <v>6.1800000000000743E-3</v>
      </c>
      <c r="T56" s="4">
        <f>+'Share Values'!C50</f>
        <v>15073.7</v>
      </c>
      <c r="U56" s="9">
        <f>Returns!T56/Returns!$T$18-1</f>
        <v>1.8121766382536153E-2</v>
      </c>
      <c r="V56" s="9"/>
      <c r="W56" s="17">
        <f t="shared" ca="1" si="10"/>
        <v>-1.9280867056251649E-3</v>
      </c>
      <c r="X56" s="17">
        <f t="shared" ca="1" si="11"/>
        <v>-1.9280867056251649E-3</v>
      </c>
      <c r="Y56" s="17">
        <f t="shared" ca="1" si="12"/>
        <v>-3.5490974992912205E-3</v>
      </c>
      <c r="Z56" s="17"/>
      <c r="AA56" s="17">
        <f t="shared" si="13"/>
        <v>3.8826804480733834E-3</v>
      </c>
      <c r="AB56" s="17">
        <f t="shared" ca="1" si="14"/>
        <v>-5.8107671536985483E-3</v>
      </c>
    </row>
    <row r="57" spans="2:28" x14ac:dyDescent="0.15">
      <c r="B57" s="2">
        <f t="shared" ca="1" si="3"/>
        <v>40</v>
      </c>
      <c r="D57" s="3">
        <f t="shared" si="4"/>
        <v>42653</v>
      </c>
      <c r="E57" s="4" t="str">
        <f t="shared" si="2"/>
        <v/>
      </c>
      <c r="F57" s="9" t="str">
        <f ca="1">IFERROR(Returns!E57/E$18-1,"")</f>
        <v/>
      </c>
      <c r="G57" s="4" t="str">
        <f t="shared" si="0"/>
        <v/>
      </c>
      <c r="H57" s="9" t="str">
        <f>IFERROR(Returns!G57/G$18-1,"")</f>
        <v/>
      </c>
      <c r="I57" s="9"/>
      <c r="J57" s="17">
        <f t="shared" ca="1" si="15"/>
        <v>0</v>
      </c>
      <c r="K57" s="17">
        <f t="shared" ca="1" si="6"/>
        <v>0</v>
      </c>
      <c r="L57" s="17" t="str">
        <f t="shared" ca="1" si="7"/>
        <v/>
      </c>
      <c r="M57" s="9"/>
      <c r="N57" s="17" t="str">
        <f t="shared" si="8"/>
        <v/>
      </c>
      <c r="O57" s="17" t="str">
        <f t="shared" ca="1" si="9"/>
        <v/>
      </c>
      <c r="Q57" s="3">
        <f>+'Share Values'!E51</f>
        <v>41969</v>
      </c>
      <c r="R57" s="4">
        <f ca="1">+'Share Values'!CD51</f>
        <v>1004920</v>
      </c>
      <c r="S57" s="9">
        <f t="shared" ca="1" si="1"/>
        <v>4.9200000000000355E-3</v>
      </c>
      <c r="T57" s="4">
        <f>+'Share Values'!C51</f>
        <v>15038.4</v>
      </c>
      <c r="U57" s="9">
        <f>Returns!T57/Returns!$T$18-1</f>
        <v>1.5737501182001123E-2</v>
      </c>
      <c r="V57" s="9"/>
      <c r="W57" s="17">
        <f t="shared" ca="1" si="10"/>
        <v>-1.2522610268540513E-3</v>
      </c>
      <c r="X57" s="17">
        <f t="shared" ca="1" si="11"/>
        <v>-1.2522610268540513E-3</v>
      </c>
      <c r="Y57" s="17">
        <f t="shared" ca="1" si="12"/>
        <v>-4.7969141296664297E-3</v>
      </c>
      <c r="Z57" s="17"/>
      <c r="AA57" s="17">
        <f t="shared" si="13"/>
        <v>-2.3418271559073611E-3</v>
      </c>
      <c r="AB57" s="17">
        <f t="shared" ca="1" si="14"/>
        <v>1.0895661290533099E-3</v>
      </c>
    </row>
    <row r="58" spans="2:28" x14ac:dyDescent="0.15">
      <c r="B58" s="2">
        <f t="shared" ca="1" si="3"/>
        <v>41</v>
      </c>
      <c r="D58" s="3">
        <f t="shared" si="4"/>
        <v>42654</v>
      </c>
      <c r="E58" s="4">
        <f t="shared" ca="1" si="2"/>
        <v>1084460.0150000001</v>
      </c>
      <c r="F58" s="9">
        <f ca="1">IFERROR(Returns!E58/E$18-1,"")</f>
        <v>-9.1180970453854648E-3</v>
      </c>
      <c r="G58" s="4">
        <f t="shared" si="0"/>
        <v>14549.6</v>
      </c>
      <c r="H58" s="9">
        <f>IFERROR(Returns!G58/G$18-1,"")</f>
        <v>-9.1460715477494903E-3</v>
      </c>
      <c r="I58" s="9"/>
      <c r="J58" s="17">
        <f t="shared" ca="1" si="15"/>
        <v>0</v>
      </c>
      <c r="K58" s="17">
        <f t="shared" ca="1" si="6"/>
        <v>0</v>
      </c>
      <c r="L58" s="17" t="str">
        <f t="shared" ca="1" si="7"/>
        <v/>
      </c>
      <c r="M58" s="9"/>
      <c r="N58" s="17" t="str">
        <f t="shared" si="8"/>
        <v/>
      </c>
      <c r="O58" s="17" t="str">
        <f t="shared" ca="1" si="9"/>
        <v/>
      </c>
      <c r="Q58" s="3">
        <f>+'Share Values'!E52</f>
        <v>41970</v>
      </c>
      <c r="R58" s="4">
        <f ca="1">+'Share Values'!CD52</f>
        <v>1003725</v>
      </c>
      <c r="S58" s="9">
        <f t="shared" ca="1" si="1"/>
        <v>3.7249999999999783E-3</v>
      </c>
      <c r="T58" s="4">
        <f>+'Share Values'!C52</f>
        <v>14922.4</v>
      </c>
      <c r="U58" s="9">
        <f>Returns!T58/Returns!$T$18-1</f>
        <v>7.9025220527644269E-3</v>
      </c>
      <c r="V58" s="9"/>
      <c r="W58" s="17">
        <f t="shared" ca="1" si="10"/>
        <v>-1.1891493850256785E-3</v>
      </c>
      <c r="X58" s="17">
        <f t="shared" ca="1" si="11"/>
        <v>-1.1891493850256785E-3</v>
      </c>
      <c r="Y58" s="17">
        <f t="shared" ca="1" si="12"/>
        <v>-5.980359267204749E-3</v>
      </c>
      <c r="Z58" s="17"/>
      <c r="AA58" s="17">
        <f t="shared" si="13"/>
        <v>-7.7135865517607982E-3</v>
      </c>
      <c r="AB58" s="17">
        <f t="shared" ca="1" si="14"/>
        <v>6.5244371667351198E-3</v>
      </c>
    </row>
    <row r="59" spans="2:28" x14ac:dyDescent="0.15">
      <c r="B59" s="2">
        <f t="shared" ca="1" si="3"/>
        <v>42</v>
      </c>
      <c r="D59" s="3">
        <f t="shared" si="4"/>
        <v>42655</v>
      </c>
      <c r="E59" s="4">
        <f t="shared" ca="1" si="2"/>
        <v>1090184.595</v>
      </c>
      <c r="F59" s="9">
        <f ca="1">IFERROR(Returns!E59/E$18-1,"")</f>
        <v>-3.8874913563267111E-3</v>
      </c>
      <c r="G59" s="4">
        <f t="shared" si="0"/>
        <v>14619</v>
      </c>
      <c r="H59" s="9">
        <f>IFERROR(Returns!G59/G$18-1,"")</f>
        <v>-4.419806727095632E-3</v>
      </c>
      <c r="I59" s="9"/>
      <c r="J59" s="17">
        <f t="shared" ca="1" si="15"/>
        <v>5.2787377319760687E-3</v>
      </c>
      <c r="K59" s="17">
        <f t="shared" ca="1" si="6"/>
        <v>0</v>
      </c>
      <c r="L59" s="17" t="str">
        <f t="shared" ca="1" si="7"/>
        <v/>
      </c>
      <c r="M59" s="9"/>
      <c r="N59" s="17">
        <f t="shared" si="8"/>
        <v>4.7698905811843773E-3</v>
      </c>
      <c r="O59" s="17">
        <f t="shared" ca="1" si="9"/>
        <v>5.088471507916914E-4</v>
      </c>
      <c r="Q59" s="3">
        <f>+'Share Values'!E53</f>
        <v>41971</v>
      </c>
      <c r="R59" s="4">
        <f ca="1">+'Share Values'!CD53</f>
        <v>1000290</v>
      </c>
      <c r="S59" s="9">
        <f t="shared" ca="1" si="1"/>
        <v>2.8999999999990145E-4</v>
      </c>
      <c r="T59" s="4">
        <f>+'Share Values'!C53</f>
        <v>14744.7</v>
      </c>
      <c r="U59" s="9">
        <f>Returns!T59/Returns!$T$18-1</f>
        <v>-4.0998554581436197E-3</v>
      </c>
      <c r="V59" s="9"/>
      <c r="W59" s="17">
        <f t="shared" ca="1" si="10"/>
        <v>-3.4222521108869808E-3</v>
      </c>
      <c r="X59" s="17">
        <f t="shared" ca="1" si="11"/>
        <v>-3.4222521108869808E-3</v>
      </c>
      <c r="Y59" s="17">
        <f t="shared" ca="1" si="12"/>
        <v>-9.382145080965687E-3</v>
      </c>
      <c r="Z59" s="17"/>
      <c r="AA59" s="17">
        <f t="shared" si="13"/>
        <v>-1.1908272127807762E-2</v>
      </c>
      <c r="AB59" s="17">
        <f t="shared" ca="1" si="14"/>
        <v>8.4860200169207811E-3</v>
      </c>
    </row>
    <row r="60" spans="2:28" x14ac:dyDescent="0.15">
      <c r="B60" s="2">
        <f t="shared" ca="1" si="3"/>
        <v>43</v>
      </c>
      <c r="D60" s="3">
        <f t="shared" si="4"/>
        <v>42656</v>
      </c>
      <c r="E60" s="4">
        <f t="shared" ca="1" si="2"/>
        <v>1092598.8149999999</v>
      </c>
      <c r="F60" s="9">
        <f ca="1">IFERROR(Returns!E60/E$18-1,"")</f>
        <v>-1.6815945278012556E-3</v>
      </c>
      <c r="G60" s="4">
        <f t="shared" si="0"/>
        <v>14643.7</v>
      </c>
      <c r="H60" s="9">
        <f>IFERROR(Returns!G60/G$18-1,"")</f>
        <v>-2.737692302453687E-3</v>
      </c>
      <c r="I60" s="9"/>
      <c r="J60" s="17">
        <f t="shared" ca="1" si="15"/>
        <v>2.2145057002938007E-3</v>
      </c>
      <c r="K60" s="17">
        <f t="shared" ca="1" si="6"/>
        <v>0</v>
      </c>
      <c r="L60" s="17" t="str">
        <f t="shared" ca="1" si="7"/>
        <v/>
      </c>
      <c r="M60" s="9"/>
      <c r="N60" s="17">
        <f t="shared" si="8"/>
        <v>1.6895820507558668E-3</v>
      </c>
      <c r="O60" s="17">
        <f t="shared" ca="1" si="9"/>
        <v>5.2492364953793391E-4</v>
      </c>
      <c r="Q60" s="3">
        <f>+'Share Values'!E54</f>
        <v>41974</v>
      </c>
      <c r="R60" s="4">
        <f ca="1">+'Share Values'!CD54</f>
        <v>999147.5</v>
      </c>
      <c r="S60" s="9">
        <f t="shared" ca="1" si="1"/>
        <v>-8.5250000000003379E-4</v>
      </c>
      <c r="T60" s="4">
        <f>+'Share Values'!C54</f>
        <v>14625.3</v>
      </c>
      <c r="U60" s="9">
        <f>Returns!T60/Returns!$T$18-1</f>
        <v>-1.2164480527375177E-2</v>
      </c>
      <c r="V60" s="9"/>
      <c r="W60" s="17">
        <f t="shared" ca="1" si="10"/>
        <v>-1.1421687710564399E-3</v>
      </c>
      <c r="X60" s="17">
        <f t="shared" ca="1" si="11"/>
        <v>-1.1421687710564399E-3</v>
      </c>
      <c r="Y60" s="17">
        <f t="shared" ca="1" si="12"/>
        <v>-1.0513597858905155E-2</v>
      </c>
      <c r="Z60" s="17"/>
      <c r="AA60" s="17">
        <f t="shared" si="13"/>
        <v>-8.0978249811797243E-3</v>
      </c>
      <c r="AB60" s="17">
        <f t="shared" ca="1" si="14"/>
        <v>6.9556562101232844E-3</v>
      </c>
    </row>
    <row r="61" spans="2:28" x14ac:dyDescent="0.15">
      <c r="B61" s="2">
        <f t="shared" ca="1" si="3"/>
        <v>44</v>
      </c>
      <c r="D61" s="3">
        <f t="shared" si="4"/>
        <v>42657</v>
      </c>
      <c r="E61" s="4">
        <f t="shared" ca="1" si="2"/>
        <v>1089644.4549999998</v>
      </c>
      <c r="F61" s="9">
        <f ca="1">IFERROR(Returns!E61/E$18-1,"")</f>
        <v>-4.3810226471617808E-3</v>
      </c>
      <c r="G61" s="4">
        <f t="shared" si="0"/>
        <v>14585</v>
      </c>
      <c r="H61" s="9">
        <f>IFERROR(Returns!G61/G$18-1,"")</f>
        <v>-6.7352678784246001E-3</v>
      </c>
      <c r="I61" s="9"/>
      <c r="J61" s="17">
        <f t="shared" ca="1" si="15"/>
        <v>-2.7039751091072484E-3</v>
      </c>
      <c r="K61" s="17">
        <f t="shared" ca="1" si="6"/>
        <v>-2.7039751091072484E-3</v>
      </c>
      <c r="L61" s="17">
        <f t="shared" ca="1" si="7"/>
        <v>-2.7039751091072484E-3</v>
      </c>
      <c r="M61" s="9"/>
      <c r="N61" s="17">
        <f t="shared" si="8"/>
        <v>-4.0085497517704516E-3</v>
      </c>
      <c r="O61" s="17">
        <f t="shared" ca="1" si="9"/>
        <v>1.3045746426632032E-3</v>
      </c>
      <c r="Q61" s="3">
        <f>+'Share Values'!E55</f>
        <v>41975</v>
      </c>
      <c r="R61" s="4">
        <f ca="1">+'Share Values'!CD55</f>
        <v>1000492.5</v>
      </c>
      <c r="S61" s="9">
        <f t="shared" ca="1" si="1"/>
        <v>4.9250000000000682E-4</v>
      </c>
      <c r="T61" s="4">
        <f>+'Share Values'!C55</f>
        <v>14620.1</v>
      </c>
      <c r="U61" s="9">
        <f>Returns!T61/Returns!$T$18-1</f>
        <v>-1.2515703729720218E-2</v>
      </c>
      <c r="V61" s="9"/>
      <c r="W61" s="17">
        <f t="shared" ca="1" si="10"/>
        <v>1.3461475908211895E-3</v>
      </c>
      <c r="X61" s="17">
        <f t="shared" ca="1" si="11"/>
        <v>0</v>
      </c>
      <c r="Y61" s="17" t="str">
        <f t="shared" ca="1" si="12"/>
        <v/>
      </c>
      <c r="Z61" s="17"/>
      <c r="AA61" s="17">
        <f t="shared" si="13"/>
        <v>-3.5554826225780989E-4</v>
      </c>
      <c r="AB61" s="17">
        <f t="shared" ca="1" si="14"/>
        <v>1.7016958530789994E-3</v>
      </c>
    </row>
    <row r="62" spans="2:28" x14ac:dyDescent="0.15">
      <c r="B62" s="2">
        <f t="shared" ca="1" si="3"/>
        <v>45</v>
      </c>
      <c r="D62" s="3">
        <f t="shared" si="4"/>
        <v>42658</v>
      </c>
      <c r="E62" s="4" t="str">
        <f t="shared" si="2"/>
        <v/>
      </c>
      <c r="F62" s="9" t="str">
        <f ca="1">IFERROR(Returns!E62/E$18-1,"")</f>
        <v/>
      </c>
      <c r="G62" s="4" t="str">
        <f t="shared" si="0"/>
        <v/>
      </c>
      <c r="H62" s="9" t="str">
        <f>IFERROR(Returns!G62/G$18-1,"")</f>
        <v/>
      </c>
      <c r="I62" s="9"/>
      <c r="J62" s="17">
        <f t="shared" ca="1" si="15"/>
        <v>0</v>
      </c>
      <c r="K62" s="17">
        <f t="shared" ca="1" si="6"/>
        <v>0</v>
      </c>
      <c r="L62" s="17" t="str">
        <f t="shared" ca="1" si="7"/>
        <v/>
      </c>
      <c r="M62" s="9"/>
      <c r="N62" s="17" t="str">
        <f t="shared" si="8"/>
        <v/>
      </c>
      <c r="O62" s="17" t="str">
        <f t="shared" ca="1" si="9"/>
        <v/>
      </c>
      <c r="Q62" s="3">
        <f>+'Share Values'!E56</f>
        <v>41976</v>
      </c>
      <c r="R62" s="4">
        <f ca="1">+'Share Values'!CD56</f>
        <v>1004130</v>
      </c>
      <c r="S62" s="9">
        <f t="shared" ca="1" si="1"/>
        <v>4.129999999999967E-3</v>
      </c>
      <c r="T62" s="4">
        <f>+'Share Values'!C56</f>
        <v>14754.1</v>
      </c>
      <c r="U62" s="9">
        <f>Returns!T62/Returns!$T$18-1</f>
        <v>-3.4649519769812676E-3</v>
      </c>
      <c r="V62" s="9"/>
      <c r="W62" s="17">
        <f t="shared" ca="1" si="10"/>
        <v>3.6357094131140855E-3</v>
      </c>
      <c r="X62" s="17">
        <f t="shared" ca="1" si="11"/>
        <v>0</v>
      </c>
      <c r="Y62" s="17" t="str">
        <f t="shared" ca="1" si="12"/>
        <v/>
      </c>
      <c r="Z62" s="17"/>
      <c r="AA62" s="17">
        <f t="shared" si="13"/>
        <v>9.1654639845144548E-3</v>
      </c>
      <c r="AB62" s="17">
        <f t="shared" ca="1" si="14"/>
        <v>-5.5297545714003693E-3</v>
      </c>
    </row>
    <row r="63" spans="2:28" x14ac:dyDescent="0.15">
      <c r="B63" s="2">
        <f t="shared" ca="1" si="3"/>
        <v>46</v>
      </c>
      <c r="D63" s="3">
        <f t="shared" si="4"/>
        <v>42659</v>
      </c>
      <c r="E63" s="4" t="str">
        <f t="shared" si="2"/>
        <v/>
      </c>
      <c r="F63" s="9" t="str">
        <f ca="1">IFERROR(Returns!E63/E$18-1,"")</f>
        <v/>
      </c>
      <c r="G63" s="4" t="str">
        <f t="shared" si="0"/>
        <v/>
      </c>
      <c r="H63" s="9" t="str">
        <f>IFERROR(Returns!G63/G$18-1,"")</f>
        <v/>
      </c>
      <c r="I63" s="9"/>
      <c r="J63" s="17">
        <f t="shared" ca="1" si="15"/>
        <v>0</v>
      </c>
      <c r="K63" s="17">
        <f t="shared" ca="1" si="6"/>
        <v>0</v>
      </c>
      <c r="L63" s="17" t="str">
        <f t="shared" ca="1" si="7"/>
        <v/>
      </c>
      <c r="M63" s="9"/>
      <c r="N63" s="17" t="str">
        <f t="shared" si="8"/>
        <v/>
      </c>
      <c r="O63" s="17" t="str">
        <f t="shared" ca="1" si="9"/>
        <v/>
      </c>
      <c r="Q63" s="3">
        <f>+'Share Values'!E57</f>
        <v>41977</v>
      </c>
      <c r="R63" s="4">
        <f ca="1">+'Share Values'!CD57</f>
        <v>1003192.5</v>
      </c>
      <c r="S63" s="9">
        <f t="shared" ca="1" si="1"/>
        <v>3.1924999999999315E-3</v>
      </c>
      <c r="T63" s="4">
        <f>+'Share Values'!C57</f>
        <v>14583.4</v>
      </c>
      <c r="U63" s="9">
        <f>Returns!T63/Returns!$T$18-1</f>
        <v>-1.4994529023194203E-2</v>
      </c>
      <c r="V63" s="9"/>
      <c r="W63" s="17">
        <f t="shared" ca="1" si="10"/>
        <v>-9.3364405007323459E-4</v>
      </c>
      <c r="X63" s="17">
        <f t="shared" ca="1" si="11"/>
        <v>-9.3364405007323459E-4</v>
      </c>
      <c r="Y63" s="17">
        <f t="shared" ca="1" si="12"/>
        <v>-9.3364405007323459E-4</v>
      </c>
      <c r="Z63" s="17"/>
      <c r="AA63" s="17">
        <f t="shared" si="13"/>
        <v>-1.1569665381148342E-2</v>
      </c>
      <c r="AB63" s="17">
        <f t="shared" ca="1" si="14"/>
        <v>1.0636021331075107E-2</v>
      </c>
    </row>
    <row r="64" spans="2:28" x14ac:dyDescent="0.15">
      <c r="B64" s="2">
        <f t="shared" ca="1" si="3"/>
        <v>47</v>
      </c>
      <c r="D64" s="3">
        <f t="shared" si="4"/>
        <v>42660</v>
      </c>
      <c r="E64" s="4">
        <f t="shared" ca="1" si="2"/>
        <v>1089251.2049999998</v>
      </c>
      <c r="F64" s="9">
        <f ca="1">IFERROR(Returns!E64/E$18-1,"")</f>
        <v>-4.7403390838649528E-3</v>
      </c>
      <c r="G64" s="4">
        <f t="shared" si="0"/>
        <v>14596.5</v>
      </c>
      <c r="H64" s="9">
        <f>IFERROR(Returns!G64/G$18-1,"")</f>
        <v>-5.9520971948868739E-3</v>
      </c>
      <c r="I64" s="9"/>
      <c r="J64" s="17">
        <f t="shared" ca="1" si="15"/>
        <v>0</v>
      </c>
      <c r="K64" s="17">
        <f t="shared" ca="1" si="6"/>
        <v>0</v>
      </c>
      <c r="L64" s="17" t="str">
        <f t="shared" ca="1" si="7"/>
        <v/>
      </c>
      <c r="M64" s="9"/>
      <c r="N64" s="17" t="str">
        <f t="shared" si="8"/>
        <v/>
      </c>
      <c r="O64" s="17" t="str">
        <f t="shared" ca="1" si="9"/>
        <v/>
      </c>
      <c r="Q64" s="3">
        <f>+'Share Values'!E58</f>
        <v>41978</v>
      </c>
      <c r="R64" s="4">
        <f ca="1">+'Share Values'!CD58</f>
        <v>1004343.75</v>
      </c>
      <c r="S64" s="9">
        <f t="shared" ca="1" si="1"/>
        <v>4.3437500000000906E-3</v>
      </c>
      <c r="T64" s="4">
        <f>+'Share Values'!C58</f>
        <v>14473.7</v>
      </c>
      <c r="U64" s="9">
        <f>Returns!T64/Returns!$T$18-1</f>
        <v>-2.2403987734205044E-2</v>
      </c>
      <c r="V64" s="9"/>
      <c r="W64" s="17">
        <f t="shared" ca="1" si="10"/>
        <v>1.147586330639383E-3</v>
      </c>
      <c r="X64" s="17">
        <f t="shared" ca="1" si="11"/>
        <v>0</v>
      </c>
      <c r="Y64" s="17" t="str">
        <f t="shared" ca="1" si="12"/>
        <v/>
      </c>
      <c r="Z64" s="17"/>
      <c r="AA64" s="17">
        <f t="shared" si="13"/>
        <v>-7.522251326851026E-3</v>
      </c>
      <c r="AB64" s="17">
        <f t="shared" ca="1" si="14"/>
        <v>8.669837657490409E-3</v>
      </c>
    </row>
    <row r="65" spans="2:28" x14ac:dyDescent="0.15">
      <c r="B65" s="2">
        <f t="shared" ca="1" si="3"/>
        <v>48</v>
      </c>
      <c r="D65" s="3">
        <f t="shared" si="4"/>
        <v>42661</v>
      </c>
      <c r="E65" s="4">
        <f t="shared" ca="1" si="2"/>
        <v>1094773.9350000001</v>
      </c>
      <c r="F65" s="9">
        <f ca="1">IFERROR(Returns!E65/E$18-1,"")</f>
        <v>3.0583425236874184E-4</v>
      </c>
      <c r="G65" s="4">
        <f t="shared" si="0"/>
        <v>14752.3</v>
      </c>
      <c r="H65" s="9">
        <f>IFERROR(Returns!G65/G$18-1,"")</f>
        <v>4.6581630220854375E-3</v>
      </c>
      <c r="I65" s="9"/>
      <c r="J65" s="17">
        <f t="shared" ca="1" si="15"/>
        <v>5.0702078406241746E-3</v>
      </c>
      <c r="K65" s="17">
        <f t="shared" ca="1" si="6"/>
        <v>0</v>
      </c>
      <c r="L65" s="17" t="str">
        <f t="shared" ca="1" si="7"/>
        <v/>
      </c>
      <c r="M65" s="9"/>
      <c r="N65" s="17">
        <f t="shared" si="8"/>
        <v>1.0673791662384691E-2</v>
      </c>
      <c r="O65" s="17">
        <f t="shared" ca="1" si="9"/>
        <v>-5.6035838217605161E-3</v>
      </c>
      <c r="Q65" s="3">
        <f>+'Share Values'!E59</f>
        <v>41981</v>
      </c>
      <c r="R65" s="4">
        <f ca="1">+'Share Values'!CD59</f>
        <v>1001103.75</v>
      </c>
      <c r="S65" s="9">
        <f t="shared" ca="1" si="1"/>
        <v>1.1037499999999589E-3</v>
      </c>
      <c r="T65" s="4">
        <f>+'Share Values'!C59</f>
        <v>14144.2</v>
      </c>
      <c r="U65" s="9">
        <f>Returns!T65/Returns!$T$18-1</f>
        <v>-4.4659381036648682E-2</v>
      </c>
      <c r="V65" s="9"/>
      <c r="W65" s="17">
        <f t="shared" ca="1" si="10"/>
        <v>-3.2259871184542321E-3</v>
      </c>
      <c r="X65" s="17">
        <f t="shared" ca="1" si="11"/>
        <v>-3.2259871184542321E-3</v>
      </c>
      <c r="Y65" s="17">
        <f t="shared" ca="1" si="12"/>
        <v>-3.2259871184542321E-3</v>
      </c>
      <c r="Z65" s="17"/>
      <c r="AA65" s="17">
        <f t="shared" si="13"/>
        <v>-2.2765429710440266E-2</v>
      </c>
      <c r="AB65" s="17">
        <f t="shared" ca="1" si="14"/>
        <v>1.9539442591986034E-2</v>
      </c>
    </row>
    <row r="66" spans="2:28" x14ac:dyDescent="0.15">
      <c r="B66" s="2">
        <f t="shared" ca="1" si="3"/>
        <v>49</v>
      </c>
      <c r="D66" s="3">
        <f t="shared" si="4"/>
        <v>42662</v>
      </c>
      <c r="E66" s="4">
        <f t="shared" ca="1" si="2"/>
        <v>1097935.865</v>
      </c>
      <c r="F66" s="9">
        <f ca="1">IFERROR(Returns!E66/E$18-1,"")</f>
        <v>3.1949211454520565E-3</v>
      </c>
      <c r="G66" s="4">
        <f t="shared" si="0"/>
        <v>14840.5</v>
      </c>
      <c r="H66" s="9">
        <f>IFERROR(Returns!G66/G$18-1,"")</f>
        <v>1.0664741655827203E-2</v>
      </c>
      <c r="I66" s="9"/>
      <c r="J66" s="17">
        <f t="shared" ca="1" si="15"/>
        <v>2.8882035815001039E-3</v>
      </c>
      <c r="K66" s="17">
        <f t="shared" ca="1" si="6"/>
        <v>0</v>
      </c>
      <c r="L66" s="17" t="str">
        <f t="shared" ca="1" si="7"/>
        <v/>
      </c>
      <c r="M66" s="9"/>
      <c r="N66" s="17">
        <f t="shared" si="8"/>
        <v>5.9787287406032341E-3</v>
      </c>
      <c r="O66" s="17">
        <f t="shared" ca="1" si="9"/>
        <v>-3.0905251591031302E-3</v>
      </c>
      <c r="Q66" s="3">
        <f>+'Share Values'!E60</f>
        <v>41982</v>
      </c>
      <c r="R66" s="4">
        <f ca="1">+'Share Values'!CD60</f>
        <v>1000423.75</v>
      </c>
      <c r="S66" s="9">
        <f t="shared" ca="1" si="1"/>
        <v>4.23749999999945E-4</v>
      </c>
      <c r="T66" s="4">
        <f>+'Share Values'!C60</f>
        <v>14195.7</v>
      </c>
      <c r="U66" s="9">
        <f>Returns!T66/Returns!$T$18-1</f>
        <v>-4.1180920474961802E-2</v>
      </c>
      <c r="V66" s="9"/>
      <c r="W66" s="17">
        <f t="shared" ca="1" si="10"/>
        <v>-6.792502775061493E-4</v>
      </c>
      <c r="X66" s="17">
        <f t="shared" ca="1" si="11"/>
        <v>-6.792502775061493E-4</v>
      </c>
      <c r="Y66" s="17">
        <f t="shared" ca="1" si="12"/>
        <v>-3.9030461433149366E-3</v>
      </c>
      <c r="Z66" s="17"/>
      <c r="AA66" s="17">
        <f t="shared" si="13"/>
        <v>3.6410684238061819E-3</v>
      </c>
      <c r="AB66" s="17">
        <f t="shared" ca="1" si="14"/>
        <v>-4.3203187013123312E-3</v>
      </c>
    </row>
    <row r="67" spans="2:28" x14ac:dyDescent="0.15">
      <c r="B67" s="2">
        <f t="shared" ca="1" si="3"/>
        <v>50</v>
      </c>
      <c r="D67" s="3">
        <f t="shared" si="4"/>
        <v>42663</v>
      </c>
      <c r="E67" s="4">
        <f t="shared" ca="1" si="2"/>
        <v>1098325.365</v>
      </c>
      <c r="F67" s="9">
        <f ca="1">IFERROR(Returns!E67/E$18-1,"")</f>
        <v>3.5508111698534517E-3</v>
      </c>
      <c r="G67" s="4">
        <f t="shared" si="0"/>
        <v>14847.9</v>
      </c>
      <c r="H67" s="9">
        <f>IFERROR(Returns!G67/G$18-1,"")</f>
        <v>1.1168694965234094E-2</v>
      </c>
      <c r="I67" s="9"/>
      <c r="J67" s="17">
        <f t="shared" ca="1" si="15"/>
        <v>3.547566050225992E-4</v>
      </c>
      <c r="K67" s="17">
        <f t="shared" ca="1" si="6"/>
        <v>0</v>
      </c>
      <c r="L67" s="17" t="str">
        <f t="shared" ca="1" si="7"/>
        <v/>
      </c>
      <c r="M67" s="9"/>
      <c r="N67" s="17">
        <f t="shared" si="8"/>
        <v>4.9863549071793578E-4</v>
      </c>
      <c r="O67" s="17">
        <f t="shared" ca="1" si="9"/>
        <v>-1.4387888569533658E-4</v>
      </c>
      <c r="Q67" s="3">
        <f>+'Share Values'!E61</f>
        <v>41983</v>
      </c>
      <c r="R67" s="4">
        <f ca="1">+'Share Values'!CD61</f>
        <v>996883.75</v>
      </c>
      <c r="S67" s="9">
        <f t="shared" ca="1" si="1"/>
        <v>-3.1162500000000426E-3</v>
      </c>
      <c r="T67" s="4">
        <f>+'Share Values'!C61</f>
        <v>13853</v>
      </c>
      <c r="U67" s="9">
        <f>Returns!T67/Returns!$T$18-1</f>
        <v>-6.4327880367973878E-2</v>
      </c>
      <c r="V67" s="9"/>
      <c r="W67" s="17">
        <f t="shared" ca="1" si="10"/>
        <v>-3.5385005603875141E-3</v>
      </c>
      <c r="X67" s="17">
        <f t="shared" ca="1" si="11"/>
        <v>-3.5385005603875141E-3</v>
      </c>
      <c r="Y67" s="17">
        <f t="shared" ca="1" si="12"/>
        <v>-7.4277357727371429E-3</v>
      </c>
      <c r="Z67" s="17"/>
      <c r="AA67" s="17">
        <f t="shared" si="13"/>
        <v>-2.4141113153983262E-2</v>
      </c>
      <c r="AB67" s="17">
        <f t="shared" ca="1" si="14"/>
        <v>2.0602612593595748E-2</v>
      </c>
    </row>
    <row r="68" spans="2:28" x14ac:dyDescent="0.15">
      <c r="B68" s="2">
        <f t="shared" ca="1" si="3"/>
        <v>51</v>
      </c>
      <c r="D68" s="3">
        <f t="shared" si="4"/>
        <v>42664</v>
      </c>
      <c r="E68" s="4">
        <f t="shared" ca="1" si="2"/>
        <v>1097871.4249999998</v>
      </c>
      <c r="F68" s="9">
        <f ca="1">IFERROR(Returns!E68/E$18-1,"")</f>
        <v>3.1360416764596444E-3</v>
      </c>
      <c r="G68" s="4">
        <f t="shared" si="0"/>
        <v>14939</v>
      </c>
      <c r="H68" s="9">
        <f>IFERROR(Returns!G68/G$18-1,"")</f>
        <v>1.7372768814824413E-2</v>
      </c>
      <c r="I68" s="9"/>
      <c r="J68" s="17">
        <f t="shared" ca="1" si="15"/>
        <v>-4.1330193626198941E-4</v>
      </c>
      <c r="K68" s="17">
        <f t="shared" ca="1" si="6"/>
        <v>-4.1330193626198941E-4</v>
      </c>
      <c r="L68" s="17">
        <f t="shared" ca="1" si="7"/>
        <v>-4.1330193626198941E-4</v>
      </c>
      <c r="M68" s="9"/>
      <c r="N68" s="17">
        <f t="shared" si="8"/>
        <v>6.1355477879025955E-3</v>
      </c>
      <c r="O68" s="17">
        <f t="shared" ca="1" si="9"/>
        <v>-6.5488497241645849E-3</v>
      </c>
      <c r="Q68" s="3">
        <f>+'Share Values'!E62</f>
        <v>41984</v>
      </c>
      <c r="R68" s="4">
        <f ca="1">+'Share Values'!CD62</f>
        <v>997017.5</v>
      </c>
      <c r="S68" s="9">
        <f t="shared" ca="1" si="1"/>
        <v>-2.982499999999999E-3</v>
      </c>
      <c r="T68" s="4">
        <f>+'Share Values'!C62</f>
        <v>13905.1</v>
      </c>
      <c r="U68" s="9">
        <f>Returns!T68/Returns!$T$18-1</f>
        <v>-6.0808894052170159E-2</v>
      </c>
      <c r="V68" s="9"/>
      <c r="W68" s="17">
        <f t="shared" ca="1" si="10"/>
        <v>1.341681013458107E-4</v>
      </c>
      <c r="X68" s="17">
        <f t="shared" ca="1" si="11"/>
        <v>0</v>
      </c>
      <c r="Y68" s="17" t="str">
        <f t="shared" ca="1" si="12"/>
        <v/>
      </c>
      <c r="Z68" s="17"/>
      <c r="AA68" s="17">
        <f t="shared" si="13"/>
        <v>3.760918212661446E-3</v>
      </c>
      <c r="AB68" s="17">
        <f t="shared" ca="1" si="14"/>
        <v>-3.6267501113156353E-3</v>
      </c>
    </row>
    <row r="69" spans="2:28" x14ac:dyDescent="0.15">
      <c r="B69" s="2">
        <f t="shared" ca="1" si="3"/>
        <v>52</v>
      </c>
      <c r="D69" s="3">
        <f t="shared" si="4"/>
        <v>42665</v>
      </c>
      <c r="E69" s="4" t="str">
        <f t="shared" si="2"/>
        <v/>
      </c>
      <c r="F69" s="9" t="str">
        <f ca="1">IFERROR(Returns!E69/E$18-1,"")</f>
        <v/>
      </c>
      <c r="G69" s="4" t="str">
        <f t="shared" si="0"/>
        <v/>
      </c>
      <c r="H69" s="9" t="str">
        <f>IFERROR(Returns!G69/G$18-1,"")</f>
        <v/>
      </c>
      <c r="I69" s="9"/>
      <c r="J69" s="17">
        <f t="shared" ca="1" si="15"/>
        <v>0</v>
      </c>
      <c r="K69" s="17">
        <f t="shared" ca="1" si="6"/>
        <v>0</v>
      </c>
      <c r="L69" s="17" t="str">
        <f t="shared" ca="1" si="7"/>
        <v/>
      </c>
      <c r="M69" s="9"/>
      <c r="N69" s="17" t="str">
        <f t="shared" si="8"/>
        <v/>
      </c>
      <c r="O69" s="17" t="str">
        <f t="shared" ca="1" si="9"/>
        <v/>
      </c>
      <c r="Q69" s="3">
        <f>+'Share Values'!E63</f>
        <v>41985</v>
      </c>
      <c r="R69" s="4">
        <f ca="1">+'Share Values'!CD63</f>
        <v>994695</v>
      </c>
      <c r="S69" s="9">
        <f t="shared" ca="1" si="1"/>
        <v>-5.3050000000000042E-3</v>
      </c>
      <c r="T69" s="4">
        <f>+'Share Values'!C63</f>
        <v>13731.1</v>
      </c>
      <c r="U69" s="9">
        <f>Returns!T69/Returns!$T$18-1</f>
        <v>-7.2561362746025093E-2</v>
      </c>
      <c r="V69" s="9"/>
      <c r="W69" s="17">
        <f t="shared" ca="1" si="10"/>
        <v>-2.3294475773996126E-3</v>
      </c>
      <c r="X69" s="17">
        <f t="shared" ca="1" si="11"/>
        <v>-2.3294475773996126E-3</v>
      </c>
      <c r="Y69" s="17">
        <f t="shared" ca="1" si="12"/>
        <v>-2.3294475773996126E-3</v>
      </c>
      <c r="Z69" s="17"/>
      <c r="AA69" s="17">
        <f t="shared" si="13"/>
        <v>-1.2513394366095887E-2</v>
      </c>
      <c r="AB69" s="17">
        <f t="shared" ca="1" si="14"/>
        <v>1.0183946788696274E-2</v>
      </c>
    </row>
    <row r="70" spans="2:28" x14ac:dyDescent="0.15">
      <c r="B70" s="2">
        <f t="shared" ca="1" si="3"/>
        <v>53</v>
      </c>
      <c r="D70" s="3">
        <f t="shared" si="4"/>
        <v>42666</v>
      </c>
      <c r="E70" s="4" t="str">
        <f t="shared" si="2"/>
        <v/>
      </c>
      <c r="F70" s="9" t="str">
        <f ca="1">IFERROR(Returns!E70/E$18-1,"")</f>
        <v/>
      </c>
      <c r="G70" s="4" t="str">
        <f t="shared" si="0"/>
        <v/>
      </c>
      <c r="H70" s="9" t="str">
        <f>IFERROR(Returns!G70/G$18-1,"")</f>
        <v/>
      </c>
      <c r="I70" s="9"/>
      <c r="J70" s="17">
        <f t="shared" ca="1" si="15"/>
        <v>0</v>
      </c>
      <c r="K70" s="17">
        <f t="shared" ca="1" si="6"/>
        <v>0</v>
      </c>
      <c r="L70" s="17" t="str">
        <f t="shared" ca="1" si="7"/>
        <v/>
      </c>
      <c r="M70" s="9"/>
      <c r="N70" s="17" t="str">
        <f t="shared" si="8"/>
        <v/>
      </c>
      <c r="O70" s="17" t="str">
        <f t="shared" ca="1" si="9"/>
        <v/>
      </c>
      <c r="Q70" s="3">
        <f>+'Share Values'!E64</f>
        <v>41988</v>
      </c>
      <c r="R70" s="4">
        <f ca="1">+'Share Values'!CD64</f>
        <v>993733.75</v>
      </c>
      <c r="S70" s="9">
        <f t="shared" ca="1" si="1"/>
        <v>-6.2662500000000287E-3</v>
      </c>
      <c r="T70" s="4">
        <f>+'Share Values'!C64</f>
        <v>13705.1</v>
      </c>
      <c r="U70" s="9">
        <f>Returns!T70/Returns!$T$18-1</f>
        <v>-7.4317478757750521E-2</v>
      </c>
      <c r="V70" s="9"/>
      <c r="W70" s="17">
        <f t="shared" ca="1" si="10"/>
        <v>-9.663766280115782E-4</v>
      </c>
      <c r="X70" s="17">
        <f t="shared" ca="1" si="11"/>
        <v>-9.663766280115782E-4</v>
      </c>
      <c r="Y70" s="17">
        <f t="shared" ca="1" si="12"/>
        <v>-3.2935730817161835E-3</v>
      </c>
      <c r="Z70" s="17"/>
      <c r="AA70" s="17">
        <f t="shared" si="13"/>
        <v>-1.8935118089592473E-3</v>
      </c>
      <c r="AB70" s="17">
        <f t="shared" ca="1" si="14"/>
        <v>9.2713518094766911E-4</v>
      </c>
    </row>
    <row r="71" spans="2:28" x14ac:dyDescent="0.15">
      <c r="B71" s="2">
        <f t="shared" ca="1" si="3"/>
        <v>54</v>
      </c>
      <c r="D71" s="3">
        <f t="shared" si="4"/>
        <v>42667</v>
      </c>
      <c r="E71" s="4">
        <f t="shared" ca="1" si="2"/>
        <v>1095491.9649999999</v>
      </c>
      <c r="F71" s="9">
        <f ca="1">IFERROR(Returns!E71/E$18-1,"")</f>
        <v>9.6190540569596195E-4</v>
      </c>
      <c r="G71" s="4">
        <f t="shared" si="0"/>
        <v>14923</v>
      </c>
      <c r="H71" s="9">
        <f>IFERROR(Returns!G71/G$18-1,"")</f>
        <v>1.628314003772835E-2</v>
      </c>
      <c r="I71" s="9"/>
      <c r="J71" s="17">
        <f t="shared" ca="1" si="15"/>
        <v>0</v>
      </c>
      <c r="K71" s="17">
        <f t="shared" ca="1" si="6"/>
        <v>0</v>
      </c>
      <c r="L71" s="17" t="str">
        <f t="shared" ca="1" si="7"/>
        <v/>
      </c>
      <c r="M71" s="9"/>
      <c r="N71" s="17" t="str">
        <f t="shared" si="8"/>
        <v/>
      </c>
      <c r="O71" s="17" t="str">
        <f t="shared" ca="1" si="9"/>
        <v/>
      </c>
      <c r="Q71" s="3">
        <f>+'Share Values'!E65</f>
        <v>41989</v>
      </c>
      <c r="R71" s="4">
        <f ca="1">+'Share Values'!CD65</f>
        <v>995793.75</v>
      </c>
      <c r="S71" s="9">
        <f t="shared" ca="1" si="1"/>
        <v>-4.206249999999967E-3</v>
      </c>
      <c r="T71" s="4">
        <f>+'Share Values'!C65</f>
        <v>13861.5</v>
      </c>
      <c r="U71" s="9">
        <f>Returns!T71/Returns!$T$18-1</f>
        <v>-6.3753765517986616E-2</v>
      </c>
      <c r="V71" s="9"/>
      <c r="W71" s="17">
        <f t="shared" ca="1" si="10"/>
        <v>2.0729898727904761E-3</v>
      </c>
      <c r="X71" s="17">
        <f t="shared" ca="1" si="11"/>
        <v>0</v>
      </c>
      <c r="Y71" s="17" t="str">
        <f t="shared" ca="1" si="12"/>
        <v/>
      </c>
      <c r="Z71" s="17"/>
      <c r="AA71" s="17">
        <f t="shared" si="13"/>
        <v>1.1411810202041517E-2</v>
      </c>
      <c r="AB71" s="17">
        <f t="shared" ca="1" si="14"/>
        <v>-9.3388203292510408E-3</v>
      </c>
    </row>
    <row r="72" spans="2:28" x14ac:dyDescent="0.15">
      <c r="B72" s="2">
        <f t="shared" ca="1" si="3"/>
        <v>55</v>
      </c>
      <c r="D72" s="3">
        <f t="shared" si="4"/>
        <v>42668</v>
      </c>
      <c r="E72" s="4">
        <f t="shared" ca="1" si="2"/>
        <v>1096048.915</v>
      </c>
      <c r="F72" s="9">
        <f ca="1">IFERROR(Returns!E72/E$18-1,"")</f>
        <v>1.4707961607423048E-3</v>
      </c>
      <c r="G72" s="4">
        <f t="shared" si="0"/>
        <v>14870.6</v>
      </c>
      <c r="H72" s="9">
        <f>IFERROR(Returns!G72/G$18-1,"")</f>
        <v>1.2714605792738976E-2</v>
      </c>
      <c r="I72" s="9"/>
      <c r="J72" s="17">
        <f t="shared" ca="1" si="15"/>
        <v>5.0840172068289391E-4</v>
      </c>
      <c r="K72" s="17">
        <f t="shared" ca="1" si="6"/>
        <v>0</v>
      </c>
      <c r="L72" s="17" t="str">
        <f t="shared" ca="1" si="7"/>
        <v/>
      </c>
      <c r="M72" s="9"/>
      <c r="N72" s="17">
        <f t="shared" si="8"/>
        <v>-3.5113583059706022E-3</v>
      </c>
      <c r="O72" s="17">
        <f t="shared" ca="1" si="9"/>
        <v>4.0197600266534961E-3</v>
      </c>
      <c r="Q72" s="3">
        <f>+'Share Values'!E66</f>
        <v>41990</v>
      </c>
      <c r="R72" s="4">
        <f ca="1">+'Share Values'!CD66</f>
        <v>1001094.375</v>
      </c>
      <c r="S72" s="9">
        <f t="shared" ca="1" si="1"/>
        <v>1.0943750000000918E-3</v>
      </c>
      <c r="T72" s="4">
        <f>+'Share Values'!C66</f>
        <v>14213.9</v>
      </c>
      <c r="U72" s="9">
        <f>Returns!T72/Returns!$T$18-1</f>
        <v>-3.9951639266754047E-2</v>
      </c>
      <c r="V72" s="9"/>
      <c r="W72" s="17">
        <f t="shared" ca="1" si="10"/>
        <v>5.3230149315559583E-3</v>
      </c>
      <c r="X72" s="17">
        <f t="shared" ca="1" si="11"/>
        <v>0</v>
      </c>
      <c r="Y72" s="17" t="str">
        <f t="shared" ca="1" si="12"/>
        <v/>
      </c>
      <c r="Z72" s="17"/>
      <c r="AA72" s="17">
        <f t="shared" si="13"/>
        <v>2.5422934025899124E-2</v>
      </c>
      <c r="AB72" s="17">
        <f t="shared" ca="1" si="14"/>
        <v>-2.0099919094343166E-2</v>
      </c>
    </row>
    <row r="73" spans="2:28" x14ac:dyDescent="0.15">
      <c r="B73" s="2">
        <f t="shared" ca="1" si="3"/>
        <v>56</v>
      </c>
      <c r="D73" s="3">
        <f t="shared" si="4"/>
        <v>42669</v>
      </c>
      <c r="E73" s="4">
        <f t="shared" ca="1" si="2"/>
        <v>1098005.0549999999</v>
      </c>
      <c r="F73" s="9">
        <f ca="1">IFERROR(Returns!E73/E$18-1,"")</f>
        <v>3.2581407366929493E-3</v>
      </c>
      <c r="G73" s="4">
        <f t="shared" si="0"/>
        <v>14807.6</v>
      </c>
      <c r="H73" s="9">
        <f>IFERROR(Returns!G73/G$18-1,"")</f>
        <v>8.424192482923587E-3</v>
      </c>
      <c r="I73" s="9"/>
      <c r="J73" s="17">
        <f t="shared" ca="1" si="15"/>
        <v>1.7847196171896229E-3</v>
      </c>
      <c r="K73" s="17">
        <f t="shared" ca="1" si="6"/>
        <v>0</v>
      </c>
      <c r="L73" s="17" t="str">
        <f t="shared" ca="1" si="7"/>
        <v/>
      </c>
      <c r="M73" s="9"/>
      <c r="N73" s="17">
        <f t="shared" si="8"/>
        <v>-4.2365472812125882E-3</v>
      </c>
      <c r="O73" s="17">
        <f t="shared" ca="1" si="9"/>
        <v>6.0212668984022111E-3</v>
      </c>
      <c r="Q73" s="3">
        <f>+'Share Values'!E67</f>
        <v>41991</v>
      </c>
      <c r="R73" s="4">
        <f ca="1">+'Share Values'!CD67</f>
        <v>1001800</v>
      </c>
      <c r="S73" s="9">
        <f t="shared" ca="1" si="1"/>
        <v>1.8000000000000238E-3</v>
      </c>
      <c r="T73" s="4">
        <f>+'Share Values'!C67</f>
        <v>14346.8</v>
      </c>
      <c r="U73" s="9">
        <f>Returns!T73/Returns!$T$18-1</f>
        <v>-3.097518472989591E-2</v>
      </c>
      <c r="V73" s="9"/>
      <c r="W73" s="17">
        <f t="shared" ca="1" si="10"/>
        <v>7.0485362581318434E-4</v>
      </c>
      <c r="X73" s="17">
        <f t="shared" ca="1" si="11"/>
        <v>0</v>
      </c>
      <c r="Y73" s="17" t="str">
        <f t="shared" ca="1" si="12"/>
        <v/>
      </c>
      <c r="Z73" s="17"/>
      <c r="AA73" s="17">
        <f t="shared" si="13"/>
        <v>9.3500024623782707E-3</v>
      </c>
      <c r="AB73" s="17">
        <f t="shared" ca="1" si="14"/>
        <v>-8.6451488365650864E-3</v>
      </c>
    </row>
    <row r="74" spans="2:28" x14ac:dyDescent="0.15">
      <c r="B74" s="2">
        <f t="shared" ca="1" si="3"/>
        <v>57</v>
      </c>
      <c r="D74" s="3">
        <f t="shared" si="4"/>
        <v>42670</v>
      </c>
      <c r="E74" s="4">
        <f t="shared" ca="1" si="2"/>
        <v>1092417.125</v>
      </c>
      <c r="F74" s="9">
        <f ca="1">IFERROR(Returns!E74/E$18-1,"")</f>
        <v>-1.847606488092679E-3</v>
      </c>
      <c r="G74" s="4">
        <f t="shared" si="0"/>
        <v>14833.8</v>
      </c>
      <c r="H74" s="9">
        <f>IFERROR(Returns!G74/G$18-1,"")</f>
        <v>1.0208459605418163E-2</v>
      </c>
      <c r="I74" s="9"/>
      <c r="J74" s="17">
        <f t="shared" ca="1" si="15"/>
        <v>-5.0891660057065247E-3</v>
      </c>
      <c r="K74" s="17">
        <f t="shared" ca="1" si="6"/>
        <v>-5.0891660057065247E-3</v>
      </c>
      <c r="L74" s="17">
        <f t="shared" ca="1" si="7"/>
        <v>-5.0891660057065247E-3</v>
      </c>
      <c r="M74" s="9"/>
      <c r="N74" s="17">
        <f t="shared" si="8"/>
        <v>1.7693616791376598E-3</v>
      </c>
      <c r="O74" s="17">
        <f t="shared" ca="1" si="9"/>
        <v>-6.8585276848441845E-3</v>
      </c>
      <c r="Q74" s="3">
        <f>+'Share Values'!E68</f>
        <v>41992</v>
      </c>
      <c r="R74" s="4">
        <f ca="1">+'Share Values'!CD68</f>
        <v>1006902.5</v>
      </c>
      <c r="S74" s="9">
        <f t="shared" ca="1" si="1"/>
        <v>6.9025000000000336E-3</v>
      </c>
      <c r="T74" s="4">
        <f>+'Share Values'!C68</f>
        <v>14468.3</v>
      </c>
      <c r="U74" s="9">
        <f>Returns!T74/Returns!$T$18-1</f>
        <v>-2.2768719521255809E-2</v>
      </c>
      <c r="V74" s="9"/>
      <c r="W74" s="17">
        <f t="shared" ca="1" si="10"/>
        <v>5.0933320023955897E-3</v>
      </c>
      <c r="X74" s="17">
        <f t="shared" ca="1" si="11"/>
        <v>0</v>
      </c>
      <c r="Y74" s="17" t="str">
        <f t="shared" ca="1" si="12"/>
        <v/>
      </c>
      <c r="Z74" s="17"/>
      <c r="AA74" s="17">
        <f t="shared" si="13"/>
        <v>8.4687874648006201E-3</v>
      </c>
      <c r="AB74" s="17">
        <f t="shared" ca="1" si="14"/>
        <v>-3.3754554624050304E-3</v>
      </c>
    </row>
    <row r="75" spans="2:28" x14ac:dyDescent="0.15">
      <c r="B75" s="2">
        <f t="shared" ca="1" si="3"/>
        <v>58</v>
      </c>
      <c r="D75" s="3">
        <f t="shared" si="4"/>
        <v>42671</v>
      </c>
      <c r="E75" s="4">
        <f t="shared" ca="1" si="2"/>
        <v>1095346.3619999997</v>
      </c>
      <c r="F75" s="9">
        <f ca="1">IFERROR(Returns!E75/E$18-1,"")</f>
        <v>8.2886649626612297E-4</v>
      </c>
      <c r="G75" s="4">
        <f t="shared" si="0"/>
        <v>14785.3</v>
      </c>
      <c r="H75" s="9">
        <f>IFERROR(Returns!G75/G$18-1,"")</f>
        <v>6.9055223748459849E-3</v>
      </c>
      <c r="I75" s="9"/>
      <c r="J75" s="17">
        <f t="shared" ca="1" si="15"/>
        <v>2.6814272066630895E-3</v>
      </c>
      <c r="K75" s="17">
        <f t="shared" ca="1" si="6"/>
        <v>0</v>
      </c>
      <c r="L75" s="17" t="str">
        <f t="shared" ca="1" si="7"/>
        <v/>
      </c>
      <c r="M75" s="9"/>
      <c r="N75" s="17">
        <f t="shared" si="8"/>
        <v>-3.2695600587846485E-3</v>
      </c>
      <c r="O75" s="17">
        <f t="shared" ca="1" si="9"/>
        <v>5.950987265447738E-3</v>
      </c>
      <c r="Q75" s="3">
        <f>+'Share Values'!E69</f>
        <v>41995</v>
      </c>
      <c r="R75" s="4">
        <f ca="1">+'Share Values'!CD69</f>
        <v>1009722.5</v>
      </c>
      <c r="S75" s="9">
        <f t="shared" ca="1" si="1"/>
        <v>9.7225000000000783E-3</v>
      </c>
      <c r="T75" s="4">
        <f>+'Share Values'!C69</f>
        <v>14432.4</v>
      </c>
      <c r="U75" s="9">
        <f>Returns!T75/Returns!$T$18-1</f>
        <v>-2.5193510475907455E-2</v>
      </c>
      <c r="V75" s="9"/>
      <c r="W75" s="17">
        <f t="shared" ca="1" si="10"/>
        <v>2.8006683864625348E-3</v>
      </c>
      <c r="X75" s="17">
        <f t="shared" ca="1" si="11"/>
        <v>0</v>
      </c>
      <c r="Y75" s="17" t="str">
        <f t="shared" ca="1" si="12"/>
        <v/>
      </c>
      <c r="Z75" s="17"/>
      <c r="AA75" s="17">
        <f t="shared" si="13"/>
        <v>-2.4812866750066886E-3</v>
      </c>
      <c r="AB75" s="17">
        <f t="shared" ca="1" si="14"/>
        <v>5.2819550614692234E-3</v>
      </c>
    </row>
    <row r="76" spans="2:28" x14ac:dyDescent="0.15">
      <c r="B76" s="2">
        <f t="shared" ca="1" si="3"/>
        <v>59</v>
      </c>
      <c r="D76" s="3">
        <f t="shared" si="4"/>
        <v>42672</v>
      </c>
      <c r="E76" s="4" t="str">
        <f t="shared" si="2"/>
        <v/>
      </c>
      <c r="F76" s="9" t="str">
        <f ca="1">IFERROR(Returns!E76/E$18-1,"")</f>
        <v/>
      </c>
      <c r="G76" s="4" t="str">
        <f t="shared" si="0"/>
        <v/>
      </c>
      <c r="H76" s="9" t="str">
        <f>IFERROR(Returns!G76/G$18-1,"")</f>
        <v/>
      </c>
      <c r="I76" s="9"/>
      <c r="J76" s="17">
        <f t="shared" ca="1" si="15"/>
        <v>0</v>
      </c>
      <c r="K76" s="17">
        <f t="shared" ca="1" si="6"/>
        <v>0</v>
      </c>
      <c r="L76" s="17" t="str">
        <f t="shared" ca="1" si="7"/>
        <v/>
      </c>
      <c r="M76" s="9"/>
      <c r="N76" s="17" t="str">
        <f t="shared" si="8"/>
        <v/>
      </c>
      <c r="O76" s="17" t="str">
        <f t="shared" ca="1" si="9"/>
        <v/>
      </c>
      <c r="Q76" s="3">
        <f>+'Share Values'!E70</f>
        <v>41996</v>
      </c>
      <c r="R76" s="4">
        <f ca="1">+'Share Values'!CD70</f>
        <v>1010666.25</v>
      </c>
      <c r="S76" s="9">
        <f t="shared" ca="1" si="1"/>
        <v>1.0666250000000099E-2</v>
      </c>
      <c r="T76" s="4">
        <f>+'Share Values'!C70</f>
        <v>14594</v>
      </c>
      <c r="U76" s="9">
        <f>Returns!T76/Returns!$T$18-1</f>
        <v>-1.4278574033798508E-2</v>
      </c>
      <c r="V76" s="9"/>
      <c r="W76" s="17">
        <f t="shared" ca="1" si="10"/>
        <v>9.3466274149589523E-4</v>
      </c>
      <c r="X76" s="17">
        <f t="shared" ca="1" si="11"/>
        <v>0</v>
      </c>
      <c r="Y76" s="17" t="str">
        <f t="shared" ca="1" si="12"/>
        <v/>
      </c>
      <c r="Z76" s="17"/>
      <c r="AA76" s="17">
        <f t="shared" si="13"/>
        <v>1.1197028907180995E-2</v>
      </c>
      <c r="AB76" s="17">
        <f t="shared" ca="1" si="14"/>
        <v>-1.02623661656851E-2</v>
      </c>
    </row>
    <row r="77" spans="2:28" x14ac:dyDescent="0.15">
      <c r="B77" s="2">
        <f t="shared" ca="1" si="3"/>
        <v>60</v>
      </c>
      <c r="D77" s="3">
        <f t="shared" si="4"/>
        <v>42673</v>
      </c>
      <c r="E77" s="4" t="str">
        <f t="shared" si="2"/>
        <v/>
      </c>
      <c r="F77" s="9" t="str">
        <f ca="1">IFERROR(Returns!E77/E$18-1,"")</f>
        <v/>
      </c>
      <c r="G77" s="4" t="str">
        <f t="shared" si="0"/>
        <v/>
      </c>
      <c r="H77" s="9" t="str">
        <f>IFERROR(Returns!G77/G$18-1,"")</f>
        <v/>
      </c>
      <c r="I77" s="9"/>
      <c r="J77" s="17">
        <f t="shared" ca="1" si="15"/>
        <v>0</v>
      </c>
      <c r="K77" s="17">
        <f t="shared" ca="1" si="6"/>
        <v>0</v>
      </c>
      <c r="L77" s="17" t="str">
        <f t="shared" ca="1" si="7"/>
        <v/>
      </c>
      <c r="M77" s="9"/>
      <c r="N77" s="17" t="str">
        <f t="shared" si="8"/>
        <v/>
      </c>
      <c r="O77" s="17" t="str">
        <f t="shared" ca="1" si="9"/>
        <v/>
      </c>
      <c r="Q77" s="3">
        <f>+'Share Values'!E71</f>
        <v>41997</v>
      </c>
      <c r="R77" s="4">
        <f ca="1">+'Share Values'!CD71</f>
        <v>1010130</v>
      </c>
      <c r="S77" s="9">
        <f t="shared" ca="1" si="1"/>
        <v>1.0129999999999972E-2</v>
      </c>
      <c r="T77" s="4">
        <f>+'Share Values'!C71</f>
        <v>14609.3</v>
      </c>
      <c r="U77" s="9">
        <f>Returns!T77/Returns!$T$18-1</f>
        <v>-1.3245167303821637E-2</v>
      </c>
      <c r="V77" s="9"/>
      <c r="W77" s="17">
        <f t="shared" ca="1" si="10"/>
        <v>-5.3059058813931248E-4</v>
      </c>
      <c r="X77" s="17">
        <f t="shared" ca="1" si="11"/>
        <v>-5.3059058813931248E-4</v>
      </c>
      <c r="Y77" s="17">
        <f t="shared" ca="1" si="12"/>
        <v>-5.3059058813931248E-4</v>
      </c>
      <c r="Z77" s="17"/>
      <c r="AA77" s="17">
        <f t="shared" si="13"/>
        <v>1.0483760449500057E-3</v>
      </c>
      <c r="AB77" s="17">
        <f t="shared" ca="1" si="14"/>
        <v>-1.5789666330893182E-3</v>
      </c>
    </row>
    <row r="78" spans="2:28" x14ac:dyDescent="0.15">
      <c r="B78" s="2">
        <f t="shared" ca="1" si="3"/>
        <v>61</v>
      </c>
      <c r="D78" s="3">
        <f t="shared" si="4"/>
        <v>42674</v>
      </c>
      <c r="E78" s="4">
        <f t="shared" ca="1" si="2"/>
        <v>1093983.0119999999</v>
      </c>
      <c r="F78" s="9">
        <f ca="1">IFERROR(Returns!E78/E$18-1,"")</f>
        <v>-4.1683996013386349E-4</v>
      </c>
      <c r="G78" s="4">
        <f t="shared" si="0"/>
        <v>14787.3</v>
      </c>
      <c r="H78" s="9">
        <f>IFERROR(Returns!G78/G$18-1,"")</f>
        <v>7.0417259719828262E-3</v>
      </c>
      <c r="I78" s="9"/>
      <c r="J78" s="17">
        <f t="shared" ca="1" si="15"/>
        <v>0</v>
      </c>
      <c r="K78" s="17">
        <f t="shared" ca="1" si="6"/>
        <v>0</v>
      </c>
      <c r="L78" s="17" t="str">
        <f t="shared" ca="1" si="7"/>
        <v/>
      </c>
      <c r="M78" s="9"/>
      <c r="N78" s="17" t="str">
        <f t="shared" si="8"/>
        <v/>
      </c>
      <c r="O78" s="17" t="str">
        <f t="shared" ca="1" si="9"/>
        <v/>
      </c>
      <c r="Q78" s="3">
        <f>+'Share Values'!E72</f>
        <v>42002</v>
      </c>
      <c r="R78" s="4">
        <f ca="1">+'Share Values'!CD72</f>
        <v>1012457.5</v>
      </c>
      <c r="S78" s="9">
        <f t="shared" ca="1" si="1"/>
        <v>1.245750000000001E-2</v>
      </c>
      <c r="T78" s="4">
        <f>+'Share Values'!C72</f>
        <v>14663.9</v>
      </c>
      <c r="U78" s="9">
        <f>Returns!T78/Returns!$T$18-1</f>
        <v>-9.5573236791981486E-3</v>
      </c>
      <c r="V78" s="9"/>
      <c r="W78" s="17">
        <f t="shared" ca="1" si="10"/>
        <v>2.3041588706405047E-3</v>
      </c>
      <c r="X78" s="17">
        <f t="shared" ca="1" si="11"/>
        <v>0</v>
      </c>
      <c r="Y78" s="17" t="str">
        <f t="shared" ca="1" si="12"/>
        <v/>
      </c>
      <c r="Z78" s="17"/>
      <c r="AA78" s="17">
        <f t="shared" si="13"/>
        <v>3.737345389580593E-3</v>
      </c>
      <c r="AB78" s="17">
        <f t="shared" ca="1" si="14"/>
        <v>-1.4331865189400883E-3</v>
      </c>
    </row>
    <row r="79" spans="2:28" x14ac:dyDescent="0.15">
      <c r="B79" s="2">
        <f t="shared" ca="1" si="3"/>
        <v>62</v>
      </c>
      <c r="D79" s="3">
        <f t="shared" si="4"/>
        <v>42675</v>
      </c>
      <c r="E79" s="4">
        <f t="shared" ca="1" si="2"/>
        <v>1093838.7119999998</v>
      </c>
      <c r="F79" s="9">
        <f ca="1">IFERROR(Returns!E79/E$18-1,"")</f>
        <v>-5.4868830550258707E-4</v>
      </c>
      <c r="G79" s="4">
        <f t="shared" si="0"/>
        <v>14778.3</v>
      </c>
      <c r="H79" s="9">
        <f>IFERROR(Returns!G79/G$18-1,"")</f>
        <v>6.4288097848663739E-3</v>
      </c>
      <c r="I79" s="9"/>
      <c r="J79" s="17">
        <f t="shared" ca="1" si="15"/>
        <v>-1.3190332794676962E-4</v>
      </c>
      <c r="K79" s="17">
        <f t="shared" ca="1" si="6"/>
        <v>-1.3190332794676962E-4</v>
      </c>
      <c r="L79" s="17">
        <f t="shared" ca="1" si="7"/>
        <v>-1.3190332794676962E-4</v>
      </c>
      <c r="M79" s="9"/>
      <c r="N79" s="17">
        <f t="shared" si="8"/>
        <v>-6.0863037877101345E-4</v>
      </c>
      <c r="O79" s="17">
        <f t="shared" ca="1" si="9"/>
        <v>4.7672705082424383E-4</v>
      </c>
      <c r="Q79" s="3">
        <f>+'Share Values'!E73</f>
        <v>42003</v>
      </c>
      <c r="R79" s="4">
        <f ca="1">+'Share Values'!CD73</f>
        <v>1014248.75</v>
      </c>
      <c r="S79" s="9">
        <f t="shared" ca="1" si="1"/>
        <v>1.4248749999999921E-2</v>
      </c>
      <c r="T79" s="4">
        <f>+'Share Values'!C73</f>
        <v>14640</v>
      </c>
      <c r="U79" s="9">
        <f>Returns!T79/Returns!$T$18-1</f>
        <v>-1.1171599551514921E-2</v>
      </c>
      <c r="V79" s="9"/>
      <c r="W79" s="17">
        <f t="shared" ca="1" si="10"/>
        <v>1.769210065607707E-3</v>
      </c>
      <c r="X79" s="17">
        <f t="shared" ca="1" si="11"/>
        <v>0</v>
      </c>
      <c r="Y79" s="17" t="str">
        <f t="shared" ca="1" si="12"/>
        <v/>
      </c>
      <c r="Z79" s="17"/>
      <c r="AA79" s="17">
        <f t="shared" si="13"/>
        <v>-1.6298529040704723E-3</v>
      </c>
      <c r="AB79" s="17">
        <f t="shared" ca="1" si="14"/>
        <v>3.3990629696781793E-3</v>
      </c>
    </row>
    <row r="80" spans="2:28" x14ac:dyDescent="0.15">
      <c r="B80" s="2">
        <f t="shared" ca="1" si="3"/>
        <v>63</v>
      </c>
      <c r="D80" s="3">
        <f t="shared" si="4"/>
        <v>42676</v>
      </c>
      <c r="E80" s="4">
        <f t="shared" ca="1" si="2"/>
        <v>1086735.1319999998</v>
      </c>
      <c r="F80" s="9">
        <f ca="1">IFERROR(Returns!E80/E$18-1,"")</f>
        <v>-7.0393000116339977E-3</v>
      </c>
      <c r="G80" s="4">
        <f t="shared" si="0"/>
        <v>14594.7</v>
      </c>
      <c r="H80" s="9">
        <f>IFERROR(Returns!G80/G$18-1,"")</f>
        <v>-6.0746804323101866E-3</v>
      </c>
      <c r="I80" s="9"/>
      <c r="J80" s="17">
        <f t="shared" ca="1" si="15"/>
        <v>-6.4941749839989571E-3</v>
      </c>
      <c r="K80" s="17">
        <f t="shared" ca="1" si="6"/>
        <v>-6.4941749839989571E-3</v>
      </c>
      <c r="L80" s="17">
        <f t="shared" ca="1" si="7"/>
        <v>-6.6252217086530951E-3</v>
      </c>
      <c r="M80" s="9"/>
      <c r="N80" s="17">
        <f t="shared" si="8"/>
        <v>-1.2423621120155826E-2</v>
      </c>
      <c r="O80" s="17">
        <f t="shared" ca="1" si="9"/>
        <v>5.9294461361568684E-3</v>
      </c>
      <c r="Q80" s="3">
        <f>+'Share Values'!E74</f>
        <v>42004</v>
      </c>
      <c r="R80" s="4">
        <f ca="1">+'Share Values'!CD74</f>
        <v>1019781.25</v>
      </c>
      <c r="S80" s="9">
        <f t="shared" ca="1" si="1"/>
        <v>1.9781250000000083E-2</v>
      </c>
      <c r="T80" s="4">
        <f>+'Share Values'!C74</f>
        <v>14632.4</v>
      </c>
      <c r="U80" s="9">
        <f>Returns!T80/Returns!$T$18-1</f>
        <v>-1.1684925770327093E-2</v>
      </c>
      <c r="V80" s="9"/>
      <c r="W80" s="17">
        <f t="shared" ca="1" si="10"/>
        <v>5.4547762568106783E-3</v>
      </c>
      <c r="X80" s="17">
        <f t="shared" ca="1" si="11"/>
        <v>0</v>
      </c>
      <c r="Y80" s="17" t="str">
        <f t="shared" ca="1" si="12"/>
        <v/>
      </c>
      <c r="Z80" s="17"/>
      <c r="AA80" s="17">
        <f t="shared" si="13"/>
        <v>-5.1912568306011764E-4</v>
      </c>
      <c r="AB80" s="17">
        <f t="shared" ca="1" si="14"/>
        <v>5.973901939870796E-3</v>
      </c>
    </row>
    <row r="81" spans="2:28" x14ac:dyDescent="0.15">
      <c r="B81" s="2">
        <f t="shared" ca="1" si="3"/>
        <v>64</v>
      </c>
      <c r="D81" s="3">
        <f t="shared" si="4"/>
        <v>42677</v>
      </c>
      <c r="E81" s="4">
        <f t="shared" ca="1" si="2"/>
        <v>1084704.3019999999</v>
      </c>
      <c r="F81" s="9">
        <f ca="1">IFERROR(Returns!E81/E$18-1,"")</f>
        <v>-8.8948895835345709E-3</v>
      </c>
      <c r="G81" s="4">
        <f t="shared" si="0"/>
        <v>14583.4</v>
      </c>
      <c r="H81" s="9">
        <f>IFERROR(Returns!G81/G$18-1,"")</f>
        <v>-6.844230756134273E-3</v>
      </c>
      <c r="I81" s="9"/>
      <c r="J81" s="17">
        <f t="shared" ca="1" si="15"/>
        <v>-1.8687442231322127E-3</v>
      </c>
      <c r="K81" s="17">
        <f t="shared" ca="1" si="6"/>
        <v>-1.8687442231322127E-3</v>
      </c>
      <c r="L81" s="17">
        <f t="shared" ca="1" si="7"/>
        <v>-8.481585086990262E-3</v>
      </c>
      <c r="M81" s="9"/>
      <c r="N81" s="17">
        <f t="shared" si="8"/>
        <v>-7.7425366742733814E-4</v>
      </c>
      <c r="O81" s="17">
        <f t="shared" ca="1" si="9"/>
        <v>-1.0944905557048745E-3</v>
      </c>
      <c r="Q81" s="3">
        <f>+'Share Values'!E75</f>
        <v>42006</v>
      </c>
      <c r="R81" s="4">
        <f ca="1">+'Share Values'!CD75</f>
        <v>1019406.25</v>
      </c>
      <c r="S81" s="9">
        <f t="shared" ca="1" si="1"/>
        <v>1.9406250000000069E-2</v>
      </c>
      <c r="T81" s="4">
        <f>+'Share Values'!C75</f>
        <v>14753.7</v>
      </c>
      <c r="U81" s="9">
        <f>Returns!T81/Returns!$T$18-1</f>
        <v>-3.4919691463924929E-3</v>
      </c>
      <c r="V81" s="9"/>
      <c r="W81" s="17">
        <f t="shared" ca="1" si="10"/>
        <v>-3.6772592161304907E-4</v>
      </c>
      <c r="X81" s="17">
        <f t="shared" ca="1" si="11"/>
        <v>-3.6772592161304907E-4</v>
      </c>
      <c r="Y81" s="17">
        <f t="shared" ca="1" si="12"/>
        <v>-3.6772592161304907E-4</v>
      </c>
      <c r="Z81" s="17"/>
      <c r="AA81" s="17">
        <f t="shared" si="13"/>
        <v>8.2898225854952656E-3</v>
      </c>
      <c r="AB81" s="17">
        <f t="shared" ca="1" si="14"/>
        <v>-8.6575485071083147E-3</v>
      </c>
    </row>
    <row r="82" spans="2:28" x14ac:dyDescent="0.15">
      <c r="B82" s="2">
        <f t="shared" ca="1" si="3"/>
        <v>65</v>
      </c>
      <c r="D82" s="3">
        <f t="shared" si="4"/>
        <v>42678</v>
      </c>
      <c r="E82" s="4">
        <f t="shared" ref="E82:E145" ca="1" si="16">+IFERROR(VLOOKUP(D82,$Q$18:$U$1048576,COLUMNS($Q$18:$R$18),FALSE),"")</f>
        <v>1074381.4019999998</v>
      </c>
      <c r="F82" s="9">
        <f ca="1">IFERROR(Returns!E82/E$18-1,"")</f>
        <v>-1.8327025996614177E-2</v>
      </c>
      <c r="G82" s="4">
        <f t="shared" ref="G82:G145" si="17">+IFERROR(VLOOKUP(D82,$Q$18:$U$1048576,COLUMNS($Q$18:$T$18),FALSE),"")</f>
        <v>14509.3</v>
      </c>
      <c r="H82" s="9">
        <f>IFERROR(Returns!G82/G$18-1,"")</f>
        <v>-1.1890574030060108E-2</v>
      </c>
      <c r="I82" s="9"/>
      <c r="J82" s="17">
        <f t="shared" ca="1" si="15"/>
        <v>-9.5167871842737339E-3</v>
      </c>
      <c r="K82" s="17">
        <f t="shared" ca="1" si="6"/>
        <v>-9.5167871842737339E-3</v>
      </c>
      <c r="L82" s="17">
        <f t="shared" ca="1" si="7"/>
        <v>-1.7917654831005825E-2</v>
      </c>
      <c r="M82" s="9"/>
      <c r="N82" s="17">
        <f t="shared" si="8"/>
        <v>-5.0811196291674632E-3</v>
      </c>
      <c r="O82" s="17">
        <f t="shared" ca="1" si="9"/>
        <v>-4.4356675551062708E-3</v>
      </c>
      <c r="Q82" s="3">
        <f>+'Share Values'!E76</f>
        <v>42009</v>
      </c>
      <c r="R82" s="4">
        <f ca="1">+'Share Values'!CD76</f>
        <v>1014365</v>
      </c>
      <c r="S82" s="9">
        <f t="shared" ref="S82:S145" ca="1" si="18">R82/$R$18-1</f>
        <v>1.4364999999999961E-2</v>
      </c>
      <c r="T82" s="4">
        <f>+'Share Values'!C76</f>
        <v>14392.7</v>
      </c>
      <c r="U82" s="9">
        <f>Returns!T82/Returns!$T$18-1</f>
        <v>-2.7874964539965075E-2</v>
      </c>
      <c r="V82" s="9"/>
      <c r="W82" s="17">
        <f t="shared" ca="1" si="10"/>
        <v>-4.9452806474357125E-3</v>
      </c>
      <c r="X82" s="17">
        <f t="shared" ca="1" si="11"/>
        <v>-4.9452806474357125E-3</v>
      </c>
      <c r="Y82" s="17">
        <f t="shared" ca="1" si="12"/>
        <v>-5.3111880611650397E-3</v>
      </c>
      <c r="Z82" s="17"/>
      <c r="AA82" s="17">
        <f t="shared" si="13"/>
        <v>-2.4468438425615302E-2</v>
      </c>
      <c r="AB82" s="17">
        <f t="shared" ca="1" si="14"/>
        <v>1.952315777817959E-2</v>
      </c>
    </row>
    <row r="83" spans="2:28" x14ac:dyDescent="0.15">
      <c r="B83" s="2">
        <f t="shared" ca="1" si="3"/>
        <v>66</v>
      </c>
      <c r="D83" s="3">
        <f t="shared" si="4"/>
        <v>42679</v>
      </c>
      <c r="E83" s="4" t="str">
        <f t="shared" si="16"/>
        <v/>
      </c>
      <c r="F83" s="9" t="str">
        <f ca="1">IFERROR(Returns!E83/E$18-1,"")</f>
        <v/>
      </c>
      <c r="G83" s="4" t="str">
        <f t="shared" si="17"/>
        <v/>
      </c>
      <c r="H83" s="9" t="str">
        <f>IFERROR(Returns!G83/G$18-1,"")</f>
        <v/>
      </c>
      <c r="I83" s="9"/>
      <c r="J83" s="17">
        <f t="shared" ca="1" si="15"/>
        <v>0</v>
      </c>
      <c r="K83" s="17">
        <f t="shared" ca="1" si="6"/>
        <v>0</v>
      </c>
      <c r="L83" s="17" t="str">
        <f t="shared" ca="1" si="7"/>
        <v/>
      </c>
      <c r="M83" s="9"/>
      <c r="N83" s="17" t="str">
        <f t="shared" si="8"/>
        <v/>
      </c>
      <c r="O83" s="17" t="str">
        <f t="shared" ca="1" si="9"/>
        <v/>
      </c>
      <c r="Q83" s="3">
        <f>+'Share Values'!E77</f>
        <v>42010</v>
      </c>
      <c r="R83" s="4">
        <f ca="1">+'Share Values'!CD77</f>
        <v>1010995</v>
      </c>
      <c r="S83" s="9">
        <f t="shared" ca="1" si="18"/>
        <v>1.0995000000000088E-2</v>
      </c>
      <c r="T83" s="4">
        <f>+'Share Values'!C77</f>
        <v>14246.8</v>
      </c>
      <c r="U83" s="9">
        <f>Returns!T83/Returns!$T$18-1</f>
        <v>-3.7729477082686036E-2</v>
      </c>
      <c r="V83" s="9"/>
      <c r="W83" s="17">
        <f t="shared" ca="1" si="10"/>
        <v>-3.3222755122662706E-3</v>
      </c>
      <c r="X83" s="17">
        <f t="shared" ca="1" si="11"/>
        <v>-3.3222755122662706E-3</v>
      </c>
      <c r="Y83" s="17">
        <f t="shared" ca="1" si="12"/>
        <v>-8.6158183433946434E-3</v>
      </c>
      <c r="Z83" s="17"/>
      <c r="AA83" s="17">
        <f t="shared" si="13"/>
        <v>-1.0137083382548151E-2</v>
      </c>
      <c r="AB83" s="17">
        <f t="shared" ca="1" si="14"/>
        <v>6.8148078702818804E-3</v>
      </c>
    </row>
    <row r="84" spans="2:28" x14ac:dyDescent="0.15">
      <c r="B84" s="2">
        <f t="shared" ref="B84:B147" ca="1" si="19">+OFFSET(B84,-1,0)+1</f>
        <v>67</v>
      </c>
      <c r="D84" s="3">
        <f t="shared" ref="D84:D147" si="20">+IF(D83+1&lt;=$E$6,D83+1,"")</f>
        <v>42680</v>
      </c>
      <c r="E84" s="4" t="str">
        <f t="shared" si="16"/>
        <v/>
      </c>
      <c r="F84" s="9" t="str">
        <f ca="1">IFERROR(Returns!E84/E$18-1,"")</f>
        <v/>
      </c>
      <c r="G84" s="4" t="str">
        <f t="shared" si="17"/>
        <v/>
      </c>
      <c r="H84" s="9" t="str">
        <f>IFERROR(Returns!G84/G$18-1,"")</f>
        <v/>
      </c>
      <c r="I84" s="9"/>
      <c r="J84" s="17">
        <f t="shared" ca="1" si="15"/>
        <v>0</v>
      </c>
      <c r="K84" s="17">
        <f t="shared" ref="K84:K147" ca="1" si="21">IFERROR(MIN(J84,0),"")</f>
        <v>0</v>
      </c>
      <c r="L84" s="17" t="str">
        <f t="shared" ref="L84:L147" ca="1" si="22">IFERROR(IF(AND(K84&lt;0,K83&lt;0),(1+K84)*(1+L83)-1,IF(K84&lt;0,K84,"")),"")</f>
        <v/>
      </c>
      <c r="M84" s="9"/>
      <c r="N84" s="17" t="str">
        <f t="shared" ref="N84:N147" si="23">+IFERROR(G84/G83-1,"")</f>
        <v/>
      </c>
      <c r="O84" s="17" t="str">
        <f t="shared" ref="O84:O147" ca="1" si="24">+IFERROR(J84-N84,"")</f>
        <v/>
      </c>
      <c r="Q84" s="3">
        <f>+'Share Values'!E78</f>
        <v>42011</v>
      </c>
      <c r="R84" s="4">
        <f ca="1">+'Share Values'!CD78</f>
        <v>1010930</v>
      </c>
      <c r="S84" s="9">
        <f t="shared" ca="1" si="18"/>
        <v>1.0930000000000106E-2</v>
      </c>
      <c r="T84" s="4">
        <f>+'Share Values'!C78</f>
        <v>14285</v>
      </c>
      <c r="U84" s="9">
        <f>Returns!T84/Returns!$T$18-1</f>
        <v>-3.5149337403920122E-2</v>
      </c>
      <c r="V84" s="9"/>
      <c r="W84" s="17">
        <f t="shared" ref="W84:W147" ca="1" si="25">(R84/R83)-1</f>
        <v>-6.4293097394196863E-5</v>
      </c>
      <c r="X84" s="17">
        <f t="shared" ref="X84:X147" ca="1" si="26">IF(W84&lt;0,W84,0)</f>
        <v>-6.4293097394196863E-5</v>
      </c>
      <c r="Y84" s="17">
        <f t="shared" ref="Y84:Y147" ca="1" si="27">IF(AND(X84&lt;0,X83&lt;0),(1+X84)*(1+Y83)-1,IF(X84&lt;0,X84,""))</f>
        <v>-8.6795575031409777E-3</v>
      </c>
      <c r="Z84" s="17"/>
      <c r="AA84" s="17">
        <f t="shared" ref="AA84:AA147" si="28">+T84/T83-1</f>
        <v>2.6813038717465876E-3</v>
      </c>
      <c r="AB84" s="17">
        <f t="shared" ref="AB84:AB147" ca="1" si="29">+W84-AA84</f>
        <v>-2.7455969691407844E-3</v>
      </c>
    </row>
    <row r="85" spans="2:28" x14ac:dyDescent="0.15">
      <c r="B85" s="2">
        <f t="shared" ca="1" si="19"/>
        <v>68</v>
      </c>
      <c r="D85" s="3">
        <f t="shared" si="20"/>
        <v>42681</v>
      </c>
      <c r="E85" s="4">
        <f t="shared" ca="1" si="16"/>
        <v>1073404.122</v>
      </c>
      <c r="F85" s="9">
        <f ca="1">IFERROR(Returns!E85/E$18-1,"")</f>
        <v>-1.921997645373108E-2</v>
      </c>
      <c r="G85" s="4">
        <f t="shared" si="17"/>
        <v>14652.5</v>
      </c>
      <c r="H85" s="9">
        <f>IFERROR(Returns!G85/G$18-1,"")</f>
        <v>-2.1383964750508744E-3</v>
      </c>
      <c r="I85" s="9"/>
      <c r="J85" s="17">
        <f t="shared" ca="1" si="15"/>
        <v>0</v>
      </c>
      <c r="K85" s="17">
        <f t="shared" ca="1" si="21"/>
        <v>0</v>
      </c>
      <c r="L85" s="17" t="str">
        <f t="shared" ca="1" si="22"/>
        <v/>
      </c>
      <c r="M85" s="9"/>
      <c r="N85" s="17" t="str">
        <f t="shared" si="23"/>
        <v/>
      </c>
      <c r="O85" s="17" t="str">
        <f t="shared" ca="1" si="24"/>
        <v/>
      </c>
      <c r="Q85" s="3">
        <f>+'Share Values'!E79</f>
        <v>42012</v>
      </c>
      <c r="R85" s="4">
        <f ca="1">+'Share Values'!CD79</f>
        <v>1010462.5</v>
      </c>
      <c r="S85" s="9">
        <f t="shared" ca="1" si="18"/>
        <v>1.0462500000000041E-2</v>
      </c>
      <c r="T85" s="4">
        <f>+'Share Values'!C79</f>
        <v>14457.7</v>
      </c>
      <c r="U85" s="9">
        <f>Returns!T85/Returns!$T$18-1</f>
        <v>-2.3484674510651393E-2</v>
      </c>
      <c r="V85" s="9"/>
      <c r="W85" s="17">
        <f t="shared" ca="1" si="25"/>
        <v>-4.6244547100193767E-4</v>
      </c>
      <c r="X85" s="17">
        <f t="shared" ca="1" si="26"/>
        <v>-4.6244547100193767E-4</v>
      </c>
      <c r="Y85" s="17">
        <f t="shared" ca="1" si="27"/>
        <v>-9.1379891520853018E-3</v>
      </c>
      <c r="Z85" s="17"/>
      <c r="AA85" s="17">
        <f t="shared" si="28"/>
        <v>1.2089604480224114E-2</v>
      </c>
      <c r="AB85" s="17">
        <f t="shared" ca="1" si="29"/>
        <v>-1.2552049951226052E-2</v>
      </c>
    </row>
    <row r="86" spans="2:28" x14ac:dyDescent="0.15">
      <c r="B86" s="2">
        <f t="shared" ca="1" si="19"/>
        <v>69</v>
      </c>
      <c r="D86" s="3">
        <f t="shared" si="20"/>
        <v>42682</v>
      </c>
      <c r="E86" s="4">
        <f t="shared" ca="1" si="16"/>
        <v>1073313.352</v>
      </c>
      <c r="F86" s="9">
        <f ca="1">IFERROR(Returns!E86/E$18-1,"")</f>
        <v>-1.930291390563077E-2</v>
      </c>
      <c r="G86" s="4">
        <f t="shared" si="17"/>
        <v>14656.8</v>
      </c>
      <c r="H86" s="9">
        <f>IFERROR(Returns!G86/G$18-1,"")</f>
        <v>-1.845558741206399E-3</v>
      </c>
      <c r="I86" s="9"/>
      <c r="J86" s="17">
        <f t="shared" ca="1" si="15"/>
        <v>-8.4562745884420032E-5</v>
      </c>
      <c r="K86" s="17">
        <f t="shared" ca="1" si="21"/>
        <v>-8.4562745884420032E-5</v>
      </c>
      <c r="L86" s="17">
        <f t="shared" ca="1" si="22"/>
        <v>-8.4562745884420032E-5</v>
      </c>
      <c r="M86" s="9"/>
      <c r="N86" s="17">
        <f t="shared" si="23"/>
        <v>2.9346527896256802E-4</v>
      </c>
      <c r="O86" s="17">
        <f t="shared" ca="1" si="24"/>
        <v>-3.7802802484698805E-4</v>
      </c>
      <c r="Q86" s="3">
        <f>+'Share Values'!E80</f>
        <v>42013</v>
      </c>
      <c r="R86" s="4">
        <f ca="1">+'Share Values'!CD80</f>
        <v>1005260</v>
      </c>
      <c r="S86" s="9">
        <f t="shared" ca="1" si="18"/>
        <v>5.2600000000000424E-3</v>
      </c>
      <c r="T86" s="4">
        <f>+'Share Values'!C80</f>
        <v>14384.9</v>
      </c>
      <c r="U86" s="9">
        <f>Returns!T86/Returns!$T$18-1</f>
        <v>-2.8401799343482748E-2</v>
      </c>
      <c r="V86" s="9"/>
      <c r="W86" s="17">
        <f t="shared" ca="1" si="25"/>
        <v>-5.1486324331679878E-3</v>
      </c>
      <c r="X86" s="17">
        <f t="shared" ca="1" si="26"/>
        <v>-5.1486324331679878E-3</v>
      </c>
      <c r="Y86" s="17">
        <f t="shared" ca="1" si="27"/>
        <v>-1.4239573437930919E-2</v>
      </c>
      <c r="Z86" s="17"/>
      <c r="AA86" s="17">
        <f t="shared" si="28"/>
        <v>-5.03537907135998E-3</v>
      </c>
      <c r="AB86" s="17">
        <f t="shared" ca="1" si="29"/>
        <v>-1.1325336180800782E-4</v>
      </c>
    </row>
    <row r="87" spans="2:28" x14ac:dyDescent="0.15">
      <c r="B87" s="2">
        <f t="shared" ca="1" si="19"/>
        <v>70</v>
      </c>
      <c r="D87" s="3">
        <f t="shared" si="20"/>
        <v>42683</v>
      </c>
      <c r="E87" s="4">
        <f t="shared" ca="1" si="16"/>
        <v>1069572.0119999999</v>
      </c>
      <c r="F87" s="9">
        <f ca="1">IFERROR(Returns!E87/E$18-1,"")</f>
        <v>-2.2721413479172337E-2</v>
      </c>
      <c r="G87" s="4">
        <f t="shared" si="17"/>
        <v>14759.9</v>
      </c>
      <c r="H87" s="9">
        <f>IFERROR(Returns!G87/G$18-1,"")</f>
        <v>5.1757366912059677E-3</v>
      </c>
      <c r="I87" s="9"/>
      <c r="J87" s="17">
        <f t="shared" ca="1" si="15"/>
        <v>-3.4857853887949597E-3</v>
      </c>
      <c r="K87" s="17">
        <f t="shared" ca="1" si="21"/>
        <v>-3.4857853887949597E-3</v>
      </c>
      <c r="L87" s="17">
        <f t="shared" ca="1" si="22"/>
        <v>-3.5700533670953716E-3</v>
      </c>
      <c r="M87" s="9"/>
      <c r="N87" s="17">
        <f t="shared" si="23"/>
        <v>7.0342776049343581E-3</v>
      </c>
      <c r="O87" s="17">
        <f t="shared" ca="1" si="24"/>
        <v>-1.0520062993729318E-2</v>
      </c>
      <c r="Q87" s="3">
        <f>+'Share Values'!E81</f>
        <v>42016</v>
      </c>
      <c r="R87" s="4">
        <f ca="1">+'Share Values'!CD81</f>
        <v>999992.5</v>
      </c>
      <c r="S87" s="9">
        <f t="shared" ca="1" si="18"/>
        <v>-7.500000000049134E-6</v>
      </c>
      <c r="T87" s="4">
        <f>+'Share Values'!C81</f>
        <v>14265</v>
      </c>
      <c r="U87" s="9">
        <f>Returns!T87/Returns!$T$18-1</f>
        <v>-3.650019587447817E-2</v>
      </c>
      <c r="V87" s="9"/>
      <c r="W87" s="17">
        <f t="shared" ca="1" si="25"/>
        <v>-5.239937926506566E-3</v>
      </c>
      <c r="X87" s="17">
        <f t="shared" ca="1" si="26"/>
        <v>-5.239937926506566E-3</v>
      </c>
      <c r="Y87" s="17">
        <f t="shared" ca="1" si="27"/>
        <v>-1.940489688352276E-2</v>
      </c>
      <c r="Z87" s="17"/>
      <c r="AA87" s="17">
        <f t="shared" si="28"/>
        <v>-8.3351291979784081E-3</v>
      </c>
      <c r="AB87" s="17">
        <f t="shared" ca="1" si="29"/>
        <v>3.0951912714718421E-3</v>
      </c>
    </row>
    <row r="88" spans="2:28" x14ac:dyDescent="0.15">
      <c r="B88" s="2">
        <f t="shared" ca="1" si="19"/>
        <v>71</v>
      </c>
      <c r="D88" s="3">
        <f t="shared" si="20"/>
        <v>42684</v>
      </c>
      <c r="E88" s="4">
        <f t="shared" ca="1" si="16"/>
        <v>1066904.9419999998</v>
      </c>
      <c r="F88" s="9">
        <f ca="1">IFERROR(Returns!E88/E$18-1,"")</f>
        <v>-2.5158341867825951E-2</v>
      </c>
      <c r="G88" s="4">
        <f t="shared" si="17"/>
        <v>14744.3</v>
      </c>
      <c r="H88" s="9">
        <f>IFERROR(Returns!G88/G$18-1,"")</f>
        <v>4.1133486335374059E-3</v>
      </c>
      <c r="I88" s="9"/>
      <c r="J88" s="17">
        <f t="shared" ca="1" si="15"/>
        <v>-2.4935861915579283E-3</v>
      </c>
      <c r="K88" s="17">
        <f t="shared" ca="1" si="21"/>
        <v>-2.4935861915579283E-3</v>
      </c>
      <c r="L88" s="17">
        <f t="shared" ca="1" si="22"/>
        <v>-6.054737322873982E-3</v>
      </c>
      <c r="M88" s="9"/>
      <c r="N88" s="17">
        <f t="shared" si="23"/>
        <v>-1.0569177297949928E-3</v>
      </c>
      <c r="O88" s="17">
        <f t="shared" ca="1" si="24"/>
        <v>-1.4366684617629355E-3</v>
      </c>
      <c r="Q88" s="3">
        <f>+'Share Values'!E82</f>
        <v>42017</v>
      </c>
      <c r="R88" s="4">
        <f ca="1">+'Share Values'!CD82</f>
        <v>997133.75</v>
      </c>
      <c r="S88" s="9">
        <f t="shared" ca="1" si="18"/>
        <v>-2.8662499999999591E-3</v>
      </c>
      <c r="T88" s="4">
        <f>+'Share Values'!C82</f>
        <v>14187.2</v>
      </c>
      <c r="U88" s="9">
        <f>Returns!T88/Returns!$T$18-1</f>
        <v>-4.1755035324948953E-2</v>
      </c>
      <c r="V88" s="9"/>
      <c r="W88" s="17">
        <f t="shared" ca="1" si="25"/>
        <v>-2.8587714407858345E-3</v>
      </c>
      <c r="X88" s="17">
        <f t="shared" ca="1" si="26"/>
        <v>-2.8587714407858345E-3</v>
      </c>
      <c r="Y88" s="17">
        <f t="shared" ca="1" si="27"/>
        <v>-2.2208194159286543E-2</v>
      </c>
      <c r="Z88" s="17"/>
      <c r="AA88" s="17">
        <f t="shared" si="28"/>
        <v>-5.453908166841881E-3</v>
      </c>
      <c r="AB88" s="17">
        <f t="shared" ca="1" si="29"/>
        <v>2.5951367260560465E-3</v>
      </c>
    </row>
    <row r="89" spans="2:28" x14ac:dyDescent="0.15">
      <c r="B89" s="2">
        <f t="shared" ca="1" si="19"/>
        <v>72</v>
      </c>
      <c r="D89" s="3">
        <f t="shared" si="20"/>
        <v>42685</v>
      </c>
      <c r="E89" s="4">
        <f t="shared" ca="1" si="16"/>
        <v>1052733.3419999999</v>
      </c>
      <c r="F89" s="9">
        <f ca="1">IFERROR(Returns!E89/E$18-1,"")</f>
        <v>-3.8107073754368948E-2</v>
      </c>
      <c r="G89" s="4">
        <f t="shared" si="17"/>
        <v>14555.4</v>
      </c>
      <c r="H89" s="9">
        <f>IFERROR(Returns!G89/G$18-1,"")</f>
        <v>-8.7510811160522728E-3</v>
      </c>
      <c r="I89" s="9"/>
      <c r="J89" s="17">
        <f t="shared" ca="1" si="15"/>
        <v>-1.3282907822541379E-2</v>
      </c>
      <c r="K89" s="17">
        <f t="shared" ca="1" si="21"/>
        <v>-1.3282907822541379E-2</v>
      </c>
      <c r="L89" s="17">
        <f t="shared" ca="1" si="22"/>
        <v>-1.9257220627665883E-2</v>
      </c>
      <c r="M89" s="9"/>
      <c r="N89" s="17">
        <f t="shared" si="23"/>
        <v>-1.2811730634889384E-2</v>
      </c>
      <c r="O89" s="17">
        <f t="shared" ca="1" si="24"/>
        <v>-4.7117718765199434E-4</v>
      </c>
      <c r="Q89" s="3">
        <f>+'Share Values'!E83</f>
        <v>42018</v>
      </c>
      <c r="R89" s="4">
        <f ca="1">+'Share Values'!CD83</f>
        <v>1013640</v>
      </c>
      <c r="S89" s="9">
        <f t="shared" ca="1" si="18"/>
        <v>1.3640000000000096E-2</v>
      </c>
      <c r="T89" s="4">
        <f>+'Share Values'!C83</f>
        <v>14084.4</v>
      </c>
      <c r="U89" s="9">
        <f>Returns!T89/Returns!$T$18-1</f>
        <v>-4.8698447863617322E-2</v>
      </c>
      <c r="V89" s="9"/>
      <c r="W89" s="17">
        <f t="shared" ca="1" si="25"/>
        <v>1.6553697034124015E-2</v>
      </c>
      <c r="X89" s="17">
        <f t="shared" ca="1" si="26"/>
        <v>0</v>
      </c>
      <c r="Y89" s="17" t="str">
        <f t="shared" ca="1" si="27"/>
        <v/>
      </c>
      <c r="Z89" s="17"/>
      <c r="AA89" s="17">
        <f t="shared" si="28"/>
        <v>-7.245968196684438E-3</v>
      </c>
      <c r="AB89" s="17">
        <f t="shared" ca="1" si="29"/>
        <v>2.3799665230808453E-2</v>
      </c>
    </row>
    <row r="90" spans="2:28" x14ac:dyDescent="0.15">
      <c r="B90" s="2">
        <f t="shared" ca="1" si="19"/>
        <v>73</v>
      </c>
      <c r="D90" s="3">
        <f t="shared" si="20"/>
        <v>42686</v>
      </c>
      <c r="E90" s="4" t="str">
        <f t="shared" si="16"/>
        <v/>
      </c>
      <c r="F90" s="9" t="str">
        <f ca="1">IFERROR(Returns!E90/E$18-1,"")</f>
        <v/>
      </c>
      <c r="G90" s="4" t="str">
        <f t="shared" si="17"/>
        <v/>
      </c>
      <c r="H90" s="9" t="str">
        <f>IFERROR(Returns!G90/G$18-1,"")</f>
        <v/>
      </c>
      <c r="I90" s="9"/>
      <c r="J90" s="17">
        <f t="shared" ca="1" si="15"/>
        <v>0</v>
      </c>
      <c r="K90" s="17">
        <f t="shared" ca="1" si="21"/>
        <v>0</v>
      </c>
      <c r="L90" s="17" t="str">
        <f t="shared" ca="1" si="22"/>
        <v/>
      </c>
      <c r="M90" s="9"/>
      <c r="N90" s="17" t="str">
        <f t="shared" si="23"/>
        <v/>
      </c>
      <c r="O90" s="17" t="str">
        <f t="shared" ca="1" si="24"/>
        <v/>
      </c>
      <c r="Q90" s="3">
        <f>+'Share Values'!E84</f>
        <v>42019</v>
      </c>
      <c r="R90" s="4">
        <f ca="1">+'Share Values'!CD84</f>
        <v>997478.75</v>
      </c>
      <c r="S90" s="9">
        <f t="shared" ca="1" si="18"/>
        <v>-2.5212500000000304E-3</v>
      </c>
      <c r="T90" s="4">
        <f>+'Share Values'!C84</f>
        <v>14041.8</v>
      </c>
      <c r="U90" s="9">
        <f>Returns!T90/Returns!$T$18-1</f>
        <v>-5.1575776405905938E-2</v>
      </c>
      <c r="V90" s="9"/>
      <c r="W90" s="17">
        <f t="shared" ca="1" si="25"/>
        <v>-1.5943776883311611E-2</v>
      </c>
      <c r="X90" s="17">
        <f t="shared" ca="1" si="26"/>
        <v>-1.5943776883311611E-2</v>
      </c>
      <c r="Y90" s="17">
        <f t="shared" ca="1" si="27"/>
        <v>-1.5943776883311611E-2</v>
      </c>
      <c r="Z90" s="17"/>
      <c r="AA90" s="17">
        <f t="shared" si="28"/>
        <v>-3.0246229871346841E-3</v>
      </c>
      <c r="AB90" s="17">
        <f t="shared" ca="1" si="29"/>
        <v>-1.2919153896176927E-2</v>
      </c>
    </row>
    <row r="91" spans="2:28" x14ac:dyDescent="0.15">
      <c r="B91" s="2">
        <f t="shared" ca="1" si="19"/>
        <v>74</v>
      </c>
      <c r="D91" s="3">
        <f t="shared" si="20"/>
        <v>42687</v>
      </c>
      <c r="E91" s="4" t="str">
        <f t="shared" si="16"/>
        <v/>
      </c>
      <c r="F91" s="9" t="str">
        <f ca="1">IFERROR(Returns!E91/E$18-1,"")</f>
        <v/>
      </c>
      <c r="G91" s="4" t="str">
        <f t="shared" si="17"/>
        <v/>
      </c>
      <c r="H91" s="9" t="str">
        <f>IFERROR(Returns!G91/G$18-1,"")</f>
        <v/>
      </c>
      <c r="I91" s="9"/>
      <c r="J91" s="17">
        <f t="shared" ca="1" si="15"/>
        <v>0</v>
      </c>
      <c r="K91" s="17">
        <f t="shared" ca="1" si="21"/>
        <v>0</v>
      </c>
      <c r="L91" s="17" t="str">
        <f t="shared" ca="1" si="22"/>
        <v/>
      </c>
      <c r="M91" s="9"/>
      <c r="N91" s="17" t="str">
        <f t="shared" si="23"/>
        <v/>
      </c>
      <c r="O91" s="17" t="str">
        <f t="shared" ca="1" si="24"/>
        <v/>
      </c>
      <c r="Q91" s="3">
        <f>+'Share Values'!E85</f>
        <v>42020</v>
      </c>
      <c r="R91" s="4">
        <f ca="1">+'Share Values'!CD85</f>
        <v>1002422.5</v>
      </c>
      <c r="S91" s="9">
        <f t="shared" ca="1" si="18"/>
        <v>2.4224999999999941E-3</v>
      </c>
      <c r="T91" s="4">
        <f>+'Share Values'!C85</f>
        <v>14309.4</v>
      </c>
      <c r="U91" s="9">
        <f>Returns!T91/Returns!$T$18-1</f>
        <v>-3.3501290069839373E-2</v>
      </c>
      <c r="V91" s="9"/>
      <c r="W91" s="17">
        <f t="shared" ca="1" si="25"/>
        <v>4.9562459350638299E-3</v>
      </c>
      <c r="X91" s="17">
        <f t="shared" ca="1" si="26"/>
        <v>0</v>
      </c>
      <c r="Y91" s="17" t="str">
        <f t="shared" ca="1" si="27"/>
        <v/>
      </c>
      <c r="Z91" s="17"/>
      <c r="AA91" s="17">
        <f t="shared" si="28"/>
        <v>1.9057385805238747E-2</v>
      </c>
      <c r="AB91" s="17">
        <f t="shared" ca="1" si="29"/>
        <v>-1.4101139870174917E-2</v>
      </c>
    </row>
    <row r="92" spans="2:28" x14ac:dyDescent="0.15">
      <c r="B92" s="2">
        <f t="shared" ca="1" si="19"/>
        <v>75</v>
      </c>
      <c r="D92" s="3">
        <f t="shared" si="20"/>
        <v>42688</v>
      </c>
      <c r="E92" s="4">
        <f t="shared" ca="1" si="16"/>
        <v>1062176.5119999999</v>
      </c>
      <c r="F92" s="9">
        <f ca="1">IFERROR(Returns!E92/E$18-1,"")</f>
        <v>-2.9478755393065659E-2</v>
      </c>
      <c r="G92" s="4">
        <f t="shared" si="17"/>
        <v>14598.5</v>
      </c>
      <c r="H92" s="9">
        <f>IFERROR(Returns!G92/G$18-1,"")</f>
        <v>-5.8158935977499215E-3</v>
      </c>
      <c r="I92" s="9"/>
      <c r="J92" s="17">
        <f t="shared" ca="1" si="15"/>
        <v>0</v>
      </c>
      <c r="K92" s="17">
        <f t="shared" ca="1" si="21"/>
        <v>0</v>
      </c>
      <c r="L92" s="17" t="str">
        <f t="shared" ca="1" si="22"/>
        <v/>
      </c>
      <c r="M92" s="9"/>
      <c r="N92" s="17" t="str">
        <f t="shared" si="23"/>
        <v/>
      </c>
      <c r="O92" s="17" t="str">
        <f t="shared" ca="1" si="24"/>
        <v/>
      </c>
      <c r="Q92" s="3">
        <f>+'Share Values'!E86</f>
        <v>42023</v>
      </c>
      <c r="R92" s="4">
        <f ca="1">+'Share Values'!CD86</f>
        <v>1003395</v>
      </c>
      <c r="S92" s="9">
        <f t="shared" ca="1" si="18"/>
        <v>3.3950000000000369E-3</v>
      </c>
      <c r="T92" s="4">
        <f>+'Share Values'!C86</f>
        <v>14312.5</v>
      </c>
      <c r="U92" s="9">
        <f>Returns!T92/Returns!$T$18-1</f>
        <v>-3.3291907006902877E-2</v>
      </c>
      <c r="V92" s="9"/>
      <c r="W92" s="17">
        <f t="shared" ca="1" si="25"/>
        <v>9.7014981208021212E-4</v>
      </c>
      <c r="X92" s="17">
        <f t="shared" ca="1" si="26"/>
        <v>0</v>
      </c>
      <c r="Y92" s="17" t="str">
        <f t="shared" ca="1" si="27"/>
        <v/>
      </c>
      <c r="Z92" s="17"/>
      <c r="AA92" s="17">
        <f t="shared" si="28"/>
        <v>2.1664080953787135E-4</v>
      </c>
      <c r="AB92" s="17">
        <f t="shared" ca="1" si="29"/>
        <v>7.5350900254234077E-4</v>
      </c>
    </row>
    <row r="93" spans="2:28" x14ac:dyDescent="0.15">
      <c r="B93" s="2">
        <f t="shared" ca="1" si="19"/>
        <v>76</v>
      </c>
      <c r="D93" s="3">
        <f t="shared" si="20"/>
        <v>42689</v>
      </c>
      <c r="E93" s="4">
        <f t="shared" ca="1" si="16"/>
        <v>1070000.9319999998</v>
      </c>
      <c r="F93" s="9">
        <f ca="1">IFERROR(Returns!E93/E$18-1,"")</f>
        <v>-2.2329505008655604E-2</v>
      </c>
      <c r="G93" s="4">
        <f t="shared" si="17"/>
        <v>14756.1</v>
      </c>
      <c r="H93" s="9">
        <f>IFERROR(Returns!G93/G$18-1,"")</f>
        <v>4.9169498566457026E-3</v>
      </c>
      <c r="I93" s="9"/>
      <c r="J93" s="17">
        <f t="shared" ca="1" si="15"/>
        <v>7.3664027697875056E-3</v>
      </c>
      <c r="K93" s="17">
        <f t="shared" ca="1" si="21"/>
        <v>0</v>
      </c>
      <c r="L93" s="17" t="str">
        <f t="shared" ca="1" si="22"/>
        <v/>
      </c>
      <c r="M93" s="9"/>
      <c r="N93" s="17">
        <f t="shared" si="23"/>
        <v>1.0795629687981645E-2</v>
      </c>
      <c r="O93" s="17">
        <f t="shared" ca="1" si="24"/>
        <v>-3.4292269181941393E-3</v>
      </c>
      <c r="Q93" s="3">
        <f>+'Share Values'!E87</f>
        <v>42024</v>
      </c>
      <c r="R93" s="4">
        <f ca="1">+'Share Values'!CD87</f>
        <v>1001460</v>
      </c>
      <c r="S93" s="9">
        <f t="shared" ca="1" si="18"/>
        <v>1.4600000000000168E-3</v>
      </c>
      <c r="T93" s="4">
        <f>+'Share Values'!C87</f>
        <v>14308.4</v>
      </c>
      <c r="U93" s="9">
        <f>Returns!T93/Returns!$T$18-1</f>
        <v>-3.3568832993367326E-2</v>
      </c>
      <c r="V93" s="9"/>
      <c r="W93" s="17">
        <f t="shared" ca="1" si="25"/>
        <v>-1.9284529023964048E-3</v>
      </c>
      <c r="X93" s="17">
        <f t="shared" ca="1" si="26"/>
        <v>-1.9284529023964048E-3</v>
      </c>
      <c r="Y93" s="17">
        <f t="shared" ca="1" si="27"/>
        <v>-1.9284529023964048E-3</v>
      </c>
      <c r="Z93" s="17"/>
      <c r="AA93" s="17">
        <f t="shared" si="28"/>
        <v>-2.8646288209610571E-4</v>
      </c>
      <c r="AB93" s="17">
        <f t="shared" ca="1" si="29"/>
        <v>-1.6419900203002991E-3</v>
      </c>
    </row>
    <row r="94" spans="2:28" x14ac:dyDescent="0.15">
      <c r="B94" s="2">
        <f t="shared" ca="1" si="19"/>
        <v>77</v>
      </c>
      <c r="D94" s="3">
        <f t="shared" si="20"/>
        <v>42690</v>
      </c>
      <c r="E94" s="4">
        <f t="shared" ca="1" si="16"/>
        <v>1073001.2019999998</v>
      </c>
      <c r="F94" s="9">
        <f ca="1">IFERROR(Returns!E94/E$18-1,"")</f>
        <v>-1.9588128465623078E-2</v>
      </c>
      <c r="G94" s="4">
        <f t="shared" si="17"/>
        <v>14733.2</v>
      </c>
      <c r="H94" s="9">
        <f>IFERROR(Returns!G94/G$18-1,"")</f>
        <v>3.3574186694271813E-3</v>
      </c>
      <c r="I94" s="9"/>
      <c r="J94" s="17">
        <f t="shared" ca="1" si="15"/>
        <v>2.8039882118533477E-3</v>
      </c>
      <c r="K94" s="17">
        <f t="shared" ca="1" si="21"/>
        <v>0</v>
      </c>
      <c r="L94" s="17" t="str">
        <f t="shared" ca="1" si="22"/>
        <v/>
      </c>
      <c r="M94" s="9"/>
      <c r="N94" s="17">
        <f t="shared" si="23"/>
        <v>-1.5519005699338173E-3</v>
      </c>
      <c r="O94" s="17">
        <f t="shared" ca="1" si="24"/>
        <v>4.355888781787165E-3</v>
      </c>
      <c r="Q94" s="3">
        <f>+'Share Values'!E88</f>
        <v>42025</v>
      </c>
      <c r="R94" s="4">
        <f ca="1">+'Share Values'!CD88</f>
        <v>1003390</v>
      </c>
      <c r="S94" s="9">
        <f t="shared" ca="1" si="18"/>
        <v>3.3900000000000041E-3</v>
      </c>
      <c r="T94" s="4">
        <f>+'Share Values'!C88</f>
        <v>14560.4</v>
      </c>
      <c r="U94" s="9">
        <f>Returns!T94/Returns!$T$18-1</f>
        <v>-1.6548016264335996E-2</v>
      </c>
      <c r="V94" s="9"/>
      <c r="W94" s="17">
        <f t="shared" ca="1" si="25"/>
        <v>1.9271863079903806E-3</v>
      </c>
      <c r="X94" s="17">
        <f t="shared" ca="1" si="26"/>
        <v>0</v>
      </c>
      <c r="Y94" s="17" t="str">
        <f t="shared" ca="1" si="27"/>
        <v/>
      </c>
      <c r="Z94" s="17"/>
      <c r="AA94" s="17">
        <f t="shared" si="28"/>
        <v>1.761203209303619E-2</v>
      </c>
      <c r="AB94" s="17">
        <f t="shared" ca="1" si="29"/>
        <v>-1.5684845785045809E-2</v>
      </c>
    </row>
    <row r="95" spans="2:28" x14ac:dyDescent="0.15">
      <c r="B95" s="2">
        <f t="shared" ca="1" si="19"/>
        <v>78</v>
      </c>
      <c r="D95" s="3">
        <f t="shared" si="20"/>
        <v>42691</v>
      </c>
      <c r="E95" s="4">
        <f t="shared" ca="1" si="16"/>
        <v>1081605.3119999999</v>
      </c>
      <c r="F95" s="9">
        <f ca="1">IFERROR(Returns!E95/E$18-1,"")</f>
        <v>-1.1726467572546362E-2</v>
      </c>
      <c r="G95" s="4">
        <f t="shared" si="17"/>
        <v>14826.1</v>
      </c>
      <c r="H95" s="9">
        <f>IFERROR(Returns!G95/G$18-1,"")</f>
        <v>9.6840757564407021E-3</v>
      </c>
      <c r="I95" s="9"/>
      <c r="J95" s="17">
        <f t="shared" ca="1" si="15"/>
        <v>8.0187328625191956E-3</v>
      </c>
      <c r="K95" s="17">
        <f t="shared" ca="1" si="21"/>
        <v>0</v>
      </c>
      <c r="L95" s="17" t="str">
        <f t="shared" ca="1" si="22"/>
        <v/>
      </c>
      <c r="M95" s="9"/>
      <c r="N95" s="17">
        <f t="shared" si="23"/>
        <v>6.3054869274834502E-3</v>
      </c>
      <c r="O95" s="17">
        <f t="shared" ca="1" si="24"/>
        <v>1.7132459350357454E-3</v>
      </c>
      <c r="Q95" s="3">
        <f>+'Share Values'!E89</f>
        <v>42026</v>
      </c>
      <c r="R95" s="4">
        <f ca="1">+'Share Values'!CD89</f>
        <v>1007136.25</v>
      </c>
      <c r="S95" s="9">
        <f t="shared" ca="1" si="18"/>
        <v>7.1362500000000662E-3</v>
      </c>
      <c r="T95" s="4">
        <f>+'Share Values'!C89</f>
        <v>14764</v>
      </c>
      <c r="U95" s="9">
        <f>Returns!T95/Returns!$T$18-1</f>
        <v>-2.7962770340551613E-3</v>
      </c>
      <c r="V95" s="9"/>
      <c r="W95" s="17">
        <f t="shared" ca="1" si="25"/>
        <v>3.7335931193254179E-3</v>
      </c>
      <c r="X95" s="17">
        <f t="shared" ca="1" si="26"/>
        <v>0</v>
      </c>
      <c r="Y95" s="17" t="str">
        <f t="shared" ca="1" si="27"/>
        <v/>
      </c>
      <c r="Z95" s="17"/>
      <c r="AA95" s="17">
        <f t="shared" si="28"/>
        <v>1.3983132331529369E-2</v>
      </c>
      <c r="AB95" s="17">
        <f t="shared" ca="1" si="29"/>
        <v>-1.0249539212203951E-2</v>
      </c>
    </row>
    <row r="96" spans="2:28" x14ac:dyDescent="0.15">
      <c r="B96" s="2">
        <f t="shared" ca="1" si="19"/>
        <v>79</v>
      </c>
      <c r="D96" s="3">
        <f t="shared" si="20"/>
        <v>42692</v>
      </c>
      <c r="E96" s="4">
        <f t="shared" ca="1" si="16"/>
        <v>1085582.452</v>
      </c>
      <c r="F96" s="9">
        <f ca="1">IFERROR(Returns!E96/E$18-1,"")</f>
        <v>-8.0925151934749806E-3</v>
      </c>
      <c r="G96" s="4">
        <f t="shared" si="17"/>
        <v>14864</v>
      </c>
      <c r="H96" s="9">
        <f>IFERROR(Returns!G96/G$18-1,"")</f>
        <v>1.2265133922186866E-2</v>
      </c>
      <c r="I96" s="9"/>
      <c r="J96" s="17">
        <f t="shared" ca="1" si="15"/>
        <v>3.6770714380516267E-3</v>
      </c>
      <c r="K96" s="17">
        <f t="shared" ca="1" si="21"/>
        <v>0</v>
      </c>
      <c r="L96" s="17" t="str">
        <f t="shared" ca="1" si="22"/>
        <v/>
      </c>
      <c r="M96" s="9"/>
      <c r="N96" s="17">
        <f t="shared" si="23"/>
        <v>2.5563027363906254E-3</v>
      </c>
      <c r="O96" s="17">
        <f t="shared" ca="1" si="24"/>
        <v>1.1207687016610013E-3</v>
      </c>
      <c r="Q96" s="3">
        <f>+'Share Values'!E90</f>
        <v>42027</v>
      </c>
      <c r="R96" s="4">
        <f ca="1">+'Share Values'!CD90</f>
        <v>1006917.5</v>
      </c>
      <c r="S96" s="9">
        <f t="shared" ca="1" si="18"/>
        <v>6.9174999999999098E-3</v>
      </c>
      <c r="T96" s="4">
        <f>+'Share Values'!C90</f>
        <v>14779.4</v>
      </c>
      <c r="U96" s="9">
        <f>Returns!T96/Returns!$T$18-1</f>
        <v>-1.7561160117254282E-3</v>
      </c>
      <c r="V96" s="9"/>
      <c r="W96" s="17">
        <f t="shared" ca="1" si="25"/>
        <v>-2.1720000645397697E-4</v>
      </c>
      <c r="X96" s="17">
        <f t="shared" ca="1" si="26"/>
        <v>-2.1720000645397697E-4</v>
      </c>
      <c r="Y96" s="17">
        <f t="shared" ca="1" si="27"/>
        <v>-2.1720000645397697E-4</v>
      </c>
      <c r="Z96" s="17"/>
      <c r="AA96" s="17">
        <f t="shared" si="28"/>
        <v>1.0430777567054239E-3</v>
      </c>
      <c r="AB96" s="17">
        <f t="shared" ca="1" si="29"/>
        <v>-1.2602777631594009E-3</v>
      </c>
    </row>
    <row r="97" spans="2:28" x14ac:dyDescent="0.15">
      <c r="B97" s="2">
        <f t="shared" ca="1" si="19"/>
        <v>80</v>
      </c>
      <c r="D97" s="3">
        <f t="shared" si="20"/>
        <v>42693</v>
      </c>
      <c r="E97" s="4" t="str">
        <f t="shared" si="16"/>
        <v/>
      </c>
      <c r="F97" s="9" t="str">
        <f ca="1">IFERROR(Returns!E97/E$18-1,"")</f>
        <v/>
      </c>
      <c r="G97" s="4" t="str">
        <f t="shared" si="17"/>
        <v/>
      </c>
      <c r="H97" s="9" t="str">
        <f>IFERROR(Returns!G97/G$18-1,"")</f>
        <v/>
      </c>
      <c r="I97" s="9"/>
      <c r="J97" s="17">
        <f t="shared" ca="1" si="15"/>
        <v>0</v>
      </c>
      <c r="K97" s="17">
        <f t="shared" ca="1" si="21"/>
        <v>0</v>
      </c>
      <c r="L97" s="17" t="str">
        <f t="shared" ca="1" si="22"/>
        <v/>
      </c>
      <c r="M97" s="9"/>
      <c r="N97" s="17" t="str">
        <f t="shared" si="23"/>
        <v/>
      </c>
      <c r="O97" s="17" t="str">
        <f t="shared" ca="1" si="24"/>
        <v/>
      </c>
      <c r="Q97" s="3">
        <f>+'Share Values'!E91</f>
        <v>42030</v>
      </c>
      <c r="R97" s="4">
        <f ca="1">+'Share Values'!CD91</f>
        <v>1005946.25</v>
      </c>
      <c r="S97" s="9">
        <f t="shared" ca="1" si="18"/>
        <v>5.9462500000000418E-3</v>
      </c>
      <c r="T97" s="4">
        <f>+'Share Values'!C91</f>
        <v>14797.8</v>
      </c>
      <c r="U97" s="9">
        <f>Returns!T97/Returns!$T$18-1</f>
        <v>-5.133262188120602E-4</v>
      </c>
      <c r="V97" s="9"/>
      <c r="W97" s="17">
        <f t="shared" ca="1" si="25"/>
        <v>-9.6457753490231113E-4</v>
      </c>
      <c r="X97" s="17">
        <f t="shared" ca="1" si="26"/>
        <v>-9.6457753490231113E-4</v>
      </c>
      <c r="Y97" s="17">
        <f t="shared" ca="1" si="27"/>
        <v>-1.1815680351094926E-3</v>
      </c>
      <c r="Z97" s="17"/>
      <c r="AA97" s="17">
        <f t="shared" si="28"/>
        <v>1.2449761154038619E-3</v>
      </c>
      <c r="AB97" s="17">
        <f t="shared" ca="1" si="29"/>
        <v>-2.209553650306173E-3</v>
      </c>
    </row>
    <row r="98" spans="2:28" x14ac:dyDescent="0.15">
      <c r="B98" s="2">
        <f t="shared" ca="1" si="19"/>
        <v>81</v>
      </c>
      <c r="D98" s="3">
        <f t="shared" si="20"/>
        <v>42694</v>
      </c>
      <c r="E98" s="4" t="str">
        <f t="shared" si="16"/>
        <v/>
      </c>
      <c r="F98" s="9" t="str">
        <f ca="1">IFERROR(Returns!E98/E$18-1,"")</f>
        <v/>
      </c>
      <c r="G98" s="4" t="str">
        <f t="shared" si="17"/>
        <v/>
      </c>
      <c r="H98" s="9" t="str">
        <f>IFERROR(Returns!G98/G$18-1,"")</f>
        <v/>
      </c>
      <c r="I98" s="9"/>
      <c r="J98" s="17">
        <f t="shared" ca="1" si="15"/>
        <v>0</v>
      </c>
      <c r="K98" s="17">
        <f t="shared" ca="1" si="21"/>
        <v>0</v>
      </c>
      <c r="L98" s="17" t="str">
        <f t="shared" ca="1" si="22"/>
        <v/>
      </c>
      <c r="M98" s="9"/>
      <c r="N98" s="17" t="str">
        <f t="shared" si="23"/>
        <v/>
      </c>
      <c r="O98" s="17" t="str">
        <f t="shared" ca="1" si="24"/>
        <v/>
      </c>
      <c r="Q98" s="3">
        <f>+'Share Values'!E92</f>
        <v>42031</v>
      </c>
      <c r="R98" s="4">
        <f ca="1">+'Share Values'!CD92</f>
        <v>1007242.5</v>
      </c>
      <c r="S98" s="9">
        <f t="shared" ca="1" si="18"/>
        <v>7.2425000000000406E-3</v>
      </c>
      <c r="T98" s="4">
        <f>+'Share Values'!C92</f>
        <v>14833.9</v>
      </c>
      <c r="U98" s="9">
        <f>Returns!T98/Returns!$T$18-1</f>
        <v>1.924973320545309E-3</v>
      </c>
      <c r="V98" s="9"/>
      <c r="W98" s="17">
        <f t="shared" ca="1" si="25"/>
        <v>1.2885877351795916E-3</v>
      </c>
      <c r="X98" s="17">
        <f t="shared" ca="1" si="26"/>
        <v>0</v>
      </c>
      <c r="Y98" s="17" t="str">
        <f t="shared" ca="1" si="27"/>
        <v/>
      </c>
      <c r="Z98" s="17"/>
      <c r="AA98" s="17">
        <f t="shared" si="28"/>
        <v>2.4395518252713355E-3</v>
      </c>
      <c r="AB98" s="17">
        <f t="shared" ca="1" si="29"/>
        <v>-1.1509640900917439E-3</v>
      </c>
    </row>
    <row r="99" spans="2:28" x14ac:dyDescent="0.15">
      <c r="B99" s="2">
        <f t="shared" ca="1" si="19"/>
        <v>82</v>
      </c>
      <c r="D99" s="3">
        <f t="shared" si="20"/>
        <v>42695</v>
      </c>
      <c r="E99" s="4">
        <f t="shared" ca="1" si="16"/>
        <v>1087481.2819999999</v>
      </c>
      <c r="F99" s="9">
        <f ca="1">IFERROR(Returns!E99/E$18-1,"")</f>
        <v>-6.3575353345936003E-3</v>
      </c>
      <c r="G99" s="4">
        <f t="shared" si="17"/>
        <v>15039.9</v>
      </c>
      <c r="H99" s="9">
        <f>IFERROR(Returns!G99/G$18-1,"")</f>
        <v>2.4244240290385966E-2</v>
      </c>
      <c r="I99" s="9"/>
      <c r="J99" s="17">
        <f t="shared" ca="1" si="15"/>
        <v>0</v>
      </c>
      <c r="K99" s="17">
        <f t="shared" ca="1" si="21"/>
        <v>0</v>
      </c>
      <c r="L99" s="17" t="str">
        <f t="shared" ca="1" si="22"/>
        <v/>
      </c>
      <c r="M99" s="9"/>
      <c r="N99" s="17" t="str">
        <f t="shared" si="23"/>
        <v/>
      </c>
      <c r="O99" s="17" t="str">
        <f t="shared" ca="1" si="24"/>
        <v/>
      </c>
      <c r="Q99" s="3">
        <f>+'Share Values'!E93</f>
        <v>42032</v>
      </c>
      <c r="R99" s="4">
        <f ca="1">+'Share Values'!CD93</f>
        <v>1002411.25</v>
      </c>
      <c r="S99" s="9">
        <f t="shared" ca="1" si="18"/>
        <v>2.4112499999999759E-3</v>
      </c>
      <c r="T99" s="4">
        <f>+'Share Values'!C93</f>
        <v>14602.9</v>
      </c>
      <c r="U99" s="9">
        <f>Returns!T99/Returns!$T$18-1</f>
        <v>-1.3677442014400132E-2</v>
      </c>
      <c r="V99" s="9"/>
      <c r="W99" s="17">
        <f t="shared" ca="1" si="25"/>
        <v>-4.7965112671476406E-3</v>
      </c>
      <c r="X99" s="17">
        <f t="shared" ca="1" si="26"/>
        <v>-4.7965112671476406E-3</v>
      </c>
      <c r="Y99" s="17">
        <f t="shared" ca="1" si="27"/>
        <v>-4.7965112671476406E-3</v>
      </c>
      <c r="Z99" s="17"/>
      <c r="AA99" s="17">
        <f t="shared" si="28"/>
        <v>-1.5572438805708577E-2</v>
      </c>
      <c r="AB99" s="17">
        <f t="shared" ca="1" si="29"/>
        <v>1.0775927538560937E-2</v>
      </c>
    </row>
    <row r="100" spans="2:28" x14ac:dyDescent="0.15">
      <c r="B100" s="2">
        <f t="shared" ca="1" si="19"/>
        <v>83</v>
      </c>
      <c r="D100" s="3">
        <f t="shared" si="20"/>
        <v>42696</v>
      </c>
      <c r="E100" s="4">
        <f t="shared" ca="1" si="16"/>
        <v>1093244.8319999999</v>
      </c>
      <c r="F100" s="9">
        <f ca="1">IFERROR(Returns!E100/E$18-1,"")</f>
        <v>-1.0913223688955309E-3</v>
      </c>
      <c r="G100" s="4">
        <f t="shared" si="17"/>
        <v>15100.4</v>
      </c>
      <c r="H100" s="9">
        <f>IFERROR(Returns!G100/G$18-1,"")</f>
        <v>2.8364399103780302E-2</v>
      </c>
      <c r="I100" s="9"/>
      <c r="J100" s="17">
        <f t="shared" ca="1" si="15"/>
        <v>5.299907313714991E-3</v>
      </c>
      <c r="K100" s="17">
        <f t="shared" ca="1" si="21"/>
        <v>0</v>
      </c>
      <c r="L100" s="17" t="str">
        <f t="shared" ca="1" si="22"/>
        <v/>
      </c>
      <c r="M100" s="9"/>
      <c r="N100" s="17">
        <f t="shared" si="23"/>
        <v>4.0226331292096962E-3</v>
      </c>
      <c r="O100" s="17">
        <f t="shared" ca="1" si="24"/>
        <v>1.2772741845052948E-3</v>
      </c>
      <c r="Q100" s="3">
        <f>+'Share Values'!E94</f>
        <v>42033</v>
      </c>
      <c r="R100" s="4">
        <f ca="1">+'Share Values'!CD94</f>
        <v>1003817.5</v>
      </c>
      <c r="S100" s="9">
        <f t="shared" ca="1" si="18"/>
        <v>3.8175000000000292E-3</v>
      </c>
      <c r="T100" s="4">
        <f>+'Share Values'!C94</f>
        <v>14637.3</v>
      </c>
      <c r="U100" s="9">
        <f>Returns!T100/Returns!$T$18-1</f>
        <v>-1.1353965445040304E-2</v>
      </c>
      <c r="V100" s="9"/>
      <c r="W100" s="17">
        <f t="shared" ca="1" si="25"/>
        <v>1.4028673361357047E-3</v>
      </c>
      <c r="X100" s="17">
        <f t="shared" ca="1" si="26"/>
        <v>0</v>
      </c>
      <c r="Y100" s="17" t="str">
        <f t="shared" ca="1" si="27"/>
        <v/>
      </c>
      <c r="Z100" s="17"/>
      <c r="AA100" s="17">
        <f t="shared" si="28"/>
        <v>2.3556964712487805E-3</v>
      </c>
      <c r="AB100" s="17">
        <f t="shared" ca="1" si="29"/>
        <v>-9.5282913511307576E-4</v>
      </c>
    </row>
    <row r="101" spans="2:28" x14ac:dyDescent="0.15">
      <c r="B101" s="2">
        <f t="shared" ca="1" si="19"/>
        <v>84</v>
      </c>
      <c r="D101" s="3">
        <f t="shared" si="20"/>
        <v>42697</v>
      </c>
      <c r="E101" s="4">
        <f t="shared" ca="1" si="16"/>
        <v>1095605.662</v>
      </c>
      <c r="F101" s="9">
        <f ca="1">IFERROR(Returns!E101/E$18-1,"")</f>
        <v>1.0657914855534134E-3</v>
      </c>
      <c r="G101" s="4">
        <f t="shared" si="17"/>
        <v>15080.9</v>
      </c>
      <c r="H101" s="9">
        <f>IFERROR(Returns!G101/G$18-1,"")</f>
        <v>2.7036414031694544E-2</v>
      </c>
      <c r="I101" s="9"/>
      <c r="J101" s="17">
        <f t="shared" ca="1" si="15"/>
        <v>2.1594705329466279E-3</v>
      </c>
      <c r="K101" s="17">
        <f t="shared" ca="1" si="21"/>
        <v>0</v>
      </c>
      <c r="L101" s="17" t="str">
        <f t="shared" ca="1" si="22"/>
        <v/>
      </c>
      <c r="M101" s="9"/>
      <c r="N101" s="17">
        <f t="shared" si="23"/>
        <v>-1.2913565203570565E-3</v>
      </c>
      <c r="O101" s="17">
        <f t="shared" ca="1" si="24"/>
        <v>3.4508270533036844E-3</v>
      </c>
      <c r="Q101" s="3">
        <f>+'Share Values'!E95</f>
        <v>42034</v>
      </c>
      <c r="R101" s="4">
        <f ca="1">+'Share Values'!CD95</f>
        <v>1006567.5</v>
      </c>
      <c r="S101" s="9">
        <f t="shared" ca="1" si="18"/>
        <v>6.5675000000000594E-3</v>
      </c>
      <c r="T101" s="4">
        <f>+'Share Values'!C95</f>
        <v>14673.5</v>
      </c>
      <c r="U101" s="9">
        <f>Returns!T101/Returns!$T$18-1</f>
        <v>-8.9089116133302948E-3</v>
      </c>
      <c r="V101" s="9"/>
      <c r="W101" s="17">
        <f t="shared" ca="1" si="25"/>
        <v>2.7395417991815663E-3</v>
      </c>
      <c r="X101" s="17">
        <f t="shared" ca="1" si="26"/>
        <v>0</v>
      </c>
      <c r="Y101" s="17" t="str">
        <f t="shared" ca="1" si="27"/>
        <v/>
      </c>
      <c r="Z101" s="17"/>
      <c r="AA101" s="17">
        <f t="shared" si="28"/>
        <v>2.4731337063530479E-3</v>
      </c>
      <c r="AB101" s="17">
        <f t="shared" ca="1" si="29"/>
        <v>2.6640809282851841E-4</v>
      </c>
    </row>
    <row r="102" spans="2:28" x14ac:dyDescent="0.15">
      <c r="B102" s="2">
        <f t="shared" ca="1" si="19"/>
        <v>85</v>
      </c>
      <c r="D102" s="3">
        <f t="shared" si="20"/>
        <v>42698</v>
      </c>
      <c r="E102" s="4">
        <f t="shared" ca="1" si="16"/>
        <v>1100145.4019999998</v>
      </c>
      <c r="F102" s="9">
        <f ca="1">IFERROR(Returns!E102/E$18-1,"")</f>
        <v>5.2137970808716627E-3</v>
      </c>
      <c r="G102" s="4">
        <f t="shared" si="17"/>
        <v>15075.2</v>
      </c>
      <c r="H102" s="9">
        <f>IFERROR(Returns!G102/G$18-1,"")</f>
        <v>2.6648233779854147E-2</v>
      </c>
      <c r="I102" s="9"/>
      <c r="J102" s="17">
        <f t="shared" ca="1" si="15"/>
        <v>4.1435893930235057E-3</v>
      </c>
      <c r="K102" s="17">
        <f t="shared" ca="1" si="21"/>
        <v>0</v>
      </c>
      <c r="L102" s="17" t="str">
        <f t="shared" ca="1" si="22"/>
        <v/>
      </c>
      <c r="M102" s="9"/>
      <c r="N102" s="17">
        <f t="shared" si="23"/>
        <v>-3.7796152749491885E-4</v>
      </c>
      <c r="O102" s="17">
        <f t="shared" ca="1" si="24"/>
        <v>4.5215509205184246E-3</v>
      </c>
      <c r="Q102" s="3">
        <f>+'Share Values'!E96</f>
        <v>42037</v>
      </c>
      <c r="R102" s="4">
        <f ca="1">+'Share Values'!CD96</f>
        <v>1008308.75</v>
      </c>
      <c r="S102" s="9">
        <f t="shared" ca="1" si="18"/>
        <v>8.3087500000000869E-3</v>
      </c>
      <c r="T102" s="4">
        <f>+'Share Values'!C96</f>
        <v>14900.5</v>
      </c>
      <c r="U102" s="9">
        <f>Returns!T102/Returns!$T$18-1</f>
        <v>6.4233320275035588E-3</v>
      </c>
      <c r="V102" s="9"/>
      <c r="W102" s="17">
        <f t="shared" ca="1" si="25"/>
        <v>1.7298889542927132E-3</v>
      </c>
      <c r="X102" s="17">
        <f t="shared" ca="1" si="26"/>
        <v>0</v>
      </c>
      <c r="Y102" s="17" t="str">
        <f t="shared" ca="1" si="27"/>
        <v/>
      </c>
      <c r="Z102" s="17"/>
      <c r="AA102" s="17">
        <f t="shared" si="28"/>
        <v>1.54700650833135E-2</v>
      </c>
      <c r="AB102" s="17">
        <f t="shared" ca="1" si="29"/>
        <v>-1.3740176129020787E-2</v>
      </c>
    </row>
    <row r="103" spans="2:28" x14ac:dyDescent="0.15">
      <c r="B103" s="2">
        <f t="shared" ca="1" si="19"/>
        <v>86</v>
      </c>
      <c r="D103" s="3">
        <f t="shared" si="20"/>
        <v>42699</v>
      </c>
      <c r="E103" s="4">
        <f t="shared" ca="1" si="16"/>
        <v>1101362.1119999997</v>
      </c>
      <c r="F103" s="9">
        <f ca="1">IFERROR(Returns!E103/E$18-1,"")</f>
        <v>6.3255171106266772E-3</v>
      </c>
      <c r="G103" s="4">
        <f t="shared" si="17"/>
        <v>15075.4</v>
      </c>
      <c r="H103" s="9">
        <f>IFERROR(Returns!G103/G$18-1,"")</f>
        <v>2.6661854139567787E-2</v>
      </c>
      <c r="I103" s="9"/>
      <c r="J103" s="17">
        <f t="shared" ca="1" si="15"/>
        <v>1.105953811003646E-3</v>
      </c>
      <c r="K103" s="17">
        <f t="shared" ca="1" si="21"/>
        <v>0</v>
      </c>
      <c r="L103" s="17" t="str">
        <f t="shared" ca="1" si="22"/>
        <v/>
      </c>
      <c r="M103" s="9"/>
      <c r="N103" s="17">
        <f t="shared" si="23"/>
        <v>1.32668223307153E-5</v>
      </c>
      <c r="O103" s="17">
        <f t="shared" ca="1" si="24"/>
        <v>1.0926869886729307E-3</v>
      </c>
      <c r="Q103" s="3">
        <f>+'Share Values'!E97</f>
        <v>42038</v>
      </c>
      <c r="R103" s="4">
        <f ca="1">+'Share Values'!CD97</f>
        <v>1009746.4500000001</v>
      </c>
      <c r="S103" s="9">
        <f t="shared" ca="1" si="18"/>
        <v>9.7464499999999621E-3</v>
      </c>
      <c r="T103" s="4">
        <f>+'Share Values'!C97</f>
        <v>15062.9</v>
      </c>
      <c r="U103" s="9">
        <f>Returns!T103/Returns!$T$18-1</f>
        <v>1.7392302808434845E-2</v>
      </c>
      <c r="V103" s="9"/>
      <c r="W103" s="17">
        <f t="shared" ca="1" si="25"/>
        <v>1.4258529443487156E-3</v>
      </c>
      <c r="X103" s="17">
        <f t="shared" ca="1" si="26"/>
        <v>0</v>
      </c>
      <c r="Y103" s="17" t="str">
        <f t="shared" ca="1" si="27"/>
        <v/>
      </c>
      <c r="Z103" s="17"/>
      <c r="AA103" s="17">
        <f t="shared" si="28"/>
        <v>1.089896312204286E-2</v>
      </c>
      <c r="AB103" s="17">
        <f t="shared" ca="1" si="29"/>
        <v>-9.473110177694144E-3</v>
      </c>
    </row>
    <row r="104" spans="2:28" x14ac:dyDescent="0.15">
      <c r="B104" s="2">
        <f t="shared" ca="1" si="19"/>
        <v>87</v>
      </c>
      <c r="D104" s="3">
        <f t="shared" si="20"/>
        <v>42700</v>
      </c>
      <c r="E104" s="4" t="str">
        <f t="shared" si="16"/>
        <v/>
      </c>
      <c r="F104" s="9" t="str">
        <f ca="1">IFERROR(Returns!E104/E$18-1,"")</f>
        <v/>
      </c>
      <c r="G104" s="4" t="str">
        <f t="shared" si="17"/>
        <v/>
      </c>
      <c r="H104" s="9" t="str">
        <f>IFERROR(Returns!G104/G$18-1,"")</f>
        <v/>
      </c>
      <c r="I104" s="9"/>
      <c r="J104" s="17">
        <f t="shared" ca="1" si="15"/>
        <v>0</v>
      </c>
      <c r="K104" s="17">
        <f t="shared" ca="1" si="21"/>
        <v>0</v>
      </c>
      <c r="L104" s="17" t="str">
        <f t="shared" ca="1" si="22"/>
        <v/>
      </c>
      <c r="M104" s="9"/>
      <c r="N104" s="17" t="str">
        <f t="shared" si="23"/>
        <v/>
      </c>
      <c r="O104" s="17" t="str">
        <f t="shared" ca="1" si="24"/>
        <v/>
      </c>
      <c r="Q104" s="3">
        <f>+'Share Values'!E98</f>
        <v>42039</v>
      </c>
      <c r="R104" s="4">
        <f ca="1">+'Share Values'!CD98</f>
        <v>1007856.4400000001</v>
      </c>
      <c r="S104" s="9">
        <f t="shared" ca="1" si="18"/>
        <v>7.8564400000000756E-3</v>
      </c>
      <c r="T104" s="4">
        <f>+'Share Values'!C98</f>
        <v>14995.7</v>
      </c>
      <c r="U104" s="9">
        <f>Returns!T104/Returns!$T$18-1</f>
        <v>1.2853418347359868E-2</v>
      </c>
      <c r="V104" s="9"/>
      <c r="W104" s="17">
        <f t="shared" ca="1" si="25"/>
        <v>-1.8717669173285989E-3</v>
      </c>
      <c r="X104" s="17">
        <f t="shared" ca="1" si="26"/>
        <v>-1.8717669173285989E-3</v>
      </c>
      <c r="Y104" s="17">
        <f t="shared" ca="1" si="27"/>
        <v>-1.8717669173285989E-3</v>
      </c>
      <c r="Z104" s="17"/>
      <c r="AA104" s="17">
        <f t="shared" si="28"/>
        <v>-4.4612923142289818E-3</v>
      </c>
      <c r="AB104" s="17">
        <f t="shared" ca="1" si="29"/>
        <v>2.5895253969003829E-3</v>
      </c>
    </row>
    <row r="105" spans="2:28" x14ac:dyDescent="0.15">
      <c r="B105" s="2">
        <f t="shared" ca="1" si="19"/>
        <v>88</v>
      </c>
      <c r="D105" s="3">
        <f t="shared" si="20"/>
        <v>42701</v>
      </c>
      <c r="E105" s="4" t="str">
        <f t="shared" si="16"/>
        <v/>
      </c>
      <c r="F105" s="9" t="str">
        <f ca="1">IFERROR(Returns!E105/E$18-1,"")</f>
        <v/>
      </c>
      <c r="G105" s="4" t="str">
        <f t="shared" si="17"/>
        <v/>
      </c>
      <c r="H105" s="9" t="str">
        <f>IFERROR(Returns!G105/G$18-1,"")</f>
        <v/>
      </c>
      <c r="I105" s="9"/>
      <c r="J105" s="17">
        <f t="shared" ca="1" si="15"/>
        <v>0</v>
      </c>
      <c r="K105" s="17">
        <f t="shared" ca="1" si="21"/>
        <v>0</v>
      </c>
      <c r="L105" s="17" t="str">
        <f t="shared" ca="1" si="22"/>
        <v/>
      </c>
      <c r="M105" s="9"/>
      <c r="N105" s="17" t="str">
        <f t="shared" si="23"/>
        <v/>
      </c>
      <c r="O105" s="17" t="str">
        <f t="shared" ca="1" si="24"/>
        <v/>
      </c>
      <c r="Q105" s="3">
        <f>+'Share Values'!E99</f>
        <v>42040</v>
      </c>
      <c r="R105" s="4">
        <f ca="1">+'Share Values'!CD99</f>
        <v>1008482.91</v>
      </c>
      <c r="S105" s="9">
        <f t="shared" ca="1" si="18"/>
        <v>8.4829100000001212E-3</v>
      </c>
      <c r="T105" s="4">
        <f>+'Share Values'!C99</f>
        <v>15124.9</v>
      </c>
      <c r="U105" s="9">
        <f>Returns!T105/Returns!$T$18-1</f>
        <v>2.1579964067164781E-2</v>
      </c>
      <c r="V105" s="9"/>
      <c r="W105" s="17">
        <f t="shared" ca="1" si="25"/>
        <v>6.2158654262312041E-4</v>
      </c>
      <c r="X105" s="17">
        <f t="shared" ca="1" si="26"/>
        <v>0</v>
      </c>
      <c r="Y105" s="17" t="str">
        <f t="shared" ca="1" si="27"/>
        <v/>
      </c>
      <c r="Z105" s="17"/>
      <c r="AA105" s="17">
        <f t="shared" si="28"/>
        <v>8.6158031969163495E-3</v>
      </c>
      <c r="AB105" s="17">
        <f t="shared" ca="1" si="29"/>
        <v>-7.9942166542932291E-3</v>
      </c>
    </row>
    <row r="106" spans="2:28" x14ac:dyDescent="0.15">
      <c r="B106" s="2">
        <f t="shared" ca="1" si="19"/>
        <v>89</v>
      </c>
      <c r="D106" s="3">
        <f t="shared" si="20"/>
        <v>42702</v>
      </c>
      <c r="E106" s="4">
        <f t="shared" ca="1" si="16"/>
        <v>1102953.557</v>
      </c>
      <c r="F106" s="9">
        <f ca="1">IFERROR(Returns!E106/E$18-1,"")</f>
        <v>7.7796362374142891E-3</v>
      </c>
      <c r="G106" s="4">
        <f t="shared" si="17"/>
        <v>15015.4</v>
      </c>
      <c r="H106" s="9">
        <f>IFERROR(Returns!G106/G$18-1,"")</f>
        <v>2.2575746225457882E-2</v>
      </c>
      <c r="I106" s="9"/>
      <c r="J106" s="17">
        <f t="shared" ca="1" si="15"/>
        <v>0</v>
      </c>
      <c r="K106" s="17">
        <f t="shared" ca="1" si="21"/>
        <v>0</v>
      </c>
      <c r="L106" s="17" t="str">
        <f t="shared" ca="1" si="22"/>
        <v/>
      </c>
      <c r="M106" s="9"/>
      <c r="N106" s="17" t="str">
        <f t="shared" si="23"/>
        <v/>
      </c>
      <c r="O106" s="17" t="str">
        <f t="shared" ca="1" si="24"/>
        <v/>
      </c>
      <c r="Q106" s="3">
        <f>+'Share Values'!E100</f>
        <v>42041</v>
      </c>
      <c r="R106" s="4">
        <f ca="1">+'Share Values'!CD100</f>
        <v>1009513.9500000001</v>
      </c>
      <c r="S106" s="9">
        <f t="shared" ca="1" si="18"/>
        <v>9.5139500000001043E-3</v>
      </c>
      <c r="T106" s="4">
        <f>+'Share Values'!C100</f>
        <v>15083.9</v>
      </c>
      <c r="U106" s="9">
        <f>Returns!T106/Returns!$T$18-1</f>
        <v>1.8810704202520734E-2</v>
      </c>
      <c r="V106" s="9"/>
      <c r="W106" s="17">
        <f t="shared" ca="1" si="25"/>
        <v>1.0223673497848917E-3</v>
      </c>
      <c r="X106" s="17">
        <f t="shared" ca="1" si="26"/>
        <v>0</v>
      </c>
      <c r="Y106" s="17" t="str">
        <f t="shared" ca="1" si="27"/>
        <v/>
      </c>
      <c r="Z106" s="17"/>
      <c r="AA106" s="17">
        <f t="shared" si="28"/>
        <v>-2.710761724044497E-3</v>
      </c>
      <c r="AB106" s="17">
        <f t="shared" ca="1" si="29"/>
        <v>3.7331290738293887E-3</v>
      </c>
    </row>
    <row r="107" spans="2:28" x14ac:dyDescent="0.15">
      <c r="B107" s="2">
        <f t="shared" ca="1" si="19"/>
        <v>90</v>
      </c>
      <c r="D107" s="3">
        <f t="shared" si="20"/>
        <v>42703</v>
      </c>
      <c r="E107" s="4">
        <f t="shared" ca="1" si="16"/>
        <v>1100314.1240000001</v>
      </c>
      <c r="F107" s="9">
        <f ca="1">IFERROR(Returns!E107/E$18-1,"")</f>
        <v>5.3679600505691649E-3</v>
      </c>
      <c r="G107" s="4">
        <f t="shared" si="17"/>
        <v>14999.8</v>
      </c>
      <c r="H107" s="9">
        <f>IFERROR(Returns!G107/G$18-1,"")</f>
        <v>2.1513358167789098E-2</v>
      </c>
      <c r="I107" s="9"/>
      <c r="J107" s="17">
        <f t="shared" ca="1" si="15"/>
        <v>-2.3930590578801203E-3</v>
      </c>
      <c r="K107" s="17">
        <f t="shared" ca="1" si="21"/>
        <v>-2.3930590578801203E-3</v>
      </c>
      <c r="L107" s="17">
        <f t="shared" ca="1" si="22"/>
        <v>-2.3930590578801203E-3</v>
      </c>
      <c r="M107" s="9"/>
      <c r="N107" s="17">
        <f t="shared" si="23"/>
        <v>-1.0389333617486507E-3</v>
      </c>
      <c r="O107" s="17">
        <f t="shared" ca="1" si="24"/>
        <v>-1.3541256961314696E-3</v>
      </c>
      <c r="Q107" s="3">
        <f>+'Share Values'!E101</f>
        <v>42044</v>
      </c>
      <c r="R107" s="4">
        <f ca="1">+'Share Values'!CD101</f>
        <v>1010054.8200000001</v>
      </c>
      <c r="S107" s="9">
        <f t="shared" ca="1" si="18"/>
        <v>1.0054820000000131E-2</v>
      </c>
      <c r="T107" s="4">
        <f>+'Share Values'!C101</f>
        <v>15100.7</v>
      </c>
      <c r="U107" s="9">
        <f>Returns!T107/Returns!$T$18-1</f>
        <v>1.9945425317789534E-2</v>
      </c>
      <c r="V107" s="9"/>
      <c r="W107" s="17">
        <f t="shared" ca="1" si="25"/>
        <v>5.3577268545912382E-4</v>
      </c>
      <c r="X107" s="17">
        <f t="shared" ca="1" si="26"/>
        <v>0</v>
      </c>
      <c r="Y107" s="17" t="str">
        <f t="shared" ca="1" si="27"/>
        <v/>
      </c>
      <c r="Z107" s="17"/>
      <c r="AA107" s="17">
        <f t="shared" si="28"/>
        <v>1.1137703113917041E-3</v>
      </c>
      <c r="AB107" s="17">
        <f t="shared" ca="1" si="29"/>
        <v>-5.7799762593258031E-4</v>
      </c>
    </row>
    <row r="108" spans="2:28" x14ac:dyDescent="0.15">
      <c r="B108" s="2">
        <f t="shared" ca="1" si="19"/>
        <v>91</v>
      </c>
      <c r="D108" s="3">
        <f t="shared" si="20"/>
        <v>42704</v>
      </c>
      <c r="E108" s="4">
        <f t="shared" ca="1" si="16"/>
        <v>1098339.9439999999</v>
      </c>
      <c r="F108" s="9">
        <f ca="1">IFERROR(Returns!E108/E$18-1,"")</f>
        <v>3.5641321471724385E-3</v>
      </c>
      <c r="G108" s="4">
        <f t="shared" si="17"/>
        <v>15082.9</v>
      </c>
      <c r="H108" s="9">
        <f>IFERROR(Returns!G108/G$18-1,"")</f>
        <v>2.7172617628831608E-2</v>
      </c>
      <c r="I108" s="9"/>
      <c r="J108" s="17">
        <f t="shared" ca="1" si="15"/>
        <v>-1.7941967270431736E-3</v>
      </c>
      <c r="K108" s="17">
        <f t="shared" ca="1" si="21"/>
        <v>-1.7941967270431736E-3</v>
      </c>
      <c r="L108" s="17">
        <f t="shared" ca="1" si="22"/>
        <v>-4.1829621661940708E-3</v>
      </c>
      <c r="M108" s="9"/>
      <c r="N108" s="17">
        <f t="shared" si="23"/>
        <v>5.5400738676516514E-3</v>
      </c>
      <c r="O108" s="17">
        <f t="shared" ca="1" si="24"/>
        <v>-7.334270594694825E-3</v>
      </c>
      <c r="Q108" s="3">
        <f>+'Share Values'!E102</f>
        <v>42045</v>
      </c>
      <c r="R108" s="4">
        <f ca="1">+'Share Values'!CD102</f>
        <v>1008495.5</v>
      </c>
      <c r="S108" s="9">
        <f t="shared" ca="1" si="18"/>
        <v>8.4954999999999892E-3</v>
      </c>
      <c r="T108" s="4">
        <f>+'Share Values'!C102</f>
        <v>15112.5</v>
      </c>
      <c r="U108" s="9">
        <f>Returns!T108/Returns!$T$18-1</f>
        <v>2.0742431815418794E-2</v>
      </c>
      <c r="V108" s="9"/>
      <c r="W108" s="17">
        <f t="shared" ca="1" si="25"/>
        <v>-1.5437973950761519E-3</v>
      </c>
      <c r="X108" s="17">
        <f t="shared" ca="1" si="26"/>
        <v>-1.5437973950761519E-3</v>
      </c>
      <c r="Y108" s="17">
        <f t="shared" ca="1" si="27"/>
        <v>-1.5437973950761519E-3</v>
      </c>
      <c r="Z108" s="17"/>
      <c r="AA108" s="17">
        <f t="shared" si="28"/>
        <v>7.8142072884035407E-4</v>
      </c>
      <c r="AB108" s="17">
        <f t="shared" ca="1" si="29"/>
        <v>-2.325218123916506E-3</v>
      </c>
    </row>
    <row r="109" spans="2:28" x14ac:dyDescent="0.15">
      <c r="B109" s="2">
        <f t="shared" ca="1" si="19"/>
        <v>92</v>
      </c>
      <c r="D109" s="3">
        <f t="shared" si="20"/>
        <v>42705</v>
      </c>
      <c r="E109" s="4">
        <f t="shared" ca="1" si="16"/>
        <v>1097555.514</v>
      </c>
      <c r="F109" s="9">
        <f ca="1">IFERROR(Returns!E109/E$18-1,"")</f>
        <v>2.8473906533565962E-3</v>
      </c>
      <c r="G109" s="4">
        <f t="shared" si="17"/>
        <v>15027.5</v>
      </c>
      <c r="H109" s="9">
        <f>IFERROR(Returns!G109/G$18-1,"")</f>
        <v>2.339977798813675E-2</v>
      </c>
      <c r="I109" s="9"/>
      <c r="J109" s="17">
        <f t="shared" ca="1" si="15"/>
        <v>-7.1419600487543367E-4</v>
      </c>
      <c r="K109" s="17">
        <f t="shared" ca="1" si="21"/>
        <v>-7.1419600487543367E-4</v>
      </c>
      <c r="L109" s="17">
        <f t="shared" ca="1" si="22"/>
        <v>-4.8941707162019066E-3</v>
      </c>
      <c r="M109" s="9"/>
      <c r="N109" s="17">
        <f t="shared" si="23"/>
        <v>-3.6730337004157176E-3</v>
      </c>
      <c r="O109" s="17">
        <f t="shared" ca="1" si="24"/>
        <v>2.958837695540284E-3</v>
      </c>
      <c r="Q109" s="3">
        <f>+'Share Values'!E103</f>
        <v>42046</v>
      </c>
      <c r="R109" s="4">
        <f ca="1">+'Share Values'!CD103</f>
        <v>1008261.3500000001</v>
      </c>
      <c r="S109" s="9">
        <f t="shared" ca="1" si="18"/>
        <v>8.2613500000001672E-3</v>
      </c>
      <c r="T109" s="4">
        <f>+'Share Values'!C103</f>
        <v>15151.5</v>
      </c>
      <c r="U109" s="9">
        <f>Returns!T109/Returns!$T$18-1</f>
        <v>2.3376605833006936E-2</v>
      </c>
      <c r="V109" s="9"/>
      <c r="W109" s="17">
        <f t="shared" ca="1" si="25"/>
        <v>-2.3217753574500399E-4</v>
      </c>
      <c r="X109" s="17">
        <f t="shared" ca="1" si="26"/>
        <v>-2.3217753574500399E-4</v>
      </c>
      <c r="Y109" s="17">
        <f t="shared" ca="1" si="27"/>
        <v>-1.7756164957463128E-3</v>
      </c>
      <c r="Z109" s="17"/>
      <c r="AA109" s="17">
        <f t="shared" si="28"/>
        <v>2.580645161290418E-3</v>
      </c>
      <c r="AB109" s="17">
        <f t="shared" ca="1" si="29"/>
        <v>-2.812822697035422E-3</v>
      </c>
    </row>
    <row r="110" spans="2:28" x14ac:dyDescent="0.15">
      <c r="B110" s="2">
        <f t="shared" ca="1" si="19"/>
        <v>93</v>
      </c>
      <c r="D110" s="3">
        <f t="shared" si="20"/>
        <v>42706</v>
      </c>
      <c r="E110" s="4">
        <f t="shared" ca="1" si="16"/>
        <v>1101559.7239999999</v>
      </c>
      <c r="F110" s="9">
        <f ca="1">IFERROR(Returns!E110/E$18-1,"")</f>
        <v>6.5060771606961776E-3</v>
      </c>
      <c r="G110" s="4">
        <f t="shared" si="17"/>
        <v>15052.5</v>
      </c>
      <c r="H110" s="9">
        <f>IFERROR(Returns!G110/G$18-1,"")</f>
        <v>2.5102322952349265E-2</v>
      </c>
      <c r="I110" s="9"/>
      <c r="J110" s="17">
        <f t="shared" ca="1" si="15"/>
        <v>3.648298376641268E-3</v>
      </c>
      <c r="K110" s="17">
        <f t="shared" ca="1" si="21"/>
        <v>0</v>
      </c>
      <c r="L110" s="17" t="str">
        <f t="shared" ca="1" si="22"/>
        <v/>
      </c>
      <c r="M110" s="9"/>
      <c r="N110" s="17">
        <f t="shared" si="23"/>
        <v>1.6636167027117565E-3</v>
      </c>
      <c r="O110" s="17">
        <f t="shared" ca="1" si="24"/>
        <v>1.9846816739295114E-3</v>
      </c>
      <c r="Q110" s="3">
        <f>+'Share Values'!E104</f>
        <v>42047</v>
      </c>
      <c r="R110" s="4">
        <f ca="1">+'Share Values'!CD104</f>
        <v>1009070.67</v>
      </c>
      <c r="S110" s="9">
        <f t="shared" ca="1" si="18"/>
        <v>9.0706700000000584E-3</v>
      </c>
      <c r="T110" s="4">
        <f>+'Share Values'!C104</f>
        <v>15228.5</v>
      </c>
      <c r="U110" s="9">
        <f>Returns!T110/Returns!$T$18-1</f>
        <v>2.8577410944655268E-2</v>
      </c>
      <c r="V110" s="9"/>
      <c r="W110" s="17">
        <f t="shared" ca="1" si="25"/>
        <v>8.0268870764510503E-4</v>
      </c>
      <c r="X110" s="17">
        <f t="shared" ca="1" si="26"/>
        <v>0</v>
      </c>
      <c r="Y110" s="17" t="str">
        <f t="shared" ca="1" si="27"/>
        <v/>
      </c>
      <c r="Z110" s="17"/>
      <c r="AA110" s="17">
        <f t="shared" si="28"/>
        <v>5.08200508200507E-3</v>
      </c>
      <c r="AB110" s="17">
        <f t="shared" ca="1" si="29"/>
        <v>-4.2793163743599649E-3</v>
      </c>
    </row>
    <row r="111" spans="2:28" x14ac:dyDescent="0.15">
      <c r="B111" s="2">
        <f t="shared" ca="1" si="19"/>
        <v>94</v>
      </c>
      <c r="D111" s="3">
        <f t="shared" si="20"/>
        <v>42707</v>
      </c>
      <c r="E111" s="4" t="str">
        <f t="shared" si="16"/>
        <v/>
      </c>
      <c r="F111" s="9" t="str">
        <f ca="1">IFERROR(Returns!E111/E$18-1,"")</f>
        <v/>
      </c>
      <c r="G111" s="4" t="str">
        <f t="shared" si="17"/>
        <v/>
      </c>
      <c r="H111" s="9" t="str">
        <f>IFERROR(Returns!G111/G$18-1,"")</f>
        <v/>
      </c>
      <c r="I111" s="9"/>
      <c r="J111" s="17">
        <f t="shared" ca="1" si="15"/>
        <v>0</v>
      </c>
      <c r="K111" s="17">
        <f t="shared" ca="1" si="21"/>
        <v>0</v>
      </c>
      <c r="L111" s="17" t="str">
        <f t="shared" ca="1" si="22"/>
        <v/>
      </c>
      <c r="M111" s="9"/>
      <c r="N111" s="17" t="str">
        <f t="shared" si="23"/>
        <v/>
      </c>
      <c r="O111" s="17" t="str">
        <f t="shared" ca="1" si="24"/>
        <v/>
      </c>
      <c r="Q111" s="3">
        <f>+'Share Values'!E105</f>
        <v>42048</v>
      </c>
      <c r="R111" s="4">
        <f ca="1">+'Share Values'!CD105</f>
        <v>1010593.51</v>
      </c>
      <c r="S111" s="9">
        <f t="shared" ca="1" si="18"/>
        <v>1.0593510000000084E-2</v>
      </c>
      <c r="T111" s="4">
        <f>+'Share Values'!C105</f>
        <v>15264.8</v>
      </c>
      <c r="U111" s="9">
        <f>Returns!T111/Returns!$T$18-1</f>
        <v>3.102921906871825E-2</v>
      </c>
      <c r="V111" s="9"/>
      <c r="W111" s="17">
        <f t="shared" ca="1" si="25"/>
        <v>1.5091509893949695E-3</v>
      </c>
      <c r="X111" s="17">
        <f t="shared" ca="1" si="26"/>
        <v>0</v>
      </c>
      <c r="Y111" s="17" t="str">
        <f t="shared" ca="1" si="27"/>
        <v/>
      </c>
      <c r="Z111" s="17"/>
      <c r="AA111" s="17">
        <f t="shared" si="28"/>
        <v>2.3836884788390744E-3</v>
      </c>
      <c r="AB111" s="17">
        <f t="shared" ca="1" si="29"/>
        <v>-8.7453748944410492E-4</v>
      </c>
    </row>
    <row r="112" spans="2:28" x14ac:dyDescent="0.15">
      <c r="B112" s="2">
        <f t="shared" ca="1" si="19"/>
        <v>95</v>
      </c>
      <c r="D112" s="3">
        <f t="shared" si="20"/>
        <v>42708</v>
      </c>
      <c r="E112" s="4" t="str">
        <f t="shared" si="16"/>
        <v/>
      </c>
      <c r="F112" s="9" t="str">
        <f ca="1">IFERROR(Returns!E112/E$18-1,"")</f>
        <v/>
      </c>
      <c r="G112" s="4" t="str">
        <f t="shared" si="17"/>
        <v/>
      </c>
      <c r="H112" s="9" t="str">
        <f>IFERROR(Returns!G112/G$18-1,"")</f>
        <v/>
      </c>
      <c r="I112" s="9"/>
      <c r="J112" s="17">
        <f t="shared" ca="1" si="15"/>
        <v>0</v>
      </c>
      <c r="K112" s="17">
        <f t="shared" ca="1" si="21"/>
        <v>0</v>
      </c>
      <c r="L112" s="17" t="str">
        <f t="shared" ca="1" si="22"/>
        <v/>
      </c>
      <c r="M112" s="9"/>
      <c r="N112" s="17" t="str">
        <f t="shared" si="23"/>
        <v/>
      </c>
      <c r="O112" s="17" t="str">
        <f t="shared" ca="1" si="24"/>
        <v/>
      </c>
      <c r="Q112" s="3">
        <f>+'Share Values'!E106</f>
        <v>42052</v>
      </c>
      <c r="R112" s="4">
        <f ca="1">+'Share Values'!CD106</f>
        <v>1010871.6900000001</v>
      </c>
      <c r="S112" s="9">
        <f t="shared" ca="1" si="18"/>
        <v>1.08716900000001E-2</v>
      </c>
      <c r="T112" s="4">
        <f>+'Share Values'!C106</f>
        <v>15284.6</v>
      </c>
      <c r="U112" s="9">
        <f>Returns!T112/Returns!$T$18-1</f>
        <v>3.2366568954570685E-2</v>
      </c>
      <c r="V112" s="9"/>
      <c r="W112" s="17">
        <f t="shared" ca="1" si="25"/>
        <v>2.7526398818844555E-4</v>
      </c>
      <c r="X112" s="17">
        <f t="shared" ca="1" si="26"/>
        <v>0</v>
      </c>
      <c r="Y112" s="17" t="str">
        <f t="shared" ca="1" si="27"/>
        <v/>
      </c>
      <c r="Z112" s="17"/>
      <c r="AA112" s="17">
        <f t="shared" si="28"/>
        <v>1.2971018290446334E-3</v>
      </c>
      <c r="AB112" s="17">
        <f t="shared" ca="1" si="29"/>
        <v>-1.0218378408561879E-3</v>
      </c>
    </row>
    <row r="113" spans="2:28" x14ac:dyDescent="0.15">
      <c r="B113" s="2">
        <f t="shared" ca="1" si="19"/>
        <v>96</v>
      </c>
      <c r="D113" s="3">
        <f t="shared" si="20"/>
        <v>42709</v>
      </c>
      <c r="E113" s="4">
        <f t="shared" ca="1" si="16"/>
        <v>1102709.5439999998</v>
      </c>
      <c r="F113" s="9">
        <f ca="1">IFERROR(Returns!E113/E$18-1,"")</f>
        <v>7.5566791320884619E-3</v>
      </c>
      <c r="G113" s="4">
        <f t="shared" si="17"/>
        <v>15095.2</v>
      </c>
      <c r="H113" s="9">
        <f>IFERROR(Returns!G113/G$18-1,"")</f>
        <v>2.8010269751224115E-2</v>
      </c>
      <c r="I113" s="9"/>
      <c r="J113" s="17">
        <f t="shared" ref="J113:J176" ca="1" si="30">IF(OR(D113&lt;$R$5,D113&gt;$R$6),"",IFERROR((E113/E112)-1,0))</f>
        <v>0</v>
      </c>
      <c r="K113" s="17">
        <f t="shared" ca="1" si="21"/>
        <v>0</v>
      </c>
      <c r="L113" s="17" t="str">
        <f t="shared" ca="1" si="22"/>
        <v/>
      </c>
      <c r="M113" s="9"/>
      <c r="N113" s="17" t="str">
        <f t="shared" si="23"/>
        <v/>
      </c>
      <c r="O113" s="17" t="str">
        <f t="shared" ca="1" si="24"/>
        <v/>
      </c>
      <c r="Q113" s="3">
        <f>+'Share Values'!E107</f>
        <v>42053</v>
      </c>
      <c r="R113" s="4">
        <f ca="1">+'Share Values'!CD107</f>
        <v>1010372.1900000001</v>
      </c>
      <c r="S113" s="9">
        <f t="shared" ca="1" si="18"/>
        <v>1.0372190000000003E-2</v>
      </c>
      <c r="T113" s="4">
        <f>+'Share Values'!C107</f>
        <v>15212.8</v>
      </c>
      <c r="U113" s="9">
        <f>Returns!T113/Returns!$T$18-1</f>
        <v>2.7516987045267172E-2</v>
      </c>
      <c r="V113" s="9"/>
      <c r="W113" s="17">
        <f t="shared" ca="1" si="25"/>
        <v>-4.9412799363290905E-4</v>
      </c>
      <c r="X113" s="17">
        <f t="shared" ca="1" si="26"/>
        <v>-4.9412799363290905E-4</v>
      </c>
      <c r="Y113" s="17">
        <f t="shared" ca="1" si="27"/>
        <v>-4.9412799363290905E-4</v>
      </c>
      <c r="Z113" s="17"/>
      <c r="AA113" s="17">
        <f t="shared" si="28"/>
        <v>-4.6975386990828483E-3</v>
      </c>
      <c r="AB113" s="17">
        <f t="shared" ca="1" si="29"/>
        <v>4.2034107054499392E-3</v>
      </c>
    </row>
    <row r="114" spans="2:28" x14ac:dyDescent="0.15">
      <c r="B114" s="2">
        <f t="shared" ca="1" si="19"/>
        <v>97</v>
      </c>
      <c r="D114" s="3">
        <f t="shared" si="20"/>
        <v>42710</v>
      </c>
      <c r="E114" s="4">
        <f t="shared" ca="1" si="16"/>
        <v>1099679.1140000001</v>
      </c>
      <c r="F114" s="9">
        <f ca="1">IFERROR(Returns!E114/E$18-1,"")</f>
        <v>4.7877450970512658E-3</v>
      </c>
      <c r="G114" s="4">
        <f t="shared" si="17"/>
        <v>15125.8</v>
      </c>
      <c r="H114" s="9">
        <f>IFERROR(Returns!G114/G$18-1,"")</f>
        <v>3.0094184787420319E-2</v>
      </c>
      <c r="I114" s="9"/>
      <c r="J114" s="17">
        <f t="shared" ca="1" si="30"/>
        <v>-2.7481670186756402E-3</v>
      </c>
      <c r="K114" s="17">
        <f t="shared" ca="1" si="21"/>
        <v>-2.7481670186756402E-3</v>
      </c>
      <c r="L114" s="17">
        <f t="shared" ca="1" si="22"/>
        <v>-2.7481670186756402E-3</v>
      </c>
      <c r="M114" s="9"/>
      <c r="N114" s="17">
        <f t="shared" si="23"/>
        <v>2.0271344533360214E-3</v>
      </c>
      <c r="O114" s="17">
        <f t="shared" ca="1" si="24"/>
        <v>-4.7753014720116616E-3</v>
      </c>
      <c r="Q114" s="3">
        <f>+'Share Values'!E108</f>
        <v>42054</v>
      </c>
      <c r="R114" s="4">
        <f ca="1">+'Share Values'!CD108</f>
        <v>1010821.27</v>
      </c>
      <c r="S114" s="9">
        <f t="shared" ca="1" si="18"/>
        <v>1.0821270000000105E-2</v>
      </c>
      <c r="T114" s="4">
        <f>+'Share Values'!C108</f>
        <v>15180.3</v>
      </c>
      <c r="U114" s="9">
        <f>Returns!T114/Returns!$T$18-1</f>
        <v>2.5321842030610497E-2</v>
      </c>
      <c r="V114" s="9"/>
      <c r="W114" s="17">
        <f t="shared" ca="1" si="25"/>
        <v>4.4446987401736138E-4</v>
      </c>
      <c r="X114" s="17">
        <f t="shared" ca="1" si="26"/>
        <v>0</v>
      </c>
      <c r="Y114" s="17" t="str">
        <f t="shared" ca="1" si="27"/>
        <v/>
      </c>
      <c r="Z114" s="17"/>
      <c r="AA114" s="17">
        <f t="shared" si="28"/>
        <v>-2.1363588557005153E-3</v>
      </c>
      <c r="AB114" s="17">
        <f t="shared" ca="1" si="29"/>
        <v>2.5808287297178767E-3</v>
      </c>
    </row>
    <row r="115" spans="2:28" x14ac:dyDescent="0.15">
      <c r="B115" s="2">
        <f t="shared" ca="1" si="19"/>
        <v>98</v>
      </c>
      <c r="D115" s="3">
        <f t="shared" si="20"/>
        <v>42711</v>
      </c>
      <c r="E115" s="4">
        <f t="shared" ca="1" si="16"/>
        <v>1101276.4139999999</v>
      </c>
      <c r="F115" s="9">
        <f ca="1">IFERROR(Returns!E115/E$18-1,"")</f>
        <v>6.2472139955789263E-3</v>
      </c>
      <c r="G115" s="4">
        <f t="shared" si="17"/>
        <v>15237.8</v>
      </c>
      <c r="H115" s="9">
        <f>IFERROR(Returns!G115/G$18-1,"")</f>
        <v>3.7721586227092319E-2</v>
      </c>
      <c r="I115" s="9"/>
      <c r="J115" s="17">
        <f t="shared" ca="1" si="30"/>
        <v>1.4525146287354129E-3</v>
      </c>
      <c r="K115" s="17">
        <f t="shared" ca="1" si="21"/>
        <v>0</v>
      </c>
      <c r="L115" s="17" t="str">
        <f t="shared" ca="1" si="22"/>
        <v/>
      </c>
      <c r="M115" s="9"/>
      <c r="N115" s="17">
        <f t="shared" si="23"/>
        <v>7.4045670311653211E-3</v>
      </c>
      <c r="O115" s="17">
        <f t="shared" ca="1" si="24"/>
        <v>-5.9520524024299082E-3</v>
      </c>
      <c r="Q115" s="3">
        <f>+'Share Values'!E109</f>
        <v>42055</v>
      </c>
      <c r="R115" s="4">
        <f ca="1">+'Share Values'!CD109</f>
        <v>1009786.8200000001</v>
      </c>
      <c r="S115" s="9">
        <f t="shared" ca="1" si="18"/>
        <v>9.7868199999999739E-3</v>
      </c>
      <c r="T115" s="4">
        <f>+'Share Values'!C109</f>
        <v>15172.2</v>
      </c>
      <c r="U115" s="9">
        <f>Returns!T115/Returns!$T$18-1</f>
        <v>2.4774744350034572E-2</v>
      </c>
      <c r="V115" s="9"/>
      <c r="W115" s="17">
        <f t="shared" ca="1" si="25"/>
        <v>-1.0233757744333438E-3</v>
      </c>
      <c r="X115" s="17">
        <f t="shared" ca="1" si="26"/>
        <v>-1.0233757744333438E-3</v>
      </c>
      <c r="Y115" s="17">
        <f t="shared" ca="1" si="27"/>
        <v>-1.0233757744333438E-3</v>
      </c>
      <c r="Z115" s="17"/>
      <c r="AA115" s="17">
        <f t="shared" si="28"/>
        <v>-5.3358629276090142E-4</v>
      </c>
      <c r="AB115" s="17">
        <f t="shared" ca="1" si="29"/>
        <v>-4.8978948167244241E-4</v>
      </c>
    </row>
    <row r="116" spans="2:28" x14ac:dyDescent="0.15">
      <c r="B116" s="2">
        <f t="shared" ca="1" si="19"/>
        <v>99</v>
      </c>
      <c r="D116" s="3">
        <f t="shared" si="20"/>
        <v>42712</v>
      </c>
      <c r="E116" s="4">
        <f t="shared" ca="1" si="16"/>
        <v>1104108.4339999999</v>
      </c>
      <c r="F116" s="9">
        <f ca="1">IFERROR(Returns!E116/E$18-1,"")</f>
        <v>8.8348588400091188E-3</v>
      </c>
      <c r="G116" s="4">
        <f t="shared" si="17"/>
        <v>15295.2</v>
      </c>
      <c r="H116" s="9">
        <f>IFERROR(Returns!G116/G$18-1,"")</f>
        <v>4.163062946492424E-2</v>
      </c>
      <c r="I116" s="9"/>
      <c r="J116" s="17">
        <f t="shared" ca="1" si="30"/>
        <v>2.5715796361367449E-3</v>
      </c>
      <c r="K116" s="17">
        <f t="shared" ca="1" si="21"/>
        <v>0</v>
      </c>
      <c r="L116" s="17" t="str">
        <f t="shared" ca="1" si="22"/>
        <v/>
      </c>
      <c r="M116" s="9"/>
      <c r="N116" s="17">
        <f t="shared" si="23"/>
        <v>3.7669479846174081E-3</v>
      </c>
      <c r="O116" s="17">
        <f t="shared" ca="1" si="24"/>
        <v>-1.1953683484806632E-3</v>
      </c>
      <c r="Q116" s="3">
        <f>+'Share Values'!E110</f>
        <v>42058</v>
      </c>
      <c r="R116" s="4">
        <f ca="1">+'Share Values'!CD110</f>
        <v>1007303.93</v>
      </c>
      <c r="S116" s="9">
        <f t="shared" ca="1" si="18"/>
        <v>7.3039299999999585E-3</v>
      </c>
      <c r="T116" s="4">
        <f>+'Share Values'!C110</f>
        <v>15200.3</v>
      </c>
      <c r="U116" s="9">
        <f>Returns!T116/Returns!$T$18-1</f>
        <v>2.6672700501168434E-2</v>
      </c>
      <c r="V116" s="9"/>
      <c r="W116" s="17">
        <f t="shared" ca="1" si="25"/>
        <v>-2.4588259133744295E-3</v>
      </c>
      <c r="X116" s="17">
        <f t="shared" ca="1" si="26"/>
        <v>-2.4588259133744295E-3</v>
      </c>
      <c r="Y116" s="17">
        <f t="shared" ca="1" si="27"/>
        <v>-3.4796853849344833E-3</v>
      </c>
      <c r="Z116" s="17"/>
      <c r="AA116" s="17">
        <f t="shared" si="28"/>
        <v>1.8520715519172448E-3</v>
      </c>
      <c r="AB116" s="17">
        <f t="shared" ca="1" si="29"/>
        <v>-4.3108974652916743E-3</v>
      </c>
    </row>
    <row r="117" spans="2:28" x14ac:dyDescent="0.15">
      <c r="B117" s="2">
        <f t="shared" ca="1" si="19"/>
        <v>100</v>
      </c>
      <c r="D117" s="3">
        <f t="shared" si="20"/>
        <v>42713</v>
      </c>
      <c r="E117" s="4">
        <f t="shared" ca="1" si="16"/>
        <v>1101665.6239999998</v>
      </c>
      <c r="F117" s="9">
        <f ca="1">IFERROR(Returns!E117/E$18-1,"")</f>
        <v>6.6028390440957541E-3</v>
      </c>
      <c r="G117" s="4">
        <f t="shared" si="17"/>
        <v>15312.2</v>
      </c>
      <c r="H117" s="9">
        <f>IFERROR(Returns!G117/G$18-1,"")</f>
        <v>4.2788360040588724E-2</v>
      </c>
      <c r="I117" s="9"/>
      <c r="J117" s="17">
        <f t="shared" ca="1" si="30"/>
        <v>-2.2124729100656548E-3</v>
      </c>
      <c r="K117" s="17">
        <f t="shared" ca="1" si="21"/>
        <v>-2.2124729100656548E-3</v>
      </c>
      <c r="L117" s="17">
        <f t="shared" ca="1" si="22"/>
        <v>-2.2124729100656548E-3</v>
      </c>
      <c r="M117" s="9"/>
      <c r="N117" s="17">
        <f t="shared" si="23"/>
        <v>1.111459804383097E-3</v>
      </c>
      <c r="O117" s="17">
        <f t="shared" ca="1" si="24"/>
        <v>-3.3239327144487518E-3</v>
      </c>
      <c r="Q117" s="3">
        <f>+'Share Values'!E111</f>
        <v>42059</v>
      </c>
      <c r="R117" s="4">
        <f ca="1">+'Share Values'!CD111</f>
        <v>1006399.8400000001</v>
      </c>
      <c r="S117" s="9">
        <f t="shared" ca="1" si="18"/>
        <v>6.3998400000000455E-3</v>
      </c>
      <c r="T117" s="4">
        <f>+'Share Values'!C111</f>
        <v>15165</v>
      </c>
      <c r="U117" s="9">
        <f>Returns!T117/Returns!$T$18-1</f>
        <v>2.4288435300633626E-2</v>
      </c>
      <c r="V117" s="9"/>
      <c r="W117" s="17">
        <f t="shared" ca="1" si="25"/>
        <v>-8.975344710507871E-4</v>
      </c>
      <c r="X117" s="17">
        <f t="shared" ca="1" si="26"/>
        <v>-8.975344710507871E-4</v>
      </c>
      <c r="Y117" s="17">
        <f t="shared" ca="1" si="27"/>
        <v>-4.3740967184038304E-3</v>
      </c>
      <c r="Z117" s="17"/>
      <c r="AA117" s="17">
        <f t="shared" si="28"/>
        <v>-2.32232258573839E-3</v>
      </c>
      <c r="AB117" s="17">
        <f t="shared" ca="1" si="29"/>
        <v>1.4247881146876029E-3</v>
      </c>
    </row>
    <row r="118" spans="2:28" x14ac:dyDescent="0.15">
      <c r="B118" s="2">
        <f t="shared" ca="1" si="19"/>
        <v>101</v>
      </c>
      <c r="D118" s="3">
        <f t="shared" si="20"/>
        <v>42714</v>
      </c>
      <c r="E118" s="4" t="str">
        <f t="shared" si="16"/>
        <v/>
      </c>
      <c r="F118" s="9" t="str">
        <f ca="1">IFERROR(Returns!E118/E$18-1,"")</f>
        <v/>
      </c>
      <c r="G118" s="4" t="str">
        <f t="shared" si="17"/>
        <v/>
      </c>
      <c r="H118" s="9" t="str">
        <f>IFERROR(Returns!G118/G$18-1,"")</f>
        <v/>
      </c>
      <c r="I118" s="9"/>
      <c r="J118" s="17">
        <f t="shared" ca="1" si="30"/>
        <v>0</v>
      </c>
      <c r="K118" s="17">
        <f t="shared" ca="1" si="21"/>
        <v>0</v>
      </c>
      <c r="L118" s="17" t="str">
        <f t="shared" ca="1" si="22"/>
        <v/>
      </c>
      <c r="M118" s="9"/>
      <c r="N118" s="17" t="str">
        <f t="shared" si="23"/>
        <v/>
      </c>
      <c r="O118" s="17" t="str">
        <f t="shared" ca="1" si="24"/>
        <v/>
      </c>
      <c r="Q118" s="3">
        <f>+'Share Values'!E112</f>
        <v>42060</v>
      </c>
      <c r="R118" s="4">
        <f ca="1">+'Share Values'!CD112</f>
        <v>1008796.05</v>
      </c>
      <c r="S118" s="9">
        <f t="shared" ca="1" si="18"/>
        <v>8.7960499999999442E-3</v>
      </c>
      <c r="T118" s="4">
        <f>+'Share Values'!C112</f>
        <v>15228.6</v>
      </c>
      <c r="U118" s="9">
        <f>Returns!T118/Returns!$T$18-1</f>
        <v>2.8584165237008241E-2</v>
      </c>
      <c r="V118" s="9"/>
      <c r="W118" s="17">
        <f t="shared" ca="1" si="25"/>
        <v>2.3809721591370181E-3</v>
      </c>
      <c r="X118" s="17">
        <f t="shared" ca="1" si="26"/>
        <v>0</v>
      </c>
      <c r="Y118" s="17" t="str">
        <f t="shared" ca="1" si="27"/>
        <v/>
      </c>
      <c r="Z118" s="17"/>
      <c r="AA118" s="17">
        <f t="shared" si="28"/>
        <v>4.1938674579624635E-3</v>
      </c>
      <c r="AB118" s="17">
        <f t="shared" ca="1" si="29"/>
        <v>-1.8128952988254454E-3</v>
      </c>
    </row>
    <row r="119" spans="2:28" x14ac:dyDescent="0.15">
      <c r="B119" s="2">
        <f t="shared" ca="1" si="19"/>
        <v>102</v>
      </c>
      <c r="D119" s="3">
        <f t="shared" si="20"/>
        <v>42715</v>
      </c>
      <c r="E119" s="4" t="str">
        <f t="shared" si="16"/>
        <v/>
      </c>
      <c r="F119" s="9" t="str">
        <f ca="1">IFERROR(Returns!E119/E$18-1,"")</f>
        <v/>
      </c>
      <c r="G119" s="4" t="str">
        <f t="shared" si="17"/>
        <v/>
      </c>
      <c r="H119" s="9" t="str">
        <f>IFERROR(Returns!G119/G$18-1,"")</f>
        <v/>
      </c>
      <c r="I119" s="9"/>
      <c r="J119" s="17">
        <f t="shared" ca="1" si="30"/>
        <v>0</v>
      </c>
      <c r="K119" s="17">
        <f t="shared" ca="1" si="21"/>
        <v>0</v>
      </c>
      <c r="L119" s="17" t="str">
        <f t="shared" ca="1" si="22"/>
        <v/>
      </c>
      <c r="M119" s="9"/>
      <c r="N119" s="17" t="str">
        <f t="shared" si="23"/>
        <v/>
      </c>
      <c r="O119" s="17" t="str">
        <f t="shared" ca="1" si="24"/>
        <v/>
      </c>
      <c r="Q119" s="3">
        <f>+'Share Values'!E113</f>
        <v>42061</v>
      </c>
      <c r="R119" s="4">
        <f ca="1">+'Share Values'!CD113</f>
        <v>1009548.55</v>
      </c>
      <c r="S119" s="9">
        <f t="shared" ca="1" si="18"/>
        <v>9.5485500000001E-3</v>
      </c>
      <c r="T119" s="4">
        <f>+'Share Values'!C113</f>
        <v>15241.2</v>
      </c>
      <c r="U119" s="9">
        <f>Returns!T119/Returns!$T$18-1</f>
        <v>2.943520607345973E-2</v>
      </c>
      <c r="V119" s="9"/>
      <c r="W119" s="17">
        <f t="shared" ca="1" si="25"/>
        <v>7.4593868602090829E-4</v>
      </c>
      <c r="X119" s="17">
        <f t="shared" ca="1" si="26"/>
        <v>0</v>
      </c>
      <c r="Y119" s="17" t="str">
        <f t="shared" ca="1" si="27"/>
        <v/>
      </c>
      <c r="Z119" s="17"/>
      <c r="AA119" s="17">
        <f t="shared" si="28"/>
        <v>8.2739056774761011E-4</v>
      </c>
      <c r="AB119" s="17">
        <f t="shared" ca="1" si="29"/>
        <v>-8.1451881726701814E-5</v>
      </c>
    </row>
    <row r="120" spans="2:28" x14ac:dyDescent="0.15">
      <c r="B120" s="2">
        <f t="shared" ca="1" si="19"/>
        <v>103</v>
      </c>
      <c r="D120" s="3">
        <f t="shared" si="20"/>
        <v>42716</v>
      </c>
      <c r="E120" s="4">
        <f t="shared" ca="1" si="16"/>
        <v>1096810.8540000001</v>
      </c>
      <c r="F120" s="9">
        <f ca="1">IFERROR(Returns!E120/E$18-1,"")</f>
        <v>2.1669874041376769E-3</v>
      </c>
      <c r="G120" s="4">
        <f t="shared" si="17"/>
        <v>15287.7</v>
      </c>
      <c r="H120" s="9">
        <f>IFERROR(Returns!G120/G$18-1,"")</f>
        <v>4.1119865975660419E-2</v>
      </c>
      <c r="I120" s="9"/>
      <c r="J120" s="17">
        <f t="shared" ca="1" si="30"/>
        <v>0</v>
      </c>
      <c r="K120" s="17">
        <f t="shared" ca="1" si="21"/>
        <v>0</v>
      </c>
      <c r="L120" s="17" t="str">
        <f t="shared" ca="1" si="22"/>
        <v/>
      </c>
      <c r="M120" s="9"/>
      <c r="N120" s="17" t="str">
        <f t="shared" si="23"/>
        <v/>
      </c>
      <c r="O120" s="17" t="str">
        <f t="shared" ca="1" si="24"/>
        <v/>
      </c>
      <c r="Q120" s="3">
        <f>+'Share Values'!E114</f>
        <v>42062</v>
      </c>
      <c r="R120" s="4">
        <f ca="1">+'Share Values'!CD114</f>
        <v>1009432.77</v>
      </c>
      <c r="S120" s="9">
        <f t="shared" ca="1" si="18"/>
        <v>9.4327700000000902E-3</v>
      </c>
      <c r="T120" s="4">
        <f>+'Share Values'!C114</f>
        <v>15234.3</v>
      </c>
      <c r="U120" s="9">
        <f>Returns!T120/Returns!$T$18-1</f>
        <v>2.8969159901117036E-2</v>
      </c>
      <c r="V120" s="9"/>
      <c r="W120" s="17">
        <f t="shared" ca="1" si="25"/>
        <v>-1.1468492525701368E-4</v>
      </c>
      <c r="X120" s="17">
        <f t="shared" ca="1" si="26"/>
        <v>-1.1468492525701368E-4</v>
      </c>
      <c r="Y120" s="17">
        <f t="shared" ca="1" si="27"/>
        <v>-1.1468492525701368E-4</v>
      </c>
      <c r="Z120" s="17"/>
      <c r="AA120" s="17">
        <f t="shared" si="28"/>
        <v>-4.5272025824749651E-4</v>
      </c>
      <c r="AB120" s="17">
        <f t="shared" ca="1" si="29"/>
        <v>3.3803533299048283E-4</v>
      </c>
    </row>
    <row r="121" spans="2:28" x14ac:dyDescent="0.15">
      <c r="B121" s="2">
        <f t="shared" ca="1" si="19"/>
        <v>104</v>
      </c>
      <c r="D121" s="3">
        <f t="shared" si="20"/>
        <v>42717</v>
      </c>
      <c r="E121" s="4">
        <f t="shared" ca="1" si="16"/>
        <v>1096122.1439999999</v>
      </c>
      <c r="F121" s="9">
        <f ca="1">IFERROR(Returns!E121/E$18-1,"")</f>
        <v>1.5377062264594343E-3</v>
      </c>
      <c r="G121" s="4">
        <f t="shared" si="17"/>
        <v>15385.3</v>
      </c>
      <c r="H121" s="9">
        <f>IFERROR(Returns!G121/G$18-1,"")</f>
        <v>4.7766601515945917E-2</v>
      </c>
      <c r="I121" s="9"/>
      <c r="J121" s="17">
        <f t="shared" ca="1" si="30"/>
        <v>-6.2792048190307703E-4</v>
      </c>
      <c r="K121" s="17">
        <f t="shared" ca="1" si="21"/>
        <v>-6.2792048190307703E-4</v>
      </c>
      <c r="L121" s="17">
        <f t="shared" ca="1" si="22"/>
        <v>-6.2792048190307703E-4</v>
      </c>
      <c r="M121" s="9"/>
      <c r="N121" s="17">
        <f t="shared" si="23"/>
        <v>6.3842173773687172E-3</v>
      </c>
      <c r="O121" s="17">
        <f t="shared" ca="1" si="24"/>
        <v>-7.0121378592717942E-3</v>
      </c>
      <c r="Q121" s="3">
        <f>+'Share Values'!E115</f>
        <v>42065</v>
      </c>
      <c r="R121" s="4">
        <f ca="1">+'Share Values'!CD115</f>
        <v>1012154.6900000001</v>
      </c>
      <c r="S121" s="9">
        <f t="shared" ca="1" si="18"/>
        <v>1.2154690000000024E-2</v>
      </c>
      <c r="T121" s="4">
        <f>+'Share Values'!C115</f>
        <v>15264.1</v>
      </c>
      <c r="U121" s="9">
        <f>Returns!T121/Returns!$T$18-1</f>
        <v>3.0981939022248772E-2</v>
      </c>
      <c r="V121" s="9"/>
      <c r="W121" s="17">
        <f t="shared" ca="1" si="25"/>
        <v>2.696484680203115E-3</v>
      </c>
      <c r="X121" s="17">
        <f t="shared" ca="1" si="26"/>
        <v>0</v>
      </c>
      <c r="Y121" s="17" t="str">
        <f t="shared" ca="1" si="27"/>
        <v/>
      </c>
      <c r="Z121" s="17"/>
      <c r="AA121" s="17">
        <f t="shared" si="28"/>
        <v>1.9561121941933379E-3</v>
      </c>
      <c r="AB121" s="17">
        <f t="shared" ca="1" si="29"/>
        <v>7.4037248600977712E-4</v>
      </c>
    </row>
    <row r="122" spans="2:28" x14ac:dyDescent="0.15">
      <c r="B122" s="2">
        <f t="shared" ca="1" si="19"/>
        <v>105</v>
      </c>
      <c r="D122" s="3">
        <f t="shared" si="20"/>
        <v>42718</v>
      </c>
      <c r="E122" s="4">
        <f t="shared" ca="1" si="16"/>
        <v>1088208.8939999999</v>
      </c>
      <c r="F122" s="9">
        <f ca="1">IFERROR(Returns!E122/E$18-1,"")</f>
        <v>-5.6927090125529212E-3</v>
      </c>
      <c r="G122" s="4">
        <f t="shared" si="17"/>
        <v>15197.2</v>
      </c>
      <c r="H122" s="9">
        <f>IFERROR(Returns!G122/G$18-1,"")</f>
        <v>3.4956653205211241E-2</v>
      </c>
      <c r="I122" s="9"/>
      <c r="J122" s="17">
        <f t="shared" ca="1" si="30"/>
        <v>-7.219314054839443E-3</v>
      </c>
      <c r="K122" s="17">
        <f t="shared" ca="1" si="21"/>
        <v>-7.219314054839443E-3</v>
      </c>
      <c r="L122" s="17">
        <f t="shared" ca="1" si="22"/>
        <v>-7.8427013815821622E-3</v>
      </c>
      <c r="M122" s="9"/>
      <c r="N122" s="17">
        <f t="shared" si="23"/>
        <v>-1.2225955944960343E-2</v>
      </c>
      <c r="O122" s="17">
        <f t="shared" ca="1" si="24"/>
        <v>5.0066418901208998E-3</v>
      </c>
      <c r="Q122" s="3">
        <f>+'Share Values'!E116</f>
        <v>42066</v>
      </c>
      <c r="R122" s="4">
        <f ca="1">+'Share Values'!CD116</f>
        <v>1012383.3200000001</v>
      </c>
      <c r="S122" s="9">
        <f t="shared" ca="1" si="18"/>
        <v>1.2383320000000086E-2</v>
      </c>
      <c r="T122" s="4">
        <f>+'Share Values'!C116</f>
        <v>15133.9</v>
      </c>
      <c r="U122" s="9">
        <f>Returns!T122/Returns!$T$18-1</f>
        <v>2.2187850378915908E-2</v>
      </c>
      <c r="V122" s="9"/>
      <c r="W122" s="17">
        <f t="shared" ca="1" si="25"/>
        <v>2.2588444460014401E-4</v>
      </c>
      <c r="X122" s="17">
        <f t="shared" ca="1" si="26"/>
        <v>0</v>
      </c>
      <c r="Y122" s="17" t="str">
        <f t="shared" ca="1" si="27"/>
        <v/>
      </c>
      <c r="Z122" s="17"/>
      <c r="AA122" s="17">
        <f t="shared" si="28"/>
        <v>-8.5298183319030274E-3</v>
      </c>
      <c r="AB122" s="17">
        <f t="shared" ca="1" si="29"/>
        <v>8.7557027765031714E-3</v>
      </c>
    </row>
    <row r="123" spans="2:28" x14ac:dyDescent="0.15">
      <c r="B123" s="2">
        <f t="shared" ca="1" si="19"/>
        <v>106</v>
      </c>
      <c r="D123" s="3">
        <f t="shared" si="20"/>
        <v>42719</v>
      </c>
      <c r="E123" s="4">
        <f t="shared" ca="1" si="16"/>
        <v>1088335.6339999998</v>
      </c>
      <c r="F123" s="9">
        <f ca="1">IFERROR(Returns!E123/E$18-1,"")</f>
        <v>-5.5769054138555818E-3</v>
      </c>
      <c r="G123" s="4">
        <f t="shared" si="17"/>
        <v>15218.3</v>
      </c>
      <c r="H123" s="9">
        <f>IFERROR(Returns!G123/G$18-1,"")</f>
        <v>3.6393601155006561E-2</v>
      </c>
      <c r="I123" s="9"/>
      <c r="J123" s="17">
        <f t="shared" ca="1" si="30"/>
        <v>1.1646660921327268E-4</v>
      </c>
      <c r="K123" s="17">
        <f t="shared" ca="1" si="21"/>
        <v>0</v>
      </c>
      <c r="L123" s="17" t="str">
        <f t="shared" ca="1" si="22"/>
        <v/>
      </c>
      <c r="M123" s="9"/>
      <c r="N123" s="17">
        <f t="shared" si="23"/>
        <v>1.3884136551469695E-3</v>
      </c>
      <c r="O123" s="17">
        <f t="shared" ca="1" si="24"/>
        <v>-1.2719470459336968E-3</v>
      </c>
      <c r="Q123" s="3">
        <f>+'Share Values'!E117</f>
        <v>42067</v>
      </c>
      <c r="R123" s="4">
        <f ca="1">+'Share Values'!CD117</f>
        <v>1013323.9400000001</v>
      </c>
      <c r="S123" s="9">
        <f t="shared" ca="1" si="18"/>
        <v>1.3323940000000034E-2</v>
      </c>
      <c r="T123" s="4">
        <f>+'Share Values'!C117</f>
        <v>15082.8</v>
      </c>
      <c r="U123" s="9">
        <f>Returns!T123/Returns!$T$18-1</f>
        <v>1.8736406986640031E-2</v>
      </c>
      <c r="V123" s="9"/>
      <c r="W123" s="17">
        <f t="shared" ca="1" si="25"/>
        <v>9.2911447810095638E-4</v>
      </c>
      <c r="X123" s="17">
        <f t="shared" ca="1" si="26"/>
        <v>0</v>
      </c>
      <c r="Y123" s="17" t="str">
        <f t="shared" ca="1" si="27"/>
        <v/>
      </c>
      <c r="Z123" s="17"/>
      <c r="AA123" s="17">
        <f t="shared" si="28"/>
        <v>-3.3765255486027934E-3</v>
      </c>
      <c r="AB123" s="17">
        <f t="shared" ca="1" si="29"/>
        <v>4.3056400267037498E-3</v>
      </c>
    </row>
    <row r="124" spans="2:28" x14ac:dyDescent="0.15">
      <c r="B124" s="2">
        <f t="shared" ca="1" si="19"/>
        <v>107</v>
      </c>
      <c r="D124" s="3">
        <f t="shared" si="20"/>
        <v>42720</v>
      </c>
      <c r="E124" s="4">
        <f t="shared" ca="1" si="16"/>
        <v>1089407.9639999999</v>
      </c>
      <c r="F124" s="9">
        <f ca="1">IFERROR(Returns!E124/E$18-1,"")</f>
        <v>-4.5971068262650183E-3</v>
      </c>
      <c r="G124" s="4">
        <f t="shared" si="17"/>
        <v>15252.2</v>
      </c>
      <c r="H124" s="9">
        <f>IFERROR(Returns!G124/G$18-1,"")</f>
        <v>3.870225212647882E-2</v>
      </c>
      <c r="I124" s="9"/>
      <c r="J124" s="17">
        <f t="shared" ca="1" si="30"/>
        <v>9.852934761116483E-4</v>
      </c>
      <c r="K124" s="17">
        <f t="shared" ca="1" si="21"/>
        <v>0</v>
      </c>
      <c r="L124" s="17" t="str">
        <f t="shared" ca="1" si="22"/>
        <v/>
      </c>
      <c r="M124" s="9"/>
      <c r="N124" s="17">
        <f t="shared" si="23"/>
        <v>2.2275812672900575E-3</v>
      </c>
      <c r="O124" s="17">
        <f t="shared" ca="1" si="24"/>
        <v>-1.2422877911784092E-3</v>
      </c>
      <c r="Q124" s="3">
        <f>+'Share Values'!E118</f>
        <v>42068</v>
      </c>
      <c r="R124" s="4">
        <f ca="1">+'Share Values'!CD118</f>
        <v>1012819.4400000001</v>
      </c>
      <c r="S124" s="9">
        <f t="shared" ca="1" si="18"/>
        <v>1.2819440000000126E-2</v>
      </c>
      <c r="T124" s="4">
        <f>+'Share Values'!C118</f>
        <v>15103.1</v>
      </c>
      <c r="U124" s="9">
        <f>Returns!T124/Returns!$T$18-1</f>
        <v>2.0107528334256441E-2</v>
      </c>
      <c r="V124" s="9"/>
      <c r="W124" s="17">
        <f t="shared" ca="1" si="25"/>
        <v>-4.978664571962943E-4</v>
      </c>
      <c r="X124" s="17">
        <f t="shared" ca="1" si="26"/>
        <v>-4.978664571962943E-4</v>
      </c>
      <c r="Y124" s="17">
        <f t="shared" ca="1" si="27"/>
        <v>-4.978664571962943E-4</v>
      </c>
      <c r="Z124" s="17"/>
      <c r="AA124" s="17">
        <f t="shared" si="28"/>
        <v>1.345903943564819E-3</v>
      </c>
      <c r="AB124" s="17">
        <f t="shared" ca="1" si="29"/>
        <v>-1.8437704007611133E-3</v>
      </c>
    </row>
    <row r="125" spans="2:28" x14ac:dyDescent="0.15">
      <c r="B125" s="2">
        <f t="shared" ca="1" si="19"/>
        <v>108</v>
      </c>
      <c r="D125" s="3">
        <f t="shared" si="20"/>
        <v>42721</v>
      </c>
      <c r="E125" s="4" t="str">
        <f t="shared" si="16"/>
        <v/>
      </c>
      <c r="F125" s="9" t="str">
        <f ca="1">IFERROR(Returns!E125/E$18-1,"")</f>
        <v/>
      </c>
      <c r="G125" s="4" t="str">
        <f t="shared" si="17"/>
        <v/>
      </c>
      <c r="H125" s="9" t="str">
        <f>IFERROR(Returns!G125/G$18-1,"")</f>
        <v/>
      </c>
      <c r="I125" s="9"/>
      <c r="J125" s="17">
        <f t="shared" ca="1" si="30"/>
        <v>0</v>
      </c>
      <c r="K125" s="17">
        <f t="shared" ca="1" si="21"/>
        <v>0</v>
      </c>
      <c r="L125" s="17" t="str">
        <f t="shared" ca="1" si="22"/>
        <v/>
      </c>
      <c r="M125" s="9"/>
      <c r="N125" s="17" t="str">
        <f t="shared" si="23"/>
        <v/>
      </c>
      <c r="O125" s="17" t="str">
        <f t="shared" ca="1" si="24"/>
        <v/>
      </c>
      <c r="Q125" s="3">
        <f>+'Share Values'!E119</f>
        <v>42069</v>
      </c>
      <c r="R125" s="4">
        <f ca="1">+'Share Values'!CD119</f>
        <v>1011889.27</v>
      </c>
      <c r="S125" s="9">
        <f t="shared" ca="1" si="18"/>
        <v>1.1889269999999952E-2</v>
      </c>
      <c r="T125" s="4">
        <f>+'Share Values'!C119</f>
        <v>14952.5</v>
      </c>
      <c r="U125" s="9">
        <f>Returns!T125/Returns!$T$18-1</f>
        <v>9.9355640509544152E-3</v>
      </c>
      <c r="V125" s="9"/>
      <c r="W125" s="17">
        <f t="shared" ca="1" si="25"/>
        <v>-9.1839666900550565E-4</v>
      </c>
      <c r="X125" s="17">
        <f t="shared" ca="1" si="26"/>
        <v>-9.1839666900550565E-4</v>
      </c>
      <c r="Y125" s="17">
        <f t="shared" ca="1" si="27"/>
        <v>-1.4158058873059431E-3</v>
      </c>
      <c r="Z125" s="17"/>
      <c r="AA125" s="17">
        <f t="shared" si="28"/>
        <v>-9.9714628122703486E-3</v>
      </c>
      <c r="AB125" s="17">
        <f t="shared" ca="1" si="29"/>
        <v>9.0530661432648429E-3</v>
      </c>
    </row>
    <row r="126" spans="2:28" x14ac:dyDescent="0.15">
      <c r="B126" s="2">
        <f t="shared" ca="1" si="19"/>
        <v>109</v>
      </c>
      <c r="D126" s="3">
        <f t="shared" si="20"/>
        <v>42722</v>
      </c>
      <c r="E126" s="4" t="str">
        <f t="shared" si="16"/>
        <v/>
      </c>
      <c r="F126" s="9" t="str">
        <f ca="1">IFERROR(Returns!E126/E$18-1,"")</f>
        <v/>
      </c>
      <c r="G126" s="4" t="str">
        <f t="shared" si="17"/>
        <v/>
      </c>
      <c r="H126" s="9" t="str">
        <f>IFERROR(Returns!G126/G$18-1,"")</f>
        <v/>
      </c>
      <c r="I126" s="9"/>
      <c r="J126" s="17">
        <f t="shared" ca="1" si="30"/>
        <v>0</v>
      </c>
      <c r="K126" s="17">
        <f t="shared" ca="1" si="21"/>
        <v>0</v>
      </c>
      <c r="L126" s="17" t="str">
        <f t="shared" ca="1" si="22"/>
        <v/>
      </c>
      <c r="M126" s="9"/>
      <c r="N126" s="17" t="str">
        <f t="shared" si="23"/>
        <v/>
      </c>
      <c r="O126" s="17" t="str">
        <f t="shared" ca="1" si="24"/>
        <v/>
      </c>
      <c r="Q126" s="3">
        <f>+'Share Values'!E120</f>
        <v>42072</v>
      </c>
      <c r="R126" s="4">
        <f ca="1">+'Share Values'!CD120</f>
        <v>1007063.5900000001</v>
      </c>
      <c r="S126" s="9">
        <f t="shared" ca="1" si="18"/>
        <v>7.0635900000000085E-3</v>
      </c>
      <c r="T126" s="4">
        <f>+'Share Values'!C120</f>
        <v>14854.5</v>
      </c>
      <c r="U126" s="9">
        <f>Returns!T126/Returns!$T$18-1</f>
        <v>3.3163575452199723E-3</v>
      </c>
      <c r="V126" s="9"/>
      <c r="W126" s="17">
        <f t="shared" ca="1" si="25"/>
        <v>-4.768980305522863E-3</v>
      </c>
      <c r="X126" s="17">
        <f t="shared" ca="1" si="26"/>
        <v>-4.768980305522863E-3</v>
      </c>
      <c r="Y126" s="17">
        <f t="shared" ca="1" si="27"/>
        <v>-6.1780342424357926E-3</v>
      </c>
      <c r="Z126" s="17"/>
      <c r="AA126" s="17">
        <f t="shared" si="28"/>
        <v>-6.554087945159659E-3</v>
      </c>
      <c r="AB126" s="17">
        <f t="shared" ca="1" si="29"/>
        <v>1.785107639636796E-3</v>
      </c>
    </row>
    <row r="127" spans="2:28" x14ac:dyDescent="0.15">
      <c r="B127" s="2">
        <f t="shared" ca="1" si="19"/>
        <v>110</v>
      </c>
      <c r="D127" s="3">
        <f t="shared" si="20"/>
        <v>42723</v>
      </c>
      <c r="E127" s="4">
        <f t="shared" ca="1" si="16"/>
        <v>1086216.2339999997</v>
      </c>
      <c r="F127" s="9">
        <f ca="1">IFERROR(Returns!E127/E$18-1,"")</f>
        <v>-7.5134222757724523E-3</v>
      </c>
      <c r="G127" s="4">
        <f t="shared" si="17"/>
        <v>15269.9</v>
      </c>
      <c r="H127" s="9">
        <f>IFERROR(Returns!G127/G$18-1,"")</f>
        <v>3.9907653961141154E-2</v>
      </c>
      <c r="I127" s="9"/>
      <c r="J127" s="17">
        <f t="shared" ca="1" si="30"/>
        <v>0</v>
      </c>
      <c r="K127" s="17">
        <f t="shared" ca="1" si="21"/>
        <v>0</v>
      </c>
      <c r="L127" s="17" t="str">
        <f t="shared" ca="1" si="22"/>
        <v/>
      </c>
      <c r="M127" s="9"/>
      <c r="N127" s="17" t="str">
        <f t="shared" si="23"/>
        <v/>
      </c>
      <c r="O127" s="17" t="str">
        <f t="shared" ca="1" si="24"/>
        <v/>
      </c>
      <c r="Q127" s="3">
        <f>+'Share Values'!E121</f>
        <v>42073</v>
      </c>
      <c r="R127" s="4">
        <f ca="1">+'Share Values'!CD121</f>
        <v>1007459.4600000001</v>
      </c>
      <c r="S127" s="9">
        <f t="shared" ca="1" si="18"/>
        <v>7.4594599999999733E-3</v>
      </c>
      <c r="T127" s="4">
        <f>+'Share Values'!C121</f>
        <v>14641.8</v>
      </c>
      <c r="U127" s="9">
        <f>Returns!T127/Returns!$T$18-1</f>
        <v>-1.105002228916474E-2</v>
      </c>
      <c r="V127" s="9"/>
      <c r="W127" s="17">
        <f t="shared" ca="1" si="25"/>
        <v>3.9309334974557686E-4</v>
      </c>
      <c r="X127" s="17">
        <f t="shared" ca="1" si="26"/>
        <v>0</v>
      </c>
      <c r="Y127" s="17" t="str">
        <f t="shared" ca="1" si="27"/>
        <v/>
      </c>
      <c r="Z127" s="17"/>
      <c r="AA127" s="17">
        <f t="shared" si="28"/>
        <v>-1.4318893264667287E-2</v>
      </c>
      <c r="AB127" s="17">
        <f t="shared" ca="1" si="29"/>
        <v>1.4711986614412864E-2</v>
      </c>
    </row>
    <row r="128" spans="2:28" x14ac:dyDescent="0.15">
      <c r="B128" s="2">
        <f t="shared" ca="1" si="19"/>
        <v>111</v>
      </c>
      <c r="D128" s="3">
        <f t="shared" si="20"/>
        <v>42724</v>
      </c>
      <c r="E128" s="4">
        <f t="shared" ca="1" si="16"/>
        <v>1088793.6039999998</v>
      </c>
      <c r="F128" s="9">
        <f ca="1">IFERROR(Returns!E128/E$18-1,"")</f>
        <v>-5.1584536693750627E-3</v>
      </c>
      <c r="G128" s="4">
        <f t="shared" si="17"/>
        <v>15293</v>
      </c>
      <c r="H128" s="9">
        <f>IFERROR(Returns!G128/G$18-1,"")</f>
        <v>4.1480805508073537E-2</v>
      </c>
      <c r="I128" s="9"/>
      <c r="J128" s="17">
        <f t="shared" ca="1" si="30"/>
        <v>2.3727964279349756E-3</v>
      </c>
      <c r="K128" s="17">
        <f t="shared" ca="1" si="21"/>
        <v>0</v>
      </c>
      <c r="L128" s="17" t="str">
        <f t="shared" ca="1" si="22"/>
        <v/>
      </c>
      <c r="M128" s="9"/>
      <c r="N128" s="17">
        <f t="shared" si="23"/>
        <v>1.5127800444010298E-3</v>
      </c>
      <c r="O128" s="17">
        <f t="shared" ca="1" si="24"/>
        <v>8.6001638353394583E-4</v>
      </c>
      <c r="Q128" s="3">
        <f>+'Share Values'!E122</f>
        <v>42074</v>
      </c>
      <c r="R128" s="4">
        <f ca="1">+'Share Values'!CD122</f>
        <v>1009033.23</v>
      </c>
      <c r="S128" s="9">
        <f t="shared" ca="1" si="18"/>
        <v>9.0332300000000032E-3</v>
      </c>
      <c r="T128" s="4">
        <f>+'Share Values'!C122</f>
        <v>14739.2</v>
      </c>
      <c r="U128" s="9">
        <f>Returns!T128/Returns!$T$18-1</f>
        <v>-4.4713415375470245E-3</v>
      </c>
      <c r="V128" s="9"/>
      <c r="W128" s="17">
        <f t="shared" ca="1" si="25"/>
        <v>1.5621174473858801E-3</v>
      </c>
      <c r="X128" s="17">
        <f t="shared" ca="1" si="26"/>
        <v>0</v>
      </c>
      <c r="Y128" s="17" t="str">
        <f t="shared" ca="1" si="27"/>
        <v/>
      </c>
      <c r="Z128" s="17"/>
      <c r="AA128" s="17">
        <f t="shared" si="28"/>
        <v>6.6521875725662483E-3</v>
      </c>
      <c r="AB128" s="17">
        <f t="shared" ca="1" si="29"/>
        <v>-5.0900701251803682E-3</v>
      </c>
    </row>
    <row r="129" spans="2:28" x14ac:dyDescent="0.15">
      <c r="B129" s="2">
        <f t="shared" ca="1" si="19"/>
        <v>112</v>
      </c>
      <c r="D129" s="3">
        <f t="shared" si="20"/>
        <v>42725</v>
      </c>
      <c r="E129" s="4">
        <f t="shared" ca="1" si="16"/>
        <v>1089388.264</v>
      </c>
      <c r="F129" s="9">
        <f ca="1">IFERROR(Returns!E129/E$18-1,"")</f>
        <v>-4.6151069122231103E-3</v>
      </c>
      <c r="G129" s="4">
        <f t="shared" si="17"/>
        <v>15305.9</v>
      </c>
      <c r="H129" s="9">
        <f>IFERROR(Returns!G129/G$18-1,"")</f>
        <v>4.2359318709607185E-2</v>
      </c>
      <c r="I129" s="9"/>
      <c r="J129" s="17">
        <f t="shared" ca="1" si="30"/>
        <v>5.4616411945795917E-4</v>
      </c>
      <c r="K129" s="17">
        <f t="shared" ca="1" si="21"/>
        <v>0</v>
      </c>
      <c r="L129" s="17" t="str">
        <f t="shared" ca="1" si="22"/>
        <v/>
      </c>
      <c r="M129" s="9"/>
      <c r="N129" s="17">
        <f t="shared" si="23"/>
        <v>8.4352318054015107E-4</v>
      </c>
      <c r="O129" s="17">
        <f t="shared" ca="1" si="24"/>
        <v>-2.973590610821919E-4</v>
      </c>
      <c r="Q129" s="3">
        <f>+'Share Values'!E123</f>
        <v>42075</v>
      </c>
      <c r="R129" s="4">
        <f ca="1">+'Share Values'!CD123</f>
        <v>1009537.4500000001</v>
      </c>
      <c r="S129" s="9">
        <f t="shared" ca="1" si="18"/>
        <v>9.5374500000000584E-3</v>
      </c>
      <c r="T129" s="4">
        <f>+'Share Values'!C123</f>
        <v>14770.7</v>
      </c>
      <c r="U129" s="9">
        <f>Returns!T129/Returns!$T$18-1</f>
        <v>-2.3437394464180805E-3</v>
      </c>
      <c r="V129" s="9"/>
      <c r="W129" s="17">
        <f t="shared" ca="1" si="25"/>
        <v>4.9970604040461275E-4</v>
      </c>
      <c r="X129" s="17">
        <f t="shared" ca="1" si="26"/>
        <v>0</v>
      </c>
      <c r="Y129" s="17" t="str">
        <f t="shared" ca="1" si="27"/>
        <v/>
      </c>
      <c r="Z129" s="17"/>
      <c r="AA129" s="17">
        <f t="shared" si="28"/>
        <v>2.1371580547111524E-3</v>
      </c>
      <c r="AB129" s="17">
        <f t="shared" ca="1" si="29"/>
        <v>-1.6374520143065396E-3</v>
      </c>
    </row>
    <row r="130" spans="2:28" x14ac:dyDescent="0.15">
      <c r="B130" s="2">
        <f t="shared" ca="1" si="19"/>
        <v>113</v>
      </c>
      <c r="D130" s="3">
        <f t="shared" si="20"/>
        <v>42726</v>
      </c>
      <c r="E130" s="4">
        <f t="shared" ca="1" si="16"/>
        <v>1091591.4040000001</v>
      </c>
      <c r="F130" s="9">
        <f ca="1">IFERROR(Returns!E130/E$18-1,"")</f>
        <v>-2.6020759793348169E-3</v>
      </c>
      <c r="G130" s="4">
        <f t="shared" si="17"/>
        <v>15335.2</v>
      </c>
      <c r="H130" s="9">
        <f>IFERROR(Returns!G130/G$18-1,"")</f>
        <v>4.4354701407664177E-2</v>
      </c>
      <c r="I130" s="9"/>
      <c r="J130" s="17">
        <f t="shared" ca="1" si="30"/>
        <v>2.0223643606280817E-3</v>
      </c>
      <c r="K130" s="17">
        <f t="shared" ca="1" si="21"/>
        <v>0</v>
      </c>
      <c r="L130" s="17" t="str">
        <f t="shared" ca="1" si="22"/>
        <v/>
      </c>
      <c r="M130" s="9"/>
      <c r="N130" s="17">
        <f t="shared" si="23"/>
        <v>1.9142944877466039E-3</v>
      </c>
      <c r="O130" s="17">
        <f t="shared" ca="1" si="24"/>
        <v>1.0806987288147774E-4</v>
      </c>
      <c r="Q130" s="3">
        <f>+'Share Values'!E124</f>
        <v>42076</v>
      </c>
      <c r="R130" s="4">
        <f ca="1">+'Share Values'!CD124</f>
        <v>1007954.6300000001</v>
      </c>
      <c r="S130" s="9">
        <f t="shared" ca="1" si="18"/>
        <v>7.9546300000001846E-3</v>
      </c>
      <c r="T130" s="4">
        <f>+'Share Values'!C124</f>
        <v>14731.5</v>
      </c>
      <c r="U130" s="9">
        <f>Returns!T130/Returns!$T$18-1</f>
        <v>-4.9914220487119465E-3</v>
      </c>
      <c r="V130" s="9"/>
      <c r="W130" s="17">
        <f t="shared" ca="1" si="25"/>
        <v>-1.5678665511615897E-3</v>
      </c>
      <c r="X130" s="17">
        <f t="shared" ca="1" si="26"/>
        <v>-1.5678665511615897E-3</v>
      </c>
      <c r="Y130" s="17">
        <f t="shared" ca="1" si="27"/>
        <v>-1.5678665511615897E-3</v>
      </c>
      <c r="Z130" s="17"/>
      <c r="AA130" s="17">
        <f t="shared" si="28"/>
        <v>-2.653902658641849E-3</v>
      </c>
      <c r="AB130" s="17">
        <f t="shared" ca="1" si="29"/>
        <v>1.0860361074802594E-3</v>
      </c>
    </row>
    <row r="131" spans="2:28" x14ac:dyDescent="0.15">
      <c r="B131" s="2">
        <f t="shared" ca="1" si="19"/>
        <v>114</v>
      </c>
      <c r="D131" s="3">
        <f t="shared" si="20"/>
        <v>42727</v>
      </c>
      <c r="E131" s="4">
        <f t="shared" ca="1" si="16"/>
        <v>1090431.6439999999</v>
      </c>
      <c r="F131" s="9">
        <f ca="1">IFERROR(Returns!E131/E$18-1,"")</f>
        <v>-3.6617602276017847E-3</v>
      </c>
      <c r="G131" s="4">
        <f t="shared" si="17"/>
        <v>15328.2</v>
      </c>
      <c r="H131" s="9">
        <f>IFERROR(Returns!G131/G$18-1,"")</f>
        <v>4.3877988817684788E-2</v>
      </c>
      <c r="I131" s="9"/>
      <c r="J131" s="17">
        <f t="shared" ca="1" si="30"/>
        <v>-1.0624488208229588E-3</v>
      </c>
      <c r="K131" s="17">
        <f t="shared" ca="1" si="21"/>
        <v>-1.0624488208229588E-3</v>
      </c>
      <c r="L131" s="17">
        <f t="shared" ca="1" si="22"/>
        <v>-1.0624488208229588E-3</v>
      </c>
      <c r="M131" s="9"/>
      <c r="N131" s="17">
        <f t="shared" si="23"/>
        <v>-4.5646616933592288E-4</v>
      </c>
      <c r="O131" s="17">
        <f t="shared" ca="1" si="24"/>
        <v>-6.0598265148703589E-4</v>
      </c>
      <c r="Q131" s="3">
        <f>+'Share Values'!E125</f>
        <v>42079</v>
      </c>
      <c r="R131" s="4">
        <f ca="1">+'Share Values'!CD125</f>
        <v>1006126.67</v>
      </c>
      <c r="S131" s="9">
        <f t="shared" ca="1" si="18"/>
        <v>6.1266700000000007E-3</v>
      </c>
      <c r="T131" s="4">
        <f>+'Share Values'!C125</f>
        <v>14862.8</v>
      </c>
      <c r="U131" s="9">
        <f>Returns!T131/Returns!$T$18-1</f>
        <v>3.8769638105016213E-3</v>
      </c>
      <c r="V131" s="9"/>
      <c r="W131" s="17">
        <f t="shared" ca="1" si="25"/>
        <v>-1.8135340079742379E-3</v>
      </c>
      <c r="X131" s="17">
        <f t="shared" ca="1" si="26"/>
        <v>-1.8135340079742379E-3</v>
      </c>
      <c r="Y131" s="17">
        <f t="shared" ca="1" si="27"/>
        <v>-3.3785571798253811E-3</v>
      </c>
      <c r="Z131" s="17"/>
      <c r="AA131" s="17">
        <f t="shared" si="28"/>
        <v>8.9128737738859432E-3</v>
      </c>
      <c r="AB131" s="17">
        <f t="shared" ca="1" si="29"/>
        <v>-1.0726407781860181E-2</v>
      </c>
    </row>
    <row r="132" spans="2:28" x14ac:dyDescent="0.15">
      <c r="B132" s="2">
        <f t="shared" ca="1" si="19"/>
        <v>115</v>
      </c>
      <c r="D132" s="3">
        <f t="shared" si="20"/>
        <v>42728</v>
      </c>
      <c r="E132" s="4" t="str">
        <f t="shared" si="16"/>
        <v/>
      </c>
      <c r="F132" s="9" t="str">
        <f ca="1">IFERROR(Returns!E132/E$18-1,"")</f>
        <v/>
      </c>
      <c r="G132" s="4" t="str">
        <f t="shared" si="17"/>
        <v/>
      </c>
      <c r="H132" s="9" t="str">
        <f>IFERROR(Returns!G132/G$18-1,"")</f>
        <v/>
      </c>
      <c r="I132" s="9"/>
      <c r="J132" s="17">
        <f t="shared" ca="1" si="30"/>
        <v>0</v>
      </c>
      <c r="K132" s="17">
        <f t="shared" ca="1" si="21"/>
        <v>0</v>
      </c>
      <c r="L132" s="17" t="str">
        <f t="shared" ca="1" si="22"/>
        <v/>
      </c>
      <c r="M132" s="9"/>
      <c r="N132" s="17" t="str">
        <f t="shared" si="23"/>
        <v/>
      </c>
      <c r="O132" s="17" t="str">
        <f t="shared" ca="1" si="24"/>
        <v/>
      </c>
      <c r="Q132" s="3">
        <f>+'Share Values'!E126</f>
        <v>42080</v>
      </c>
      <c r="R132" s="4">
        <f ca="1">+'Share Values'!CD126</f>
        <v>1007882.01</v>
      </c>
      <c r="S132" s="9">
        <f t="shared" ca="1" si="18"/>
        <v>7.8820100000001059E-3</v>
      </c>
      <c r="T132" s="4">
        <f>+'Share Values'!C126</f>
        <v>14898.5</v>
      </c>
      <c r="U132" s="9">
        <f>Returns!T132/Returns!$T$18-1</f>
        <v>6.2882461804476542E-3</v>
      </c>
      <c r="V132" s="9"/>
      <c r="W132" s="17">
        <f t="shared" ca="1" si="25"/>
        <v>1.7446510984546748E-3</v>
      </c>
      <c r="X132" s="17">
        <f t="shared" ca="1" si="26"/>
        <v>0</v>
      </c>
      <c r="Y132" s="17" t="str">
        <f t="shared" ca="1" si="27"/>
        <v/>
      </c>
      <c r="Z132" s="17"/>
      <c r="AA132" s="17">
        <f t="shared" si="28"/>
        <v>2.401970019108246E-3</v>
      </c>
      <c r="AB132" s="17">
        <f t="shared" ca="1" si="29"/>
        <v>-6.5731892065357123E-4</v>
      </c>
    </row>
    <row r="133" spans="2:28" x14ac:dyDescent="0.15">
      <c r="B133" s="2">
        <f t="shared" ca="1" si="19"/>
        <v>116</v>
      </c>
      <c r="D133" s="3">
        <f t="shared" si="20"/>
        <v>42729</v>
      </c>
      <c r="E133" s="4" t="str">
        <f t="shared" si="16"/>
        <v/>
      </c>
      <c r="F133" s="9" t="str">
        <f ca="1">IFERROR(Returns!E133/E$18-1,"")</f>
        <v/>
      </c>
      <c r="G133" s="4" t="str">
        <f t="shared" si="17"/>
        <v/>
      </c>
      <c r="H133" s="9" t="str">
        <f>IFERROR(Returns!G133/G$18-1,"")</f>
        <v/>
      </c>
      <c r="I133" s="9"/>
      <c r="J133" s="17">
        <f t="shared" ca="1" si="30"/>
        <v>0</v>
      </c>
      <c r="K133" s="17">
        <f t="shared" ca="1" si="21"/>
        <v>0</v>
      </c>
      <c r="L133" s="17" t="str">
        <f t="shared" ca="1" si="22"/>
        <v/>
      </c>
      <c r="M133" s="9"/>
      <c r="N133" s="17" t="str">
        <f t="shared" si="23"/>
        <v/>
      </c>
      <c r="O133" s="17" t="str">
        <f t="shared" ca="1" si="24"/>
        <v/>
      </c>
      <c r="Q133" s="3">
        <f>+'Share Values'!E127</f>
        <v>42081</v>
      </c>
      <c r="R133" s="4">
        <f ca="1">+'Share Values'!CD127</f>
        <v>1008064.7000000001</v>
      </c>
      <c r="S133" s="9">
        <f t="shared" ca="1" si="18"/>
        <v>8.0647000000000357E-3</v>
      </c>
      <c r="T133" s="4">
        <f>+'Share Values'!C127</f>
        <v>14962.2</v>
      </c>
      <c r="U133" s="9">
        <f>Returns!T133/Returns!$T$18-1</f>
        <v>1.059073040917502E-2</v>
      </c>
      <c r="V133" s="9"/>
      <c r="W133" s="17">
        <f t="shared" ca="1" si="25"/>
        <v>1.8126129664719492E-4</v>
      </c>
      <c r="X133" s="17">
        <f t="shared" ca="1" si="26"/>
        <v>0</v>
      </c>
      <c r="Y133" s="17" t="str">
        <f t="shared" ca="1" si="27"/>
        <v/>
      </c>
      <c r="Z133" s="17"/>
      <c r="AA133" s="17">
        <f t="shared" si="28"/>
        <v>4.2755982145854521E-3</v>
      </c>
      <c r="AB133" s="17">
        <f t="shared" ca="1" si="29"/>
        <v>-4.0943369179382572E-3</v>
      </c>
    </row>
    <row r="134" spans="2:28" x14ac:dyDescent="0.15">
      <c r="B134" s="2">
        <f t="shared" ca="1" si="19"/>
        <v>117</v>
      </c>
      <c r="D134" s="3">
        <f t="shared" si="20"/>
        <v>42730</v>
      </c>
      <c r="E134" s="4" t="str">
        <f t="shared" si="16"/>
        <v/>
      </c>
      <c r="F134" s="9" t="str">
        <f ca="1">IFERROR(Returns!E134/E$18-1,"")</f>
        <v/>
      </c>
      <c r="G134" s="4" t="str">
        <f t="shared" si="17"/>
        <v/>
      </c>
      <c r="H134" s="9" t="str">
        <f>IFERROR(Returns!G134/G$18-1,"")</f>
        <v/>
      </c>
      <c r="I134" s="9"/>
      <c r="J134" s="17">
        <f t="shared" ca="1" si="30"/>
        <v>0</v>
      </c>
      <c r="K134" s="17">
        <f t="shared" ca="1" si="21"/>
        <v>0</v>
      </c>
      <c r="L134" s="17" t="str">
        <f t="shared" ca="1" si="22"/>
        <v/>
      </c>
      <c r="M134" s="9"/>
      <c r="N134" s="17" t="str">
        <f t="shared" si="23"/>
        <v/>
      </c>
      <c r="O134" s="17" t="str">
        <f t="shared" ca="1" si="24"/>
        <v/>
      </c>
      <c r="Q134" s="3">
        <f>+'Share Values'!E128</f>
        <v>42082</v>
      </c>
      <c r="R134" s="4">
        <f ca="1">+'Share Values'!CD128</f>
        <v>1010576.03</v>
      </c>
      <c r="S134" s="9">
        <f t="shared" ca="1" si="18"/>
        <v>1.0576029999999959E-2</v>
      </c>
      <c r="T134" s="4">
        <f>+'Share Values'!C128</f>
        <v>14873.9</v>
      </c>
      <c r="U134" s="9">
        <f>Returns!T134/Returns!$T$18-1</f>
        <v>4.6266902616611816E-3</v>
      </c>
      <c r="V134" s="9"/>
      <c r="W134" s="17">
        <f t="shared" ca="1" si="25"/>
        <v>2.4912389055979922E-3</v>
      </c>
      <c r="X134" s="17">
        <f t="shared" ca="1" si="26"/>
        <v>0</v>
      </c>
      <c r="Y134" s="17" t="str">
        <f t="shared" ca="1" si="27"/>
        <v/>
      </c>
      <c r="Z134" s="17"/>
      <c r="AA134" s="17">
        <f t="shared" si="28"/>
        <v>-5.9015385437971579E-3</v>
      </c>
      <c r="AB134" s="17">
        <f t="shared" ca="1" si="29"/>
        <v>8.3927774493951501E-3</v>
      </c>
    </row>
    <row r="135" spans="2:28" x14ac:dyDescent="0.15">
      <c r="B135" s="2">
        <f t="shared" ca="1" si="19"/>
        <v>118</v>
      </c>
      <c r="D135" s="3">
        <f t="shared" si="20"/>
        <v>42731</v>
      </c>
      <c r="E135" s="4" t="str">
        <f t="shared" si="16"/>
        <v/>
      </c>
      <c r="F135" s="9" t="str">
        <f ca="1">IFERROR(Returns!E135/E$18-1,"")</f>
        <v/>
      </c>
      <c r="G135" s="4" t="str">
        <f t="shared" si="17"/>
        <v/>
      </c>
      <c r="H135" s="9" t="str">
        <f>IFERROR(Returns!G135/G$18-1,"")</f>
        <v/>
      </c>
      <c r="I135" s="9"/>
      <c r="J135" s="17">
        <f t="shared" ca="1" si="30"/>
        <v>0</v>
      </c>
      <c r="K135" s="17">
        <f t="shared" ca="1" si="21"/>
        <v>0</v>
      </c>
      <c r="L135" s="17" t="str">
        <f t="shared" ca="1" si="22"/>
        <v/>
      </c>
      <c r="M135" s="9"/>
      <c r="N135" s="17" t="str">
        <f t="shared" si="23"/>
        <v/>
      </c>
      <c r="O135" s="17" t="str">
        <f t="shared" ca="1" si="24"/>
        <v/>
      </c>
      <c r="Q135" s="3">
        <f>+'Share Values'!E129</f>
        <v>42083</v>
      </c>
      <c r="R135" s="4">
        <f ca="1">+'Share Values'!CD129</f>
        <v>1011760.34</v>
      </c>
      <c r="S135" s="9">
        <f t="shared" ca="1" si="18"/>
        <v>1.1760339999999925E-2</v>
      </c>
      <c r="T135" s="4">
        <f>+'Share Values'!C129</f>
        <v>14942.4</v>
      </c>
      <c r="U135" s="9">
        <f>Returns!T135/Returns!$T$18-1</f>
        <v>9.2533805233225852E-3</v>
      </c>
      <c r="V135" s="9"/>
      <c r="W135" s="17">
        <f t="shared" ca="1" si="25"/>
        <v>1.1719157835159422E-3</v>
      </c>
      <c r="X135" s="17">
        <f t="shared" ca="1" si="26"/>
        <v>0</v>
      </c>
      <c r="Y135" s="17" t="str">
        <f t="shared" ca="1" si="27"/>
        <v/>
      </c>
      <c r="Z135" s="17"/>
      <c r="AA135" s="17">
        <f t="shared" si="28"/>
        <v>4.605382582913764E-3</v>
      </c>
      <c r="AB135" s="17">
        <f t="shared" ca="1" si="29"/>
        <v>-3.4334667993978218E-3</v>
      </c>
    </row>
    <row r="136" spans="2:28" x14ac:dyDescent="0.15">
      <c r="B136" s="2">
        <f t="shared" ca="1" si="19"/>
        <v>119</v>
      </c>
      <c r="D136" s="3">
        <f t="shared" si="20"/>
        <v>42732</v>
      </c>
      <c r="E136" s="4">
        <f t="shared" ca="1" si="16"/>
        <v>1097738.2711999998</v>
      </c>
      <c r="F136" s="9">
        <f ca="1">IFERROR(Returns!E136/E$18-1,"")</f>
        <v>3.0143777249034276E-3</v>
      </c>
      <c r="G136" s="4">
        <f t="shared" si="17"/>
        <v>15361.1</v>
      </c>
      <c r="H136" s="9">
        <f>IFERROR(Returns!G136/G$18-1,"")</f>
        <v>4.6118537990588404E-2</v>
      </c>
      <c r="I136" s="9"/>
      <c r="J136" s="17">
        <f t="shared" ca="1" si="30"/>
        <v>0</v>
      </c>
      <c r="K136" s="17">
        <f t="shared" ca="1" si="21"/>
        <v>0</v>
      </c>
      <c r="L136" s="17" t="str">
        <f t="shared" ca="1" si="22"/>
        <v/>
      </c>
      <c r="M136" s="9"/>
      <c r="N136" s="17" t="str">
        <f t="shared" si="23"/>
        <v/>
      </c>
      <c r="O136" s="17" t="str">
        <f t="shared" ca="1" si="24"/>
        <v/>
      </c>
      <c r="Q136" s="3">
        <f>+'Share Values'!E130</f>
        <v>42086</v>
      </c>
      <c r="R136" s="4">
        <f ca="1">+'Share Values'!CD130</f>
        <v>1009941.5700000001</v>
      </c>
      <c r="S136" s="9">
        <f t="shared" ca="1" si="18"/>
        <v>9.9415700000000662E-3</v>
      </c>
      <c r="T136" s="4">
        <f>+'Share Values'!C130</f>
        <v>14957.2</v>
      </c>
      <c r="U136" s="9">
        <f>Returns!T136/Returns!$T$18-1</f>
        <v>1.0253015791535702E-2</v>
      </c>
      <c r="V136" s="9"/>
      <c r="W136" s="17">
        <f t="shared" ca="1" si="25"/>
        <v>-1.7976292686071593E-3</v>
      </c>
      <c r="X136" s="17">
        <f t="shared" ca="1" si="26"/>
        <v>-1.7976292686071593E-3</v>
      </c>
      <c r="Y136" s="17">
        <f t="shared" ca="1" si="27"/>
        <v>-1.7976292686071593E-3</v>
      </c>
      <c r="Z136" s="17"/>
      <c r="AA136" s="17">
        <f t="shared" si="28"/>
        <v>9.9047007174224433E-4</v>
      </c>
      <c r="AB136" s="17">
        <f t="shared" ca="1" si="29"/>
        <v>-2.7880993403494037E-3</v>
      </c>
    </row>
    <row r="137" spans="2:28" x14ac:dyDescent="0.15">
      <c r="B137" s="2">
        <f t="shared" ca="1" si="19"/>
        <v>120</v>
      </c>
      <c r="D137" s="3">
        <f t="shared" si="20"/>
        <v>42733</v>
      </c>
      <c r="E137" s="4">
        <f t="shared" ca="1" si="16"/>
        <v>1104203.8611999999</v>
      </c>
      <c r="F137" s="9">
        <f ca="1">IFERROR(Returns!E137/E$18-1,"")</f>
        <v>8.9220516218746493E-3</v>
      </c>
      <c r="G137" s="4">
        <f t="shared" si="17"/>
        <v>15422.1</v>
      </c>
      <c r="H137" s="9">
        <f>IFERROR(Returns!G137/G$18-1,"")</f>
        <v>5.0272747703266951E-2</v>
      </c>
      <c r="I137" s="9"/>
      <c r="J137" s="17">
        <f t="shared" ca="1" si="30"/>
        <v>5.8899194549646428E-3</v>
      </c>
      <c r="K137" s="17">
        <f t="shared" ca="1" si="21"/>
        <v>0</v>
      </c>
      <c r="L137" s="17" t="str">
        <f t="shared" ca="1" si="22"/>
        <v/>
      </c>
      <c r="M137" s="9"/>
      <c r="N137" s="17">
        <f t="shared" si="23"/>
        <v>3.9710697801589312E-3</v>
      </c>
      <c r="O137" s="17">
        <f t="shared" ca="1" si="24"/>
        <v>1.9188496748057116E-3</v>
      </c>
      <c r="Q137" s="3">
        <f>+'Share Values'!E131</f>
        <v>42087</v>
      </c>
      <c r="R137" s="4">
        <f ca="1">+'Share Values'!CD131</f>
        <v>1010428.03</v>
      </c>
      <c r="S137" s="9">
        <f t="shared" ca="1" si="18"/>
        <v>1.0428029999999922E-2</v>
      </c>
      <c r="T137" s="4">
        <f>+'Share Values'!C131</f>
        <v>15081.3</v>
      </c>
      <c r="U137" s="9">
        <f>Returns!T137/Returns!$T$18-1</f>
        <v>1.8635092601348102E-2</v>
      </c>
      <c r="V137" s="9"/>
      <c r="W137" s="17">
        <f t="shared" ca="1" si="25"/>
        <v>4.8167142976396349E-4</v>
      </c>
      <c r="X137" s="17">
        <f t="shared" ca="1" si="26"/>
        <v>0</v>
      </c>
      <c r="Y137" s="17" t="str">
        <f t="shared" ca="1" si="27"/>
        <v/>
      </c>
      <c r="Z137" s="17"/>
      <c r="AA137" s="17">
        <f t="shared" si="28"/>
        <v>8.297007461289363E-3</v>
      </c>
      <c r="AB137" s="17">
        <f t="shared" ca="1" si="29"/>
        <v>-7.8153360315253995E-3</v>
      </c>
    </row>
    <row r="138" spans="2:28" x14ac:dyDescent="0.15">
      <c r="B138" s="2">
        <f t="shared" ca="1" si="19"/>
        <v>121</v>
      </c>
      <c r="D138" s="3">
        <f t="shared" si="20"/>
        <v>42734</v>
      </c>
      <c r="E138" s="4">
        <f t="shared" ca="1" si="16"/>
        <v>1103370.6412</v>
      </c>
      <c r="F138" s="9">
        <f ca="1">IFERROR(Returns!E138/E$18-1,"")</f>
        <v>8.1607302197390652E-3</v>
      </c>
      <c r="G138" s="4">
        <f t="shared" si="17"/>
        <v>15287.6</v>
      </c>
      <c r="H138" s="9">
        <f>IFERROR(Returns!G138/G$18-1,"")</f>
        <v>4.111305579580371E-2</v>
      </c>
      <c r="I138" s="9"/>
      <c r="J138" s="17">
        <f t="shared" ca="1" si="30"/>
        <v>-7.5458892083068996E-4</v>
      </c>
      <c r="K138" s="17">
        <f t="shared" ca="1" si="21"/>
        <v>-7.5458892083068996E-4</v>
      </c>
      <c r="L138" s="17">
        <f t="shared" ca="1" si="22"/>
        <v>-7.5458892083068996E-4</v>
      </c>
      <c r="M138" s="9"/>
      <c r="N138" s="17">
        <f t="shared" si="23"/>
        <v>-8.7212506727358807E-3</v>
      </c>
      <c r="O138" s="17">
        <f t="shared" ca="1" si="24"/>
        <v>7.9666617519051908E-3</v>
      </c>
      <c r="Q138" s="3">
        <f>+'Share Values'!E132</f>
        <v>42088</v>
      </c>
      <c r="R138" s="4">
        <f ca="1">+'Share Values'!CD132</f>
        <v>1012668.3</v>
      </c>
      <c r="S138" s="9">
        <f t="shared" ca="1" si="18"/>
        <v>1.2668300000000077E-2</v>
      </c>
      <c r="T138" s="4">
        <f>+'Share Values'!C132</f>
        <v>14929.4</v>
      </c>
      <c r="U138" s="9">
        <f>Returns!T138/Returns!$T$18-1</f>
        <v>8.3753225174598711E-3</v>
      </c>
      <c r="V138" s="9"/>
      <c r="W138" s="17">
        <f t="shared" ca="1" si="25"/>
        <v>2.2171494985150364E-3</v>
      </c>
      <c r="X138" s="17">
        <f t="shared" ca="1" si="26"/>
        <v>0</v>
      </c>
      <c r="Y138" s="17" t="str">
        <f t="shared" ca="1" si="27"/>
        <v/>
      </c>
      <c r="Z138" s="17"/>
      <c r="AA138" s="17">
        <f t="shared" si="28"/>
        <v>-1.0072076014667197E-2</v>
      </c>
      <c r="AB138" s="17">
        <f t="shared" ca="1" si="29"/>
        <v>1.2289225513182234E-2</v>
      </c>
    </row>
    <row r="139" spans="2:28" x14ac:dyDescent="0.15">
      <c r="B139" s="2">
        <f t="shared" ca="1" si="19"/>
        <v>122</v>
      </c>
      <c r="D139" s="3">
        <f t="shared" si="20"/>
        <v>42735</v>
      </c>
      <c r="E139" s="4" t="str">
        <f t="shared" si="16"/>
        <v/>
      </c>
      <c r="F139" s="9" t="str">
        <f ca="1">IFERROR(Returns!E139/E$18-1,"")</f>
        <v/>
      </c>
      <c r="G139" s="4" t="str">
        <f t="shared" si="17"/>
        <v/>
      </c>
      <c r="H139" s="9" t="str">
        <f>IFERROR(Returns!G139/G$18-1,"")</f>
        <v/>
      </c>
      <c r="I139" s="9"/>
      <c r="J139" s="17">
        <f t="shared" ca="1" si="30"/>
        <v>0</v>
      </c>
      <c r="K139" s="17">
        <f t="shared" ca="1" si="21"/>
        <v>0</v>
      </c>
      <c r="L139" s="17" t="str">
        <f t="shared" ca="1" si="22"/>
        <v/>
      </c>
      <c r="M139" s="9"/>
      <c r="N139" s="17" t="str">
        <f t="shared" si="23"/>
        <v/>
      </c>
      <c r="O139" s="17" t="str">
        <f t="shared" ca="1" si="24"/>
        <v/>
      </c>
      <c r="Q139" s="3">
        <f>+'Share Values'!E133</f>
        <v>42089</v>
      </c>
      <c r="R139" s="4">
        <f ca="1">+'Share Values'!CD133</f>
        <v>1015691.6900000001</v>
      </c>
      <c r="S139" s="9">
        <f t="shared" ca="1" si="18"/>
        <v>1.5691690000000147E-2</v>
      </c>
      <c r="T139" s="4">
        <f>+'Share Values'!C133</f>
        <v>14869.8</v>
      </c>
      <c r="U139" s="9">
        <f>Returns!T139/Returns!$T$18-1</f>
        <v>4.3497642751968435E-3</v>
      </c>
      <c r="V139" s="9"/>
      <c r="W139" s="17">
        <f t="shared" ca="1" si="25"/>
        <v>2.9855679297949855E-3</v>
      </c>
      <c r="X139" s="17">
        <f t="shared" ca="1" si="26"/>
        <v>0</v>
      </c>
      <c r="Y139" s="17" t="str">
        <f t="shared" ca="1" si="27"/>
        <v/>
      </c>
      <c r="Z139" s="17"/>
      <c r="AA139" s="17">
        <f t="shared" si="28"/>
        <v>-3.9921229252347645E-3</v>
      </c>
      <c r="AB139" s="17">
        <f t="shared" ca="1" si="29"/>
        <v>6.9776908550297501E-3</v>
      </c>
    </row>
    <row r="140" spans="2:28" x14ac:dyDescent="0.15">
      <c r="B140" s="2">
        <f t="shared" ca="1" si="19"/>
        <v>123</v>
      </c>
      <c r="D140" s="3">
        <f t="shared" si="20"/>
        <v>42736</v>
      </c>
      <c r="E140" s="4" t="str">
        <f t="shared" si="16"/>
        <v/>
      </c>
      <c r="F140" s="9" t="str">
        <f ca="1">IFERROR(Returns!E140/E$18-1,"")</f>
        <v/>
      </c>
      <c r="G140" s="4" t="str">
        <f t="shared" si="17"/>
        <v/>
      </c>
      <c r="H140" s="9" t="str">
        <f>IFERROR(Returns!G140/G$18-1,"")</f>
        <v/>
      </c>
      <c r="I140" s="9"/>
      <c r="J140" s="17">
        <f t="shared" ca="1" si="30"/>
        <v>0</v>
      </c>
      <c r="K140" s="17">
        <f t="shared" ca="1" si="21"/>
        <v>0</v>
      </c>
      <c r="L140" s="17" t="str">
        <f t="shared" ca="1" si="22"/>
        <v/>
      </c>
      <c r="M140" s="9"/>
      <c r="N140" s="17" t="str">
        <f t="shared" si="23"/>
        <v/>
      </c>
      <c r="O140" s="17" t="str">
        <f t="shared" ca="1" si="24"/>
        <v/>
      </c>
      <c r="Q140" s="3">
        <f>+'Share Values'!E134</f>
        <v>42090</v>
      </c>
      <c r="R140" s="4">
        <f ca="1">+'Share Values'!CD134</f>
        <v>1016036.3</v>
      </c>
      <c r="S140" s="9">
        <f t="shared" ca="1" si="18"/>
        <v>1.6036300000000114E-2</v>
      </c>
      <c r="T140" s="4">
        <f>+'Share Values'!C134</f>
        <v>14812.4</v>
      </c>
      <c r="U140" s="9">
        <f>Returns!T140/Returns!$T$18-1</f>
        <v>4.7280046469522219E-4</v>
      </c>
      <c r="V140" s="9"/>
      <c r="W140" s="17">
        <f t="shared" ca="1" si="25"/>
        <v>3.3928602881450054E-4</v>
      </c>
      <c r="X140" s="17">
        <f t="shared" ca="1" si="26"/>
        <v>0</v>
      </c>
      <c r="Y140" s="17" t="str">
        <f t="shared" ca="1" si="27"/>
        <v/>
      </c>
      <c r="Z140" s="17"/>
      <c r="AA140" s="17">
        <f t="shared" si="28"/>
        <v>-3.8601729680290964E-3</v>
      </c>
      <c r="AB140" s="17">
        <f t="shared" ca="1" si="29"/>
        <v>4.1994589968435969E-3</v>
      </c>
    </row>
    <row r="141" spans="2:28" x14ac:dyDescent="0.15">
      <c r="B141" s="2">
        <f t="shared" ca="1" si="19"/>
        <v>124</v>
      </c>
      <c r="D141" s="3">
        <f t="shared" si="20"/>
        <v>42737</v>
      </c>
      <c r="E141" s="4" t="str">
        <f t="shared" si="16"/>
        <v/>
      </c>
      <c r="F141" s="9" t="str">
        <f ca="1">IFERROR(Returns!E141/E$18-1,"")</f>
        <v/>
      </c>
      <c r="G141" s="4" t="str">
        <f t="shared" si="17"/>
        <v/>
      </c>
      <c r="H141" s="9" t="str">
        <f>IFERROR(Returns!G141/G$18-1,"")</f>
        <v/>
      </c>
      <c r="I141" s="9"/>
      <c r="J141" s="17">
        <f t="shared" ca="1" si="30"/>
        <v>0</v>
      </c>
      <c r="K141" s="17">
        <f t="shared" ca="1" si="21"/>
        <v>0</v>
      </c>
      <c r="L141" s="17" t="str">
        <f t="shared" ca="1" si="22"/>
        <v/>
      </c>
      <c r="M141" s="9"/>
      <c r="N141" s="17" t="str">
        <f t="shared" si="23"/>
        <v/>
      </c>
      <c r="O141" s="17" t="str">
        <f t="shared" ca="1" si="24"/>
        <v/>
      </c>
      <c r="Q141" s="3">
        <f>+'Share Values'!E135</f>
        <v>42093</v>
      </c>
      <c r="R141" s="4">
        <f ca="1">+'Share Values'!CD135</f>
        <v>1012163.5800000001</v>
      </c>
      <c r="S141" s="9">
        <f t="shared" ca="1" si="18"/>
        <v>1.2163580000000174E-2</v>
      </c>
      <c r="T141" s="4">
        <f>+'Share Values'!C135</f>
        <v>14908.4</v>
      </c>
      <c r="U141" s="9">
        <f>Returns!T141/Returns!$T$18-1</f>
        <v>6.9569211233739825E-3</v>
      </c>
      <c r="V141" s="9"/>
      <c r="W141" s="17">
        <f t="shared" ca="1" si="25"/>
        <v>-3.8115961014384414E-3</v>
      </c>
      <c r="X141" s="17">
        <f t="shared" ca="1" si="26"/>
        <v>-3.8115961014384414E-3</v>
      </c>
      <c r="Y141" s="17">
        <f t="shared" ca="1" si="27"/>
        <v>-3.8115961014384414E-3</v>
      </c>
      <c r="Z141" s="17"/>
      <c r="AA141" s="17">
        <f t="shared" si="28"/>
        <v>6.4810564121950964E-3</v>
      </c>
      <c r="AB141" s="17">
        <f t="shared" ca="1" si="29"/>
        <v>-1.0292652513633538E-2</v>
      </c>
    </row>
    <row r="142" spans="2:28" x14ac:dyDescent="0.15">
      <c r="B142" s="2">
        <f t="shared" ca="1" si="19"/>
        <v>125</v>
      </c>
      <c r="D142" s="3">
        <f t="shared" si="20"/>
        <v>42738</v>
      </c>
      <c r="E142" s="4">
        <f t="shared" ca="1" si="16"/>
        <v>1113200.7711999998</v>
      </c>
      <c r="F142" s="9">
        <f ca="1">IFERROR(Returns!E142/E$18-1,"")</f>
        <v>1.7142617782178071E-2</v>
      </c>
      <c r="G142" s="4">
        <f t="shared" si="17"/>
        <v>15403</v>
      </c>
      <c r="H142" s="9">
        <f>IFERROR(Returns!G142/G$18-1,"")</f>
        <v>4.8972003350608473E-2</v>
      </c>
      <c r="I142" s="9"/>
      <c r="J142" s="17">
        <f t="shared" ca="1" si="30"/>
        <v>0</v>
      </c>
      <c r="K142" s="17">
        <f t="shared" ca="1" si="21"/>
        <v>0</v>
      </c>
      <c r="L142" s="17" t="str">
        <f t="shared" ca="1" si="22"/>
        <v/>
      </c>
      <c r="M142" s="9"/>
      <c r="N142" s="17" t="str">
        <f t="shared" si="23"/>
        <v/>
      </c>
      <c r="O142" s="17" t="str">
        <f t="shared" ca="1" si="24"/>
        <v/>
      </c>
      <c r="Q142" s="3">
        <f>+'Share Values'!E136</f>
        <v>42094</v>
      </c>
      <c r="R142" s="4">
        <f ca="1">+'Share Values'!CD136</f>
        <v>1013153.02</v>
      </c>
      <c r="S142" s="9">
        <f t="shared" ca="1" si="18"/>
        <v>1.3153020000000071E-2</v>
      </c>
      <c r="T142" s="4">
        <f>+'Share Values'!C136</f>
        <v>14902.4</v>
      </c>
      <c r="U142" s="9">
        <f>Returns!T142/Returns!$T$18-1</f>
        <v>6.5516635822064906E-3</v>
      </c>
      <c r="V142" s="9"/>
      <c r="W142" s="17">
        <f t="shared" ca="1" si="25"/>
        <v>9.7754949847139727E-4</v>
      </c>
      <c r="X142" s="17">
        <f t="shared" ca="1" si="26"/>
        <v>0</v>
      </c>
      <c r="Y142" s="17" t="str">
        <f t="shared" ca="1" si="27"/>
        <v/>
      </c>
      <c r="Z142" s="17"/>
      <c r="AA142" s="17">
        <f t="shared" si="28"/>
        <v>-4.0245767486790651E-4</v>
      </c>
      <c r="AB142" s="17">
        <f t="shared" ca="1" si="29"/>
        <v>1.3800071733393038E-3</v>
      </c>
    </row>
    <row r="143" spans="2:28" x14ac:dyDescent="0.15">
      <c r="B143" s="2">
        <f t="shared" ca="1" si="19"/>
        <v>126</v>
      </c>
      <c r="D143" s="3">
        <f t="shared" si="20"/>
        <v>42739</v>
      </c>
      <c r="E143" s="4">
        <f t="shared" ca="1" si="16"/>
        <v>1121379.0011999998</v>
      </c>
      <c r="F143" s="9">
        <f ca="1">IFERROR(Returns!E143/E$18-1,"")</f>
        <v>2.4615147882977251E-2</v>
      </c>
      <c r="G143" s="4">
        <f t="shared" si="17"/>
        <v>15516.8</v>
      </c>
      <c r="H143" s="9">
        <f>IFERROR(Returns!G143/G$18-1,"")</f>
        <v>5.6721988027703896E-2</v>
      </c>
      <c r="I143" s="9"/>
      <c r="J143" s="17">
        <f t="shared" ca="1" si="30"/>
        <v>7.346590311093637E-3</v>
      </c>
      <c r="K143" s="17">
        <f t="shared" ca="1" si="21"/>
        <v>0</v>
      </c>
      <c r="L143" s="17" t="str">
        <f t="shared" ca="1" si="22"/>
        <v/>
      </c>
      <c r="M143" s="9"/>
      <c r="N143" s="17">
        <f t="shared" si="23"/>
        <v>7.3881711354930601E-3</v>
      </c>
      <c r="O143" s="17">
        <f t="shared" ca="1" si="24"/>
        <v>-4.1580824399423122E-5</v>
      </c>
      <c r="Q143" s="3">
        <f>+'Share Values'!E137</f>
        <v>42095</v>
      </c>
      <c r="R143" s="4">
        <f ca="1">+'Share Values'!CD137</f>
        <v>1015099</v>
      </c>
      <c r="S143" s="9">
        <f t="shared" ca="1" si="18"/>
        <v>1.5098999999999974E-2</v>
      </c>
      <c r="T143" s="4">
        <f>+'Share Values'!C137</f>
        <v>14942.6</v>
      </c>
      <c r="U143" s="9">
        <f>Returns!T143/Returns!$T$18-1</f>
        <v>9.2668891080283089E-3</v>
      </c>
      <c r="V143" s="9"/>
      <c r="W143" s="17">
        <f t="shared" ca="1" si="25"/>
        <v>1.9207167738590769E-3</v>
      </c>
      <c r="X143" s="17">
        <f t="shared" ca="1" si="26"/>
        <v>0</v>
      </c>
      <c r="Y143" s="17" t="str">
        <f t="shared" ca="1" si="27"/>
        <v/>
      </c>
      <c r="Z143" s="17"/>
      <c r="AA143" s="17">
        <f t="shared" si="28"/>
        <v>2.6975520721495005E-3</v>
      </c>
      <c r="AB143" s="17">
        <f t="shared" ca="1" si="29"/>
        <v>-7.7683529829042364E-4</v>
      </c>
    </row>
    <row r="144" spans="2:28" x14ac:dyDescent="0.15">
      <c r="B144" s="2">
        <f t="shared" ca="1" si="19"/>
        <v>127</v>
      </c>
      <c r="D144" s="3">
        <f t="shared" si="20"/>
        <v>42740</v>
      </c>
      <c r="E144" s="4">
        <f t="shared" ca="1" si="16"/>
        <v>1124612.5911999997</v>
      </c>
      <c r="F144" s="9">
        <f ca="1">IFERROR(Returns!E144/E$18-1,"")</f>
        <v>2.7569711230870597E-2</v>
      </c>
      <c r="G144" s="4">
        <f t="shared" si="17"/>
        <v>15586.6</v>
      </c>
      <c r="H144" s="9">
        <f>IFERROR(Returns!G144/G$18-1,"")</f>
        <v>6.1475493567785255E-2</v>
      </c>
      <c r="I144" s="9"/>
      <c r="J144" s="17">
        <f t="shared" ca="1" si="30"/>
        <v>2.8835835132809962E-3</v>
      </c>
      <c r="K144" s="17">
        <f t="shared" ca="1" si="21"/>
        <v>0</v>
      </c>
      <c r="L144" s="17" t="str">
        <f t="shared" ca="1" si="22"/>
        <v/>
      </c>
      <c r="M144" s="9"/>
      <c r="N144" s="17">
        <f t="shared" si="23"/>
        <v>4.4983501752939858E-3</v>
      </c>
      <c r="O144" s="17">
        <f t="shared" ca="1" si="24"/>
        <v>-1.6147666620129897E-3</v>
      </c>
      <c r="Q144" s="3">
        <f>+'Share Values'!E138</f>
        <v>42096</v>
      </c>
      <c r="R144" s="4">
        <f ca="1">+'Share Values'!CD138</f>
        <v>1016408.92</v>
      </c>
      <c r="S144" s="9">
        <f t="shared" ca="1" si="18"/>
        <v>1.6408919999999938E-2</v>
      </c>
      <c r="T144" s="4">
        <f>+'Share Values'!C138</f>
        <v>15026.6</v>
      </c>
      <c r="U144" s="9">
        <f>Returns!T144/Returns!$T$18-1</f>
        <v>1.4940494684371863E-2</v>
      </c>
      <c r="V144" s="9"/>
      <c r="W144" s="17">
        <f t="shared" ca="1" si="25"/>
        <v>1.2904357111966913E-3</v>
      </c>
      <c r="X144" s="17">
        <f t="shared" ca="1" si="26"/>
        <v>0</v>
      </c>
      <c r="Y144" s="17" t="str">
        <f t="shared" ca="1" si="27"/>
        <v/>
      </c>
      <c r="Z144" s="17"/>
      <c r="AA144" s="17">
        <f t="shared" si="28"/>
        <v>5.6215116512521313E-3</v>
      </c>
      <c r="AB144" s="17">
        <f t="shared" ca="1" si="29"/>
        <v>-4.3310759400554399E-3</v>
      </c>
    </row>
    <row r="145" spans="2:28" x14ac:dyDescent="0.15">
      <c r="B145" s="2">
        <f t="shared" ca="1" si="19"/>
        <v>128</v>
      </c>
      <c r="D145" s="3">
        <f t="shared" si="20"/>
        <v>42741</v>
      </c>
      <c r="E145" s="4">
        <f t="shared" ca="1" si="16"/>
        <v>1117314.4712</v>
      </c>
      <c r="F145" s="9">
        <f ca="1">IFERROR(Returns!E145/E$18-1,"")</f>
        <v>2.0901346391627662E-2</v>
      </c>
      <c r="G145" s="4">
        <f t="shared" si="17"/>
        <v>15496.1</v>
      </c>
      <c r="H145" s="9">
        <f>IFERROR(Returns!G145/G$18-1,"")</f>
        <v>5.5312280797335855E-2</v>
      </c>
      <c r="I145" s="9"/>
      <c r="J145" s="17">
        <f t="shared" ca="1" si="30"/>
        <v>-6.4894525075629428E-3</v>
      </c>
      <c r="K145" s="17">
        <f t="shared" ca="1" si="21"/>
        <v>-6.4894525075629428E-3</v>
      </c>
      <c r="L145" s="17">
        <f t="shared" ca="1" si="22"/>
        <v>-6.4894525075629428E-3</v>
      </c>
      <c r="M145" s="9"/>
      <c r="N145" s="17">
        <f t="shared" si="23"/>
        <v>-5.8062694878934229E-3</v>
      </c>
      <c r="O145" s="17">
        <f t="shared" ca="1" si="24"/>
        <v>-6.8318301966951989E-4</v>
      </c>
      <c r="Q145" s="3">
        <f>+'Share Values'!E139</f>
        <v>42100</v>
      </c>
      <c r="R145" s="4">
        <f ca="1">+'Share Values'!CD139</f>
        <v>1021524.9400000001</v>
      </c>
      <c r="S145" s="9">
        <f t="shared" ca="1" si="18"/>
        <v>2.1524940000000159E-2</v>
      </c>
      <c r="T145" s="4">
        <f>+'Share Values'!C139</f>
        <v>15100.7</v>
      </c>
      <c r="U145" s="9">
        <f>Returns!T145/Returns!$T$18-1</f>
        <v>1.9945425317789534E-2</v>
      </c>
      <c r="V145" s="9"/>
      <c r="W145" s="17">
        <f t="shared" ca="1" si="25"/>
        <v>5.0334269006613308E-3</v>
      </c>
      <c r="X145" s="17">
        <f t="shared" ca="1" si="26"/>
        <v>0</v>
      </c>
      <c r="Y145" s="17" t="str">
        <f t="shared" ca="1" si="27"/>
        <v/>
      </c>
      <c r="Z145" s="17"/>
      <c r="AA145" s="17">
        <f t="shared" si="28"/>
        <v>4.931255240706589E-3</v>
      </c>
      <c r="AB145" s="17">
        <f t="shared" ca="1" si="29"/>
        <v>1.0217165995474176E-4</v>
      </c>
    </row>
    <row r="146" spans="2:28" x14ac:dyDescent="0.15">
      <c r="B146" s="2">
        <f t="shared" ca="1" si="19"/>
        <v>129</v>
      </c>
      <c r="D146" s="3">
        <f t="shared" si="20"/>
        <v>42742</v>
      </c>
      <c r="E146" s="4" t="str">
        <f t="shared" ref="E146:E209" si="31">+IFERROR(VLOOKUP(D146,$Q$18:$U$1048576,COLUMNS($Q$18:$R$18),FALSE),"")</f>
        <v/>
      </c>
      <c r="F146" s="9" t="str">
        <f ca="1">IFERROR(Returns!E146/E$18-1,"")</f>
        <v/>
      </c>
      <c r="G146" s="4" t="str">
        <f t="shared" ref="G146:G209" si="32">+IFERROR(VLOOKUP(D146,$Q$18:$U$1048576,COLUMNS($Q$18:$T$18),FALSE),"")</f>
        <v/>
      </c>
      <c r="H146" s="9" t="str">
        <f>IFERROR(Returns!G146/G$18-1,"")</f>
        <v/>
      </c>
      <c r="I146" s="9"/>
      <c r="J146" s="17">
        <f t="shared" ca="1" si="30"/>
        <v>0</v>
      </c>
      <c r="K146" s="17">
        <f t="shared" ca="1" si="21"/>
        <v>0</v>
      </c>
      <c r="L146" s="17" t="str">
        <f t="shared" ca="1" si="22"/>
        <v/>
      </c>
      <c r="M146" s="9"/>
      <c r="N146" s="17" t="str">
        <f t="shared" si="23"/>
        <v/>
      </c>
      <c r="O146" s="17" t="str">
        <f t="shared" ca="1" si="24"/>
        <v/>
      </c>
      <c r="Q146" s="3">
        <f>+'Share Values'!E140</f>
        <v>42101</v>
      </c>
      <c r="R146" s="4">
        <f ca="1">+'Share Values'!CD140</f>
        <v>1021746.03</v>
      </c>
      <c r="S146" s="9">
        <f t="shared" ref="S146:S209" ca="1" si="33">R146/$R$18-1</f>
        <v>2.1746030000000083E-2</v>
      </c>
      <c r="T146" s="4">
        <f>+'Share Values'!C140</f>
        <v>15188.8</v>
      </c>
      <c r="U146" s="9">
        <f>Returns!T146/Returns!$T$18-1</f>
        <v>2.5895956880597648E-2</v>
      </c>
      <c r="V146" s="9"/>
      <c r="W146" s="17">
        <f t="shared" ca="1" si="25"/>
        <v>2.1643132863702341E-4</v>
      </c>
      <c r="X146" s="17">
        <f t="shared" ca="1" si="26"/>
        <v>0</v>
      </c>
      <c r="Y146" s="17" t="str">
        <f t="shared" ca="1" si="27"/>
        <v/>
      </c>
      <c r="Z146" s="17"/>
      <c r="AA146" s="17">
        <f t="shared" si="28"/>
        <v>5.8341666280370408E-3</v>
      </c>
      <c r="AB146" s="17">
        <f t="shared" ca="1" si="29"/>
        <v>-5.6177352994000174E-3</v>
      </c>
    </row>
    <row r="147" spans="2:28" x14ac:dyDescent="0.15">
      <c r="B147" s="2">
        <f t="shared" ca="1" si="19"/>
        <v>130</v>
      </c>
      <c r="D147" s="3">
        <f t="shared" si="20"/>
        <v>42743</v>
      </c>
      <c r="E147" s="4" t="str">
        <f t="shared" si="31"/>
        <v/>
      </c>
      <c r="F147" s="9" t="str">
        <f ca="1">IFERROR(Returns!E147/E$18-1,"")</f>
        <v/>
      </c>
      <c r="G147" s="4" t="str">
        <f t="shared" si="32"/>
        <v/>
      </c>
      <c r="H147" s="9" t="str">
        <f>IFERROR(Returns!G147/G$18-1,"")</f>
        <v/>
      </c>
      <c r="I147" s="9"/>
      <c r="J147" s="17">
        <f t="shared" ca="1" si="30"/>
        <v>0</v>
      </c>
      <c r="K147" s="17">
        <f t="shared" ca="1" si="21"/>
        <v>0</v>
      </c>
      <c r="L147" s="17" t="str">
        <f t="shared" ca="1" si="22"/>
        <v/>
      </c>
      <c r="M147" s="9"/>
      <c r="N147" s="17" t="str">
        <f t="shared" si="23"/>
        <v/>
      </c>
      <c r="O147" s="17" t="str">
        <f t="shared" ca="1" si="24"/>
        <v/>
      </c>
      <c r="Q147" s="3">
        <f>+'Share Values'!E141</f>
        <v>42102</v>
      </c>
      <c r="R147" s="4">
        <f ca="1">+'Share Values'!CD141</f>
        <v>1022933.4900000001</v>
      </c>
      <c r="S147" s="9">
        <f t="shared" ca="1" si="33"/>
        <v>2.2933490000000001E-2</v>
      </c>
      <c r="T147" s="4">
        <f>+'Share Values'!C141</f>
        <v>15213.6</v>
      </c>
      <c r="U147" s="9">
        <f>Returns!T147/Returns!$T$18-1</f>
        <v>2.7571021384089622E-2</v>
      </c>
      <c r="V147" s="9"/>
      <c r="W147" s="17">
        <f t="shared" ca="1" si="25"/>
        <v>1.162187045639973E-3</v>
      </c>
      <c r="X147" s="17">
        <f t="shared" ca="1" si="26"/>
        <v>0</v>
      </c>
      <c r="Y147" s="17" t="str">
        <f t="shared" ca="1" si="27"/>
        <v/>
      </c>
      <c r="Z147" s="17"/>
      <c r="AA147" s="17">
        <f t="shared" si="28"/>
        <v>1.6327820499315582E-3</v>
      </c>
      <c r="AB147" s="17">
        <f t="shared" ca="1" si="29"/>
        <v>-4.7059500429158518E-4</v>
      </c>
    </row>
    <row r="148" spans="2:28" x14ac:dyDescent="0.15">
      <c r="B148" s="2">
        <f t="shared" ref="B148:B211" ca="1" si="34">+OFFSET(B148,-1,0)+1</f>
        <v>131</v>
      </c>
      <c r="D148" s="3">
        <f t="shared" ref="D148:D211" si="35">+IF(D147+1&lt;=$E$6,D147+1,"")</f>
        <v>42744</v>
      </c>
      <c r="E148" s="4">
        <f t="shared" ca="1" si="31"/>
        <v>1117334.6812</v>
      </c>
      <c r="F148" s="9">
        <f ca="1">IFERROR(Returns!E148/E$18-1,"")</f>
        <v>2.0919812469658794E-2</v>
      </c>
      <c r="G148" s="4">
        <f t="shared" si="32"/>
        <v>15389</v>
      </c>
      <c r="H148" s="9">
        <f>IFERROR(Returns!G148/G$18-1,"")</f>
        <v>4.8018578170649473E-2</v>
      </c>
      <c r="I148" s="9"/>
      <c r="J148" s="17">
        <f t="shared" ca="1" si="30"/>
        <v>0</v>
      </c>
      <c r="K148" s="17">
        <f t="shared" ref="K148:K211" ca="1" si="36">IFERROR(MIN(J148,0),"")</f>
        <v>0</v>
      </c>
      <c r="L148" s="17" t="str">
        <f t="shared" ref="L148:L211" ca="1" si="37">IFERROR(IF(AND(K148&lt;0,K147&lt;0),(1+K148)*(1+L147)-1,IF(K148&lt;0,K148,"")),"")</f>
        <v/>
      </c>
      <c r="M148" s="9"/>
      <c r="N148" s="17" t="str">
        <f t="shared" ref="N148:N211" si="38">+IFERROR(G148/G147-1,"")</f>
        <v/>
      </c>
      <c r="O148" s="17" t="str">
        <f t="shared" ref="O148:O211" ca="1" si="39">+IFERROR(J148-N148,"")</f>
        <v/>
      </c>
      <c r="Q148" s="3">
        <f>+'Share Values'!E142</f>
        <v>42103</v>
      </c>
      <c r="R148" s="4">
        <f ca="1">+'Share Values'!CD142</f>
        <v>1025070.54</v>
      </c>
      <c r="S148" s="9">
        <f t="shared" ca="1" si="33"/>
        <v>2.5070539999999975E-2</v>
      </c>
      <c r="T148" s="4">
        <f>+'Share Values'!C142</f>
        <v>15326.3</v>
      </c>
      <c r="U148" s="9">
        <f>Returns!T148/Returns!$T$18-1</f>
        <v>3.5183108865684209E-2</v>
      </c>
      <c r="V148" s="9"/>
      <c r="W148" s="17">
        <f t="shared" ref="W148:W211" ca="1" si="40">(R148/R147)-1</f>
        <v>2.0891387572030684E-3</v>
      </c>
      <c r="X148" s="17">
        <f t="shared" ref="X148:X211" ca="1" si="41">IF(W148&lt;0,W148,0)</f>
        <v>0</v>
      </c>
      <c r="Y148" s="17" t="str">
        <f t="shared" ref="Y148:Y211" ca="1" si="42">IF(AND(X148&lt;0,X147&lt;0),(1+X148)*(1+Y147)-1,IF(X148&lt;0,X148,""))</f>
        <v/>
      </c>
      <c r="Z148" s="17"/>
      <c r="AA148" s="17">
        <f t="shared" ref="AA148:AA211" si="43">+T148/T147-1</f>
        <v>7.4078456118209512E-3</v>
      </c>
      <c r="AB148" s="17">
        <f t="shared" ref="AB148:AB211" ca="1" si="44">+W148-AA148</f>
        <v>-5.3187068546178828E-3</v>
      </c>
    </row>
    <row r="149" spans="2:28" x14ac:dyDescent="0.15">
      <c r="B149" s="2">
        <f t="shared" ca="1" si="34"/>
        <v>132</v>
      </c>
      <c r="D149" s="3">
        <f t="shared" si="35"/>
        <v>42745</v>
      </c>
      <c r="E149" s="4">
        <f t="shared" ca="1" si="31"/>
        <v>1125175.4611999998</v>
      </c>
      <c r="F149" s="9">
        <f ca="1">IFERROR(Returns!E149/E$18-1,"")</f>
        <v>2.8084011148803656E-2</v>
      </c>
      <c r="G149" s="4">
        <f t="shared" si="32"/>
        <v>15426.3</v>
      </c>
      <c r="H149" s="9">
        <f>IFERROR(Returns!G149/G$18-1,"")</f>
        <v>5.0558775257254496E-2</v>
      </c>
      <c r="I149" s="9"/>
      <c r="J149" s="17">
        <f t="shared" ca="1" si="30"/>
        <v>7.0173960693487025E-3</v>
      </c>
      <c r="K149" s="17">
        <f t="shared" ca="1" si="36"/>
        <v>0</v>
      </c>
      <c r="L149" s="17" t="str">
        <f t="shared" ca="1" si="37"/>
        <v/>
      </c>
      <c r="M149" s="9"/>
      <c r="N149" s="17">
        <f t="shared" si="38"/>
        <v>2.4238092143737955E-3</v>
      </c>
      <c r="O149" s="17">
        <f t="shared" ca="1" si="39"/>
        <v>4.593586854974907E-3</v>
      </c>
      <c r="Q149" s="3">
        <f>+'Share Values'!E143</f>
        <v>42104</v>
      </c>
      <c r="R149" s="4">
        <f ca="1">+'Share Values'!CD143</f>
        <v>1027507.8600000001</v>
      </c>
      <c r="S149" s="9">
        <f t="shared" ca="1" si="33"/>
        <v>2.7507860000000051E-2</v>
      </c>
      <c r="T149" s="4">
        <f>+'Share Values'!C143</f>
        <v>15388.4</v>
      </c>
      <c r="U149" s="9">
        <f>Returns!T149/Returns!$T$18-1</f>
        <v>3.9377524416766896E-2</v>
      </c>
      <c r="V149" s="9"/>
      <c r="W149" s="17">
        <f t="shared" ca="1" si="40"/>
        <v>2.3777095379211577E-3</v>
      </c>
      <c r="X149" s="17">
        <f t="shared" ca="1" si="41"/>
        <v>0</v>
      </c>
      <c r="Y149" s="17" t="str">
        <f t="shared" ca="1" si="42"/>
        <v/>
      </c>
      <c r="Z149" s="17"/>
      <c r="AA149" s="17">
        <f t="shared" si="43"/>
        <v>4.0518585699091947E-3</v>
      </c>
      <c r="AB149" s="17">
        <f t="shared" ca="1" si="44"/>
        <v>-1.674149031988037E-3</v>
      </c>
    </row>
    <row r="150" spans="2:28" x14ac:dyDescent="0.15">
      <c r="B150" s="2">
        <f t="shared" ca="1" si="34"/>
        <v>133</v>
      </c>
      <c r="D150" s="3">
        <f t="shared" si="35"/>
        <v>42746</v>
      </c>
      <c r="E150" s="4">
        <f t="shared" ca="1" si="31"/>
        <v>1128299.8311999999</v>
      </c>
      <c r="F150" s="9">
        <f ca="1">IFERROR(Returns!E150/E$18-1,"")</f>
        <v>3.0938779096273183E-2</v>
      </c>
      <c r="G150" s="4">
        <f t="shared" si="32"/>
        <v>15491.5</v>
      </c>
      <c r="H150" s="9">
        <f>IFERROR(Returns!G150/G$18-1,"")</f>
        <v>5.4999012523920809E-2</v>
      </c>
      <c r="I150" s="9"/>
      <c r="J150" s="17">
        <f t="shared" ca="1" si="30"/>
        <v>2.7767846951336494E-3</v>
      </c>
      <c r="K150" s="17">
        <f t="shared" ca="1" si="36"/>
        <v>0</v>
      </c>
      <c r="L150" s="17" t="str">
        <f t="shared" ca="1" si="37"/>
        <v/>
      </c>
      <c r="M150" s="9"/>
      <c r="N150" s="17">
        <f t="shared" si="38"/>
        <v>4.2265481677394856E-3</v>
      </c>
      <c r="O150" s="17">
        <f t="shared" ca="1" si="39"/>
        <v>-1.4497634726058362E-3</v>
      </c>
      <c r="Q150" s="3">
        <f>+'Share Values'!E144</f>
        <v>42107</v>
      </c>
      <c r="R150" s="4">
        <f ca="1">+'Share Values'!CD144</f>
        <v>1028448.05</v>
      </c>
      <c r="S150" s="9">
        <f t="shared" ca="1" si="33"/>
        <v>2.8448049999999947E-2</v>
      </c>
      <c r="T150" s="4">
        <f>+'Share Values'!C144</f>
        <v>15383.6</v>
      </c>
      <c r="U150" s="9">
        <f>Returns!T150/Returns!$T$18-1</f>
        <v>3.905331838383308E-2</v>
      </c>
      <c r="V150" s="9"/>
      <c r="W150" s="17">
        <f t="shared" ca="1" si="40"/>
        <v>9.1501976442298627E-4</v>
      </c>
      <c r="X150" s="17">
        <f t="shared" ca="1" si="41"/>
        <v>0</v>
      </c>
      <c r="Y150" s="17" t="str">
        <f t="shared" ca="1" si="42"/>
        <v/>
      </c>
      <c r="Z150" s="17"/>
      <c r="AA150" s="17">
        <f t="shared" si="43"/>
        <v>-3.1192326687634608E-4</v>
      </c>
      <c r="AB150" s="17">
        <f t="shared" ca="1" si="44"/>
        <v>1.2269430312993324E-3</v>
      </c>
    </row>
    <row r="151" spans="2:28" x14ac:dyDescent="0.15">
      <c r="B151" s="2">
        <f t="shared" ca="1" si="34"/>
        <v>134</v>
      </c>
      <c r="D151" s="3">
        <f t="shared" si="35"/>
        <v>42747</v>
      </c>
      <c r="E151" s="4">
        <f t="shared" ca="1" si="31"/>
        <v>1134721.8811999999</v>
      </c>
      <c r="F151" s="9">
        <f ca="1">IFERROR(Returns!E151/E$18-1,"")</f>
        <v>3.6806670062146996E-2</v>
      </c>
      <c r="G151" s="4">
        <f t="shared" si="32"/>
        <v>15418.2</v>
      </c>
      <c r="H151" s="9">
        <f>IFERROR(Returns!G151/G$18-1,"")</f>
        <v>5.0007150688849755E-2</v>
      </c>
      <c r="I151" s="9"/>
      <c r="J151" s="17">
        <f t="shared" ca="1" si="30"/>
        <v>5.6917938143887792E-3</v>
      </c>
      <c r="K151" s="17">
        <f t="shared" ca="1" si="36"/>
        <v>0</v>
      </c>
      <c r="L151" s="17" t="str">
        <f t="shared" ca="1" si="37"/>
        <v/>
      </c>
      <c r="M151" s="9"/>
      <c r="N151" s="17">
        <f t="shared" si="38"/>
        <v>-4.7316270212697242E-3</v>
      </c>
      <c r="O151" s="17">
        <f t="shared" ca="1" si="39"/>
        <v>1.0423420835658503E-2</v>
      </c>
      <c r="Q151" s="3">
        <f>+'Share Values'!E145</f>
        <v>42108</v>
      </c>
      <c r="R151" s="4">
        <f ca="1">+'Share Values'!CD145</f>
        <v>1026115.06</v>
      </c>
      <c r="S151" s="9">
        <f t="shared" ca="1" si="33"/>
        <v>2.6115059999999968E-2</v>
      </c>
      <c r="T151" s="4">
        <f>+'Share Values'!C145</f>
        <v>15389.3</v>
      </c>
      <c r="U151" s="9">
        <f>Returns!T151/Returns!$T$18-1</f>
        <v>3.9438313047941875E-2</v>
      </c>
      <c r="V151" s="9"/>
      <c r="W151" s="17">
        <f t="shared" ca="1" si="40"/>
        <v>-2.2684568267692384E-3</v>
      </c>
      <c r="X151" s="17">
        <f t="shared" ca="1" si="41"/>
        <v>-2.2684568267692384E-3</v>
      </c>
      <c r="Y151" s="17">
        <f t="shared" ca="1" si="42"/>
        <v>-2.2684568267692384E-3</v>
      </c>
      <c r="Z151" s="17"/>
      <c r="AA151" s="17">
        <f t="shared" si="43"/>
        <v>3.7052445461394079E-4</v>
      </c>
      <c r="AB151" s="17">
        <f t="shared" ca="1" si="44"/>
        <v>-2.6389812813831792E-3</v>
      </c>
    </row>
    <row r="152" spans="2:28" x14ac:dyDescent="0.15">
      <c r="B152" s="2">
        <f t="shared" ca="1" si="34"/>
        <v>135</v>
      </c>
      <c r="D152" s="3">
        <f t="shared" si="35"/>
        <v>42748</v>
      </c>
      <c r="E152" s="4">
        <f t="shared" ca="1" si="31"/>
        <v>1140925.0411999999</v>
      </c>
      <c r="F152" s="9">
        <f ca="1">IFERROR(Returns!E152/E$18-1,"")</f>
        <v>4.247455905769626E-2</v>
      </c>
      <c r="G152" s="4">
        <f t="shared" si="32"/>
        <v>15497.3</v>
      </c>
      <c r="H152" s="9">
        <f>IFERROR(Returns!G152/G$18-1,"")</f>
        <v>5.5394002955618138E-2</v>
      </c>
      <c r="I152" s="9"/>
      <c r="J152" s="17">
        <f t="shared" ca="1" si="30"/>
        <v>5.4666787543040662E-3</v>
      </c>
      <c r="K152" s="17">
        <f t="shared" ca="1" si="36"/>
        <v>0</v>
      </c>
      <c r="L152" s="17" t="str">
        <f t="shared" ca="1" si="37"/>
        <v/>
      </c>
      <c r="M152" s="9"/>
      <c r="N152" s="17">
        <f t="shared" si="38"/>
        <v>5.1303005538907431E-3</v>
      </c>
      <c r="O152" s="17">
        <f t="shared" ca="1" si="39"/>
        <v>3.3637820041332311E-4</v>
      </c>
      <c r="Q152" s="3">
        <f>+'Share Values'!E146</f>
        <v>42109</v>
      </c>
      <c r="R152" s="4">
        <f ca="1">+'Share Values'!CD146</f>
        <v>1029983.6000000001</v>
      </c>
      <c r="S152" s="9">
        <f t="shared" ca="1" si="33"/>
        <v>2.9983599999999999E-2</v>
      </c>
      <c r="T152" s="4">
        <f>+'Share Values'!C146</f>
        <v>15450.9</v>
      </c>
      <c r="U152" s="9">
        <f>Returns!T152/Returns!$T$18-1</f>
        <v>4.3598957137260808E-2</v>
      </c>
      <c r="V152" s="9"/>
      <c r="W152" s="17">
        <f t="shared" ca="1" si="40"/>
        <v>3.7700840293679594E-3</v>
      </c>
      <c r="X152" s="17">
        <f t="shared" ca="1" si="41"/>
        <v>0</v>
      </c>
      <c r="Y152" s="17" t="str">
        <f t="shared" ca="1" si="42"/>
        <v/>
      </c>
      <c r="Z152" s="17"/>
      <c r="AA152" s="17">
        <f t="shared" si="43"/>
        <v>4.0027811531389013E-3</v>
      </c>
      <c r="AB152" s="17">
        <f t="shared" ca="1" si="44"/>
        <v>-2.3269712377094187E-4</v>
      </c>
    </row>
    <row r="153" spans="2:28" x14ac:dyDescent="0.15">
      <c r="B153" s="2">
        <f t="shared" ca="1" si="34"/>
        <v>136</v>
      </c>
      <c r="D153" s="3">
        <f t="shared" si="35"/>
        <v>42749</v>
      </c>
      <c r="E153" s="4" t="str">
        <f t="shared" si="31"/>
        <v/>
      </c>
      <c r="F153" s="9" t="str">
        <f ca="1">IFERROR(Returns!E153/E$18-1,"")</f>
        <v/>
      </c>
      <c r="G153" s="4" t="str">
        <f t="shared" si="32"/>
        <v/>
      </c>
      <c r="H153" s="9" t="str">
        <f>IFERROR(Returns!G153/G$18-1,"")</f>
        <v/>
      </c>
      <c r="I153" s="9"/>
      <c r="J153" s="17">
        <f t="shared" ca="1" si="30"/>
        <v>0</v>
      </c>
      <c r="K153" s="17">
        <f t="shared" ca="1" si="36"/>
        <v>0</v>
      </c>
      <c r="L153" s="17" t="str">
        <f t="shared" ca="1" si="37"/>
        <v/>
      </c>
      <c r="M153" s="9"/>
      <c r="N153" s="17" t="str">
        <f t="shared" si="38"/>
        <v/>
      </c>
      <c r="O153" s="17" t="str">
        <f t="shared" ca="1" si="39"/>
        <v/>
      </c>
      <c r="Q153" s="3">
        <f>+'Share Values'!E147</f>
        <v>42110</v>
      </c>
      <c r="R153" s="4">
        <f ca="1">+'Share Values'!CD147</f>
        <v>1029279.9700000001</v>
      </c>
      <c r="S153" s="9">
        <f t="shared" ca="1" si="33"/>
        <v>2.9279970000000155E-2</v>
      </c>
      <c r="T153" s="4">
        <f>+'Share Values'!C147</f>
        <v>15386.8</v>
      </c>
      <c r="U153" s="9">
        <f>Returns!T153/Returns!$T$18-1</f>
        <v>3.9269455739122217E-2</v>
      </c>
      <c r="V153" s="9"/>
      <c r="W153" s="17">
        <f t="shared" ca="1" si="40"/>
        <v>-6.8314679961889446E-4</v>
      </c>
      <c r="X153" s="17">
        <f t="shared" ca="1" si="41"/>
        <v>-6.8314679961889446E-4</v>
      </c>
      <c r="Y153" s="17">
        <f t="shared" ca="1" si="42"/>
        <v>-6.8314679961889446E-4</v>
      </c>
      <c r="Z153" s="17"/>
      <c r="AA153" s="17">
        <f t="shared" si="43"/>
        <v>-4.148625646402504E-3</v>
      </c>
      <c r="AB153" s="17">
        <f t="shared" ca="1" si="44"/>
        <v>3.4654788467836095E-3</v>
      </c>
    </row>
    <row r="154" spans="2:28" x14ac:dyDescent="0.15">
      <c r="B154" s="2">
        <f t="shared" ca="1" si="34"/>
        <v>137</v>
      </c>
      <c r="D154" s="3">
        <f t="shared" si="35"/>
        <v>42750</v>
      </c>
      <c r="E154" s="4" t="str">
        <f t="shared" si="31"/>
        <v/>
      </c>
      <c r="F154" s="9" t="str">
        <f ca="1">IFERROR(Returns!E154/E$18-1,"")</f>
        <v/>
      </c>
      <c r="G154" s="4" t="str">
        <f t="shared" si="32"/>
        <v/>
      </c>
      <c r="H154" s="9" t="str">
        <f>IFERROR(Returns!G154/G$18-1,"")</f>
        <v/>
      </c>
      <c r="I154" s="9"/>
      <c r="J154" s="17">
        <f t="shared" ca="1" si="30"/>
        <v>0</v>
      </c>
      <c r="K154" s="17">
        <f t="shared" ca="1" si="36"/>
        <v>0</v>
      </c>
      <c r="L154" s="17" t="str">
        <f t="shared" ca="1" si="37"/>
        <v/>
      </c>
      <c r="M154" s="9"/>
      <c r="N154" s="17" t="str">
        <f t="shared" si="38"/>
        <v/>
      </c>
      <c r="O154" s="17" t="str">
        <f t="shared" ca="1" si="39"/>
        <v/>
      </c>
      <c r="Q154" s="3">
        <f>+'Share Values'!E148</f>
        <v>42111</v>
      </c>
      <c r="R154" s="4">
        <f ca="1">+'Share Values'!CD148</f>
        <v>1027363.93</v>
      </c>
      <c r="S154" s="9">
        <f t="shared" ca="1" si="33"/>
        <v>2.7363930000000147E-2</v>
      </c>
      <c r="T154" s="4">
        <f>+'Share Values'!C148</f>
        <v>15360.6</v>
      </c>
      <c r="U154" s="9">
        <f>Returns!T154/Returns!$T$18-1</f>
        <v>3.7499831142691287E-2</v>
      </c>
      <c r="V154" s="9"/>
      <c r="W154" s="17">
        <f t="shared" ca="1" si="40"/>
        <v>-1.8615343306448429E-3</v>
      </c>
      <c r="X154" s="17">
        <f t="shared" ca="1" si="41"/>
        <v>-1.8615343306448429E-3</v>
      </c>
      <c r="Y154" s="17">
        <f t="shared" ca="1" si="42"/>
        <v>-2.5434094290434084E-3</v>
      </c>
      <c r="Z154" s="17"/>
      <c r="AA154" s="17">
        <f t="shared" si="43"/>
        <v>-1.7027582083343207E-3</v>
      </c>
      <c r="AB154" s="17">
        <f t="shared" ca="1" si="44"/>
        <v>-1.5877612231052218E-4</v>
      </c>
    </row>
    <row r="155" spans="2:28" x14ac:dyDescent="0.15">
      <c r="B155" s="2">
        <f t="shared" ca="1" si="34"/>
        <v>138</v>
      </c>
      <c r="D155" s="3">
        <f t="shared" si="35"/>
        <v>42751</v>
      </c>
      <c r="E155" s="4">
        <f t="shared" ca="1" si="31"/>
        <v>1137823.4812</v>
      </c>
      <c r="F155" s="9">
        <f ca="1">IFERROR(Returns!E155/E$18-1,"")</f>
        <v>3.9640632834120781E-2</v>
      </c>
      <c r="G155" s="4">
        <f t="shared" si="32"/>
        <v>15479.3</v>
      </c>
      <c r="H155" s="9">
        <f>IFERROR(Returns!G155/G$18-1,"")</f>
        <v>5.4168170581385011E-2</v>
      </c>
      <c r="I155" s="9"/>
      <c r="J155" s="17">
        <f t="shared" ca="1" si="30"/>
        <v>0</v>
      </c>
      <c r="K155" s="17">
        <f t="shared" ca="1" si="36"/>
        <v>0</v>
      </c>
      <c r="L155" s="17" t="str">
        <f t="shared" ca="1" si="37"/>
        <v/>
      </c>
      <c r="M155" s="9"/>
      <c r="N155" s="17" t="str">
        <f t="shared" si="38"/>
        <v/>
      </c>
      <c r="O155" s="17" t="str">
        <f t="shared" ca="1" si="39"/>
        <v/>
      </c>
      <c r="Q155" s="3">
        <f>+'Share Values'!E149</f>
        <v>42114</v>
      </c>
      <c r="R155" s="4">
        <f ca="1">+'Share Values'!CD149</f>
        <v>1029304.4700000001</v>
      </c>
      <c r="S155" s="9">
        <f t="shared" ca="1" si="33"/>
        <v>2.9304470000000027E-2</v>
      </c>
      <c r="T155" s="4">
        <f>+'Share Values'!C149</f>
        <v>15412.6</v>
      </c>
      <c r="U155" s="9">
        <f>Returns!T155/Returns!$T$18-1</f>
        <v>4.1012063166142143E-2</v>
      </c>
      <c r="V155" s="9"/>
      <c r="W155" s="17">
        <f t="shared" ca="1" si="40"/>
        <v>1.8888535438459364E-3</v>
      </c>
      <c r="X155" s="17">
        <f t="shared" ca="1" si="41"/>
        <v>0</v>
      </c>
      <c r="Y155" s="17" t="str">
        <f t="shared" ca="1" si="42"/>
        <v/>
      </c>
      <c r="Z155" s="17"/>
      <c r="AA155" s="17">
        <f t="shared" si="43"/>
        <v>3.3852844289936623E-3</v>
      </c>
      <c r="AB155" s="17">
        <f t="shared" ca="1" si="44"/>
        <v>-1.4964308851477259E-3</v>
      </c>
    </row>
    <row r="156" spans="2:28" x14ac:dyDescent="0.15">
      <c r="B156" s="2">
        <f t="shared" ca="1" si="34"/>
        <v>139</v>
      </c>
      <c r="D156" s="3">
        <f t="shared" si="35"/>
        <v>42752</v>
      </c>
      <c r="E156" s="4">
        <f t="shared" ca="1" si="31"/>
        <v>1142184.6111999997</v>
      </c>
      <c r="F156" s="9">
        <f ca="1">IFERROR(Returns!E156/E$18-1,"")</f>
        <v>4.3625440695784556E-2</v>
      </c>
      <c r="G156" s="4">
        <f t="shared" si="32"/>
        <v>15441.4</v>
      </c>
      <c r="H156" s="9">
        <f>IFERROR(Returns!G156/G$18-1,"")</f>
        <v>5.1587112415638847E-2</v>
      </c>
      <c r="I156" s="9"/>
      <c r="J156" s="17">
        <f t="shared" ca="1" si="30"/>
        <v>3.8328704513992395E-3</v>
      </c>
      <c r="K156" s="17">
        <f t="shared" ca="1" si="36"/>
        <v>0</v>
      </c>
      <c r="L156" s="17" t="str">
        <f t="shared" ca="1" si="37"/>
        <v/>
      </c>
      <c r="M156" s="9"/>
      <c r="N156" s="17">
        <f t="shared" si="38"/>
        <v>-2.4484311306066653E-3</v>
      </c>
      <c r="O156" s="17">
        <f t="shared" ca="1" si="39"/>
        <v>6.2813015820059048E-3</v>
      </c>
      <c r="Q156" s="3">
        <f>+'Share Values'!E150</f>
        <v>42115</v>
      </c>
      <c r="R156" s="4">
        <f ca="1">+'Share Values'!CD150</f>
        <v>1028152.3500000001</v>
      </c>
      <c r="S156" s="9">
        <f t="shared" ca="1" si="33"/>
        <v>2.8152350000000048E-2</v>
      </c>
      <c r="T156" s="4">
        <f>+'Share Values'!C150</f>
        <v>15346.4</v>
      </c>
      <c r="U156" s="9">
        <f>Returns!T156/Returns!$T$18-1</f>
        <v>3.6540721628594897E-2</v>
      </c>
      <c r="V156" s="9"/>
      <c r="W156" s="17">
        <f t="shared" ca="1" si="40"/>
        <v>-1.1193189513691859E-3</v>
      </c>
      <c r="X156" s="17">
        <f t="shared" ca="1" si="41"/>
        <v>-1.1193189513691859E-3</v>
      </c>
      <c r="Y156" s="17">
        <f t="shared" ca="1" si="42"/>
        <v>-1.1193189513691859E-3</v>
      </c>
      <c r="Z156" s="17"/>
      <c r="AA156" s="17">
        <f t="shared" si="43"/>
        <v>-4.2951870547474069E-3</v>
      </c>
      <c r="AB156" s="17">
        <f t="shared" ca="1" si="44"/>
        <v>3.175868103378221E-3</v>
      </c>
    </row>
    <row r="157" spans="2:28" x14ac:dyDescent="0.15">
      <c r="B157" s="2">
        <f t="shared" ca="1" si="34"/>
        <v>140</v>
      </c>
      <c r="D157" s="3">
        <f t="shared" si="35"/>
        <v>42753</v>
      </c>
      <c r="E157" s="4">
        <f t="shared" ca="1" si="31"/>
        <v>1137953.8012000001</v>
      </c>
      <c r="F157" s="9">
        <f ca="1">IFERROR(Returns!E157/E$18-1,"")</f>
        <v>3.9759707514428921E-2</v>
      </c>
      <c r="G157" s="4">
        <f t="shared" si="32"/>
        <v>15397.9</v>
      </c>
      <c r="H157" s="9">
        <f>IFERROR(Returns!G157/G$18-1,"")</f>
        <v>4.8624684177909216E-2</v>
      </c>
      <c r="I157" s="9"/>
      <c r="J157" s="17">
        <f t="shared" ca="1" si="30"/>
        <v>-3.70413850660678E-3</v>
      </c>
      <c r="K157" s="17">
        <f t="shared" ca="1" si="36"/>
        <v>-3.70413850660678E-3</v>
      </c>
      <c r="L157" s="17">
        <f t="shared" ca="1" si="37"/>
        <v>-3.70413850660678E-3</v>
      </c>
      <c r="M157" s="9"/>
      <c r="N157" s="17">
        <f t="shared" si="38"/>
        <v>-2.8171020762366439E-3</v>
      </c>
      <c r="O157" s="17">
        <f t="shared" ca="1" si="39"/>
        <v>-8.8703643037013613E-4</v>
      </c>
      <c r="Q157" s="3">
        <f>+'Share Values'!E151</f>
        <v>42116</v>
      </c>
      <c r="R157" s="4">
        <f ca="1">+'Share Values'!CD151</f>
        <v>1026385.8900000001</v>
      </c>
      <c r="S157" s="9">
        <f t="shared" ca="1" si="33"/>
        <v>2.6385890000000023E-2</v>
      </c>
      <c r="T157" s="4">
        <f>+'Share Values'!C151</f>
        <v>15304.8</v>
      </c>
      <c r="U157" s="9">
        <f>Returns!T157/Returns!$T$18-1</f>
        <v>3.3730936009834123E-2</v>
      </c>
      <c r="V157" s="9"/>
      <c r="W157" s="17">
        <f t="shared" ca="1" si="40"/>
        <v>-1.7180916816461611E-3</v>
      </c>
      <c r="X157" s="17">
        <f t="shared" ca="1" si="41"/>
        <v>-1.7180916816461611E-3</v>
      </c>
      <c r="Y157" s="17">
        <f t="shared" ca="1" si="42"/>
        <v>-2.8354875404359436E-3</v>
      </c>
      <c r="Z157" s="17"/>
      <c r="AA157" s="17">
        <f t="shared" si="43"/>
        <v>-2.7107334619194123E-3</v>
      </c>
      <c r="AB157" s="17">
        <f t="shared" ca="1" si="44"/>
        <v>9.9264178027325123E-4</v>
      </c>
    </row>
    <row r="158" spans="2:28" x14ac:dyDescent="0.15">
      <c r="B158" s="2">
        <f t="shared" ca="1" si="34"/>
        <v>141</v>
      </c>
      <c r="D158" s="3">
        <f t="shared" si="35"/>
        <v>42754</v>
      </c>
      <c r="E158" s="4">
        <f t="shared" ca="1" si="31"/>
        <v>1136343.8111999999</v>
      </c>
      <c r="F158" s="9">
        <f ca="1">IFERROR(Returns!E158/E$18-1,"")</f>
        <v>3.828864363667206E-2</v>
      </c>
      <c r="G158" s="4">
        <f t="shared" si="32"/>
        <v>15409.8</v>
      </c>
      <c r="H158" s="9">
        <f>IFERROR(Returns!G158/G$18-1,"")</f>
        <v>4.9435095580874222E-2</v>
      </c>
      <c r="I158" s="9"/>
      <c r="J158" s="17">
        <f t="shared" ca="1" si="30"/>
        <v>-1.4148113906754523E-3</v>
      </c>
      <c r="K158" s="17">
        <f t="shared" ca="1" si="36"/>
        <v>-1.4148113906754523E-3</v>
      </c>
      <c r="L158" s="17">
        <f t="shared" ca="1" si="37"/>
        <v>-5.1137092399304862E-3</v>
      </c>
      <c r="M158" s="9"/>
      <c r="N158" s="17">
        <f t="shared" si="38"/>
        <v>7.7283265899885656E-4</v>
      </c>
      <c r="O158" s="17">
        <f t="shared" ca="1" si="39"/>
        <v>-2.1876440496743088E-3</v>
      </c>
      <c r="Q158" s="3">
        <f>+'Share Values'!E152</f>
        <v>42117</v>
      </c>
      <c r="R158" s="4">
        <f ca="1">+'Share Values'!CD152</f>
        <v>1030129.0800000001</v>
      </c>
      <c r="S158" s="9">
        <f t="shared" ca="1" si="33"/>
        <v>3.012908000000003E-2</v>
      </c>
      <c r="T158" s="4">
        <f>+'Share Values'!C152</f>
        <v>15392.4</v>
      </c>
      <c r="U158" s="9">
        <f>Returns!T158/Returns!$T$18-1</f>
        <v>3.9647696110878483E-2</v>
      </c>
      <c r="V158" s="9"/>
      <c r="W158" s="17">
        <f t="shared" ca="1" si="40"/>
        <v>3.646961670527249E-3</v>
      </c>
      <c r="X158" s="17">
        <f t="shared" ca="1" si="41"/>
        <v>0</v>
      </c>
      <c r="Y158" s="17" t="str">
        <f t="shared" ca="1" si="42"/>
        <v/>
      </c>
      <c r="Z158" s="17"/>
      <c r="AA158" s="17">
        <f t="shared" si="43"/>
        <v>5.7236945272072237E-3</v>
      </c>
      <c r="AB158" s="17">
        <f t="shared" ca="1" si="44"/>
        <v>-2.0767328566799748E-3</v>
      </c>
    </row>
    <row r="159" spans="2:28" x14ac:dyDescent="0.15">
      <c r="B159" s="2">
        <f t="shared" ca="1" si="34"/>
        <v>142</v>
      </c>
      <c r="D159" s="3">
        <f t="shared" si="35"/>
        <v>42755</v>
      </c>
      <c r="E159" s="4">
        <f t="shared" ca="1" si="31"/>
        <v>1137577.9811999998</v>
      </c>
      <c r="F159" s="9">
        <f ca="1">IFERROR(Returns!E159/E$18-1,"")</f>
        <v>3.9416317042103577E-2</v>
      </c>
      <c r="G159" s="4">
        <f t="shared" si="32"/>
        <v>15547.9</v>
      </c>
      <c r="H159" s="9">
        <f>IFERROR(Returns!G159/G$18-1,"")</f>
        <v>5.8839953963184088E-2</v>
      </c>
      <c r="I159" s="9"/>
      <c r="J159" s="17">
        <f t="shared" ca="1" si="30"/>
        <v>1.0860885480572513E-3</v>
      </c>
      <c r="K159" s="17">
        <f t="shared" ca="1" si="36"/>
        <v>0</v>
      </c>
      <c r="L159" s="17" t="str">
        <f t="shared" ca="1" si="37"/>
        <v/>
      </c>
      <c r="M159" s="9"/>
      <c r="N159" s="17">
        <f t="shared" si="38"/>
        <v>8.9618294851327995E-3</v>
      </c>
      <c r="O159" s="17">
        <f t="shared" ca="1" si="39"/>
        <v>-7.8757409370755482E-3</v>
      </c>
      <c r="Q159" s="3">
        <f>+'Share Values'!E153</f>
        <v>42118</v>
      </c>
      <c r="R159" s="4">
        <f ca="1">+'Share Values'!CD153</f>
        <v>1030557.93</v>
      </c>
      <c r="S159" s="9">
        <f t="shared" ca="1" si="33"/>
        <v>3.0557930000000066E-2</v>
      </c>
      <c r="T159" s="4">
        <f>+'Share Values'!C153</f>
        <v>15408.3</v>
      </c>
      <c r="U159" s="9">
        <f>Returns!T159/Returns!$T$18-1</f>
        <v>4.0721628594972081E-2</v>
      </c>
      <c r="V159" s="9"/>
      <c r="W159" s="17">
        <f t="shared" ca="1" si="40"/>
        <v>4.1630705153949954E-4</v>
      </c>
      <c r="X159" s="17">
        <f t="shared" ca="1" si="41"/>
        <v>0</v>
      </c>
      <c r="Y159" s="17" t="str">
        <f t="shared" ca="1" si="42"/>
        <v/>
      </c>
      <c r="Z159" s="17"/>
      <c r="AA159" s="17">
        <f t="shared" si="43"/>
        <v>1.0329773134793996E-3</v>
      </c>
      <c r="AB159" s="17">
        <f t="shared" ca="1" si="44"/>
        <v>-6.1667026193990004E-4</v>
      </c>
    </row>
    <row r="160" spans="2:28" x14ac:dyDescent="0.15">
      <c r="B160" s="2">
        <f t="shared" ca="1" si="34"/>
        <v>143</v>
      </c>
      <c r="D160" s="3">
        <f t="shared" si="35"/>
        <v>42756</v>
      </c>
      <c r="E160" s="4" t="str">
        <f t="shared" si="31"/>
        <v/>
      </c>
      <c r="F160" s="9" t="str">
        <f ca="1">IFERROR(Returns!E160/E$18-1,"")</f>
        <v/>
      </c>
      <c r="G160" s="4" t="str">
        <f t="shared" si="32"/>
        <v/>
      </c>
      <c r="H160" s="9" t="str">
        <f>IFERROR(Returns!G160/G$18-1,"")</f>
        <v/>
      </c>
      <c r="I160" s="9"/>
      <c r="J160" s="17">
        <f t="shared" ca="1" si="30"/>
        <v>0</v>
      </c>
      <c r="K160" s="17">
        <f t="shared" ca="1" si="36"/>
        <v>0</v>
      </c>
      <c r="L160" s="17" t="str">
        <f t="shared" ca="1" si="37"/>
        <v/>
      </c>
      <c r="M160" s="9"/>
      <c r="N160" s="17" t="str">
        <f t="shared" si="38"/>
        <v/>
      </c>
      <c r="O160" s="17" t="str">
        <f t="shared" ca="1" si="39"/>
        <v/>
      </c>
      <c r="Q160" s="3">
        <f>+'Share Values'!E154</f>
        <v>42121</v>
      </c>
      <c r="R160" s="4">
        <f ca="1">+'Share Values'!CD154</f>
        <v>1028132.2300000001</v>
      </c>
      <c r="S160" s="9">
        <f t="shared" ca="1" si="33"/>
        <v>2.8132230000000202E-2</v>
      </c>
      <c r="T160" s="4">
        <f>+'Share Values'!C154</f>
        <v>15344.1</v>
      </c>
      <c r="U160" s="9">
        <f>Returns!T160/Returns!$T$18-1</f>
        <v>3.6385372904480739E-2</v>
      </c>
      <c r="V160" s="9"/>
      <c r="W160" s="17">
        <f t="shared" ca="1" si="40"/>
        <v>-2.3537735525454018E-3</v>
      </c>
      <c r="X160" s="17">
        <f t="shared" ca="1" si="41"/>
        <v>-2.3537735525454018E-3</v>
      </c>
      <c r="Y160" s="17">
        <f t="shared" ca="1" si="42"/>
        <v>-2.3537735525454018E-3</v>
      </c>
      <c r="Z160" s="17"/>
      <c r="AA160" s="17">
        <f t="shared" si="43"/>
        <v>-4.1665855415586872E-3</v>
      </c>
      <c r="AB160" s="17">
        <f t="shared" ca="1" si="44"/>
        <v>1.8128119890132854E-3</v>
      </c>
    </row>
    <row r="161" spans="2:28" x14ac:dyDescent="0.15">
      <c r="B161" s="2">
        <f t="shared" ca="1" si="34"/>
        <v>144</v>
      </c>
      <c r="D161" s="3">
        <f t="shared" si="35"/>
        <v>42757</v>
      </c>
      <c r="E161" s="4" t="str">
        <f t="shared" si="31"/>
        <v/>
      </c>
      <c r="F161" s="9" t="str">
        <f ca="1">IFERROR(Returns!E161/E$18-1,"")</f>
        <v/>
      </c>
      <c r="G161" s="4" t="str">
        <f t="shared" si="32"/>
        <v/>
      </c>
      <c r="H161" s="9" t="str">
        <f>IFERROR(Returns!G161/G$18-1,"")</f>
        <v/>
      </c>
      <c r="I161" s="9"/>
      <c r="J161" s="17">
        <f t="shared" ca="1" si="30"/>
        <v>0</v>
      </c>
      <c r="K161" s="17">
        <f t="shared" ca="1" si="36"/>
        <v>0</v>
      </c>
      <c r="L161" s="17" t="str">
        <f t="shared" ca="1" si="37"/>
        <v/>
      </c>
      <c r="M161" s="9"/>
      <c r="N161" s="17" t="str">
        <f t="shared" si="38"/>
        <v/>
      </c>
      <c r="O161" s="17" t="str">
        <f t="shared" ca="1" si="39"/>
        <v/>
      </c>
      <c r="Q161" s="3">
        <f>+'Share Values'!E155</f>
        <v>42122</v>
      </c>
      <c r="R161" s="4">
        <f ca="1">+'Share Values'!CD155</f>
        <v>1028490.24</v>
      </c>
      <c r="S161" s="9">
        <f t="shared" ca="1" si="33"/>
        <v>2.849024E-2</v>
      </c>
      <c r="T161" s="4">
        <f>+'Share Values'!C155</f>
        <v>15346.1</v>
      </c>
      <c r="U161" s="9">
        <f>Returns!T161/Returns!$T$18-1</f>
        <v>3.6520458751536644E-2</v>
      </c>
      <c r="V161" s="9"/>
      <c r="W161" s="17">
        <f t="shared" ca="1" si="40"/>
        <v>3.4821396465689602E-4</v>
      </c>
      <c r="X161" s="17">
        <f t="shared" ca="1" si="41"/>
        <v>0</v>
      </c>
      <c r="Y161" s="17" t="str">
        <f t="shared" ca="1" si="42"/>
        <v/>
      </c>
      <c r="Z161" s="17"/>
      <c r="AA161" s="17">
        <f t="shared" si="43"/>
        <v>1.3034325897254284E-4</v>
      </c>
      <c r="AB161" s="17">
        <f t="shared" ca="1" si="44"/>
        <v>2.1787070568435318E-4</v>
      </c>
    </row>
    <row r="162" spans="2:28" x14ac:dyDescent="0.15">
      <c r="B162" s="2">
        <f t="shared" ca="1" si="34"/>
        <v>145</v>
      </c>
      <c r="D162" s="3">
        <f t="shared" si="35"/>
        <v>42758</v>
      </c>
      <c r="E162" s="4">
        <f t="shared" ca="1" si="31"/>
        <v>1138533.9811999998</v>
      </c>
      <c r="F162" s="9">
        <f ca="1">IFERROR(Returns!E162/E$18-1,"")</f>
        <v>4.0289823751546106E-2</v>
      </c>
      <c r="G162" s="4">
        <f t="shared" si="32"/>
        <v>15480.1</v>
      </c>
      <c r="H162" s="9">
        <f>IFERROR(Returns!G162/G$18-1,"")</f>
        <v>5.4222652020240014E-2</v>
      </c>
      <c r="I162" s="9"/>
      <c r="J162" s="17">
        <f t="shared" ca="1" si="30"/>
        <v>0</v>
      </c>
      <c r="K162" s="17">
        <f t="shared" ca="1" si="36"/>
        <v>0</v>
      </c>
      <c r="L162" s="17" t="str">
        <f t="shared" ca="1" si="37"/>
        <v/>
      </c>
      <c r="M162" s="9"/>
      <c r="N162" s="17" t="str">
        <f t="shared" si="38"/>
        <v/>
      </c>
      <c r="O162" s="17" t="str">
        <f t="shared" ca="1" si="39"/>
        <v/>
      </c>
      <c r="Q162" s="3">
        <f>+'Share Values'!E156</f>
        <v>42123</v>
      </c>
      <c r="R162" s="4">
        <f ca="1">+'Share Values'!CD156</f>
        <v>1028384.3700000001</v>
      </c>
      <c r="S162" s="9">
        <f t="shared" ca="1" si="33"/>
        <v>2.8384370000000159E-2</v>
      </c>
      <c r="T162" s="4">
        <f>+'Share Values'!C156</f>
        <v>15347.3</v>
      </c>
      <c r="U162" s="9">
        <f>Returns!T162/Returns!$T$18-1</f>
        <v>3.6601510259770098E-2</v>
      </c>
      <c r="V162" s="9"/>
      <c r="W162" s="17">
        <f t="shared" ca="1" si="40"/>
        <v>-1.0293729185006928E-4</v>
      </c>
      <c r="X162" s="17">
        <f t="shared" ca="1" si="41"/>
        <v>-1.0293729185006928E-4</v>
      </c>
      <c r="Y162" s="17">
        <f t="shared" ca="1" si="42"/>
        <v>-1.0293729185006928E-4</v>
      </c>
      <c r="Z162" s="17"/>
      <c r="AA162" s="17">
        <f t="shared" si="43"/>
        <v>7.8195763092869797E-5</v>
      </c>
      <c r="AB162" s="17">
        <f t="shared" ca="1" si="44"/>
        <v>-1.8113305494293908E-4</v>
      </c>
    </row>
    <row r="163" spans="2:28" x14ac:dyDescent="0.15">
      <c r="B163" s="2">
        <f t="shared" ca="1" si="34"/>
        <v>146</v>
      </c>
      <c r="D163" s="3">
        <f t="shared" si="35"/>
        <v>42759</v>
      </c>
      <c r="E163" s="4">
        <f t="shared" ca="1" si="31"/>
        <v>1150015.4112</v>
      </c>
      <c r="F163" s="9">
        <f ca="1">IFERROR(Returns!E163/E$18-1,"")</f>
        <v>5.0780520549657426E-2</v>
      </c>
      <c r="G163" s="4">
        <f t="shared" si="32"/>
        <v>15610.7</v>
      </c>
      <c r="H163" s="9">
        <f>IFERROR(Returns!G163/G$18-1,"")</f>
        <v>6.3116746913286059E-2</v>
      </c>
      <c r="I163" s="9"/>
      <c r="J163" s="17">
        <f t="shared" ca="1" si="30"/>
        <v>1.0084398173077602E-2</v>
      </c>
      <c r="K163" s="17">
        <f t="shared" ca="1" si="36"/>
        <v>0</v>
      </c>
      <c r="L163" s="17" t="str">
        <f t="shared" ca="1" si="37"/>
        <v/>
      </c>
      <c r="M163" s="9"/>
      <c r="N163" s="17">
        <f t="shared" si="38"/>
        <v>8.4366380062144142E-3</v>
      </c>
      <c r="O163" s="17">
        <f t="shared" ca="1" si="39"/>
        <v>1.647760166863188E-3</v>
      </c>
      <c r="Q163" s="3">
        <f>+'Share Values'!E157</f>
        <v>42124</v>
      </c>
      <c r="R163" s="4">
        <f ca="1">+'Share Values'!CD157</f>
        <v>1027702.8700000001</v>
      </c>
      <c r="S163" s="9">
        <f t="shared" ca="1" si="33"/>
        <v>2.7702870000000157E-2</v>
      </c>
      <c r="T163" s="4">
        <f>+'Share Values'!C157</f>
        <v>15224.5</v>
      </c>
      <c r="U163" s="9">
        <f>Returns!T163/Returns!$T$18-1</f>
        <v>2.8307239250543681E-2</v>
      </c>
      <c r="V163" s="9"/>
      <c r="W163" s="17">
        <f t="shared" ca="1" si="40"/>
        <v>-6.6268996289786664E-4</v>
      </c>
      <c r="X163" s="17">
        <f t="shared" ca="1" si="41"/>
        <v>-6.6268996289786664E-4</v>
      </c>
      <c r="Y163" s="17">
        <f t="shared" ca="1" si="42"/>
        <v>-7.6555903923780644E-4</v>
      </c>
      <c r="Z163" s="17"/>
      <c r="AA163" s="17">
        <f t="shared" si="43"/>
        <v>-8.001407413681827E-3</v>
      </c>
      <c r="AB163" s="17">
        <f t="shared" ca="1" si="44"/>
        <v>7.3387174507839603E-3</v>
      </c>
    </row>
    <row r="164" spans="2:28" x14ac:dyDescent="0.15">
      <c r="B164" s="2">
        <f t="shared" ca="1" si="34"/>
        <v>147</v>
      </c>
      <c r="D164" s="3">
        <f t="shared" si="35"/>
        <v>42760</v>
      </c>
      <c r="E164" s="4">
        <f t="shared" ca="1" si="31"/>
        <v>1152792.7311999998</v>
      </c>
      <c r="F164" s="9">
        <f ca="1">IFERROR(Returns!E164/E$18-1,"")</f>
        <v>5.3318185459980461E-2</v>
      </c>
      <c r="G164" s="4">
        <f t="shared" si="32"/>
        <v>15643.8</v>
      </c>
      <c r="H164" s="9">
        <f>IFERROR(Returns!G164/G$18-1,"")</f>
        <v>6.5370916445903315E-2</v>
      </c>
      <c r="I164" s="9"/>
      <c r="J164" s="17">
        <f t="shared" ca="1" si="30"/>
        <v>2.4150285056629972E-3</v>
      </c>
      <c r="K164" s="17">
        <f t="shared" ca="1" si="36"/>
        <v>0</v>
      </c>
      <c r="L164" s="17" t="str">
        <f t="shared" ca="1" si="37"/>
        <v/>
      </c>
      <c r="M164" s="9"/>
      <c r="N164" s="17">
        <f t="shared" si="38"/>
        <v>2.1203405356582383E-3</v>
      </c>
      <c r="O164" s="17">
        <f t="shared" ca="1" si="39"/>
        <v>2.9468797000475888E-4</v>
      </c>
      <c r="Q164" s="3">
        <f>+'Share Values'!E158</f>
        <v>42125</v>
      </c>
      <c r="R164" s="4">
        <f ca="1">+'Share Values'!CD158</f>
        <v>1030486.1500000001</v>
      </c>
      <c r="S164" s="9">
        <f t="shared" ca="1" si="33"/>
        <v>3.0486150000000212E-2</v>
      </c>
      <c r="T164" s="4">
        <f>+'Share Values'!C158</f>
        <v>15339.8</v>
      </c>
      <c r="U164" s="9">
        <f>Returns!T164/Returns!$T$18-1</f>
        <v>3.60949383333109E-2</v>
      </c>
      <c r="V164" s="9"/>
      <c r="W164" s="17">
        <f t="shared" ca="1" si="40"/>
        <v>2.7082536025222481E-3</v>
      </c>
      <c r="X164" s="17">
        <f t="shared" ca="1" si="41"/>
        <v>0</v>
      </c>
      <c r="Y164" s="17" t="str">
        <f t="shared" ca="1" si="42"/>
        <v/>
      </c>
      <c r="Z164" s="17"/>
      <c r="AA164" s="17">
        <f t="shared" si="43"/>
        <v>7.5733193208316063E-3</v>
      </c>
      <c r="AB164" s="17">
        <f t="shared" ca="1" si="44"/>
        <v>-4.8650657183093582E-3</v>
      </c>
    </row>
    <row r="165" spans="2:28" x14ac:dyDescent="0.15">
      <c r="B165" s="2">
        <f t="shared" ca="1" si="34"/>
        <v>148</v>
      </c>
      <c r="D165" s="3">
        <f t="shared" si="35"/>
        <v>42761</v>
      </c>
      <c r="E165" s="4">
        <f t="shared" ca="1" si="31"/>
        <v>1149127.6512</v>
      </c>
      <c r="F165" s="9">
        <f ca="1">IFERROR(Returns!E165/E$18-1,"")</f>
        <v>4.9969365407006139E-2</v>
      </c>
      <c r="G165" s="4">
        <f t="shared" si="32"/>
        <v>15643.8</v>
      </c>
      <c r="H165" s="9">
        <f>IFERROR(Returns!G165/G$18-1,"")</f>
        <v>6.5370916445903315E-2</v>
      </c>
      <c r="I165" s="9"/>
      <c r="J165" s="17">
        <f t="shared" ca="1" si="30"/>
        <v>-3.1793052652099307E-3</v>
      </c>
      <c r="K165" s="17">
        <f t="shared" ca="1" si="36"/>
        <v>-3.1793052652099307E-3</v>
      </c>
      <c r="L165" s="17">
        <f t="shared" ca="1" si="37"/>
        <v>-3.1793052652099307E-3</v>
      </c>
      <c r="M165" s="9"/>
      <c r="N165" s="17">
        <f t="shared" si="38"/>
        <v>0</v>
      </c>
      <c r="O165" s="17">
        <f t="shared" ca="1" si="39"/>
        <v>-3.1793052652099307E-3</v>
      </c>
      <c r="Q165" s="3">
        <f>+'Share Values'!E159</f>
        <v>42128</v>
      </c>
      <c r="R165" s="4">
        <f ca="1">+'Share Values'!CD159</f>
        <v>1030022.5700000001</v>
      </c>
      <c r="S165" s="9">
        <f t="shared" ca="1" si="33"/>
        <v>3.0022570000000082E-2</v>
      </c>
      <c r="T165" s="4">
        <f>+'Share Values'!C159</f>
        <v>15367.5</v>
      </c>
      <c r="U165" s="9">
        <f>Returns!T165/Returns!$T$18-1</f>
        <v>3.7965877315033758E-2</v>
      </c>
      <c r="V165" s="9"/>
      <c r="W165" s="17">
        <f t="shared" ca="1" si="40"/>
        <v>-4.498653378312012E-4</v>
      </c>
      <c r="X165" s="17">
        <f t="shared" ca="1" si="41"/>
        <v>-4.498653378312012E-4</v>
      </c>
      <c r="Y165" s="17">
        <f t="shared" ca="1" si="42"/>
        <v>-4.498653378312012E-4</v>
      </c>
      <c r="Z165" s="17"/>
      <c r="AA165" s="17">
        <f t="shared" si="43"/>
        <v>1.8057601794025935E-3</v>
      </c>
      <c r="AB165" s="17">
        <f t="shared" ca="1" si="44"/>
        <v>-2.2556255172337947E-3</v>
      </c>
    </row>
    <row r="166" spans="2:28" x14ac:dyDescent="0.15">
      <c r="B166" s="2">
        <f t="shared" ca="1" si="34"/>
        <v>149</v>
      </c>
      <c r="D166" s="3">
        <f t="shared" si="35"/>
        <v>42762</v>
      </c>
      <c r="E166" s="4">
        <f t="shared" ca="1" si="31"/>
        <v>1153314.3562</v>
      </c>
      <c r="F166" s="9">
        <f ca="1">IFERROR(Returns!E166/E$18-1,"")</f>
        <v>5.3794799411144734E-2</v>
      </c>
      <c r="G166" s="4">
        <f t="shared" si="32"/>
        <v>15615.5</v>
      </c>
      <c r="H166" s="9">
        <f>IFERROR(Returns!G166/G$18-1,"")</f>
        <v>6.3443635546414745E-2</v>
      </c>
      <c r="I166" s="9"/>
      <c r="J166" s="17">
        <f t="shared" ca="1" si="30"/>
        <v>3.6433767785746252E-3</v>
      </c>
      <c r="K166" s="17">
        <f t="shared" ca="1" si="36"/>
        <v>0</v>
      </c>
      <c r="L166" s="17" t="str">
        <f t="shared" ca="1" si="37"/>
        <v/>
      </c>
      <c r="M166" s="9"/>
      <c r="N166" s="17">
        <f t="shared" si="38"/>
        <v>-1.8090233830654334E-3</v>
      </c>
      <c r="O166" s="17">
        <f t="shared" ca="1" si="39"/>
        <v>5.4524001616400586E-3</v>
      </c>
      <c r="Q166" s="3">
        <f>+'Share Values'!E160</f>
        <v>42129</v>
      </c>
      <c r="R166" s="4">
        <f ca="1">+'Share Values'!CD160</f>
        <v>1026159.4700000001</v>
      </c>
      <c r="S166" s="9">
        <f t="shared" ca="1" si="33"/>
        <v>2.6159470000000073E-2</v>
      </c>
      <c r="T166" s="4">
        <f>+'Share Values'!C160</f>
        <v>15173.9</v>
      </c>
      <c r="U166" s="9">
        <f>Returns!T166/Returns!$T$18-1</f>
        <v>2.488956732003178E-2</v>
      </c>
      <c r="V166" s="9"/>
      <c r="W166" s="17">
        <f t="shared" ca="1" si="40"/>
        <v>-3.7505003409779025E-3</v>
      </c>
      <c r="X166" s="17">
        <f t="shared" ca="1" si="41"/>
        <v>-3.7505003409779025E-3</v>
      </c>
      <c r="Y166" s="17">
        <f t="shared" ca="1" si="42"/>
        <v>-4.1986784587061399E-3</v>
      </c>
      <c r="Z166" s="17"/>
      <c r="AA166" s="17">
        <f t="shared" si="43"/>
        <v>-1.2598015292012432E-2</v>
      </c>
      <c r="AB166" s="17">
        <f t="shared" ca="1" si="44"/>
        <v>8.8475149510345297E-3</v>
      </c>
    </row>
    <row r="167" spans="2:28" x14ac:dyDescent="0.15">
      <c r="B167" s="2">
        <f t="shared" ca="1" si="34"/>
        <v>150</v>
      </c>
      <c r="D167" s="3">
        <f t="shared" si="35"/>
        <v>42763</v>
      </c>
      <c r="E167" s="4" t="str">
        <f t="shared" si="31"/>
        <v/>
      </c>
      <c r="F167" s="9" t="str">
        <f ca="1">IFERROR(Returns!E167/E$18-1,"")</f>
        <v/>
      </c>
      <c r="G167" s="4" t="str">
        <f t="shared" si="32"/>
        <v/>
      </c>
      <c r="H167" s="9" t="str">
        <f>IFERROR(Returns!G167/G$18-1,"")</f>
        <v/>
      </c>
      <c r="I167" s="9"/>
      <c r="J167" s="17">
        <f t="shared" ca="1" si="30"/>
        <v>0</v>
      </c>
      <c r="K167" s="17">
        <f t="shared" ca="1" si="36"/>
        <v>0</v>
      </c>
      <c r="L167" s="17" t="str">
        <f t="shared" ca="1" si="37"/>
        <v/>
      </c>
      <c r="M167" s="9"/>
      <c r="N167" s="17" t="str">
        <f t="shared" si="38"/>
        <v/>
      </c>
      <c r="O167" s="17" t="str">
        <f t="shared" ca="1" si="39"/>
        <v/>
      </c>
      <c r="Q167" s="3">
        <f>+'Share Values'!E161</f>
        <v>42130</v>
      </c>
      <c r="R167" s="4">
        <f ca="1">+'Share Values'!CD161</f>
        <v>1013630.42</v>
      </c>
      <c r="S167" s="9">
        <f t="shared" ca="1" si="33"/>
        <v>1.3630420000000143E-2</v>
      </c>
      <c r="T167" s="4">
        <f>+'Share Values'!C161</f>
        <v>15023.9</v>
      </c>
      <c r="U167" s="9">
        <f>Returns!T167/Returns!$T$18-1</f>
        <v>1.4758128790846481E-2</v>
      </c>
      <c r="V167" s="9"/>
      <c r="W167" s="17">
        <f t="shared" ca="1" si="40"/>
        <v>-1.2209651975438107E-2</v>
      </c>
      <c r="X167" s="17">
        <f t="shared" ca="1" si="41"/>
        <v>-1.2209651975438107E-2</v>
      </c>
      <c r="Y167" s="17">
        <f t="shared" ca="1" si="42"/>
        <v>-1.6357066031406631E-2</v>
      </c>
      <c r="Z167" s="17"/>
      <c r="AA167" s="17">
        <f t="shared" si="43"/>
        <v>-9.8853953169587561E-3</v>
      </c>
      <c r="AB167" s="17">
        <f t="shared" ca="1" si="44"/>
        <v>-2.3242566584793511E-3</v>
      </c>
    </row>
    <row r="168" spans="2:28" x14ac:dyDescent="0.15">
      <c r="B168" s="2">
        <f t="shared" ca="1" si="34"/>
        <v>151</v>
      </c>
      <c r="D168" s="3">
        <f t="shared" si="35"/>
        <v>42764</v>
      </c>
      <c r="E168" s="4" t="str">
        <f t="shared" si="31"/>
        <v/>
      </c>
      <c r="F168" s="9" t="str">
        <f ca="1">IFERROR(Returns!E168/E$18-1,"")</f>
        <v/>
      </c>
      <c r="G168" s="4" t="str">
        <f t="shared" si="32"/>
        <v/>
      </c>
      <c r="H168" s="9" t="str">
        <f>IFERROR(Returns!G168/G$18-1,"")</f>
        <v/>
      </c>
      <c r="I168" s="9"/>
      <c r="J168" s="17">
        <f t="shared" ca="1" si="30"/>
        <v>0</v>
      </c>
      <c r="K168" s="17">
        <f t="shared" ca="1" si="36"/>
        <v>0</v>
      </c>
      <c r="L168" s="17" t="str">
        <f t="shared" ca="1" si="37"/>
        <v/>
      </c>
      <c r="M168" s="9"/>
      <c r="N168" s="17" t="str">
        <f t="shared" si="38"/>
        <v/>
      </c>
      <c r="O168" s="17" t="str">
        <f t="shared" ca="1" si="39"/>
        <v/>
      </c>
      <c r="Q168" s="3">
        <f>+'Share Values'!E162</f>
        <v>42131</v>
      </c>
      <c r="R168" s="4">
        <f ca="1">+'Share Values'!CD162</f>
        <v>1010357.47</v>
      </c>
      <c r="S168" s="9">
        <f t="shared" ca="1" si="33"/>
        <v>1.035746999999998E-2</v>
      </c>
      <c r="T168" s="4">
        <f>+'Share Values'!C162</f>
        <v>15088.8</v>
      </c>
      <c r="U168" s="9">
        <f>Returns!T168/Returns!$T$18-1</f>
        <v>1.9141664527807301E-2</v>
      </c>
      <c r="V168" s="9"/>
      <c r="W168" s="17">
        <f t="shared" ca="1" si="40"/>
        <v>-3.2289382159624846E-3</v>
      </c>
      <c r="X168" s="17">
        <f t="shared" ca="1" si="41"/>
        <v>-3.2289382159624846E-3</v>
      </c>
      <c r="Y168" s="17">
        <f t="shared" ca="1" si="42"/>
        <v>-1.9533188291759318E-2</v>
      </c>
      <c r="Z168" s="17"/>
      <c r="AA168" s="17">
        <f t="shared" si="43"/>
        <v>4.31978381112752E-3</v>
      </c>
      <c r="AB168" s="17">
        <f t="shared" ca="1" si="44"/>
        <v>-7.5487220270900046E-3</v>
      </c>
    </row>
    <row r="169" spans="2:28" x14ac:dyDescent="0.15">
      <c r="B169" s="2">
        <f t="shared" ca="1" si="34"/>
        <v>152</v>
      </c>
      <c r="D169" s="3">
        <f t="shared" si="35"/>
        <v>42765</v>
      </c>
      <c r="E169" s="4" t="str">
        <f t="shared" si="31"/>
        <v/>
      </c>
      <c r="F169" s="9" t="str">
        <f ca="1">IFERROR(Returns!E169/E$18-1,"")</f>
        <v/>
      </c>
      <c r="G169" s="4" t="str">
        <f t="shared" si="32"/>
        <v/>
      </c>
      <c r="H169" s="9" t="str">
        <f>IFERROR(Returns!G169/G$18-1,"")</f>
        <v/>
      </c>
      <c r="I169" s="9"/>
      <c r="J169" s="17">
        <f t="shared" ca="1" si="30"/>
        <v>0</v>
      </c>
      <c r="K169" s="17">
        <f t="shared" ca="1" si="36"/>
        <v>0</v>
      </c>
      <c r="L169" s="17" t="str">
        <f t="shared" ca="1" si="37"/>
        <v/>
      </c>
      <c r="M169" s="9"/>
      <c r="N169" s="17" t="str">
        <f t="shared" si="38"/>
        <v/>
      </c>
      <c r="O169" s="17" t="str">
        <f t="shared" ca="1" si="39"/>
        <v/>
      </c>
      <c r="Q169" s="3">
        <f>+'Share Values'!E163</f>
        <v>42132</v>
      </c>
      <c r="R169" s="4">
        <f ca="1">+'Share Values'!CD163</f>
        <v>1013366.1100000001</v>
      </c>
      <c r="S169" s="9">
        <f t="shared" ca="1" si="33"/>
        <v>1.3366110000000209E-2</v>
      </c>
      <c r="T169" s="4">
        <f>+'Share Values'!C163</f>
        <v>15170</v>
      </c>
      <c r="U169" s="9">
        <f>Returns!T169/Returns!$T$18-1</f>
        <v>2.4626149918273166E-2</v>
      </c>
      <c r="V169" s="9"/>
      <c r="W169" s="17">
        <f t="shared" ca="1" si="40"/>
        <v>2.9777975511975363E-3</v>
      </c>
      <c r="X169" s="17">
        <f t="shared" ca="1" si="41"/>
        <v>0</v>
      </c>
      <c r="Y169" s="17" t="str">
        <f t="shared" ca="1" si="42"/>
        <v/>
      </c>
      <c r="Z169" s="17"/>
      <c r="AA169" s="17">
        <f t="shared" si="43"/>
        <v>5.3814750013254642E-3</v>
      </c>
      <c r="AB169" s="17">
        <f t="shared" ca="1" si="44"/>
        <v>-2.4036774501279279E-3</v>
      </c>
    </row>
    <row r="170" spans="2:28" x14ac:dyDescent="0.15">
      <c r="B170" s="2">
        <f t="shared" ca="1" si="34"/>
        <v>153</v>
      </c>
      <c r="D170" s="3">
        <f t="shared" si="35"/>
        <v>42766</v>
      </c>
      <c r="E170" s="4" t="str">
        <f t="shared" si="31"/>
        <v/>
      </c>
      <c r="F170" s="9" t="str">
        <f ca="1">IFERROR(Returns!E170/E$18-1,"")</f>
        <v/>
      </c>
      <c r="G170" s="4" t="str">
        <f t="shared" si="32"/>
        <v/>
      </c>
      <c r="H170" s="9" t="str">
        <f>IFERROR(Returns!G170/G$18-1,"")</f>
        <v/>
      </c>
      <c r="I170" s="9"/>
      <c r="J170" s="17">
        <f t="shared" ca="1" si="30"/>
        <v>0</v>
      </c>
      <c r="K170" s="17">
        <f t="shared" ca="1" si="36"/>
        <v>0</v>
      </c>
      <c r="L170" s="17" t="str">
        <f t="shared" ca="1" si="37"/>
        <v/>
      </c>
      <c r="M170" s="9"/>
      <c r="N170" s="17" t="str">
        <f t="shared" si="38"/>
        <v/>
      </c>
      <c r="O170" s="17" t="str">
        <f t="shared" ca="1" si="39"/>
        <v/>
      </c>
      <c r="Q170" s="3">
        <f>+'Share Values'!E164</f>
        <v>42135</v>
      </c>
      <c r="R170" s="4">
        <f ca="1">+'Share Values'!CD164</f>
        <v>1013911.3900000001</v>
      </c>
      <c r="S170" s="9">
        <f t="shared" ca="1" si="33"/>
        <v>1.3911390000000079E-2</v>
      </c>
      <c r="T170" s="4">
        <f>+'Share Values'!C164</f>
        <v>15152.6</v>
      </c>
      <c r="U170" s="9">
        <f>Returns!T170/Returns!$T$18-1</f>
        <v>2.3450903048887639E-2</v>
      </c>
      <c r="V170" s="9"/>
      <c r="W170" s="17">
        <f t="shared" ca="1" si="40"/>
        <v>5.3808785849374097E-4</v>
      </c>
      <c r="X170" s="17">
        <f t="shared" ca="1" si="41"/>
        <v>0</v>
      </c>
      <c r="Y170" s="17" t="str">
        <f t="shared" ca="1" si="42"/>
        <v/>
      </c>
      <c r="Z170" s="17"/>
      <c r="AA170" s="17">
        <f t="shared" si="43"/>
        <v>-1.1470006591957072E-3</v>
      </c>
      <c r="AB170" s="17">
        <f t="shared" ca="1" si="44"/>
        <v>1.6850885176894481E-3</v>
      </c>
    </row>
    <row r="171" spans="2:28" x14ac:dyDescent="0.15">
      <c r="B171" s="2">
        <f t="shared" ca="1" si="34"/>
        <v>154</v>
      </c>
      <c r="D171" s="3">
        <f t="shared" si="35"/>
        <v>42767</v>
      </c>
      <c r="E171" s="4" t="str">
        <f t="shared" si="31"/>
        <v/>
      </c>
      <c r="F171" s="9" t="str">
        <f ca="1">IFERROR(Returns!E171/E$18-1,"")</f>
        <v/>
      </c>
      <c r="G171" s="4" t="str">
        <f t="shared" si="32"/>
        <v/>
      </c>
      <c r="H171" s="9" t="str">
        <f>IFERROR(Returns!G171/G$18-1,"")</f>
        <v/>
      </c>
      <c r="I171" s="9"/>
      <c r="J171" s="17">
        <f t="shared" ca="1" si="30"/>
        <v>0</v>
      </c>
      <c r="K171" s="17">
        <f t="shared" ca="1" si="36"/>
        <v>0</v>
      </c>
      <c r="L171" s="17" t="str">
        <f t="shared" ca="1" si="37"/>
        <v/>
      </c>
      <c r="M171" s="9"/>
      <c r="N171" s="17" t="str">
        <f t="shared" si="38"/>
        <v/>
      </c>
      <c r="O171" s="17" t="str">
        <f t="shared" ca="1" si="39"/>
        <v/>
      </c>
      <c r="Q171" s="3">
        <f>+'Share Values'!E165</f>
        <v>42136</v>
      </c>
      <c r="R171" s="4">
        <f ca="1">+'Share Values'!CD165</f>
        <v>1009284.3200000001</v>
      </c>
      <c r="S171" s="9">
        <f t="shared" ca="1" si="33"/>
        <v>9.2843200000001236E-3</v>
      </c>
      <c r="T171" s="4">
        <f>+'Share Values'!C165</f>
        <v>15043.2</v>
      </c>
      <c r="U171" s="9">
        <f>Returns!T171/Returns!$T$18-1</f>
        <v>1.6061707214935161E-2</v>
      </c>
      <c r="V171" s="9"/>
      <c r="W171" s="17">
        <f t="shared" ca="1" si="40"/>
        <v>-4.5635842003906024E-3</v>
      </c>
      <c r="X171" s="17">
        <f t="shared" ca="1" si="41"/>
        <v>-4.5635842003906024E-3</v>
      </c>
      <c r="Y171" s="17">
        <f t="shared" ca="1" si="42"/>
        <v>-4.5635842003906024E-3</v>
      </c>
      <c r="Z171" s="17"/>
      <c r="AA171" s="17">
        <f t="shared" si="43"/>
        <v>-7.2198830563731109E-3</v>
      </c>
      <c r="AB171" s="17">
        <f t="shared" ca="1" si="44"/>
        <v>2.6562988559825085E-3</v>
      </c>
    </row>
    <row r="172" spans="2:28" x14ac:dyDescent="0.15">
      <c r="B172" s="2">
        <f t="shared" ca="1" si="34"/>
        <v>155</v>
      </c>
      <c r="D172" s="3">
        <f t="shared" si="35"/>
        <v>42768</v>
      </c>
      <c r="E172" s="4" t="str">
        <f t="shared" si="31"/>
        <v/>
      </c>
      <c r="F172" s="9" t="str">
        <f ca="1">IFERROR(Returns!E172/E$18-1,"")</f>
        <v/>
      </c>
      <c r="G172" s="4" t="str">
        <f t="shared" si="32"/>
        <v/>
      </c>
      <c r="H172" s="9" t="str">
        <f>IFERROR(Returns!G172/G$18-1,"")</f>
        <v/>
      </c>
      <c r="I172" s="9"/>
      <c r="J172" s="17">
        <f t="shared" ca="1" si="30"/>
        <v>0</v>
      </c>
      <c r="K172" s="17">
        <f t="shared" ca="1" si="36"/>
        <v>0</v>
      </c>
      <c r="L172" s="17" t="str">
        <f t="shared" ca="1" si="37"/>
        <v/>
      </c>
      <c r="M172" s="9"/>
      <c r="N172" s="17" t="str">
        <f t="shared" si="38"/>
        <v/>
      </c>
      <c r="O172" s="17" t="str">
        <f t="shared" ca="1" si="39"/>
        <v/>
      </c>
      <c r="Q172" s="3">
        <f>+'Share Values'!E166</f>
        <v>42137</v>
      </c>
      <c r="R172" s="4">
        <f ca="1">+'Share Values'!CD166</f>
        <v>1009287.77</v>
      </c>
      <c r="S172" s="9">
        <f t="shared" ca="1" si="33"/>
        <v>9.2877700000000285E-3</v>
      </c>
      <c r="T172" s="4">
        <f>+'Share Values'!C166</f>
        <v>14980.7</v>
      </c>
      <c r="U172" s="9">
        <f>Returns!T172/Returns!$T$18-1</f>
        <v>1.184027449444125E-2</v>
      </c>
      <c r="V172" s="9"/>
      <c r="W172" s="17">
        <f t="shared" ca="1" si="40"/>
        <v>3.4182637453916698E-6</v>
      </c>
      <c r="X172" s="17">
        <f t="shared" ca="1" si="41"/>
        <v>0</v>
      </c>
      <c r="Y172" s="17" t="str">
        <f t="shared" ca="1" si="42"/>
        <v/>
      </c>
      <c r="Z172" s="17"/>
      <c r="AA172" s="17">
        <f t="shared" si="43"/>
        <v>-4.1547011274196688E-3</v>
      </c>
      <c r="AB172" s="17">
        <f t="shared" ca="1" si="44"/>
        <v>4.1581193911650605E-3</v>
      </c>
    </row>
    <row r="173" spans="2:28" x14ac:dyDescent="0.15">
      <c r="B173" s="2">
        <f t="shared" ca="1" si="34"/>
        <v>156</v>
      </c>
      <c r="D173" s="3">
        <f t="shared" si="35"/>
        <v>42769</v>
      </c>
      <c r="E173" s="4" t="str">
        <f t="shared" si="31"/>
        <v/>
      </c>
      <c r="F173" s="9" t="str">
        <f ca="1">IFERROR(Returns!E173/E$18-1,"")</f>
        <v/>
      </c>
      <c r="G173" s="4" t="str">
        <f t="shared" si="32"/>
        <v/>
      </c>
      <c r="H173" s="9" t="str">
        <f>IFERROR(Returns!G173/G$18-1,"")</f>
        <v/>
      </c>
      <c r="I173" s="9"/>
      <c r="J173" s="17">
        <f t="shared" ca="1" si="30"/>
        <v>0</v>
      </c>
      <c r="K173" s="17">
        <f t="shared" ca="1" si="36"/>
        <v>0</v>
      </c>
      <c r="L173" s="17" t="str">
        <f t="shared" ca="1" si="37"/>
        <v/>
      </c>
      <c r="M173" s="9"/>
      <c r="N173" s="17" t="str">
        <f t="shared" si="38"/>
        <v/>
      </c>
      <c r="O173" s="17" t="str">
        <f t="shared" ca="1" si="39"/>
        <v/>
      </c>
      <c r="Q173" s="3">
        <f>+'Share Values'!E167</f>
        <v>42138</v>
      </c>
      <c r="R173" s="4">
        <f ca="1">+'Share Values'!CD167</f>
        <v>1009321.03</v>
      </c>
      <c r="S173" s="9">
        <f t="shared" ca="1" si="33"/>
        <v>9.3210299999999524E-3</v>
      </c>
      <c r="T173" s="4">
        <f>+'Share Values'!C167</f>
        <v>15028.1</v>
      </c>
      <c r="U173" s="9">
        <f>Returns!T173/Returns!$T$18-1</f>
        <v>1.5041809069663792E-2</v>
      </c>
      <c r="V173" s="9"/>
      <c r="W173" s="17">
        <f t="shared" ca="1" si="40"/>
        <v>3.295393146407477E-5</v>
      </c>
      <c r="X173" s="17">
        <f t="shared" ca="1" si="41"/>
        <v>0</v>
      </c>
      <c r="Y173" s="17" t="str">
        <f t="shared" ca="1" si="42"/>
        <v/>
      </c>
      <c r="Z173" s="17"/>
      <c r="AA173" s="17">
        <f t="shared" si="43"/>
        <v>3.1640711048215309E-3</v>
      </c>
      <c r="AB173" s="17">
        <f t="shared" ca="1" si="44"/>
        <v>-3.1311171733574561E-3</v>
      </c>
    </row>
    <row r="174" spans="2:28" x14ac:dyDescent="0.15">
      <c r="B174" s="2">
        <f t="shared" ca="1" si="34"/>
        <v>157</v>
      </c>
      <c r="D174" s="3">
        <f t="shared" si="35"/>
        <v>42770</v>
      </c>
      <c r="E174" s="4" t="str">
        <f t="shared" si="31"/>
        <v/>
      </c>
      <c r="F174" s="9" t="str">
        <f ca="1">IFERROR(Returns!E174/E$18-1,"")</f>
        <v/>
      </c>
      <c r="G174" s="4" t="str">
        <f t="shared" si="32"/>
        <v/>
      </c>
      <c r="H174" s="9" t="str">
        <f>IFERROR(Returns!G174/G$18-1,"")</f>
        <v/>
      </c>
      <c r="I174" s="9"/>
      <c r="J174" s="17">
        <f t="shared" ca="1" si="30"/>
        <v>0</v>
      </c>
      <c r="K174" s="17">
        <f t="shared" ca="1" si="36"/>
        <v>0</v>
      </c>
      <c r="L174" s="17" t="str">
        <f t="shared" ca="1" si="37"/>
        <v/>
      </c>
      <c r="M174" s="9"/>
      <c r="N174" s="17" t="str">
        <f t="shared" si="38"/>
        <v/>
      </c>
      <c r="O174" s="17" t="str">
        <f t="shared" ca="1" si="39"/>
        <v/>
      </c>
      <c r="Q174" s="3">
        <f>+'Share Values'!E168</f>
        <v>42139</v>
      </c>
      <c r="R174" s="4">
        <f ca="1">+'Share Values'!CD168</f>
        <v>1011062.79</v>
      </c>
      <c r="S174" s="9">
        <f t="shared" ca="1" si="33"/>
        <v>1.1062789999999989E-2</v>
      </c>
      <c r="T174" s="4">
        <f>+'Share Values'!C168</f>
        <v>15108.1</v>
      </c>
      <c r="U174" s="9">
        <f>Returns!T174/Returns!$T$18-1</f>
        <v>2.0445242951895981E-2</v>
      </c>
      <c r="V174" s="9"/>
      <c r="W174" s="17">
        <f t="shared" ca="1" si="40"/>
        <v>1.7256749321867826E-3</v>
      </c>
      <c r="X174" s="17">
        <f t="shared" ca="1" si="41"/>
        <v>0</v>
      </c>
      <c r="Y174" s="17" t="str">
        <f t="shared" ca="1" si="42"/>
        <v/>
      </c>
      <c r="Z174" s="17"/>
      <c r="AA174" s="17">
        <f t="shared" si="43"/>
        <v>5.3233609039067264E-3</v>
      </c>
      <c r="AB174" s="17">
        <f t="shared" ca="1" si="44"/>
        <v>-3.5976859717199439E-3</v>
      </c>
    </row>
    <row r="175" spans="2:28" x14ac:dyDescent="0.15">
      <c r="B175" s="2">
        <f t="shared" ca="1" si="34"/>
        <v>158</v>
      </c>
      <c r="D175" s="3">
        <f t="shared" si="35"/>
        <v>42771</v>
      </c>
      <c r="E175" s="4" t="str">
        <f t="shared" si="31"/>
        <v/>
      </c>
      <c r="F175" s="9" t="str">
        <f ca="1">IFERROR(Returns!E175/E$18-1,"")</f>
        <v/>
      </c>
      <c r="G175" s="4" t="str">
        <f t="shared" si="32"/>
        <v/>
      </c>
      <c r="H175" s="9" t="str">
        <f>IFERROR(Returns!G175/G$18-1,"")</f>
        <v/>
      </c>
      <c r="I175" s="9"/>
      <c r="J175" s="17">
        <f t="shared" ca="1" si="30"/>
        <v>0</v>
      </c>
      <c r="K175" s="17">
        <f t="shared" ca="1" si="36"/>
        <v>0</v>
      </c>
      <c r="L175" s="17" t="str">
        <f t="shared" ca="1" si="37"/>
        <v/>
      </c>
      <c r="M175" s="9"/>
      <c r="N175" s="17" t="str">
        <f t="shared" si="38"/>
        <v/>
      </c>
      <c r="O175" s="17" t="str">
        <f t="shared" ca="1" si="39"/>
        <v/>
      </c>
      <c r="Q175" s="3">
        <f>+'Share Values'!E169</f>
        <v>42143</v>
      </c>
      <c r="R175" s="4">
        <f ca="1">+'Share Values'!CD169</f>
        <v>1011593.26</v>
      </c>
      <c r="S175" s="9">
        <f t="shared" ca="1" si="33"/>
        <v>1.1593259999999939E-2</v>
      </c>
      <c r="T175" s="4">
        <f>+'Share Values'!C169</f>
        <v>15121</v>
      </c>
      <c r="U175" s="9">
        <f>Returns!T175/Returns!$T$18-1</f>
        <v>2.1316546665405944E-2</v>
      </c>
      <c r="V175" s="9"/>
      <c r="W175" s="17">
        <f t="shared" ca="1" si="40"/>
        <v>5.2466573317366816E-4</v>
      </c>
      <c r="X175" s="17">
        <f t="shared" ca="1" si="41"/>
        <v>0</v>
      </c>
      <c r="Y175" s="17" t="str">
        <f t="shared" ca="1" si="42"/>
        <v/>
      </c>
      <c r="Z175" s="17"/>
      <c r="AA175" s="17">
        <f t="shared" si="43"/>
        <v>8.5384661208220969E-4</v>
      </c>
      <c r="AB175" s="17">
        <f t="shared" ca="1" si="44"/>
        <v>-3.2918087890854153E-4</v>
      </c>
    </row>
    <row r="176" spans="2:28" x14ac:dyDescent="0.15">
      <c r="B176" s="2">
        <f t="shared" ca="1" si="34"/>
        <v>159</v>
      </c>
      <c r="D176" s="3">
        <f t="shared" si="35"/>
        <v>42772</v>
      </c>
      <c r="E176" s="4" t="str">
        <f t="shared" si="31"/>
        <v/>
      </c>
      <c r="F176" s="9" t="str">
        <f ca="1">IFERROR(Returns!E176/E$18-1,"")</f>
        <v/>
      </c>
      <c r="G176" s="4" t="str">
        <f t="shared" si="32"/>
        <v/>
      </c>
      <c r="H176" s="9" t="str">
        <f>IFERROR(Returns!G176/G$18-1,"")</f>
        <v/>
      </c>
      <c r="I176" s="9"/>
      <c r="J176" s="17">
        <f t="shared" ca="1" si="30"/>
        <v>0</v>
      </c>
      <c r="K176" s="17">
        <f t="shared" ca="1" si="36"/>
        <v>0</v>
      </c>
      <c r="L176" s="17" t="str">
        <f t="shared" ca="1" si="37"/>
        <v/>
      </c>
      <c r="M176" s="9"/>
      <c r="N176" s="17" t="str">
        <f t="shared" si="38"/>
        <v/>
      </c>
      <c r="O176" s="17" t="str">
        <f t="shared" ca="1" si="39"/>
        <v/>
      </c>
      <c r="Q176" s="3">
        <f>+'Share Values'!E170</f>
        <v>42144</v>
      </c>
      <c r="R176" s="4">
        <f ca="1">+'Share Values'!CD170</f>
        <v>1011863.73</v>
      </c>
      <c r="S176" s="9">
        <f t="shared" ca="1" si="33"/>
        <v>1.1863729999999961E-2</v>
      </c>
      <c r="T176" s="4">
        <f>+'Share Values'!C170</f>
        <v>15072.8</v>
      </c>
      <c r="U176" s="9">
        <f>Returns!T176/Returns!$T$18-1</f>
        <v>1.8060977751360952E-2</v>
      </c>
      <c r="V176" s="9"/>
      <c r="W176" s="17">
        <f t="shared" ca="1" si="40"/>
        <v>2.6737030652013161E-4</v>
      </c>
      <c r="X176" s="17">
        <f t="shared" ca="1" si="41"/>
        <v>0</v>
      </c>
      <c r="Y176" s="17" t="str">
        <f t="shared" ca="1" si="42"/>
        <v/>
      </c>
      <c r="Z176" s="17"/>
      <c r="AA176" s="17">
        <f t="shared" si="43"/>
        <v>-3.1876198664110289E-3</v>
      </c>
      <c r="AB176" s="17">
        <f t="shared" ca="1" si="44"/>
        <v>3.4549901729311605E-3</v>
      </c>
    </row>
    <row r="177" spans="2:28" x14ac:dyDescent="0.15">
      <c r="B177" s="2">
        <f t="shared" ca="1" si="34"/>
        <v>160</v>
      </c>
      <c r="D177" s="3">
        <f t="shared" si="35"/>
        <v>42773</v>
      </c>
      <c r="E177" s="4" t="str">
        <f t="shared" si="31"/>
        <v/>
      </c>
      <c r="F177" s="9" t="str">
        <f ca="1">IFERROR(Returns!E177/E$18-1,"")</f>
        <v/>
      </c>
      <c r="G177" s="4" t="str">
        <f t="shared" si="32"/>
        <v/>
      </c>
      <c r="H177" s="9" t="str">
        <f>IFERROR(Returns!G177/G$18-1,"")</f>
        <v/>
      </c>
      <c r="I177" s="9"/>
      <c r="J177" s="17">
        <f t="shared" ref="J177:J240" ca="1" si="45">IF(OR(D177&lt;$R$5,D177&gt;$R$6),"",IFERROR((E177/E176)-1,0))</f>
        <v>0</v>
      </c>
      <c r="K177" s="17">
        <f t="shared" ca="1" si="36"/>
        <v>0</v>
      </c>
      <c r="L177" s="17" t="str">
        <f t="shared" ca="1" si="37"/>
        <v/>
      </c>
      <c r="M177" s="9"/>
      <c r="N177" s="17" t="str">
        <f t="shared" si="38"/>
        <v/>
      </c>
      <c r="O177" s="17" t="str">
        <f t="shared" ca="1" si="39"/>
        <v/>
      </c>
      <c r="Q177" s="3">
        <f>+'Share Values'!E171</f>
        <v>42145</v>
      </c>
      <c r="R177" s="4">
        <f ca="1">+'Share Values'!CD171</f>
        <v>1014992.3400000001</v>
      </c>
      <c r="S177" s="9">
        <f t="shared" ca="1" si="33"/>
        <v>1.4992340000000048E-2</v>
      </c>
      <c r="T177" s="4">
        <f>+'Share Values'!C171</f>
        <v>15203.6</v>
      </c>
      <c r="U177" s="9">
        <f>Returns!T177/Returns!$T$18-1</f>
        <v>2.6895592148810543E-2</v>
      </c>
      <c r="V177" s="9"/>
      <c r="W177" s="17">
        <f t="shared" ca="1" si="40"/>
        <v>3.0919281986716562E-3</v>
      </c>
      <c r="X177" s="17">
        <f t="shared" ca="1" si="41"/>
        <v>0</v>
      </c>
      <c r="Y177" s="17" t="str">
        <f t="shared" ca="1" si="42"/>
        <v/>
      </c>
      <c r="Z177" s="17"/>
      <c r="AA177" s="17">
        <f t="shared" si="43"/>
        <v>8.6778833395255717E-3</v>
      </c>
      <c r="AB177" s="17">
        <f t="shared" ca="1" si="44"/>
        <v>-5.5859551408539154E-3</v>
      </c>
    </row>
    <row r="178" spans="2:28" x14ac:dyDescent="0.15">
      <c r="B178" s="2">
        <f t="shared" ca="1" si="34"/>
        <v>161</v>
      </c>
      <c r="D178" s="3">
        <f t="shared" si="35"/>
        <v>42774</v>
      </c>
      <c r="E178" s="4" t="str">
        <f t="shared" si="31"/>
        <v/>
      </c>
      <c r="F178" s="9" t="str">
        <f ca="1">IFERROR(Returns!E178/E$18-1,"")</f>
        <v/>
      </c>
      <c r="G178" s="4" t="str">
        <f t="shared" si="32"/>
        <v/>
      </c>
      <c r="H178" s="9" t="str">
        <f>IFERROR(Returns!G178/G$18-1,"")</f>
        <v/>
      </c>
      <c r="I178" s="9"/>
      <c r="J178" s="17">
        <f t="shared" ca="1" si="45"/>
        <v>0</v>
      </c>
      <c r="K178" s="17">
        <f t="shared" ca="1" si="36"/>
        <v>0</v>
      </c>
      <c r="L178" s="17" t="str">
        <f t="shared" ca="1" si="37"/>
        <v/>
      </c>
      <c r="M178" s="9"/>
      <c r="N178" s="17" t="str">
        <f t="shared" si="38"/>
        <v/>
      </c>
      <c r="O178" s="17" t="str">
        <f t="shared" ca="1" si="39"/>
        <v/>
      </c>
      <c r="Q178" s="3">
        <f>+'Share Values'!E172</f>
        <v>42146</v>
      </c>
      <c r="R178" s="4">
        <f ca="1">+'Share Values'!CD172</f>
        <v>1016905.43</v>
      </c>
      <c r="S178" s="9">
        <f t="shared" ca="1" si="33"/>
        <v>1.6905429999999999E-2</v>
      </c>
      <c r="T178" s="4">
        <f>+'Share Values'!C172</f>
        <v>15200.8</v>
      </c>
      <c r="U178" s="9">
        <f>Returns!T178/Returns!$T$18-1</f>
        <v>2.670647196293241E-2</v>
      </c>
      <c r="V178" s="9"/>
      <c r="W178" s="17">
        <f t="shared" ca="1" si="40"/>
        <v>1.8848319584361395E-3</v>
      </c>
      <c r="X178" s="17">
        <f t="shared" ca="1" si="41"/>
        <v>0</v>
      </c>
      <c r="Y178" s="17" t="str">
        <f t="shared" ca="1" si="42"/>
        <v/>
      </c>
      <c r="Z178" s="17"/>
      <c r="AA178" s="17">
        <f t="shared" si="43"/>
        <v>-1.8416690783773504E-4</v>
      </c>
      <c r="AB178" s="17">
        <f t="shared" ca="1" si="44"/>
        <v>2.0689988662738745E-3</v>
      </c>
    </row>
    <row r="179" spans="2:28" x14ac:dyDescent="0.15">
      <c r="B179" s="2">
        <f t="shared" ca="1" si="34"/>
        <v>162</v>
      </c>
      <c r="D179" s="3">
        <f t="shared" si="35"/>
        <v>42775</v>
      </c>
      <c r="E179" s="4" t="str">
        <f t="shared" si="31"/>
        <v/>
      </c>
      <c r="F179" s="9" t="str">
        <f ca="1">IFERROR(Returns!E179/E$18-1,"")</f>
        <v/>
      </c>
      <c r="G179" s="4" t="str">
        <f t="shared" si="32"/>
        <v/>
      </c>
      <c r="H179" s="9" t="str">
        <f>IFERROR(Returns!G179/G$18-1,"")</f>
        <v/>
      </c>
      <c r="I179" s="9"/>
      <c r="J179" s="17">
        <f t="shared" ca="1" si="45"/>
        <v>0</v>
      </c>
      <c r="K179" s="17">
        <f t="shared" ca="1" si="36"/>
        <v>0</v>
      </c>
      <c r="L179" s="17" t="str">
        <f t="shared" ca="1" si="37"/>
        <v/>
      </c>
      <c r="M179" s="9"/>
      <c r="N179" s="17" t="str">
        <f t="shared" si="38"/>
        <v/>
      </c>
      <c r="O179" s="17" t="str">
        <f t="shared" ca="1" si="39"/>
        <v/>
      </c>
      <c r="Q179" s="3">
        <f>+'Share Values'!E173</f>
        <v>42149</v>
      </c>
      <c r="R179" s="4">
        <f ca="1">+'Share Values'!CD173</f>
        <v>1017075.92</v>
      </c>
      <c r="S179" s="9">
        <f t="shared" ca="1" si="33"/>
        <v>1.7075920000000133E-2</v>
      </c>
      <c r="T179" s="4">
        <f>+'Share Values'!C173</f>
        <v>15187.4</v>
      </c>
      <c r="U179" s="9">
        <f>Returns!T179/Returns!$T$18-1</f>
        <v>2.580139678765847E-2</v>
      </c>
      <c r="V179" s="9"/>
      <c r="W179" s="17">
        <f t="shared" ca="1" si="40"/>
        <v>1.6765570816157371E-4</v>
      </c>
      <c r="X179" s="17">
        <f t="shared" ca="1" si="41"/>
        <v>0</v>
      </c>
      <c r="Y179" s="17" t="str">
        <f t="shared" ca="1" si="42"/>
        <v/>
      </c>
      <c r="Z179" s="17"/>
      <c r="AA179" s="17">
        <f t="shared" si="43"/>
        <v>-8.8153255091838467E-4</v>
      </c>
      <c r="AB179" s="17">
        <f t="shared" ca="1" si="44"/>
        <v>1.0491882590799584E-3</v>
      </c>
    </row>
    <row r="180" spans="2:28" x14ac:dyDescent="0.15">
      <c r="B180" s="2">
        <f t="shared" ca="1" si="34"/>
        <v>163</v>
      </c>
      <c r="D180" s="3">
        <f t="shared" si="35"/>
        <v>42776</v>
      </c>
      <c r="E180" s="4" t="str">
        <f t="shared" si="31"/>
        <v/>
      </c>
      <c r="F180" s="9" t="str">
        <f ca="1">IFERROR(Returns!E180/E$18-1,"")</f>
        <v/>
      </c>
      <c r="G180" s="4" t="str">
        <f t="shared" si="32"/>
        <v/>
      </c>
      <c r="H180" s="9" t="str">
        <f>IFERROR(Returns!G180/G$18-1,"")</f>
        <v/>
      </c>
      <c r="I180" s="9"/>
      <c r="J180" s="17">
        <f t="shared" ca="1" si="45"/>
        <v>0</v>
      </c>
      <c r="K180" s="17">
        <f t="shared" ca="1" si="36"/>
        <v>0</v>
      </c>
      <c r="L180" s="17" t="str">
        <f t="shared" ca="1" si="37"/>
        <v/>
      </c>
      <c r="M180" s="9"/>
      <c r="N180" s="17" t="str">
        <f t="shared" si="38"/>
        <v/>
      </c>
      <c r="O180" s="17" t="str">
        <f t="shared" ca="1" si="39"/>
        <v/>
      </c>
      <c r="Q180" s="3">
        <f>+'Share Values'!E174</f>
        <v>42150</v>
      </c>
      <c r="R180" s="4">
        <f ca="1">+'Share Values'!CD174</f>
        <v>1017702.3800000001</v>
      </c>
      <c r="S180" s="9">
        <f t="shared" ca="1" si="33"/>
        <v>1.7702380000000018E-2</v>
      </c>
      <c r="T180" s="4">
        <f>+'Share Values'!C174</f>
        <v>15050.8</v>
      </c>
      <c r="U180" s="9">
        <f>Returns!T180/Returns!$T$18-1</f>
        <v>1.6575033433747111E-2</v>
      </c>
      <c r="V180" s="9"/>
      <c r="W180" s="17">
        <f t="shared" ca="1" si="40"/>
        <v>6.1594221992788967E-4</v>
      </c>
      <c r="X180" s="17">
        <f t="shared" ca="1" si="41"/>
        <v>0</v>
      </c>
      <c r="Y180" s="17" t="str">
        <f t="shared" ca="1" si="42"/>
        <v/>
      </c>
      <c r="Z180" s="17"/>
      <c r="AA180" s="17">
        <f t="shared" si="43"/>
        <v>-8.9942979048421856E-3</v>
      </c>
      <c r="AB180" s="17">
        <f t="shared" ca="1" si="44"/>
        <v>9.6102401247700753E-3</v>
      </c>
    </row>
    <row r="181" spans="2:28" x14ac:dyDescent="0.15">
      <c r="B181" s="2">
        <f t="shared" ca="1" si="34"/>
        <v>164</v>
      </c>
      <c r="D181" s="3">
        <f t="shared" si="35"/>
        <v>42777</v>
      </c>
      <c r="E181" s="4" t="str">
        <f t="shared" si="31"/>
        <v/>
      </c>
      <c r="F181" s="9" t="str">
        <f ca="1">IFERROR(Returns!E181/E$18-1,"")</f>
        <v/>
      </c>
      <c r="G181" s="4" t="str">
        <f t="shared" si="32"/>
        <v/>
      </c>
      <c r="H181" s="9" t="str">
        <f>IFERROR(Returns!G181/G$18-1,"")</f>
        <v/>
      </c>
      <c r="I181" s="9"/>
      <c r="J181" s="17">
        <f t="shared" ca="1" si="45"/>
        <v>0</v>
      </c>
      <c r="K181" s="17">
        <f t="shared" ca="1" si="36"/>
        <v>0</v>
      </c>
      <c r="L181" s="17" t="str">
        <f t="shared" ca="1" si="37"/>
        <v/>
      </c>
      <c r="M181" s="9"/>
      <c r="N181" s="17" t="str">
        <f t="shared" si="38"/>
        <v/>
      </c>
      <c r="O181" s="17" t="str">
        <f t="shared" ca="1" si="39"/>
        <v/>
      </c>
      <c r="Q181" s="3">
        <f>+'Share Values'!E175</f>
        <v>42151</v>
      </c>
      <c r="R181" s="4">
        <f ca="1">+'Share Values'!CD175</f>
        <v>1017739.3800000001</v>
      </c>
      <c r="S181" s="9">
        <f t="shared" ca="1" si="33"/>
        <v>1.7739380000000082E-2</v>
      </c>
      <c r="T181" s="4">
        <f>+'Share Values'!C175</f>
        <v>15110.5</v>
      </c>
      <c r="U181" s="9">
        <f>Returns!T181/Returns!$T$18-1</f>
        <v>2.0607345968362889E-2</v>
      </c>
      <c r="V181" s="9"/>
      <c r="W181" s="17">
        <f t="shared" ca="1" si="40"/>
        <v>3.6356405101356515E-5</v>
      </c>
      <c r="X181" s="17">
        <f t="shared" ca="1" si="41"/>
        <v>0</v>
      </c>
      <c r="Y181" s="17" t="str">
        <f t="shared" ca="1" si="42"/>
        <v/>
      </c>
      <c r="Z181" s="17"/>
      <c r="AA181" s="17">
        <f t="shared" si="43"/>
        <v>3.9665665612460543E-3</v>
      </c>
      <c r="AB181" s="17">
        <f t="shared" ca="1" si="44"/>
        <v>-3.9302101561446978E-3</v>
      </c>
    </row>
    <row r="182" spans="2:28" x14ac:dyDescent="0.15">
      <c r="B182" s="2">
        <f t="shared" ca="1" si="34"/>
        <v>165</v>
      </c>
      <c r="D182" s="3">
        <f t="shared" si="35"/>
        <v>42778</v>
      </c>
      <c r="E182" s="4" t="str">
        <f t="shared" si="31"/>
        <v/>
      </c>
      <c r="F182" s="9" t="str">
        <f ca="1">IFERROR(Returns!E182/E$18-1,"")</f>
        <v/>
      </c>
      <c r="G182" s="4" t="str">
        <f t="shared" si="32"/>
        <v/>
      </c>
      <c r="H182" s="9" t="str">
        <f>IFERROR(Returns!G182/G$18-1,"")</f>
        <v/>
      </c>
      <c r="I182" s="9"/>
      <c r="J182" s="17">
        <f t="shared" ca="1" si="45"/>
        <v>0</v>
      </c>
      <c r="K182" s="17">
        <f t="shared" ca="1" si="36"/>
        <v>0</v>
      </c>
      <c r="L182" s="17" t="str">
        <f t="shared" ca="1" si="37"/>
        <v/>
      </c>
      <c r="M182" s="9"/>
      <c r="N182" s="17" t="str">
        <f t="shared" si="38"/>
        <v/>
      </c>
      <c r="O182" s="17" t="str">
        <f t="shared" ca="1" si="39"/>
        <v/>
      </c>
      <c r="Q182" s="3">
        <f>+'Share Values'!E176</f>
        <v>42152</v>
      </c>
      <c r="R182" s="4">
        <f ca="1">+'Share Values'!CD176</f>
        <v>1014789.1100000001</v>
      </c>
      <c r="S182" s="9">
        <f t="shared" ca="1" si="33"/>
        <v>1.4789110000000161E-2</v>
      </c>
      <c r="T182" s="4">
        <f>+'Share Values'!C176</f>
        <v>15107</v>
      </c>
      <c r="U182" s="9">
        <f>Returns!T182/Returns!$T$18-1</f>
        <v>2.0370945736015278E-2</v>
      </c>
      <c r="V182" s="9"/>
      <c r="W182" s="17">
        <f t="shared" ca="1" si="40"/>
        <v>-2.8988462645515023E-3</v>
      </c>
      <c r="X182" s="17">
        <f t="shared" ca="1" si="41"/>
        <v>-2.8988462645515023E-3</v>
      </c>
      <c r="Y182" s="17">
        <f t="shared" ca="1" si="42"/>
        <v>-2.8988462645515023E-3</v>
      </c>
      <c r="Z182" s="17"/>
      <c r="AA182" s="17">
        <f t="shared" si="43"/>
        <v>-2.3162701432777322E-4</v>
      </c>
      <c r="AB182" s="17">
        <f t="shared" ca="1" si="44"/>
        <v>-2.6672192502237291E-3</v>
      </c>
    </row>
    <row r="183" spans="2:28" x14ac:dyDescent="0.15">
      <c r="B183" s="2">
        <f t="shared" ca="1" si="34"/>
        <v>166</v>
      </c>
      <c r="D183" s="3">
        <f t="shared" si="35"/>
        <v>42779</v>
      </c>
      <c r="E183" s="4" t="str">
        <f t="shared" si="31"/>
        <v/>
      </c>
      <c r="F183" s="9" t="str">
        <f ca="1">IFERROR(Returns!E183/E$18-1,"")</f>
        <v/>
      </c>
      <c r="G183" s="4" t="str">
        <f t="shared" si="32"/>
        <v/>
      </c>
      <c r="H183" s="9" t="str">
        <f>IFERROR(Returns!G183/G$18-1,"")</f>
        <v/>
      </c>
      <c r="I183" s="9"/>
      <c r="J183" s="17">
        <f t="shared" ca="1" si="45"/>
        <v>0</v>
      </c>
      <c r="K183" s="17">
        <f t="shared" ca="1" si="36"/>
        <v>0</v>
      </c>
      <c r="L183" s="17" t="str">
        <f t="shared" ca="1" si="37"/>
        <v/>
      </c>
      <c r="M183" s="9"/>
      <c r="N183" s="17" t="str">
        <f t="shared" si="38"/>
        <v/>
      </c>
      <c r="O183" s="17" t="str">
        <f t="shared" ca="1" si="39"/>
        <v/>
      </c>
      <c r="Q183" s="3">
        <f>+'Share Values'!E177</f>
        <v>42153</v>
      </c>
      <c r="R183" s="4">
        <f ca="1">+'Share Values'!CD177</f>
        <v>1014036.0700000001</v>
      </c>
      <c r="S183" s="9">
        <f t="shared" ca="1" si="33"/>
        <v>1.4036069999999956E-2</v>
      </c>
      <c r="T183" s="4">
        <f>+'Share Values'!C177</f>
        <v>15014.1</v>
      </c>
      <c r="U183" s="9">
        <f>Returns!T183/Returns!$T$18-1</f>
        <v>1.4096208140273125E-2</v>
      </c>
      <c r="V183" s="9"/>
      <c r="W183" s="17">
        <f t="shared" ca="1" si="40"/>
        <v>-7.4206551152289357E-4</v>
      </c>
      <c r="X183" s="17">
        <f t="shared" ca="1" si="41"/>
        <v>-7.4206551152289357E-4</v>
      </c>
      <c r="Y183" s="17">
        <f t="shared" ca="1" si="42"/>
        <v>-3.6387606422382257E-3</v>
      </c>
      <c r="Z183" s="17"/>
      <c r="AA183" s="17">
        <f t="shared" si="43"/>
        <v>-6.1494671344409779E-3</v>
      </c>
      <c r="AB183" s="17">
        <f t="shared" ca="1" si="44"/>
        <v>5.4074016229180843E-3</v>
      </c>
    </row>
    <row r="184" spans="2:28" x14ac:dyDescent="0.15">
      <c r="B184" s="2">
        <f t="shared" ca="1" si="34"/>
        <v>167</v>
      </c>
      <c r="D184" s="3">
        <f t="shared" si="35"/>
        <v>42780</v>
      </c>
      <c r="E184" s="4" t="str">
        <f t="shared" si="31"/>
        <v/>
      </c>
      <c r="F184" s="9" t="str">
        <f ca="1">IFERROR(Returns!E184/E$18-1,"")</f>
        <v/>
      </c>
      <c r="G184" s="4" t="str">
        <f t="shared" si="32"/>
        <v/>
      </c>
      <c r="H184" s="9" t="str">
        <f>IFERROR(Returns!G184/G$18-1,"")</f>
        <v/>
      </c>
      <c r="I184" s="9"/>
      <c r="J184" s="17">
        <f t="shared" ca="1" si="45"/>
        <v>0</v>
      </c>
      <c r="K184" s="17">
        <f t="shared" ca="1" si="36"/>
        <v>0</v>
      </c>
      <c r="L184" s="17" t="str">
        <f t="shared" ca="1" si="37"/>
        <v/>
      </c>
      <c r="M184" s="9"/>
      <c r="N184" s="17" t="str">
        <f t="shared" si="38"/>
        <v/>
      </c>
      <c r="O184" s="17" t="str">
        <f t="shared" ca="1" si="39"/>
        <v/>
      </c>
      <c r="Q184" s="3">
        <f>+'Share Values'!E178</f>
        <v>42156</v>
      </c>
      <c r="R184" s="4">
        <f ca="1">+'Share Values'!CD178</f>
        <v>1013607.68</v>
      </c>
      <c r="S184" s="9">
        <f t="shared" ca="1" si="33"/>
        <v>1.3607680000000011E-2</v>
      </c>
      <c r="T184" s="4">
        <f>+'Share Values'!C178</f>
        <v>15074.1</v>
      </c>
      <c r="U184" s="9">
        <f>Returns!T184/Returns!$T$18-1</f>
        <v>1.8148783551947378E-2</v>
      </c>
      <c r="V184" s="9"/>
      <c r="W184" s="17">
        <f t="shared" ca="1" si="40"/>
        <v>-4.2246031741255408E-4</v>
      </c>
      <c r="X184" s="17">
        <f t="shared" ca="1" si="41"/>
        <v>-4.2246031741255408E-4</v>
      </c>
      <c r="Y184" s="17">
        <f t="shared" ca="1" si="42"/>
        <v>-4.0596837276748454E-3</v>
      </c>
      <c r="Z184" s="17"/>
      <c r="AA184" s="17">
        <f t="shared" si="43"/>
        <v>3.9962435310807454E-3</v>
      </c>
      <c r="AB184" s="17">
        <f t="shared" ca="1" si="44"/>
        <v>-4.4187038484932994E-3</v>
      </c>
    </row>
    <row r="185" spans="2:28" x14ac:dyDescent="0.15">
      <c r="B185" s="2">
        <f t="shared" ca="1" si="34"/>
        <v>168</v>
      </c>
      <c r="D185" s="3">
        <f t="shared" si="35"/>
        <v>42781</v>
      </c>
      <c r="E185" s="4" t="str">
        <f t="shared" si="31"/>
        <v/>
      </c>
      <c r="F185" s="9" t="str">
        <f ca="1">IFERROR(Returns!E185/E$18-1,"")</f>
        <v/>
      </c>
      <c r="G185" s="4" t="str">
        <f t="shared" si="32"/>
        <v/>
      </c>
      <c r="H185" s="9" t="str">
        <f>IFERROR(Returns!G185/G$18-1,"")</f>
        <v/>
      </c>
      <c r="I185" s="9"/>
      <c r="J185" s="17">
        <f t="shared" ca="1" si="45"/>
        <v>0</v>
      </c>
      <c r="K185" s="17">
        <f t="shared" ca="1" si="36"/>
        <v>0</v>
      </c>
      <c r="L185" s="17" t="str">
        <f t="shared" ca="1" si="37"/>
        <v/>
      </c>
      <c r="M185" s="9"/>
      <c r="N185" s="17" t="str">
        <f t="shared" si="38"/>
        <v/>
      </c>
      <c r="O185" s="17" t="str">
        <f t="shared" ca="1" si="39"/>
        <v/>
      </c>
      <c r="Q185" s="3">
        <f>+'Share Values'!E179</f>
        <v>42157</v>
      </c>
      <c r="R185" s="4">
        <f ca="1">+'Share Values'!CD179</f>
        <v>1014171.9</v>
      </c>
      <c r="S185" s="9">
        <f t="shared" ca="1" si="33"/>
        <v>1.4171900000000015E-2</v>
      </c>
      <c r="T185" s="4">
        <f>+'Share Values'!C179</f>
        <v>15104.7</v>
      </c>
      <c r="U185" s="9">
        <f>Returns!T185/Returns!$T$18-1</f>
        <v>2.0215597011901121E-2</v>
      </c>
      <c r="V185" s="9"/>
      <c r="W185" s="17">
        <f t="shared" ca="1" si="40"/>
        <v>5.5664534822774669E-4</v>
      </c>
      <c r="X185" s="17">
        <f t="shared" ca="1" si="41"/>
        <v>0</v>
      </c>
      <c r="Y185" s="17" t="str">
        <f t="shared" ca="1" si="42"/>
        <v/>
      </c>
      <c r="Z185" s="17"/>
      <c r="AA185" s="17">
        <f t="shared" si="43"/>
        <v>2.0299719386231985E-3</v>
      </c>
      <c r="AB185" s="17">
        <f t="shared" ca="1" si="44"/>
        <v>-1.4733265903954518E-3</v>
      </c>
    </row>
    <row r="186" spans="2:28" x14ac:dyDescent="0.15">
      <c r="B186" s="2">
        <f t="shared" ca="1" si="34"/>
        <v>169</v>
      </c>
      <c r="D186" s="3">
        <f t="shared" si="35"/>
        <v>42782</v>
      </c>
      <c r="E186" s="4" t="str">
        <f t="shared" si="31"/>
        <v/>
      </c>
      <c r="F186" s="9" t="str">
        <f ca="1">IFERROR(Returns!E186/E$18-1,"")</f>
        <v/>
      </c>
      <c r="G186" s="4" t="str">
        <f t="shared" si="32"/>
        <v/>
      </c>
      <c r="H186" s="9" t="str">
        <f>IFERROR(Returns!G186/G$18-1,"")</f>
        <v/>
      </c>
      <c r="I186" s="9"/>
      <c r="J186" s="17">
        <f t="shared" ca="1" si="45"/>
        <v>0</v>
      </c>
      <c r="K186" s="17">
        <f t="shared" ca="1" si="36"/>
        <v>0</v>
      </c>
      <c r="L186" s="17" t="str">
        <f t="shared" ca="1" si="37"/>
        <v/>
      </c>
      <c r="M186" s="9"/>
      <c r="N186" s="17" t="str">
        <f t="shared" si="38"/>
        <v/>
      </c>
      <c r="O186" s="17" t="str">
        <f t="shared" ca="1" si="39"/>
        <v/>
      </c>
      <c r="Q186" s="3">
        <f>+'Share Values'!E180</f>
        <v>42158</v>
      </c>
      <c r="R186" s="4">
        <f ca="1">+'Share Values'!CD180</f>
        <v>1015189.81</v>
      </c>
      <c r="S186" s="9">
        <f t="shared" ca="1" si="33"/>
        <v>1.5189810000000081E-2</v>
      </c>
      <c r="T186" s="4">
        <f>+'Share Values'!C180</f>
        <v>15154.7</v>
      </c>
      <c r="U186" s="9">
        <f>Returns!T186/Returns!$T$18-1</f>
        <v>2.3592743188296295E-2</v>
      </c>
      <c r="V186" s="9"/>
      <c r="W186" s="17">
        <f t="shared" ca="1" si="40"/>
        <v>1.0036858642996638E-3</v>
      </c>
      <c r="X186" s="17">
        <f t="shared" ca="1" si="41"/>
        <v>0</v>
      </c>
      <c r="Y186" s="17" t="str">
        <f t="shared" ca="1" si="42"/>
        <v/>
      </c>
      <c r="Z186" s="17"/>
      <c r="AA186" s="17">
        <f t="shared" si="43"/>
        <v>3.3102279422960734E-3</v>
      </c>
      <c r="AB186" s="17">
        <f t="shared" ca="1" si="44"/>
        <v>-2.3065420779964096E-3</v>
      </c>
    </row>
    <row r="187" spans="2:28" x14ac:dyDescent="0.15">
      <c r="B187" s="2">
        <f t="shared" ca="1" si="34"/>
        <v>170</v>
      </c>
      <c r="D187" s="3">
        <f t="shared" si="35"/>
        <v>42783</v>
      </c>
      <c r="E187" s="4" t="str">
        <f t="shared" si="31"/>
        <v/>
      </c>
      <c r="F187" s="9" t="str">
        <f ca="1">IFERROR(Returns!E187/E$18-1,"")</f>
        <v/>
      </c>
      <c r="G187" s="4" t="str">
        <f t="shared" si="32"/>
        <v/>
      </c>
      <c r="H187" s="9" t="str">
        <f>IFERROR(Returns!G187/G$18-1,"")</f>
        <v/>
      </c>
      <c r="I187" s="9"/>
      <c r="J187" s="17">
        <f t="shared" ca="1" si="45"/>
        <v>0</v>
      </c>
      <c r="K187" s="17">
        <f t="shared" ca="1" si="36"/>
        <v>0</v>
      </c>
      <c r="L187" s="17" t="str">
        <f t="shared" ca="1" si="37"/>
        <v/>
      </c>
      <c r="M187" s="9"/>
      <c r="N187" s="17" t="str">
        <f t="shared" si="38"/>
        <v/>
      </c>
      <c r="O187" s="17" t="str">
        <f t="shared" ca="1" si="39"/>
        <v/>
      </c>
      <c r="Q187" s="3">
        <f>+'Share Values'!E181</f>
        <v>42159</v>
      </c>
      <c r="R187" s="4">
        <f ca="1">+'Share Values'!CD181</f>
        <v>1014031.2000000001</v>
      </c>
      <c r="S187" s="9">
        <f t="shared" ca="1" si="33"/>
        <v>1.4031200000000021E-2</v>
      </c>
      <c r="T187" s="4">
        <f>+'Share Values'!C181</f>
        <v>15019.4</v>
      </c>
      <c r="U187" s="9">
        <f>Returns!T187/Returns!$T$18-1</f>
        <v>1.4454185634970917E-2</v>
      </c>
      <c r="V187" s="9"/>
      <c r="W187" s="17">
        <f t="shared" ca="1" si="40"/>
        <v>-1.1412742608202242E-3</v>
      </c>
      <c r="X187" s="17">
        <f t="shared" ca="1" si="41"/>
        <v>-1.1412742608202242E-3</v>
      </c>
      <c r="Y187" s="17">
        <f t="shared" ca="1" si="42"/>
        <v>-1.1412742608202242E-3</v>
      </c>
      <c r="Z187" s="17"/>
      <c r="AA187" s="17">
        <f t="shared" si="43"/>
        <v>-8.927923350511846E-3</v>
      </c>
      <c r="AB187" s="17">
        <f t="shared" ca="1" si="44"/>
        <v>7.7866490896916218E-3</v>
      </c>
    </row>
    <row r="188" spans="2:28" x14ac:dyDescent="0.15">
      <c r="B188" s="2">
        <f t="shared" ca="1" si="34"/>
        <v>171</v>
      </c>
      <c r="D188" s="3">
        <f t="shared" si="35"/>
        <v>42784</v>
      </c>
      <c r="E188" s="4" t="str">
        <f t="shared" si="31"/>
        <v/>
      </c>
      <c r="F188" s="9" t="str">
        <f ca="1">IFERROR(Returns!E188/E$18-1,"")</f>
        <v/>
      </c>
      <c r="G188" s="4" t="str">
        <f t="shared" si="32"/>
        <v/>
      </c>
      <c r="H188" s="9" t="str">
        <f>IFERROR(Returns!G188/G$18-1,"")</f>
        <v/>
      </c>
      <c r="I188" s="9"/>
      <c r="J188" s="17">
        <f t="shared" ca="1" si="45"/>
        <v>0</v>
      </c>
      <c r="K188" s="17">
        <f t="shared" ca="1" si="36"/>
        <v>0</v>
      </c>
      <c r="L188" s="17" t="str">
        <f t="shared" ca="1" si="37"/>
        <v/>
      </c>
      <c r="M188" s="9"/>
      <c r="N188" s="17" t="str">
        <f t="shared" si="38"/>
        <v/>
      </c>
      <c r="O188" s="17" t="str">
        <f t="shared" ca="1" si="39"/>
        <v/>
      </c>
      <c r="Q188" s="3">
        <f>+'Share Values'!E182</f>
        <v>42160</v>
      </c>
      <c r="R188" s="4">
        <f ca="1">+'Share Values'!CD182</f>
        <v>1014385.5900000001</v>
      </c>
      <c r="S188" s="9">
        <f t="shared" ca="1" si="33"/>
        <v>1.4385590000000059E-2</v>
      </c>
      <c r="T188" s="4">
        <f>+'Share Values'!C182</f>
        <v>14957.2</v>
      </c>
      <c r="U188" s="9">
        <f>Returns!T188/Returns!$T$18-1</f>
        <v>1.0253015791535702E-2</v>
      </c>
      <c r="V188" s="9"/>
      <c r="W188" s="17">
        <f t="shared" ca="1" si="40"/>
        <v>3.4948628799580383E-4</v>
      </c>
      <c r="X188" s="17">
        <f t="shared" ca="1" si="41"/>
        <v>0</v>
      </c>
      <c r="Y188" s="17" t="str">
        <f t="shared" ca="1" si="42"/>
        <v/>
      </c>
      <c r="Z188" s="17"/>
      <c r="AA188" s="17">
        <f t="shared" si="43"/>
        <v>-4.1413105716605614E-3</v>
      </c>
      <c r="AB188" s="17">
        <f t="shared" ca="1" si="44"/>
        <v>4.4907968596563652E-3</v>
      </c>
    </row>
    <row r="189" spans="2:28" x14ac:dyDescent="0.15">
      <c r="B189" s="2">
        <f t="shared" ca="1" si="34"/>
        <v>172</v>
      </c>
      <c r="D189" s="3">
        <f t="shared" si="35"/>
        <v>42785</v>
      </c>
      <c r="E189" s="4" t="str">
        <f t="shared" si="31"/>
        <v/>
      </c>
      <c r="F189" s="9" t="str">
        <f ca="1">IFERROR(Returns!E189/E$18-1,"")</f>
        <v/>
      </c>
      <c r="G189" s="4" t="str">
        <f t="shared" si="32"/>
        <v/>
      </c>
      <c r="H189" s="9" t="str">
        <f>IFERROR(Returns!G189/G$18-1,"")</f>
        <v/>
      </c>
      <c r="I189" s="9"/>
      <c r="J189" s="17">
        <f t="shared" ca="1" si="45"/>
        <v>0</v>
      </c>
      <c r="K189" s="17">
        <f t="shared" ca="1" si="36"/>
        <v>0</v>
      </c>
      <c r="L189" s="17" t="str">
        <f t="shared" ca="1" si="37"/>
        <v/>
      </c>
      <c r="M189" s="9"/>
      <c r="N189" s="17" t="str">
        <f t="shared" si="38"/>
        <v/>
      </c>
      <c r="O189" s="17" t="str">
        <f t="shared" ca="1" si="39"/>
        <v/>
      </c>
      <c r="Q189" s="3">
        <f>+'Share Values'!E183</f>
        <v>42163</v>
      </c>
      <c r="R189" s="4">
        <f ca="1">+'Share Values'!CD183</f>
        <v>1012041.25</v>
      </c>
      <c r="S189" s="9">
        <f t="shared" ca="1" si="33"/>
        <v>1.2041250000000003E-2</v>
      </c>
      <c r="T189" s="4">
        <f>+'Share Values'!C183</f>
        <v>14743.3</v>
      </c>
      <c r="U189" s="9">
        <f>Returns!T189/Returns!$T$18-1</f>
        <v>-4.1944155510826864E-3</v>
      </c>
      <c r="V189" s="9"/>
      <c r="W189" s="17">
        <f t="shared" ca="1" si="40"/>
        <v>-2.3110935556567291E-3</v>
      </c>
      <c r="X189" s="17">
        <f t="shared" ca="1" si="41"/>
        <v>-2.3110935556567291E-3</v>
      </c>
      <c r="Y189" s="17">
        <f t="shared" ca="1" si="42"/>
        <v>-2.3110935556567291E-3</v>
      </c>
      <c r="Z189" s="17"/>
      <c r="AA189" s="17">
        <f t="shared" si="43"/>
        <v>-1.430080496349595E-2</v>
      </c>
      <c r="AB189" s="17">
        <f t="shared" ca="1" si="44"/>
        <v>1.1989711407839221E-2</v>
      </c>
    </row>
    <row r="190" spans="2:28" x14ac:dyDescent="0.15">
      <c r="B190" s="2">
        <f t="shared" ca="1" si="34"/>
        <v>173</v>
      </c>
      <c r="D190" s="3">
        <f t="shared" si="35"/>
        <v>42786</v>
      </c>
      <c r="E190" s="4" t="str">
        <f t="shared" si="31"/>
        <v/>
      </c>
      <c r="F190" s="9" t="str">
        <f ca="1">IFERROR(Returns!E190/E$18-1,"")</f>
        <v/>
      </c>
      <c r="G190" s="4" t="str">
        <f t="shared" si="32"/>
        <v/>
      </c>
      <c r="H190" s="9" t="str">
        <f>IFERROR(Returns!G190/G$18-1,"")</f>
        <v/>
      </c>
      <c r="I190" s="9"/>
      <c r="J190" s="17">
        <f t="shared" ca="1" si="45"/>
        <v>0</v>
      </c>
      <c r="K190" s="17">
        <f t="shared" ca="1" si="36"/>
        <v>0</v>
      </c>
      <c r="L190" s="17" t="str">
        <f t="shared" ca="1" si="37"/>
        <v/>
      </c>
      <c r="M190" s="9"/>
      <c r="N190" s="17" t="str">
        <f t="shared" si="38"/>
        <v/>
      </c>
      <c r="O190" s="17" t="str">
        <f t="shared" ca="1" si="39"/>
        <v/>
      </c>
      <c r="Q190" s="3">
        <f>+'Share Values'!E184</f>
        <v>42164</v>
      </c>
      <c r="R190" s="4">
        <f ca="1">+'Share Values'!CD184</f>
        <v>1011332.8300000001</v>
      </c>
      <c r="S190" s="9">
        <f t="shared" ca="1" si="33"/>
        <v>1.1332830000000182E-2</v>
      </c>
      <c r="T190" s="4">
        <f>+'Share Values'!C184</f>
        <v>14817.7</v>
      </c>
      <c r="U190" s="9">
        <f>Returns!T190/Returns!$T$18-1</f>
        <v>8.3077795939323629E-4</v>
      </c>
      <c r="V190" s="9"/>
      <c r="W190" s="17">
        <f t="shared" ca="1" si="40"/>
        <v>-6.9999123059449886E-4</v>
      </c>
      <c r="X190" s="17">
        <f t="shared" ca="1" si="41"/>
        <v>-6.9999123059449886E-4</v>
      </c>
      <c r="Y190" s="17">
        <f t="shared" ca="1" si="42"/>
        <v>-3.0094670410292235E-3</v>
      </c>
      <c r="Z190" s="17"/>
      <c r="AA190" s="17">
        <f t="shared" si="43"/>
        <v>5.0463600415104892E-3</v>
      </c>
      <c r="AB190" s="17">
        <f t="shared" ca="1" si="44"/>
        <v>-5.7463512721049881E-3</v>
      </c>
    </row>
    <row r="191" spans="2:28" x14ac:dyDescent="0.15">
      <c r="B191" s="2">
        <f t="shared" ca="1" si="34"/>
        <v>174</v>
      </c>
      <c r="D191" s="3">
        <f t="shared" si="35"/>
        <v>42787</v>
      </c>
      <c r="E191" s="4" t="str">
        <f t="shared" si="31"/>
        <v/>
      </c>
      <c r="F191" s="9" t="str">
        <f ca="1">IFERROR(Returns!E191/E$18-1,"")</f>
        <v/>
      </c>
      <c r="G191" s="4" t="str">
        <f t="shared" si="32"/>
        <v/>
      </c>
      <c r="H191" s="9" t="str">
        <f>IFERROR(Returns!G191/G$18-1,"")</f>
        <v/>
      </c>
      <c r="I191" s="9"/>
      <c r="J191" s="17">
        <f t="shared" ca="1" si="45"/>
        <v>0</v>
      </c>
      <c r="K191" s="17">
        <f t="shared" ca="1" si="36"/>
        <v>0</v>
      </c>
      <c r="L191" s="17" t="str">
        <f t="shared" ca="1" si="37"/>
        <v/>
      </c>
      <c r="M191" s="9"/>
      <c r="N191" s="17" t="str">
        <f t="shared" si="38"/>
        <v/>
      </c>
      <c r="O191" s="17" t="str">
        <f t="shared" ca="1" si="39"/>
        <v/>
      </c>
      <c r="Q191" s="3">
        <f>+'Share Values'!E185</f>
        <v>42165</v>
      </c>
      <c r="R191" s="4">
        <f ca="1">+'Share Values'!CD185</f>
        <v>1010367.3600000001</v>
      </c>
      <c r="S191" s="9">
        <f t="shared" ca="1" si="33"/>
        <v>1.0367360000000048E-2</v>
      </c>
      <c r="T191" s="4">
        <f>+'Share Values'!C185</f>
        <v>14889</v>
      </c>
      <c r="U191" s="9">
        <f>Returns!T191/Returns!$T$18-1</f>
        <v>5.6465884069325512E-3</v>
      </c>
      <c r="V191" s="9"/>
      <c r="W191" s="17">
        <f t="shared" ca="1" si="40"/>
        <v>-9.5465110135894982E-4</v>
      </c>
      <c r="X191" s="17">
        <f t="shared" ca="1" si="41"/>
        <v>-9.5465110135894982E-4</v>
      </c>
      <c r="Y191" s="17">
        <f t="shared" ca="1" si="42"/>
        <v>-3.9612451513629798E-3</v>
      </c>
      <c r="Z191" s="17"/>
      <c r="AA191" s="17">
        <f t="shared" si="43"/>
        <v>4.8118128994378839E-3</v>
      </c>
      <c r="AB191" s="17">
        <f t="shared" ca="1" si="44"/>
        <v>-5.7664640007968337E-3</v>
      </c>
    </row>
    <row r="192" spans="2:28" x14ac:dyDescent="0.15">
      <c r="B192" s="2">
        <f t="shared" ca="1" si="34"/>
        <v>175</v>
      </c>
      <c r="D192" s="3">
        <f t="shared" si="35"/>
        <v>42788</v>
      </c>
      <c r="E192" s="4" t="str">
        <f t="shared" si="31"/>
        <v/>
      </c>
      <c r="F192" s="9" t="str">
        <f ca="1">IFERROR(Returns!E192/E$18-1,"")</f>
        <v/>
      </c>
      <c r="G192" s="4" t="str">
        <f t="shared" si="32"/>
        <v/>
      </c>
      <c r="H192" s="9" t="str">
        <f>IFERROR(Returns!G192/G$18-1,"")</f>
        <v/>
      </c>
      <c r="I192" s="9"/>
      <c r="J192" s="17">
        <f t="shared" ca="1" si="45"/>
        <v>0</v>
      </c>
      <c r="K192" s="17">
        <f t="shared" ca="1" si="36"/>
        <v>0</v>
      </c>
      <c r="L192" s="17" t="str">
        <f t="shared" ca="1" si="37"/>
        <v/>
      </c>
      <c r="M192" s="9"/>
      <c r="N192" s="17" t="str">
        <f t="shared" si="38"/>
        <v/>
      </c>
      <c r="O192" s="17" t="str">
        <f t="shared" ca="1" si="39"/>
        <v/>
      </c>
      <c r="Q192" s="3">
        <f>+'Share Values'!E186</f>
        <v>42166</v>
      </c>
      <c r="R192" s="4">
        <f ca="1">+'Share Values'!CD186</f>
        <v>1009313.8400000001</v>
      </c>
      <c r="S192" s="9">
        <f t="shared" ca="1" si="33"/>
        <v>9.3138400000001287E-3</v>
      </c>
      <c r="T192" s="4">
        <f>+'Share Values'!C186</f>
        <v>14830.9</v>
      </c>
      <c r="U192" s="9">
        <f>Returns!T192/Returns!$T$18-1</f>
        <v>1.722344549961452E-3</v>
      </c>
      <c r="V192" s="9"/>
      <c r="W192" s="17">
        <f t="shared" ca="1" si="40"/>
        <v>-1.0427098515930489E-3</v>
      </c>
      <c r="X192" s="17">
        <f t="shared" ca="1" si="41"/>
        <v>-1.0427098515930489E-3</v>
      </c>
      <c r="Y192" s="17">
        <f t="shared" ca="1" si="42"/>
        <v>-4.9998245736121438E-3</v>
      </c>
      <c r="Z192" s="17"/>
      <c r="AA192" s="17">
        <f t="shared" si="43"/>
        <v>-3.9022096850023225E-3</v>
      </c>
      <c r="AB192" s="17">
        <f t="shared" ca="1" si="44"/>
        <v>2.8594998334092736E-3</v>
      </c>
    </row>
    <row r="193" spans="2:28" x14ac:dyDescent="0.15">
      <c r="B193" s="2">
        <f t="shared" ca="1" si="34"/>
        <v>176</v>
      </c>
      <c r="D193" s="3">
        <f t="shared" si="35"/>
        <v>42789</v>
      </c>
      <c r="E193" s="4" t="str">
        <f t="shared" si="31"/>
        <v/>
      </c>
      <c r="F193" s="9" t="str">
        <f ca="1">IFERROR(Returns!E193/E$18-1,"")</f>
        <v/>
      </c>
      <c r="G193" s="4" t="str">
        <f t="shared" si="32"/>
        <v/>
      </c>
      <c r="H193" s="9" t="str">
        <f>IFERROR(Returns!G193/G$18-1,"")</f>
        <v/>
      </c>
      <c r="I193" s="9"/>
      <c r="J193" s="17">
        <f t="shared" ca="1" si="45"/>
        <v>0</v>
      </c>
      <c r="K193" s="17">
        <f t="shared" ca="1" si="36"/>
        <v>0</v>
      </c>
      <c r="L193" s="17" t="str">
        <f t="shared" ca="1" si="37"/>
        <v/>
      </c>
      <c r="M193" s="9"/>
      <c r="N193" s="17" t="str">
        <f t="shared" si="38"/>
        <v/>
      </c>
      <c r="O193" s="17" t="str">
        <f t="shared" ca="1" si="39"/>
        <v/>
      </c>
      <c r="Q193" s="3">
        <f>+'Share Values'!E187</f>
        <v>42167</v>
      </c>
      <c r="R193" s="4">
        <f ca="1">+'Share Values'!CD187</f>
        <v>1009640.96</v>
      </c>
      <c r="S193" s="9">
        <f t="shared" ca="1" si="33"/>
        <v>9.6409600000000317E-3</v>
      </c>
      <c r="T193" s="4">
        <f>+'Share Values'!C187</f>
        <v>14741.2</v>
      </c>
      <c r="U193" s="9">
        <f>Returns!T193/Returns!$T$18-1</f>
        <v>-4.3362556904912308E-3</v>
      </c>
      <c r="V193" s="9"/>
      <c r="W193" s="17">
        <f t="shared" ca="1" si="40"/>
        <v>3.2410137168037423E-4</v>
      </c>
      <c r="X193" s="17">
        <f t="shared" ca="1" si="41"/>
        <v>0</v>
      </c>
      <c r="Y193" s="17" t="str">
        <f t="shared" ca="1" si="42"/>
        <v/>
      </c>
      <c r="Z193" s="17"/>
      <c r="AA193" s="17">
        <f t="shared" si="43"/>
        <v>-6.0481831851066925E-3</v>
      </c>
      <c r="AB193" s="17">
        <f t="shared" ca="1" si="44"/>
        <v>6.3722845567870667E-3</v>
      </c>
    </row>
    <row r="194" spans="2:28" x14ac:dyDescent="0.15">
      <c r="B194" s="2">
        <f t="shared" ca="1" si="34"/>
        <v>177</v>
      </c>
      <c r="D194" s="3">
        <f t="shared" si="35"/>
        <v>42790</v>
      </c>
      <c r="E194" s="4" t="str">
        <f t="shared" si="31"/>
        <v/>
      </c>
      <c r="F194" s="9" t="str">
        <f ca="1">IFERROR(Returns!E194/E$18-1,"")</f>
        <v/>
      </c>
      <c r="G194" s="4" t="str">
        <f t="shared" si="32"/>
        <v/>
      </c>
      <c r="H194" s="9" t="str">
        <f>IFERROR(Returns!G194/G$18-1,"")</f>
        <v/>
      </c>
      <c r="I194" s="9"/>
      <c r="J194" s="17">
        <f t="shared" ca="1" si="45"/>
        <v>0</v>
      </c>
      <c r="K194" s="17">
        <f t="shared" ca="1" si="36"/>
        <v>0</v>
      </c>
      <c r="L194" s="17" t="str">
        <f t="shared" ca="1" si="37"/>
        <v/>
      </c>
      <c r="M194" s="9"/>
      <c r="N194" s="17" t="str">
        <f t="shared" si="38"/>
        <v/>
      </c>
      <c r="O194" s="17" t="str">
        <f t="shared" ca="1" si="39"/>
        <v/>
      </c>
      <c r="Q194" s="3">
        <f>+'Share Values'!E188</f>
        <v>42170</v>
      </c>
      <c r="R194" s="4">
        <f ca="1">+'Share Values'!CD188</f>
        <v>1009064.29</v>
      </c>
      <c r="S194" s="9">
        <f t="shared" ca="1" si="33"/>
        <v>9.0642899999999749E-3</v>
      </c>
      <c r="T194" s="4">
        <f>+'Share Values'!C188</f>
        <v>14756.1</v>
      </c>
      <c r="U194" s="9">
        <f>Returns!T194/Returns!$T$18-1</f>
        <v>-3.3298661299254739E-3</v>
      </c>
      <c r="V194" s="9"/>
      <c r="W194" s="17">
        <f t="shared" ca="1" si="40"/>
        <v>-5.7116343615848386E-4</v>
      </c>
      <c r="X194" s="17">
        <f t="shared" ca="1" si="41"/>
        <v>-5.7116343615848386E-4</v>
      </c>
      <c r="Y194" s="17">
        <f t="shared" ca="1" si="42"/>
        <v>-5.7116343615848386E-4</v>
      </c>
      <c r="Z194" s="17"/>
      <c r="AA194" s="17">
        <f t="shared" si="43"/>
        <v>1.0107725286949698E-3</v>
      </c>
      <c r="AB194" s="17">
        <f t="shared" ca="1" si="44"/>
        <v>-1.5819359648534537E-3</v>
      </c>
    </row>
    <row r="195" spans="2:28" x14ac:dyDescent="0.15">
      <c r="B195" s="2">
        <f t="shared" ca="1" si="34"/>
        <v>178</v>
      </c>
      <c r="D195" s="3">
        <f t="shared" si="35"/>
        <v>42791</v>
      </c>
      <c r="E195" s="4" t="str">
        <f t="shared" si="31"/>
        <v/>
      </c>
      <c r="F195" s="9" t="str">
        <f ca="1">IFERROR(Returns!E195/E$18-1,"")</f>
        <v/>
      </c>
      <c r="G195" s="4" t="str">
        <f t="shared" si="32"/>
        <v/>
      </c>
      <c r="H195" s="9" t="str">
        <f>IFERROR(Returns!G195/G$18-1,"")</f>
        <v/>
      </c>
      <c r="I195" s="9"/>
      <c r="J195" s="17">
        <f t="shared" ca="1" si="45"/>
        <v>0</v>
      </c>
      <c r="K195" s="17">
        <f t="shared" ca="1" si="36"/>
        <v>0</v>
      </c>
      <c r="L195" s="17" t="str">
        <f t="shared" ca="1" si="37"/>
        <v/>
      </c>
      <c r="M195" s="9"/>
      <c r="N195" s="17" t="str">
        <f t="shared" si="38"/>
        <v/>
      </c>
      <c r="O195" s="17" t="str">
        <f t="shared" ca="1" si="39"/>
        <v/>
      </c>
      <c r="Q195" s="3">
        <f>+'Share Values'!E189</f>
        <v>42171</v>
      </c>
      <c r="R195" s="4">
        <f ca="1">+'Share Values'!CD189</f>
        <v>1010997.3</v>
      </c>
      <c r="S195" s="9">
        <f t="shared" ca="1" si="33"/>
        <v>1.0997300000000099E-2</v>
      </c>
      <c r="T195" s="4">
        <f>+'Share Values'!C189</f>
        <v>14753.1</v>
      </c>
      <c r="U195" s="9">
        <f>Returns!T195/Returns!$T$18-1</f>
        <v>-3.5324949005092199E-3</v>
      </c>
      <c r="V195" s="9"/>
      <c r="W195" s="17">
        <f t="shared" ca="1" si="40"/>
        <v>1.9156460288571875E-3</v>
      </c>
      <c r="X195" s="17">
        <f t="shared" ca="1" si="41"/>
        <v>0</v>
      </c>
      <c r="Y195" s="17" t="str">
        <f t="shared" ca="1" si="42"/>
        <v/>
      </c>
      <c r="Z195" s="17"/>
      <c r="AA195" s="17">
        <f t="shared" si="43"/>
        <v>-2.033057515197223E-4</v>
      </c>
      <c r="AB195" s="17">
        <f t="shared" ca="1" si="44"/>
        <v>2.1189517803769098E-3</v>
      </c>
    </row>
    <row r="196" spans="2:28" x14ac:dyDescent="0.15">
      <c r="B196" s="2">
        <f t="shared" ca="1" si="34"/>
        <v>179</v>
      </c>
      <c r="D196" s="3">
        <f t="shared" si="35"/>
        <v>42792</v>
      </c>
      <c r="E196" s="4" t="str">
        <f t="shared" si="31"/>
        <v/>
      </c>
      <c r="F196" s="9" t="str">
        <f ca="1">IFERROR(Returns!E196/E$18-1,"")</f>
        <v/>
      </c>
      <c r="G196" s="4" t="str">
        <f t="shared" si="32"/>
        <v/>
      </c>
      <c r="H196" s="9" t="str">
        <f>IFERROR(Returns!G196/G$18-1,"")</f>
        <v/>
      </c>
      <c r="I196" s="9"/>
      <c r="J196" s="17">
        <f t="shared" ca="1" si="45"/>
        <v>0</v>
      </c>
      <c r="K196" s="17">
        <f t="shared" ca="1" si="36"/>
        <v>0</v>
      </c>
      <c r="L196" s="17" t="str">
        <f t="shared" ca="1" si="37"/>
        <v/>
      </c>
      <c r="M196" s="9"/>
      <c r="N196" s="17" t="str">
        <f t="shared" si="38"/>
        <v/>
      </c>
      <c r="O196" s="17" t="str">
        <f t="shared" ca="1" si="39"/>
        <v/>
      </c>
      <c r="Q196" s="3">
        <f>+'Share Values'!E190</f>
        <v>42172</v>
      </c>
      <c r="R196" s="4">
        <f ca="1">+'Share Values'!CD190</f>
        <v>1008819.98</v>
      </c>
      <c r="S196" s="9">
        <f t="shared" ca="1" si="33"/>
        <v>8.8199799999999495E-3</v>
      </c>
      <c r="T196" s="4">
        <f>+'Share Values'!C190</f>
        <v>14733</v>
      </c>
      <c r="U196" s="9">
        <f>Returns!T196/Returns!$T$18-1</f>
        <v>-4.890107663420129E-3</v>
      </c>
      <c r="V196" s="9"/>
      <c r="W196" s="17">
        <f t="shared" ca="1" si="40"/>
        <v>-2.1536358207880912E-3</v>
      </c>
      <c r="X196" s="17">
        <f t="shared" ca="1" si="41"/>
        <v>-2.1536358207880912E-3</v>
      </c>
      <c r="Y196" s="17">
        <f t="shared" ca="1" si="42"/>
        <v>-2.1536358207880912E-3</v>
      </c>
      <c r="Z196" s="17"/>
      <c r="AA196" s="17">
        <f t="shared" si="43"/>
        <v>-1.362425524127131E-3</v>
      </c>
      <c r="AB196" s="17">
        <f t="shared" ca="1" si="44"/>
        <v>-7.9121029666096021E-4</v>
      </c>
    </row>
    <row r="197" spans="2:28" x14ac:dyDescent="0.15">
      <c r="B197" s="2">
        <f t="shared" ca="1" si="34"/>
        <v>180</v>
      </c>
      <c r="D197" s="3">
        <f t="shared" si="35"/>
        <v>42793</v>
      </c>
      <c r="E197" s="4" t="str">
        <f t="shared" si="31"/>
        <v/>
      </c>
      <c r="F197" s="9" t="str">
        <f ca="1">IFERROR(Returns!E197/E$18-1,"")</f>
        <v/>
      </c>
      <c r="G197" s="4" t="str">
        <f t="shared" si="32"/>
        <v/>
      </c>
      <c r="H197" s="9" t="str">
        <f>IFERROR(Returns!G197/G$18-1,"")</f>
        <v/>
      </c>
      <c r="I197" s="9"/>
      <c r="J197" s="17">
        <f t="shared" ca="1" si="45"/>
        <v>0</v>
      </c>
      <c r="K197" s="17">
        <f t="shared" ca="1" si="36"/>
        <v>0</v>
      </c>
      <c r="L197" s="17" t="str">
        <f t="shared" ca="1" si="37"/>
        <v/>
      </c>
      <c r="M197" s="9"/>
      <c r="N197" s="17" t="str">
        <f t="shared" si="38"/>
        <v/>
      </c>
      <c r="O197" s="17" t="str">
        <f t="shared" ca="1" si="39"/>
        <v/>
      </c>
      <c r="Q197" s="3">
        <f>+'Share Values'!E191</f>
        <v>42173</v>
      </c>
      <c r="R197" s="4">
        <f ca="1">+'Share Values'!CD191</f>
        <v>1007525.26</v>
      </c>
      <c r="S197" s="9">
        <f t="shared" ca="1" si="33"/>
        <v>7.5252599999999781E-3</v>
      </c>
      <c r="T197" s="4">
        <f>+'Share Values'!C191</f>
        <v>14770.6</v>
      </c>
      <c r="U197" s="9">
        <f>Returns!T197/Returns!$T$18-1</f>
        <v>-2.3504937387709424E-3</v>
      </c>
      <c r="V197" s="9"/>
      <c r="W197" s="17">
        <f t="shared" ca="1" si="40"/>
        <v>-1.2834004338414529E-3</v>
      </c>
      <c r="X197" s="17">
        <f t="shared" ca="1" si="41"/>
        <v>-1.2834004338414529E-3</v>
      </c>
      <c r="Y197" s="17">
        <f t="shared" ca="1" si="42"/>
        <v>-3.4342722774828305E-3</v>
      </c>
      <c r="Z197" s="17"/>
      <c r="AA197" s="17">
        <f t="shared" si="43"/>
        <v>2.5520939387768671E-3</v>
      </c>
      <c r="AB197" s="17">
        <f t="shared" ca="1" si="44"/>
        <v>-3.8354943726183199E-3</v>
      </c>
    </row>
    <row r="198" spans="2:28" x14ac:dyDescent="0.15">
      <c r="B198" s="2">
        <f t="shared" ca="1" si="34"/>
        <v>181</v>
      </c>
      <c r="D198" s="3">
        <f t="shared" si="35"/>
        <v>42794</v>
      </c>
      <c r="E198" s="4" t="str">
        <f t="shared" si="31"/>
        <v/>
      </c>
      <c r="F198" s="9" t="str">
        <f ca="1">IFERROR(Returns!E198/E$18-1,"")</f>
        <v/>
      </c>
      <c r="G198" s="4" t="str">
        <f t="shared" si="32"/>
        <v/>
      </c>
      <c r="H198" s="9" t="str">
        <f>IFERROR(Returns!G198/G$18-1,"")</f>
        <v/>
      </c>
      <c r="I198" s="9"/>
      <c r="J198" s="17">
        <f t="shared" ca="1" si="45"/>
        <v>0</v>
      </c>
      <c r="K198" s="17">
        <f t="shared" ca="1" si="36"/>
        <v>0</v>
      </c>
      <c r="L198" s="17" t="str">
        <f t="shared" ca="1" si="37"/>
        <v/>
      </c>
      <c r="M198" s="9"/>
      <c r="N198" s="17" t="str">
        <f t="shared" si="38"/>
        <v/>
      </c>
      <c r="O198" s="17" t="str">
        <f t="shared" ca="1" si="39"/>
        <v/>
      </c>
      <c r="Q198" s="3">
        <f>+'Share Values'!E192</f>
        <v>42174</v>
      </c>
      <c r="R198" s="4">
        <f ca="1">+'Share Values'!CD192</f>
        <v>1004739.88</v>
      </c>
      <c r="S198" s="9">
        <f t="shared" ca="1" si="33"/>
        <v>4.7398800000000296E-3</v>
      </c>
      <c r="T198" s="4">
        <f>+'Share Values'!C192</f>
        <v>14653.1</v>
      </c>
      <c r="U198" s="9">
        <f>Returns!T198/Returns!$T$18-1</f>
        <v>-1.0286787253299456E-2</v>
      </c>
      <c r="V198" s="9"/>
      <c r="W198" s="17">
        <f t="shared" ca="1" si="40"/>
        <v>-2.7645758479544202E-3</v>
      </c>
      <c r="X198" s="17">
        <f t="shared" ca="1" si="41"/>
        <v>-2.7645758479544202E-3</v>
      </c>
      <c r="Y198" s="17">
        <f t="shared" ca="1" si="42"/>
        <v>-6.1893538192435704E-3</v>
      </c>
      <c r="Z198" s="17"/>
      <c r="AA198" s="17">
        <f t="shared" si="43"/>
        <v>-7.954991672647016E-3</v>
      </c>
      <c r="AB198" s="17">
        <f t="shared" ca="1" si="44"/>
        <v>5.1904158246925958E-3</v>
      </c>
    </row>
    <row r="199" spans="2:28" x14ac:dyDescent="0.15">
      <c r="B199" s="2">
        <f t="shared" ca="1" si="34"/>
        <v>182</v>
      </c>
      <c r="D199" s="3">
        <f t="shared" si="35"/>
        <v>42795</v>
      </c>
      <c r="E199" s="4" t="str">
        <f t="shared" si="31"/>
        <v/>
      </c>
      <c r="F199" s="9" t="str">
        <f ca="1">IFERROR(Returns!E199/E$18-1,"")</f>
        <v/>
      </c>
      <c r="G199" s="4" t="str">
        <f t="shared" si="32"/>
        <v/>
      </c>
      <c r="H199" s="9" t="str">
        <f>IFERROR(Returns!G199/G$18-1,"")</f>
        <v/>
      </c>
      <c r="I199" s="9"/>
      <c r="J199" s="17">
        <f t="shared" ca="1" si="45"/>
        <v>0</v>
      </c>
      <c r="K199" s="17">
        <f t="shared" ca="1" si="36"/>
        <v>0</v>
      </c>
      <c r="L199" s="17" t="str">
        <f t="shared" ca="1" si="37"/>
        <v/>
      </c>
      <c r="M199" s="9"/>
      <c r="N199" s="17" t="str">
        <f t="shared" si="38"/>
        <v/>
      </c>
      <c r="O199" s="17" t="str">
        <f t="shared" ca="1" si="39"/>
        <v/>
      </c>
      <c r="Q199" s="3">
        <f>+'Share Values'!E193</f>
        <v>42177</v>
      </c>
      <c r="R199" s="4">
        <f ca="1">+'Share Values'!CD193</f>
        <v>1005198.1000000001</v>
      </c>
      <c r="S199" s="9">
        <f t="shared" ca="1" si="33"/>
        <v>5.1981000000000943E-3</v>
      </c>
      <c r="T199" s="4">
        <f>+'Share Values'!C193</f>
        <v>14790.5</v>
      </c>
      <c r="U199" s="9">
        <f>Returns!T199/Returns!$T$18-1</f>
        <v>-1.0063895605657569E-3</v>
      </c>
      <c r="V199" s="9"/>
      <c r="W199" s="17">
        <f t="shared" ca="1" si="40"/>
        <v>4.5605833820405728E-4</v>
      </c>
      <c r="X199" s="17">
        <f t="shared" ca="1" si="41"/>
        <v>0</v>
      </c>
      <c r="Y199" s="17" t="str">
        <f t="shared" ca="1" si="42"/>
        <v/>
      </c>
      <c r="Z199" s="17"/>
      <c r="AA199" s="17">
        <f t="shared" si="43"/>
        <v>9.3768554094355583E-3</v>
      </c>
      <c r="AB199" s="17">
        <f t="shared" ca="1" si="44"/>
        <v>-8.920797071231501E-3</v>
      </c>
    </row>
    <row r="200" spans="2:28" x14ac:dyDescent="0.15">
      <c r="B200" s="2">
        <f t="shared" ca="1" si="34"/>
        <v>183</v>
      </c>
      <c r="D200" s="3">
        <f t="shared" si="35"/>
        <v>42796</v>
      </c>
      <c r="E200" s="4" t="str">
        <f t="shared" si="31"/>
        <v/>
      </c>
      <c r="F200" s="9" t="str">
        <f ca="1">IFERROR(Returns!E200/E$18-1,"")</f>
        <v/>
      </c>
      <c r="G200" s="4" t="str">
        <f t="shared" si="32"/>
        <v/>
      </c>
      <c r="H200" s="9" t="str">
        <f>IFERROR(Returns!G200/G$18-1,"")</f>
        <v/>
      </c>
      <c r="I200" s="9"/>
      <c r="J200" s="17">
        <f t="shared" ca="1" si="45"/>
        <v>0</v>
      </c>
      <c r="K200" s="17">
        <f t="shared" ca="1" si="36"/>
        <v>0</v>
      </c>
      <c r="L200" s="17" t="str">
        <f t="shared" ca="1" si="37"/>
        <v/>
      </c>
      <c r="M200" s="9"/>
      <c r="N200" s="17" t="str">
        <f t="shared" si="38"/>
        <v/>
      </c>
      <c r="O200" s="17" t="str">
        <f t="shared" ca="1" si="39"/>
        <v/>
      </c>
      <c r="Q200" s="3">
        <f>+'Share Values'!E194</f>
        <v>42178</v>
      </c>
      <c r="R200" s="4">
        <f ca="1">+'Share Values'!CD194</f>
        <v>1007557.88</v>
      </c>
      <c r="S200" s="9">
        <f t="shared" ca="1" si="33"/>
        <v>7.5578800000000168E-3</v>
      </c>
      <c r="T200" s="4">
        <f>+'Share Values'!C194</f>
        <v>14904.9</v>
      </c>
      <c r="U200" s="9">
        <f>Returns!T200/Returns!$T$18-1</f>
        <v>6.7205208910261494E-3</v>
      </c>
      <c r="V200" s="9"/>
      <c r="W200" s="17">
        <f t="shared" ca="1" si="40"/>
        <v>2.3475770596859125E-3</v>
      </c>
      <c r="X200" s="17">
        <f t="shared" ca="1" si="41"/>
        <v>0</v>
      </c>
      <c r="Y200" s="17" t="str">
        <f t="shared" ca="1" si="42"/>
        <v/>
      </c>
      <c r="Z200" s="17"/>
      <c r="AA200" s="17">
        <f t="shared" si="43"/>
        <v>7.7346945674587886E-3</v>
      </c>
      <c r="AB200" s="17">
        <f t="shared" ca="1" si="44"/>
        <v>-5.3871175077728761E-3</v>
      </c>
    </row>
    <row r="201" spans="2:28" x14ac:dyDescent="0.15">
      <c r="B201" s="2">
        <f t="shared" ca="1" si="34"/>
        <v>184</v>
      </c>
      <c r="D201" s="3">
        <f t="shared" si="35"/>
        <v>42797</v>
      </c>
      <c r="E201" s="4" t="str">
        <f t="shared" si="31"/>
        <v/>
      </c>
      <c r="F201" s="9" t="str">
        <f ca="1">IFERROR(Returns!E201/E$18-1,"")</f>
        <v/>
      </c>
      <c r="G201" s="4" t="str">
        <f t="shared" si="32"/>
        <v/>
      </c>
      <c r="H201" s="9" t="str">
        <f>IFERROR(Returns!G201/G$18-1,"")</f>
        <v/>
      </c>
      <c r="I201" s="9"/>
      <c r="J201" s="17">
        <f t="shared" ca="1" si="45"/>
        <v>0</v>
      </c>
      <c r="K201" s="17">
        <f t="shared" ca="1" si="36"/>
        <v>0</v>
      </c>
      <c r="L201" s="17" t="str">
        <f t="shared" ca="1" si="37"/>
        <v/>
      </c>
      <c r="M201" s="9"/>
      <c r="N201" s="17" t="str">
        <f t="shared" si="38"/>
        <v/>
      </c>
      <c r="O201" s="17" t="str">
        <f t="shared" ca="1" si="39"/>
        <v/>
      </c>
      <c r="Q201" s="3">
        <f>+'Share Values'!E195</f>
        <v>42179</v>
      </c>
      <c r="R201" s="4">
        <f ca="1">+'Share Values'!CD195</f>
        <v>1007963.51</v>
      </c>
      <c r="S201" s="9">
        <f t="shared" ca="1" si="33"/>
        <v>7.9635099999999515E-3</v>
      </c>
      <c r="T201" s="4">
        <f>+'Share Values'!C195</f>
        <v>14947.5</v>
      </c>
      <c r="U201" s="9">
        <f>Returns!T201/Returns!$T$18-1</f>
        <v>9.5978494333148756E-3</v>
      </c>
      <c r="V201" s="9"/>
      <c r="W201" s="17">
        <f t="shared" ca="1" si="40"/>
        <v>4.0258729354580858E-4</v>
      </c>
      <c r="X201" s="17">
        <f t="shared" ca="1" si="41"/>
        <v>0</v>
      </c>
      <c r="Y201" s="17" t="str">
        <f t="shared" ca="1" si="42"/>
        <v/>
      </c>
      <c r="Z201" s="17"/>
      <c r="AA201" s="17">
        <f t="shared" si="43"/>
        <v>2.8581204838677987E-3</v>
      </c>
      <c r="AB201" s="17">
        <f t="shared" ca="1" si="44"/>
        <v>-2.4555331903219901E-3</v>
      </c>
    </row>
    <row r="202" spans="2:28" x14ac:dyDescent="0.15">
      <c r="B202" s="2">
        <f t="shared" ca="1" si="34"/>
        <v>185</v>
      </c>
      <c r="D202" s="3">
        <f t="shared" si="35"/>
        <v>42798</v>
      </c>
      <c r="E202" s="4" t="str">
        <f t="shared" si="31"/>
        <v/>
      </c>
      <c r="F202" s="9" t="str">
        <f ca="1">IFERROR(Returns!E202/E$18-1,"")</f>
        <v/>
      </c>
      <c r="G202" s="4" t="str">
        <f t="shared" si="32"/>
        <v/>
      </c>
      <c r="H202" s="9" t="str">
        <f>IFERROR(Returns!G202/G$18-1,"")</f>
        <v/>
      </c>
      <c r="I202" s="9"/>
      <c r="J202" s="17">
        <f t="shared" ca="1" si="45"/>
        <v>0</v>
      </c>
      <c r="K202" s="17">
        <f t="shared" ca="1" si="36"/>
        <v>0</v>
      </c>
      <c r="L202" s="17" t="str">
        <f t="shared" ca="1" si="37"/>
        <v/>
      </c>
      <c r="M202" s="9"/>
      <c r="N202" s="17" t="str">
        <f t="shared" si="38"/>
        <v/>
      </c>
      <c r="O202" s="17" t="str">
        <f t="shared" ca="1" si="39"/>
        <v/>
      </c>
      <c r="Q202" s="3">
        <f>+'Share Values'!E196</f>
        <v>42180</v>
      </c>
      <c r="R202" s="4">
        <f ca="1">+'Share Values'!CD196</f>
        <v>1005499.39</v>
      </c>
      <c r="S202" s="9">
        <f t="shared" ca="1" si="33"/>
        <v>5.4993899999999929E-3</v>
      </c>
      <c r="T202" s="4">
        <f>+'Share Values'!C196</f>
        <v>14897.5</v>
      </c>
      <c r="U202" s="9">
        <f>Returns!T202/Returns!$T$18-1</f>
        <v>6.2207032569197018E-3</v>
      </c>
      <c r="V202" s="9"/>
      <c r="W202" s="17">
        <f t="shared" ca="1" si="40"/>
        <v>-2.4446519894355534E-3</v>
      </c>
      <c r="X202" s="17">
        <f t="shared" ca="1" si="41"/>
        <v>-2.4446519894355534E-3</v>
      </c>
      <c r="Y202" s="17">
        <f t="shared" ca="1" si="42"/>
        <v>-2.4446519894355534E-3</v>
      </c>
      <c r="Z202" s="17"/>
      <c r="AA202" s="17">
        <f t="shared" si="43"/>
        <v>-3.3450409767519229E-3</v>
      </c>
      <c r="AB202" s="17">
        <f t="shared" ca="1" si="44"/>
        <v>9.0038898731636952E-4</v>
      </c>
    </row>
    <row r="203" spans="2:28" x14ac:dyDescent="0.15">
      <c r="B203" s="2">
        <f t="shared" ca="1" si="34"/>
        <v>186</v>
      </c>
      <c r="D203" s="3">
        <f t="shared" si="35"/>
        <v>42799</v>
      </c>
      <c r="E203" s="4" t="str">
        <f t="shared" si="31"/>
        <v/>
      </c>
      <c r="F203" s="9" t="str">
        <f ca="1">IFERROR(Returns!E203/E$18-1,"")</f>
        <v/>
      </c>
      <c r="G203" s="4" t="str">
        <f t="shared" si="32"/>
        <v/>
      </c>
      <c r="H203" s="9" t="str">
        <f>IFERROR(Returns!G203/G$18-1,"")</f>
        <v/>
      </c>
      <c r="I203" s="9"/>
      <c r="J203" s="17">
        <f t="shared" ca="1" si="45"/>
        <v>0</v>
      </c>
      <c r="K203" s="17">
        <f t="shared" ca="1" si="36"/>
        <v>0</v>
      </c>
      <c r="L203" s="17" t="str">
        <f t="shared" ca="1" si="37"/>
        <v/>
      </c>
      <c r="M203" s="9"/>
      <c r="N203" s="17" t="str">
        <f t="shared" si="38"/>
        <v/>
      </c>
      <c r="O203" s="17" t="str">
        <f t="shared" ca="1" si="39"/>
        <v/>
      </c>
      <c r="Q203" s="3">
        <f>+'Share Values'!E197</f>
        <v>42181</v>
      </c>
      <c r="R203" s="4">
        <f ca="1">+'Share Values'!CD197</f>
        <v>1002969.38</v>
      </c>
      <c r="S203" s="9">
        <f t="shared" ca="1" si="33"/>
        <v>2.9693799999999104E-3</v>
      </c>
      <c r="T203" s="4">
        <f>+'Share Values'!C197</f>
        <v>14808.1</v>
      </c>
      <c r="U203" s="9">
        <f>Returns!T203/Returns!$T$18-1</f>
        <v>1.8236589352538246E-4</v>
      </c>
      <c r="V203" s="9"/>
      <c r="W203" s="17">
        <f t="shared" ca="1" si="40"/>
        <v>-2.516172585644294E-3</v>
      </c>
      <c r="X203" s="17">
        <f t="shared" ca="1" si="41"/>
        <v>-2.516172585644294E-3</v>
      </c>
      <c r="Y203" s="17">
        <f t="shared" ca="1" si="42"/>
        <v>-4.9546734087625444E-3</v>
      </c>
      <c r="Z203" s="17"/>
      <c r="AA203" s="17">
        <f t="shared" si="43"/>
        <v>-6.0010068803489913E-3</v>
      </c>
      <c r="AB203" s="17">
        <f t="shared" ca="1" si="44"/>
        <v>3.4848342947046973E-3</v>
      </c>
    </row>
    <row r="204" spans="2:28" x14ac:dyDescent="0.15">
      <c r="B204" s="2">
        <f t="shared" ca="1" si="34"/>
        <v>187</v>
      </c>
      <c r="D204" s="3">
        <f t="shared" si="35"/>
        <v>42800</v>
      </c>
      <c r="E204" s="4" t="str">
        <f t="shared" si="31"/>
        <v/>
      </c>
      <c r="F204" s="9" t="str">
        <f ca="1">IFERROR(Returns!E204/E$18-1,"")</f>
        <v/>
      </c>
      <c r="G204" s="4" t="str">
        <f t="shared" si="32"/>
        <v/>
      </c>
      <c r="H204" s="9" t="str">
        <f>IFERROR(Returns!G204/G$18-1,"")</f>
        <v/>
      </c>
      <c r="I204" s="9"/>
      <c r="J204" s="17">
        <f t="shared" ca="1" si="45"/>
        <v>0</v>
      </c>
      <c r="K204" s="17">
        <f t="shared" ca="1" si="36"/>
        <v>0</v>
      </c>
      <c r="L204" s="17" t="str">
        <f t="shared" ca="1" si="37"/>
        <v/>
      </c>
      <c r="M204" s="9"/>
      <c r="N204" s="17" t="str">
        <f t="shared" si="38"/>
        <v/>
      </c>
      <c r="O204" s="17" t="str">
        <f t="shared" ca="1" si="39"/>
        <v/>
      </c>
      <c r="Q204" s="3">
        <f>+'Share Values'!E198</f>
        <v>42184</v>
      </c>
      <c r="R204" s="4">
        <f ca="1">+'Share Values'!CD198</f>
        <v>1000323.1000000001</v>
      </c>
      <c r="S204" s="9">
        <f t="shared" ca="1" si="33"/>
        <v>3.2310000000013162E-4</v>
      </c>
      <c r="T204" s="4">
        <f>+'Share Values'!C198</f>
        <v>14490.2</v>
      </c>
      <c r="U204" s="9">
        <f>Returns!T204/Returns!$T$18-1</f>
        <v>-2.1289529495994608E-2</v>
      </c>
      <c r="V204" s="9"/>
      <c r="W204" s="17">
        <f t="shared" ca="1" si="40"/>
        <v>-2.6384454528411982E-3</v>
      </c>
      <c r="X204" s="17">
        <f t="shared" ca="1" si="41"/>
        <v>-2.6384454528411982E-3</v>
      </c>
      <c r="Y204" s="17">
        <f t="shared" ca="1" si="42"/>
        <v>-7.5800462260781076E-3</v>
      </c>
      <c r="Z204" s="17"/>
      <c r="AA204" s="17">
        <f t="shared" si="43"/>
        <v>-2.1467980362099071E-2</v>
      </c>
      <c r="AB204" s="17">
        <f t="shared" ca="1" si="44"/>
        <v>1.8829534909257872E-2</v>
      </c>
    </row>
    <row r="205" spans="2:28" x14ac:dyDescent="0.15">
      <c r="B205" s="2">
        <f t="shared" ca="1" si="34"/>
        <v>188</v>
      </c>
      <c r="D205" s="3">
        <f t="shared" si="35"/>
        <v>42801</v>
      </c>
      <c r="E205" s="4" t="str">
        <f t="shared" si="31"/>
        <v/>
      </c>
      <c r="F205" s="9" t="str">
        <f ca="1">IFERROR(Returns!E205/E$18-1,"")</f>
        <v/>
      </c>
      <c r="G205" s="4" t="str">
        <f t="shared" si="32"/>
        <v/>
      </c>
      <c r="H205" s="9" t="str">
        <f>IFERROR(Returns!G205/G$18-1,"")</f>
        <v/>
      </c>
      <c r="I205" s="9"/>
      <c r="J205" s="17">
        <f t="shared" ca="1" si="45"/>
        <v>0</v>
      </c>
      <c r="K205" s="17">
        <f t="shared" ca="1" si="36"/>
        <v>0</v>
      </c>
      <c r="L205" s="17" t="str">
        <f t="shared" ca="1" si="37"/>
        <v/>
      </c>
      <c r="M205" s="9"/>
      <c r="N205" s="17" t="str">
        <f t="shared" si="38"/>
        <v/>
      </c>
      <c r="O205" s="17" t="str">
        <f t="shared" ca="1" si="39"/>
        <v/>
      </c>
      <c r="Q205" s="3">
        <f>+'Share Values'!E199</f>
        <v>42185</v>
      </c>
      <c r="R205" s="4">
        <f ca="1">+'Share Values'!CD199</f>
        <v>1000874.4800000001</v>
      </c>
      <c r="S205" s="9">
        <f t="shared" ca="1" si="33"/>
        <v>8.744800000000108E-4</v>
      </c>
      <c r="T205" s="4">
        <f>+'Share Values'!C199</f>
        <v>14553.3</v>
      </c>
      <c r="U205" s="9">
        <f>Returns!T205/Returns!$T$18-1</f>
        <v>-1.702757102138408E-2</v>
      </c>
      <c r="V205" s="9"/>
      <c r="W205" s="17">
        <f t="shared" ca="1" si="40"/>
        <v>5.512019066640228E-4</v>
      </c>
      <c r="X205" s="17">
        <f t="shared" ca="1" si="41"/>
        <v>0</v>
      </c>
      <c r="Y205" s="17" t="str">
        <f t="shared" ca="1" si="42"/>
        <v/>
      </c>
      <c r="Z205" s="17"/>
      <c r="AA205" s="17">
        <f t="shared" si="43"/>
        <v>4.3546672923768792E-3</v>
      </c>
      <c r="AB205" s="17">
        <f t="shared" ca="1" si="44"/>
        <v>-3.8034653857128564E-3</v>
      </c>
    </row>
    <row r="206" spans="2:28" x14ac:dyDescent="0.15">
      <c r="B206" s="2">
        <f t="shared" ca="1" si="34"/>
        <v>189</v>
      </c>
      <c r="D206" s="3">
        <f t="shared" si="35"/>
        <v>42802</v>
      </c>
      <c r="E206" s="4" t="str">
        <f t="shared" si="31"/>
        <v/>
      </c>
      <c r="F206" s="9" t="str">
        <f ca="1">IFERROR(Returns!E206/E$18-1,"")</f>
        <v/>
      </c>
      <c r="G206" s="4" t="str">
        <f t="shared" si="32"/>
        <v/>
      </c>
      <c r="H206" s="9" t="str">
        <f>IFERROR(Returns!G206/G$18-1,"")</f>
        <v/>
      </c>
      <c r="I206" s="9"/>
      <c r="J206" s="17">
        <f t="shared" ca="1" si="45"/>
        <v>0</v>
      </c>
      <c r="K206" s="17">
        <f t="shared" ca="1" si="36"/>
        <v>0</v>
      </c>
      <c r="L206" s="17" t="str">
        <f t="shared" ca="1" si="37"/>
        <v/>
      </c>
      <c r="M206" s="9"/>
      <c r="N206" s="17" t="str">
        <f t="shared" si="38"/>
        <v/>
      </c>
      <c r="O206" s="17" t="str">
        <f t="shared" ca="1" si="39"/>
        <v/>
      </c>
      <c r="Q206" s="3">
        <f>+'Share Values'!E200</f>
        <v>42187</v>
      </c>
      <c r="R206" s="4">
        <f ca="1">+'Share Values'!CD200</f>
        <v>1000055.47</v>
      </c>
      <c r="S206" s="9">
        <f t="shared" ca="1" si="33"/>
        <v>5.5469999999946396E-5</v>
      </c>
      <c r="T206" s="4">
        <f>+'Share Values'!C200</f>
        <v>14638</v>
      </c>
      <c r="U206" s="9">
        <f>Returns!T206/Returns!$T$18-1</f>
        <v>-1.1306685398570715E-2</v>
      </c>
      <c r="V206" s="9"/>
      <c r="W206" s="17">
        <f t="shared" ca="1" si="40"/>
        <v>-8.182944178976026E-4</v>
      </c>
      <c r="X206" s="17">
        <f t="shared" ca="1" si="41"/>
        <v>-8.182944178976026E-4</v>
      </c>
      <c r="Y206" s="17">
        <f t="shared" ca="1" si="42"/>
        <v>-8.182944178976026E-4</v>
      </c>
      <c r="Z206" s="17"/>
      <c r="AA206" s="17">
        <f t="shared" si="43"/>
        <v>5.8199858451348785E-3</v>
      </c>
      <c r="AB206" s="17">
        <f t="shared" ca="1" si="44"/>
        <v>-6.6382802630324811E-3</v>
      </c>
    </row>
    <row r="207" spans="2:28" x14ac:dyDescent="0.15">
      <c r="B207" s="2">
        <f t="shared" ca="1" si="34"/>
        <v>190</v>
      </c>
      <c r="D207" s="3">
        <f t="shared" si="35"/>
        <v>42803</v>
      </c>
      <c r="E207" s="4" t="str">
        <f t="shared" si="31"/>
        <v/>
      </c>
      <c r="F207" s="9" t="str">
        <f ca="1">IFERROR(Returns!E207/E$18-1,"")</f>
        <v/>
      </c>
      <c r="G207" s="4" t="str">
        <f t="shared" si="32"/>
        <v/>
      </c>
      <c r="H207" s="9" t="str">
        <f>IFERROR(Returns!G207/G$18-1,"")</f>
        <v/>
      </c>
      <c r="I207" s="9"/>
      <c r="J207" s="17">
        <f t="shared" ca="1" si="45"/>
        <v>0</v>
      </c>
      <c r="K207" s="17">
        <f t="shared" ca="1" si="36"/>
        <v>0</v>
      </c>
      <c r="L207" s="17" t="str">
        <f t="shared" ca="1" si="37"/>
        <v/>
      </c>
      <c r="M207" s="9"/>
      <c r="N207" s="17" t="str">
        <f t="shared" si="38"/>
        <v/>
      </c>
      <c r="O207" s="17" t="str">
        <f t="shared" ca="1" si="39"/>
        <v/>
      </c>
      <c r="Q207" s="3">
        <f>+'Share Values'!E201</f>
        <v>42188</v>
      </c>
      <c r="R207" s="4">
        <f ca="1">+'Share Values'!CD201</f>
        <v>998774.33000000007</v>
      </c>
      <c r="S207" s="9">
        <f t="shared" ca="1" si="33"/>
        <v>-1.2256699999999565E-3</v>
      </c>
      <c r="T207" s="4">
        <f>+'Share Values'!C201</f>
        <v>14682.4</v>
      </c>
      <c r="U207" s="9">
        <f>Returns!T207/Returns!$T$18-1</f>
        <v>-8.3077795939319188E-3</v>
      </c>
      <c r="V207" s="9"/>
      <c r="W207" s="17">
        <f t="shared" ca="1" si="40"/>
        <v>-1.281068939105845E-3</v>
      </c>
      <c r="X207" s="17">
        <f t="shared" ca="1" si="41"/>
        <v>-1.281068939105845E-3</v>
      </c>
      <c r="Y207" s="17">
        <f t="shared" ca="1" si="42"/>
        <v>-2.0983150654416693E-3</v>
      </c>
      <c r="Z207" s="17"/>
      <c r="AA207" s="17">
        <f t="shared" si="43"/>
        <v>3.0332012570022382E-3</v>
      </c>
      <c r="AB207" s="17">
        <f t="shared" ca="1" si="44"/>
        <v>-4.3142701961080832E-3</v>
      </c>
    </row>
    <row r="208" spans="2:28" x14ac:dyDescent="0.15">
      <c r="B208" s="2">
        <f t="shared" ca="1" si="34"/>
        <v>191</v>
      </c>
      <c r="D208" s="3">
        <f t="shared" si="35"/>
        <v>42804</v>
      </c>
      <c r="E208" s="4" t="str">
        <f t="shared" si="31"/>
        <v/>
      </c>
      <c r="F208" s="9" t="str">
        <f ca="1">IFERROR(Returns!E208/E$18-1,"")</f>
        <v/>
      </c>
      <c r="G208" s="4" t="str">
        <f t="shared" si="32"/>
        <v/>
      </c>
      <c r="H208" s="9" t="str">
        <f>IFERROR(Returns!G208/G$18-1,"")</f>
        <v/>
      </c>
      <c r="I208" s="9"/>
      <c r="J208" s="17">
        <f t="shared" ca="1" si="45"/>
        <v>0</v>
      </c>
      <c r="K208" s="17">
        <f t="shared" ca="1" si="36"/>
        <v>0</v>
      </c>
      <c r="L208" s="17" t="str">
        <f t="shared" ca="1" si="37"/>
        <v/>
      </c>
      <c r="M208" s="9"/>
      <c r="N208" s="17" t="str">
        <f t="shared" si="38"/>
        <v/>
      </c>
      <c r="O208" s="17" t="str">
        <f t="shared" ca="1" si="39"/>
        <v/>
      </c>
      <c r="Q208" s="3">
        <f>+'Share Values'!E202</f>
        <v>42191</v>
      </c>
      <c r="R208" s="4">
        <f ca="1">+'Share Values'!CD202</f>
        <v>996837.56</v>
      </c>
      <c r="S208" s="9">
        <f t="shared" ca="1" si="33"/>
        <v>-3.1624399999999886E-3</v>
      </c>
      <c r="T208" s="4">
        <f>+'Share Values'!C202</f>
        <v>14593.6</v>
      </c>
      <c r="U208" s="9">
        <f>Returns!T208/Returns!$T$18-1</f>
        <v>-1.4305591203209622E-2</v>
      </c>
      <c r="V208" s="9"/>
      <c r="W208" s="17">
        <f t="shared" ca="1" si="40"/>
        <v>-1.9391467540019747E-3</v>
      </c>
      <c r="X208" s="17">
        <f t="shared" ca="1" si="41"/>
        <v>-1.9391467540019747E-3</v>
      </c>
      <c r="Y208" s="17">
        <f t="shared" ca="1" si="42"/>
        <v>-4.0333928785956097E-3</v>
      </c>
      <c r="Z208" s="17"/>
      <c r="AA208" s="17">
        <f t="shared" si="43"/>
        <v>-6.0480575382770851E-3</v>
      </c>
      <c r="AB208" s="17">
        <f t="shared" ca="1" si="44"/>
        <v>4.1089107842751105E-3</v>
      </c>
    </row>
    <row r="209" spans="2:28" x14ac:dyDescent="0.15">
      <c r="B209" s="2">
        <f t="shared" ca="1" si="34"/>
        <v>192</v>
      </c>
      <c r="D209" s="3">
        <f t="shared" si="35"/>
        <v>42805</v>
      </c>
      <c r="E209" s="4" t="str">
        <f t="shared" si="31"/>
        <v/>
      </c>
      <c r="F209" s="9" t="str">
        <f ca="1">IFERROR(Returns!E209/E$18-1,"")</f>
        <v/>
      </c>
      <c r="G209" s="4" t="str">
        <f t="shared" si="32"/>
        <v/>
      </c>
      <c r="H209" s="9" t="str">
        <f>IFERROR(Returns!G209/G$18-1,"")</f>
        <v/>
      </c>
      <c r="I209" s="9"/>
      <c r="J209" s="17">
        <f t="shared" ca="1" si="45"/>
        <v>0</v>
      </c>
      <c r="K209" s="17">
        <f t="shared" ca="1" si="36"/>
        <v>0</v>
      </c>
      <c r="L209" s="17" t="str">
        <f t="shared" ca="1" si="37"/>
        <v/>
      </c>
      <c r="M209" s="9"/>
      <c r="N209" s="17" t="str">
        <f t="shared" si="38"/>
        <v/>
      </c>
      <c r="O209" s="17" t="str">
        <f t="shared" ca="1" si="39"/>
        <v/>
      </c>
      <c r="Q209" s="3">
        <f>+'Share Values'!E203</f>
        <v>42192</v>
      </c>
      <c r="R209" s="4">
        <f ca="1">+'Share Values'!CD203</f>
        <v>997789.92</v>
      </c>
      <c r="S209" s="9">
        <f t="shared" ca="1" si="33"/>
        <v>-2.2100800000000032E-3</v>
      </c>
      <c r="T209" s="4">
        <f>+'Share Values'!C203</f>
        <v>14624.5</v>
      </c>
      <c r="U209" s="9">
        <f>Returns!T209/Returns!$T$18-1</f>
        <v>-1.2218514866197405E-2</v>
      </c>
      <c r="V209" s="9"/>
      <c r="W209" s="17">
        <f t="shared" ca="1" si="40"/>
        <v>9.5538133615269416E-4</v>
      </c>
      <c r="X209" s="17">
        <f t="shared" ca="1" si="41"/>
        <v>0</v>
      </c>
      <c r="Y209" s="17" t="str">
        <f t="shared" ca="1" si="42"/>
        <v/>
      </c>
      <c r="Z209" s="17"/>
      <c r="AA209" s="17">
        <f t="shared" si="43"/>
        <v>2.1173665168292555E-3</v>
      </c>
      <c r="AB209" s="17">
        <f t="shared" ca="1" si="44"/>
        <v>-1.1619851806765613E-3</v>
      </c>
    </row>
    <row r="210" spans="2:28" x14ac:dyDescent="0.15">
      <c r="B210" s="2">
        <f t="shared" ca="1" si="34"/>
        <v>193</v>
      </c>
      <c r="D210" s="3">
        <f t="shared" si="35"/>
        <v>42806</v>
      </c>
      <c r="E210" s="4" t="str">
        <f t="shared" ref="E210:E273" si="46">+IFERROR(VLOOKUP(D210,$Q$18:$U$1048576,COLUMNS($Q$18:$R$18),FALSE),"")</f>
        <v/>
      </c>
      <c r="F210" s="9" t="str">
        <f ca="1">IFERROR(Returns!E210/E$18-1,"")</f>
        <v/>
      </c>
      <c r="G210" s="4" t="str">
        <f t="shared" ref="G210:G273" si="47">+IFERROR(VLOOKUP(D210,$Q$18:$U$1048576,COLUMNS($Q$18:$T$18),FALSE),"")</f>
        <v/>
      </c>
      <c r="H210" s="9" t="str">
        <f>IFERROR(Returns!G210/G$18-1,"")</f>
        <v/>
      </c>
      <c r="I210" s="9"/>
      <c r="J210" s="17">
        <f t="shared" ca="1" si="45"/>
        <v>0</v>
      </c>
      <c r="K210" s="17">
        <f t="shared" ca="1" si="36"/>
        <v>0</v>
      </c>
      <c r="L210" s="17" t="str">
        <f t="shared" ca="1" si="37"/>
        <v/>
      </c>
      <c r="M210" s="9"/>
      <c r="N210" s="17" t="str">
        <f t="shared" si="38"/>
        <v/>
      </c>
      <c r="O210" s="17" t="str">
        <f t="shared" ca="1" si="39"/>
        <v/>
      </c>
      <c r="Q210" s="3">
        <f>+'Share Values'!E204</f>
        <v>42193</v>
      </c>
      <c r="R210" s="4">
        <f ca="1">+'Share Values'!CD204</f>
        <v>995560.46000000008</v>
      </c>
      <c r="S210" s="9">
        <f t="shared" ref="S210:S273" ca="1" si="48">R210/$R$18-1</f>
        <v>-4.4395399999999086E-3</v>
      </c>
      <c r="T210" s="4">
        <f>+'Share Values'!C204</f>
        <v>14412.1</v>
      </c>
      <c r="U210" s="9">
        <f>Returns!T210/Returns!$T$18-1</f>
        <v>-2.6564631823523754E-2</v>
      </c>
      <c r="V210" s="9"/>
      <c r="W210" s="17">
        <f t="shared" ca="1" si="40"/>
        <v>-2.234398198771137E-3</v>
      </c>
      <c r="X210" s="17">
        <f t="shared" ca="1" si="41"/>
        <v>-2.234398198771137E-3</v>
      </c>
      <c r="Y210" s="17">
        <f t="shared" ca="1" si="42"/>
        <v>-2.234398198771137E-3</v>
      </c>
      <c r="Z210" s="17"/>
      <c r="AA210" s="17">
        <f t="shared" si="43"/>
        <v>-1.4523573455502703E-2</v>
      </c>
      <c r="AB210" s="17">
        <f t="shared" ca="1" si="44"/>
        <v>1.2289175256731566E-2</v>
      </c>
    </row>
    <row r="211" spans="2:28" x14ac:dyDescent="0.15">
      <c r="B211" s="2">
        <f t="shared" ca="1" si="34"/>
        <v>194</v>
      </c>
      <c r="D211" s="3">
        <f t="shared" si="35"/>
        <v>42807</v>
      </c>
      <c r="E211" s="4" t="str">
        <f t="shared" si="46"/>
        <v/>
      </c>
      <c r="F211" s="9" t="str">
        <f ca="1">IFERROR(Returns!E211/E$18-1,"")</f>
        <v/>
      </c>
      <c r="G211" s="4" t="str">
        <f t="shared" si="47"/>
        <v/>
      </c>
      <c r="H211" s="9" t="str">
        <f>IFERROR(Returns!G211/G$18-1,"")</f>
        <v/>
      </c>
      <c r="I211" s="9"/>
      <c r="J211" s="17">
        <f t="shared" ca="1" si="45"/>
        <v>0</v>
      </c>
      <c r="K211" s="17">
        <f t="shared" ca="1" si="36"/>
        <v>0</v>
      </c>
      <c r="L211" s="17" t="str">
        <f t="shared" ca="1" si="37"/>
        <v/>
      </c>
      <c r="M211" s="9"/>
      <c r="N211" s="17" t="str">
        <f t="shared" si="38"/>
        <v/>
      </c>
      <c r="O211" s="17" t="str">
        <f t="shared" ca="1" si="39"/>
        <v/>
      </c>
      <c r="Q211" s="3">
        <f>+'Share Values'!E205</f>
        <v>42194</v>
      </c>
      <c r="R211" s="4">
        <f ca="1">+'Share Values'!CD205</f>
        <v>994835.79</v>
      </c>
      <c r="S211" s="9">
        <f t="shared" ca="1" si="48"/>
        <v>-5.1642100000000024E-3</v>
      </c>
      <c r="T211" s="4">
        <f>+'Share Values'!C205</f>
        <v>14278.5</v>
      </c>
      <c r="U211" s="9">
        <f>Returns!T211/Returns!$T$18-1</f>
        <v>-3.5588366406851479E-2</v>
      </c>
      <c r="V211" s="9"/>
      <c r="W211" s="17">
        <f t="shared" ca="1" si="40"/>
        <v>-7.2790154803858975E-4</v>
      </c>
      <c r="X211" s="17">
        <f t="shared" ca="1" si="41"/>
        <v>-7.2790154803858975E-4</v>
      </c>
      <c r="Y211" s="17">
        <f t="shared" ca="1" si="42"/>
        <v>-2.9606733249019079E-3</v>
      </c>
      <c r="Z211" s="17"/>
      <c r="AA211" s="17">
        <f t="shared" si="43"/>
        <v>-9.2699884125144738E-3</v>
      </c>
      <c r="AB211" s="17">
        <f t="shared" ca="1" si="44"/>
        <v>8.5420868644758841E-3</v>
      </c>
    </row>
    <row r="212" spans="2:28" x14ac:dyDescent="0.15">
      <c r="B212" s="2">
        <f t="shared" ref="B212:B275" ca="1" si="49">+OFFSET(B212,-1,0)+1</f>
        <v>195</v>
      </c>
      <c r="D212" s="3">
        <f t="shared" ref="D212:D275" si="50">+IF(D211+1&lt;=$E$6,D211+1,"")</f>
        <v>42808</v>
      </c>
      <c r="E212" s="4" t="str">
        <f t="shared" si="46"/>
        <v/>
      </c>
      <c r="F212" s="9" t="str">
        <f ca="1">IFERROR(Returns!E212/E$18-1,"")</f>
        <v/>
      </c>
      <c r="G212" s="4" t="str">
        <f t="shared" si="47"/>
        <v/>
      </c>
      <c r="H212" s="9" t="str">
        <f>IFERROR(Returns!G212/G$18-1,"")</f>
        <v/>
      </c>
      <c r="I212" s="9"/>
      <c r="J212" s="17">
        <f t="shared" ca="1" si="45"/>
        <v>0</v>
      </c>
      <c r="K212" s="17">
        <f t="shared" ref="K212:K275" ca="1" si="51">IFERROR(MIN(J212,0),"")</f>
        <v>0</v>
      </c>
      <c r="L212" s="17" t="str">
        <f t="shared" ref="L212:L275" ca="1" si="52">IFERROR(IF(AND(K212&lt;0,K211&lt;0),(1+K212)*(1+L211)-1,IF(K212&lt;0,K212,"")),"")</f>
        <v/>
      </c>
      <c r="M212" s="9"/>
      <c r="N212" s="17" t="str">
        <f t="shared" ref="N212:N275" si="53">+IFERROR(G212/G211-1,"")</f>
        <v/>
      </c>
      <c r="O212" s="17" t="str">
        <f t="shared" ref="O212:O275" ca="1" si="54">+IFERROR(J212-N212,"")</f>
        <v/>
      </c>
      <c r="Q212" s="3">
        <f>+'Share Values'!E206</f>
        <v>42195</v>
      </c>
      <c r="R212" s="4">
        <f ca="1">+'Share Values'!CD206</f>
        <v>993437.6100000001</v>
      </c>
      <c r="S212" s="9">
        <f t="shared" ca="1" si="48"/>
        <v>-6.562389999999918E-3</v>
      </c>
      <c r="T212" s="4">
        <f>+'Share Values'!C206</f>
        <v>14411.1</v>
      </c>
      <c r="U212" s="9">
        <f>Returns!T212/Returns!$T$18-1</f>
        <v>-2.6632174747051707E-2</v>
      </c>
      <c r="V212" s="9"/>
      <c r="W212" s="17">
        <f t="shared" ref="W212:W275" ca="1" si="55">(R212/R211)-1</f>
        <v>-1.4054379768544401E-3</v>
      </c>
      <c r="X212" s="17">
        <f t="shared" ref="X212:X275" ca="1" si="56">IF(W212&lt;0,W212,0)</f>
        <v>-1.4054379768544401E-3</v>
      </c>
      <c r="Y212" s="17">
        <f t="shared" ref="Y212:Y275" ca="1" si="57">IF(AND(X212&lt;0,X211&lt;0),(1+X212)*(1+Y211)-1,IF(X212&lt;0,X212,""))</f>
        <v>-4.3619502590285242E-3</v>
      </c>
      <c r="Z212" s="17"/>
      <c r="AA212" s="17">
        <f t="shared" ref="AA212:AA275" si="58">+T212/T211-1</f>
        <v>9.2866897783381308E-3</v>
      </c>
      <c r="AB212" s="17">
        <f t="shared" ref="AB212:AB275" ca="1" si="59">+W212-AA212</f>
        <v>-1.0692127755192571E-2</v>
      </c>
    </row>
    <row r="213" spans="2:28" x14ac:dyDescent="0.15">
      <c r="B213" s="2">
        <f t="shared" ca="1" si="49"/>
        <v>196</v>
      </c>
      <c r="D213" s="3">
        <f t="shared" si="50"/>
        <v>42809</v>
      </c>
      <c r="E213" s="4" t="str">
        <f t="shared" si="46"/>
        <v/>
      </c>
      <c r="F213" s="9" t="str">
        <f ca="1">IFERROR(Returns!E213/E$18-1,"")</f>
        <v/>
      </c>
      <c r="G213" s="4" t="str">
        <f t="shared" si="47"/>
        <v/>
      </c>
      <c r="H213" s="9" t="str">
        <f>IFERROR(Returns!G213/G$18-1,"")</f>
        <v/>
      </c>
      <c r="I213" s="9"/>
      <c r="J213" s="17">
        <f t="shared" ca="1" si="45"/>
        <v>0</v>
      </c>
      <c r="K213" s="17">
        <f t="shared" ca="1" si="51"/>
        <v>0</v>
      </c>
      <c r="L213" s="17" t="str">
        <f t="shared" ca="1" si="52"/>
        <v/>
      </c>
      <c r="M213" s="9"/>
      <c r="N213" s="17" t="str">
        <f t="shared" si="53"/>
        <v/>
      </c>
      <c r="O213" s="17" t="str">
        <f t="shared" ca="1" si="54"/>
        <v/>
      </c>
      <c r="Q213" s="3">
        <f>+'Share Values'!E207</f>
        <v>42198</v>
      </c>
      <c r="R213" s="4">
        <f ca="1">+'Share Values'!CD207</f>
        <v>996489.94000000006</v>
      </c>
      <c r="S213" s="9">
        <f t="shared" ca="1" si="48"/>
        <v>-3.5100599999999815E-3</v>
      </c>
      <c r="T213" s="4">
        <f>+'Share Values'!C207</f>
        <v>14533.2</v>
      </c>
      <c r="U213" s="9">
        <f>Returns!T213/Returns!$T$18-1</f>
        <v>-1.8385183784294878E-2</v>
      </c>
      <c r="V213" s="9"/>
      <c r="W213" s="17">
        <f t="shared" ca="1" si="55"/>
        <v>3.0724928966601173E-3</v>
      </c>
      <c r="X213" s="17">
        <f t="shared" ca="1" si="56"/>
        <v>0</v>
      </c>
      <c r="Y213" s="17" t="str">
        <f t="shared" ca="1" si="57"/>
        <v/>
      </c>
      <c r="Z213" s="17"/>
      <c r="AA213" s="17">
        <f t="shared" si="58"/>
        <v>8.4726356766660071E-3</v>
      </c>
      <c r="AB213" s="17">
        <f t="shared" ca="1" si="59"/>
        <v>-5.4001427800058899E-3</v>
      </c>
    </row>
    <row r="214" spans="2:28" x14ac:dyDescent="0.15">
      <c r="B214" s="2">
        <f t="shared" ca="1" si="49"/>
        <v>197</v>
      </c>
      <c r="D214" s="3">
        <f t="shared" si="50"/>
        <v>42810</v>
      </c>
      <c r="E214" s="4" t="str">
        <f t="shared" si="46"/>
        <v/>
      </c>
      <c r="F214" s="9" t="str">
        <f ca="1">IFERROR(Returns!E214/E$18-1,"")</f>
        <v/>
      </c>
      <c r="G214" s="4" t="str">
        <f t="shared" si="47"/>
        <v/>
      </c>
      <c r="H214" s="9" t="str">
        <f>IFERROR(Returns!G214/G$18-1,"")</f>
        <v/>
      </c>
      <c r="I214" s="9"/>
      <c r="J214" s="17">
        <f t="shared" ca="1" si="45"/>
        <v>0</v>
      </c>
      <c r="K214" s="17">
        <f t="shared" ca="1" si="51"/>
        <v>0</v>
      </c>
      <c r="L214" s="17" t="str">
        <f t="shared" ca="1" si="52"/>
        <v/>
      </c>
      <c r="M214" s="9"/>
      <c r="N214" s="17" t="str">
        <f t="shared" si="53"/>
        <v/>
      </c>
      <c r="O214" s="17" t="str">
        <f t="shared" ca="1" si="54"/>
        <v/>
      </c>
      <c r="Q214" s="3">
        <f>+'Share Values'!E208</f>
        <v>42199</v>
      </c>
      <c r="R214" s="4">
        <f ca="1">+'Share Values'!CD208</f>
        <v>997833.85000000009</v>
      </c>
      <c r="S214" s="9">
        <f t="shared" ca="1" si="48"/>
        <v>-2.1661499999998668E-3</v>
      </c>
      <c r="T214" s="4">
        <f>+'Share Values'!C208</f>
        <v>14599.4</v>
      </c>
      <c r="U214" s="9">
        <f>Returns!T214/Returns!$T$18-1</f>
        <v>-1.3913842246747854E-2</v>
      </c>
      <c r="V214" s="9"/>
      <c r="W214" s="17">
        <f t="shared" ca="1" si="55"/>
        <v>1.3486438207295226E-3</v>
      </c>
      <c r="X214" s="17">
        <f t="shared" ca="1" si="56"/>
        <v>0</v>
      </c>
      <c r="Y214" s="17" t="str">
        <f t="shared" ca="1" si="57"/>
        <v/>
      </c>
      <c r="Z214" s="17"/>
      <c r="AA214" s="17">
        <f t="shared" si="58"/>
        <v>4.5550876613547064E-3</v>
      </c>
      <c r="AB214" s="17">
        <f t="shared" ca="1" si="59"/>
        <v>-3.2064438406251838E-3</v>
      </c>
    </row>
    <row r="215" spans="2:28" x14ac:dyDescent="0.15">
      <c r="B215" s="2">
        <f t="shared" ca="1" si="49"/>
        <v>198</v>
      </c>
      <c r="D215" s="3">
        <f t="shared" si="50"/>
        <v>42811</v>
      </c>
      <c r="E215" s="4" t="str">
        <f t="shared" si="46"/>
        <v/>
      </c>
      <c r="F215" s="9" t="str">
        <f ca="1">IFERROR(Returns!E215/E$18-1,"")</f>
        <v/>
      </c>
      <c r="G215" s="4" t="str">
        <f t="shared" si="47"/>
        <v/>
      </c>
      <c r="H215" s="9" t="str">
        <f>IFERROR(Returns!G215/G$18-1,"")</f>
        <v/>
      </c>
      <c r="I215" s="9"/>
      <c r="J215" s="17">
        <f t="shared" ca="1" si="45"/>
        <v>0</v>
      </c>
      <c r="K215" s="17">
        <f t="shared" ca="1" si="51"/>
        <v>0</v>
      </c>
      <c r="L215" s="17" t="str">
        <f t="shared" ca="1" si="52"/>
        <v/>
      </c>
      <c r="M215" s="9"/>
      <c r="N215" s="17" t="str">
        <f t="shared" si="53"/>
        <v/>
      </c>
      <c r="O215" s="17" t="str">
        <f t="shared" ca="1" si="54"/>
        <v/>
      </c>
      <c r="Q215" s="3">
        <f>+'Share Values'!E209</f>
        <v>42200</v>
      </c>
      <c r="R215" s="4">
        <f ca="1">+'Share Values'!CD209</f>
        <v>997202.55</v>
      </c>
      <c r="S215" s="9">
        <f t="shared" ca="1" si="48"/>
        <v>-2.7974499999999791E-3</v>
      </c>
      <c r="T215" s="4">
        <f>+'Share Values'!C209</f>
        <v>14662.3</v>
      </c>
      <c r="U215" s="9">
        <f>Returns!T215/Returns!$T$18-1</f>
        <v>-9.6653923568428279E-3</v>
      </c>
      <c r="V215" s="9"/>
      <c r="W215" s="17">
        <f t="shared" ca="1" si="55"/>
        <v>-6.3267045911508113E-4</v>
      </c>
      <c r="X215" s="17">
        <f t="shared" ca="1" si="56"/>
        <v>-6.3267045911508113E-4</v>
      </c>
      <c r="Y215" s="17">
        <f t="shared" ca="1" si="57"/>
        <v>-6.3267045911508113E-4</v>
      </c>
      <c r="Z215" s="17"/>
      <c r="AA215" s="17">
        <f t="shared" si="58"/>
        <v>4.3083962354617533E-3</v>
      </c>
      <c r="AB215" s="17">
        <f t="shared" ca="1" si="59"/>
        <v>-4.9410666945768345E-3</v>
      </c>
    </row>
    <row r="216" spans="2:28" x14ac:dyDescent="0.15">
      <c r="B216" s="2">
        <f t="shared" ca="1" si="49"/>
        <v>199</v>
      </c>
      <c r="D216" s="3">
        <f t="shared" si="50"/>
        <v>42812</v>
      </c>
      <c r="E216" s="4" t="str">
        <f t="shared" si="46"/>
        <v/>
      </c>
      <c r="F216" s="9" t="str">
        <f ca="1">IFERROR(Returns!E216/E$18-1,"")</f>
        <v/>
      </c>
      <c r="G216" s="4" t="str">
        <f t="shared" si="47"/>
        <v/>
      </c>
      <c r="H216" s="9" t="str">
        <f>IFERROR(Returns!G216/G$18-1,"")</f>
        <v/>
      </c>
      <c r="I216" s="9"/>
      <c r="J216" s="17">
        <f t="shared" ca="1" si="45"/>
        <v>0</v>
      </c>
      <c r="K216" s="17">
        <f t="shared" ca="1" si="51"/>
        <v>0</v>
      </c>
      <c r="L216" s="17" t="str">
        <f t="shared" ca="1" si="52"/>
        <v/>
      </c>
      <c r="M216" s="9"/>
      <c r="N216" s="17" t="str">
        <f t="shared" si="53"/>
        <v/>
      </c>
      <c r="O216" s="17" t="str">
        <f t="shared" ca="1" si="54"/>
        <v/>
      </c>
      <c r="Q216" s="3">
        <f>+'Share Values'!E210</f>
        <v>42201</v>
      </c>
      <c r="R216" s="4">
        <f ca="1">+'Share Values'!CD210</f>
        <v>995401.45000000007</v>
      </c>
      <c r="S216" s="9">
        <f t="shared" ca="1" si="48"/>
        <v>-4.598549999999979E-3</v>
      </c>
      <c r="T216" s="4">
        <f>+'Share Values'!C210</f>
        <v>14731.1</v>
      </c>
      <c r="U216" s="9">
        <f>Returns!T216/Returns!$T$18-1</f>
        <v>-5.0184392181230608E-3</v>
      </c>
      <c r="V216" s="9"/>
      <c r="W216" s="17">
        <f t="shared" ca="1" si="55"/>
        <v>-1.8061526216514023E-3</v>
      </c>
      <c r="X216" s="17">
        <f t="shared" ca="1" si="56"/>
        <v>-1.8061526216514023E-3</v>
      </c>
      <c r="Y216" s="17">
        <f t="shared" ca="1" si="57"/>
        <v>-2.4376803813581649E-3</v>
      </c>
      <c r="Z216" s="17"/>
      <c r="AA216" s="17">
        <f t="shared" si="58"/>
        <v>4.692306118412537E-3</v>
      </c>
      <c r="AB216" s="17">
        <f t="shared" ca="1" si="59"/>
        <v>-6.4984587400639393E-3</v>
      </c>
    </row>
    <row r="217" spans="2:28" x14ac:dyDescent="0.15">
      <c r="B217" s="2">
        <f t="shared" ca="1" si="49"/>
        <v>200</v>
      </c>
      <c r="D217" s="3">
        <f t="shared" si="50"/>
        <v>42813</v>
      </c>
      <c r="E217" s="4" t="str">
        <f t="shared" si="46"/>
        <v/>
      </c>
      <c r="F217" s="9" t="str">
        <f ca="1">IFERROR(Returns!E217/E$18-1,"")</f>
        <v/>
      </c>
      <c r="G217" s="4" t="str">
        <f t="shared" si="47"/>
        <v/>
      </c>
      <c r="H217" s="9" t="str">
        <f>IFERROR(Returns!G217/G$18-1,"")</f>
        <v/>
      </c>
      <c r="I217" s="9"/>
      <c r="J217" s="17">
        <f t="shared" ca="1" si="45"/>
        <v>0</v>
      </c>
      <c r="K217" s="17">
        <f t="shared" ca="1" si="51"/>
        <v>0</v>
      </c>
      <c r="L217" s="17" t="str">
        <f t="shared" ca="1" si="52"/>
        <v/>
      </c>
      <c r="M217" s="9"/>
      <c r="N217" s="17" t="str">
        <f t="shared" si="53"/>
        <v/>
      </c>
      <c r="O217" s="17" t="str">
        <f t="shared" ca="1" si="54"/>
        <v/>
      </c>
      <c r="Q217" s="3">
        <f>+'Share Values'!E211</f>
        <v>42202</v>
      </c>
      <c r="R217" s="4">
        <f ca="1">+'Share Values'!CD211</f>
        <v>994240.99</v>
      </c>
      <c r="S217" s="9">
        <f t="shared" ca="1" si="48"/>
        <v>-5.7590100000000088E-3</v>
      </c>
      <c r="T217" s="4">
        <f>+'Share Values'!C211</f>
        <v>14642.8</v>
      </c>
      <c r="U217" s="9">
        <f>Returns!T217/Returns!$T$18-1</f>
        <v>-1.0982479365636899E-2</v>
      </c>
      <c r="V217" s="9"/>
      <c r="W217" s="17">
        <f t="shared" ca="1" si="55"/>
        <v>-1.1658210865577168E-3</v>
      </c>
      <c r="X217" s="17">
        <f t="shared" ca="1" si="56"/>
        <v>-1.1658210865577168E-3</v>
      </c>
      <c r="Y217" s="17">
        <f t="shared" ca="1" si="57"/>
        <v>-3.6006595687250176E-3</v>
      </c>
      <c r="Z217" s="17"/>
      <c r="AA217" s="17">
        <f t="shared" si="58"/>
        <v>-5.9941212808276578E-3</v>
      </c>
      <c r="AB217" s="17">
        <f t="shared" ca="1" si="59"/>
        <v>4.8283001942699411E-3</v>
      </c>
    </row>
    <row r="218" spans="2:28" x14ac:dyDescent="0.15">
      <c r="B218" s="2">
        <f t="shared" ca="1" si="49"/>
        <v>201</v>
      </c>
      <c r="D218" s="3">
        <f t="shared" si="50"/>
        <v>42814</v>
      </c>
      <c r="E218" s="4" t="str">
        <f t="shared" si="46"/>
        <v/>
      </c>
      <c r="F218" s="9" t="str">
        <f ca="1">IFERROR(Returns!E218/E$18-1,"")</f>
        <v/>
      </c>
      <c r="G218" s="4" t="str">
        <f t="shared" si="47"/>
        <v/>
      </c>
      <c r="H218" s="9" t="str">
        <f>IFERROR(Returns!G218/G$18-1,"")</f>
        <v/>
      </c>
      <c r="I218" s="9"/>
      <c r="J218" s="17">
        <f t="shared" ca="1" si="45"/>
        <v>0</v>
      </c>
      <c r="K218" s="17">
        <f t="shared" ca="1" si="51"/>
        <v>0</v>
      </c>
      <c r="L218" s="17" t="str">
        <f t="shared" ca="1" si="52"/>
        <v/>
      </c>
      <c r="M218" s="9"/>
      <c r="N218" s="17" t="str">
        <f t="shared" si="53"/>
        <v/>
      </c>
      <c r="O218" s="17" t="str">
        <f t="shared" ca="1" si="54"/>
        <v/>
      </c>
      <c r="Q218" s="3">
        <f>+'Share Values'!E212</f>
        <v>42205</v>
      </c>
      <c r="R218" s="4">
        <f ca="1">+'Share Values'!CD212</f>
        <v>991376.54</v>
      </c>
      <c r="S218" s="9">
        <f t="shared" ca="1" si="48"/>
        <v>-8.6234599999999162E-3</v>
      </c>
      <c r="T218" s="4">
        <f>+'Share Values'!C212</f>
        <v>14425.6</v>
      </c>
      <c r="U218" s="9">
        <f>Returns!T218/Returns!$T$18-1</f>
        <v>-2.5652802355897175E-2</v>
      </c>
      <c r="V218" s="9"/>
      <c r="W218" s="17">
        <f t="shared" ca="1" si="55"/>
        <v>-2.8810419493969786E-3</v>
      </c>
      <c r="X218" s="17">
        <f t="shared" ca="1" si="56"/>
        <v>-2.8810419493969786E-3</v>
      </c>
      <c r="Y218" s="17">
        <f t="shared" ca="1" si="57"/>
        <v>-6.4713278668590002E-3</v>
      </c>
      <c r="Z218" s="17"/>
      <c r="AA218" s="17">
        <f t="shared" si="58"/>
        <v>-1.483322861747749E-2</v>
      </c>
      <c r="AB218" s="17">
        <f t="shared" ca="1" si="59"/>
        <v>1.1952186668080511E-2</v>
      </c>
    </row>
    <row r="219" spans="2:28" x14ac:dyDescent="0.15">
      <c r="B219" s="2">
        <f t="shared" ca="1" si="49"/>
        <v>202</v>
      </c>
      <c r="D219" s="3">
        <f t="shared" si="50"/>
        <v>42815</v>
      </c>
      <c r="E219" s="4" t="str">
        <f t="shared" si="46"/>
        <v/>
      </c>
      <c r="F219" s="9" t="str">
        <f ca="1">IFERROR(Returns!E219/E$18-1,"")</f>
        <v/>
      </c>
      <c r="G219" s="4" t="str">
        <f t="shared" si="47"/>
        <v/>
      </c>
      <c r="H219" s="9" t="str">
        <f>IFERROR(Returns!G219/G$18-1,"")</f>
        <v/>
      </c>
      <c r="I219" s="9"/>
      <c r="J219" s="17">
        <f t="shared" ca="1" si="45"/>
        <v>0</v>
      </c>
      <c r="K219" s="17">
        <f t="shared" ca="1" si="51"/>
        <v>0</v>
      </c>
      <c r="L219" s="17" t="str">
        <f t="shared" ca="1" si="52"/>
        <v/>
      </c>
      <c r="M219" s="9"/>
      <c r="N219" s="17" t="str">
        <f t="shared" si="53"/>
        <v/>
      </c>
      <c r="O219" s="17" t="str">
        <f t="shared" ca="1" si="54"/>
        <v/>
      </c>
      <c r="Q219" s="3">
        <f>+'Share Values'!E213</f>
        <v>42206</v>
      </c>
      <c r="R219" s="4">
        <f ca="1">+'Share Values'!CD213</f>
        <v>993336.31</v>
      </c>
      <c r="S219" s="9">
        <f t="shared" ca="1" si="48"/>
        <v>-6.6636899999998889E-3</v>
      </c>
      <c r="T219" s="4">
        <f>+'Share Values'!C213</f>
        <v>14376.2</v>
      </c>
      <c r="U219" s="9">
        <f>Returns!T219/Returns!$T$18-1</f>
        <v>-2.8989422778175511E-2</v>
      </c>
      <c r="V219" s="9"/>
      <c r="W219" s="17">
        <f t="shared" ca="1" si="55"/>
        <v>1.9768170023470866E-3</v>
      </c>
      <c r="X219" s="17">
        <f t="shared" ca="1" si="56"/>
        <v>0</v>
      </c>
      <c r="Y219" s="17" t="str">
        <f t="shared" ca="1" si="57"/>
        <v/>
      </c>
      <c r="Z219" s="17"/>
      <c r="AA219" s="17">
        <f t="shared" si="58"/>
        <v>-3.4244676131321983E-3</v>
      </c>
      <c r="AB219" s="17">
        <f t="shared" ca="1" si="59"/>
        <v>5.4012846154792848E-3</v>
      </c>
    </row>
    <row r="220" spans="2:28" x14ac:dyDescent="0.15">
      <c r="B220" s="2">
        <f t="shared" ca="1" si="49"/>
        <v>203</v>
      </c>
      <c r="D220" s="3">
        <f t="shared" si="50"/>
        <v>42816</v>
      </c>
      <c r="E220" s="4" t="str">
        <f t="shared" si="46"/>
        <v/>
      </c>
      <c r="F220" s="9" t="str">
        <f ca="1">IFERROR(Returns!E220/E$18-1,"")</f>
        <v/>
      </c>
      <c r="G220" s="4" t="str">
        <f t="shared" si="47"/>
        <v/>
      </c>
      <c r="H220" s="9" t="str">
        <f>IFERROR(Returns!G220/G$18-1,"")</f>
        <v/>
      </c>
      <c r="I220" s="9"/>
      <c r="J220" s="17">
        <f t="shared" ca="1" si="45"/>
        <v>0</v>
      </c>
      <c r="K220" s="17">
        <f t="shared" ca="1" si="51"/>
        <v>0</v>
      </c>
      <c r="L220" s="17" t="str">
        <f t="shared" ca="1" si="52"/>
        <v/>
      </c>
      <c r="M220" s="9"/>
      <c r="N220" s="17" t="str">
        <f t="shared" si="53"/>
        <v/>
      </c>
      <c r="O220" s="17" t="str">
        <f t="shared" ca="1" si="54"/>
        <v/>
      </c>
      <c r="Q220" s="3">
        <f>+'Share Values'!E214</f>
        <v>42207</v>
      </c>
      <c r="R220" s="4">
        <f ca="1">+'Share Values'!CD214</f>
        <v>990982.07000000007</v>
      </c>
      <c r="S220" s="9">
        <f t="shared" ca="1" si="48"/>
        <v>-9.0179299999999518E-3</v>
      </c>
      <c r="T220" s="4">
        <f>+'Share Values'!C214</f>
        <v>14307.1</v>
      </c>
      <c r="U220" s="9">
        <f>Returns!T220/Returns!$T$18-1</f>
        <v>-3.3656638793953531E-2</v>
      </c>
      <c r="V220" s="9"/>
      <c r="W220" s="17">
        <f t="shared" ca="1" si="55"/>
        <v>-2.3700331663100149E-3</v>
      </c>
      <c r="X220" s="17">
        <f t="shared" ca="1" si="56"/>
        <v>-2.3700331663100149E-3</v>
      </c>
      <c r="Y220" s="17">
        <f t="shared" ca="1" si="57"/>
        <v>-2.3700331663100149E-3</v>
      </c>
      <c r="Z220" s="17"/>
      <c r="AA220" s="17">
        <f t="shared" si="58"/>
        <v>-4.8065552788637556E-3</v>
      </c>
      <c r="AB220" s="17">
        <f t="shared" ca="1" si="59"/>
        <v>2.4365221125537406E-3</v>
      </c>
    </row>
    <row r="221" spans="2:28" x14ac:dyDescent="0.15">
      <c r="B221" s="2">
        <f t="shared" ca="1" si="49"/>
        <v>204</v>
      </c>
      <c r="D221" s="3">
        <f t="shared" si="50"/>
        <v>42817</v>
      </c>
      <c r="E221" s="4" t="str">
        <f t="shared" si="46"/>
        <v/>
      </c>
      <c r="F221" s="9" t="str">
        <f ca="1">IFERROR(Returns!E221/E$18-1,"")</f>
        <v/>
      </c>
      <c r="G221" s="4" t="str">
        <f t="shared" si="47"/>
        <v/>
      </c>
      <c r="H221" s="9" t="str">
        <f>IFERROR(Returns!G221/G$18-1,"")</f>
        <v/>
      </c>
      <c r="I221" s="9"/>
      <c r="J221" s="17">
        <f t="shared" ca="1" si="45"/>
        <v>0</v>
      </c>
      <c r="K221" s="17">
        <f t="shared" ca="1" si="51"/>
        <v>0</v>
      </c>
      <c r="L221" s="17" t="str">
        <f t="shared" ca="1" si="52"/>
        <v/>
      </c>
      <c r="M221" s="9"/>
      <c r="N221" s="17" t="str">
        <f t="shared" si="53"/>
        <v/>
      </c>
      <c r="O221" s="17" t="str">
        <f t="shared" ca="1" si="54"/>
        <v/>
      </c>
      <c r="Q221" s="3">
        <f>+'Share Values'!E215</f>
        <v>42208</v>
      </c>
      <c r="R221" s="4">
        <f ca="1">+'Share Values'!CD215</f>
        <v>988083.43</v>
      </c>
      <c r="S221" s="9">
        <f t="shared" ca="1" si="48"/>
        <v>-1.1916569999999904E-2</v>
      </c>
      <c r="T221" s="4">
        <f>+'Share Values'!C215</f>
        <v>14265.4</v>
      </c>
      <c r="U221" s="9">
        <f>Returns!T221/Returns!$T$18-1</f>
        <v>-3.6473178705067055E-2</v>
      </c>
      <c r="V221" s="9"/>
      <c r="W221" s="17">
        <f t="shared" ca="1" si="55"/>
        <v>-2.9250176040016562E-3</v>
      </c>
      <c r="X221" s="17">
        <f t="shared" ca="1" si="56"/>
        <v>-2.9250176040016562E-3</v>
      </c>
      <c r="Y221" s="17">
        <f t="shared" ca="1" si="57"/>
        <v>-5.2881183815781663E-3</v>
      </c>
      <c r="Z221" s="17"/>
      <c r="AA221" s="17">
        <f t="shared" si="58"/>
        <v>-2.9146367887272762E-3</v>
      </c>
      <c r="AB221" s="17">
        <f t="shared" ca="1" si="59"/>
        <v>-1.0380815274380062E-5</v>
      </c>
    </row>
    <row r="222" spans="2:28" x14ac:dyDescent="0.15">
      <c r="B222" s="2">
        <f t="shared" ca="1" si="49"/>
        <v>205</v>
      </c>
      <c r="D222" s="3">
        <f t="shared" si="50"/>
        <v>42818</v>
      </c>
      <c r="E222" s="4" t="str">
        <f t="shared" si="46"/>
        <v/>
      </c>
      <c r="F222" s="9" t="str">
        <f ca="1">IFERROR(Returns!E222/E$18-1,"")</f>
        <v/>
      </c>
      <c r="G222" s="4" t="str">
        <f t="shared" si="47"/>
        <v/>
      </c>
      <c r="H222" s="9" t="str">
        <f>IFERROR(Returns!G222/G$18-1,"")</f>
        <v/>
      </c>
      <c r="I222" s="9"/>
      <c r="J222" s="17">
        <f t="shared" ca="1" si="45"/>
        <v>0</v>
      </c>
      <c r="K222" s="17">
        <f t="shared" ca="1" si="51"/>
        <v>0</v>
      </c>
      <c r="L222" s="17" t="str">
        <f t="shared" ca="1" si="52"/>
        <v/>
      </c>
      <c r="M222" s="9"/>
      <c r="N222" s="17" t="str">
        <f t="shared" si="53"/>
        <v/>
      </c>
      <c r="O222" s="17" t="str">
        <f t="shared" ca="1" si="54"/>
        <v/>
      </c>
      <c r="Q222" s="3">
        <f>+'Share Values'!E216</f>
        <v>42209</v>
      </c>
      <c r="R222" s="4">
        <f ca="1">+'Share Values'!CD216</f>
        <v>984518.05</v>
      </c>
      <c r="S222" s="9">
        <f t="shared" ca="1" si="48"/>
        <v>-1.5481949999999967E-2</v>
      </c>
      <c r="T222" s="4">
        <f>+'Share Values'!C216</f>
        <v>14186.2</v>
      </c>
      <c r="U222" s="9">
        <f>Returns!T222/Returns!$T$18-1</f>
        <v>-4.1822578248476794E-2</v>
      </c>
      <c r="V222" s="9"/>
      <c r="W222" s="17">
        <f t="shared" ca="1" si="55"/>
        <v>-3.6083795069815627E-3</v>
      </c>
      <c r="X222" s="17">
        <f t="shared" ca="1" si="56"/>
        <v>-3.6083795069815627E-3</v>
      </c>
      <c r="Y222" s="17">
        <f t="shared" ca="1" si="57"/>
        <v>-8.8774163505611625E-3</v>
      </c>
      <c r="Z222" s="17"/>
      <c r="AA222" s="17">
        <f t="shared" si="58"/>
        <v>-5.5518947943975494E-3</v>
      </c>
      <c r="AB222" s="17">
        <f t="shared" ca="1" si="59"/>
        <v>1.9435152874159867E-3</v>
      </c>
    </row>
    <row r="223" spans="2:28" x14ac:dyDescent="0.15">
      <c r="B223" s="2">
        <f t="shared" ca="1" si="49"/>
        <v>206</v>
      </c>
      <c r="D223" s="3">
        <f t="shared" si="50"/>
        <v>42819</v>
      </c>
      <c r="E223" s="4" t="str">
        <f t="shared" si="46"/>
        <v/>
      </c>
      <c r="F223" s="9" t="str">
        <f ca="1">IFERROR(Returns!E223/E$18-1,"")</f>
        <v/>
      </c>
      <c r="G223" s="4" t="str">
        <f t="shared" si="47"/>
        <v/>
      </c>
      <c r="H223" s="9" t="str">
        <f>IFERROR(Returns!G223/G$18-1,"")</f>
        <v/>
      </c>
      <c r="I223" s="9"/>
      <c r="J223" s="17">
        <f t="shared" ca="1" si="45"/>
        <v>0</v>
      </c>
      <c r="K223" s="17">
        <f t="shared" ca="1" si="51"/>
        <v>0</v>
      </c>
      <c r="L223" s="17" t="str">
        <f t="shared" ca="1" si="52"/>
        <v/>
      </c>
      <c r="M223" s="9"/>
      <c r="N223" s="17" t="str">
        <f t="shared" si="53"/>
        <v/>
      </c>
      <c r="O223" s="17" t="str">
        <f t="shared" ca="1" si="54"/>
        <v/>
      </c>
      <c r="Q223" s="3">
        <f>+'Share Values'!E217</f>
        <v>42212</v>
      </c>
      <c r="R223" s="4">
        <f ca="1">+'Share Values'!CD217</f>
        <v>980607.95</v>
      </c>
      <c r="S223" s="9">
        <f t="shared" ca="1" si="48"/>
        <v>-1.9392049999999994E-2</v>
      </c>
      <c r="T223" s="4">
        <f>+'Share Values'!C217</f>
        <v>14001.4</v>
      </c>
      <c r="U223" s="9">
        <f>Returns!T223/Returns!$T$18-1</f>
        <v>-5.4304510516433147E-2</v>
      </c>
      <c r="V223" s="9"/>
      <c r="W223" s="17">
        <f t="shared" ca="1" si="55"/>
        <v>-3.971587925686193E-3</v>
      </c>
      <c r="X223" s="17">
        <f t="shared" ca="1" si="56"/>
        <v>-3.971587925686193E-3</v>
      </c>
      <c r="Y223" s="17">
        <f t="shared" ca="1" si="57"/>
        <v>-1.2813746836658146E-2</v>
      </c>
      <c r="Z223" s="17"/>
      <c r="AA223" s="17">
        <f t="shared" si="58"/>
        <v>-1.302674430079942E-2</v>
      </c>
      <c r="AB223" s="17">
        <f t="shared" ca="1" si="59"/>
        <v>9.0551563751132269E-3</v>
      </c>
    </row>
    <row r="224" spans="2:28" x14ac:dyDescent="0.15">
      <c r="B224" s="2">
        <f t="shared" ca="1" si="49"/>
        <v>207</v>
      </c>
      <c r="D224" s="3">
        <f t="shared" si="50"/>
        <v>42820</v>
      </c>
      <c r="E224" s="4" t="str">
        <f t="shared" si="46"/>
        <v/>
      </c>
      <c r="F224" s="9" t="str">
        <f ca="1">IFERROR(Returns!E224/E$18-1,"")</f>
        <v/>
      </c>
      <c r="G224" s="4" t="str">
        <f t="shared" si="47"/>
        <v/>
      </c>
      <c r="H224" s="9" t="str">
        <f>IFERROR(Returns!G224/G$18-1,"")</f>
        <v/>
      </c>
      <c r="I224" s="9"/>
      <c r="J224" s="17">
        <f t="shared" ca="1" si="45"/>
        <v>0</v>
      </c>
      <c r="K224" s="17">
        <f t="shared" ca="1" si="51"/>
        <v>0</v>
      </c>
      <c r="L224" s="17" t="str">
        <f t="shared" ca="1" si="52"/>
        <v/>
      </c>
      <c r="M224" s="9"/>
      <c r="N224" s="17" t="str">
        <f t="shared" si="53"/>
        <v/>
      </c>
      <c r="O224" s="17" t="str">
        <f t="shared" ca="1" si="54"/>
        <v/>
      </c>
      <c r="Q224" s="3">
        <f>+'Share Values'!E218</f>
        <v>42213</v>
      </c>
      <c r="R224" s="4">
        <f ca="1">+'Share Values'!CD218</f>
        <v>985665.5</v>
      </c>
      <c r="S224" s="9">
        <f t="shared" ca="1" si="48"/>
        <v>-1.4334500000000028E-2</v>
      </c>
      <c r="T224" s="4">
        <f>+'Share Values'!C218</f>
        <v>14077.4</v>
      </c>
      <c r="U224" s="9">
        <f>Returns!T224/Returns!$T$18-1</f>
        <v>-4.9171248328312656E-2</v>
      </c>
      <c r="V224" s="9"/>
      <c r="W224" s="17">
        <f t="shared" ca="1" si="55"/>
        <v>5.1575657733551328E-3</v>
      </c>
      <c r="X224" s="17">
        <f t="shared" ca="1" si="56"/>
        <v>0</v>
      </c>
      <c r="Y224" s="17" t="str">
        <f t="shared" ca="1" si="57"/>
        <v/>
      </c>
      <c r="Z224" s="17"/>
      <c r="AA224" s="17">
        <f t="shared" si="58"/>
        <v>5.4280286257089028E-3</v>
      </c>
      <c r="AB224" s="17">
        <f t="shared" ca="1" si="59"/>
        <v>-2.7046285235376999E-4</v>
      </c>
    </row>
    <row r="225" spans="2:28" x14ac:dyDescent="0.15">
      <c r="B225" s="2">
        <f t="shared" ca="1" si="49"/>
        <v>208</v>
      </c>
      <c r="D225" s="3">
        <f t="shared" si="50"/>
        <v>42821</v>
      </c>
      <c r="E225" s="4" t="str">
        <f t="shared" si="46"/>
        <v/>
      </c>
      <c r="F225" s="9" t="str">
        <f ca="1">IFERROR(Returns!E225/E$18-1,"")</f>
        <v/>
      </c>
      <c r="G225" s="4" t="str">
        <f t="shared" si="47"/>
        <v/>
      </c>
      <c r="H225" s="9" t="str">
        <f>IFERROR(Returns!G225/G$18-1,"")</f>
        <v/>
      </c>
      <c r="I225" s="9"/>
      <c r="J225" s="17">
        <f t="shared" ca="1" si="45"/>
        <v>0</v>
      </c>
      <c r="K225" s="17">
        <f t="shared" ca="1" si="51"/>
        <v>0</v>
      </c>
      <c r="L225" s="17" t="str">
        <f t="shared" ca="1" si="52"/>
        <v/>
      </c>
      <c r="M225" s="9"/>
      <c r="N225" s="17" t="str">
        <f t="shared" si="53"/>
        <v/>
      </c>
      <c r="O225" s="17" t="str">
        <f t="shared" ca="1" si="54"/>
        <v/>
      </c>
      <c r="Q225" s="3">
        <f>+'Share Values'!E219</f>
        <v>42214</v>
      </c>
      <c r="R225" s="4">
        <f ca="1">+'Share Values'!CD219</f>
        <v>989050.87000000011</v>
      </c>
      <c r="S225" s="9">
        <f t="shared" ca="1" si="48"/>
        <v>-1.0949129999999863E-2</v>
      </c>
      <c r="T225" s="4">
        <f>+'Share Values'!C219</f>
        <v>14301.8</v>
      </c>
      <c r="U225" s="9">
        <f>Returns!T225/Returns!$T$18-1</f>
        <v>-3.4014616288651434E-2</v>
      </c>
      <c r="V225" s="9"/>
      <c r="W225" s="17">
        <f t="shared" ca="1" si="55"/>
        <v>3.4346033213095151E-3</v>
      </c>
      <c r="X225" s="17">
        <f t="shared" ca="1" si="56"/>
        <v>0</v>
      </c>
      <c r="Y225" s="17" t="str">
        <f t="shared" ca="1" si="57"/>
        <v/>
      </c>
      <c r="Z225" s="17"/>
      <c r="AA225" s="17">
        <f t="shared" si="58"/>
        <v>1.5940443547814098E-2</v>
      </c>
      <c r="AB225" s="17">
        <f t="shared" ca="1" si="59"/>
        <v>-1.2505840226504583E-2</v>
      </c>
    </row>
    <row r="226" spans="2:28" x14ac:dyDescent="0.15">
      <c r="B226" s="2">
        <f t="shared" ca="1" si="49"/>
        <v>209</v>
      </c>
      <c r="D226" s="3">
        <f t="shared" si="50"/>
        <v>42822</v>
      </c>
      <c r="E226" s="4" t="str">
        <f t="shared" si="46"/>
        <v/>
      </c>
      <c r="F226" s="9" t="str">
        <f ca="1">IFERROR(Returns!E226/E$18-1,"")</f>
        <v/>
      </c>
      <c r="G226" s="4" t="str">
        <f t="shared" si="47"/>
        <v/>
      </c>
      <c r="H226" s="9" t="str">
        <f>IFERROR(Returns!G226/G$18-1,"")</f>
        <v/>
      </c>
      <c r="I226" s="9"/>
      <c r="J226" s="17">
        <f t="shared" ca="1" si="45"/>
        <v>0</v>
      </c>
      <c r="K226" s="17">
        <f t="shared" ca="1" si="51"/>
        <v>0</v>
      </c>
      <c r="L226" s="17" t="str">
        <f t="shared" ca="1" si="52"/>
        <v/>
      </c>
      <c r="M226" s="9"/>
      <c r="N226" s="17" t="str">
        <f t="shared" si="53"/>
        <v/>
      </c>
      <c r="O226" s="17" t="str">
        <f t="shared" ca="1" si="54"/>
        <v/>
      </c>
      <c r="Q226" s="3">
        <f>+'Share Values'!E220</f>
        <v>42215</v>
      </c>
      <c r="R226" s="4">
        <f ca="1">+'Share Values'!CD220</f>
        <v>986034.25</v>
      </c>
      <c r="S226" s="9">
        <f t="shared" ca="1" si="48"/>
        <v>-1.3965749999999999E-2</v>
      </c>
      <c r="T226" s="4">
        <f>+'Share Values'!C220</f>
        <v>14382.8</v>
      </c>
      <c r="U226" s="9">
        <f>Returns!T226/Returns!$T$18-1</f>
        <v>-2.8543639482891403E-2</v>
      </c>
      <c r="V226" s="9"/>
      <c r="W226" s="17">
        <f t="shared" ca="1" si="55"/>
        <v>-3.0500150108558888E-3</v>
      </c>
      <c r="X226" s="17">
        <f t="shared" ca="1" si="56"/>
        <v>-3.0500150108558888E-3</v>
      </c>
      <c r="Y226" s="17">
        <f t="shared" ca="1" si="57"/>
        <v>-3.0500150108558888E-3</v>
      </c>
      <c r="Z226" s="17"/>
      <c r="AA226" s="17">
        <f t="shared" si="58"/>
        <v>5.6636227607713696E-3</v>
      </c>
      <c r="AB226" s="17">
        <f t="shared" ca="1" si="59"/>
        <v>-8.7136377716272584E-3</v>
      </c>
    </row>
    <row r="227" spans="2:28" x14ac:dyDescent="0.15">
      <c r="B227" s="2">
        <f t="shared" ca="1" si="49"/>
        <v>210</v>
      </c>
      <c r="D227" s="3">
        <f t="shared" si="50"/>
        <v>42823</v>
      </c>
      <c r="E227" s="4" t="str">
        <f t="shared" si="46"/>
        <v/>
      </c>
      <c r="F227" s="9" t="str">
        <f ca="1">IFERROR(Returns!E227/E$18-1,"")</f>
        <v/>
      </c>
      <c r="G227" s="4" t="str">
        <f t="shared" si="47"/>
        <v/>
      </c>
      <c r="H227" s="9" t="str">
        <f>IFERROR(Returns!G227/G$18-1,"")</f>
        <v/>
      </c>
      <c r="I227" s="9"/>
      <c r="J227" s="17">
        <f t="shared" ca="1" si="45"/>
        <v>0</v>
      </c>
      <c r="K227" s="17">
        <f t="shared" ca="1" si="51"/>
        <v>0</v>
      </c>
      <c r="L227" s="17" t="str">
        <f t="shared" ca="1" si="52"/>
        <v/>
      </c>
      <c r="M227" s="9"/>
      <c r="N227" s="17" t="str">
        <f t="shared" si="53"/>
        <v/>
      </c>
      <c r="O227" s="17" t="str">
        <f t="shared" ca="1" si="54"/>
        <v/>
      </c>
      <c r="Q227" s="3">
        <f>+'Share Values'!E221</f>
        <v>42216</v>
      </c>
      <c r="R227" s="4">
        <f ca="1">+'Share Values'!CD221</f>
        <v>987412.87000000011</v>
      </c>
      <c r="S227" s="9">
        <f t="shared" ca="1" si="48"/>
        <v>-1.2587129999999891E-2</v>
      </c>
      <c r="T227" s="4">
        <f>+'Share Values'!C221</f>
        <v>14468.7</v>
      </c>
      <c r="U227" s="9">
        <f>Returns!T227/Returns!$T$18-1</f>
        <v>-2.2741702351844473E-2</v>
      </c>
      <c r="V227" s="9"/>
      <c r="W227" s="17">
        <f t="shared" ca="1" si="55"/>
        <v>1.3981461597303291E-3</v>
      </c>
      <c r="X227" s="17">
        <f t="shared" ca="1" si="56"/>
        <v>0</v>
      </c>
      <c r="Y227" s="17" t="str">
        <f t="shared" ca="1" si="57"/>
        <v/>
      </c>
      <c r="Z227" s="17"/>
      <c r="AA227" s="17">
        <f t="shared" si="58"/>
        <v>5.9724114915038484E-3</v>
      </c>
      <c r="AB227" s="17">
        <f t="shared" ca="1" si="59"/>
        <v>-4.5742653317735193E-3</v>
      </c>
    </row>
    <row r="228" spans="2:28" x14ac:dyDescent="0.15">
      <c r="B228" s="2">
        <f t="shared" ca="1" si="49"/>
        <v>211</v>
      </c>
      <c r="D228" s="3">
        <f t="shared" si="50"/>
        <v>42824</v>
      </c>
      <c r="E228" s="4" t="str">
        <f t="shared" si="46"/>
        <v/>
      </c>
      <c r="F228" s="9" t="str">
        <f ca="1">IFERROR(Returns!E228/E$18-1,"")</f>
        <v/>
      </c>
      <c r="G228" s="4" t="str">
        <f t="shared" si="47"/>
        <v/>
      </c>
      <c r="H228" s="9" t="str">
        <f>IFERROR(Returns!G228/G$18-1,"")</f>
        <v/>
      </c>
      <c r="I228" s="9"/>
      <c r="J228" s="17">
        <f t="shared" ca="1" si="45"/>
        <v>0</v>
      </c>
      <c r="K228" s="17">
        <f t="shared" ca="1" si="51"/>
        <v>0</v>
      </c>
      <c r="L228" s="17" t="str">
        <f t="shared" ca="1" si="52"/>
        <v/>
      </c>
      <c r="M228" s="9"/>
      <c r="N228" s="17" t="str">
        <f t="shared" si="53"/>
        <v/>
      </c>
      <c r="O228" s="17" t="str">
        <f t="shared" ca="1" si="54"/>
        <v/>
      </c>
      <c r="Q228" s="3">
        <f>+'Share Values'!E222</f>
        <v>42220</v>
      </c>
      <c r="R228" s="4">
        <f ca="1">+'Share Values'!CD222</f>
        <v>987212.08000000007</v>
      </c>
      <c r="S228" s="9">
        <f t="shared" ca="1" si="48"/>
        <v>-1.2787919999999953E-2</v>
      </c>
      <c r="T228" s="4">
        <f>+'Share Values'!C222</f>
        <v>14491.1</v>
      </c>
      <c r="U228" s="9">
        <f>Returns!T228/Returns!$T$18-1</f>
        <v>-2.1228740864819517E-2</v>
      </c>
      <c r="V228" s="9"/>
      <c r="W228" s="17">
        <f t="shared" ca="1" si="55"/>
        <v>-2.0334958769585576E-4</v>
      </c>
      <c r="X228" s="17">
        <f t="shared" ca="1" si="56"/>
        <v>-2.0334958769585576E-4</v>
      </c>
      <c r="Y228" s="17">
        <f t="shared" ca="1" si="57"/>
        <v>-2.0334958769585576E-4</v>
      </c>
      <c r="Z228" s="17"/>
      <c r="AA228" s="17">
        <f t="shared" si="58"/>
        <v>1.5481694969139426E-3</v>
      </c>
      <c r="AB228" s="17">
        <f t="shared" ca="1" si="59"/>
        <v>-1.7515190846097983E-3</v>
      </c>
    </row>
    <row r="229" spans="2:28" x14ac:dyDescent="0.15">
      <c r="B229" s="2">
        <f t="shared" ca="1" si="49"/>
        <v>212</v>
      </c>
      <c r="D229" s="3">
        <f t="shared" si="50"/>
        <v>42825</v>
      </c>
      <c r="E229" s="4" t="str">
        <f t="shared" si="46"/>
        <v/>
      </c>
      <c r="F229" s="9" t="str">
        <f ca="1">IFERROR(Returns!E229/E$18-1,"")</f>
        <v/>
      </c>
      <c r="G229" s="4" t="str">
        <f t="shared" si="47"/>
        <v/>
      </c>
      <c r="H229" s="9" t="str">
        <f>IFERROR(Returns!G229/G$18-1,"")</f>
        <v/>
      </c>
      <c r="I229" s="9"/>
      <c r="J229" s="17">
        <f t="shared" ca="1" si="45"/>
        <v>0</v>
      </c>
      <c r="K229" s="17">
        <f t="shared" ca="1" si="51"/>
        <v>0</v>
      </c>
      <c r="L229" s="17" t="str">
        <f t="shared" ca="1" si="52"/>
        <v/>
      </c>
      <c r="M229" s="9"/>
      <c r="N229" s="17" t="str">
        <f t="shared" si="53"/>
        <v/>
      </c>
      <c r="O229" s="17" t="str">
        <f t="shared" ca="1" si="54"/>
        <v/>
      </c>
      <c r="Q229" s="3">
        <f>+'Share Values'!E223</f>
        <v>42221</v>
      </c>
      <c r="R229" s="4">
        <f ca="1">+'Share Values'!CD223</f>
        <v>985234.01</v>
      </c>
      <c r="S229" s="9">
        <f t="shared" ca="1" si="48"/>
        <v>-1.4765990000000007E-2</v>
      </c>
      <c r="T229" s="4">
        <f>+'Share Values'!C223</f>
        <v>14503</v>
      </c>
      <c r="U229" s="9">
        <f>Returns!T229/Returns!$T$18-1</f>
        <v>-2.0424980074837507E-2</v>
      </c>
      <c r="V229" s="9"/>
      <c r="W229" s="17">
        <f t="shared" ca="1" si="55"/>
        <v>-2.0036930666408326E-3</v>
      </c>
      <c r="X229" s="17">
        <f t="shared" ca="1" si="56"/>
        <v>-2.0036930666408326E-3</v>
      </c>
      <c r="Y229" s="17">
        <f t="shared" ca="1" si="57"/>
        <v>-2.2066352041777426E-3</v>
      </c>
      <c r="Z229" s="17"/>
      <c r="AA229" s="17">
        <f t="shared" si="58"/>
        <v>8.2119369820099486E-4</v>
      </c>
      <c r="AB229" s="17">
        <f t="shared" ca="1" si="59"/>
        <v>-2.8248867648418274E-3</v>
      </c>
    </row>
    <row r="230" spans="2:28" x14ac:dyDescent="0.15">
      <c r="B230" s="2">
        <f t="shared" ca="1" si="49"/>
        <v>213</v>
      </c>
      <c r="D230" s="3">
        <f t="shared" si="50"/>
        <v>42826</v>
      </c>
      <c r="E230" s="4" t="str">
        <f t="shared" si="46"/>
        <v/>
      </c>
      <c r="F230" s="9" t="str">
        <f ca="1">IFERROR(Returns!E230/E$18-1,"")</f>
        <v/>
      </c>
      <c r="G230" s="4" t="str">
        <f t="shared" si="47"/>
        <v/>
      </c>
      <c r="H230" s="9" t="str">
        <f>IFERROR(Returns!G230/G$18-1,"")</f>
        <v/>
      </c>
      <c r="I230" s="9"/>
      <c r="J230" s="17">
        <f t="shared" ca="1" si="45"/>
        <v>0</v>
      </c>
      <c r="K230" s="17">
        <f t="shared" ca="1" si="51"/>
        <v>0</v>
      </c>
      <c r="L230" s="17" t="str">
        <f t="shared" ca="1" si="52"/>
        <v/>
      </c>
      <c r="M230" s="9"/>
      <c r="N230" s="17" t="str">
        <f t="shared" si="53"/>
        <v/>
      </c>
      <c r="O230" s="17" t="str">
        <f t="shared" ca="1" si="54"/>
        <v/>
      </c>
      <c r="Q230" s="3">
        <f>+'Share Values'!E224</f>
        <v>42222</v>
      </c>
      <c r="R230" s="4">
        <f ca="1">+'Share Values'!CD224</f>
        <v>986610.74</v>
      </c>
      <c r="S230" s="9">
        <f t="shared" ca="1" si="48"/>
        <v>-1.3389259999999958E-2</v>
      </c>
      <c r="T230" s="4">
        <f>+'Share Values'!C224</f>
        <v>14405.9</v>
      </c>
      <c r="U230" s="9">
        <f>Returns!T230/Returns!$T$18-1</f>
        <v>-2.6983397949396859E-2</v>
      </c>
      <c r="V230" s="9"/>
      <c r="W230" s="17">
        <f t="shared" ca="1" si="55"/>
        <v>1.3973634547999048E-3</v>
      </c>
      <c r="X230" s="17">
        <f t="shared" ca="1" si="56"/>
        <v>0</v>
      </c>
      <c r="Y230" s="17" t="str">
        <f t="shared" ca="1" si="57"/>
        <v/>
      </c>
      <c r="Z230" s="17"/>
      <c r="AA230" s="17">
        <f t="shared" si="58"/>
        <v>-6.6951665172723107E-3</v>
      </c>
      <c r="AB230" s="17">
        <f t="shared" ca="1" si="59"/>
        <v>8.0925299720722155E-3</v>
      </c>
    </row>
    <row r="231" spans="2:28" x14ac:dyDescent="0.15">
      <c r="B231" s="2">
        <f t="shared" ca="1" si="49"/>
        <v>214</v>
      </c>
      <c r="D231" s="3">
        <f t="shared" si="50"/>
        <v>42827</v>
      </c>
      <c r="E231" s="4" t="str">
        <f t="shared" si="46"/>
        <v/>
      </c>
      <c r="F231" s="9" t="str">
        <f ca="1">IFERROR(Returns!E231/E$18-1,"")</f>
        <v/>
      </c>
      <c r="G231" s="4" t="str">
        <f t="shared" si="47"/>
        <v/>
      </c>
      <c r="H231" s="9" t="str">
        <f>IFERROR(Returns!G231/G$18-1,"")</f>
        <v/>
      </c>
      <c r="I231" s="9"/>
      <c r="J231" s="17">
        <f t="shared" ca="1" si="45"/>
        <v>0</v>
      </c>
      <c r="K231" s="17">
        <f t="shared" ca="1" si="51"/>
        <v>0</v>
      </c>
      <c r="L231" s="17" t="str">
        <f t="shared" ca="1" si="52"/>
        <v/>
      </c>
      <c r="M231" s="9"/>
      <c r="N231" s="17" t="str">
        <f t="shared" si="53"/>
        <v/>
      </c>
      <c r="O231" s="17" t="str">
        <f t="shared" ca="1" si="54"/>
        <v/>
      </c>
      <c r="Q231" s="3">
        <f>+'Share Values'!E225</f>
        <v>42223</v>
      </c>
      <c r="R231" s="4">
        <f ca="1">+'Share Values'!CD225</f>
        <v>982868.15</v>
      </c>
      <c r="S231" s="9">
        <f t="shared" ca="1" si="48"/>
        <v>-1.7131849999999949E-2</v>
      </c>
      <c r="T231" s="4">
        <f>+'Share Values'!C225</f>
        <v>14302.7</v>
      </c>
      <c r="U231" s="9">
        <f>Returns!T231/Returns!$T$18-1</f>
        <v>-3.3953827657476232E-2</v>
      </c>
      <c r="V231" s="9"/>
      <c r="W231" s="17">
        <f t="shared" ca="1" si="55"/>
        <v>-3.793380558577697E-3</v>
      </c>
      <c r="X231" s="17">
        <f t="shared" ca="1" si="56"/>
        <v>-3.793380558577697E-3</v>
      </c>
      <c r="Y231" s="17">
        <f t="shared" ca="1" si="57"/>
        <v>-3.793380558577697E-3</v>
      </c>
      <c r="Z231" s="17"/>
      <c r="AA231" s="17">
        <f t="shared" si="58"/>
        <v>-7.1637315266660506E-3</v>
      </c>
      <c r="AB231" s="17">
        <f t="shared" ca="1" si="59"/>
        <v>3.3703509680883537E-3</v>
      </c>
    </row>
    <row r="232" spans="2:28" x14ac:dyDescent="0.15">
      <c r="B232" s="2">
        <f t="shared" ca="1" si="49"/>
        <v>215</v>
      </c>
      <c r="D232" s="3">
        <f t="shared" si="50"/>
        <v>42828</v>
      </c>
      <c r="E232" s="4" t="str">
        <f t="shared" si="46"/>
        <v/>
      </c>
      <c r="F232" s="9" t="str">
        <f ca="1">IFERROR(Returns!E232/E$18-1,"")</f>
        <v/>
      </c>
      <c r="G232" s="4" t="str">
        <f t="shared" si="47"/>
        <v/>
      </c>
      <c r="H232" s="9" t="str">
        <f>IFERROR(Returns!G232/G$18-1,"")</f>
        <v/>
      </c>
      <c r="I232" s="9"/>
      <c r="J232" s="17">
        <f t="shared" ca="1" si="45"/>
        <v>0</v>
      </c>
      <c r="K232" s="17">
        <f t="shared" ca="1" si="51"/>
        <v>0</v>
      </c>
      <c r="L232" s="17" t="str">
        <f t="shared" ca="1" si="52"/>
        <v/>
      </c>
      <c r="M232" s="9"/>
      <c r="N232" s="17" t="str">
        <f t="shared" si="53"/>
        <v/>
      </c>
      <c r="O232" s="17" t="str">
        <f t="shared" ca="1" si="54"/>
        <v/>
      </c>
      <c r="Q232" s="3">
        <f>+'Share Values'!E226</f>
        <v>42226</v>
      </c>
      <c r="R232" s="4">
        <f ca="1">+'Share Values'!CD226</f>
        <v>986181.28</v>
      </c>
      <c r="S232" s="9">
        <f t="shared" ca="1" si="48"/>
        <v>-1.3818719999999951E-2</v>
      </c>
      <c r="T232" s="4">
        <f>+'Share Values'!C226</f>
        <v>14466.4</v>
      </c>
      <c r="U232" s="9">
        <f>Returns!T232/Returns!$T$18-1</f>
        <v>-2.2897051075958741E-2</v>
      </c>
      <c r="V232" s="9"/>
      <c r="W232" s="17">
        <f t="shared" ca="1" si="55"/>
        <v>3.3708794002531572E-3</v>
      </c>
      <c r="X232" s="17">
        <f t="shared" ca="1" si="56"/>
        <v>0</v>
      </c>
      <c r="Y232" s="17" t="str">
        <f t="shared" ca="1" si="57"/>
        <v/>
      </c>
      <c r="Z232" s="17"/>
      <c r="AA232" s="17">
        <f t="shared" si="58"/>
        <v>1.1445391429590224E-2</v>
      </c>
      <c r="AB232" s="17">
        <f t="shared" ca="1" si="59"/>
        <v>-8.0745120293370665E-3</v>
      </c>
    </row>
    <row r="233" spans="2:28" x14ac:dyDescent="0.15">
      <c r="B233" s="2">
        <f t="shared" ca="1" si="49"/>
        <v>216</v>
      </c>
      <c r="D233" s="3">
        <f t="shared" si="50"/>
        <v>42829</v>
      </c>
      <c r="E233" s="4" t="str">
        <f t="shared" si="46"/>
        <v/>
      </c>
      <c r="F233" s="9" t="str">
        <f ca="1">IFERROR(Returns!E233/E$18-1,"")</f>
        <v/>
      </c>
      <c r="G233" s="4" t="str">
        <f t="shared" si="47"/>
        <v/>
      </c>
      <c r="H233" s="9" t="str">
        <f>IFERROR(Returns!G233/G$18-1,"")</f>
        <v/>
      </c>
      <c r="I233" s="9"/>
      <c r="J233" s="17">
        <f t="shared" ca="1" si="45"/>
        <v>0</v>
      </c>
      <c r="K233" s="17">
        <f t="shared" ca="1" si="51"/>
        <v>0</v>
      </c>
      <c r="L233" s="17" t="str">
        <f t="shared" ca="1" si="52"/>
        <v/>
      </c>
      <c r="M233" s="9"/>
      <c r="N233" s="17" t="str">
        <f t="shared" si="53"/>
        <v/>
      </c>
      <c r="O233" s="17" t="str">
        <f t="shared" ca="1" si="54"/>
        <v/>
      </c>
      <c r="Q233" s="3">
        <f>+'Share Values'!E227</f>
        <v>42227</v>
      </c>
      <c r="R233" s="4">
        <f ca="1">+'Share Values'!CD227</f>
        <v>983585.27</v>
      </c>
      <c r="S233" s="9">
        <f t="shared" ca="1" si="48"/>
        <v>-1.6414729999999933E-2</v>
      </c>
      <c r="T233" s="4">
        <f>+'Share Values'!C227</f>
        <v>14414.7</v>
      </c>
      <c r="U233" s="9">
        <f>Returns!T233/Returns!$T$18-1</f>
        <v>-2.6389020222351234E-2</v>
      </c>
      <c r="V233" s="9"/>
      <c r="W233" s="17">
        <f t="shared" ca="1" si="55"/>
        <v>-2.6323862079393745E-3</v>
      </c>
      <c r="X233" s="17">
        <f t="shared" ca="1" si="56"/>
        <v>-2.6323862079393745E-3</v>
      </c>
      <c r="Y233" s="17">
        <f t="shared" ca="1" si="57"/>
        <v>-2.6323862079393745E-3</v>
      </c>
      <c r="Z233" s="17"/>
      <c r="AA233" s="17">
        <f t="shared" si="58"/>
        <v>-3.5737985953657736E-3</v>
      </c>
      <c r="AB233" s="17">
        <f t="shared" ca="1" si="59"/>
        <v>9.414123874263991E-4</v>
      </c>
    </row>
    <row r="234" spans="2:28" x14ac:dyDescent="0.15">
      <c r="B234" s="2">
        <f t="shared" ca="1" si="49"/>
        <v>217</v>
      </c>
      <c r="D234" s="3">
        <f t="shared" si="50"/>
        <v>42830</v>
      </c>
      <c r="E234" s="4" t="str">
        <f t="shared" si="46"/>
        <v/>
      </c>
      <c r="F234" s="9" t="str">
        <f ca="1">IFERROR(Returns!E234/E$18-1,"")</f>
        <v/>
      </c>
      <c r="G234" s="4" t="str">
        <f t="shared" si="47"/>
        <v/>
      </c>
      <c r="H234" s="9" t="str">
        <f>IFERROR(Returns!G234/G$18-1,"")</f>
        <v/>
      </c>
      <c r="I234" s="9"/>
      <c r="J234" s="17">
        <f t="shared" ca="1" si="45"/>
        <v>0</v>
      </c>
      <c r="K234" s="17">
        <f t="shared" ca="1" si="51"/>
        <v>0</v>
      </c>
      <c r="L234" s="17" t="str">
        <f t="shared" ca="1" si="52"/>
        <v/>
      </c>
      <c r="M234" s="9"/>
      <c r="N234" s="17" t="str">
        <f t="shared" si="53"/>
        <v/>
      </c>
      <c r="O234" s="17" t="str">
        <f t="shared" ca="1" si="54"/>
        <v/>
      </c>
      <c r="Q234" s="3">
        <f>+'Share Values'!E228</f>
        <v>42228</v>
      </c>
      <c r="R234" s="4">
        <f ca="1">+'Share Values'!CD228</f>
        <v>984988.52</v>
      </c>
      <c r="S234" s="9">
        <f t="shared" ca="1" si="48"/>
        <v>-1.5011479999999966E-2</v>
      </c>
      <c r="T234" s="4">
        <f>+'Share Values'!C228</f>
        <v>14339.5</v>
      </c>
      <c r="U234" s="9">
        <f>Returns!T234/Returns!$T$18-1</f>
        <v>-3.1468248071649496E-2</v>
      </c>
      <c r="V234" s="9"/>
      <c r="W234" s="17">
        <f t="shared" ca="1" si="55"/>
        <v>1.4266683761947618E-3</v>
      </c>
      <c r="X234" s="17">
        <f t="shared" ca="1" si="56"/>
        <v>0</v>
      </c>
      <c r="Y234" s="17" t="str">
        <f t="shared" ca="1" si="57"/>
        <v/>
      </c>
      <c r="Z234" s="17"/>
      <c r="AA234" s="17">
        <f t="shared" si="58"/>
        <v>-5.2168966402353911E-3</v>
      </c>
      <c r="AB234" s="17">
        <f t="shared" ca="1" si="59"/>
        <v>6.643565016430153E-3</v>
      </c>
    </row>
    <row r="235" spans="2:28" x14ac:dyDescent="0.15">
      <c r="B235" s="2">
        <f t="shared" ca="1" si="49"/>
        <v>218</v>
      </c>
      <c r="D235" s="3">
        <f t="shared" si="50"/>
        <v>42831</v>
      </c>
      <c r="E235" s="4" t="str">
        <f t="shared" si="46"/>
        <v/>
      </c>
      <c r="F235" s="9" t="str">
        <f ca="1">IFERROR(Returns!E235/E$18-1,"")</f>
        <v/>
      </c>
      <c r="G235" s="4" t="str">
        <f t="shared" si="47"/>
        <v/>
      </c>
      <c r="H235" s="9" t="str">
        <f>IFERROR(Returns!G235/G$18-1,"")</f>
        <v/>
      </c>
      <c r="I235" s="9"/>
      <c r="J235" s="17">
        <f t="shared" ca="1" si="45"/>
        <v>0</v>
      </c>
      <c r="K235" s="17">
        <f t="shared" ca="1" si="51"/>
        <v>0</v>
      </c>
      <c r="L235" s="17" t="str">
        <f t="shared" ca="1" si="52"/>
        <v/>
      </c>
      <c r="M235" s="9"/>
      <c r="N235" s="17" t="str">
        <f t="shared" si="53"/>
        <v/>
      </c>
      <c r="O235" s="17" t="str">
        <f t="shared" ca="1" si="54"/>
        <v/>
      </c>
      <c r="Q235" s="3">
        <f>+'Share Values'!E229</f>
        <v>42229</v>
      </c>
      <c r="R235" s="4">
        <f ca="1">+'Share Values'!CD229</f>
        <v>982110.47</v>
      </c>
      <c r="S235" s="9">
        <f t="shared" ca="1" si="48"/>
        <v>-1.7889530000000042E-2</v>
      </c>
      <c r="T235" s="4">
        <f>+'Share Values'!C229</f>
        <v>14238.4</v>
      </c>
      <c r="U235" s="9">
        <f>Returns!T235/Returns!$T$18-1</f>
        <v>-3.8296837640320436E-2</v>
      </c>
      <c r="V235" s="9"/>
      <c r="W235" s="17">
        <f t="shared" ca="1" si="55"/>
        <v>-2.9219122269568132E-3</v>
      </c>
      <c r="X235" s="17">
        <f t="shared" ca="1" si="56"/>
        <v>-2.9219122269568132E-3</v>
      </c>
      <c r="Y235" s="17">
        <f t="shared" ca="1" si="57"/>
        <v>-2.9219122269568132E-3</v>
      </c>
      <c r="Z235" s="17"/>
      <c r="AA235" s="17">
        <f t="shared" si="58"/>
        <v>-7.0504550367864738E-3</v>
      </c>
      <c r="AB235" s="17">
        <f t="shared" ca="1" si="59"/>
        <v>4.1285428098296606E-3</v>
      </c>
    </row>
    <row r="236" spans="2:28" x14ac:dyDescent="0.15">
      <c r="B236" s="2">
        <f t="shared" ca="1" si="49"/>
        <v>219</v>
      </c>
      <c r="D236" s="3">
        <f t="shared" si="50"/>
        <v>42832</v>
      </c>
      <c r="E236" s="4" t="str">
        <f t="shared" si="46"/>
        <v/>
      </c>
      <c r="F236" s="9" t="str">
        <f ca="1">IFERROR(Returns!E236/E$18-1,"")</f>
        <v/>
      </c>
      <c r="G236" s="4" t="str">
        <f t="shared" si="47"/>
        <v/>
      </c>
      <c r="H236" s="9" t="str">
        <f>IFERROR(Returns!G236/G$18-1,"")</f>
        <v/>
      </c>
      <c r="I236" s="9"/>
      <c r="J236" s="17">
        <f t="shared" ca="1" si="45"/>
        <v>0</v>
      </c>
      <c r="K236" s="17">
        <f t="shared" ca="1" si="51"/>
        <v>0</v>
      </c>
      <c r="L236" s="17" t="str">
        <f t="shared" ca="1" si="52"/>
        <v/>
      </c>
      <c r="M236" s="9"/>
      <c r="N236" s="17" t="str">
        <f t="shared" si="53"/>
        <v/>
      </c>
      <c r="O236" s="17" t="str">
        <f t="shared" ca="1" si="54"/>
        <v/>
      </c>
      <c r="Q236" s="3">
        <f>+'Share Values'!E230</f>
        <v>42230</v>
      </c>
      <c r="R236" s="4">
        <f ca="1">+'Share Values'!CD230</f>
        <v>982391.79</v>
      </c>
      <c r="S236" s="9">
        <f t="shared" ca="1" si="48"/>
        <v>-1.7608210000000013E-2</v>
      </c>
      <c r="T236" s="4">
        <f>+'Share Values'!C230</f>
        <v>14277.9</v>
      </c>
      <c r="U236" s="9">
        <f>Returns!T236/Returns!$T$18-1</f>
        <v>-3.5628892160968317E-2</v>
      </c>
      <c r="V236" s="9"/>
      <c r="W236" s="17">
        <f t="shared" ca="1" si="55"/>
        <v>2.8644435488001108E-4</v>
      </c>
      <c r="X236" s="17">
        <f t="shared" ca="1" si="56"/>
        <v>0</v>
      </c>
      <c r="Y236" s="17" t="str">
        <f t="shared" ca="1" si="57"/>
        <v/>
      </c>
      <c r="Z236" s="17"/>
      <c r="AA236" s="17">
        <f t="shared" si="58"/>
        <v>2.774188111023701E-3</v>
      </c>
      <c r="AB236" s="17">
        <f t="shared" ca="1" si="59"/>
        <v>-2.4877437561436899E-3</v>
      </c>
    </row>
    <row r="237" spans="2:28" x14ac:dyDescent="0.15">
      <c r="B237" s="2">
        <f t="shared" ca="1" si="49"/>
        <v>220</v>
      </c>
      <c r="D237" s="3">
        <f t="shared" si="50"/>
        <v>42833</v>
      </c>
      <c r="E237" s="4" t="str">
        <f t="shared" si="46"/>
        <v/>
      </c>
      <c r="F237" s="9" t="str">
        <f ca="1">IFERROR(Returns!E237/E$18-1,"")</f>
        <v/>
      </c>
      <c r="G237" s="4" t="str">
        <f t="shared" si="47"/>
        <v/>
      </c>
      <c r="H237" s="9" t="str">
        <f>IFERROR(Returns!G237/G$18-1,"")</f>
        <v/>
      </c>
      <c r="I237" s="9"/>
      <c r="J237" s="17">
        <f t="shared" ca="1" si="45"/>
        <v>0</v>
      </c>
      <c r="K237" s="17">
        <f t="shared" ca="1" si="51"/>
        <v>0</v>
      </c>
      <c r="L237" s="17" t="str">
        <f t="shared" ca="1" si="52"/>
        <v/>
      </c>
      <c r="M237" s="9"/>
      <c r="N237" s="17" t="str">
        <f t="shared" si="53"/>
        <v/>
      </c>
      <c r="O237" s="17" t="str">
        <f t="shared" ca="1" si="54"/>
        <v/>
      </c>
      <c r="Q237" s="3">
        <f>+'Share Values'!E231</f>
        <v>42233</v>
      </c>
      <c r="R237" s="4">
        <f ca="1">+'Share Values'!CD231</f>
        <v>979925.72</v>
      </c>
      <c r="S237" s="9">
        <f t="shared" ca="1" si="48"/>
        <v>-2.007428E-2</v>
      </c>
      <c r="T237" s="4">
        <f>+'Share Values'!C231</f>
        <v>14251.5</v>
      </c>
      <c r="U237" s="9">
        <f>Returns!T237/Returns!$T$18-1</f>
        <v>-3.741202534210486E-2</v>
      </c>
      <c r="V237" s="9"/>
      <c r="W237" s="17">
        <f t="shared" ca="1" si="55"/>
        <v>-2.5102713857168002E-3</v>
      </c>
      <c r="X237" s="17">
        <f t="shared" ca="1" si="56"/>
        <v>-2.5102713857168002E-3</v>
      </c>
      <c r="Y237" s="17">
        <f t="shared" ca="1" si="57"/>
        <v>-2.5102713857168002E-3</v>
      </c>
      <c r="Z237" s="17"/>
      <c r="AA237" s="17">
        <f t="shared" si="58"/>
        <v>-1.8490114092408749E-3</v>
      </c>
      <c r="AB237" s="17">
        <f t="shared" ca="1" si="59"/>
        <v>-6.6125997647592527E-4</v>
      </c>
    </row>
    <row r="238" spans="2:28" x14ac:dyDescent="0.15">
      <c r="B238" s="2">
        <f t="shared" ca="1" si="49"/>
        <v>221</v>
      </c>
      <c r="D238" s="3">
        <f t="shared" si="50"/>
        <v>42834</v>
      </c>
      <c r="E238" s="4" t="str">
        <f t="shared" si="46"/>
        <v/>
      </c>
      <c r="F238" s="9" t="str">
        <f ca="1">IFERROR(Returns!E238/E$18-1,"")</f>
        <v/>
      </c>
      <c r="G238" s="4" t="str">
        <f t="shared" si="47"/>
        <v/>
      </c>
      <c r="H238" s="9" t="str">
        <f>IFERROR(Returns!G238/G$18-1,"")</f>
        <v/>
      </c>
      <c r="I238" s="9"/>
      <c r="J238" s="17">
        <f t="shared" ca="1" si="45"/>
        <v>0</v>
      </c>
      <c r="K238" s="17">
        <f t="shared" ca="1" si="51"/>
        <v>0</v>
      </c>
      <c r="L238" s="17" t="str">
        <f t="shared" ca="1" si="52"/>
        <v/>
      </c>
      <c r="M238" s="9"/>
      <c r="N238" s="17" t="str">
        <f t="shared" si="53"/>
        <v/>
      </c>
      <c r="O238" s="17" t="str">
        <f t="shared" ca="1" si="54"/>
        <v/>
      </c>
      <c r="Q238" s="3">
        <f>+'Share Values'!E232</f>
        <v>42234</v>
      </c>
      <c r="R238" s="4">
        <f ca="1">+'Share Values'!CD232</f>
        <v>979180.95</v>
      </c>
      <c r="S238" s="9">
        <f t="shared" ca="1" si="48"/>
        <v>-2.0819050000000061E-2</v>
      </c>
      <c r="T238" s="4">
        <f>+'Share Values'!C232</f>
        <v>14193.9</v>
      </c>
      <c r="U238" s="9">
        <f>Returns!T238/Returns!$T$18-1</f>
        <v>-4.1302497737312094E-2</v>
      </c>
      <c r="V238" s="9"/>
      <c r="W238" s="17">
        <f t="shared" ca="1" si="55"/>
        <v>-7.600269946991256E-4</v>
      </c>
      <c r="X238" s="17">
        <f t="shared" ca="1" si="56"/>
        <v>-7.600269946991256E-4</v>
      </c>
      <c r="Y238" s="17">
        <f t="shared" ca="1" si="57"/>
        <v>-3.2683905063987106E-3</v>
      </c>
      <c r="Z238" s="17"/>
      <c r="AA238" s="17">
        <f t="shared" si="58"/>
        <v>-4.0416798231764917E-3</v>
      </c>
      <c r="AB238" s="17">
        <f t="shared" ca="1" si="59"/>
        <v>3.2816528284773661E-3</v>
      </c>
    </row>
    <row r="239" spans="2:28" x14ac:dyDescent="0.15">
      <c r="B239" s="2">
        <f t="shared" ca="1" si="49"/>
        <v>222</v>
      </c>
      <c r="D239" s="3">
        <f t="shared" si="50"/>
        <v>42835</v>
      </c>
      <c r="E239" s="4" t="str">
        <f t="shared" si="46"/>
        <v/>
      </c>
      <c r="F239" s="9" t="str">
        <f ca="1">IFERROR(Returns!E239/E$18-1,"")</f>
        <v/>
      </c>
      <c r="G239" s="4" t="str">
        <f t="shared" si="47"/>
        <v/>
      </c>
      <c r="H239" s="9" t="str">
        <f>IFERROR(Returns!G239/G$18-1,"")</f>
        <v/>
      </c>
      <c r="I239" s="9"/>
      <c r="J239" s="17">
        <f t="shared" ca="1" si="45"/>
        <v>0</v>
      </c>
      <c r="K239" s="17">
        <f t="shared" ca="1" si="51"/>
        <v>0</v>
      </c>
      <c r="L239" s="17" t="str">
        <f t="shared" ca="1" si="52"/>
        <v/>
      </c>
      <c r="M239" s="9"/>
      <c r="N239" s="17" t="str">
        <f t="shared" si="53"/>
        <v/>
      </c>
      <c r="O239" s="17" t="str">
        <f t="shared" ca="1" si="54"/>
        <v/>
      </c>
      <c r="Q239" s="3">
        <f>+'Share Values'!E233</f>
        <v>42235</v>
      </c>
      <c r="R239" s="4">
        <f ca="1">+'Share Values'!CD233</f>
        <v>977499.18</v>
      </c>
      <c r="S239" s="9">
        <f t="shared" ca="1" si="48"/>
        <v>-2.2500819999999977E-2</v>
      </c>
      <c r="T239" s="4">
        <f>+'Share Values'!C233</f>
        <v>14036.6</v>
      </c>
      <c r="U239" s="9">
        <f>Returns!T239/Returns!$T$18-1</f>
        <v>-5.1926999608250979E-2</v>
      </c>
      <c r="V239" s="9"/>
      <c r="W239" s="17">
        <f t="shared" ca="1" si="55"/>
        <v>-1.7175272864529134E-3</v>
      </c>
      <c r="X239" s="17">
        <f t="shared" ca="1" si="56"/>
        <v>-1.7175272864529134E-3</v>
      </c>
      <c r="Y239" s="17">
        <f t="shared" ca="1" si="57"/>
        <v>-4.9803042429741318E-3</v>
      </c>
      <c r="Z239" s="17"/>
      <c r="AA239" s="17">
        <f t="shared" si="58"/>
        <v>-1.1082225463050932E-2</v>
      </c>
      <c r="AB239" s="17">
        <f t="shared" ca="1" si="59"/>
        <v>9.3646981765980186E-3</v>
      </c>
    </row>
    <row r="240" spans="2:28" x14ac:dyDescent="0.15">
      <c r="B240" s="2">
        <f t="shared" ca="1" si="49"/>
        <v>223</v>
      </c>
      <c r="D240" s="3">
        <f t="shared" si="50"/>
        <v>42836</v>
      </c>
      <c r="E240" s="4" t="str">
        <f t="shared" si="46"/>
        <v/>
      </c>
      <c r="F240" s="9" t="str">
        <f ca="1">IFERROR(Returns!E240/E$18-1,"")</f>
        <v/>
      </c>
      <c r="G240" s="4" t="str">
        <f t="shared" si="47"/>
        <v/>
      </c>
      <c r="H240" s="9" t="str">
        <f>IFERROR(Returns!G240/G$18-1,"")</f>
        <v/>
      </c>
      <c r="I240" s="9"/>
      <c r="J240" s="17">
        <f t="shared" ca="1" si="45"/>
        <v>0</v>
      </c>
      <c r="K240" s="17">
        <f t="shared" ca="1" si="51"/>
        <v>0</v>
      </c>
      <c r="L240" s="17" t="str">
        <f t="shared" ca="1" si="52"/>
        <v/>
      </c>
      <c r="M240" s="9"/>
      <c r="N240" s="17" t="str">
        <f t="shared" si="53"/>
        <v/>
      </c>
      <c r="O240" s="17" t="str">
        <f t="shared" ca="1" si="54"/>
        <v/>
      </c>
      <c r="Q240" s="3">
        <f>+'Share Values'!E234</f>
        <v>42236</v>
      </c>
      <c r="R240" s="4">
        <f ca="1">+'Share Values'!CD234</f>
        <v>974606.95</v>
      </c>
      <c r="S240" s="9">
        <f t="shared" ca="1" si="48"/>
        <v>-2.5393050000000028E-2</v>
      </c>
      <c r="T240" s="4">
        <f>+'Share Values'!C234</f>
        <v>13737</v>
      </c>
      <c r="U240" s="9">
        <f>Returns!T240/Returns!$T$18-1</f>
        <v>-7.2162859497210463E-2</v>
      </c>
      <c r="V240" s="9"/>
      <c r="W240" s="17">
        <f t="shared" ca="1" si="55"/>
        <v>-2.9588055511208244E-3</v>
      </c>
      <c r="X240" s="17">
        <f t="shared" ca="1" si="56"/>
        <v>-2.9588055511208244E-3</v>
      </c>
      <c r="Y240" s="17">
        <f t="shared" ca="1" si="57"/>
        <v>-7.924374042254545E-3</v>
      </c>
      <c r="Z240" s="17"/>
      <c r="AA240" s="17">
        <f t="shared" si="58"/>
        <v>-2.1344200162432547E-2</v>
      </c>
      <c r="AB240" s="17">
        <f t="shared" ca="1" si="59"/>
        <v>1.8385394611311723E-2</v>
      </c>
    </row>
    <row r="241" spans="2:28" x14ac:dyDescent="0.15">
      <c r="B241" s="2">
        <f t="shared" ca="1" si="49"/>
        <v>224</v>
      </c>
      <c r="D241" s="3">
        <f t="shared" si="50"/>
        <v>42837</v>
      </c>
      <c r="E241" s="4" t="str">
        <f t="shared" si="46"/>
        <v/>
      </c>
      <c r="F241" s="9" t="str">
        <f ca="1">IFERROR(Returns!E241/E$18-1,"")</f>
        <v/>
      </c>
      <c r="G241" s="4" t="str">
        <f t="shared" si="47"/>
        <v/>
      </c>
      <c r="H241" s="9" t="str">
        <f>IFERROR(Returns!G241/G$18-1,"")</f>
        <v/>
      </c>
      <c r="I241" s="9"/>
      <c r="J241" s="17">
        <f t="shared" ref="J241:J304" ca="1" si="60">IF(OR(D241&lt;$R$5,D241&gt;$R$6),"",IFERROR((E241/E240)-1,0))</f>
        <v>0</v>
      </c>
      <c r="K241" s="17">
        <f t="shared" ca="1" si="51"/>
        <v>0</v>
      </c>
      <c r="L241" s="17" t="str">
        <f t="shared" ca="1" si="52"/>
        <v/>
      </c>
      <c r="M241" s="9"/>
      <c r="N241" s="17" t="str">
        <f t="shared" si="53"/>
        <v/>
      </c>
      <c r="O241" s="17" t="str">
        <f t="shared" ca="1" si="54"/>
        <v/>
      </c>
      <c r="Q241" s="3">
        <f>+'Share Values'!E235</f>
        <v>42237</v>
      </c>
      <c r="R241" s="4">
        <f ca="1">+'Share Values'!CD235</f>
        <v>972572.11</v>
      </c>
      <c r="S241" s="9">
        <f t="shared" ca="1" si="48"/>
        <v>-2.742789000000001E-2</v>
      </c>
      <c r="T241" s="4">
        <f>+'Share Values'!C235</f>
        <v>13473.7</v>
      </c>
      <c r="U241" s="9">
        <f>Returns!T241/Returns!$T$18-1</f>
        <v>-8.9946911262106966E-2</v>
      </c>
      <c r="V241" s="9"/>
      <c r="W241" s="17">
        <f t="shared" ca="1" si="55"/>
        <v>-2.0878570586839729E-3</v>
      </c>
      <c r="X241" s="17">
        <f t="shared" ca="1" si="56"/>
        <v>-2.0878570586839729E-3</v>
      </c>
      <c r="Y241" s="17">
        <f t="shared" ca="1" si="57"/>
        <v>-9.9956861406587105E-3</v>
      </c>
      <c r="Z241" s="17"/>
      <c r="AA241" s="17">
        <f t="shared" si="58"/>
        <v>-1.916721263740262E-2</v>
      </c>
      <c r="AB241" s="17">
        <f t="shared" ca="1" si="59"/>
        <v>1.7079355578718647E-2</v>
      </c>
    </row>
    <row r="242" spans="2:28" x14ac:dyDescent="0.15">
      <c r="B242" s="2">
        <f t="shared" ca="1" si="49"/>
        <v>225</v>
      </c>
      <c r="D242" s="3">
        <f t="shared" si="50"/>
        <v>42838</v>
      </c>
      <c r="E242" s="4" t="str">
        <f t="shared" si="46"/>
        <v/>
      </c>
      <c r="F242" s="9" t="str">
        <f ca="1">IFERROR(Returns!E242/E$18-1,"")</f>
        <v/>
      </c>
      <c r="G242" s="4" t="str">
        <f t="shared" si="47"/>
        <v/>
      </c>
      <c r="H242" s="9" t="str">
        <f>IFERROR(Returns!G242/G$18-1,"")</f>
        <v/>
      </c>
      <c r="I242" s="9"/>
      <c r="J242" s="17">
        <f t="shared" ca="1" si="60"/>
        <v>0</v>
      </c>
      <c r="K242" s="17">
        <f t="shared" ca="1" si="51"/>
        <v>0</v>
      </c>
      <c r="L242" s="17" t="str">
        <f t="shared" ca="1" si="52"/>
        <v/>
      </c>
      <c r="M242" s="9"/>
      <c r="N242" s="17" t="str">
        <f t="shared" si="53"/>
        <v/>
      </c>
      <c r="O242" s="17" t="str">
        <f t="shared" ca="1" si="54"/>
        <v/>
      </c>
      <c r="Q242" s="3">
        <f>+'Share Values'!E236</f>
        <v>42240</v>
      </c>
      <c r="R242" s="4">
        <f ca="1">+'Share Values'!CD236</f>
        <v>969080.9</v>
      </c>
      <c r="S242" s="9">
        <f t="shared" ca="1" si="48"/>
        <v>-3.0919099999999977E-2</v>
      </c>
      <c r="T242" s="4">
        <f>+'Share Values'!C236</f>
        <v>13052.7</v>
      </c>
      <c r="U242" s="9">
        <f>Returns!T242/Returns!$T$18-1</f>
        <v>-0.11838248206735369</v>
      </c>
      <c r="V242" s="9"/>
      <c r="W242" s="17">
        <f t="shared" ca="1" si="55"/>
        <v>-3.5896669913760837E-3</v>
      </c>
      <c r="X242" s="17">
        <f t="shared" ca="1" si="56"/>
        <v>-3.5896669913760837E-3</v>
      </c>
      <c r="Y242" s="17">
        <f t="shared" ca="1" si="57"/>
        <v>-1.3549471947439495E-2</v>
      </c>
      <c r="Z242" s="17"/>
      <c r="AA242" s="17">
        <f t="shared" si="58"/>
        <v>-3.1246057133526794E-2</v>
      </c>
      <c r="AB242" s="17">
        <f t="shared" ca="1" si="59"/>
        <v>2.7656390142150711E-2</v>
      </c>
    </row>
    <row r="243" spans="2:28" x14ac:dyDescent="0.15">
      <c r="B243" s="2">
        <f t="shared" ca="1" si="49"/>
        <v>226</v>
      </c>
      <c r="D243" s="3">
        <f t="shared" si="50"/>
        <v>42839</v>
      </c>
      <c r="E243" s="4" t="str">
        <f t="shared" si="46"/>
        <v/>
      </c>
      <c r="F243" s="9" t="str">
        <f ca="1">IFERROR(Returns!E243/E$18-1,"")</f>
        <v/>
      </c>
      <c r="G243" s="4" t="str">
        <f t="shared" si="47"/>
        <v/>
      </c>
      <c r="H243" s="9" t="str">
        <f>IFERROR(Returns!G243/G$18-1,"")</f>
        <v/>
      </c>
      <c r="I243" s="9"/>
      <c r="J243" s="17">
        <f t="shared" ca="1" si="60"/>
        <v>0</v>
      </c>
      <c r="K243" s="17">
        <f t="shared" ca="1" si="51"/>
        <v>0</v>
      </c>
      <c r="L243" s="17" t="str">
        <f t="shared" ca="1" si="52"/>
        <v/>
      </c>
      <c r="M243" s="9"/>
      <c r="N243" s="17" t="str">
        <f t="shared" si="53"/>
        <v/>
      </c>
      <c r="O243" s="17" t="str">
        <f t="shared" ca="1" si="54"/>
        <v/>
      </c>
      <c r="Q243" s="3">
        <f>+'Share Values'!E237</f>
        <v>42241</v>
      </c>
      <c r="R243" s="4">
        <f ca="1">+'Share Values'!CD237</f>
        <v>966691.56</v>
      </c>
      <c r="S243" s="9">
        <f t="shared" ca="1" si="48"/>
        <v>-3.3308439999999995E-2</v>
      </c>
      <c r="T243" s="4">
        <f>+'Share Values'!C237</f>
        <v>13150.9</v>
      </c>
      <c r="U243" s="9">
        <f>Returns!T243/Returns!$T$18-1</f>
        <v>-0.11174976697691386</v>
      </c>
      <c r="V243" s="9"/>
      <c r="W243" s="17">
        <f t="shared" ca="1" si="55"/>
        <v>-2.4655733076567321E-3</v>
      </c>
      <c r="X243" s="17">
        <f t="shared" ca="1" si="56"/>
        <v>-2.4655733076567321E-3</v>
      </c>
      <c r="Y243" s="17">
        <f t="shared" ca="1" si="57"/>
        <v>-1.5981638038729762E-2</v>
      </c>
      <c r="Z243" s="17"/>
      <c r="AA243" s="17">
        <f t="shared" si="58"/>
        <v>7.5233476598710602E-3</v>
      </c>
      <c r="AB243" s="17">
        <f t="shared" ca="1" si="59"/>
        <v>-9.9889209675277923E-3</v>
      </c>
    </row>
    <row r="244" spans="2:28" x14ac:dyDescent="0.15">
      <c r="B244" s="2">
        <f t="shared" ca="1" si="49"/>
        <v>227</v>
      </c>
      <c r="D244" s="3">
        <f t="shared" si="50"/>
        <v>42840</v>
      </c>
      <c r="E244" s="4" t="str">
        <f t="shared" si="46"/>
        <v/>
      </c>
      <c r="F244" s="9" t="str">
        <f ca="1">IFERROR(Returns!E244/E$18-1,"")</f>
        <v/>
      </c>
      <c r="G244" s="4" t="str">
        <f t="shared" si="47"/>
        <v/>
      </c>
      <c r="H244" s="9" t="str">
        <f>IFERROR(Returns!G244/G$18-1,"")</f>
        <v/>
      </c>
      <c r="I244" s="9"/>
      <c r="J244" s="17">
        <f t="shared" ca="1" si="60"/>
        <v>0</v>
      </c>
      <c r="K244" s="17">
        <f t="shared" ca="1" si="51"/>
        <v>0</v>
      </c>
      <c r="L244" s="17" t="str">
        <f t="shared" ca="1" si="52"/>
        <v/>
      </c>
      <c r="M244" s="9"/>
      <c r="N244" s="17" t="str">
        <f t="shared" si="53"/>
        <v/>
      </c>
      <c r="O244" s="17" t="str">
        <f t="shared" ca="1" si="54"/>
        <v/>
      </c>
      <c r="Q244" s="3">
        <f>+'Share Values'!E238</f>
        <v>42242</v>
      </c>
      <c r="R244" s="4">
        <f ca="1">+'Share Values'!CD238</f>
        <v>970363.47</v>
      </c>
      <c r="S244" s="9">
        <f t="shared" ca="1" si="48"/>
        <v>-2.9636529999999994E-2</v>
      </c>
      <c r="T244" s="4">
        <f>+'Share Values'!C238</f>
        <v>13381.6</v>
      </c>
      <c r="U244" s="9">
        <f>Returns!T244/Returns!$T$18-1</f>
        <v>-9.6167614519026778E-2</v>
      </c>
      <c r="V244" s="9"/>
      <c r="W244" s="17">
        <f t="shared" ca="1" si="55"/>
        <v>3.7984297700912606E-3</v>
      </c>
      <c r="X244" s="17">
        <f t="shared" ca="1" si="56"/>
        <v>0</v>
      </c>
      <c r="Y244" s="17" t="str">
        <f t="shared" ca="1" si="57"/>
        <v/>
      </c>
      <c r="Z244" s="17"/>
      <c r="AA244" s="17">
        <f t="shared" si="58"/>
        <v>1.7542525606612625E-2</v>
      </c>
      <c r="AB244" s="17">
        <f t="shared" ca="1" si="59"/>
        <v>-1.3744095836521364E-2</v>
      </c>
    </row>
    <row r="245" spans="2:28" x14ac:dyDescent="0.15">
      <c r="B245" s="2">
        <f t="shared" ca="1" si="49"/>
        <v>228</v>
      </c>
      <c r="D245" s="3">
        <f t="shared" si="50"/>
        <v>42841</v>
      </c>
      <c r="E245" s="4" t="str">
        <f t="shared" si="46"/>
        <v/>
      </c>
      <c r="F245" s="9" t="str">
        <f ca="1">IFERROR(Returns!E245/E$18-1,"")</f>
        <v/>
      </c>
      <c r="G245" s="4" t="str">
        <f t="shared" si="47"/>
        <v/>
      </c>
      <c r="H245" s="9" t="str">
        <f>IFERROR(Returns!G245/G$18-1,"")</f>
        <v/>
      </c>
      <c r="I245" s="9"/>
      <c r="J245" s="17">
        <f t="shared" ca="1" si="60"/>
        <v>0</v>
      </c>
      <c r="K245" s="17">
        <f t="shared" ca="1" si="51"/>
        <v>0</v>
      </c>
      <c r="L245" s="17" t="str">
        <f t="shared" ca="1" si="52"/>
        <v/>
      </c>
      <c r="M245" s="9"/>
      <c r="N245" s="17" t="str">
        <f t="shared" si="53"/>
        <v/>
      </c>
      <c r="O245" s="17" t="str">
        <f t="shared" ca="1" si="54"/>
        <v/>
      </c>
      <c r="Q245" s="3">
        <f>+'Share Values'!E239</f>
        <v>42243</v>
      </c>
      <c r="R245" s="4">
        <f ca="1">+'Share Values'!CD239</f>
        <v>973787.72</v>
      </c>
      <c r="S245" s="9">
        <f t="shared" ca="1" si="48"/>
        <v>-2.6212279999999977E-2</v>
      </c>
      <c r="T245" s="4">
        <f>+'Share Values'!C239</f>
        <v>13766.7</v>
      </c>
      <c r="U245" s="9">
        <f>Returns!T245/Returns!$T$18-1</f>
        <v>-7.01568346684317E-2</v>
      </c>
      <c r="V245" s="9"/>
      <c r="W245" s="17">
        <f t="shared" ca="1" si="55"/>
        <v>3.5288323456776904E-3</v>
      </c>
      <c r="X245" s="17">
        <f t="shared" ca="1" si="56"/>
        <v>0</v>
      </c>
      <c r="Y245" s="17" t="str">
        <f t="shared" ca="1" si="57"/>
        <v/>
      </c>
      <c r="Z245" s="17"/>
      <c r="AA245" s="17">
        <f t="shared" si="58"/>
        <v>2.8778322472648998E-2</v>
      </c>
      <c r="AB245" s="17">
        <f t="shared" ca="1" si="59"/>
        <v>-2.5249490126971308E-2</v>
      </c>
    </row>
    <row r="246" spans="2:28" x14ac:dyDescent="0.15">
      <c r="B246" s="2">
        <f t="shared" ca="1" si="49"/>
        <v>229</v>
      </c>
      <c r="D246" s="3">
        <f t="shared" si="50"/>
        <v>42842</v>
      </c>
      <c r="E246" s="4" t="str">
        <f t="shared" si="46"/>
        <v/>
      </c>
      <c r="F246" s="9" t="str">
        <f ca="1">IFERROR(Returns!E246/E$18-1,"")</f>
        <v/>
      </c>
      <c r="G246" s="4" t="str">
        <f t="shared" si="47"/>
        <v/>
      </c>
      <c r="H246" s="9" t="str">
        <f>IFERROR(Returns!G246/G$18-1,"")</f>
        <v/>
      </c>
      <c r="I246" s="9"/>
      <c r="J246" s="17">
        <f t="shared" ca="1" si="60"/>
        <v>0</v>
      </c>
      <c r="K246" s="17">
        <f t="shared" ca="1" si="51"/>
        <v>0</v>
      </c>
      <c r="L246" s="17" t="str">
        <f t="shared" ca="1" si="52"/>
        <v/>
      </c>
      <c r="M246" s="9"/>
      <c r="N246" s="17" t="str">
        <f t="shared" si="53"/>
        <v/>
      </c>
      <c r="O246" s="17" t="str">
        <f t="shared" ca="1" si="54"/>
        <v/>
      </c>
      <c r="Q246" s="3">
        <f>+'Share Values'!E240</f>
        <v>42244</v>
      </c>
      <c r="R246" s="4">
        <f ca="1">+'Share Values'!CD240</f>
        <v>980142.94</v>
      </c>
      <c r="S246" s="9">
        <f t="shared" ca="1" si="48"/>
        <v>-1.9857060000000093E-2</v>
      </c>
      <c r="T246" s="4">
        <f>+'Share Values'!C240</f>
        <v>13865.1</v>
      </c>
      <c r="U246" s="9">
        <f>Returns!T246/Returns!$T$18-1</f>
        <v>-6.3510610993286143E-2</v>
      </c>
      <c r="V246" s="9"/>
      <c r="W246" s="17">
        <f t="shared" ca="1" si="55"/>
        <v>6.5262889123309797E-3</v>
      </c>
      <c r="X246" s="17">
        <f t="shared" ca="1" si="56"/>
        <v>0</v>
      </c>
      <c r="Y246" s="17" t="str">
        <f t="shared" ca="1" si="57"/>
        <v/>
      </c>
      <c r="Z246" s="17"/>
      <c r="AA246" s="17">
        <f t="shared" si="58"/>
        <v>7.1476824511320647E-3</v>
      </c>
      <c r="AB246" s="17">
        <f t="shared" ca="1" si="59"/>
        <v>-6.2139353880108494E-4</v>
      </c>
    </row>
    <row r="247" spans="2:28" x14ac:dyDescent="0.15">
      <c r="B247" s="2">
        <f t="shared" ca="1" si="49"/>
        <v>230</v>
      </c>
      <c r="D247" s="3">
        <f t="shared" si="50"/>
        <v>42843</v>
      </c>
      <c r="E247" s="4" t="str">
        <f t="shared" si="46"/>
        <v/>
      </c>
      <c r="F247" s="9" t="str">
        <f ca="1">IFERROR(Returns!E247/E$18-1,"")</f>
        <v/>
      </c>
      <c r="G247" s="4" t="str">
        <f t="shared" si="47"/>
        <v/>
      </c>
      <c r="H247" s="9" t="str">
        <f>IFERROR(Returns!G247/G$18-1,"")</f>
        <v/>
      </c>
      <c r="I247" s="9"/>
      <c r="J247" s="17">
        <f t="shared" ca="1" si="60"/>
        <v>0</v>
      </c>
      <c r="K247" s="17">
        <f t="shared" ca="1" si="51"/>
        <v>0</v>
      </c>
      <c r="L247" s="17" t="str">
        <f t="shared" ca="1" si="52"/>
        <v/>
      </c>
      <c r="M247" s="9"/>
      <c r="N247" s="17" t="str">
        <f t="shared" si="53"/>
        <v/>
      </c>
      <c r="O247" s="17" t="str">
        <f t="shared" ca="1" si="54"/>
        <v/>
      </c>
      <c r="Q247" s="3">
        <f>+'Share Values'!E241</f>
        <v>42247</v>
      </c>
      <c r="R247" s="4">
        <f ca="1">+'Share Values'!CD241</f>
        <v>982947.49</v>
      </c>
      <c r="S247" s="9">
        <f t="shared" ca="1" si="48"/>
        <v>-1.7052509999999965E-2</v>
      </c>
      <c r="T247" s="4">
        <f>+'Share Values'!C241</f>
        <v>13859.1</v>
      </c>
      <c r="U247" s="9">
        <f>Returns!T247/Returns!$T$18-1</f>
        <v>-6.3915868534453635E-2</v>
      </c>
      <c r="V247" s="9"/>
      <c r="W247" s="17">
        <f t="shared" ca="1" si="55"/>
        <v>2.8613683632716658E-3</v>
      </c>
      <c r="X247" s="17">
        <f t="shared" ca="1" si="56"/>
        <v>0</v>
      </c>
      <c r="Y247" s="17" t="str">
        <f t="shared" ca="1" si="57"/>
        <v/>
      </c>
      <c r="Z247" s="17"/>
      <c r="AA247" s="17">
        <f t="shared" si="58"/>
        <v>-4.3274119912584119E-4</v>
      </c>
      <c r="AB247" s="17">
        <f t="shared" ca="1" si="59"/>
        <v>3.294109562397507E-3</v>
      </c>
    </row>
    <row r="248" spans="2:28" x14ac:dyDescent="0.15">
      <c r="B248" s="2">
        <f t="shared" ca="1" si="49"/>
        <v>231</v>
      </c>
      <c r="D248" s="3">
        <f t="shared" si="50"/>
        <v>42844</v>
      </c>
      <c r="E248" s="4" t="str">
        <f t="shared" si="46"/>
        <v/>
      </c>
      <c r="F248" s="9" t="str">
        <f ca="1">IFERROR(Returns!E248/E$18-1,"")</f>
        <v/>
      </c>
      <c r="G248" s="4" t="str">
        <f t="shared" si="47"/>
        <v/>
      </c>
      <c r="H248" s="9" t="str">
        <f>IFERROR(Returns!G248/G$18-1,"")</f>
        <v/>
      </c>
      <c r="I248" s="9"/>
      <c r="J248" s="17">
        <f t="shared" ca="1" si="60"/>
        <v>0</v>
      </c>
      <c r="K248" s="17">
        <f t="shared" ca="1" si="51"/>
        <v>0</v>
      </c>
      <c r="L248" s="17" t="str">
        <f t="shared" ca="1" si="52"/>
        <v/>
      </c>
      <c r="M248" s="9"/>
      <c r="N248" s="17" t="str">
        <f t="shared" si="53"/>
        <v/>
      </c>
      <c r="O248" s="17" t="str">
        <f t="shared" ca="1" si="54"/>
        <v/>
      </c>
      <c r="Q248" s="3">
        <f>+'Share Values'!E242</f>
        <v>42248</v>
      </c>
      <c r="R248" s="4">
        <f ca="1">+'Share Values'!CD242</f>
        <v>976199.49</v>
      </c>
      <c r="S248" s="9">
        <f t="shared" ca="1" si="48"/>
        <v>-2.3800510000000052E-2</v>
      </c>
      <c r="T248" s="4">
        <f>+'Share Values'!C242</f>
        <v>13481.9</v>
      </c>
      <c r="U248" s="9">
        <f>Returns!T248/Returns!$T$18-1</f>
        <v>-8.9393059289178289E-2</v>
      </c>
      <c r="V248" s="9"/>
      <c r="W248" s="17">
        <f t="shared" ca="1" si="55"/>
        <v>-6.8650666171394814E-3</v>
      </c>
      <c r="X248" s="17">
        <f t="shared" ca="1" si="56"/>
        <v>-6.8650666171394814E-3</v>
      </c>
      <c r="Y248" s="17">
        <f t="shared" ca="1" si="57"/>
        <v>-6.8650666171394814E-3</v>
      </c>
      <c r="Z248" s="17"/>
      <c r="AA248" s="17">
        <f t="shared" si="58"/>
        <v>-2.7216774538029176E-2</v>
      </c>
      <c r="AB248" s="17">
        <f t="shared" ca="1" si="59"/>
        <v>2.0351707920889694E-2</v>
      </c>
    </row>
    <row r="249" spans="2:28" x14ac:dyDescent="0.15">
      <c r="B249" s="2">
        <f t="shared" ca="1" si="49"/>
        <v>232</v>
      </c>
      <c r="D249" s="3">
        <f t="shared" si="50"/>
        <v>42845</v>
      </c>
      <c r="E249" s="4" t="str">
        <f t="shared" si="46"/>
        <v/>
      </c>
      <c r="F249" s="9" t="str">
        <f ca="1">IFERROR(Returns!E249/E$18-1,"")</f>
        <v/>
      </c>
      <c r="G249" s="4" t="str">
        <f t="shared" si="47"/>
        <v/>
      </c>
      <c r="H249" s="9" t="str">
        <f>IFERROR(Returns!G249/G$18-1,"")</f>
        <v/>
      </c>
      <c r="I249" s="9"/>
      <c r="J249" s="17">
        <f t="shared" ca="1" si="60"/>
        <v>0</v>
      </c>
      <c r="K249" s="17">
        <f t="shared" ca="1" si="51"/>
        <v>0</v>
      </c>
      <c r="L249" s="17" t="str">
        <f t="shared" ca="1" si="52"/>
        <v/>
      </c>
      <c r="M249" s="9"/>
      <c r="N249" s="17" t="str">
        <f t="shared" si="53"/>
        <v/>
      </c>
      <c r="O249" s="17" t="str">
        <f t="shared" ca="1" si="54"/>
        <v/>
      </c>
      <c r="Q249" s="3">
        <f>+'Share Values'!E243</f>
        <v>42249</v>
      </c>
      <c r="R249" s="4">
        <f ca="1">+'Share Values'!CD243</f>
        <v>970316.17</v>
      </c>
      <c r="S249" s="9">
        <f t="shared" ca="1" si="48"/>
        <v>-2.9683829999999967E-2</v>
      </c>
      <c r="T249" s="4">
        <f>+'Share Values'!C243</f>
        <v>13545.3</v>
      </c>
      <c r="U249" s="9">
        <f>Returns!T249/Returns!$T$18-1</f>
        <v>-8.5110837937509287E-2</v>
      </c>
      <c r="V249" s="9"/>
      <c r="W249" s="17">
        <f t="shared" ca="1" si="55"/>
        <v>-6.0267599607124467E-3</v>
      </c>
      <c r="X249" s="17">
        <f t="shared" ca="1" si="56"/>
        <v>-6.0267599607124467E-3</v>
      </c>
      <c r="Y249" s="17">
        <f t="shared" ca="1" si="57"/>
        <v>-1.2850452469236107E-2</v>
      </c>
      <c r="Z249" s="17"/>
      <c r="AA249" s="17">
        <f t="shared" si="58"/>
        <v>4.7026012654003413E-3</v>
      </c>
      <c r="AB249" s="17">
        <f t="shared" ca="1" si="59"/>
        <v>-1.0729361226112788E-2</v>
      </c>
    </row>
    <row r="250" spans="2:28" x14ac:dyDescent="0.15">
      <c r="B250" s="2">
        <f t="shared" ca="1" si="49"/>
        <v>233</v>
      </c>
      <c r="D250" s="3">
        <f t="shared" si="50"/>
        <v>42846</v>
      </c>
      <c r="E250" s="4" t="str">
        <f t="shared" si="46"/>
        <v/>
      </c>
      <c r="F250" s="9" t="str">
        <f ca="1">IFERROR(Returns!E250/E$18-1,"")</f>
        <v/>
      </c>
      <c r="G250" s="4" t="str">
        <f t="shared" si="47"/>
        <v/>
      </c>
      <c r="H250" s="9" t="str">
        <f>IFERROR(Returns!G250/G$18-1,"")</f>
        <v/>
      </c>
      <c r="I250" s="9"/>
      <c r="J250" s="17">
        <f t="shared" ca="1" si="60"/>
        <v>0</v>
      </c>
      <c r="K250" s="17">
        <f t="shared" ca="1" si="51"/>
        <v>0</v>
      </c>
      <c r="L250" s="17" t="str">
        <f t="shared" ca="1" si="52"/>
        <v/>
      </c>
      <c r="M250" s="9"/>
      <c r="N250" s="17" t="str">
        <f t="shared" si="53"/>
        <v/>
      </c>
      <c r="O250" s="17" t="str">
        <f t="shared" ca="1" si="54"/>
        <v/>
      </c>
      <c r="Q250" s="3">
        <f>+'Share Values'!E244</f>
        <v>42250</v>
      </c>
      <c r="R250" s="4">
        <f ca="1">+'Share Values'!CD244</f>
        <v>968420.42</v>
      </c>
      <c r="S250" s="9">
        <f t="shared" ca="1" si="48"/>
        <v>-3.157957999999994E-2</v>
      </c>
      <c r="T250" s="4">
        <f>+'Share Values'!C244</f>
        <v>13596.4</v>
      </c>
      <c r="U250" s="9">
        <f>Returns!T250/Returns!$T$18-1</f>
        <v>-8.1659394545233521E-2</v>
      </c>
      <c r="V250" s="9"/>
      <c r="W250" s="17">
        <f t="shared" ca="1" si="55"/>
        <v>-1.9537446232602562E-3</v>
      </c>
      <c r="X250" s="17">
        <f t="shared" ca="1" si="56"/>
        <v>-1.9537446232602562E-3</v>
      </c>
      <c r="Y250" s="17">
        <f t="shared" ca="1" si="57"/>
        <v>-1.4779090590078092E-2</v>
      </c>
      <c r="Z250" s="17"/>
      <c r="AA250" s="17">
        <f t="shared" si="58"/>
        <v>3.7725262637224866E-3</v>
      </c>
      <c r="AB250" s="17">
        <f t="shared" ca="1" si="59"/>
        <v>-5.7262708869827428E-3</v>
      </c>
    </row>
    <row r="251" spans="2:28" x14ac:dyDescent="0.15">
      <c r="B251" s="2">
        <f t="shared" ca="1" si="49"/>
        <v>234</v>
      </c>
      <c r="D251" s="3">
        <f t="shared" si="50"/>
        <v>42847</v>
      </c>
      <c r="E251" s="4" t="str">
        <f t="shared" si="46"/>
        <v/>
      </c>
      <c r="F251" s="9" t="str">
        <f ca="1">IFERROR(Returns!E251/E$18-1,"")</f>
        <v/>
      </c>
      <c r="G251" s="4" t="str">
        <f t="shared" si="47"/>
        <v/>
      </c>
      <c r="H251" s="9" t="str">
        <f>IFERROR(Returns!G251/G$18-1,"")</f>
        <v/>
      </c>
      <c r="I251" s="9"/>
      <c r="J251" s="17">
        <f t="shared" ca="1" si="60"/>
        <v>0</v>
      </c>
      <c r="K251" s="17">
        <f t="shared" ca="1" si="51"/>
        <v>0</v>
      </c>
      <c r="L251" s="17" t="str">
        <f t="shared" ca="1" si="52"/>
        <v/>
      </c>
      <c r="M251" s="9"/>
      <c r="N251" s="17" t="str">
        <f t="shared" si="53"/>
        <v/>
      </c>
      <c r="O251" s="17" t="str">
        <f t="shared" ca="1" si="54"/>
        <v/>
      </c>
      <c r="Q251" s="3">
        <f>+'Share Values'!E245</f>
        <v>42251</v>
      </c>
      <c r="R251" s="4">
        <f ca="1">+'Share Values'!CD245</f>
        <v>968873.46</v>
      </c>
      <c r="S251" s="9">
        <f t="shared" ca="1" si="48"/>
        <v>-3.1126540000000036E-2</v>
      </c>
      <c r="T251" s="4">
        <f>+'Share Values'!C245</f>
        <v>13478.3</v>
      </c>
      <c r="U251" s="9">
        <f>Returns!T251/Returns!$T$18-1</f>
        <v>-8.9636213813878762E-2</v>
      </c>
      <c r="V251" s="9"/>
      <c r="W251" s="17">
        <f t="shared" ca="1" si="55"/>
        <v>4.6781334908230221E-4</v>
      </c>
      <c r="X251" s="17">
        <f t="shared" ca="1" si="56"/>
        <v>0</v>
      </c>
      <c r="Y251" s="17" t="str">
        <f t="shared" ca="1" si="57"/>
        <v/>
      </c>
      <c r="Z251" s="17"/>
      <c r="AA251" s="17">
        <f t="shared" si="58"/>
        <v>-8.6861227972110377E-3</v>
      </c>
      <c r="AB251" s="17">
        <f t="shared" ca="1" si="59"/>
        <v>9.15393614629334E-3</v>
      </c>
    </row>
    <row r="252" spans="2:28" x14ac:dyDescent="0.15">
      <c r="B252" s="2">
        <f t="shared" ca="1" si="49"/>
        <v>235</v>
      </c>
      <c r="D252" s="3">
        <f t="shared" si="50"/>
        <v>42848</v>
      </c>
      <c r="E252" s="4" t="str">
        <f t="shared" si="46"/>
        <v/>
      </c>
      <c r="F252" s="9" t="str">
        <f ca="1">IFERROR(Returns!E252/E$18-1,"")</f>
        <v/>
      </c>
      <c r="G252" s="4" t="str">
        <f t="shared" si="47"/>
        <v/>
      </c>
      <c r="H252" s="9" t="str">
        <f>IFERROR(Returns!G252/G$18-1,"")</f>
        <v/>
      </c>
      <c r="I252" s="9"/>
      <c r="J252" s="17">
        <f t="shared" ca="1" si="60"/>
        <v>0</v>
      </c>
      <c r="K252" s="17">
        <f t="shared" ca="1" si="51"/>
        <v>0</v>
      </c>
      <c r="L252" s="17" t="str">
        <f t="shared" ca="1" si="52"/>
        <v/>
      </c>
      <c r="M252" s="9"/>
      <c r="N252" s="17" t="str">
        <f t="shared" si="53"/>
        <v/>
      </c>
      <c r="O252" s="17" t="str">
        <f t="shared" ca="1" si="54"/>
        <v/>
      </c>
      <c r="Q252" s="3">
        <f>+'Share Values'!E246</f>
        <v>42255</v>
      </c>
      <c r="R252" s="4">
        <f ca="1">+'Share Values'!CD246</f>
        <v>969767.44000000006</v>
      </c>
      <c r="S252" s="9">
        <f t="shared" ca="1" si="48"/>
        <v>-3.0232559999999964E-2</v>
      </c>
      <c r="T252" s="4">
        <f>+'Share Values'!C246</f>
        <v>13630.7</v>
      </c>
      <c r="U252" s="9">
        <f>Returns!T252/Returns!$T$18-1</f>
        <v>-7.9342672268226333E-2</v>
      </c>
      <c r="V252" s="9"/>
      <c r="W252" s="17">
        <f t="shared" ca="1" si="55"/>
        <v>9.2270047318665505E-4</v>
      </c>
      <c r="X252" s="17">
        <f t="shared" ca="1" si="56"/>
        <v>0</v>
      </c>
      <c r="Y252" s="17" t="str">
        <f t="shared" ca="1" si="57"/>
        <v/>
      </c>
      <c r="Z252" s="17"/>
      <c r="AA252" s="17">
        <f t="shared" si="58"/>
        <v>1.1307063947233909E-2</v>
      </c>
      <c r="AB252" s="17">
        <f t="shared" ca="1" si="59"/>
        <v>-1.0384363474047253E-2</v>
      </c>
    </row>
    <row r="253" spans="2:28" x14ac:dyDescent="0.15">
      <c r="B253" s="2">
        <f t="shared" ca="1" si="49"/>
        <v>236</v>
      </c>
      <c r="D253" s="3">
        <f t="shared" si="50"/>
        <v>42849</v>
      </c>
      <c r="E253" s="4" t="str">
        <f t="shared" si="46"/>
        <v/>
      </c>
      <c r="F253" s="9" t="str">
        <f ca="1">IFERROR(Returns!E253/E$18-1,"")</f>
        <v/>
      </c>
      <c r="G253" s="4" t="str">
        <f t="shared" si="47"/>
        <v/>
      </c>
      <c r="H253" s="9" t="str">
        <f>IFERROR(Returns!G253/G$18-1,"")</f>
        <v/>
      </c>
      <c r="I253" s="9"/>
      <c r="J253" s="17">
        <f t="shared" ca="1" si="60"/>
        <v>0</v>
      </c>
      <c r="K253" s="17">
        <f t="shared" ca="1" si="51"/>
        <v>0</v>
      </c>
      <c r="L253" s="17" t="str">
        <f t="shared" ca="1" si="52"/>
        <v/>
      </c>
      <c r="M253" s="9"/>
      <c r="N253" s="17" t="str">
        <f t="shared" si="53"/>
        <v/>
      </c>
      <c r="O253" s="17" t="str">
        <f t="shared" ca="1" si="54"/>
        <v/>
      </c>
      <c r="Q253" s="3">
        <f>+'Share Values'!E247</f>
        <v>42256</v>
      </c>
      <c r="R253" s="4">
        <f ca="1">+'Share Values'!CD247</f>
        <v>967164.99</v>
      </c>
      <c r="S253" s="9">
        <f t="shared" ca="1" si="48"/>
        <v>-3.2835009999999998E-2</v>
      </c>
      <c r="T253" s="4">
        <f>+'Share Values'!C247</f>
        <v>13531.9</v>
      </c>
      <c r="U253" s="9">
        <f>Returns!T253/Returns!$T$18-1</f>
        <v>-8.6015913112783227E-2</v>
      </c>
      <c r="V253" s="9"/>
      <c r="W253" s="17">
        <f t="shared" ca="1" si="55"/>
        <v>-2.6835815399206542E-3</v>
      </c>
      <c r="X253" s="17">
        <f t="shared" ca="1" si="56"/>
        <v>-2.6835815399206542E-3</v>
      </c>
      <c r="Y253" s="17">
        <f t="shared" ca="1" si="57"/>
        <v>-2.6835815399206542E-3</v>
      </c>
      <c r="Z253" s="17"/>
      <c r="AA253" s="17">
        <f t="shared" si="58"/>
        <v>-7.2483438121300203E-3</v>
      </c>
      <c r="AB253" s="17">
        <f t="shared" ca="1" si="59"/>
        <v>4.5647622722093661E-3</v>
      </c>
    </row>
    <row r="254" spans="2:28" x14ac:dyDescent="0.15">
      <c r="B254" s="2">
        <f t="shared" ca="1" si="49"/>
        <v>237</v>
      </c>
      <c r="D254" s="3">
        <f t="shared" si="50"/>
        <v>42850</v>
      </c>
      <c r="E254" s="4" t="str">
        <f t="shared" si="46"/>
        <v/>
      </c>
      <c r="F254" s="9" t="str">
        <f ca="1">IFERROR(Returns!E254/E$18-1,"")</f>
        <v/>
      </c>
      <c r="G254" s="4" t="str">
        <f t="shared" si="47"/>
        <v/>
      </c>
      <c r="H254" s="9" t="str">
        <f>IFERROR(Returns!G254/G$18-1,"")</f>
        <v/>
      </c>
      <c r="I254" s="9"/>
      <c r="J254" s="17">
        <f t="shared" ca="1" si="60"/>
        <v>0</v>
      </c>
      <c r="K254" s="17">
        <f t="shared" ca="1" si="51"/>
        <v>0</v>
      </c>
      <c r="L254" s="17" t="str">
        <f t="shared" ca="1" si="52"/>
        <v/>
      </c>
      <c r="M254" s="9"/>
      <c r="N254" s="17" t="str">
        <f t="shared" si="53"/>
        <v/>
      </c>
      <c r="O254" s="17" t="str">
        <f t="shared" ca="1" si="54"/>
        <v/>
      </c>
      <c r="Q254" s="3">
        <f>+'Share Values'!E248</f>
        <v>42257</v>
      </c>
      <c r="R254" s="4">
        <f ca="1">+'Share Values'!CD248</f>
        <v>968997.67</v>
      </c>
      <c r="S254" s="9">
        <f t="shared" ca="1" si="48"/>
        <v>-3.1002329999999967E-2</v>
      </c>
      <c r="T254" s="4">
        <f>+'Share Values'!C248</f>
        <v>13569.9</v>
      </c>
      <c r="U254" s="9">
        <f>Returns!T254/Returns!$T$18-1</f>
        <v>-8.3449282018722926E-2</v>
      </c>
      <c r="V254" s="9"/>
      <c r="W254" s="17">
        <f t="shared" ca="1" si="55"/>
        <v>1.8948990285514444E-3</v>
      </c>
      <c r="X254" s="17">
        <f t="shared" ca="1" si="56"/>
        <v>0</v>
      </c>
      <c r="Y254" s="17" t="str">
        <f t="shared" ca="1" si="57"/>
        <v/>
      </c>
      <c r="Z254" s="17"/>
      <c r="AA254" s="17">
        <f t="shared" si="58"/>
        <v>2.8081791913920906E-3</v>
      </c>
      <c r="AB254" s="17">
        <f t="shared" ca="1" si="59"/>
        <v>-9.1328016284064617E-4</v>
      </c>
    </row>
    <row r="255" spans="2:28" x14ac:dyDescent="0.15">
      <c r="B255" s="2">
        <f t="shared" ca="1" si="49"/>
        <v>238</v>
      </c>
      <c r="D255" s="3">
        <f t="shared" si="50"/>
        <v>42851</v>
      </c>
      <c r="E255" s="4" t="str">
        <f t="shared" si="46"/>
        <v/>
      </c>
      <c r="F255" s="9" t="str">
        <f ca="1">IFERROR(Returns!E255/E$18-1,"")</f>
        <v/>
      </c>
      <c r="G255" s="4" t="str">
        <f t="shared" si="47"/>
        <v/>
      </c>
      <c r="H255" s="9" t="str">
        <f>IFERROR(Returns!G255/G$18-1,"")</f>
        <v/>
      </c>
      <c r="I255" s="9"/>
      <c r="J255" s="17">
        <f t="shared" ca="1" si="60"/>
        <v>0</v>
      </c>
      <c r="K255" s="17">
        <f t="shared" ca="1" si="51"/>
        <v>0</v>
      </c>
      <c r="L255" s="17" t="str">
        <f t="shared" ca="1" si="52"/>
        <v/>
      </c>
      <c r="M255" s="9"/>
      <c r="N255" s="17" t="str">
        <f t="shared" si="53"/>
        <v/>
      </c>
      <c r="O255" s="17" t="str">
        <f t="shared" ca="1" si="54"/>
        <v/>
      </c>
      <c r="Q255" s="3">
        <f>+'Share Values'!E249</f>
        <v>42258</v>
      </c>
      <c r="R255" s="4">
        <f ca="1">+'Share Values'!CD249</f>
        <v>968935.84000000008</v>
      </c>
      <c r="S255" s="9">
        <f t="shared" ca="1" si="48"/>
        <v>-3.1064159999999896E-2</v>
      </c>
      <c r="T255" s="4">
        <f>+'Share Values'!C249</f>
        <v>13461.5</v>
      </c>
      <c r="U255" s="9">
        <f>Returns!T255/Returns!$T$18-1</f>
        <v>-9.0770934929147451E-2</v>
      </c>
      <c r="V255" s="9"/>
      <c r="W255" s="17">
        <f t="shared" ca="1" si="55"/>
        <v>-6.3808202965032201E-5</v>
      </c>
      <c r="X255" s="17">
        <f t="shared" ca="1" si="56"/>
        <v>-6.3808202965032201E-5</v>
      </c>
      <c r="Y255" s="17">
        <f t="shared" ca="1" si="57"/>
        <v>-6.3808202965032201E-5</v>
      </c>
      <c r="Z255" s="17"/>
      <c r="AA255" s="17">
        <f t="shared" si="58"/>
        <v>-7.9882681523076871E-3</v>
      </c>
      <c r="AB255" s="17">
        <f t="shared" ca="1" si="59"/>
        <v>7.9244599493426549E-3</v>
      </c>
    </row>
    <row r="256" spans="2:28" x14ac:dyDescent="0.15">
      <c r="B256" s="2">
        <f t="shared" ca="1" si="49"/>
        <v>239</v>
      </c>
      <c r="D256" s="3">
        <f t="shared" si="50"/>
        <v>42852</v>
      </c>
      <c r="E256" s="4" t="str">
        <f t="shared" si="46"/>
        <v/>
      </c>
      <c r="F256" s="9" t="str">
        <f ca="1">IFERROR(Returns!E256/E$18-1,"")</f>
        <v/>
      </c>
      <c r="G256" s="4" t="str">
        <f t="shared" si="47"/>
        <v/>
      </c>
      <c r="H256" s="9" t="str">
        <f>IFERROR(Returns!G256/G$18-1,"")</f>
        <v/>
      </c>
      <c r="I256" s="9"/>
      <c r="J256" s="17">
        <f t="shared" ca="1" si="60"/>
        <v>0</v>
      </c>
      <c r="K256" s="17">
        <f t="shared" ca="1" si="51"/>
        <v>0</v>
      </c>
      <c r="L256" s="17" t="str">
        <f t="shared" ca="1" si="52"/>
        <v/>
      </c>
      <c r="M256" s="9"/>
      <c r="N256" s="17" t="str">
        <f t="shared" si="53"/>
        <v/>
      </c>
      <c r="O256" s="17" t="str">
        <f t="shared" ca="1" si="54"/>
        <v/>
      </c>
      <c r="Q256" s="3">
        <f>+'Share Values'!E250</f>
        <v>42261</v>
      </c>
      <c r="R256" s="4">
        <f ca="1">+'Share Values'!CD250</f>
        <v>968230.87</v>
      </c>
      <c r="S256" s="9">
        <f t="shared" ca="1" si="48"/>
        <v>-3.1769130000000034E-2</v>
      </c>
      <c r="T256" s="4">
        <f>+'Share Values'!C250</f>
        <v>13353.3</v>
      </c>
      <c r="U256" s="9">
        <f>Returns!T256/Returns!$T$18-1</f>
        <v>-9.8079079254866475E-2</v>
      </c>
      <c r="V256" s="9"/>
      <c r="W256" s="17">
        <f t="shared" ca="1" si="55"/>
        <v>-7.275713942009876E-4</v>
      </c>
      <c r="X256" s="17">
        <f t="shared" ca="1" si="56"/>
        <v>-7.275713942009876E-4</v>
      </c>
      <c r="Y256" s="17">
        <f t="shared" ca="1" si="57"/>
        <v>-7.913331721428607E-4</v>
      </c>
      <c r="Z256" s="17"/>
      <c r="AA256" s="17">
        <f t="shared" si="58"/>
        <v>-8.0377372506779121E-3</v>
      </c>
      <c r="AB256" s="17">
        <f t="shared" ca="1" si="59"/>
        <v>7.3101658564769245E-3</v>
      </c>
    </row>
    <row r="257" spans="2:28" x14ac:dyDescent="0.15">
      <c r="B257" s="2">
        <f t="shared" ca="1" si="49"/>
        <v>240</v>
      </c>
      <c r="D257" s="3">
        <f t="shared" si="50"/>
        <v>42853</v>
      </c>
      <c r="E257" s="4" t="str">
        <f t="shared" si="46"/>
        <v/>
      </c>
      <c r="F257" s="9" t="str">
        <f ca="1">IFERROR(Returns!E257/E$18-1,"")</f>
        <v/>
      </c>
      <c r="G257" s="4" t="str">
        <f t="shared" si="47"/>
        <v/>
      </c>
      <c r="H257" s="9" t="str">
        <f>IFERROR(Returns!G257/G$18-1,"")</f>
        <v/>
      </c>
      <c r="I257" s="9"/>
      <c r="J257" s="17">
        <f t="shared" ca="1" si="60"/>
        <v>0</v>
      </c>
      <c r="K257" s="17">
        <f ca="1">IFERROR(MIN(J257,0),"")</f>
        <v>0</v>
      </c>
      <c r="L257" s="17" t="str">
        <f ca="1">IFERROR(IF(AND(K257&lt;0,K256&lt;0),(1+K257)*(1+L256)-1,IF(K257&lt;0,K257,"")),"")</f>
        <v/>
      </c>
      <c r="M257" s="9"/>
      <c r="N257" s="17" t="str">
        <f>+IFERROR(G257/G256-1,"")</f>
        <v/>
      </c>
      <c r="O257" s="17" t="str">
        <f ca="1">+IFERROR(J257-N257,"")</f>
        <v/>
      </c>
      <c r="Q257" s="3">
        <f>+'Share Values'!E251</f>
        <v>42262</v>
      </c>
      <c r="R257" s="4">
        <f ca="1">+'Share Values'!CD251</f>
        <v>969578.89</v>
      </c>
      <c r="S257" s="9">
        <f t="shared" ca="1" si="48"/>
        <v>-3.0421110000000029E-2</v>
      </c>
      <c r="T257" s="4">
        <f>+'Share Values'!C251</f>
        <v>13462.7</v>
      </c>
      <c r="U257" s="9">
        <f>Returns!T257/Returns!$T$18-1</f>
        <v>-9.0689883420913886E-2</v>
      </c>
      <c r="V257" s="9"/>
      <c r="W257" s="17">
        <f t="shared" ca="1" si="55"/>
        <v>1.3922505899859328E-3</v>
      </c>
      <c r="X257" s="17">
        <f t="shared" ca="1" si="56"/>
        <v>0</v>
      </c>
      <c r="Y257" s="17" t="str">
        <f t="shared" ca="1" si="57"/>
        <v/>
      </c>
      <c r="Z257" s="17"/>
      <c r="AA257" s="17">
        <f t="shared" si="58"/>
        <v>8.1927313847514061E-3</v>
      </c>
      <c r="AB257" s="17">
        <f t="shared" ca="1" si="59"/>
        <v>-6.8004807947654733E-3</v>
      </c>
    </row>
    <row r="258" spans="2:28" x14ac:dyDescent="0.15">
      <c r="B258" s="2">
        <f t="shared" ca="1" si="49"/>
        <v>241</v>
      </c>
      <c r="D258" s="3">
        <f t="shared" si="50"/>
        <v>42854</v>
      </c>
      <c r="E258" s="4" t="str">
        <f t="shared" si="46"/>
        <v/>
      </c>
      <c r="F258" s="9" t="str">
        <f ca="1">IFERROR(Returns!E258/E$18-1,"")</f>
        <v/>
      </c>
      <c r="G258" s="4" t="str">
        <f t="shared" si="47"/>
        <v/>
      </c>
      <c r="H258" s="9" t="str">
        <f>IFERROR(Returns!G258/G$18-1,"")</f>
        <v/>
      </c>
      <c r="I258" s="9"/>
      <c r="J258" s="17">
        <f t="shared" ca="1" si="60"/>
        <v>0</v>
      </c>
      <c r="K258" s="17">
        <f ca="1">IFERROR(MIN(J258,0),"")</f>
        <v>0</v>
      </c>
      <c r="L258" s="17" t="str">
        <f ca="1">IFERROR(IF(AND(K258&lt;0,K257&lt;0),(1+K258)*(1+L257)-1,IF(K258&lt;0,K258,"")),"")</f>
        <v/>
      </c>
      <c r="M258" s="9"/>
      <c r="N258" s="17" t="str">
        <f>+IFERROR(G258/G257-1,"")</f>
        <v/>
      </c>
      <c r="O258" s="17" t="str">
        <f ca="1">+IFERROR(J258-N258,"")</f>
        <v/>
      </c>
      <c r="Q258" s="3">
        <f>+'Share Values'!E252</f>
        <v>42263</v>
      </c>
      <c r="R258" s="4">
        <f ca="1">+'Share Values'!CD252</f>
        <v>972825.25</v>
      </c>
      <c r="S258" s="9">
        <f t="shared" ca="1" si="48"/>
        <v>-2.7174750000000025E-2</v>
      </c>
      <c r="T258" s="4">
        <f>+'Share Values'!C252</f>
        <v>13763.8</v>
      </c>
      <c r="U258" s="9">
        <f>Returns!T258/Returns!$T$18-1</f>
        <v>-7.0352709146662695E-2</v>
      </c>
      <c r="V258" s="9"/>
      <c r="W258" s="17">
        <f t="shared" ca="1" si="55"/>
        <v>3.3482164612721466E-3</v>
      </c>
      <c r="X258" s="17">
        <f t="shared" ca="1" si="56"/>
        <v>0</v>
      </c>
      <c r="Y258" s="17" t="str">
        <f t="shared" ca="1" si="57"/>
        <v/>
      </c>
      <c r="Z258" s="17"/>
      <c r="AA258" s="17">
        <f t="shared" si="58"/>
        <v>2.2365498748393664E-2</v>
      </c>
      <c r="AB258" s="17">
        <f t="shared" ca="1" si="59"/>
        <v>-1.9017282287121517E-2</v>
      </c>
    </row>
    <row r="259" spans="2:28" x14ac:dyDescent="0.15">
      <c r="B259" s="2">
        <f t="shared" ca="1" si="49"/>
        <v>242</v>
      </c>
      <c r="D259" s="3">
        <f t="shared" si="50"/>
        <v>42855</v>
      </c>
      <c r="E259" s="4" t="str">
        <f t="shared" si="46"/>
        <v/>
      </c>
      <c r="F259" s="9" t="str">
        <f ca="1">IFERROR(Returns!E259/E$18-1,"")</f>
        <v/>
      </c>
      <c r="G259" s="4" t="str">
        <f t="shared" si="47"/>
        <v/>
      </c>
      <c r="H259" s="9" t="str">
        <f>IFERROR(Returns!G259/G$18-1,"")</f>
        <v/>
      </c>
      <c r="I259" s="9"/>
      <c r="J259" s="17">
        <f t="shared" ca="1" si="60"/>
        <v>0</v>
      </c>
      <c r="K259" s="17">
        <f ca="1">IFERROR(MIN(J259,0),"")</f>
        <v>0</v>
      </c>
      <c r="L259" s="17" t="str">
        <f ca="1">IFERROR(IF(AND(K259&lt;0,K258&lt;0),(1+K259)*(1+L258)-1,IF(K259&lt;0,K259,"")),"")</f>
        <v/>
      </c>
      <c r="M259" s="9"/>
      <c r="N259" s="17" t="str">
        <f>+IFERROR(G259/G258-1,"")</f>
        <v/>
      </c>
      <c r="O259" s="17" t="str">
        <f ca="1">+IFERROR(J259-N259,"")</f>
        <v/>
      </c>
      <c r="Q259" s="3">
        <f>+'Share Values'!E253</f>
        <v>42264</v>
      </c>
      <c r="R259" s="4">
        <f ca="1">+'Share Values'!CD253</f>
        <v>972587.47</v>
      </c>
      <c r="S259" s="9">
        <f t="shared" ca="1" si="48"/>
        <v>-2.7412529999999991E-2</v>
      </c>
      <c r="T259" s="4">
        <f>+'Share Values'!C253</f>
        <v>13787.2</v>
      </c>
      <c r="U259" s="9">
        <f>Returns!T259/Returns!$T$18-1</f>
        <v>-6.8772204736109677E-2</v>
      </c>
      <c r="V259" s="9"/>
      <c r="W259" s="17">
        <f t="shared" ca="1" si="55"/>
        <v>-2.4442210972630551E-4</v>
      </c>
      <c r="X259" s="17">
        <f t="shared" ca="1" si="56"/>
        <v>-2.4442210972630551E-4</v>
      </c>
      <c r="Y259" s="17">
        <f t="shared" ca="1" si="57"/>
        <v>-2.4442210972630551E-4</v>
      </c>
      <c r="Z259" s="17"/>
      <c r="AA259" s="17">
        <f t="shared" si="58"/>
        <v>1.7001118877055799E-3</v>
      </c>
      <c r="AB259" s="17">
        <f t="shared" ca="1" si="59"/>
        <v>-1.9445339974318854E-3</v>
      </c>
    </row>
    <row r="260" spans="2:28" x14ac:dyDescent="0.15">
      <c r="B260" s="2">
        <f t="shared" ca="1" si="49"/>
        <v>243</v>
      </c>
      <c r="D260" s="3">
        <f t="shared" si="50"/>
        <v>42856</v>
      </c>
      <c r="E260" s="4" t="str">
        <f t="shared" si="46"/>
        <v/>
      </c>
      <c r="F260" s="9" t="str">
        <f ca="1">IFERROR(Returns!E260/E$18-1,"")</f>
        <v/>
      </c>
      <c r="G260" s="4" t="str">
        <f t="shared" si="47"/>
        <v/>
      </c>
      <c r="H260" s="9" t="str">
        <f>IFERROR(Returns!G260/G$18-1,"")</f>
        <v/>
      </c>
      <c r="I260" s="9"/>
      <c r="J260" s="17">
        <f t="shared" ca="1" si="60"/>
        <v>0</v>
      </c>
      <c r="K260" s="17">
        <f ca="1">IFERROR(MIN(J260,0),"")</f>
        <v>0</v>
      </c>
      <c r="L260" s="17" t="str">
        <f ca="1">IFERROR(IF(AND(K260&lt;0,K259&lt;0),(1+K260)*(1+L259)-1,IF(K260&lt;0,K260,"")),"")</f>
        <v/>
      </c>
      <c r="M260" s="9"/>
      <c r="N260" s="17" t="str">
        <f>+IFERROR(G260/G259-1,"")</f>
        <v/>
      </c>
      <c r="O260" s="17" t="str">
        <f ca="1">+IFERROR(J260-N260,"")</f>
        <v/>
      </c>
      <c r="Q260" s="3">
        <f>+'Share Values'!E254</f>
        <v>42265</v>
      </c>
      <c r="R260" s="4">
        <f ca="1">+'Share Values'!CD254</f>
        <v>971561.64</v>
      </c>
      <c r="S260" s="9">
        <f t="shared" ca="1" si="48"/>
        <v>-2.8438359999999996E-2</v>
      </c>
      <c r="T260" s="4">
        <f>+'Share Values'!C254</f>
        <v>13646.9</v>
      </c>
      <c r="U260" s="9">
        <f>Returns!T260/Returns!$T$18-1</f>
        <v>-7.8248476907074482E-2</v>
      </c>
      <c r="V260" s="9"/>
      <c r="W260" s="17">
        <f t="shared" ca="1" si="55"/>
        <v>-1.0547431790376427E-3</v>
      </c>
      <c r="X260" s="17">
        <f t="shared" ca="1" si="56"/>
        <v>-1.0547431790376427E-3</v>
      </c>
      <c r="Y260" s="17">
        <f t="shared" ca="1" si="57"/>
        <v>-1.2989074862108652E-3</v>
      </c>
      <c r="Z260" s="17"/>
      <c r="AA260" s="17">
        <f t="shared" si="58"/>
        <v>-1.0176105373099764E-2</v>
      </c>
      <c r="AB260" s="17">
        <f t="shared" ca="1" si="59"/>
        <v>9.1213621940621215E-3</v>
      </c>
    </row>
    <row r="261" spans="2:28" x14ac:dyDescent="0.15">
      <c r="B261" s="2">
        <f t="shared" ca="1" si="49"/>
        <v>244</v>
      </c>
      <c r="D261" s="3">
        <f t="shared" si="50"/>
        <v>42857</v>
      </c>
      <c r="E261" s="4" t="str">
        <f t="shared" si="46"/>
        <v/>
      </c>
      <c r="F261" s="9" t="str">
        <f ca="1">IFERROR(Returns!E261/E$18-1,"")</f>
        <v/>
      </c>
      <c r="G261" s="4" t="str">
        <f t="shared" si="47"/>
        <v/>
      </c>
      <c r="H261" s="9" t="str">
        <f>IFERROR(Returns!G261/G$18-1,"")</f>
        <v/>
      </c>
      <c r="I261" s="9"/>
      <c r="J261" s="17">
        <f t="shared" ca="1" si="60"/>
        <v>0</v>
      </c>
      <c r="K261" s="17">
        <f t="shared" ca="1" si="51"/>
        <v>0</v>
      </c>
      <c r="L261" s="17" t="str">
        <f t="shared" ca="1" si="52"/>
        <v/>
      </c>
      <c r="M261" s="9"/>
      <c r="N261" s="17" t="str">
        <f t="shared" si="53"/>
        <v/>
      </c>
      <c r="O261" s="17" t="str">
        <f t="shared" ca="1" si="54"/>
        <v/>
      </c>
      <c r="Q261" s="3">
        <f>+'Share Values'!E255</f>
        <v>42268</v>
      </c>
      <c r="R261" s="4">
        <f ca="1">+'Share Values'!CD255</f>
        <v>973538.85</v>
      </c>
      <c r="S261" s="9">
        <f t="shared" ca="1" si="48"/>
        <v>-2.6461150000000044E-2</v>
      </c>
      <c r="T261" s="4">
        <f>+'Share Values'!C255</f>
        <v>13779.4</v>
      </c>
      <c r="U261" s="9">
        <f>Returns!T261/Returns!$T$18-1</f>
        <v>-6.9299039539627461E-2</v>
      </c>
      <c r="V261" s="9"/>
      <c r="W261" s="17">
        <f t="shared" ca="1" si="55"/>
        <v>2.0350844646357391E-3</v>
      </c>
      <c r="X261" s="17">
        <f t="shared" ca="1" si="56"/>
        <v>0</v>
      </c>
      <c r="Y261" s="17" t="str">
        <f t="shared" ca="1" si="57"/>
        <v/>
      </c>
      <c r="Z261" s="17"/>
      <c r="AA261" s="17">
        <f t="shared" si="58"/>
        <v>9.7091647187272923E-3</v>
      </c>
      <c r="AB261" s="17">
        <f t="shared" ca="1" si="59"/>
        <v>-7.6740802540915531E-3</v>
      </c>
    </row>
    <row r="262" spans="2:28" x14ac:dyDescent="0.15">
      <c r="B262" s="2">
        <f t="shared" ca="1" si="49"/>
        <v>245</v>
      </c>
      <c r="D262" s="3">
        <f t="shared" si="50"/>
        <v>42858</v>
      </c>
      <c r="E262" s="4" t="str">
        <f t="shared" si="46"/>
        <v/>
      </c>
      <c r="F262" s="9" t="str">
        <f ca="1">IFERROR(Returns!E262/E$18-1,"")</f>
        <v/>
      </c>
      <c r="G262" s="4" t="str">
        <f t="shared" si="47"/>
        <v/>
      </c>
      <c r="H262" s="9" t="str">
        <f>IFERROR(Returns!G262/G$18-1,"")</f>
        <v/>
      </c>
      <c r="I262" s="9"/>
      <c r="J262" s="17">
        <f t="shared" ca="1" si="60"/>
        <v>0</v>
      </c>
      <c r="K262" s="17">
        <f t="shared" ca="1" si="51"/>
        <v>0</v>
      </c>
      <c r="L262" s="17" t="str">
        <f t="shared" ca="1" si="52"/>
        <v/>
      </c>
      <c r="M262" s="9"/>
      <c r="N262" s="17" t="str">
        <f t="shared" si="53"/>
        <v/>
      </c>
      <c r="O262" s="17" t="str">
        <f t="shared" ca="1" si="54"/>
        <v/>
      </c>
      <c r="Q262" s="3">
        <f>+'Share Values'!E256</f>
        <v>42269</v>
      </c>
      <c r="R262" s="4">
        <f ca="1">+'Share Values'!CD256</f>
        <v>973113.10000000009</v>
      </c>
      <c r="S262" s="9">
        <f t="shared" ca="1" si="48"/>
        <v>-2.6886899999999936E-2</v>
      </c>
      <c r="T262" s="4">
        <f>+'Share Values'!C256</f>
        <v>13491.1</v>
      </c>
      <c r="U262" s="9">
        <f>Returns!T262/Returns!$T$18-1</f>
        <v>-8.877166439272155E-2</v>
      </c>
      <c r="V262" s="9"/>
      <c r="W262" s="17">
        <f t="shared" ca="1" si="55"/>
        <v>-4.3732204420998677E-4</v>
      </c>
      <c r="X262" s="17">
        <f t="shared" ca="1" si="56"/>
        <v>-4.3732204420998677E-4</v>
      </c>
      <c r="Y262" s="17">
        <f t="shared" ca="1" si="57"/>
        <v>-4.3732204420998677E-4</v>
      </c>
      <c r="Z262" s="17"/>
      <c r="AA262" s="17">
        <f t="shared" si="58"/>
        <v>-2.0922536540052494E-2</v>
      </c>
      <c r="AB262" s="17">
        <f t="shared" ca="1" si="59"/>
        <v>2.0485214495842508E-2</v>
      </c>
    </row>
    <row r="263" spans="2:28" x14ac:dyDescent="0.15">
      <c r="B263" s="2">
        <f t="shared" ca="1" si="49"/>
        <v>246</v>
      </c>
      <c r="D263" s="3">
        <f t="shared" si="50"/>
        <v>42859</v>
      </c>
      <c r="E263" s="4" t="str">
        <f t="shared" si="46"/>
        <v/>
      </c>
      <c r="F263" s="9" t="str">
        <f ca="1">IFERROR(Returns!E263/E$18-1,"")</f>
        <v/>
      </c>
      <c r="G263" s="4" t="str">
        <f t="shared" si="47"/>
        <v/>
      </c>
      <c r="H263" s="9" t="str">
        <f>IFERROR(Returns!G263/G$18-1,"")</f>
        <v/>
      </c>
      <c r="I263" s="9"/>
      <c r="J263" s="17">
        <f t="shared" ca="1" si="60"/>
        <v>0</v>
      </c>
      <c r="K263" s="17">
        <f t="shared" ca="1" si="51"/>
        <v>0</v>
      </c>
      <c r="L263" s="17" t="str">
        <f t="shared" ca="1" si="52"/>
        <v/>
      </c>
      <c r="M263" s="9"/>
      <c r="N263" s="17" t="str">
        <f t="shared" si="53"/>
        <v/>
      </c>
      <c r="O263" s="17" t="str">
        <f t="shared" ca="1" si="54"/>
        <v/>
      </c>
      <c r="Q263" s="3">
        <f>+'Share Values'!E257</f>
        <v>42270</v>
      </c>
      <c r="R263" s="4">
        <f ca="1">+'Share Values'!CD257</f>
        <v>969573.04</v>
      </c>
      <c r="S263" s="9">
        <f t="shared" ca="1" si="48"/>
        <v>-3.0426960000000003E-2</v>
      </c>
      <c r="T263" s="4">
        <f>+'Share Values'!C257</f>
        <v>13383.7</v>
      </c>
      <c r="U263" s="9">
        <f>Returns!T263/Returns!$T$18-1</f>
        <v>-9.6025774379618123E-2</v>
      </c>
      <c r="V263" s="9"/>
      <c r="W263" s="17">
        <f t="shared" ca="1" si="55"/>
        <v>-3.6378710758288024E-3</v>
      </c>
      <c r="X263" s="17">
        <f t="shared" ca="1" si="56"/>
        <v>-3.6378710758288024E-3</v>
      </c>
      <c r="Y263" s="17">
        <f t="shared" ca="1" si="57"/>
        <v>-4.0736021988233562E-3</v>
      </c>
      <c r="Z263" s="17"/>
      <c r="AA263" s="17">
        <f t="shared" si="58"/>
        <v>-7.9608037891646388E-3</v>
      </c>
      <c r="AB263" s="17">
        <f t="shared" ca="1" si="59"/>
        <v>4.3229327133358364E-3</v>
      </c>
    </row>
    <row r="264" spans="2:28" x14ac:dyDescent="0.15">
      <c r="B264" s="2">
        <f t="shared" ca="1" si="49"/>
        <v>247</v>
      </c>
      <c r="D264" s="3">
        <f t="shared" si="50"/>
        <v>42860</v>
      </c>
      <c r="E264" s="4" t="str">
        <f t="shared" si="46"/>
        <v/>
      </c>
      <c r="F264" s="9" t="str">
        <f ca="1">IFERROR(Returns!E264/E$18-1,"")</f>
        <v/>
      </c>
      <c r="G264" s="4" t="str">
        <f t="shared" si="47"/>
        <v/>
      </c>
      <c r="H264" s="9" t="str">
        <f>IFERROR(Returns!G264/G$18-1,"")</f>
        <v/>
      </c>
      <c r="I264" s="9"/>
      <c r="J264" s="17">
        <f t="shared" ca="1" si="60"/>
        <v>0</v>
      </c>
      <c r="K264" s="17">
        <f t="shared" ca="1" si="51"/>
        <v>0</v>
      </c>
      <c r="L264" s="17" t="str">
        <f t="shared" ca="1" si="52"/>
        <v/>
      </c>
      <c r="M264" s="9"/>
      <c r="N264" s="17" t="str">
        <f t="shared" si="53"/>
        <v/>
      </c>
      <c r="O264" s="17" t="str">
        <f t="shared" ca="1" si="54"/>
        <v/>
      </c>
      <c r="Q264" s="3">
        <f>+'Share Values'!E258</f>
        <v>42271</v>
      </c>
      <c r="R264" s="4">
        <f ca="1">+'Share Values'!CD258</f>
        <v>966614.97</v>
      </c>
      <c r="S264" s="9">
        <f t="shared" ca="1" si="48"/>
        <v>-3.3385030000000038E-2</v>
      </c>
      <c r="T264" s="4">
        <f>+'Share Values'!C258</f>
        <v>13338.7</v>
      </c>
      <c r="U264" s="9">
        <f>Returns!T264/Returns!$T$18-1</f>
        <v>-9.9065205938373757E-2</v>
      </c>
      <c r="V264" s="9"/>
      <c r="W264" s="17">
        <f t="shared" ca="1" si="55"/>
        <v>-3.0508996000961908E-3</v>
      </c>
      <c r="X264" s="17">
        <f t="shared" ca="1" si="56"/>
        <v>-3.0508996000961908E-3</v>
      </c>
      <c r="Y264" s="17">
        <f t="shared" ca="1" si="57"/>
        <v>-7.1120736476002477E-3</v>
      </c>
      <c r="Z264" s="17"/>
      <c r="AA264" s="17">
        <f t="shared" si="58"/>
        <v>-3.3622989158453853E-3</v>
      </c>
      <c r="AB264" s="17">
        <f t="shared" ca="1" si="59"/>
        <v>3.1139931574919455E-4</v>
      </c>
    </row>
    <row r="265" spans="2:28" x14ac:dyDescent="0.15">
      <c r="B265" s="2">
        <f t="shared" ca="1" si="49"/>
        <v>248</v>
      </c>
      <c r="D265" s="3">
        <f t="shared" si="50"/>
        <v>42861</v>
      </c>
      <c r="E265" s="4" t="str">
        <f t="shared" si="46"/>
        <v/>
      </c>
      <c r="F265" s="9" t="str">
        <f ca="1">IFERROR(Returns!E265/E$18-1,"")</f>
        <v/>
      </c>
      <c r="G265" s="4" t="str">
        <f t="shared" si="47"/>
        <v/>
      </c>
      <c r="H265" s="9" t="str">
        <f>IFERROR(Returns!G265/G$18-1,"")</f>
        <v/>
      </c>
      <c r="I265" s="9"/>
      <c r="J265" s="17">
        <f t="shared" ca="1" si="60"/>
        <v>0</v>
      </c>
      <c r="K265" s="17">
        <f t="shared" ca="1" si="51"/>
        <v>0</v>
      </c>
      <c r="L265" s="17" t="str">
        <f t="shared" ca="1" si="52"/>
        <v/>
      </c>
      <c r="M265" s="9"/>
      <c r="N265" s="17" t="str">
        <f t="shared" si="53"/>
        <v/>
      </c>
      <c r="O265" s="17" t="str">
        <f t="shared" ca="1" si="54"/>
        <v/>
      </c>
      <c r="Q265" s="3">
        <f>+'Share Values'!E259</f>
        <v>42272</v>
      </c>
      <c r="R265" s="4">
        <f ca="1">+'Share Values'!CD259</f>
        <v>962590.71</v>
      </c>
      <c r="S265" s="9">
        <f t="shared" ca="1" si="48"/>
        <v>-3.7409290000000039E-2</v>
      </c>
      <c r="T265" s="4">
        <f>+'Share Values'!C259</f>
        <v>13378.6</v>
      </c>
      <c r="U265" s="9">
        <f>Returns!T265/Returns!$T$18-1</f>
        <v>-9.6370243289610524E-2</v>
      </c>
      <c r="V265" s="9"/>
      <c r="W265" s="17">
        <f t="shared" ca="1" si="55"/>
        <v>-4.1632502339582489E-3</v>
      </c>
      <c r="X265" s="17">
        <f t="shared" ca="1" si="56"/>
        <v>-4.1632502339582489E-3</v>
      </c>
      <c r="Y265" s="17">
        <f t="shared" ca="1" si="57"/>
        <v>-1.1245714539281249E-2</v>
      </c>
      <c r="Z265" s="17"/>
      <c r="AA265" s="17">
        <f t="shared" si="58"/>
        <v>2.9912960033586788E-3</v>
      </c>
      <c r="AB265" s="17">
        <f t="shared" ca="1" si="59"/>
        <v>-7.1545462373169277E-3</v>
      </c>
    </row>
    <row r="266" spans="2:28" x14ac:dyDescent="0.15">
      <c r="B266" s="2">
        <f t="shared" ca="1" si="49"/>
        <v>249</v>
      </c>
      <c r="D266" s="3">
        <f t="shared" si="50"/>
        <v>42862</v>
      </c>
      <c r="E266" s="4" t="str">
        <f t="shared" si="46"/>
        <v/>
      </c>
      <c r="F266" s="9" t="str">
        <f ca="1">IFERROR(Returns!E266/E$18-1,"")</f>
        <v/>
      </c>
      <c r="G266" s="4" t="str">
        <f t="shared" si="47"/>
        <v/>
      </c>
      <c r="H266" s="9" t="str">
        <f>IFERROR(Returns!G266/G$18-1,"")</f>
        <v/>
      </c>
      <c r="I266" s="9"/>
      <c r="J266" s="17">
        <f t="shared" ca="1" si="60"/>
        <v>0</v>
      </c>
      <c r="K266" s="17">
        <f t="shared" ca="1" si="51"/>
        <v>0</v>
      </c>
      <c r="L266" s="17" t="str">
        <f t="shared" ca="1" si="52"/>
        <v/>
      </c>
      <c r="M266" s="9"/>
      <c r="N266" s="17" t="str">
        <f t="shared" si="53"/>
        <v/>
      </c>
      <c r="O266" s="17" t="str">
        <f t="shared" ca="1" si="54"/>
        <v/>
      </c>
      <c r="Q266" s="3">
        <f>+'Share Values'!E260</f>
        <v>42275</v>
      </c>
      <c r="R266" s="4">
        <f ca="1">+'Share Values'!CD260</f>
        <v>961829.73</v>
      </c>
      <c r="S266" s="9">
        <f t="shared" ca="1" si="48"/>
        <v>-3.8170270000000062E-2</v>
      </c>
      <c r="T266" s="4">
        <f>+'Share Values'!C260</f>
        <v>13004.6</v>
      </c>
      <c r="U266" s="9">
        <f>Returns!T266/Returns!$T$18-1</f>
        <v>-0.12163129668904582</v>
      </c>
      <c r="V266" s="9"/>
      <c r="W266" s="17">
        <f t="shared" ca="1" si="55"/>
        <v>-7.905540663278865E-4</v>
      </c>
      <c r="X266" s="17">
        <f t="shared" ca="1" si="56"/>
        <v>-7.905540663278865E-4</v>
      </c>
      <c r="Y266" s="17">
        <f t="shared" ca="1" si="57"/>
        <v>-1.2027378260251353E-2</v>
      </c>
      <c r="Z266" s="17"/>
      <c r="AA266" s="17">
        <f t="shared" si="58"/>
        <v>-2.7955092461094622E-2</v>
      </c>
      <c r="AB266" s="17">
        <f t="shared" ca="1" si="59"/>
        <v>2.7164538394766735E-2</v>
      </c>
    </row>
    <row r="267" spans="2:28" x14ac:dyDescent="0.15">
      <c r="B267" s="2">
        <f t="shared" ca="1" si="49"/>
        <v>250</v>
      </c>
      <c r="D267" s="3">
        <f t="shared" si="50"/>
        <v>42863</v>
      </c>
      <c r="E267" s="4" t="str">
        <f t="shared" si="46"/>
        <v/>
      </c>
      <c r="F267" s="9" t="str">
        <f ca="1">IFERROR(Returns!E267/E$18-1,"")</f>
        <v/>
      </c>
      <c r="G267" s="4" t="str">
        <f t="shared" si="47"/>
        <v/>
      </c>
      <c r="H267" s="9" t="str">
        <f>IFERROR(Returns!G267/G$18-1,"")</f>
        <v/>
      </c>
      <c r="I267" s="9"/>
      <c r="J267" s="17">
        <f t="shared" ca="1" si="60"/>
        <v>0</v>
      </c>
      <c r="K267" s="17">
        <f t="shared" ca="1" si="51"/>
        <v>0</v>
      </c>
      <c r="L267" s="17" t="str">
        <f t="shared" ca="1" si="52"/>
        <v/>
      </c>
      <c r="M267" s="9"/>
      <c r="N267" s="17" t="str">
        <f t="shared" si="53"/>
        <v/>
      </c>
      <c r="O267" s="17" t="str">
        <f t="shared" ca="1" si="54"/>
        <v/>
      </c>
      <c r="Q267" s="3">
        <f>+'Share Values'!E261</f>
        <v>42276</v>
      </c>
      <c r="R267" s="4">
        <f ca="1">+'Share Values'!CD261</f>
        <v>960191.69</v>
      </c>
      <c r="S267" s="9">
        <f t="shared" ca="1" si="48"/>
        <v>-3.9808310000000069E-2</v>
      </c>
      <c r="T267" s="4">
        <f>+'Share Values'!C261</f>
        <v>13037</v>
      </c>
      <c r="U267" s="9">
        <f>Returns!T267/Returns!$T$18-1</f>
        <v>-0.1194429059667419</v>
      </c>
      <c r="V267" s="9"/>
      <c r="W267" s="17">
        <f t="shared" ca="1" si="55"/>
        <v>-1.7030457147545475E-3</v>
      </c>
      <c r="X267" s="17">
        <f t="shared" ca="1" si="56"/>
        <v>-1.7030457147545475E-3</v>
      </c>
      <c r="Y267" s="17">
        <f t="shared" ca="1" si="57"/>
        <v>-1.3709940800000098E-2</v>
      </c>
      <c r="Z267" s="17"/>
      <c r="AA267" s="17">
        <f t="shared" si="58"/>
        <v>2.4914261107606972E-3</v>
      </c>
      <c r="AB267" s="17">
        <f t="shared" ca="1" si="59"/>
        <v>-4.1944718255152447E-3</v>
      </c>
    </row>
    <row r="268" spans="2:28" x14ac:dyDescent="0.15">
      <c r="B268" s="2">
        <f t="shared" ca="1" si="49"/>
        <v>251</v>
      </c>
      <c r="D268" s="3">
        <f t="shared" si="50"/>
        <v>42864</v>
      </c>
      <c r="E268" s="4" t="str">
        <f t="shared" si="46"/>
        <v/>
      </c>
      <c r="F268" s="9" t="str">
        <f ca="1">IFERROR(Returns!E268/E$18-1,"")</f>
        <v/>
      </c>
      <c r="G268" s="4" t="str">
        <f t="shared" si="47"/>
        <v/>
      </c>
      <c r="H268" s="9" t="str">
        <f>IFERROR(Returns!G268/G$18-1,"")</f>
        <v/>
      </c>
      <c r="I268" s="9"/>
      <c r="J268" s="17">
        <f t="shared" ca="1" si="60"/>
        <v>0</v>
      </c>
      <c r="K268" s="17">
        <f t="shared" ca="1" si="51"/>
        <v>0</v>
      </c>
      <c r="L268" s="17" t="str">
        <f t="shared" ca="1" si="52"/>
        <v/>
      </c>
      <c r="M268" s="9"/>
      <c r="N268" s="17" t="str">
        <f t="shared" si="53"/>
        <v/>
      </c>
      <c r="O268" s="17" t="str">
        <f t="shared" ca="1" si="54"/>
        <v/>
      </c>
      <c r="Q268" s="3">
        <f>+'Share Values'!E262</f>
        <v>42277</v>
      </c>
      <c r="R268" s="4">
        <f ca="1">+'Share Values'!CD262</f>
        <v>961522.16</v>
      </c>
      <c r="S268" s="9">
        <f t="shared" ca="1" si="48"/>
        <v>-3.8477839999999985E-2</v>
      </c>
      <c r="T268" s="4">
        <f>+'Share Values'!C262</f>
        <v>13307</v>
      </c>
      <c r="U268" s="9">
        <f>Returns!T268/Returns!$T$18-1</f>
        <v>-0.10120631661420831</v>
      </c>
      <c r="V268" s="9"/>
      <c r="W268" s="17">
        <f t="shared" ca="1" si="55"/>
        <v>1.3856295715286571E-3</v>
      </c>
      <c r="X268" s="17">
        <f t="shared" ca="1" si="56"/>
        <v>0</v>
      </c>
      <c r="Y268" s="17" t="str">
        <f t="shared" ca="1" si="57"/>
        <v/>
      </c>
      <c r="Z268" s="17"/>
      <c r="AA268" s="17">
        <f t="shared" si="58"/>
        <v>2.0710286108767351E-2</v>
      </c>
      <c r="AB268" s="17">
        <f t="shared" ca="1" si="59"/>
        <v>-1.9324656537238694E-2</v>
      </c>
    </row>
    <row r="269" spans="2:28" x14ac:dyDescent="0.15">
      <c r="B269" s="2">
        <f t="shared" ca="1" si="49"/>
        <v>252</v>
      </c>
      <c r="D269" s="3">
        <f t="shared" si="50"/>
        <v>42865</v>
      </c>
      <c r="E269" s="4" t="str">
        <f t="shared" si="46"/>
        <v/>
      </c>
      <c r="F269" s="9" t="str">
        <f ca="1">IFERROR(Returns!E269/E$18-1,"")</f>
        <v/>
      </c>
      <c r="G269" s="4" t="str">
        <f t="shared" si="47"/>
        <v/>
      </c>
      <c r="H269" s="9" t="str">
        <f>IFERROR(Returns!G269/G$18-1,"")</f>
        <v/>
      </c>
      <c r="I269" s="9"/>
      <c r="J269" s="17">
        <f t="shared" ca="1" si="60"/>
        <v>0</v>
      </c>
      <c r="K269" s="17">
        <f t="shared" ca="1" si="51"/>
        <v>0</v>
      </c>
      <c r="L269" s="17" t="str">
        <f t="shared" ca="1" si="52"/>
        <v/>
      </c>
      <c r="M269" s="9"/>
      <c r="N269" s="17" t="str">
        <f t="shared" si="53"/>
        <v/>
      </c>
      <c r="O269" s="17" t="str">
        <f t="shared" ca="1" si="54"/>
        <v/>
      </c>
      <c r="Q269" s="3">
        <f>+'Share Values'!E263</f>
        <v>42278</v>
      </c>
      <c r="R269" s="4">
        <f ca="1">+'Share Values'!CD263</f>
        <v>960210.22</v>
      </c>
      <c r="S269" s="9">
        <f t="shared" ca="1" si="48"/>
        <v>-3.9789779999999997E-2</v>
      </c>
      <c r="T269" s="4">
        <f>+'Share Values'!C263</f>
        <v>13241.9</v>
      </c>
      <c r="U269" s="9">
        <f>Returns!T269/Returns!$T$18-1</f>
        <v>-0.10560336093587475</v>
      </c>
      <c r="V269" s="9"/>
      <c r="W269" s="17">
        <f t="shared" ca="1" si="55"/>
        <v>-1.3644407321824481E-3</v>
      </c>
      <c r="X269" s="17">
        <f t="shared" ca="1" si="56"/>
        <v>-1.3644407321824481E-3</v>
      </c>
      <c r="Y269" s="17">
        <f t="shared" ca="1" si="57"/>
        <v>-1.3644407321824481E-3</v>
      </c>
      <c r="Z269" s="17"/>
      <c r="AA269" s="17">
        <f t="shared" si="58"/>
        <v>-4.8921620199895433E-3</v>
      </c>
      <c r="AB269" s="17">
        <f t="shared" ca="1" si="59"/>
        <v>3.5277212878070952E-3</v>
      </c>
    </row>
    <row r="270" spans="2:28" x14ac:dyDescent="0.15">
      <c r="B270" s="2">
        <f t="shared" ca="1" si="49"/>
        <v>253</v>
      </c>
      <c r="D270" s="3">
        <f t="shared" si="50"/>
        <v>42866</v>
      </c>
      <c r="E270" s="4" t="str">
        <f t="shared" si="46"/>
        <v/>
      </c>
      <c r="F270" s="9" t="str">
        <f ca="1">IFERROR(Returns!E270/E$18-1,"")</f>
        <v/>
      </c>
      <c r="G270" s="4" t="str">
        <f t="shared" si="47"/>
        <v/>
      </c>
      <c r="H270" s="9" t="str">
        <f>IFERROR(Returns!G270/G$18-1,"")</f>
        <v/>
      </c>
      <c r="I270" s="9"/>
      <c r="J270" s="17">
        <f t="shared" ca="1" si="60"/>
        <v>0</v>
      </c>
      <c r="K270" s="17">
        <f t="shared" ca="1" si="51"/>
        <v>0</v>
      </c>
      <c r="L270" s="17" t="str">
        <f t="shared" ca="1" si="52"/>
        <v/>
      </c>
      <c r="M270" s="9"/>
      <c r="N270" s="17" t="str">
        <f t="shared" si="53"/>
        <v/>
      </c>
      <c r="O270" s="17" t="str">
        <f t="shared" ca="1" si="54"/>
        <v/>
      </c>
      <c r="Q270" s="3">
        <f>+'Share Values'!E264</f>
        <v>42279</v>
      </c>
      <c r="R270" s="4">
        <f ca="1">+'Share Values'!CD264</f>
        <v>963238.52</v>
      </c>
      <c r="S270" s="9">
        <f t="shared" ca="1" si="48"/>
        <v>-3.6761480000000013E-2</v>
      </c>
      <c r="T270" s="4">
        <f>+'Share Values'!C264</f>
        <v>13339.7</v>
      </c>
      <c r="U270" s="9">
        <f>Returns!T270/Returns!$T$18-1</f>
        <v>-9.8997663014845916E-2</v>
      </c>
      <c r="V270" s="9"/>
      <c r="W270" s="17">
        <f t="shared" ca="1" si="55"/>
        <v>3.1537885526775611E-3</v>
      </c>
      <c r="X270" s="17">
        <f t="shared" ca="1" si="56"/>
        <v>0</v>
      </c>
      <c r="Y270" s="17" t="str">
        <f t="shared" ca="1" si="57"/>
        <v/>
      </c>
      <c r="Z270" s="17"/>
      <c r="AA270" s="17">
        <f t="shared" si="58"/>
        <v>7.3856470748157044E-3</v>
      </c>
      <c r="AB270" s="17">
        <f t="shared" ca="1" si="59"/>
        <v>-4.2318585221381433E-3</v>
      </c>
    </row>
    <row r="271" spans="2:28" x14ac:dyDescent="0.15">
      <c r="B271" s="2">
        <f t="shared" ca="1" si="49"/>
        <v>254</v>
      </c>
      <c r="D271" s="3">
        <f t="shared" si="50"/>
        <v>42867</v>
      </c>
      <c r="E271" s="4" t="str">
        <f t="shared" si="46"/>
        <v/>
      </c>
      <c r="F271" s="9" t="str">
        <f ca="1">IFERROR(Returns!E271/E$18-1,"")</f>
        <v/>
      </c>
      <c r="G271" s="4" t="str">
        <f t="shared" si="47"/>
        <v/>
      </c>
      <c r="H271" s="9" t="str">
        <f>IFERROR(Returns!G271/G$18-1,"")</f>
        <v/>
      </c>
      <c r="I271" s="9"/>
      <c r="J271" s="17">
        <f t="shared" ca="1" si="60"/>
        <v>0</v>
      </c>
      <c r="K271" s="17">
        <f t="shared" ca="1" si="51"/>
        <v>0</v>
      </c>
      <c r="L271" s="17" t="str">
        <f t="shared" ca="1" si="52"/>
        <v/>
      </c>
      <c r="M271" s="9"/>
      <c r="N271" s="17" t="str">
        <f t="shared" si="53"/>
        <v/>
      </c>
      <c r="O271" s="17" t="str">
        <f t="shared" ca="1" si="54"/>
        <v/>
      </c>
      <c r="Q271" s="3">
        <f>+'Share Values'!E265</f>
        <v>42282</v>
      </c>
      <c r="R271" s="4">
        <f ca="1">+'Share Values'!CD265</f>
        <v>966203.77</v>
      </c>
      <c r="S271" s="9">
        <f t="shared" ca="1" si="48"/>
        <v>-3.3796229999999983E-2</v>
      </c>
      <c r="T271" s="4">
        <f>+'Share Values'!C265</f>
        <v>13552.2</v>
      </c>
      <c r="U271" s="9">
        <f>Returns!T271/Returns!$T$18-1</f>
        <v>-8.4644791765166705E-2</v>
      </c>
      <c r="V271" s="9"/>
      <c r="W271" s="17">
        <f t="shared" ca="1" si="55"/>
        <v>3.0784171712734398E-3</v>
      </c>
      <c r="X271" s="17">
        <f t="shared" ca="1" si="56"/>
        <v>0</v>
      </c>
      <c r="Y271" s="17" t="str">
        <f t="shared" ca="1" si="57"/>
        <v/>
      </c>
      <c r="Z271" s="17"/>
      <c r="AA271" s="17">
        <f t="shared" si="58"/>
        <v>1.5929893475865375E-2</v>
      </c>
      <c r="AB271" s="17">
        <f t="shared" ca="1" si="59"/>
        <v>-1.2851476304591936E-2</v>
      </c>
    </row>
    <row r="272" spans="2:28" x14ac:dyDescent="0.15">
      <c r="B272" s="2">
        <f t="shared" ca="1" si="49"/>
        <v>255</v>
      </c>
      <c r="D272" s="3">
        <f t="shared" si="50"/>
        <v>42868</v>
      </c>
      <c r="E272" s="4" t="str">
        <f t="shared" si="46"/>
        <v/>
      </c>
      <c r="F272" s="9" t="str">
        <f ca="1">IFERROR(Returns!E272/E$18-1,"")</f>
        <v/>
      </c>
      <c r="G272" s="4" t="str">
        <f t="shared" si="47"/>
        <v/>
      </c>
      <c r="H272" s="9" t="str">
        <f>IFERROR(Returns!G272/G$18-1,"")</f>
        <v/>
      </c>
      <c r="I272" s="9"/>
      <c r="J272" s="17">
        <f t="shared" ca="1" si="60"/>
        <v>0</v>
      </c>
      <c r="K272" s="17">
        <f t="shared" ca="1" si="51"/>
        <v>0</v>
      </c>
      <c r="L272" s="17" t="str">
        <f t="shared" ca="1" si="52"/>
        <v/>
      </c>
      <c r="M272" s="9"/>
      <c r="N272" s="17" t="str">
        <f t="shared" si="53"/>
        <v/>
      </c>
      <c r="O272" s="17" t="str">
        <f t="shared" ca="1" si="54"/>
        <v/>
      </c>
      <c r="Q272" s="3">
        <f>+'Share Values'!E266</f>
        <v>42283</v>
      </c>
      <c r="R272" s="4">
        <f ca="1">+'Share Values'!CD266</f>
        <v>969914.96</v>
      </c>
      <c r="S272" s="9">
        <f t="shared" ca="1" si="48"/>
        <v>-3.0085040000000007E-2</v>
      </c>
      <c r="T272" s="4">
        <f>+'Share Values'!C266</f>
        <v>13647.3</v>
      </c>
      <c r="U272" s="9">
        <f>Returns!T272/Returns!$T$18-1</f>
        <v>-7.8221459737663257E-2</v>
      </c>
      <c r="V272" s="9"/>
      <c r="W272" s="17">
        <f t="shared" ca="1" si="55"/>
        <v>3.841001365581409E-3</v>
      </c>
      <c r="X272" s="17">
        <f t="shared" ca="1" si="56"/>
        <v>0</v>
      </c>
      <c r="Y272" s="17" t="str">
        <f t="shared" ca="1" si="57"/>
        <v/>
      </c>
      <c r="Z272" s="17"/>
      <c r="AA272" s="17">
        <f t="shared" si="58"/>
        <v>7.017310842519997E-3</v>
      </c>
      <c r="AB272" s="17">
        <f t="shared" ca="1" si="59"/>
        <v>-3.176309476938588E-3</v>
      </c>
    </row>
    <row r="273" spans="2:28" x14ac:dyDescent="0.15">
      <c r="B273" s="2">
        <f t="shared" ca="1" si="49"/>
        <v>256</v>
      </c>
      <c r="D273" s="3">
        <f t="shared" si="50"/>
        <v>42869</v>
      </c>
      <c r="E273" s="4" t="str">
        <f t="shared" si="46"/>
        <v/>
      </c>
      <c r="F273" s="9" t="str">
        <f ca="1">IFERROR(Returns!E273/E$18-1,"")</f>
        <v/>
      </c>
      <c r="G273" s="4" t="str">
        <f t="shared" si="47"/>
        <v/>
      </c>
      <c r="H273" s="9" t="str">
        <f>IFERROR(Returns!G273/G$18-1,"")</f>
        <v/>
      </c>
      <c r="I273" s="9"/>
      <c r="J273" s="17">
        <f t="shared" ca="1" si="60"/>
        <v>0</v>
      </c>
      <c r="K273" s="17">
        <f t="shared" ca="1" si="51"/>
        <v>0</v>
      </c>
      <c r="L273" s="17" t="str">
        <f t="shared" ca="1" si="52"/>
        <v/>
      </c>
      <c r="M273" s="9"/>
      <c r="N273" s="17" t="str">
        <f t="shared" si="53"/>
        <v/>
      </c>
      <c r="O273" s="17" t="str">
        <f t="shared" ca="1" si="54"/>
        <v/>
      </c>
      <c r="Q273" s="3">
        <f>+'Share Values'!E267</f>
        <v>42284</v>
      </c>
      <c r="R273" s="4">
        <f ca="1">+'Share Values'!CD267</f>
        <v>972948.31</v>
      </c>
      <c r="S273" s="9">
        <f t="shared" ca="1" si="48"/>
        <v>-2.7051689999999962E-2</v>
      </c>
      <c r="T273" s="4">
        <f>+'Share Values'!C267</f>
        <v>13868.4</v>
      </c>
      <c r="U273" s="9">
        <f>Returns!T273/Returns!$T$18-1</f>
        <v>-6.3287719345644144E-2</v>
      </c>
      <c r="V273" s="9"/>
      <c r="W273" s="17">
        <f t="shared" ca="1" si="55"/>
        <v>3.1274391313647065E-3</v>
      </c>
      <c r="X273" s="17">
        <f t="shared" ca="1" si="56"/>
        <v>0</v>
      </c>
      <c r="Y273" s="17" t="str">
        <f t="shared" ca="1" si="57"/>
        <v/>
      </c>
      <c r="Z273" s="17"/>
      <c r="AA273" s="17">
        <f t="shared" si="58"/>
        <v>1.620100679255243E-2</v>
      </c>
      <c r="AB273" s="17">
        <f t="shared" ca="1" si="59"/>
        <v>-1.3073567661187724E-2</v>
      </c>
    </row>
    <row r="274" spans="2:28" x14ac:dyDescent="0.15">
      <c r="B274" s="2">
        <f t="shared" ca="1" si="49"/>
        <v>257</v>
      </c>
      <c r="D274" s="3">
        <f t="shared" si="50"/>
        <v>42870</v>
      </c>
      <c r="E274" s="4" t="str">
        <f t="shared" ref="E274:E337" si="61">+IFERROR(VLOOKUP(D274,$Q$18:$U$1048576,COLUMNS($Q$18:$R$18),FALSE),"")</f>
        <v/>
      </c>
      <c r="F274" s="9" t="str">
        <f ca="1">IFERROR(Returns!E274/E$18-1,"")</f>
        <v/>
      </c>
      <c r="G274" s="4" t="str">
        <f t="shared" ref="G274:G337" si="62">+IFERROR(VLOOKUP(D274,$Q$18:$U$1048576,COLUMNS($Q$18:$T$18),FALSE),"")</f>
        <v/>
      </c>
      <c r="H274" s="9" t="str">
        <f>IFERROR(Returns!G274/G$18-1,"")</f>
        <v/>
      </c>
      <c r="I274" s="9"/>
      <c r="J274" s="17">
        <f t="shared" ca="1" si="60"/>
        <v>0</v>
      </c>
      <c r="K274" s="17">
        <f t="shared" ca="1" si="51"/>
        <v>0</v>
      </c>
      <c r="L274" s="17" t="str">
        <f t="shared" ca="1" si="52"/>
        <v/>
      </c>
      <c r="M274" s="9"/>
      <c r="N274" s="17" t="str">
        <f t="shared" si="53"/>
        <v/>
      </c>
      <c r="O274" s="17" t="str">
        <f t="shared" ca="1" si="54"/>
        <v/>
      </c>
      <c r="Q274" s="3">
        <f>+'Share Values'!E268</f>
        <v>42285</v>
      </c>
      <c r="R274" s="4">
        <f ca="1">+'Share Values'!CD268</f>
        <v>975066.98</v>
      </c>
      <c r="S274" s="9">
        <f t="shared" ref="S274:S337" ca="1" si="63">R274/$R$18-1</f>
        <v>-2.4933019999999972E-2</v>
      </c>
      <c r="T274" s="4">
        <f>+'Share Values'!C268</f>
        <v>13978.7</v>
      </c>
      <c r="U274" s="9">
        <f>Returns!T274/Returns!$T$18-1</f>
        <v>-5.5837734880516465E-2</v>
      </c>
      <c r="V274" s="9"/>
      <c r="W274" s="17">
        <f t="shared" ca="1" si="55"/>
        <v>2.1775771417906764E-3</v>
      </c>
      <c r="X274" s="17">
        <f t="shared" ca="1" si="56"/>
        <v>0</v>
      </c>
      <c r="Y274" s="17" t="str">
        <f t="shared" ca="1" si="57"/>
        <v/>
      </c>
      <c r="Z274" s="17"/>
      <c r="AA274" s="17">
        <f t="shared" si="58"/>
        <v>7.9533327564824674E-3</v>
      </c>
      <c r="AB274" s="17">
        <f t="shared" ca="1" si="59"/>
        <v>-5.775755614691791E-3</v>
      </c>
    </row>
    <row r="275" spans="2:28" x14ac:dyDescent="0.15">
      <c r="B275" s="2">
        <f t="shared" ca="1" si="49"/>
        <v>258</v>
      </c>
      <c r="D275" s="3">
        <f t="shared" si="50"/>
        <v>42871</v>
      </c>
      <c r="E275" s="4" t="str">
        <f t="shared" si="61"/>
        <v/>
      </c>
      <c r="F275" s="9" t="str">
        <f ca="1">IFERROR(Returns!E275/E$18-1,"")</f>
        <v/>
      </c>
      <c r="G275" s="4" t="str">
        <f t="shared" si="62"/>
        <v/>
      </c>
      <c r="H275" s="9" t="str">
        <f>IFERROR(Returns!G275/G$18-1,"")</f>
        <v/>
      </c>
      <c r="I275" s="9"/>
      <c r="J275" s="17">
        <f t="shared" ca="1" si="60"/>
        <v>0</v>
      </c>
      <c r="K275" s="17">
        <f t="shared" ca="1" si="51"/>
        <v>0</v>
      </c>
      <c r="L275" s="17" t="str">
        <f t="shared" ca="1" si="52"/>
        <v/>
      </c>
      <c r="M275" s="9"/>
      <c r="N275" s="17" t="str">
        <f t="shared" si="53"/>
        <v/>
      </c>
      <c r="O275" s="17" t="str">
        <f t="shared" ca="1" si="54"/>
        <v/>
      </c>
      <c r="Q275" s="3">
        <f>+'Share Values'!E269</f>
        <v>42286</v>
      </c>
      <c r="R275" s="4">
        <f ca="1">+'Share Values'!CD269</f>
        <v>976139.96</v>
      </c>
      <c r="S275" s="9">
        <f t="shared" ca="1" si="63"/>
        <v>-2.3860040000000082E-2</v>
      </c>
      <c r="T275" s="4">
        <f>+'Share Values'!C269</f>
        <v>13964.4</v>
      </c>
      <c r="U275" s="9">
        <f>Returns!T275/Returns!$T$18-1</f>
        <v>-5.6803598686965606E-2</v>
      </c>
      <c r="V275" s="9"/>
      <c r="W275" s="17">
        <f t="shared" ca="1" si="55"/>
        <v>1.1004167118857655E-3</v>
      </c>
      <c r="X275" s="17">
        <f t="shared" ca="1" si="56"/>
        <v>0</v>
      </c>
      <c r="Y275" s="17" t="str">
        <f t="shared" ca="1" si="57"/>
        <v/>
      </c>
      <c r="Z275" s="17"/>
      <c r="AA275" s="17">
        <f t="shared" si="58"/>
        <v>-1.0229849699900928E-3</v>
      </c>
      <c r="AB275" s="17">
        <f t="shared" ca="1" si="59"/>
        <v>2.1234016818758583E-3</v>
      </c>
    </row>
    <row r="276" spans="2:28" x14ac:dyDescent="0.15">
      <c r="B276" s="2">
        <f t="shared" ref="B276:B339" ca="1" si="64">+OFFSET(B276,-1,0)+1</f>
        <v>259</v>
      </c>
      <c r="D276" s="3">
        <f t="shared" ref="D276:D339" si="65">+IF(D275+1&lt;=$E$6,D275+1,"")</f>
        <v>42872</v>
      </c>
      <c r="E276" s="4" t="str">
        <f t="shared" si="61"/>
        <v/>
      </c>
      <c r="F276" s="9" t="str">
        <f ca="1">IFERROR(Returns!E276/E$18-1,"")</f>
        <v/>
      </c>
      <c r="G276" s="4" t="str">
        <f t="shared" si="62"/>
        <v/>
      </c>
      <c r="H276" s="9" t="str">
        <f>IFERROR(Returns!G276/G$18-1,"")</f>
        <v/>
      </c>
      <c r="I276" s="9"/>
      <c r="J276" s="17">
        <f t="shared" ca="1" si="60"/>
        <v>0</v>
      </c>
      <c r="K276" s="17">
        <f t="shared" ref="K276:K339" ca="1" si="66">IFERROR(MIN(J276,0),"")</f>
        <v>0</v>
      </c>
      <c r="L276" s="17" t="str">
        <f t="shared" ref="L276:L339" ca="1" si="67">IFERROR(IF(AND(K276&lt;0,K275&lt;0),(1+K276)*(1+L275)-1,IF(K276&lt;0,K276,"")),"")</f>
        <v/>
      </c>
      <c r="M276" s="9"/>
      <c r="N276" s="17" t="str">
        <f t="shared" ref="N276:N339" si="68">+IFERROR(G276/G275-1,"")</f>
        <v/>
      </c>
      <c r="O276" s="17" t="str">
        <f t="shared" ref="O276:O339" ca="1" si="69">+IFERROR(J276-N276,"")</f>
        <v/>
      </c>
      <c r="Q276" s="3">
        <f>+'Share Values'!E270</f>
        <v>42290</v>
      </c>
      <c r="R276" s="4">
        <f ca="1">+'Share Values'!CD270</f>
        <v>971760.72</v>
      </c>
      <c r="S276" s="9">
        <f t="shared" ca="1" si="63"/>
        <v>-2.8239279999999978E-2</v>
      </c>
      <c r="T276" s="4">
        <f>+'Share Values'!C270</f>
        <v>13844.7</v>
      </c>
      <c r="U276" s="9">
        <f>Returns!T276/Returns!$T$18-1</f>
        <v>-6.4888486633255416E-2</v>
      </c>
      <c r="V276" s="9"/>
      <c r="W276" s="17">
        <f t="shared" ref="W276:W339" ca="1" si="70">(R276/R275)-1</f>
        <v>-4.4862828891872875E-3</v>
      </c>
      <c r="X276" s="17">
        <f t="shared" ref="X276:X339" ca="1" si="71">IF(W276&lt;0,W276,0)</f>
        <v>-4.4862828891872875E-3</v>
      </c>
      <c r="Y276" s="17">
        <f t="shared" ref="Y276:Y339" ca="1" si="72">IF(AND(X276&lt;0,X275&lt;0),(1+X276)*(1+Y275)-1,IF(X276&lt;0,X276,""))</f>
        <v>-4.4862828891872875E-3</v>
      </c>
      <c r="Z276" s="17"/>
      <c r="AA276" s="17">
        <f t="shared" ref="AA276:AA339" si="73">+T276/T275-1</f>
        <v>-8.5717968548594259E-3</v>
      </c>
      <c r="AB276" s="17">
        <f t="shared" ref="AB276:AB339" ca="1" si="74">+W276-AA276</f>
        <v>4.0855139656721384E-3</v>
      </c>
    </row>
    <row r="277" spans="2:28" x14ac:dyDescent="0.15">
      <c r="B277" s="2">
        <f t="shared" ca="1" si="64"/>
        <v>260</v>
      </c>
      <c r="D277" s="3">
        <f t="shared" si="65"/>
        <v>42873</v>
      </c>
      <c r="E277" s="4" t="str">
        <f t="shared" si="61"/>
        <v/>
      </c>
      <c r="F277" s="9" t="str">
        <f ca="1">IFERROR(Returns!E277/E$18-1,"")</f>
        <v/>
      </c>
      <c r="G277" s="4" t="str">
        <f t="shared" si="62"/>
        <v/>
      </c>
      <c r="H277" s="9" t="str">
        <f>IFERROR(Returns!G277/G$18-1,"")</f>
        <v/>
      </c>
      <c r="I277" s="9"/>
      <c r="J277" s="17">
        <f t="shared" ca="1" si="60"/>
        <v>0</v>
      </c>
      <c r="K277" s="17">
        <f t="shared" ca="1" si="66"/>
        <v>0</v>
      </c>
      <c r="L277" s="17" t="str">
        <f t="shared" ca="1" si="67"/>
        <v/>
      </c>
      <c r="M277" s="9"/>
      <c r="N277" s="17" t="str">
        <f t="shared" si="68"/>
        <v/>
      </c>
      <c r="O277" s="17" t="str">
        <f t="shared" ca="1" si="69"/>
        <v/>
      </c>
      <c r="Q277" s="3">
        <f>+'Share Values'!E271</f>
        <v>42291</v>
      </c>
      <c r="R277" s="4">
        <f ca="1">+'Share Values'!CD271</f>
        <v>971794.1</v>
      </c>
      <c r="S277" s="9">
        <f t="shared" ca="1" si="63"/>
        <v>-2.8205900000000006E-2</v>
      </c>
      <c r="T277" s="4">
        <f>+'Share Values'!C271</f>
        <v>13875.3</v>
      </c>
      <c r="U277" s="9">
        <f>Returns!T277/Returns!$T$18-1</f>
        <v>-6.2821673173301673E-2</v>
      </c>
      <c r="V277" s="9"/>
      <c r="W277" s="17">
        <f t="shared" ca="1" si="70"/>
        <v>3.4350019827877887E-5</v>
      </c>
      <c r="X277" s="17">
        <f t="shared" ca="1" si="71"/>
        <v>0</v>
      </c>
      <c r="Y277" s="17" t="str">
        <f t="shared" ca="1" si="72"/>
        <v/>
      </c>
      <c r="Z277" s="17"/>
      <c r="AA277" s="17">
        <f t="shared" si="73"/>
        <v>2.2102320743677684E-3</v>
      </c>
      <c r="AB277" s="17">
        <f t="shared" ca="1" si="74"/>
        <v>-2.1758820545398905E-3</v>
      </c>
    </row>
    <row r="278" spans="2:28" x14ac:dyDescent="0.15">
      <c r="B278" s="2">
        <f t="shared" ca="1" si="64"/>
        <v>261</v>
      </c>
      <c r="D278" s="3">
        <f t="shared" si="65"/>
        <v>42874</v>
      </c>
      <c r="E278" s="4" t="str">
        <f t="shared" si="61"/>
        <v/>
      </c>
      <c r="F278" s="9" t="str">
        <f ca="1">IFERROR(Returns!E278/E$18-1,"")</f>
        <v/>
      </c>
      <c r="G278" s="4" t="str">
        <f t="shared" si="62"/>
        <v/>
      </c>
      <c r="H278" s="9" t="str">
        <f>IFERROR(Returns!G278/G$18-1,"")</f>
        <v/>
      </c>
      <c r="I278" s="9"/>
      <c r="J278" s="17">
        <f t="shared" ca="1" si="60"/>
        <v>0</v>
      </c>
      <c r="K278" s="17">
        <f t="shared" ca="1" si="66"/>
        <v>0</v>
      </c>
      <c r="L278" s="17" t="str">
        <f t="shared" ca="1" si="67"/>
        <v/>
      </c>
      <c r="M278" s="9"/>
      <c r="N278" s="17" t="str">
        <f t="shared" si="68"/>
        <v/>
      </c>
      <c r="O278" s="17" t="str">
        <f t="shared" ca="1" si="69"/>
        <v/>
      </c>
      <c r="Q278" s="3">
        <f>+'Share Values'!E272</f>
        <v>42292</v>
      </c>
      <c r="R278" s="4">
        <f ca="1">+'Share Values'!CD272</f>
        <v>972379.81</v>
      </c>
      <c r="S278" s="9">
        <f t="shared" ca="1" si="63"/>
        <v>-2.7620189999999933E-2</v>
      </c>
      <c r="T278" s="4">
        <f>+'Share Values'!C272</f>
        <v>13829</v>
      </c>
      <c r="U278" s="9">
        <f>Returns!T278/Returns!$T$18-1</f>
        <v>-6.5948910532643512E-2</v>
      </c>
      <c r="V278" s="9"/>
      <c r="W278" s="17">
        <f t="shared" ca="1" si="70"/>
        <v>6.0270997735023535E-4</v>
      </c>
      <c r="X278" s="17">
        <f t="shared" ca="1" si="71"/>
        <v>0</v>
      </c>
      <c r="Y278" s="17" t="str">
        <f t="shared" ca="1" si="72"/>
        <v/>
      </c>
      <c r="Z278" s="17"/>
      <c r="AA278" s="17">
        <f t="shared" si="73"/>
        <v>-3.3368647885090308E-3</v>
      </c>
      <c r="AB278" s="17">
        <f t="shared" ca="1" si="74"/>
        <v>3.9395747658592661E-3</v>
      </c>
    </row>
    <row r="279" spans="2:28" x14ac:dyDescent="0.15">
      <c r="B279" s="2">
        <f t="shared" ca="1" si="64"/>
        <v>262</v>
      </c>
      <c r="D279" s="3">
        <f t="shared" si="65"/>
        <v>42875</v>
      </c>
      <c r="E279" s="4" t="str">
        <f t="shared" si="61"/>
        <v/>
      </c>
      <c r="F279" s="9" t="str">
        <f ca="1">IFERROR(Returns!E279/E$18-1,"")</f>
        <v/>
      </c>
      <c r="G279" s="4" t="str">
        <f t="shared" si="62"/>
        <v/>
      </c>
      <c r="H279" s="9" t="str">
        <f>IFERROR(Returns!G279/G$18-1,"")</f>
        <v/>
      </c>
      <c r="I279" s="9"/>
      <c r="J279" s="17">
        <f t="shared" ca="1" si="60"/>
        <v>0</v>
      </c>
      <c r="K279" s="17">
        <f t="shared" ca="1" si="66"/>
        <v>0</v>
      </c>
      <c r="L279" s="17" t="str">
        <f t="shared" ca="1" si="67"/>
        <v/>
      </c>
      <c r="M279" s="9"/>
      <c r="N279" s="17" t="str">
        <f t="shared" si="68"/>
        <v/>
      </c>
      <c r="O279" s="17" t="str">
        <f t="shared" ca="1" si="69"/>
        <v/>
      </c>
      <c r="Q279" s="3">
        <f>+'Share Values'!E273</f>
        <v>42293</v>
      </c>
      <c r="R279" s="4">
        <f ca="1">+'Share Values'!CD273</f>
        <v>971606.9</v>
      </c>
      <c r="S279" s="9">
        <f t="shared" ca="1" si="63"/>
        <v>-2.8393099999999949E-2</v>
      </c>
      <c r="T279" s="4">
        <f>+'Share Values'!C273</f>
        <v>13838.1</v>
      </c>
      <c r="U279" s="9">
        <f>Returns!T279/Returns!$T$18-1</f>
        <v>-6.5334269928539523E-2</v>
      </c>
      <c r="V279" s="9"/>
      <c r="W279" s="17">
        <f t="shared" ca="1" si="70"/>
        <v>-7.948643030751823E-4</v>
      </c>
      <c r="X279" s="17">
        <f t="shared" ca="1" si="71"/>
        <v>-7.948643030751823E-4</v>
      </c>
      <c r="Y279" s="17">
        <f t="shared" ca="1" si="72"/>
        <v>-7.948643030751823E-4</v>
      </c>
      <c r="Z279" s="17"/>
      <c r="AA279" s="17">
        <f t="shared" si="73"/>
        <v>6.5803745751691345E-4</v>
      </c>
      <c r="AB279" s="17">
        <f t="shared" ca="1" si="74"/>
        <v>-1.4529017605920957E-3</v>
      </c>
    </row>
    <row r="280" spans="2:28" x14ac:dyDescent="0.15">
      <c r="B280" s="2">
        <f t="shared" ca="1" si="64"/>
        <v>263</v>
      </c>
      <c r="D280" s="3">
        <f t="shared" si="65"/>
        <v>42876</v>
      </c>
      <c r="E280" s="4" t="str">
        <f t="shared" si="61"/>
        <v/>
      </c>
      <c r="F280" s="9" t="str">
        <f ca="1">IFERROR(Returns!E280/E$18-1,"")</f>
        <v/>
      </c>
      <c r="G280" s="4" t="str">
        <f t="shared" si="62"/>
        <v/>
      </c>
      <c r="H280" s="9" t="str">
        <f>IFERROR(Returns!G280/G$18-1,"")</f>
        <v/>
      </c>
      <c r="I280" s="9"/>
      <c r="J280" s="17">
        <f t="shared" ca="1" si="60"/>
        <v>0</v>
      </c>
      <c r="K280" s="17">
        <f t="shared" ca="1" si="66"/>
        <v>0</v>
      </c>
      <c r="L280" s="17" t="str">
        <f t="shared" ca="1" si="67"/>
        <v/>
      </c>
      <c r="M280" s="9"/>
      <c r="N280" s="17" t="str">
        <f t="shared" si="68"/>
        <v/>
      </c>
      <c r="O280" s="17" t="str">
        <f t="shared" ca="1" si="69"/>
        <v/>
      </c>
      <c r="Q280" s="3">
        <f>+'Share Values'!E274</f>
        <v>42296</v>
      </c>
      <c r="R280" s="4">
        <f ca="1">+'Share Values'!CD274</f>
        <v>972188.23</v>
      </c>
      <c r="S280" s="9">
        <f t="shared" ca="1" si="63"/>
        <v>-2.7811770000000013E-2</v>
      </c>
      <c r="T280" s="4">
        <f>+'Share Values'!C274</f>
        <v>13758.4</v>
      </c>
      <c r="U280" s="9">
        <f>Returns!T280/Returns!$T$18-1</f>
        <v>-7.0717440933713349E-2</v>
      </c>
      <c r="V280" s="9"/>
      <c r="W280" s="17">
        <f t="shared" ca="1" si="70"/>
        <v>5.9831810581001399E-4</v>
      </c>
      <c r="X280" s="17">
        <f t="shared" ca="1" si="71"/>
        <v>0</v>
      </c>
      <c r="Y280" s="17" t="str">
        <f t="shared" ca="1" si="72"/>
        <v/>
      </c>
      <c r="Z280" s="17"/>
      <c r="AA280" s="17">
        <f t="shared" si="73"/>
        <v>-5.7594611977078713E-3</v>
      </c>
      <c r="AB280" s="17">
        <f t="shared" ca="1" si="74"/>
        <v>6.3577793035178853E-3</v>
      </c>
    </row>
    <row r="281" spans="2:28" x14ac:dyDescent="0.15">
      <c r="B281" s="2">
        <f t="shared" ca="1" si="64"/>
        <v>264</v>
      </c>
      <c r="D281" s="3">
        <f t="shared" si="65"/>
        <v>42877</v>
      </c>
      <c r="E281" s="4" t="str">
        <f t="shared" si="61"/>
        <v/>
      </c>
      <c r="F281" s="9" t="str">
        <f ca="1">IFERROR(Returns!E281/E$18-1,"")</f>
        <v/>
      </c>
      <c r="G281" s="4" t="str">
        <f t="shared" si="62"/>
        <v/>
      </c>
      <c r="H281" s="9" t="str">
        <f>IFERROR(Returns!G281/G$18-1,"")</f>
        <v/>
      </c>
      <c r="I281" s="9"/>
      <c r="J281" s="17">
        <f t="shared" ca="1" si="60"/>
        <v>0</v>
      </c>
      <c r="K281" s="17">
        <f t="shared" ca="1" si="66"/>
        <v>0</v>
      </c>
      <c r="L281" s="17" t="str">
        <f t="shared" ca="1" si="67"/>
        <v/>
      </c>
      <c r="M281" s="9"/>
      <c r="N281" s="17" t="str">
        <f t="shared" si="68"/>
        <v/>
      </c>
      <c r="O281" s="17" t="str">
        <f t="shared" ca="1" si="69"/>
        <v/>
      </c>
      <c r="Q281" s="3">
        <f>+'Share Values'!E275</f>
        <v>42297</v>
      </c>
      <c r="R281" s="4">
        <f ca="1">+'Share Values'!CD275</f>
        <v>974127.64</v>
      </c>
      <c r="S281" s="9">
        <f t="shared" ca="1" si="63"/>
        <v>-2.5872360000000039E-2</v>
      </c>
      <c r="T281" s="4">
        <f>+'Share Values'!C275</f>
        <v>13841.9</v>
      </c>
      <c r="U281" s="9">
        <f>Returns!T281/Returns!$T$18-1</f>
        <v>-6.5077606819133549E-2</v>
      </c>
      <c r="V281" s="9"/>
      <c r="W281" s="17">
        <f t="shared" ca="1" si="70"/>
        <v>1.9948914625309566E-3</v>
      </c>
      <c r="X281" s="17">
        <f t="shared" ca="1" si="71"/>
        <v>0</v>
      </c>
      <c r="Y281" s="17" t="str">
        <f t="shared" ca="1" si="72"/>
        <v/>
      </c>
      <c r="Z281" s="17"/>
      <c r="AA281" s="17">
        <f t="shared" si="73"/>
        <v>6.0690196534480823E-3</v>
      </c>
      <c r="AB281" s="17">
        <f t="shared" ca="1" si="74"/>
        <v>-4.0741281909171256E-3</v>
      </c>
    </row>
    <row r="282" spans="2:28" x14ac:dyDescent="0.15">
      <c r="B282" s="2">
        <f t="shared" ca="1" si="64"/>
        <v>265</v>
      </c>
      <c r="D282" s="3">
        <f t="shared" si="65"/>
        <v>42878</v>
      </c>
      <c r="E282" s="4" t="str">
        <f t="shared" si="61"/>
        <v/>
      </c>
      <c r="F282" s="9" t="str">
        <f ca="1">IFERROR(Returns!E282/E$18-1,"")</f>
        <v/>
      </c>
      <c r="G282" s="4" t="str">
        <f t="shared" si="62"/>
        <v/>
      </c>
      <c r="H282" s="9" t="str">
        <f>IFERROR(Returns!G282/G$18-1,"")</f>
        <v/>
      </c>
      <c r="I282" s="9"/>
      <c r="J282" s="17">
        <f t="shared" ca="1" si="60"/>
        <v>0</v>
      </c>
      <c r="K282" s="17">
        <f t="shared" ca="1" si="66"/>
        <v>0</v>
      </c>
      <c r="L282" s="17" t="str">
        <f t="shared" ca="1" si="67"/>
        <v/>
      </c>
      <c r="M282" s="9"/>
      <c r="N282" s="17" t="str">
        <f t="shared" si="68"/>
        <v/>
      </c>
      <c r="O282" s="17" t="str">
        <f t="shared" ca="1" si="69"/>
        <v/>
      </c>
      <c r="Q282" s="3">
        <f>+'Share Values'!E276</f>
        <v>42298</v>
      </c>
      <c r="R282" s="4">
        <f ca="1">+'Share Values'!CD276</f>
        <v>973381.62</v>
      </c>
      <c r="S282" s="9">
        <f t="shared" ca="1" si="63"/>
        <v>-2.6618380000000053E-2</v>
      </c>
      <c r="T282" s="4">
        <f>+'Share Values'!C276</f>
        <v>13704.2</v>
      </c>
      <c r="U282" s="9">
        <f>Returns!T282/Returns!$T$18-1</f>
        <v>-7.4378267388925612E-2</v>
      </c>
      <c r="V282" s="9"/>
      <c r="W282" s="17">
        <f t="shared" ca="1" si="70"/>
        <v>-7.6583393116735898E-4</v>
      </c>
      <c r="X282" s="17">
        <f t="shared" ca="1" si="71"/>
        <v>-7.6583393116735898E-4</v>
      </c>
      <c r="Y282" s="17">
        <f t="shared" ca="1" si="72"/>
        <v>-7.6583393116735898E-4</v>
      </c>
      <c r="Z282" s="17"/>
      <c r="AA282" s="17">
        <f t="shared" si="73"/>
        <v>-9.9480562639521208E-3</v>
      </c>
      <c r="AB282" s="17">
        <f t="shared" ca="1" si="74"/>
        <v>9.1822223327847619E-3</v>
      </c>
    </row>
    <row r="283" spans="2:28" x14ac:dyDescent="0.15">
      <c r="B283" s="2">
        <f t="shared" ca="1" si="64"/>
        <v>266</v>
      </c>
      <c r="D283" s="3">
        <f t="shared" si="65"/>
        <v>42879</v>
      </c>
      <c r="E283" s="4" t="str">
        <f t="shared" si="61"/>
        <v/>
      </c>
      <c r="F283" s="9" t="str">
        <f ca="1">IFERROR(Returns!E283/E$18-1,"")</f>
        <v/>
      </c>
      <c r="G283" s="4" t="str">
        <f t="shared" si="62"/>
        <v/>
      </c>
      <c r="H283" s="9" t="str">
        <f>IFERROR(Returns!G283/G$18-1,"")</f>
        <v/>
      </c>
      <c r="I283" s="9"/>
      <c r="J283" s="17">
        <f t="shared" ca="1" si="60"/>
        <v>0</v>
      </c>
      <c r="K283" s="17">
        <f t="shared" ca="1" si="66"/>
        <v>0</v>
      </c>
      <c r="L283" s="17" t="str">
        <f t="shared" ca="1" si="67"/>
        <v/>
      </c>
      <c r="M283" s="9"/>
      <c r="N283" s="17" t="str">
        <f t="shared" si="68"/>
        <v/>
      </c>
      <c r="O283" s="17" t="str">
        <f t="shared" ca="1" si="69"/>
        <v/>
      </c>
      <c r="Q283" s="3">
        <f>+'Share Values'!E277</f>
        <v>42299</v>
      </c>
      <c r="R283" s="4">
        <f ca="1">+'Share Values'!CD277</f>
        <v>975491.83000000007</v>
      </c>
      <c r="S283" s="9">
        <f t="shared" ca="1" si="63"/>
        <v>-2.450816999999994E-2</v>
      </c>
      <c r="T283" s="4">
        <f>+'Share Values'!C277</f>
        <v>13878.1</v>
      </c>
      <c r="U283" s="9">
        <f>Returns!T283/Returns!$T$18-1</f>
        <v>-6.2632552987423429E-2</v>
      </c>
      <c r="V283" s="9"/>
      <c r="W283" s="17">
        <f t="shared" ca="1" si="70"/>
        <v>2.1679164231600545E-3</v>
      </c>
      <c r="X283" s="17">
        <f t="shared" ca="1" si="71"/>
        <v>0</v>
      </c>
      <c r="Y283" s="17" t="str">
        <f t="shared" ca="1" si="72"/>
        <v/>
      </c>
      <c r="Z283" s="17"/>
      <c r="AA283" s="17">
        <f t="shared" si="73"/>
        <v>1.2689540432859969E-2</v>
      </c>
      <c r="AB283" s="17">
        <f t="shared" ca="1" si="74"/>
        <v>-1.0521624009699915E-2</v>
      </c>
    </row>
    <row r="284" spans="2:28" x14ac:dyDescent="0.15">
      <c r="B284" s="2">
        <f t="shared" ca="1" si="64"/>
        <v>267</v>
      </c>
      <c r="D284" s="3">
        <f t="shared" si="65"/>
        <v>42880</v>
      </c>
      <c r="E284" s="4" t="str">
        <f t="shared" si="61"/>
        <v/>
      </c>
      <c r="F284" s="9" t="str">
        <f ca="1">IFERROR(Returns!E284/E$18-1,"")</f>
        <v/>
      </c>
      <c r="G284" s="4" t="str">
        <f t="shared" si="62"/>
        <v/>
      </c>
      <c r="H284" s="9" t="str">
        <f>IFERROR(Returns!G284/G$18-1,"")</f>
        <v/>
      </c>
      <c r="I284" s="9"/>
      <c r="J284" s="17">
        <f t="shared" ca="1" si="60"/>
        <v>0</v>
      </c>
      <c r="K284" s="17">
        <f t="shared" ca="1" si="66"/>
        <v>0</v>
      </c>
      <c r="L284" s="17" t="str">
        <f t="shared" ca="1" si="67"/>
        <v/>
      </c>
      <c r="M284" s="9"/>
      <c r="N284" s="17" t="str">
        <f t="shared" si="68"/>
        <v/>
      </c>
      <c r="O284" s="17" t="str">
        <f t="shared" ca="1" si="69"/>
        <v/>
      </c>
      <c r="Q284" s="3">
        <f>+'Share Values'!E278</f>
        <v>42300</v>
      </c>
      <c r="R284" s="4">
        <f ca="1">+'Share Values'!CD278</f>
        <v>979486.41</v>
      </c>
      <c r="S284" s="9">
        <f t="shared" ca="1" si="63"/>
        <v>-2.051358999999997E-2</v>
      </c>
      <c r="T284" s="4">
        <f>+'Share Values'!C278</f>
        <v>13953.7</v>
      </c>
      <c r="U284" s="9">
        <f>Returns!T284/Returns!$T$18-1</f>
        <v>-5.7526307968714052E-2</v>
      </c>
      <c r="V284" s="9"/>
      <c r="W284" s="17">
        <f t="shared" ca="1" si="70"/>
        <v>4.0949394727374244E-3</v>
      </c>
      <c r="X284" s="17">
        <f t="shared" ca="1" si="71"/>
        <v>0</v>
      </c>
      <c r="Y284" s="17" t="str">
        <f t="shared" ca="1" si="72"/>
        <v/>
      </c>
      <c r="Z284" s="17"/>
      <c r="AA284" s="17">
        <f t="shared" si="73"/>
        <v>5.4474315648396221E-3</v>
      </c>
      <c r="AB284" s="17">
        <f t="shared" ca="1" si="74"/>
        <v>-1.3524920921021977E-3</v>
      </c>
    </row>
    <row r="285" spans="2:28" x14ac:dyDescent="0.15">
      <c r="B285" s="2">
        <f t="shared" ca="1" si="64"/>
        <v>268</v>
      </c>
      <c r="D285" s="3">
        <f t="shared" si="65"/>
        <v>42881</v>
      </c>
      <c r="E285" s="4" t="str">
        <f t="shared" si="61"/>
        <v/>
      </c>
      <c r="F285" s="9" t="str">
        <f ca="1">IFERROR(Returns!E285/E$18-1,"")</f>
        <v/>
      </c>
      <c r="G285" s="4" t="str">
        <f t="shared" si="62"/>
        <v/>
      </c>
      <c r="H285" s="9" t="str">
        <f>IFERROR(Returns!G285/G$18-1,"")</f>
        <v/>
      </c>
      <c r="I285" s="9"/>
      <c r="J285" s="17">
        <f t="shared" ca="1" si="60"/>
        <v>0</v>
      </c>
      <c r="K285" s="17">
        <f t="shared" ca="1" si="66"/>
        <v>0</v>
      </c>
      <c r="L285" s="17" t="str">
        <f t="shared" ca="1" si="67"/>
        <v/>
      </c>
      <c r="M285" s="9"/>
      <c r="N285" s="17" t="str">
        <f t="shared" si="68"/>
        <v/>
      </c>
      <c r="O285" s="17" t="str">
        <f t="shared" ca="1" si="69"/>
        <v/>
      </c>
      <c r="Q285" s="3">
        <f>+'Share Values'!E279</f>
        <v>42303</v>
      </c>
      <c r="R285" s="4">
        <f ca="1">+'Share Values'!CD279</f>
        <v>977112.45</v>
      </c>
      <c r="S285" s="9">
        <f t="shared" ca="1" si="63"/>
        <v>-2.288755000000009E-2</v>
      </c>
      <c r="T285" s="4">
        <f>+'Share Values'!C279</f>
        <v>13790.9</v>
      </c>
      <c r="U285" s="9">
        <f>Returns!T285/Returns!$T$18-1</f>
        <v>-6.8522295919056564E-2</v>
      </c>
      <c r="V285" s="9"/>
      <c r="W285" s="17">
        <f t="shared" ca="1" si="70"/>
        <v>-2.4236783438373877E-3</v>
      </c>
      <c r="X285" s="17">
        <f t="shared" ca="1" si="71"/>
        <v>-2.4236783438373877E-3</v>
      </c>
      <c r="Y285" s="17">
        <f t="shared" ca="1" si="72"/>
        <v>-2.4236783438373877E-3</v>
      </c>
      <c r="Z285" s="17"/>
      <c r="AA285" s="17">
        <f t="shared" si="73"/>
        <v>-1.1667156381461652E-2</v>
      </c>
      <c r="AB285" s="17">
        <f t="shared" ca="1" si="74"/>
        <v>9.2434780376242642E-3</v>
      </c>
    </row>
    <row r="286" spans="2:28" x14ac:dyDescent="0.15">
      <c r="B286" s="2">
        <f t="shared" ca="1" si="64"/>
        <v>269</v>
      </c>
      <c r="D286" s="3">
        <f t="shared" si="65"/>
        <v>42882</v>
      </c>
      <c r="E286" s="4" t="str">
        <f t="shared" si="61"/>
        <v/>
      </c>
      <c r="F286" s="9" t="str">
        <f ca="1">IFERROR(Returns!E286/E$18-1,"")</f>
        <v/>
      </c>
      <c r="G286" s="4" t="str">
        <f t="shared" si="62"/>
        <v/>
      </c>
      <c r="H286" s="9" t="str">
        <f>IFERROR(Returns!G286/G$18-1,"")</f>
        <v/>
      </c>
      <c r="I286" s="9"/>
      <c r="J286" s="17">
        <f t="shared" ca="1" si="60"/>
        <v>0</v>
      </c>
      <c r="K286" s="17">
        <f t="shared" ca="1" si="66"/>
        <v>0</v>
      </c>
      <c r="L286" s="17" t="str">
        <f t="shared" ca="1" si="67"/>
        <v/>
      </c>
      <c r="M286" s="9"/>
      <c r="N286" s="17" t="str">
        <f t="shared" si="68"/>
        <v/>
      </c>
      <c r="O286" s="17" t="str">
        <f t="shared" ca="1" si="69"/>
        <v/>
      </c>
      <c r="Q286" s="3">
        <f>+'Share Values'!E280</f>
        <v>42304</v>
      </c>
      <c r="R286" s="4">
        <f ca="1">+'Share Values'!CD280</f>
        <v>973213.75</v>
      </c>
      <c r="S286" s="9">
        <f t="shared" ca="1" si="63"/>
        <v>-2.6786250000000011E-2</v>
      </c>
      <c r="T286" s="4">
        <f>+'Share Values'!C280</f>
        <v>13699.6</v>
      </c>
      <c r="U286" s="9">
        <f>Returns!T286/Returns!$T$18-1</f>
        <v>-7.4688964837153926E-2</v>
      </c>
      <c r="V286" s="9"/>
      <c r="W286" s="17">
        <f t="shared" ca="1" si="70"/>
        <v>-3.9900218239977692E-3</v>
      </c>
      <c r="X286" s="17">
        <f t="shared" ca="1" si="71"/>
        <v>-3.9900218239977692E-3</v>
      </c>
      <c r="Y286" s="17">
        <f t="shared" ca="1" si="72"/>
        <v>-6.4040296383488515E-3</v>
      </c>
      <c r="Z286" s="17"/>
      <c r="AA286" s="17">
        <f t="shared" si="73"/>
        <v>-6.6203075941381195E-3</v>
      </c>
      <c r="AB286" s="17">
        <f t="shared" ca="1" si="74"/>
        <v>2.6302857701403504E-3</v>
      </c>
    </row>
    <row r="287" spans="2:28" x14ac:dyDescent="0.15">
      <c r="B287" s="2">
        <f t="shared" ca="1" si="64"/>
        <v>270</v>
      </c>
      <c r="D287" s="3">
        <f t="shared" si="65"/>
        <v>42883</v>
      </c>
      <c r="E287" s="4" t="str">
        <f t="shared" si="61"/>
        <v/>
      </c>
      <c r="F287" s="9" t="str">
        <f ca="1">IFERROR(Returns!E287/E$18-1,"")</f>
        <v/>
      </c>
      <c r="G287" s="4" t="str">
        <f t="shared" si="62"/>
        <v/>
      </c>
      <c r="H287" s="9" t="str">
        <f>IFERROR(Returns!G287/G$18-1,"")</f>
        <v/>
      </c>
      <c r="I287" s="9"/>
      <c r="J287" s="17">
        <f t="shared" ca="1" si="60"/>
        <v>0</v>
      </c>
      <c r="K287" s="17">
        <f t="shared" ca="1" si="66"/>
        <v>0</v>
      </c>
      <c r="L287" s="17" t="str">
        <f t="shared" ca="1" si="67"/>
        <v/>
      </c>
      <c r="M287" s="9"/>
      <c r="N287" s="17" t="str">
        <f t="shared" si="68"/>
        <v/>
      </c>
      <c r="O287" s="17" t="str">
        <f t="shared" ca="1" si="69"/>
        <v/>
      </c>
      <c r="Q287" s="3">
        <f>+'Share Values'!E281</f>
        <v>42305</v>
      </c>
      <c r="R287" s="4">
        <f ca="1">+'Share Values'!CD281</f>
        <v>978625.95</v>
      </c>
      <c r="S287" s="9">
        <f t="shared" ca="1" si="63"/>
        <v>-2.1374050000000033E-2</v>
      </c>
      <c r="T287" s="4">
        <f>+'Share Values'!C281</f>
        <v>13863.2</v>
      </c>
      <c r="U287" s="9">
        <f>Returns!T287/Returns!$T$18-1</f>
        <v>-6.3638942547989186E-2</v>
      </c>
      <c r="V287" s="9"/>
      <c r="W287" s="17">
        <f t="shared" ca="1" si="70"/>
        <v>5.5611626942180248E-3</v>
      </c>
      <c r="X287" s="17">
        <f t="shared" ca="1" si="71"/>
        <v>0</v>
      </c>
      <c r="Y287" s="17" t="str">
        <f t="shared" ca="1" si="72"/>
        <v/>
      </c>
      <c r="Z287" s="17"/>
      <c r="AA287" s="17">
        <f t="shared" si="73"/>
        <v>1.1941954509620656E-2</v>
      </c>
      <c r="AB287" s="17">
        <f t="shared" ca="1" si="74"/>
        <v>-6.3807918154026311E-3</v>
      </c>
    </row>
    <row r="288" spans="2:28" x14ac:dyDescent="0.15">
      <c r="B288" s="2">
        <f t="shared" ca="1" si="64"/>
        <v>271</v>
      </c>
      <c r="D288" s="3">
        <f t="shared" si="65"/>
        <v>42884</v>
      </c>
      <c r="E288" s="4" t="str">
        <f t="shared" si="61"/>
        <v/>
      </c>
      <c r="F288" s="9" t="str">
        <f ca="1">IFERROR(Returns!E288/E$18-1,"")</f>
        <v/>
      </c>
      <c r="G288" s="4" t="str">
        <f t="shared" si="62"/>
        <v/>
      </c>
      <c r="H288" s="9" t="str">
        <f>IFERROR(Returns!G288/G$18-1,"")</f>
        <v/>
      </c>
      <c r="I288" s="9"/>
      <c r="J288" s="17">
        <f t="shared" ca="1" si="60"/>
        <v>0</v>
      </c>
      <c r="K288" s="17">
        <f t="shared" ca="1" si="66"/>
        <v>0</v>
      </c>
      <c r="L288" s="17" t="str">
        <f t="shared" ca="1" si="67"/>
        <v/>
      </c>
      <c r="M288" s="9"/>
      <c r="N288" s="17" t="str">
        <f t="shared" si="68"/>
        <v/>
      </c>
      <c r="O288" s="17" t="str">
        <f t="shared" ca="1" si="69"/>
        <v/>
      </c>
      <c r="Q288" s="3">
        <f>+'Share Values'!E282</f>
        <v>42306</v>
      </c>
      <c r="R288" s="4">
        <f ca="1">+'Share Values'!CD282</f>
        <v>979182.61</v>
      </c>
      <c r="S288" s="9">
        <f t="shared" ca="1" si="63"/>
        <v>-2.0817390000000047E-2</v>
      </c>
      <c r="T288" s="4">
        <f>+'Share Values'!C282</f>
        <v>13791.9</v>
      </c>
      <c r="U288" s="9">
        <f>Returns!T288/Returns!$T$18-1</f>
        <v>-6.8454752995528612E-2</v>
      </c>
      <c r="V288" s="9"/>
      <c r="W288" s="17">
        <f t="shared" ca="1" si="70"/>
        <v>5.6881794315799539E-4</v>
      </c>
      <c r="X288" s="17">
        <f t="shared" ca="1" si="71"/>
        <v>0</v>
      </c>
      <c r="Y288" s="17" t="str">
        <f t="shared" ca="1" si="72"/>
        <v/>
      </c>
      <c r="Z288" s="17"/>
      <c r="AA288" s="17">
        <f t="shared" si="73"/>
        <v>-5.1431127012523392E-3</v>
      </c>
      <c r="AB288" s="17">
        <f t="shared" ca="1" si="74"/>
        <v>5.7119306444103346E-3</v>
      </c>
    </row>
    <row r="289" spans="2:28" x14ac:dyDescent="0.15">
      <c r="B289" s="2">
        <f t="shared" ca="1" si="64"/>
        <v>272</v>
      </c>
      <c r="D289" s="3">
        <f t="shared" si="65"/>
        <v>42885</v>
      </c>
      <c r="E289" s="4" t="str">
        <f t="shared" si="61"/>
        <v/>
      </c>
      <c r="F289" s="9" t="str">
        <f ca="1">IFERROR(Returns!E289/E$18-1,"")</f>
        <v/>
      </c>
      <c r="G289" s="4" t="str">
        <f t="shared" si="62"/>
        <v/>
      </c>
      <c r="H289" s="9" t="str">
        <f>IFERROR(Returns!G289/G$18-1,"")</f>
        <v/>
      </c>
      <c r="I289" s="9"/>
      <c r="J289" s="17">
        <f t="shared" ca="1" si="60"/>
        <v>0</v>
      </c>
      <c r="K289" s="17">
        <f t="shared" ca="1" si="66"/>
        <v>0</v>
      </c>
      <c r="L289" s="17" t="str">
        <f t="shared" ca="1" si="67"/>
        <v/>
      </c>
      <c r="M289" s="9"/>
      <c r="N289" s="17" t="str">
        <f t="shared" si="68"/>
        <v/>
      </c>
      <c r="O289" s="17" t="str">
        <f t="shared" ca="1" si="69"/>
        <v/>
      </c>
      <c r="Q289" s="3">
        <f>+'Share Values'!E283</f>
        <v>42307</v>
      </c>
      <c r="R289" s="4">
        <f ca="1">+'Share Values'!CD283</f>
        <v>979043.23</v>
      </c>
      <c r="S289" s="9">
        <f t="shared" ca="1" si="63"/>
        <v>-2.0956770000000069E-2</v>
      </c>
      <c r="T289" s="4">
        <f>+'Share Values'!C283</f>
        <v>13529.2</v>
      </c>
      <c r="U289" s="9">
        <f>Returns!T289/Returns!$T$18-1</f>
        <v>-8.6198279006308387E-2</v>
      </c>
      <c r="V289" s="9"/>
      <c r="W289" s="17">
        <f t="shared" ca="1" si="70"/>
        <v>-1.423432142039216E-4</v>
      </c>
      <c r="X289" s="17">
        <f t="shared" ca="1" si="71"/>
        <v>-1.423432142039216E-4</v>
      </c>
      <c r="Y289" s="17">
        <f t="shared" ca="1" si="72"/>
        <v>-1.423432142039216E-4</v>
      </c>
      <c r="Z289" s="17"/>
      <c r="AA289" s="17">
        <f t="shared" si="73"/>
        <v>-1.9047411886687016E-2</v>
      </c>
      <c r="AB289" s="17">
        <f t="shared" ca="1" si="74"/>
        <v>1.8905068672483094E-2</v>
      </c>
    </row>
    <row r="290" spans="2:28" x14ac:dyDescent="0.15">
      <c r="B290" s="2">
        <f t="shared" ca="1" si="64"/>
        <v>273</v>
      </c>
      <c r="D290" s="3">
        <f t="shared" si="65"/>
        <v>42886</v>
      </c>
      <c r="E290" s="4" t="str">
        <f t="shared" si="61"/>
        <v/>
      </c>
      <c r="F290" s="9" t="str">
        <f ca="1">IFERROR(Returns!E290/E$18-1,"")</f>
        <v/>
      </c>
      <c r="G290" s="4" t="str">
        <f t="shared" si="62"/>
        <v/>
      </c>
      <c r="H290" s="9" t="str">
        <f>IFERROR(Returns!G290/G$18-1,"")</f>
        <v/>
      </c>
      <c r="I290" s="9"/>
      <c r="J290" s="17">
        <f t="shared" ca="1" si="60"/>
        <v>0</v>
      </c>
      <c r="K290" s="17">
        <f t="shared" ca="1" si="66"/>
        <v>0</v>
      </c>
      <c r="L290" s="17" t="str">
        <f t="shared" ca="1" si="67"/>
        <v/>
      </c>
      <c r="M290" s="9"/>
      <c r="N290" s="17" t="str">
        <f t="shared" si="68"/>
        <v/>
      </c>
      <c r="O290" s="17" t="str">
        <f t="shared" ca="1" si="69"/>
        <v/>
      </c>
      <c r="Q290" s="3">
        <f>+'Share Values'!E284</f>
        <v>42310</v>
      </c>
      <c r="R290" s="4">
        <f ca="1">+'Share Values'!CD284</f>
        <v>979476.24</v>
      </c>
      <c r="S290" s="9">
        <f t="shared" ca="1" si="63"/>
        <v>-2.0523760000000002E-2</v>
      </c>
      <c r="T290" s="4">
        <f>+'Share Values'!C284</f>
        <v>13623</v>
      </c>
      <c r="U290" s="9">
        <f>Returns!T290/Returns!$T$18-1</f>
        <v>-7.9862752779391255E-2</v>
      </c>
      <c r="V290" s="9"/>
      <c r="W290" s="17">
        <f t="shared" ca="1" si="70"/>
        <v>4.422787336979539E-4</v>
      </c>
      <c r="X290" s="17">
        <f t="shared" ca="1" si="71"/>
        <v>0</v>
      </c>
      <c r="Y290" s="17" t="str">
        <f t="shared" ca="1" si="72"/>
        <v/>
      </c>
      <c r="Z290" s="17"/>
      <c r="AA290" s="17">
        <f t="shared" si="73"/>
        <v>6.9331519971616018E-3</v>
      </c>
      <c r="AB290" s="17">
        <f t="shared" ca="1" si="74"/>
        <v>-6.4908732634636479E-3</v>
      </c>
    </row>
    <row r="291" spans="2:28" x14ac:dyDescent="0.15">
      <c r="B291" s="2">
        <f t="shared" ca="1" si="64"/>
        <v>274</v>
      </c>
      <c r="D291" s="3">
        <f t="shared" si="65"/>
        <v>42887</v>
      </c>
      <c r="E291" s="4" t="str">
        <f t="shared" si="61"/>
        <v/>
      </c>
      <c r="F291" s="9" t="str">
        <f ca="1">IFERROR(Returns!E291/E$18-1,"")</f>
        <v/>
      </c>
      <c r="G291" s="4" t="str">
        <f t="shared" si="62"/>
        <v/>
      </c>
      <c r="H291" s="9" t="str">
        <f>IFERROR(Returns!G291/G$18-1,"")</f>
        <v/>
      </c>
      <c r="I291" s="9"/>
      <c r="J291" s="17">
        <f t="shared" ca="1" si="60"/>
        <v>0</v>
      </c>
      <c r="K291" s="17">
        <f t="shared" ca="1" si="66"/>
        <v>0</v>
      </c>
      <c r="L291" s="17" t="str">
        <f t="shared" ca="1" si="67"/>
        <v/>
      </c>
      <c r="M291" s="9"/>
      <c r="N291" s="17" t="str">
        <f t="shared" si="68"/>
        <v/>
      </c>
      <c r="O291" s="17" t="str">
        <f t="shared" ca="1" si="69"/>
        <v/>
      </c>
      <c r="Q291" s="3">
        <f>+'Share Values'!E285</f>
        <v>42311</v>
      </c>
      <c r="R291" s="4">
        <f ca="1">+'Share Values'!CD285</f>
        <v>981862.06</v>
      </c>
      <c r="S291" s="9">
        <f t="shared" ca="1" si="63"/>
        <v>-1.8137939999999908E-2</v>
      </c>
      <c r="T291" s="4">
        <f>+'Share Values'!C285</f>
        <v>13710.3</v>
      </c>
      <c r="U291" s="9">
        <f>Returns!T291/Returns!$T$18-1</f>
        <v>-7.396625555540548E-2</v>
      </c>
      <c r="V291" s="9"/>
      <c r="W291" s="17">
        <f t="shared" ca="1" si="70"/>
        <v>2.4358120213310297E-3</v>
      </c>
      <c r="X291" s="17">
        <f t="shared" ca="1" si="71"/>
        <v>0</v>
      </c>
      <c r="Y291" s="17" t="str">
        <f t="shared" ca="1" si="72"/>
        <v/>
      </c>
      <c r="Z291" s="17"/>
      <c r="AA291" s="17">
        <f t="shared" si="73"/>
        <v>6.4082801145122215E-3</v>
      </c>
      <c r="AB291" s="17">
        <f t="shared" ca="1" si="74"/>
        <v>-3.9724680931811918E-3</v>
      </c>
    </row>
    <row r="292" spans="2:28" x14ac:dyDescent="0.15">
      <c r="B292" s="2">
        <f t="shared" ca="1" si="64"/>
        <v>275</v>
      </c>
      <c r="D292" s="3">
        <f t="shared" si="65"/>
        <v>42888</v>
      </c>
      <c r="E292" s="4" t="str">
        <f t="shared" si="61"/>
        <v/>
      </c>
      <c r="F292" s="9" t="str">
        <f ca="1">IFERROR(Returns!E292/E$18-1,"")</f>
        <v/>
      </c>
      <c r="G292" s="4" t="str">
        <f t="shared" si="62"/>
        <v/>
      </c>
      <c r="H292" s="9" t="str">
        <f>IFERROR(Returns!G292/G$18-1,"")</f>
        <v/>
      </c>
      <c r="I292" s="9"/>
      <c r="J292" s="17">
        <f t="shared" ca="1" si="60"/>
        <v>0</v>
      </c>
      <c r="K292" s="17">
        <f t="shared" ca="1" si="66"/>
        <v>0</v>
      </c>
      <c r="L292" s="17" t="str">
        <f t="shared" ca="1" si="67"/>
        <v/>
      </c>
      <c r="M292" s="9"/>
      <c r="N292" s="17" t="str">
        <f t="shared" si="68"/>
        <v/>
      </c>
      <c r="O292" s="17" t="str">
        <f t="shared" ca="1" si="69"/>
        <v/>
      </c>
      <c r="Q292" s="3">
        <f>+'Share Values'!E286</f>
        <v>42312</v>
      </c>
      <c r="R292" s="4">
        <f ca="1">+'Share Values'!CD286</f>
        <v>979202.13</v>
      </c>
      <c r="S292" s="9">
        <f t="shared" ca="1" si="63"/>
        <v>-2.0797869999999996E-2</v>
      </c>
      <c r="T292" s="4">
        <f>+'Share Values'!C286</f>
        <v>13661.8</v>
      </c>
      <c r="U292" s="9">
        <f>Returns!T292/Returns!$T$18-1</f>
        <v>-7.7242087346508725E-2</v>
      </c>
      <c r="V292" s="9"/>
      <c r="W292" s="17">
        <f t="shared" ca="1" si="70"/>
        <v>-2.7090668927568506E-3</v>
      </c>
      <c r="X292" s="17">
        <f t="shared" ca="1" si="71"/>
        <v>-2.7090668927568506E-3</v>
      </c>
      <c r="Y292" s="17">
        <f t="shared" ca="1" si="72"/>
        <v>-2.7090668927568506E-3</v>
      </c>
      <c r="Z292" s="17"/>
      <c r="AA292" s="17">
        <f t="shared" si="73"/>
        <v>-3.5374864153228103E-3</v>
      </c>
      <c r="AB292" s="17">
        <f t="shared" ca="1" si="74"/>
        <v>8.2841952256595963E-4</v>
      </c>
    </row>
    <row r="293" spans="2:28" x14ac:dyDescent="0.15">
      <c r="B293" s="2">
        <f t="shared" ca="1" si="64"/>
        <v>276</v>
      </c>
      <c r="D293" s="3">
        <f t="shared" si="65"/>
        <v>42889</v>
      </c>
      <c r="E293" s="4" t="str">
        <f t="shared" si="61"/>
        <v/>
      </c>
      <c r="F293" s="9" t="str">
        <f ca="1">IFERROR(Returns!E293/E$18-1,"")</f>
        <v/>
      </c>
      <c r="G293" s="4" t="str">
        <f t="shared" si="62"/>
        <v/>
      </c>
      <c r="H293" s="9" t="str">
        <f>IFERROR(Returns!G293/G$18-1,"")</f>
        <v/>
      </c>
      <c r="I293" s="9"/>
      <c r="J293" s="17">
        <f t="shared" ca="1" si="60"/>
        <v>0</v>
      </c>
      <c r="K293" s="17">
        <f t="shared" ca="1" si="66"/>
        <v>0</v>
      </c>
      <c r="L293" s="17" t="str">
        <f t="shared" ca="1" si="67"/>
        <v/>
      </c>
      <c r="M293" s="9"/>
      <c r="N293" s="17" t="str">
        <f t="shared" si="68"/>
        <v/>
      </c>
      <c r="O293" s="17" t="str">
        <f t="shared" ca="1" si="69"/>
        <v/>
      </c>
      <c r="Q293" s="3">
        <f>+'Share Values'!E287</f>
        <v>42313</v>
      </c>
      <c r="R293" s="4">
        <f ca="1">+'Share Values'!CD287</f>
        <v>980098.47</v>
      </c>
      <c r="S293" s="9">
        <f t="shared" ca="1" si="63"/>
        <v>-1.9901530000000056E-2</v>
      </c>
      <c r="T293" s="4">
        <f>+'Share Values'!C287</f>
        <v>13558.8</v>
      </c>
      <c r="U293" s="9">
        <f>Returns!T293/Returns!$T$18-1</f>
        <v>-8.4199008469882597E-2</v>
      </c>
      <c r="V293" s="9"/>
      <c r="W293" s="17">
        <f t="shared" ca="1" si="70"/>
        <v>9.1537791078932784E-4</v>
      </c>
      <c r="X293" s="17">
        <f t="shared" ca="1" si="71"/>
        <v>0</v>
      </c>
      <c r="Y293" s="17" t="str">
        <f t="shared" ca="1" si="72"/>
        <v/>
      </c>
      <c r="Z293" s="17"/>
      <c r="AA293" s="17">
        <f t="shared" si="73"/>
        <v>-7.539270081541205E-3</v>
      </c>
      <c r="AB293" s="17">
        <f t="shared" ca="1" si="74"/>
        <v>8.4546479923305329E-3</v>
      </c>
    </row>
    <row r="294" spans="2:28" x14ac:dyDescent="0.15">
      <c r="B294" s="2">
        <f t="shared" ca="1" si="64"/>
        <v>277</v>
      </c>
      <c r="D294" s="3">
        <f t="shared" si="65"/>
        <v>42890</v>
      </c>
      <c r="E294" s="4" t="str">
        <f t="shared" si="61"/>
        <v/>
      </c>
      <c r="F294" s="9" t="str">
        <f ca="1">IFERROR(Returns!E294/E$18-1,"")</f>
        <v/>
      </c>
      <c r="G294" s="4" t="str">
        <f t="shared" si="62"/>
        <v/>
      </c>
      <c r="H294" s="9" t="str">
        <f>IFERROR(Returns!G294/G$18-1,"")</f>
        <v/>
      </c>
      <c r="I294" s="9"/>
      <c r="J294" s="17">
        <f t="shared" ca="1" si="60"/>
        <v>0</v>
      </c>
      <c r="K294" s="17">
        <f t="shared" ca="1" si="66"/>
        <v>0</v>
      </c>
      <c r="L294" s="17" t="str">
        <f t="shared" ca="1" si="67"/>
        <v/>
      </c>
      <c r="M294" s="9"/>
      <c r="N294" s="17" t="str">
        <f t="shared" si="68"/>
        <v/>
      </c>
      <c r="O294" s="17" t="str">
        <f t="shared" ca="1" si="69"/>
        <v/>
      </c>
      <c r="Q294" s="3">
        <f>+'Share Values'!E288</f>
        <v>42314</v>
      </c>
      <c r="R294" s="4">
        <f ca="1">+'Share Values'!CD288</f>
        <v>985249.62</v>
      </c>
      <c r="S294" s="9">
        <f t="shared" ca="1" si="63"/>
        <v>-1.4750379999999952E-2</v>
      </c>
      <c r="T294" s="4">
        <f>+'Share Values'!C288</f>
        <v>13553.3</v>
      </c>
      <c r="U294" s="9">
        <f>Returns!T294/Returns!$T$18-1</f>
        <v>-8.4570494549286113E-2</v>
      </c>
      <c r="V294" s="9"/>
      <c r="W294" s="17">
        <f t="shared" ca="1" si="70"/>
        <v>5.2557474148491323E-3</v>
      </c>
      <c r="X294" s="17">
        <f t="shared" ca="1" si="71"/>
        <v>0</v>
      </c>
      <c r="Y294" s="17" t="str">
        <f t="shared" ca="1" si="72"/>
        <v/>
      </c>
      <c r="Z294" s="17"/>
      <c r="AA294" s="17">
        <f t="shared" si="73"/>
        <v>-4.0564061716374944E-4</v>
      </c>
      <c r="AB294" s="17">
        <f t="shared" ca="1" si="74"/>
        <v>5.6613880320128818E-3</v>
      </c>
    </row>
    <row r="295" spans="2:28" x14ac:dyDescent="0.15">
      <c r="B295" s="2">
        <f t="shared" ca="1" si="64"/>
        <v>278</v>
      </c>
      <c r="D295" s="3">
        <f t="shared" si="65"/>
        <v>42891</v>
      </c>
      <c r="E295" s="4" t="str">
        <f t="shared" si="61"/>
        <v/>
      </c>
      <c r="F295" s="9" t="str">
        <f ca="1">IFERROR(Returns!E295/E$18-1,"")</f>
        <v/>
      </c>
      <c r="G295" s="4" t="str">
        <f t="shared" si="62"/>
        <v/>
      </c>
      <c r="H295" s="9" t="str">
        <f>IFERROR(Returns!G295/G$18-1,"")</f>
        <v/>
      </c>
      <c r="I295" s="9"/>
      <c r="J295" s="17">
        <f t="shared" ca="1" si="60"/>
        <v>0</v>
      </c>
      <c r="K295" s="17">
        <f t="shared" ca="1" si="66"/>
        <v>0</v>
      </c>
      <c r="L295" s="17" t="str">
        <f t="shared" ca="1" si="67"/>
        <v/>
      </c>
      <c r="M295" s="9"/>
      <c r="N295" s="17" t="str">
        <f t="shared" si="68"/>
        <v/>
      </c>
      <c r="O295" s="17" t="str">
        <f t="shared" ca="1" si="69"/>
        <v/>
      </c>
      <c r="Q295" s="3">
        <f>+'Share Values'!E289</f>
        <v>42317</v>
      </c>
      <c r="R295" s="4">
        <f ca="1">+'Share Values'!CD289</f>
        <v>989357.49</v>
      </c>
      <c r="S295" s="9">
        <f t="shared" ca="1" si="63"/>
        <v>-1.0642510000000049E-2</v>
      </c>
      <c r="T295" s="4">
        <f>+'Share Values'!C289</f>
        <v>13482.6</v>
      </c>
      <c r="U295" s="9">
        <f>Returns!T295/Returns!$T$18-1</f>
        <v>-8.9345779242708701E-2</v>
      </c>
      <c r="V295" s="9"/>
      <c r="W295" s="17">
        <f t="shared" ca="1" si="70"/>
        <v>4.1693697887446035E-3</v>
      </c>
      <c r="X295" s="17">
        <f t="shared" ca="1" si="71"/>
        <v>0</v>
      </c>
      <c r="Y295" s="17" t="str">
        <f t="shared" ca="1" si="72"/>
        <v/>
      </c>
      <c r="Z295" s="17"/>
      <c r="AA295" s="17">
        <f t="shared" si="73"/>
        <v>-5.2164417521931572E-3</v>
      </c>
      <c r="AB295" s="17">
        <f t="shared" ca="1" si="74"/>
        <v>9.3858115409377607E-3</v>
      </c>
    </row>
    <row r="296" spans="2:28" x14ac:dyDescent="0.15">
      <c r="B296" s="2">
        <f t="shared" ca="1" si="64"/>
        <v>279</v>
      </c>
      <c r="D296" s="3">
        <f t="shared" si="65"/>
        <v>42892</v>
      </c>
      <c r="E296" s="4" t="str">
        <f t="shared" si="61"/>
        <v/>
      </c>
      <c r="F296" s="9" t="str">
        <f ca="1">IFERROR(Returns!E296/E$18-1,"")</f>
        <v/>
      </c>
      <c r="G296" s="4" t="str">
        <f t="shared" si="62"/>
        <v/>
      </c>
      <c r="H296" s="9" t="str">
        <f>IFERROR(Returns!G296/G$18-1,"")</f>
        <v/>
      </c>
      <c r="I296" s="9"/>
      <c r="J296" s="17">
        <f t="shared" ca="1" si="60"/>
        <v>0</v>
      </c>
      <c r="K296" s="17">
        <f t="shared" ca="1" si="66"/>
        <v>0</v>
      </c>
      <c r="L296" s="17" t="str">
        <f t="shared" ca="1" si="67"/>
        <v/>
      </c>
      <c r="M296" s="9"/>
      <c r="N296" s="17" t="str">
        <f t="shared" si="68"/>
        <v/>
      </c>
      <c r="O296" s="17" t="str">
        <f t="shared" ca="1" si="69"/>
        <v/>
      </c>
      <c r="Q296" s="3">
        <f>+'Share Values'!E290</f>
        <v>42318</v>
      </c>
      <c r="R296" s="4">
        <f ca="1">+'Share Values'!CD290</f>
        <v>980331.65</v>
      </c>
      <c r="S296" s="9">
        <f t="shared" ca="1" si="63"/>
        <v>-1.9668350000000001E-2</v>
      </c>
      <c r="T296" s="4">
        <f>+'Share Values'!C290</f>
        <v>13411.6</v>
      </c>
      <c r="U296" s="9">
        <f>Returns!T296/Returns!$T$18-1</f>
        <v>-9.4141326813189763E-2</v>
      </c>
      <c r="V296" s="9"/>
      <c r="W296" s="17">
        <f t="shared" ca="1" si="70"/>
        <v>-9.1229308831531908E-3</v>
      </c>
      <c r="X296" s="17">
        <f t="shared" ca="1" si="71"/>
        <v>-9.1229308831531908E-3</v>
      </c>
      <c r="Y296" s="17">
        <f t="shared" ca="1" si="72"/>
        <v>-9.1229308831531908E-3</v>
      </c>
      <c r="Z296" s="17"/>
      <c r="AA296" s="17">
        <f t="shared" si="73"/>
        <v>-5.2660466082209423E-3</v>
      </c>
      <c r="AB296" s="17">
        <f t="shared" ca="1" si="74"/>
        <v>-3.8568842749322485E-3</v>
      </c>
    </row>
    <row r="297" spans="2:28" x14ac:dyDescent="0.15">
      <c r="B297" s="2">
        <f t="shared" ca="1" si="64"/>
        <v>280</v>
      </c>
      <c r="D297" s="3">
        <f t="shared" si="65"/>
        <v>42893</v>
      </c>
      <c r="E297" s="4" t="str">
        <f t="shared" si="61"/>
        <v/>
      </c>
      <c r="F297" s="9" t="str">
        <f ca="1">IFERROR(Returns!E297/E$18-1,"")</f>
        <v/>
      </c>
      <c r="G297" s="4" t="str">
        <f t="shared" si="62"/>
        <v/>
      </c>
      <c r="H297" s="9" t="str">
        <f>IFERROR(Returns!G297/G$18-1,"")</f>
        <v/>
      </c>
      <c r="I297" s="9"/>
      <c r="J297" s="17">
        <f t="shared" ca="1" si="60"/>
        <v>0</v>
      </c>
      <c r="K297" s="17">
        <f t="shared" ca="1" si="66"/>
        <v>0</v>
      </c>
      <c r="L297" s="17" t="str">
        <f t="shared" ca="1" si="67"/>
        <v/>
      </c>
      <c r="M297" s="9"/>
      <c r="N297" s="17" t="str">
        <f t="shared" si="68"/>
        <v/>
      </c>
      <c r="O297" s="17" t="str">
        <f t="shared" ca="1" si="69"/>
        <v/>
      </c>
      <c r="Q297" s="3">
        <f>+'Share Values'!E291</f>
        <v>42319</v>
      </c>
      <c r="R297" s="4">
        <f ca="1">+'Share Values'!CD291</f>
        <v>976808.79</v>
      </c>
      <c r="S297" s="9">
        <f t="shared" ca="1" si="63"/>
        <v>-2.3191210000000018E-2</v>
      </c>
      <c r="T297" s="4">
        <f>+'Share Values'!C291</f>
        <v>13341.9</v>
      </c>
      <c r="U297" s="9">
        <f>Returns!T297/Returns!$T$18-1</f>
        <v>-9.8849068583084509E-2</v>
      </c>
      <c r="V297" s="9"/>
      <c r="W297" s="17">
        <f t="shared" ca="1" si="70"/>
        <v>-3.59353898244541E-3</v>
      </c>
      <c r="X297" s="17">
        <f t="shared" ca="1" si="71"/>
        <v>-3.59353898244541E-3</v>
      </c>
      <c r="Y297" s="17">
        <f t="shared" ca="1" si="72"/>
        <v>-1.268368625783578E-2</v>
      </c>
      <c r="Z297" s="17"/>
      <c r="AA297" s="17">
        <f t="shared" si="73"/>
        <v>-5.1969936472904266E-3</v>
      </c>
      <c r="AB297" s="17">
        <f t="shared" ca="1" si="74"/>
        <v>1.6034546648450165E-3</v>
      </c>
    </row>
    <row r="298" spans="2:28" x14ac:dyDescent="0.15">
      <c r="B298" s="2">
        <f t="shared" ca="1" si="64"/>
        <v>281</v>
      </c>
      <c r="D298" s="3">
        <f t="shared" si="65"/>
        <v>42894</v>
      </c>
      <c r="E298" s="4" t="str">
        <f t="shared" si="61"/>
        <v/>
      </c>
      <c r="F298" s="9" t="str">
        <f ca="1">IFERROR(Returns!E298/E$18-1,"")</f>
        <v/>
      </c>
      <c r="G298" s="4" t="str">
        <f t="shared" si="62"/>
        <v/>
      </c>
      <c r="H298" s="9" t="str">
        <f>IFERROR(Returns!G298/G$18-1,"")</f>
        <v/>
      </c>
      <c r="I298" s="9"/>
      <c r="J298" s="17">
        <f t="shared" ca="1" si="60"/>
        <v>0</v>
      </c>
      <c r="K298" s="17">
        <f t="shared" ca="1" si="66"/>
        <v>0</v>
      </c>
      <c r="L298" s="17" t="str">
        <f t="shared" ca="1" si="67"/>
        <v/>
      </c>
      <c r="M298" s="9"/>
      <c r="N298" s="17" t="str">
        <f t="shared" si="68"/>
        <v/>
      </c>
      <c r="O298" s="17" t="str">
        <f t="shared" ca="1" si="69"/>
        <v/>
      </c>
      <c r="Q298" s="3">
        <f>+'Share Values'!E292</f>
        <v>42320</v>
      </c>
      <c r="R298" s="4">
        <f ca="1">+'Share Values'!CD292</f>
        <v>973252.26</v>
      </c>
      <c r="S298" s="9">
        <f t="shared" ca="1" si="63"/>
        <v>-2.674774000000002E-2</v>
      </c>
      <c r="T298" s="4">
        <f>+'Share Values'!C292</f>
        <v>13127.2</v>
      </c>
      <c r="U298" s="9">
        <f>Returns!T298/Returns!$T$18-1</f>
        <v>-0.11335053426452502</v>
      </c>
      <c r="V298" s="9"/>
      <c r="W298" s="17">
        <f t="shared" ca="1" si="70"/>
        <v>-3.6409684642579876E-3</v>
      </c>
      <c r="X298" s="17">
        <f t="shared" ca="1" si="71"/>
        <v>-3.6409684642579876E-3</v>
      </c>
      <c r="Y298" s="17">
        <f t="shared" ca="1" si="72"/>
        <v>-1.6278473820418471E-2</v>
      </c>
      <c r="Z298" s="17"/>
      <c r="AA298" s="17">
        <f t="shared" si="73"/>
        <v>-1.6092160786694509E-2</v>
      </c>
      <c r="AB298" s="17">
        <f t="shared" ca="1" si="74"/>
        <v>1.2451192322436522E-2</v>
      </c>
    </row>
    <row r="299" spans="2:28" x14ac:dyDescent="0.15">
      <c r="B299" s="2">
        <f t="shared" ca="1" si="64"/>
        <v>282</v>
      </c>
      <c r="D299" s="3">
        <f t="shared" si="65"/>
        <v>42895</v>
      </c>
      <c r="E299" s="4" t="str">
        <f t="shared" si="61"/>
        <v/>
      </c>
      <c r="F299" s="9" t="str">
        <f ca="1">IFERROR(Returns!E299/E$18-1,"")</f>
        <v/>
      </c>
      <c r="G299" s="4" t="str">
        <f t="shared" si="62"/>
        <v/>
      </c>
      <c r="H299" s="9" t="str">
        <f>IFERROR(Returns!G299/G$18-1,"")</f>
        <v/>
      </c>
      <c r="I299" s="9"/>
      <c r="J299" s="17">
        <f t="shared" ca="1" si="60"/>
        <v>0</v>
      </c>
      <c r="K299" s="17">
        <f t="shared" ca="1" si="66"/>
        <v>0</v>
      </c>
      <c r="L299" s="17" t="str">
        <f t="shared" ca="1" si="67"/>
        <v/>
      </c>
      <c r="M299" s="9"/>
      <c r="N299" s="17" t="str">
        <f t="shared" si="68"/>
        <v/>
      </c>
      <c r="O299" s="17" t="str">
        <f t="shared" ca="1" si="69"/>
        <v/>
      </c>
      <c r="Q299" s="3">
        <f>+'Share Values'!E293</f>
        <v>42321</v>
      </c>
      <c r="R299" s="4">
        <f ca="1">+'Share Values'!CD293</f>
        <v>969778.4</v>
      </c>
      <c r="S299" s="9">
        <f t="shared" ca="1" si="63"/>
        <v>-3.022159999999996E-2</v>
      </c>
      <c r="T299" s="4">
        <f>+'Share Values'!C293</f>
        <v>13075.4</v>
      </c>
      <c r="U299" s="9">
        <f>Returns!T299/Returns!$T$18-1</f>
        <v>-0.11684925770327048</v>
      </c>
      <c r="V299" s="9"/>
      <c r="W299" s="17">
        <f t="shared" ca="1" si="70"/>
        <v>-3.5693315523356306E-3</v>
      </c>
      <c r="X299" s="17">
        <f t="shared" ca="1" si="71"/>
        <v>-3.5693315523356306E-3</v>
      </c>
      <c r="Y299" s="17">
        <f t="shared" ca="1" si="72"/>
        <v>-1.9789702102523066E-2</v>
      </c>
      <c r="Z299" s="17"/>
      <c r="AA299" s="17">
        <f t="shared" si="73"/>
        <v>-3.9460052410263957E-3</v>
      </c>
      <c r="AB299" s="17">
        <f t="shared" ca="1" si="74"/>
        <v>3.7667368869076512E-4</v>
      </c>
    </row>
    <row r="300" spans="2:28" x14ac:dyDescent="0.15">
      <c r="B300" s="2">
        <f t="shared" ca="1" si="64"/>
        <v>283</v>
      </c>
      <c r="D300" s="3">
        <f t="shared" si="65"/>
        <v>42896</v>
      </c>
      <c r="E300" s="4" t="str">
        <f t="shared" si="61"/>
        <v/>
      </c>
      <c r="F300" s="9" t="str">
        <f ca="1">IFERROR(Returns!E300/E$18-1,"")</f>
        <v/>
      </c>
      <c r="G300" s="4" t="str">
        <f t="shared" si="62"/>
        <v/>
      </c>
      <c r="H300" s="9" t="str">
        <f>IFERROR(Returns!G300/G$18-1,"")</f>
        <v/>
      </c>
      <c r="I300" s="9"/>
      <c r="J300" s="17">
        <f t="shared" ca="1" si="60"/>
        <v>0</v>
      </c>
      <c r="K300" s="17">
        <f t="shared" ca="1" si="66"/>
        <v>0</v>
      </c>
      <c r="L300" s="17" t="str">
        <f t="shared" ca="1" si="67"/>
        <v/>
      </c>
      <c r="M300" s="9"/>
      <c r="N300" s="17" t="str">
        <f t="shared" si="68"/>
        <v/>
      </c>
      <c r="O300" s="17" t="str">
        <f t="shared" ca="1" si="69"/>
        <v/>
      </c>
      <c r="Q300" s="3">
        <f>+'Share Values'!E294</f>
        <v>42324</v>
      </c>
      <c r="R300" s="4">
        <f ca="1">+'Share Values'!CD294</f>
        <v>971116.06</v>
      </c>
      <c r="S300" s="9">
        <f t="shared" ca="1" si="63"/>
        <v>-2.8883939999999941E-2</v>
      </c>
      <c r="T300" s="4">
        <f>+'Share Values'!C294</f>
        <v>13317.5</v>
      </c>
      <c r="U300" s="9">
        <f>Returns!T300/Returns!$T$18-1</f>
        <v>-0.10049711591716537</v>
      </c>
      <c r="V300" s="9"/>
      <c r="W300" s="17">
        <f t="shared" ca="1" si="70"/>
        <v>1.3793460444160299E-3</v>
      </c>
      <c r="X300" s="17">
        <f t="shared" ca="1" si="71"/>
        <v>0</v>
      </c>
      <c r="Y300" s="17" t="str">
        <f t="shared" ca="1" si="72"/>
        <v/>
      </c>
      <c r="Z300" s="17"/>
      <c r="AA300" s="17">
        <f t="shared" si="73"/>
        <v>1.8515685944598292E-2</v>
      </c>
      <c r="AB300" s="17">
        <f t="shared" ca="1" si="74"/>
        <v>-1.7136339900182262E-2</v>
      </c>
    </row>
    <row r="301" spans="2:28" x14ac:dyDescent="0.15">
      <c r="B301" s="2">
        <f t="shared" ca="1" si="64"/>
        <v>284</v>
      </c>
      <c r="D301" s="3">
        <f t="shared" si="65"/>
        <v>42897</v>
      </c>
      <c r="E301" s="4" t="str">
        <f t="shared" si="61"/>
        <v/>
      </c>
      <c r="F301" s="9" t="str">
        <f ca="1">IFERROR(Returns!E301/E$18-1,"")</f>
        <v/>
      </c>
      <c r="G301" s="4" t="str">
        <f t="shared" si="62"/>
        <v/>
      </c>
      <c r="H301" s="9" t="str">
        <f>IFERROR(Returns!G301/G$18-1,"")</f>
        <v/>
      </c>
      <c r="I301" s="9"/>
      <c r="J301" s="17">
        <f t="shared" ca="1" si="60"/>
        <v>0</v>
      </c>
      <c r="K301" s="17">
        <f t="shared" ca="1" si="66"/>
        <v>0</v>
      </c>
      <c r="L301" s="17" t="str">
        <f t="shared" ca="1" si="67"/>
        <v/>
      </c>
      <c r="M301" s="9"/>
      <c r="N301" s="17" t="str">
        <f t="shared" si="68"/>
        <v/>
      </c>
      <c r="O301" s="17" t="str">
        <f t="shared" ca="1" si="69"/>
        <v/>
      </c>
      <c r="Q301" s="3">
        <f>+'Share Values'!E295</f>
        <v>42325</v>
      </c>
      <c r="R301" s="4">
        <f ca="1">+'Share Values'!CD295</f>
        <v>971371.99</v>
      </c>
      <c r="S301" s="9">
        <f t="shared" ca="1" si="63"/>
        <v>-2.8628010000000037E-2</v>
      </c>
      <c r="T301" s="4">
        <f>+'Share Values'!C295</f>
        <v>13280.4</v>
      </c>
      <c r="U301" s="9">
        <f>Returns!T301/Returns!$T$18-1</f>
        <v>-0.10300295838005058</v>
      </c>
      <c r="V301" s="9"/>
      <c r="W301" s="17">
        <f t="shared" ca="1" si="70"/>
        <v>2.6354213522106207E-4</v>
      </c>
      <c r="X301" s="17">
        <f t="shared" ca="1" si="71"/>
        <v>0</v>
      </c>
      <c r="Y301" s="17" t="str">
        <f t="shared" ca="1" si="72"/>
        <v/>
      </c>
      <c r="Z301" s="17"/>
      <c r="AA301" s="17">
        <f t="shared" si="73"/>
        <v>-2.7858081471747731E-3</v>
      </c>
      <c r="AB301" s="17">
        <f t="shared" ca="1" si="74"/>
        <v>3.0493502823958352E-3</v>
      </c>
    </row>
    <row r="302" spans="2:28" x14ac:dyDescent="0.15">
      <c r="B302" s="2">
        <f t="shared" ca="1" si="64"/>
        <v>285</v>
      </c>
      <c r="D302" s="3">
        <f t="shared" si="65"/>
        <v>42898</v>
      </c>
      <c r="E302" s="4" t="str">
        <f t="shared" si="61"/>
        <v/>
      </c>
      <c r="F302" s="9" t="str">
        <f ca="1">IFERROR(Returns!E302/E$18-1,"")</f>
        <v/>
      </c>
      <c r="G302" s="4" t="str">
        <f t="shared" si="62"/>
        <v/>
      </c>
      <c r="H302" s="9" t="str">
        <f>IFERROR(Returns!G302/G$18-1,"")</f>
        <v/>
      </c>
      <c r="I302" s="9"/>
      <c r="J302" s="17">
        <f t="shared" ca="1" si="60"/>
        <v>0</v>
      </c>
      <c r="K302" s="17">
        <f t="shared" ca="1" si="66"/>
        <v>0</v>
      </c>
      <c r="L302" s="17" t="str">
        <f t="shared" ca="1" si="67"/>
        <v/>
      </c>
      <c r="M302" s="9"/>
      <c r="N302" s="17" t="str">
        <f t="shared" si="68"/>
        <v/>
      </c>
      <c r="O302" s="17" t="str">
        <f t="shared" ca="1" si="69"/>
        <v/>
      </c>
      <c r="Q302" s="3">
        <f>+'Share Values'!E296</f>
        <v>42326</v>
      </c>
      <c r="R302" s="4">
        <f ca="1">+'Share Values'!CD296</f>
        <v>974130.34</v>
      </c>
      <c r="S302" s="9">
        <f t="shared" ca="1" si="63"/>
        <v>-2.5869660000000017E-2</v>
      </c>
      <c r="T302" s="4">
        <f>+'Share Values'!C296</f>
        <v>13400</v>
      </c>
      <c r="U302" s="9">
        <f>Returns!T302/Returns!$T$18-1</f>
        <v>-9.492482472611341E-2</v>
      </c>
      <c r="V302" s="9"/>
      <c r="W302" s="17">
        <f t="shared" ca="1" si="70"/>
        <v>2.8396433378730102E-3</v>
      </c>
      <c r="X302" s="17">
        <f t="shared" ca="1" si="71"/>
        <v>0</v>
      </c>
      <c r="Y302" s="17" t="str">
        <f t="shared" ca="1" si="72"/>
        <v/>
      </c>
      <c r="Z302" s="17"/>
      <c r="AA302" s="17">
        <f t="shared" si="73"/>
        <v>9.0057528387699204E-3</v>
      </c>
      <c r="AB302" s="17">
        <f t="shared" ca="1" si="74"/>
        <v>-6.1661095008969102E-3</v>
      </c>
    </row>
    <row r="303" spans="2:28" x14ac:dyDescent="0.15">
      <c r="B303" s="2">
        <f t="shared" ca="1" si="64"/>
        <v>286</v>
      </c>
      <c r="D303" s="3">
        <f t="shared" si="65"/>
        <v>42899</v>
      </c>
      <c r="E303" s="4" t="str">
        <f t="shared" si="61"/>
        <v/>
      </c>
      <c r="F303" s="9" t="str">
        <f ca="1">IFERROR(Returns!E303/E$18-1,"")</f>
        <v/>
      </c>
      <c r="G303" s="4" t="str">
        <f t="shared" si="62"/>
        <v/>
      </c>
      <c r="H303" s="9" t="str">
        <f>IFERROR(Returns!G303/G$18-1,"")</f>
        <v/>
      </c>
      <c r="I303" s="9"/>
      <c r="J303" s="17">
        <f t="shared" ca="1" si="60"/>
        <v>0</v>
      </c>
      <c r="K303" s="17">
        <f t="shared" ca="1" si="66"/>
        <v>0</v>
      </c>
      <c r="L303" s="17" t="str">
        <f t="shared" ca="1" si="67"/>
        <v/>
      </c>
      <c r="M303" s="9"/>
      <c r="N303" s="17" t="str">
        <f t="shared" si="68"/>
        <v/>
      </c>
      <c r="O303" s="17" t="str">
        <f t="shared" ca="1" si="69"/>
        <v/>
      </c>
      <c r="Q303" s="3">
        <f>+'Share Values'!E297</f>
        <v>42327</v>
      </c>
      <c r="R303" s="4">
        <f ca="1">+'Share Values'!CD297</f>
        <v>975915.45</v>
      </c>
      <c r="S303" s="9">
        <f t="shared" ca="1" si="63"/>
        <v>-2.4084550000000093E-2</v>
      </c>
      <c r="T303" s="4">
        <f>+'Share Values'!C297</f>
        <v>13473.8</v>
      </c>
      <c r="U303" s="9">
        <f>Returns!T303/Returns!$T$18-1</f>
        <v>-8.9940156969754326E-2</v>
      </c>
      <c r="V303" s="9"/>
      <c r="W303" s="17">
        <f t="shared" ca="1" si="70"/>
        <v>1.8325165808921184E-3</v>
      </c>
      <c r="X303" s="17">
        <f t="shared" ca="1" si="71"/>
        <v>0</v>
      </c>
      <c r="Y303" s="17" t="str">
        <f t="shared" ca="1" si="72"/>
        <v/>
      </c>
      <c r="Z303" s="17"/>
      <c r="AA303" s="17">
        <f t="shared" si="73"/>
        <v>5.5074626865672105E-3</v>
      </c>
      <c r="AB303" s="17">
        <f t="shared" ca="1" si="74"/>
        <v>-3.6749461056750921E-3</v>
      </c>
    </row>
    <row r="304" spans="2:28" x14ac:dyDescent="0.15">
      <c r="B304" s="2">
        <f t="shared" ca="1" si="64"/>
        <v>287</v>
      </c>
      <c r="D304" s="3">
        <f t="shared" si="65"/>
        <v>42900</v>
      </c>
      <c r="E304" s="4" t="str">
        <f t="shared" si="61"/>
        <v/>
      </c>
      <c r="F304" s="9" t="str">
        <f ca="1">IFERROR(Returns!E304/E$18-1,"")</f>
        <v/>
      </c>
      <c r="G304" s="4" t="str">
        <f t="shared" si="62"/>
        <v/>
      </c>
      <c r="H304" s="9" t="str">
        <f>IFERROR(Returns!G304/G$18-1,"")</f>
        <v/>
      </c>
      <c r="I304" s="9"/>
      <c r="J304" s="17">
        <f t="shared" ca="1" si="60"/>
        <v>0</v>
      </c>
      <c r="K304" s="17">
        <f t="shared" ca="1" si="66"/>
        <v>0</v>
      </c>
      <c r="L304" s="17" t="str">
        <f t="shared" ca="1" si="67"/>
        <v/>
      </c>
      <c r="M304" s="9"/>
      <c r="N304" s="17" t="str">
        <f t="shared" si="68"/>
        <v/>
      </c>
      <c r="O304" s="17" t="str">
        <f t="shared" ca="1" si="69"/>
        <v/>
      </c>
      <c r="Q304" s="3">
        <f>+'Share Values'!E298</f>
        <v>42328</v>
      </c>
      <c r="R304" s="4">
        <f ca="1">+'Share Values'!CD298</f>
        <v>975301.95</v>
      </c>
      <c r="S304" s="9">
        <f t="shared" ca="1" si="63"/>
        <v>-2.4698050000000027E-2</v>
      </c>
      <c r="T304" s="4">
        <f>+'Share Values'!C298</f>
        <v>13433.5</v>
      </c>
      <c r="U304" s="9">
        <f>Returns!T304/Returns!$T$18-1</f>
        <v>-9.2662136787928673E-2</v>
      </c>
      <c r="V304" s="9"/>
      <c r="W304" s="17">
        <f t="shared" ca="1" si="70"/>
        <v>-6.2864052413558191E-4</v>
      </c>
      <c r="X304" s="17">
        <f t="shared" ca="1" si="71"/>
        <v>-6.2864052413558191E-4</v>
      </c>
      <c r="Y304" s="17">
        <f t="shared" ca="1" si="72"/>
        <v>-6.2864052413558191E-4</v>
      </c>
      <c r="Z304" s="17"/>
      <c r="AA304" s="17">
        <f t="shared" si="73"/>
        <v>-2.9909899211802982E-3</v>
      </c>
      <c r="AB304" s="17">
        <f t="shared" ca="1" si="74"/>
        <v>2.3623493970447162E-3</v>
      </c>
    </row>
    <row r="305" spans="2:28" x14ac:dyDescent="0.15">
      <c r="B305" s="2">
        <f t="shared" ca="1" si="64"/>
        <v>288</v>
      </c>
      <c r="D305" s="3">
        <f t="shared" si="65"/>
        <v>42901</v>
      </c>
      <c r="E305" s="4" t="str">
        <f t="shared" si="61"/>
        <v/>
      </c>
      <c r="F305" s="9" t="str">
        <f ca="1">IFERROR(Returns!E305/E$18-1,"")</f>
        <v/>
      </c>
      <c r="G305" s="4" t="str">
        <f t="shared" si="62"/>
        <v/>
      </c>
      <c r="H305" s="9" t="str">
        <f>IFERROR(Returns!G305/G$18-1,"")</f>
        <v/>
      </c>
      <c r="I305" s="9"/>
      <c r="J305" s="17">
        <f t="shared" ref="J305:J368" ca="1" si="75">IF(OR(D305&lt;$R$5,D305&gt;$R$6),"",IFERROR((E305/E304)-1,0))</f>
        <v>0</v>
      </c>
      <c r="K305" s="17">
        <f t="shared" ca="1" si="66"/>
        <v>0</v>
      </c>
      <c r="L305" s="17" t="str">
        <f t="shared" ca="1" si="67"/>
        <v/>
      </c>
      <c r="M305" s="9"/>
      <c r="N305" s="17" t="str">
        <f t="shared" si="68"/>
        <v/>
      </c>
      <c r="O305" s="17" t="str">
        <f t="shared" ca="1" si="69"/>
        <v/>
      </c>
      <c r="Q305" s="3">
        <f>+'Share Values'!E299</f>
        <v>42331</v>
      </c>
      <c r="R305" s="4">
        <f ca="1">+'Share Values'!CD299</f>
        <v>976136.9</v>
      </c>
      <c r="S305" s="9">
        <f t="shared" ca="1" si="63"/>
        <v>-2.3863100000000026E-2</v>
      </c>
      <c r="T305" s="4">
        <f>+'Share Values'!C299</f>
        <v>13382.4</v>
      </c>
      <c r="U305" s="9">
        <f>Returns!T305/Returns!$T$18-1</f>
        <v>-9.611358018020455E-2</v>
      </c>
      <c r="V305" s="9"/>
      <c r="W305" s="17">
        <f t="shared" ca="1" si="70"/>
        <v>8.5609384867946225E-4</v>
      </c>
      <c r="X305" s="17">
        <f t="shared" ca="1" si="71"/>
        <v>0</v>
      </c>
      <c r="Y305" s="17" t="str">
        <f t="shared" ca="1" si="72"/>
        <v/>
      </c>
      <c r="Z305" s="17"/>
      <c r="AA305" s="17">
        <f t="shared" si="73"/>
        <v>-3.8039230282502778E-3</v>
      </c>
      <c r="AB305" s="17">
        <f t="shared" ca="1" si="74"/>
        <v>4.6600168769297401E-3</v>
      </c>
    </row>
    <row r="306" spans="2:28" x14ac:dyDescent="0.15">
      <c r="B306" s="2">
        <f t="shared" ca="1" si="64"/>
        <v>289</v>
      </c>
      <c r="D306" s="3">
        <f t="shared" si="65"/>
        <v>42902</v>
      </c>
      <c r="E306" s="4" t="str">
        <f t="shared" si="61"/>
        <v/>
      </c>
      <c r="F306" s="9" t="str">
        <f ca="1">IFERROR(Returns!E306/E$18-1,"")</f>
        <v/>
      </c>
      <c r="G306" s="4" t="str">
        <f t="shared" si="62"/>
        <v/>
      </c>
      <c r="H306" s="9" t="str">
        <f>IFERROR(Returns!G306/G$18-1,"")</f>
        <v/>
      </c>
      <c r="I306" s="9"/>
      <c r="J306" s="17">
        <f t="shared" ca="1" si="75"/>
        <v>0</v>
      </c>
      <c r="K306" s="17">
        <f t="shared" ca="1" si="66"/>
        <v>0</v>
      </c>
      <c r="L306" s="17" t="str">
        <f t="shared" ca="1" si="67"/>
        <v/>
      </c>
      <c r="M306" s="9"/>
      <c r="N306" s="17" t="str">
        <f t="shared" si="68"/>
        <v/>
      </c>
      <c r="O306" s="17" t="str">
        <f t="shared" ca="1" si="69"/>
        <v/>
      </c>
      <c r="Q306" s="3">
        <f>+'Share Values'!E300</f>
        <v>42332</v>
      </c>
      <c r="R306" s="4">
        <f ca="1">+'Share Values'!CD300</f>
        <v>976641.4</v>
      </c>
      <c r="S306" s="9">
        <f t="shared" ca="1" si="63"/>
        <v>-2.3358600000000007E-2</v>
      </c>
      <c r="T306" s="4">
        <f>+'Share Values'!C300</f>
        <v>13407.8</v>
      </c>
      <c r="U306" s="9">
        <f>Returns!T306/Returns!$T$18-1</f>
        <v>-9.4397989922595849E-2</v>
      </c>
      <c r="V306" s="9"/>
      <c r="W306" s="17">
        <f t="shared" ca="1" si="70"/>
        <v>5.1683324336981862E-4</v>
      </c>
      <c r="X306" s="17">
        <f t="shared" ca="1" si="71"/>
        <v>0</v>
      </c>
      <c r="Y306" s="17" t="str">
        <f t="shared" ca="1" si="72"/>
        <v/>
      </c>
      <c r="Z306" s="17"/>
      <c r="AA306" s="17">
        <f t="shared" si="73"/>
        <v>1.8980153036824987E-3</v>
      </c>
      <c r="AB306" s="17">
        <f t="shared" ca="1" si="74"/>
        <v>-1.3811820603126801E-3</v>
      </c>
    </row>
    <row r="307" spans="2:28" x14ac:dyDescent="0.15">
      <c r="B307" s="2">
        <f t="shared" ca="1" si="64"/>
        <v>290</v>
      </c>
      <c r="D307" s="3">
        <f t="shared" si="65"/>
        <v>42903</v>
      </c>
      <c r="E307" s="4" t="str">
        <f t="shared" si="61"/>
        <v/>
      </c>
      <c r="F307" s="9" t="str">
        <f ca="1">IFERROR(Returns!E307/E$18-1,"")</f>
        <v/>
      </c>
      <c r="G307" s="4" t="str">
        <f t="shared" si="62"/>
        <v/>
      </c>
      <c r="H307" s="9" t="str">
        <f>IFERROR(Returns!G307/G$18-1,"")</f>
        <v/>
      </c>
      <c r="I307" s="9"/>
      <c r="J307" s="17">
        <f t="shared" ca="1" si="75"/>
        <v>0</v>
      </c>
      <c r="K307" s="17">
        <f t="shared" ca="1" si="66"/>
        <v>0</v>
      </c>
      <c r="L307" s="17" t="str">
        <f t="shared" ca="1" si="67"/>
        <v/>
      </c>
      <c r="M307" s="9"/>
      <c r="N307" s="17" t="str">
        <f t="shared" si="68"/>
        <v/>
      </c>
      <c r="O307" s="17" t="str">
        <f t="shared" ca="1" si="69"/>
        <v/>
      </c>
      <c r="Q307" s="3">
        <f>+'Share Values'!E301</f>
        <v>42333</v>
      </c>
      <c r="R307" s="4">
        <f ca="1">+'Share Values'!CD301</f>
        <v>978163.11</v>
      </c>
      <c r="S307" s="9">
        <f t="shared" ca="1" si="63"/>
        <v>-2.1836889999999998E-2</v>
      </c>
      <c r="T307" s="4">
        <f>+'Share Values'!C301</f>
        <v>13403.4</v>
      </c>
      <c r="U307" s="9">
        <f>Returns!T307/Returns!$T$18-1</f>
        <v>-9.469517878611855E-2</v>
      </c>
      <c r="V307" s="9"/>
      <c r="W307" s="17">
        <f t="shared" ca="1" si="70"/>
        <v>1.5581051550752623E-3</v>
      </c>
      <c r="X307" s="17">
        <f t="shared" ca="1" si="71"/>
        <v>0</v>
      </c>
      <c r="Y307" s="17" t="str">
        <f t="shared" ca="1" si="72"/>
        <v/>
      </c>
      <c r="Z307" s="17"/>
      <c r="AA307" s="17">
        <f t="shared" si="73"/>
        <v>-3.2816718626471619E-4</v>
      </c>
      <c r="AB307" s="17">
        <f t="shared" ca="1" si="74"/>
        <v>1.8862723413399785E-3</v>
      </c>
    </row>
    <row r="308" spans="2:28" x14ac:dyDescent="0.15">
      <c r="B308" s="2">
        <f t="shared" ca="1" si="64"/>
        <v>291</v>
      </c>
      <c r="D308" s="3">
        <f t="shared" si="65"/>
        <v>42904</v>
      </c>
      <c r="E308" s="4" t="str">
        <f t="shared" si="61"/>
        <v/>
      </c>
      <c r="F308" s="9" t="str">
        <f ca="1">IFERROR(Returns!E308/E$18-1,"")</f>
        <v/>
      </c>
      <c r="G308" s="4" t="str">
        <f t="shared" si="62"/>
        <v/>
      </c>
      <c r="H308" s="9" t="str">
        <f>IFERROR(Returns!G308/G$18-1,"")</f>
        <v/>
      </c>
      <c r="I308" s="9"/>
      <c r="J308" s="17">
        <f t="shared" ca="1" si="75"/>
        <v>0</v>
      </c>
      <c r="K308" s="17">
        <f t="shared" ca="1" si="66"/>
        <v>0</v>
      </c>
      <c r="L308" s="17" t="str">
        <f t="shared" ca="1" si="67"/>
        <v/>
      </c>
      <c r="M308" s="9"/>
      <c r="N308" s="17" t="str">
        <f t="shared" si="68"/>
        <v/>
      </c>
      <c r="O308" s="17" t="str">
        <f t="shared" ca="1" si="69"/>
        <v/>
      </c>
      <c r="Q308" s="3">
        <f>+'Share Values'!E302</f>
        <v>42334</v>
      </c>
      <c r="R308" s="4">
        <f ca="1">+'Share Values'!CD302</f>
        <v>976639.2</v>
      </c>
      <c r="S308" s="9">
        <f t="shared" ca="1" si="63"/>
        <v>-2.336080000000007E-2</v>
      </c>
      <c r="T308" s="4">
        <f>+'Share Values'!C302</f>
        <v>13425.2</v>
      </c>
      <c r="U308" s="9">
        <f>Returns!T308/Returns!$T$18-1</f>
        <v>-9.3222743053210211E-2</v>
      </c>
      <c r="V308" s="9"/>
      <c r="W308" s="17">
        <f t="shared" ca="1" si="70"/>
        <v>-1.5579303537628375E-3</v>
      </c>
      <c r="X308" s="17">
        <f t="shared" ca="1" si="71"/>
        <v>-1.5579303537628375E-3</v>
      </c>
      <c r="Y308" s="17">
        <f t="shared" ca="1" si="72"/>
        <v>-1.5579303537628375E-3</v>
      </c>
      <c r="Z308" s="17"/>
      <c r="AA308" s="17">
        <f t="shared" si="73"/>
        <v>1.6264529895400059E-3</v>
      </c>
      <c r="AB308" s="17">
        <f t="shared" ca="1" si="74"/>
        <v>-3.1843833433028434E-3</v>
      </c>
    </row>
    <row r="309" spans="2:28" x14ac:dyDescent="0.15">
      <c r="B309" s="2">
        <f t="shared" ca="1" si="64"/>
        <v>292</v>
      </c>
      <c r="D309" s="3">
        <f t="shared" si="65"/>
        <v>42905</v>
      </c>
      <c r="E309" s="4" t="str">
        <f t="shared" si="61"/>
        <v/>
      </c>
      <c r="F309" s="9" t="str">
        <f ca="1">IFERROR(Returns!E309/E$18-1,"")</f>
        <v/>
      </c>
      <c r="G309" s="4" t="str">
        <f t="shared" si="62"/>
        <v/>
      </c>
      <c r="H309" s="9" t="str">
        <f>IFERROR(Returns!G309/G$18-1,"")</f>
        <v/>
      </c>
      <c r="I309" s="9"/>
      <c r="J309" s="17">
        <f t="shared" ca="1" si="75"/>
        <v>0</v>
      </c>
      <c r="K309" s="17">
        <f t="shared" ca="1" si="66"/>
        <v>0</v>
      </c>
      <c r="L309" s="17" t="str">
        <f t="shared" ca="1" si="67"/>
        <v/>
      </c>
      <c r="M309" s="9"/>
      <c r="N309" s="17" t="str">
        <f t="shared" si="68"/>
        <v/>
      </c>
      <c r="O309" s="17" t="str">
        <f t="shared" ca="1" si="69"/>
        <v/>
      </c>
      <c r="Q309" s="3">
        <f>+'Share Values'!E303</f>
        <v>42335</v>
      </c>
      <c r="R309" s="4">
        <f ca="1">+'Share Values'!CD303</f>
        <v>975905.23</v>
      </c>
      <c r="S309" s="9">
        <f t="shared" ca="1" si="63"/>
        <v>-2.4094770000000043E-2</v>
      </c>
      <c r="T309" s="4">
        <f>+'Share Values'!C303</f>
        <v>13368.2</v>
      </c>
      <c r="U309" s="9">
        <f>Returns!T309/Returns!$T$18-1</f>
        <v>-9.7072689694300607E-2</v>
      </c>
      <c r="V309" s="9"/>
      <c r="W309" s="17">
        <f t="shared" ca="1" si="70"/>
        <v>-7.5152625452667987E-4</v>
      </c>
      <c r="X309" s="17">
        <f t="shared" ca="1" si="71"/>
        <v>-7.5152625452667987E-4</v>
      </c>
      <c r="Y309" s="17">
        <f t="shared" ca="1" si="72"/>
        <v>-2.3082857827259051E-3</v>
      </c>
      <c r="Z309" s="17"/>
      <c r="AA309" s="17">
        <f t="shared" si="73"/>
        <v>-4.2457468045168367E-3</v>
      </c>
      <c r="AB309" s="17">
        <f t="shared" ca="1" si="74"/>
        <v>3.4942205499901569E-3</v>
      </c>
    </row>
    <row r="310" spans="2:28" x14ac:dyDescent="0.15">
      <c r="B310" s="2">
        <f t="shared" ca="1" si="64"/>
        <v>293</v>
      </c>
      <c r="D310" s="3">
        <f t="shared" si="65"/>
        <v>42906</v>
      </c>
      <c r="E310" s="4" t="str">
        <f t="shared" si="61"/>
        <v/>
      </c>
      <c r="F310" s="9" t="str">
        <f ca="1">IFERROR(Returns!E310/E$18-1,"")</f>
        <v/>
      </c>
      <c r="G310" s="4" t="str">
        <f t="shared" si="62"/>
        <v/>
      </c>
      <c r="H310" s="9" t="str">
        <f>IFERROR(Returns!G310/G$18-1,"")</f>
        <v/>
      </c>
      <c r="I310" s="9"/>
      <c r="J310" s="17">
        <f t="shared" ca="1" si="75"/>
        <v>0</v>
      </c>
      <c r="K310" s="17">
        <f t="shared" ca="1" si="66"/>
        <v>0</v>
      </c>
      <c r="L310" s="17" t="str">
        <f t="shared" ca="1" si="67"/>
        <v/>
      </c>
      <c r="M310" s="9"/>
      <c r="N310" s="17" t="str">
        <f t="shared" si="68"/>
        <v/>
      </c>
      <c r="O310" s="17" t="str">
        <f t="shared" ca="1" si="69"/>
        <v/>
      </c>
      <c r="Q310" s="3">
        <f>+'Share Values'!E304</f>
        <v>42338</v>
      </c>
      <c r="R310" s="4">
        <f ca="1">+'Share Values'!CD304</f>
        <v>976951.59</v>
      </c>
      <c r="S310" s="9">
        <f t="shared" ca="1" si="63"/>
        <v>-2.3048410000000019E-2</v>
      </c>
      <c r="T310" s="4">
        <f>+'Share Values'!C304</f>
        <v>13469.8</v>
      </c>
      <c r="U310" s="9">
        <f>Returns!T310/Returns!$T$18-1</f>
        <v>-9.0210328663865913E-2</v>
      </c>
      <c r="V310" s="9"/>
      <c r="W310" s="17">
        <f t="shared" ca="1" si="70"/>
        <v>1.0721942744378321E-3</v>
      </c>
      <c r="X310" s="17">
        <f t="shared" ca="1" si="71"/>
        <v>0</v>
      </c>
      <c r="Y310" s="17" t="str">
        <f t="shared" ca="1" si="72"/>
        <v/>
      </c>
      <c r="Z310" s="17"/>
      <c r="AA310" s="17">
        <f t="shared" si="73"/>
        <v>7.6001256713693621E-3</v>
      </c>
      <c r="AB310" s="17">
        <f t="shared" ca="1" si="74"/>
        <v>-6.52793139693153E-3</v>
      </c>
    </row>
    <row r="311" spans="2:28" x14ac:dyDescent="0.15">
      <c r="B311" s="2">
        <f t="shared" ca="1" si="64"/>
        <v>294</v>
      </c>
      <c r="D311" s="3">
        <f t="shared" si="65"/>
        <v>42907</v>
      </c>
      <c r="E311" s="4" t="str">
        <f t="shared" si="61"/>
        <v/>
      </c>
      <c r="F311" s="9" t="str">
        <f ca="1">IFERROR(Returns!E311/E$18-1,"")</f>
        <v/>
      </c>
      <c r="G311" s="4" t="str">
        <f t="shared" si="62"/>
        <v/>
      </c>
      <c r="H311" s="9" t="str">
        <f>IFERROR(Returns!G311/G$18-1,"")</f>
        <v/>
      </c>
      <c r="I311" s="9"/>
      <c r="J311" s="17">
        <f t="shared" ca="1" si="75"/>
        <v>0</v>
      </c>
      <c r="K311" s="17">
        <f t="shared" ca="1" si="66"/>
        <v>0</v>
      </c>
      <c r="L311" s="17" t="str">
        <f t="shared" ca="1" si="67"/>
        <v/>
      </c>
      <c r="M311" s="9"/>
      <c r="N311" s="17" t="str">
        <f t="shared" si="68"/>
        <v/>
      </c>
      <c r="O311" s="17" t="str">
        <f t="shared" ca="1" si="69"/>
        <v/>
      </c>
      <c r="Q311" s="3">
        <f>+'Share Values'!E305</f>
        <v>42339</v>
      </c>
      <c r="R311" s="4">
        <f ca="1">+'Share Values'!CD305</f>
        <v>979650.34</v>
      </c>
      <c r="S311" s="9">
        <f t="shared" ca="1" si="63"/>
        <v>-2.0349660000000047E-2</v>
      </c>
      <c r="T311" s="4">
        <f>+'Share Values'!C305</f>
        <v>13636.1</v>
      </c>
      <c r="U311" s="9">
        <f>Returns!T311/Returns!$T$18-1</f>
        <v>-7.897794048117579E-2</v>
      </c>
      <c r="V311" s="9"/>
      <c r="W311" s="17">
        <f t="shared" ca="1" si="70"/>
        <v>2.7624193743316372E-3</v>
      </c>
      <c r="X311" s="17">
        <f t="shared" ca="1" si="71"/>
        <v>0</v>
      </c>
      <c r="Y311" s="17" t="str">
        <f t="shared" ca="1" si="72"/>
        <v/>
      </c>
      <c r="Z311" s="17"/>
      <c r="AA311" s="17">
        <f t="shared" si="73"/>
        <v>1.2346137284889203E-2</v>
      </c>
      <c r="AB311" s="17">
        <f t="shared" ca="1" si="74"/>
        <v>-9.5837179105575654E-3</v>
      </c>
    </row>
    <row r="312" spans="2:28" x14ac:dyDescent="0.15">
      <c r="B312" s="2">
        <f t="shared" ca="1" si="64"/>
        <v>295</v>
      </c>
      <c r="D312" s="3">
        <f t="shared" si="65"/>
        <v>42908</v>
      </c>
      <c r="E312" s="4" t="str">
        <f t="shared" si="61"/>
        <v/>
      </c>
      <c r="F312" s="9" t="str">
        <f ca="1">IFERROR(Returns!E312/E$18-1,"")</f>
        <v/>
      </c>
      <c r="G312" s="4" t="str">
        <f t="shared" si="62"/>
        <v/>
      </c>
      <c r="H312" s="9" t="str">
        <f>IFERROR(Returns!G312/G$18-1,"")</f>
        <v/>
      </c>
      <c r="I312" s="9"/>
      <c r="J312" s="17">
        <f t="shared" ca="1" si="75"/>
        <v>0</v>
      </c>
      <c r="K312" s="17">
        <f t="shared" ca="1" si="66"/>
        <v>0</v>
      </c>
      <c r="L312" s="17" t="str">
        <f t="shared" ca="1" si="67"/>
        <v/>
      </c>
      <c r="M312" s="9"/>
      <c r="N312" s="17" t="str">
        <f t="shared" si="68"/>
        <v/>
      </c>
      <c r="O312" s="17" t="str">
        <f t="shared" ca="1" si="69"/>
        <v/>
      </c>
      <c r="Q312" s="3">
        <f>+'Share Values'!E306</f>
        <v>42340</v>
      </c>
      <c r="R312" s="4">
        <f ca="1">+'Share Values'!CD306</f>
        <v>977592.95</v>
      </c>
      <c r="S312" s="9">
        <f t="shared" ca="1" si="63"/>
        <v>-2.2407050000000095E-2</v>
      </c>
      <c r="T312" s="4">
        <f>+'Share Values'!C306</f>
        <v>13463.8</v>
      </c>
      <c r="U312" s="9">
        <f>Returns!T312/Returns!$T$18-1</f>
        <v>-9.0615586205033294E-2</v>
      </c>
      <c r="V312" s="9"/>
      <c r="W312" s="17">
        <f t="shared" ca="1" si="70"/>
        <v>-2.1001268677148799E-3</v>
      </c>
      <c r="X312" s="17">
        <f t="shared" ca="1" si="71"/>
        <v>-2.1001268677148799E-3</v>
      </c>
      <c r="Y312" s="17">
        <f t="shared" ca="1" si="72"/>
        <v>-2.1001268677148799E-3</v>
      </c>
      <c r="Z312" s="17"/>
      <c r="AA312" s="17">
        <f t="shared" si="73"/>
        <v>-1.2635577621167404E-2</v>
      </c>
      <c r="AB312" s="17">
        <f t="shared" ca="1" si="74"/>
        <v>1.0535450753452524E-2</v>
      </c>
    </row>
    <row r="313" spans="2:28" x14ac:dyDescent="0.15">
      <c r="B313" s="2">
        <f t="shared" ca="1" si="64"/>
        <v>296</v>
      </c>
      <c r="D313" s="3">
        <f t="shared" si="65"/>
        <v>42909</v>
      </c>
      <c r="E313" s="4" t="str">
        <f t="shared" si="61"/>
        <v/>
      </c>
      <c r="F313" s="9" t="str">
        <f ca="1">IFERROR(Returns!E313/E$18-1,"")</f>
        <v/>
      </c>
      <c r="G313" s="4" t="str">
        <f t="shared" si="62"/>
        <v/>
      </c>
      <c r="H313" s="9" t="str">
        <f>IFERROR(Returns!G313/G$18-1,"")</f>
        <v/>
      </c>
      <c r="I313" s="9"/>
      <c r="J313" s="17">
        <f t="shared" ca="1" si="75"/>
        <v>0</v>
      </c>
      <c r="K313" s="17">
        <f t="shared" ca="1" si="66"/>
        <v>0</v>
      </c>
      <c r="L313" s="17" t="str">
        <f t="shared" ca="1" si="67"/>
        <v/>
      </c>
      <c r="M313" s="9"/>
      <c r="N313" s="17" t="str">
        <f t="shared" si="68"/>
        <v/>
      </c>
      <c r="O313" s="17" t="str">
        <f t="shared" ca="1" si="69"/>
        <v/>
      </c>
      <c r="Q313" s="3">
        <f>+'Share Values'!E307</f>
        <v>42341</v>
      </c>
      <c r="R313" s="4">
        <f ca="1">+'Share Values'!CD307</f>
        <v>977993.61</v>
      </c>
      <c r="S313" s="9">
        <f t="shared" ca="1" si="63"/>
        <v>-2.2006390000000042E-2</v>
      </c>
      <c r="T313" s="4">
        <f>+'Share Values'!C307</f>
        <v>13324.7</v>
      </c>
      <c r="U313" s="9">
        <f>Returns!T313/Returns!$T$18-1</f>
        <v>-0.10001080686776442</v>
      </c>
      <c r="V313" s="9"/>
      <c r="W313" s="17">
        <f t="shared" ca="1" si="70"/>
        <v>4.0984338113325691E-4</v>
      </c>
      <c r="X313" s="17">
        <f t="shared" ca="1" si="71"/>
        <v>0</v>
      </c>
      <c r="Y313" s="17" t="str">
        <f t="shared" ca="1" si="72"/>
        <v/>
      </c>
      <c r="Z313" s="17"/>
      <c r="AA313" s="17">
        <f t="shared" si="73"/>
        <v>-1.033140718073644E-2</v>
      </c>
      <c r="AB313" s="17">
        <f t="shared" ca="1" si="74"/>
        <v>1.0741250561869697E-2</v>
      </c>
    </row>
    <row r="314" spans="2:28" x14ac:dyDescent="0.15">
      <c r="B314" s="2">
        <f t="shared" ca="1" si="64"/>
        <v>297</v>
      </c>
      <c r="D314" s="3">
        <f t="shared" si="65"/>
        <v>42910</v>
      </c>
      <c r="E314" s="4" t="str">
        <f t="shared" si="61"/>
        <v/>
      </c>
      <c r="F314" s="9" t="str">
        <f ca="1">IFERROR(Returns!E314/E$18-1,"")</f>
        <v/>
      </c>
      <c r="G314" s="4" t="str">
        <f t="shared" si="62"/>
        <v/>
      </c>
      <c r="H314" s="9" t="str">
        <f>IFERROR(Returns!G314/G$18-1,"")</f>
        <v/>
      </c>
      <c r="I314" s="9"/>
      <c r="J314" s="17">
        <f t="shared" ca="1" si="75"/>
        <v>0</v>
      </c>
      <c r="K314" s="17">
        <f t="shared" ca="1" si="66"/>
        <v>0</v>
      </c>
      <c r="L314" s="17" t="str">
        <f t="shared" ca="1" si="67"/>
        <v/>
      </c>
      <c r="M314" s="9"/>
      <c r="N314" s="17" t="str">
        <f t="shared" si="68"/>
        <v/>
      </c>
      <c r="O314" s="17" t="str">
        <f t="shared" ca="1" si="69"/>
        <v/>
      </c>
      <c r="Q314" s="3">
        <f>+'Share Values'!E308</f>
        <v>42342</v>
      </c>
      <c r="R314" s="4">
        <f ca="1">+'Share Values'!CD308</f>
        <v>977375.17999999993</v>
      </c>
      <c r="S314" s="9">
        <f t="shared" ca="1" si="63"/>
        <v>-2.2624820000000101E-2</v>
      </c>
      <c r="T314" s="4">
        <f>+'Share Values'!C308</f>
        <v>13358.8</v>
      </c>
      <c r="U314" s="9">
        <f>Returns!T314/Returns!$T$18-1</f>
        <v>-9.770759317546307E-2</v>
      </c>
      <c r="V314" s="9"/>
      <c r="W314" s="17">
        <f t="shared" ca="1" si="70"/>
        <v>-6.3234564487602007E-4</v>
      </c>
      <c r="X314" s="17">
        <f t="shared" ca="1" si="71"/>
        <v>-6.3234564487602007E-4</v>
      </c>
      <c r="Y314" s="17">
        <f t="shared" ca="1" si="72"/>
        <v>-6.3234564487602007E-4</v>
      </c>
      <c r="Z314" s="17"/>
      <c r="AA314" s="17">
        <f t="shared" si="73"/>
        <v>2.5591570541925179E-3</v>
      </c>
      <c r="AB314" s="17">
        <f t="shared" ca="1" si="74"/>
        <v>-3.191502699068538E-3</v>
      </c>
    </row>
    <row r="315" spans="2:28" x14ac:dyDescent="0.15">
      <c r="B315" s="2">
        <f t="shared" ca="1" si="64"/>
        <v>298</v>
      </c>
      <c r="D315" s="3">
        <f t="shared" si="65"/>
        <v>42911</v>
      </c>
      <c r="E315" s="4" t="str">
        <f t="shared" si="61"/>
        <v/>
      </c>
      <c r="F315" s="9" t="str">
        <f ca="1">IFERROR(Returns!E315/E$18-1,"")</f>
        <v/>
      </c>
      <c r="G315" s="4" t="str">
        <f t="shared" si="62"/>
        <v/>
      </c>
      <c r="H315" s="9" t="str">
        <f>IFERROR(Returns!G315/G$18-1,"")</f>
        <v/>
      </c>
      <c r="I315" s="9"/>
      <c r="J315" s="17">
        <f t="shared" ca="1" si="75"/>
        <v>0</v>
      </c>
      <c r="K315" s="17">
        <f t="shared" ca="1" si="66"/>
        <v>0</v>
      </c>
      <c r="L315" s="17" t="str">
        <f t="shared" ca="1" si="67"/>
        <v/>
      </c>
      <c r="M315" s="9"/>
      <c r="N315" s="17" t="str">
        <f t="shared" si="68"/>
        <v/>
      </c>
      <c r="O315" s="17" t="str">
        <f t="shared" ca="1" si="69"/>
        <v/>
      </c>
      <c r="Q315" s="3">
        <f>+'Share Values'!E309</f>
        <v>42345</v>
      </c>
      <c r="R315" s="4">
        <f ca="1">+'Share Values'!CD309</f>
        <v>971881.6</v>
      </c>
      <c r="S315" s="9">
        <f t="shared" ca="1" si="63"/>
        <v>-2.8118399999999988E-2</v>
      </c>
      <c r="T315" s="4">
        <f>+'Share Values'!C309</f>
        <v>13042.8</v>
      </c>
      <c r="U315" s="9">
        <f>Returns!T315/Returns!$T$18-1</f>
        <v>-0.11905115701028002</v>
      </c>
      <c r="V315" s="9"/>
      <c r="W315" s="17">
        <f t="shared" ca="1" si="70"/>
        <v>-5.620748421297117E-3</v>
      </c>
      <c r="X315" s="17">
        <f t="shared" ca="1" si="71"/>
        <v>-5.620748421297117E-3</v>
      </c>
      <c r="Y315" s="17">
        <f t="shared" ca="1" si="72"/>
        <v>-6.2495398103880051E-3</v>
      </c>
      <c r="Z315" s="17"/>
      <c r="AA315" s="17">
        <f t="shared" si="73"/>
        <v>-2.3654819295146234E-2</v>
      </c>
      <c r="AB315" s="17">
        <f t="shared" ca="1" si="74"/>
        <v>1.8034070873849117E-2</v>
      </c>
    </row>
    <row r="316" spans="2:28" x14ac:dyDescent="0.15">
      <c r="B316" s="2">
        <f t="shared" ca="1" si="64"/>
        <v>299</v>
      </c>
      <c r="D316" s="3">
        <f t="shared" si="65"/>
        <v>42912</v>
      </c>
      <c r="E316" s="4" t="str">
        <f t="shared" si="61"/>
        <v/>
      </c>
      <c r="F316" s="9" t="str">
        <f ca="1">IFERROR(Returns!E316/E$18-1,"")</f>
        <v/>
      </c>
      <c r="G316" s="4" t="str">
        <f t="shared" si="62"/>
        <v/>
      </c>
      <c r="H316" s="9" t="str">
        <f>IFERROR(Returns!G316/G$18-1,"")</f>
        <v/>
      </c>
      <c r="I316" s="9"/>
      <c r="J316" s="17">
        <f t="shared" ca="1" si="75"/>
        <v>0</v>
      </c>
      <c r="K316" s="17">
        <f t="shared" ca="1" si="66"/>
        <v>0</v>
      </c>
      <c r="L316" s="17" t="str">
        <f t="shared" ca="1" si="67"/>
        <v/>
      </c>
      <c r="M316" s="9"/>
      <c r="N316" s="17" t="str">
        <f t="shared" si="68"/>
        <v/>
      </c>
      <c r="O316" s="17" t="str">
        <f t="shared" ca="1" si="69"/>
        <v/>
      </c>
      <c r="Q316" s="3">
        <f>+'Share Values'!E310</f>
        <v>42346</v>
      </c>
      <c r="R316" s="4">
        <f ca="1">+'Share Values'!CD310</f>
        <v>971113.36</v>
      </c>
      <c r="S316" s="9">
        <f t="shared" ca="1" si="63"/>
        <v>-2.8886639999999963E-2</v>
      </c>
      <c r="T316" s="4">
        <f>+'Share Values'!C310</f>
        <v>12922.5</v>
      </c>
      <c r="U316" s="9">
        <f>Returns!T316/Returns!$T$18-1</f>
        <v>-0.12717657071068666</v>
      </c>
      <c r="V316" s="9"/>
      <c r="W316" s="17">
        <f t="shared" ca="1" si="70"/>
        <v>-7.904666576669106E-4</v>
      </c>
      <c r="X316" s="17">
        <f t="shared" ca="1" si="71"/>
        <v>-7.904666576669106E-4</v>
      </c>
      <c r="Y316" s="17">
        <f t="shared" ca="1" si="72"/>
        <v>-7.0350664152090125E-3</v>
      </c>
      <c r="Z316" s="17"/>
      <c r="AA316" s="17">
        <f t="shared" si="73"/>
        <v>-9.2234796209402781E-3</v>
      </c>
      <c r="AB316" s="17">
        <f t="shared" ca="1" si="74"/>
        <v>8.4330129632733675E-3</v>
      </c>
    </row>
    <row r="317" spans="2:28" x14ac:dyDescent="0.15">
      <c r="B317" s="2">
        <f t="shared" ca="1" si="64"/>
        <v>300</v>
      </c>
      <c r="D317" s="3">
        <f t="shared" si="65"/>
        <v>42913</v>
      </c>
      <c r="E317" s="4" t="str">
        <f t="shared" si="61"/>
        <v/>
      </c>
      <c r="F317" s="9" t="str">
        <f ca="1">IFERROR(Returns!E317/E$18-1,"")</f>
        <v/>
      </c>
      <c r="G317" s="4" t="str">
        <f t="shared" si="62"/>
        <v/>
      </c>
      <c r="H317" s="9" t="str">
        <f>IFERROR(Returns!G317/G$18-1,"")</f>
        <v/>
      </c>
      <c r="I317" s="9"/>
      <c r="J317" s="17">
        <f t="shared" ca="1" si="75"/>
        <v>0</v>
      </c>
      <c r="K317" s="17">
        <f t="shared" ca="1" si="66"/>
        <v>0</v>
      </c>
      <c r="L317" s="17" t="str">
        <f t="shared" ca="1" si="67"/>
        <v/>
      </c>
      <c r="M317" s="9"/>
      <c r="N317" s="17" t="str">
        <f t="shared" si="68"/>
        <v/>
      </c>
      <c r="O317" s="17" t="str">
        <f t="shared" ca="1" si="69"/>
        <v/>
      </c>
      <c r="Q317" s="3">
        <f>+'Share Values'!E311</f>
        <v>42347</v>
      </c>
      <c r="R317" s="4">
        <f ca="1">+'Share Values'!CD311</f>
        <v>968943.22</v>
      </c>
      <c r="S317" s="9">
        <f t="shared" ca="1" si="63"/>
        <v>-3.1056780000000006E-2</v>
      </c>
      <c r="T317" s="4">
        <f>+'Share Values'!C311</f>
        <v>12937.6</v>
      </c>
      <c r="U317" s="9">
        <f>Returns!T317/Returns!$T$18-1</f>
        <v>-0.1261566725654153</v>
      </c>
      <c r="V317" s="9"/>
      <c r="W317" s="17">
        <f t="shared" ca="1" si="70"/>
        <v>-2.2346927654254278E-3</v>
      </c>
      <c r="X317" s="17">
        <f t="shared" ca="1" si="71"/>
        <v>-2.2346927654254278E-3</v>
      </c>
      <c r="Y317" s="17">
        <f t="shared" ca="1" si="72"/>
        <v>-9.2540379686121277E-3</v>
      </c>
      <c r="Z317" s="17"/>
      <c r="AA317" s="17">
        <f t="shared" si="73"/>
        <v>1.1685045463338817E-3</v>
      </c>
      <c r="AB317" s="17">
        <f t="shared" ca="1" si="74"/>
        <v>-3.4031973117593095E-3</v>
      </c>
    </row>
    <row r="318" spans="2:28" x14ac:dyDescent="0.15">
      <c r="B318" s="2">
        <f t="shared" ca="1" si="64"/>
        <v>301</v>
      </c>
      <c r="D318" s="3">
        <f t="shared" si="65"/>
        <v>42914</v>
      </c>
      <c r="E318" s="4" t="str">
        <f t="shared" si="61"/>
        <v/>
      </c>
      <c r="F318" s="9" t="str">
        <f ca="1">IFERROR(Returns!E318/E$18-1,"")</f>
        <v/>
      </c>
      <c r="G318" s="4" t="str">
        <f t="shared" si="62"/>
        <v/>
      </c>
      <c r="H318" s="9" t="str">
        <f>IFERROR(Returns!G318/G$18-1,"")</f>
        <v/>
      </c>
      <c r="I318" s="9"/>
      <c r="J318" s="17">
        <f t="shared" ca="1" si="75"/>
        <v>0</v>
      </c>
      <c r="K318" s="17">
        <f t="shared" ca="1" si="66"/>
        <v>0</v>
      </c>
      <c r="L318" s="17" t="str">
        <f t="shared" ca="1" si="67"/>
        <v/>
      </c>
      <c r="M318" s="9"/>
      <c r="N318" s="17" t="str">
        <f t="shared" si="68"/>
        <v/>
      </c>
      <c r="O318" s="17" t="str">
        <f t="shared" ca="1" si="69"/>
        <v/>
      </c>
      <c r="Q318" s="3">
        <f>+'Share Values'!E312</f>
        <v>42348</v>
      </c>
      <c r="R318" s="4">
        <f ca="1">+'Share Values'!CD312</f>
        <v>973212.1</v>
      </c>
      <c r="S318" s="9">
        <f t="shared" ca="1" si="63"/>
        <v>-2.6787899999999976E-2</v>
      </c>
      <c r="T318" s="4">
        <f>+'Share Values'!C312</f>
        <v>13016.6</v>
      </c>
      <c r="U318" s="9">
        <f>Returns!T318/Returns!$T$18-1</f>
        <v>-0.12082078160671106</v>
      </c>
      <c r="V318" s="9"/>
      <c r="W318" s="17">
        <f t="shared" ca="1" si="70"/>
        <v>4.4057070753846794E-3</v>
      </c>
      <c r="X318" s="17">
        <f t="shared" ca="1" si="71"/>
        <v>0</v>
      </c>
      <c r="Y318" s="17" t="str">
        <f t="shared" ca="1" si="72"/>
        <v/>
      </c>
      <c r="Z318" s="17"/>
      <c r="AA318" s="17">
        <f t="shared" si="73"/>
        <v>6.1062329953005534E-3</v>
      </c>
      <c r="AB318" s="17">
        <f t="shared" ca="1" si="74"/>
        <v>-1.700525919915874E-3</v>
      </c>
    </row>
    <row r="319" spans="2:28" x14ac:dyDescent="0.15">
      <c r="B319" s="2">
        <f t="shared" ca="1" si="64"/>
        <v>302</v>
      </c>
      <c r="D319" s="3">
        <f t="shared" si="65"/>
        <v>42915</v>
      </c>
      <c r="E319" s="4" t="str">
        <f t="shared" si="61"/>
        <v/>
      </c>
      <c r="F319" s="9" t="str">
        <f ca="1">IFERROR(Returns!E319/E$18-1,"")</f>
        <v/>
      </c>
      <c r="G319" s="4" t="str">
        <f t="shared" si="62"/>
        <v/>
      </c>
      <c r="H319" s="9" t="str">
        <f>IFERROR(Returns!G319/G$18-1,"")</f>
        <v/>
      </c>
      <c r="I319" s="9"/>
      <c r="J319" s="17">
        <f t="shared" ca="1" si="75"/>
        <v>0</v>
      </c>
      <c r="K319" s="17">
        <f t="shared" ca="1" si="66"/>
        <v>0</v>
      </c>
      <c r="L319" s="17" t="str">
        <f t="shared" ca="1" si="67"/>
        <v/>
      </c>
      <c r="M319" s="9"/>
      <c r="N319" s="17" t="str">
        <f t="shared" si="68"/>
        <v/>
      </c>
      <c r="O319" s="17" t="str">
        <f t="shared" ca="1" si="69"/>
        <v/>
      </c>
      <c r="Q319" s="3">
        <f>+'Share Values'!E313</f>
        <v>42349</v>
      </c>
      <c r="R319" s="4">
        <f ca="1">+'Share Values'!CD313</f>
        <v>971940.28499999992</v>
      </c>
      <c r="S319" s="9">
        <f t="shared" ca="1" si="63"/>
        <v>-2.8059715000000041E-2</v>
      </c>
      <c r="T319" s="4">
        <f>+'Share Values'!C313</f>
        <v>12790</v>
      </c>
      <c r="U319" s="9">
        <f>Returns!T319/Returns!$T$18-1</f>
        <v>-0.13612600807813369</v>
      </c>
      <c r="V319" s="9"/>
      <c r="W319" s="17">
        <f t="shared" ca="1" si="70"/>
        <v>-1.3068220175233014E-3</v>
      </c>
      <c r="X319" s="17">
        <f t="shared" ca="1" si="71"/>
        <v>-1.3068220175233014E-3</v>
      </c>
      <c r="Y319" s="17">
        <f t="shared" ca="1" si="72"/>
        <v>-1.3068220175233014E-3</v>
      </c>
      <c r="Z319" s="17"/>
      <c r="AA319" s="17">
        <f t="shared" si="73"/>
        <v>-1.7408539864480765E-2</v>
      </c>
      <c r="AB319" s="17">
        <f t="shared" ca="1" si="74"/>
        <v>1.6101717846957464E-2</v>
      </c>
    </row>
    <row r="320" spans="2:28" x14ac:dyDescent="0.15">
      <c r="B320" s="2">
        <f t="shared" ca="1" si="64"/>
        <v>303</v>
      </c>
      <c r="D320" s="3">
        <f t="shared" si="65"/>
        <v>42916</v>
      </c>
      <c r="E320" s="4" t="str">
        <f t="shared" si="61"/>
        <v/>
      </c>
      <c r="F320" s="9" t="str">
        <f ca="1">IFERROR(Returns!E320/E$18-1,"")</f>
        <v/>
      </c>
      <c r="G320" s="4" t="str">
        <f t="shared" si="62"/>
        <v/>
      </c>
      <c r="H320" s="9" t="str">
        <f>IFERROR(Returns!G320/G$18-1,"")</f>
        <v/>
      </c>
      <c r="I320" s="9"/>
      <c r="J320" s="17">
        <f t="shared" ca="1" si="75"/>
        <v>0</v>
      </c>
      <c r="K320" s="17">
        <f t="shared" ca="1" si="66"/>
        <v>0</v>
      </c>
      <c r="L320" s="17" t="str">
        <f t="shared" ca="1" si="67"/>
        <v/>
      </c>
      <c r="M320" s="9"/>
      <c r="N320" s="17" t="str">
        <f t="shared" si="68"/>
        <v/>
      </c>
      <c r="O320" s="17" t="str">
        <f t="shared" ca="1" si="69"/>
        <v/>
      </c>
      <c r="Q320" s="3">
        <f>+'Share Values'!E314</f>
        <v>42352</v>
      </c>
      <c r="R320" s="4">
        <f ca="1">+'Share Values'!CD314</f>
        <v>969111.83499999996</v>
      </c>
      <c r="S320" s="9">
        <f t="shared" ca="1" si="63"/>
        <v>-3.0888165000000023E-2</v>
      </c>
      <c r="T320" s="4">
        <f>+'Share Values'!C314</f>
        <v>12695.5</v>
      </c>
      <c r="U320" s="9">
        <f>Returns!T320/Returns!$T$18-1</f>
        <v>-0.14250881435152041</v>
      </c>
      <c r="V320" s="9"/>
      <c r="W320" s="17">
        <f t="shared" ca="1" si="70"/>
        <v>-2.9101067664871749E-3</v>
      </c>
      <c r="X320" s="17">
        <f t="shared" ca="1" si="71"/>
        <v>-2.9101067664871749E-3</v>
      </c>
      <c r="Y320" s="17">
        <f t="shared" ca="1" si="72"/>
        <v>-4.2131257924147292E-3</v>
      </c>
      <c r="Z320" s="17"/>
      <c r="AA320" s="17">
        <f t="shared" si="73"/>
        <v>-7.3885848318999692E-3</v>
      </c>
      <c r="AB320" s="17">
        <f t="shared" ca="1" si="74"/>
        <v>4.4784780654127943E-3</v>
      </c>
    </row>
    <row r="321" spans="2:28" x14ac:dyDescent="0.15">
      <c r="B321" s="2">
        <f t="shared" ca="1" si="64"/>
        <v>304</v>
      </c>
      <c r="D321" s="3">
        <f t="shared" si="65"/>
        <v>42917</v>
      </c>
      <c r="E321" s="4" t="str">
        <f t="shared" si="61"/>
        <v/>
      </c>
      <c r="F321" s="9" t="str">
        <f ca="1">IFERROR(Returns!E321/E$18-1,"")</f>
        <v/>
      </c>
      <c r="G321" s="4" t="str">
        <f t="shared" si="62"/>
        <v/>
      </c>
      <c r="H321" s="9" t="str">
        <f>IFERROR(Returns!G321/G$18-1,"")</f>
        <v/>
      </c>
      <c r="I321" s="9"/>
      <c r="J321" s="17">
        <f t="shared" ca="1" si="75"/>
        <v>0</v>
      </c>
      <c r="K321" s="17">
        <f t="shared" ca="1" si="66"/>
        <v>0</v>
      </c>
      <c r="L321" s="17" t="str">
        <f t="shared" ca="1" si="67"/>
        <v/>
      </c>
      <c r="M321" s="9"/>
      <c r="N321" s="17" t="str">
        <f t="shared" si="68"/>
        <v/>
      </c>
      <c r="O321" s="17" t="str">
        <f t="shared" ca="1" si="69"/>
        <v/>
      </c>
      <c r="Q321" s="3">
        <f>+'Share Values'!E315</f>
        <v>42353</v>
      </c>
      <c r="R321" s="4">
        <f ca="1">+'Share Values'!CD315</f>
        <v>973058.10499999998</v>
      </c>
      <c r="S321" s="9">
        <f t="shared" ca="1" si="63"/>
        <v>-2.6941894999999993E-2</v>
      </c>
      <c r="T321" s="4">
        <f>+'Share Values'!C315</f>
        <v>12919.6</v>
      </c>
      <c r="U321" s="9">
        <f>Returns!T321/Returns!$T$18-1</f>
        <v>-0.12737244518891755</v>
      </c>
      <c r="V321" s="9"/>
      <c r="W321" s="17">
        <f t="shared" ca="1" si="70"/>
        <v>4.0720480933968961E-3</v>
      </c>
      <c r="X321" s="17">
        <f t="shared" ca="1" si="71"/>
        <v>0</v>
      </c>
      <c r="Y321" s="17" t="str">
        <f t="shared" ca="1" si="72"/>
        <v/>
      </c>
      <c r="Z321" s="17"/>
      <c r="AA321" s="17">
        <f t="shared" si="73"/>
        <v>1.7651923910046996E-2</v>
      </c>
      <c r="AB321" s="17">
        <f t="shared" ca="1" si="74"/>
        <v>-1.35798758166501E-2</v>
      </c>
    </row>
    <row r="322" spans="2:28" x14ac:dyDescent="0.15">
      <c r="B322" s="2">
        <f t="shared" ca="1" si="64"/>
        <v>305</v>
      </c>
      <c r="D322" s="3">
        <f t="shared" si="65"/>
        <v>42918</v>
      </c>
      <c r="E322" s="4" t="str">
        <f t="shared" si="61"/>
        <v/>
      </c>
      <c r="F322" s="9" t="str">
        <f ca="1">IFERROR(Returns!E322/E$18-1,"")</f>
        <v/>
      </c>
      <c r="G322" s="4" t="str">
        <f t="shared" si="62"/>
        <v/>
      </c>
      <c r="H322" s="9" t="str">
        <f>IFERROR(Returns!G322/G$18-1,"")</f>
        <v/>
      </c>
      <c r="I322" s="9"/>
      <c r="J322" s="17">
        <f t="shared" ca="1" si="75"/>
        <v>0</v>
      </c>
      <c r="K322" s="17">
        <f t="shared" ca="1" si="66"/>
        <v>0</v>
      </c>
      <c r="L322" s="17" t="str">
        <f t="shared" ca="1" si="67"/>
        <v/>
      </c>
      <c r="M322" s="9"/>
      <c r="N322" s="17" t="str">
        <f t="shared" si="68"/>
        <v/>
      </c>
      <c r="O322" s="17" t="str">
        <f t="shared" ca="1" si="69"/>
        <v/>
      </c>
      <c r="Q322" s="3">
        <f>+'Share Values'!E316</f>
        <v>42354</v>
      </c>
      <c r="R322" s="4">
        <f ca="1">+'Share Values'!CD316</f>
        <v>975788.31499999994</v>
      </c>
      <c r="S322" s="9">
        <f t="shared" ca="1" si="63"/>
        <v>-2.4211685000000038E-2</v>
      </c>
      <c r="T322" s="4">
        <f>+'Share Values'!C316</f>
        <v>13166.1</v>
      </c>
      <c r="U322" s="9">
        <f>Returns!T322/Returns!$T$18-1</f>
        <v>-0.11072311453928962</v>
      </c>
      <c r="V322" s="9"/>
      <c r="W322" s="17">
        <f t="shared" ca="1" si="70"/>
        <v>2.8058036678086928E-3</v>
      </c>
      <c r="X322" s="17">
        <f t="shared" ca="1" si="71"/>
        <v>0</v>
      </c>
      <c r="Y322" s="17" t="str">
        <f t="shared" ca="1" si="72"/>
        <v/>
      </c>
      <c r="Z322" s="17"/>
      <c r="AA322" s="17">
        <f t="shared" si="73"/>
        <v>1.9079538066193891E-2</v>
      </c>
      <c r="AB322" s="17">
        <f t="shared" ca="1" si="74"/>
        <v>-1.6273734398385198E-2</v>
      </c>
    </row>
    <row r="323" spans="2:28" x14ac:dyDescent="0.15">
      <c r="B323" s="2">
        <f t="shared" ca="1" si="64"/>
        <v>306</v>
      </c>
      <c r="D323" s="3">
        <f t="shared" si="65"/>
        <v>42919</v>
      </c>
      <c r="E323" s="4" t="str">
        <f t="shared" si="61"/>
        <v/>
      </c>
      <c r="F323" s="9" t="str">
        <f ca="1">IFERROR(Returns!E323/E$18-1,"")</f>
        <v/>
      </c>
      <c r="G323" s="4" t="str">
        <f t="shared" si="62"/>
        <v/>
      </c>
      <c r="H323" s="9" t="str">
        <f>IFERROR(Returns!G323/G$18-1,"")</f>
        <v/>
      </c>
      <c r="I323" s="9"/>
      <c r="J323" s="17">
        <f t="shared" ca="1" si="75"/>
        <v>0</v>
      </c>
      <c r="K323" s="17">
        <f t="shared" ca="1" si="66"/>
        <v>0</v>
      </c>
      <c r="L323" s="17" t="str">
        <f t="shared" ca="1" si="67"/>
        <v/>
      </c>
      <c r="M323" s="9"/>
      <c r="N323" s="17" t="str">
        <f t="shared" si="68"/>
        <v/>
      </c>
      <c r="O323" s="17" t="str">
        <f t="shared" ca="1" si="69"/>
        <v/>
      </c>
      <c r="Q323" s="3">
        <f>+'Share Values'!E317</f>
        <v>42355</v>
      </c>
      <c r="R323" s="4">
        <f ca="1">+'Share Values'!CD317</f>
        <v>975742.05499999993</v>
      </c>
      <c r="S323" s="9">
        <f t="shared" ca="1" si="63"/>
        <v>-2.4257945000000114E-2</v>
      </c>
      <c r="T323" s="4">
        <f>+'Share Values'!C317</f>
        <v>13009.9</v>
      </c>
      <c r="U323" s="9">
        <f>Returns!T323/Returns!$T$18-1</f>
        <v>-0.12127331919434803</v>
      </c>
      <c r="V323" s="9"/>
      <c r="W323" s="17">
        <f t="shared" ca="1" si="70"/>
        <v>-4.7407823283940331E-5</v>
      </c>
      <c r="X323" s="17">
        <f t="shared" ca="1" si="71"/>
        <v>-4.7407823283940331E-5</v>
      </c>
      <c r="Y323" s="17">
        <f t="shared" ca="1" si="72"/>
        <v>-4.7407823283940331E-5</v>
      </c>
      <c r="Z323" s="17"/>
      <c r="AA323" s="17">
        <f t="shared" si="73"/>
        <v>-1.1863801733239199E-2</v>
      </c>
      <c r="AB323" s="17">
        <f t="shared" ca="1" si="74"/>
        <v>1.1816393909955258E-2</v>
      </c>
    </row>
    <row r="324" spans="2:28" x14ac:dyDescent="0.15">
      <c r="B324" s="2">
        <f t="shared" ca="1" si="64"/>
        <v>307</v>
      </c>
      <c r="D324" s="3">
        <f t="shared" si="65"/>
        <v>42920</v>
      </c>
      <c r="E324" s="4" t="str">
        <f t="shared" si="61"/>
        <v/>
      </c>
      <c r="F324" s="9" t="str">
        <f ca="1">IFERROR(Returns!E324/E$18-1,"")</f>
        <v/>
      </c>
      <c r="G324" s="4" t="str">
        <f t="shared" si="62"/>
        <v/>
      </c>
      <c r="H324" s="9" t="str">
        <f>IFERROR(Returns!G324/G$18-1,"")</f>
        <v/>
      </c>
      <c r="I324" s="9"/>
      <c r="J324" s="17">
        <f t="shared" ca="1" si="75"/>
        <v>0</v>
      </c>
      <c r="K324" s="17">
        <f t="shared" ca="1" si="66"/>
        <v>0</v>
      </c>
      <c r="L324" s="17" t="str">
        <f t="shared" ca="1" si="67"/>
        <v/>
      </c>
      <c r="M324" s="9"/>
      <c r="N324" s="17" t="str">
        <f t="shared" si="68"/>
        <v/>
      </c>
      <c r="O324" s="17" t="str">
        <f t="shared" ca="1" si="69"/>
        <v/>
      </c>
      <c r="Q324" s="3">
        <f>+'Share Values'!E318</f>
        <v>42356</v>
      </c>
      <c r="R324" s="4">
        <f ca="1">+'Share Values'!CD318</f>
        <v>983446.53499999992</v>
      </c>
      <c r="S324" s="9">
        <f t="shared" ca="1" si="63"/>
        <v>-1.65534650000001E-2</v>
      </c>
      <c r="T324" s="4">
        <f>+'Share Values'!C318</f>
        <v>13024.3</v>
      </c>
      <c r="U324" s="9">
        <f>Returns!T324/Returns!$T$18-1</f>
        <v>-0.12030070109554625</v>
      </c>
      <c r="V324" s="9"/>
      <c r="W324" s="17">
        <f t="shared" ca="1" si="70"/>
        <v>7.8960212491814286E-3</v>
      </c>
      <c r="X324" s="17">
        <f t="shared" ca="1" si="71"/>
        <v>0</v>
      </c>
      <c r="Y324" s="17" t="str">
        <f t="shared" ca="1" si="72"/>
        <v/>
      </c>
      <c r="Z324" s="17"/>
      <c r="AA324" s="17">
        <f t="shared" si="73"/>
        <v>1.106849399303611E-3</v>
      </c>
      <c r="AB324" s="17">
        <f t="shared" ca="1" si="74"/>
        <v>6.7891718498778175E-3</v>
      </c>
    </row>
    <row r="325" spans="2:28" x14ac:dyDescent="0.15">
      <c r="B325" s="2">
        <f t="shared" ca="1" si="64"/>
        <v>308</v>
      </c>
      <c r="D325" s="3">
        <f t="shared" si="65"/>
        <v>42921</v>
      </c>
      <c r="E325" s="4" t="str">
        <f t="shared" si="61"/>
        <v/>
      </c>
      <c r="F325" s="9" t="str">
        <f ca="1">IFERROR(Returns!E325/E$18-1,"")</f>
        <v/>
      </c>
      <c r="G325" s="4" t="str">
        <f t="shared" si="62"/>
        <v/>
      </c>
      <c r="H325" s="9" t="str">
        <f>IFERROR(Returns!G325/G$18-1,"")</f>
        <v/>
      </c>
      <c r="I325" s="9"/>
      <c r="J325" s="17">
        <f t="shared" ca="1" si="75"/>
        <v>0</v>
      </c>
      <c r="K325" s="17">
        <f t="shared" ca="1" si="66"/>
        <v>0</v>
      </c>
      <c r="L325" s="17" t="str">
        <f t="shared" ca="1" si="67"/>
        <v/>
      </c>
      <c r="M325" s="9"/>
      <c r="N325" s="17" t="str">
        <f t="shared" si="68"/>
        <v/>
      </c>
      <c r="O325" s="17" t="str">
        <f t="shared" ca="1" si="69"/>
        <v/>
      </c>
      <c r="Q325" s="3">
        <f>+'Share Values'!E319</f>
        <v>42359</v>
      </c>
      <c r="R325" s="4">
        <f ca="1">+'Share Values'!CD319</f>
        <v>983998.09499999997</v>
      </c>
      <c r="S325" s="9">
        <f t="shared" ca="1" si="63"/>
        <v>-1.6001904999999983E-2</v>
      </c>
      <c r="T325" s="4">
        <f>+'Share Values'!C319</f>
        <v>13034.4</v>
      </c>
      <c r="U325" s="9">
        <f>Returns!T325/Returns!$T$18-1</f>
        <v>-0.11961851756791442</v>
      </c>
      <c r="V325" s="9"/>
      <c r="W325" s="17">
        <f t="shared" ca="1" si="70"/>
        <v>5.6084391003530243E-4</v>
      </c>
      <c r="X325" s="17">
        <f t="shared" ca="1" si="71"/>
        <v>0</v>
      </c>
      <c r="Y325" s="17" t="str">
        <f t="shared" ca="1" si="72"/>
        <v/>
      </c>
      <c r="Z325" s="17"/>
      <c r="AA325" s="17">
        <f t="shared" si="73"/>
        <v>7.7547353792528639E-4</v>
      </c>
      <c r="AB325" s="17">
        <f t="shared" ca="1" si="74"/>
        <v>-2.1462962788998396E-4</v>
      </c>
    </row>
    <row r="326" spans="2:28" x14ac:dyDescent="0.15">
      <c r="B326" s="2">
        <f t="shared" ca="1" si="64"/>
        <v>309</v>
      </c>
      <c r="D326" s="3">
        <f t="shared" si="65"/>
        <v>42922</v>
      </c>
      <c r="E326" s="4" t="str">
        <f t="shared" si="61"/>
        <v/>
      </c>
      <c r="F326" s="9" t="str">
        <f ca="1">IFERROR(Returns!E326/E$18-1,"")</f>
        <v/>
      </c>
      <c r="G326" s="4" t="str">
        <f t="shared" si="62"/>
        <v/>
      </c>
      <c r="H326" s="9" t="str">
        <f>IFERROR(Returns!G326/G$18-1,"")</f>
        <v/>
      </c>
      <c r="I326" s="9"/>
      <c r="J326" s="17">
        <f t="shared" ca="1" si="75"/>
        <v>0</v>
      </c>
      <c r="K326" s="17">
        <f t="shared" ca="1" si="66"/>
        <v>0</v>
      </c>
      <c r="L326" s="17" t="str">
        <f t="shared" ca="1" si="67"/>
        <v/>
      </c>
      <c r="M326" s="9"/>
      <c r="N326" s="17" t="str">
        <f t="shared" si="68"/>
        <v/>
      </c>
      <c r="O326" s="17" t="str">
        <f t="shared" ca="1" si="69"/>
        <v/>
      </c>
      <c r="Q326" s="3">
        <f>+'Share Values'!E320</f>
        <v>42360</v>
      </c>
      <c r="R326" s="4">
        <f ca="1">+'Share Values'!CD320</f>
        <v>986427.86499999999</v>
      </c>
      <c r="S326" s="9">
        <f t="shared" ca="1" si="63"/>
        <v>-1.3572134999999985E-2</v>
      </c>
      <c r="T326" s="4">
        <f>+'Share Values'!C320</f>
        <v>13082.9</v>
      </c>
      <c r="U326" s="9">
        <f>Returns!T326/Returns!$T$18-1</f>
        <v>-0.11634268577681117</v>
      </c>
      <c r="V326" s="9"/>
      <c r="W326" s="17">
        <f t="shared" ca="1" si="70"/>
        <v>2.4692832357566807E-3</v>
      </c>
      <c r="X326" s="17">
        <f t="shared" ca="1" si="71"/>
        <v>0</v>
      </c>
      <c r="Y326" s="17" t="str">
        <f t="shared" ca="1" si="72"/>
        <v/>
      </c>
      <c r="Z326" s="17"/>
      <c r="AA326" s="17">
        <f t="shared" si="73"/>
        <v>3.7209230958079598E-3</v>
      </c>
      <c r="AB326" s="17">
        <f t="shared" ca="1" si="74"/>
        <v>-1.251639860051279E-3</v>
      </c>
    </row>
    <row r="327" spans="2:28" x14ac:dyDescent="0.15">
      <c r="B327" s="2">
        <f t="shared" ca="1" si="64"/>
        <v>310</v>
      </c>
      <c r="D327" s="3">
        <f t="shared" si="65"/>
        <v>42923</v>
      </c>
      <c r="E327" s="4" t="str">
        <f t="shared" si="61"/>
        <v/>
      </c>
      <c r="F327" s="9" t="str">
        <f ca="1">IFERROR(Returns!E327/E$18-1,"")</f>
        <v/>
      </c>
      <c r="G327" s="4" t="str">
        <f t="shared" si="62"/>
        <v/>
      </c>
      <c r="H327" s="9" t="str">
        <f>IFERROR(Returns!G327/G$18-1,"")</f>
        <v/>
      </c>
      <c r="I327" s="9"/>
      <c r="J327" s="17">
        <f t="shared" ca="1" si="75"/>
        <v>0</v>
      </c>
      <c r="K327" s="17">
        <f t="shared" ca="1" si="66"/>
        <v>0</v>
      </c>
      <c r="L327" s="17" t="str">
        <f t="shared" ca="1" si="67"/>
        <v/>
      </c>
      <c r="M327" s="9"/>
      <c r="N327" s="17" t="str">
        <f t="shared" si="68"/>
        <v/>
      </c>
      <c r="O327" s="17" t="str">
        <f t="shared" ca="1" si="69"/>
        <v/>
      </c>
      <c r="Q327" s="3">
        <f>+'Share Values'!E321</f>
        <v>42361</v>
      </c>
      <c r="R327" s="4">
        <f ca="1">+'Share Values'!CD321</f>
        <v>987706.88500000001</v>
      </c>
      <c r="S327" s="9">
        <f t="shared" ca="1" si="63"/>
        <v>-1.2293114999999966E-2</v>
      </c>
      <c r="T327" s="4">
        <f>+'Share Values'!C321</f>
        <v>13284.9</v>
      </c>
      <c r="U327" s="9">
        <f>Returns!T327/Returns!$T$18-1</f>
        <v>-0.10269901522417502</v>
      </c>
      <c r="V327" s="9"/>
      <c r="W327" s="17">
        <f t="shared" ca="1" si="70"/>
        <v>1.2966178728133215E-3</v>
      </c>
      <c r="X327" s="17">
        <f t="shared" ca="1" si="71"/>
        <v>0</v>
      </c>
      <c r="Y327" s="17" t="str">
        <f t="shared" ca="1" si="72"/>
        <v/>
      </c>
      <c r="Z327" s="17"/>
      <c r="AA327" s="17">
        <f t="shared" si="73"/>
        <v>1.5440001834455597E-2</v>
      </c>
      <c r="AB327" s="17">
        <f t="shared" ca="1" si="74"/>
        <v>-1.4143383961642275E-2</v>
      </c>
    </row>
    <row r="328" spans="2:28" x14ac:dyDescent="0.15">
      <c r="B328" s="2">
        <f t="shared" ca="1" si="64"/>
        <v>311</v>
      </c>
      <c r="D328" s="3">
        <f t="shared" si="65"/>
        <v>42924</v>
      </c>
      <c r="E328" s="4" t="str">
        <f t="shared" si="61"/>
        <v/>
      </c>
      <c r="F328" s="9" t="str">
        <f ca="1">IFERROR(Returns!E328/E$18-1,"")</f>
        <v/>
      </c>
      <c r="G328" s="4" t="str">
        <f t="shared" si="62"/>
        <v/>
      </c>
      <c r="H328" s="9" t="str">
        <f>IFERROR(Returns!G328/G$18-1,"")</f>
        <v/>
      </c>
      <c r="I328" s="9"/>
      <c r="J328" s="17">
        <f t="shared" ca="1" si="75"/>
        <v>0</v>
      </c>
      <c r="K328" s="17">
        <f t="shared" ca="1" si="66"/>
        <v>0</v>
      </c>
      <c r="L328" s="17" t="str">
        <f t="shared" ca="1" si="67"/>
        <v/>
      </c>
      <c r="M328" s="9"/>
      <c r="N328" s="17" t="str">
        <f t="shared" si="68"/>
        <v/>
      </c>
      <c r="O328" s="17" t="str">
        <f t="shared" ca="1" si="69"/>
        <v/>
      </c>
      <c r="Q328" s="3">
        <f>+'Share Values'!E322</f>
        <v>42362</v>
      </c>
      <c r="R328" s="4">
        <f ca="1">+'Share Values'!CD322</f>
        <v>986861.21500000008</v>
      </c>
      <c r="S328" s="9">
        <f t="shared" ca="1" si="63"/>
        <v>-1.3138784999999875E-2</v>
      </c>
      <c r="T328" s="4">
        <f>+'Share Values'!C322</f>
        <v>13309.8</v>
      </c>
      <c r="U328" s="9">
        <f>Returns!T328/Returns!$T$18-1</f>
        <v>-0.10101719642833018</v>
      </c>
      <c r="V328" s="9"/>
      <c r="W328" s="17">
        <f t="shared" ca="1" si="70"/>
        <v>-8.5619530737590654E-4</v>
      </c>
      <c r="X328" s="17">
        <f t="shared" ca="1" si="71"/>
        <v>-8.5619530737590654E-4</v>
      </c>
      <c r="Y328" s="17">
        <f t="shared" ca="1" si="72"/>
        <v>-8.5619530737590654E-4</v>
      </c>
      <c r="Z328" s="17"/>
      <c r="AA328" s="17">
        <f t="shared" si="73"/>
        <v>1.8743084253549647E-3</v>
      </c>
      <c r="AB328" s="17">
        <f t="shared" ca="1" si="74"/>
        <v>-2.7305037327308712E-3</v>
      </c>
    </row>
    <row r="329" spans="2:28" x14ac:dyDescent="0.15">
      <c r="B329" s="2">
        <f t="shared" ca="1" si="64"/>
        <v>312</v>
      </c>
      <c r="D329" s="3">
        <f t="shared" si="65"/>
        <v>42925</v>
      </c>
      <c r="E329" s="4" t="str">
        <f t="shared" si="61"/>
        <v/>
      </c>
      <c r="F329" s="9" t="str">
        <f ca="1">IFERROR(Returns!E329/E$18-1,"")</f>
        <v/>
      </c>
      <c r="G329" s="4" t="str">
        <f t="shared" si="62"/>
        <v/>
      </c>
      <c r="H329" s="9" t="str">
        <f>IFERROR(Returns!G329/G$18-1,"")</f>
        <v/>
      </c>
      <c r="I329" s="9"/>
      <c r="J329" s="17">
        <f t="shared" ca="1" si="75"/>
        <v>0</v>
      </c>
      <c r="K329" s="17">
        <f t="shared" ca="1" si="66"/>
        <v>0</v>
      </c>
      <c r="L329" s="17" t="str">
        <f t="shared" ca="1" si="67"/>
        <v/>
      </c>
      <c r="M329" s="9"/>
      <c r="N329" s="17" t="str">
        <f t="shared" si="68"/>
        <v/>
      </c>
      <c r="O329" s="17" t="str">
        <f t="shared" ca="1" si="69"/>
        <v/>
      </c>
      <c r="Q329" s="3">
        <f>+'Share Values'!E323</f>
        <v>42367</v>
      </c>
      <c r="R329" s="4">
        <f ca="1">+'Share Values'!CD323</f>
        <v>987291.64500000002</v>
      </c>
      <c r="S329" s="9">
        <f t="shared" ca="1" si="63"/>
        <v>-1.2708355000000005E-2</v>
      </c>
      <c r="T329" s="4">
        <f>+'Share Values'!C323</f>
        <v>13245.8</v>
      </c>
      <c r="U329" s="9">
        <f>Returns!T329/Returns!$T$18-1</f>
        <v>-0.10533994353411591</v>
      </c>
      <c r="V329" s="9"/>
      <c r="W329" s="17">
        <f t="shared" ca="1" si="70"/>
        <v>4.3616062061979655E-4</v>
      </c>
      <c r="X329" s="17">
        <f t="shared" ca="1" si="71"/>
        <v>0</v>
      </c>
      <c r="Y329" s="17" t="str">
        <f t="shared" ca="1" si="72"/>
        <v/>
      </c>
      <c r="Z329" s="17"/>
      <c r="AA329" s="17">
        <f t="shared" si="73"/>
        <v>-4.8084869795188556E-3</v>
      </c>
      <c r="AB329" s="17">
        <f t="shared" ca="1" si="74"/>
        <v>5.2446476001386522E-3</v>
      </c>
    </row>
    <row r="330" spans="2:28" x14ac:dyDescent="0.15">
      <c r="B330" s="2">
        <f t="shared" ca="1" si="64"/>
        <v>313</v>
      </c>
      <c r="D330" s="3">
        <f t="shared" si="65"/>
        <v>42926</v>
      </c>
      <c r="E330" s="4" t="str">
        <f t="shared" si="61"/>
        <v/>
      </c>
      <c r="F330" s="9" t="str">
        <f ca="1">IFERROR(Returns!E330/E$18-1,"")</f>
        <v/>
      </c>
      <c r="G330" s="4" t="str">
        <f t="shared" si="62"/>
        <v/>
      </c>
      <c r="H330" s="9" t="str">
        <f>IFERROR(Returns!G330/G$18-1,"")</f>
        <v/>
      </c>
      <c r="I330" s="9"/>
      <c r="J330" s="17">
        <f t="shared" ca="1" si="75"/>
        <v>0</v>
      </c>
      <c r="K330" s="17">
        <f t="shared" ca="1" si="66"/>
        <v>0</v>
      </c>
      <c r="L330" s="17" t="str">
        <f t="shared" ca="1" si="67"/>
        <v/>
      </c>
      <c r="M330" s="9"/>
      <c r="N330" s="17" t="str">
        <f t="shared" si="68"/>
        <v/>
      </c>
      <c r="O330" s="17" t="str">
        <f t="shared" ca="1" si="69"/>
        <v/>
      </c>
      <c r="Q330" s="3">
        <f>+'Share Values'!E324</f>
        <v>42368</v>
      </c>
      <c r="R330" s="4">
        <f ca="1">+'Share Values'!CD324</f>
        <v>989132.53500000003</v>
      </c>
      <c r="S330" s="9">
        <f t="shared" ca="1" si="63"/>
        <v>-1.0867465000000021E-2</v>
      </c>
      <c r="T330" s="4">
        <f>+'Share Values'!C324</f>
        <v>13142.3</v>
      </c>
      <c r="U330" s="9">
        <f>Returns!T330/Returns!$T$18-1</f>
        <v>-0.11233063611925387</v>
      </c>
      <c r="V330" s="9"/>
      <c r="W330" s="17">
        <f t="shared" ca="1" si="70"/>
        <v>1.8645858185095676E-3</v>
      </c>
      <c r="X330" s="17">
        <f t="shared" ca="1" si="71"/>
        <v>0</v>
      </c>
      <c r="Y330" s="17" t="str">
        <f t="shared" ca="1" si="72"/>
        <v/>
      </c>
      <c r="Z330" s="17"/>
      <c r="AA330" s="17">
        <f t="shared" si="73"/>
        <v>-7.8137975811201077E-3</v>
      </c>
      <c r="AB330" s="17">
        <f t="shared" ca="1" si="74"/>
        <v>9.6783833996296753E-3</v>
      </c>
    </row>
    <row r="331" spans="2:28" x14ac:dyDescent="0.15">
      <c r="B331" s="2">
        <f t="shared" ca="1" si="64"/>
        <v>314</v>
      </c>
      <c r="D331" s="3">
        <f t="shared" si="65"/>
        <v>42927</v>
      </c>
      <c r="E331" s="4" t="str">
        <f t="shared" si="61"/>
        <v/>
      </c>
      <c r="F331" s="9" t="str">
        <f ca="1">IFERROR(Returns!E331/E$18-1,"")</f>
        <v/>
      </c>
      <c r="G331" s="4" t="str">
        <f t="shared" si="62"/>
        <v/>
      </c>
      <c r="H331" s="9" t="str">
        <f>IFERROR(Returns!G331/G$18-1,"")</f>
        <v/>
      </c>
      <c r="I331" s="9"/>
      <c r="J331" s="17">
        <f t="shared" ca="1" si="75"/>
        <v>0</v>
      </c>
      <c r="K331" s="17">
        <f t="shared" ca="1" si="66"/>
        <v>0</v>
      </c>
      <c r="L331" s="17" t="str">
        <f t="shared" ca="1" si="67"/>
        <v/>
      </c>
      <c r="M331" s="9"/>
      <c r="N331" s="17" t="str">
        <f t="shared" si="68"/>
        <v/>
      </c>
      <c r="O331" s="17" t="str">
        <f t="shared" ca="1" si="69"/>
        <v/>
      </c>
      <c r="Q331" s="3">
        <f>+'Share Values'!E325</f>
        <v>42369</v>
      </c>
      <c r="R331" s="4">
        <f ca="1">+'Share Values'!CD325</f>
        <v>988377.54500000004</v>
      </c>
      <c r="S331" s="9">
        <f t="shared" ca="1" si="63"/>
        <v>-1.162245499999992E-2</v>
      </c>
      <c r="T331" s="4">
        <f>+'Share Values'!C325</f>
        <v>13010</v>
      </c>
      <c r="U331" s="9">
        <f>Returns!T331/Returns!$T$18-1</f>
        <v>-0.12126656490199517</v>
      </c>
      <c r="V331" s="9"/>
      <c r="W331" s="17">
        <f t="shared" ca="1" si="70"/>
        <v>-7.6328497272615259E-4</v>
      </c>
      <c r="X331" s="17">
        <f t="shared" ca="1" si="71"/>
        <v>-7.6328497272615259E-4</v>
      </c>
      <c r="Y331" s="17">
        <f t="shared" ca="1" si="72"/>
        <v>-7.6328497272615259E-4</v>
      </c>
      <c r="Z331" s="17"/>
      <c r="AA331" s="17">
        <f t="shared" si="73"/>
        <v>-1.0066731089687475E-2</v>
      </c>
      <c r="AB331" s="17">
        <f t="shared" ca="1" si="74"/>
        <v>9.3034461169613225E-3</v>
      </c>
    </row>
    <row r="332" spans="2:28" x14ac:dyDescent="0.15">
      <c r="B332" s="2">
        <f t="shared" ca="1" si="64"/>
        <v>315</v>
      </c>
      <c r="D332" s="3">
        <f t="shared" si="65"/>
        <v>42928</v>
      </c>
      <c r="E332" s="4" t="str">
        <f t="shared" si="61"/>
        <v/>
      </c>
      <c r="F332" s="9" t="str">
        <f ca="1">IFERROR(Returns!E332/E$18-1,"")</f>
        <v/>
      </c>
      <c r="G332" s="4" t="str">
        <f t="shared" si="62"/>
        <v/>
      </c>
      <c r="H332" s="9" t="str">
        <f>IFERROR(Returns!G332/G$18-1,"")</f>
        <v/>
      </c>
      <c r="I332" s="9"/>
      <c r="J332" s="17">
        <f t="shared" ca="1" si="75"/>
        <v>0</v>
      </c>
      <c r="K332" s="17">
        <f t="shared" ca="1" si="66"/>
        <v>0</v>
      </c>
      <c r="L332" s="17" t="str">
        <f t="shared" ca="1" si="67"/>
        <v/>
      </c>
      <c r="M332" s="9"/>
      <c r="N332" s="17" t="str">
        <f t="shared" si="68"/>
        <v/>
      </c>
      <c r="O332" s="17" t="str">
        <f t="shared" ca="1" si="69"/>
        <v/>
      </c>
      <c r="Q332" s="3">
        <f>+'Share Values'!E326</f>
        <v>42373</v>
      </c>
      <c r="R332" s="4">
        <f ca="1">+'Share Values'!CD326</f>
        <v>987965.34499999997</v>
      </c>
      <c r="S332" s="9">
        <f t="shared" ca="1" si="63"/>
        <v>-1.2034655000000005E-2</v>
      </c>
      <c r="T332" s="4">
        <f>+'Share Values'!C326</f>
        <v>12927.2</v>
      </c>
      <c r="U332" s="9">
        <f>Returns!T332/Returns!$T$18-1</f>
        <v>-0.12685911897010538</v>
      </c>
      <c r="V332" s="9"/>
      <c r="W332" s="17">
        <f t="shared" ca="1" si="70"/>
        <v>-4.1704711128387473E-4</v>
      </c>
      <c r="X332" s="17">
        <f t="shared" ca="1" si="71"/>
        <v>-4.1704711128387473E-4</v>
      </c>
      <c r="Y332" s="17">
        <f t="shared" ca="1" si="72"/>
        <v>-1.18001375821708E-3</v>
      </c>
      <c r="Z332" s="17"/>
      <c r="AA332" s="17">
        <f t="shared" si="73"/>
        <v>-6.3643351268254378E-3</v>
      </c>
      <c r="AB332" s="17">
        <f t="shared" ca="1" si="74"/>
        <v>5.9472880155415631E-3</v>
      </c>
    </row>
    <row r="333" spans="2:28" x14ac:dyDescent="0.15">
      <c r="B333" s="2">
        <f t="shared" ca="1" si="64"/>
        <v>316</v>
      </c>
      <c r="D333" s="3">
        <f t="shared" si="65"/>
        <v>42929</v>
      </c>
      <c r="E333" s="4" t="str">
        <f t="shared" si="61"/>
        <v/>
      </c>
      <c r="F333" s="9" t="str">
        <f ca="1">IFERROR(Returns!E333/E$18-1,"")</f>
        <v/>
      </c>
      <c r="G333" s="4" t="str">
        <f t="shared" si="62"/>
        <v/>
      </c>
      <c r="H333" s="9" t="str">
        <f>IFERROR(Returns!G333/G$18-1,"")</f>
        <v/>
      </c>
      <c r="I333" s="9"/>
      <c r="J333" s="17">
        <f t="shared" ca="1" si="75"/>
        <v>0</v>
      </c>
      <c r="K333" s="17">
        <f t="shared" ca="1" si="66"/>
        <v>0</v>
      </c>
      <c r="L333" s="17" t="str">
        <f t="shared" ca="1" si="67"/>
        <v/>
      </c>
      <c r="M333" s="9"/>
      <c r="N333" s="17" t="str">
        <f t="shared" si="68"/>
        <v/>
      </c>
      <c r="O333" s="17" t="str">
        <f t="shared" ca="1" si="69"/>
        <v/>
      </c>
      <c r="Q333" s="3">
        <f>+'Share Values'!E327</f>
        <v>42374</v>
      </c>
      <c r="R333" s="4">
        <f ca="1">+'Share Values'!CD327</f>
        <v>985044.50499999989</v>
      </c>
      <c r="S333" s="9">
        <f t="shared" ca="1" si="63"/>
        <v>-1.4955495000000152E-2</v>
      </c>
      <c r="T333" s="4">
        <f>+'Share Values'!C327</f>
        <v>12920.1</v>
      </c>
      <c r="U333" s="9">
        <f>Returns!T333/Returns!$T$18-1</f>
        <v>-0.12733867372715357</v>
      </c>
      <c r="V333" s="9"/>
      <c r="W333" s="17">
        <f t="shared" ca="1" si="70"/>
        <v>-2.9564194885803863E-3</v>
      </c>
      <c r="X333" s="17">
        <f t="shared" ca="1" si="71"/>
        <v>-2.9564194885803863E-3</v>
      </c>
      <c r="Y333" s="17">
        <f t="shared" ca="1" si="72"/>
        <v>-4.132944631125901E-3</v>
      </c>
      <c r="Z333" s="17"/>
      <c r="AA333" s="17">
        <f t="shared" si="73"/>
        <v>-5.4922953153047072E-4</v>
      </c>
      <c r="AB333" s="17">
        <f t="shared" ca="1" si="74"/>
        <v>-2.4071899570499156E-3</v>
      </c>
    </row>
    <row r="334" spans="2:28" x14ac:dyDescent="0.15">
      <c r="B334" s="2">
        <f t="shared" ca="1" si="64"/>
        <v>317</v>
      </c>
      <c r="D334" s="3">
        <f t="shared" si="65"/>
        <v>42930</v>
      </c>
      <c r="E334" s="4" t="str">
        <f t="shared" si="61"/>
        <v/>
      </c>
      <c r="F334" s="9" t="str">
        <f ca="1">IFERROR(Returns!E334/E$18-1,"")</f>
        <v/>
      </c>
      <c r="G334" s="4" t="str">
        <f t="shared" si="62"/>
        <v/>
      </c>
      <c r="H334" s="9" t="str">
        <f>IFERROR(Returns!G334/G$18-1,"")</f>
        <v/>
      </c>
      <c r="I334" s="9"/>
      <c r="J334" s="17">
        <f t="shared" ca="1" si="75"/>
        <v>0</v>
      </c>
      <c r="K334" s="17">
        <f t="shared" ca="1" si="66"/>
        <v>0</v>
      </c>
      <c r="L334" s="17" t="str">
        <f t="shared" ca="1" si="67"/>
        <v/>
      </c>
      <c r="M334" s="9"/>
      <c r="N334" s="17" t="str">
        <f t="shared" si="68"/>
        <v/>
      </c>
      <c r="O334" s="17" t="str">
        <f t="shared" ca="1" si="69"/>
        <v/>
      </c>
      <c r="Q334" s="3">
        <f>+'Share Values'!E328</f>
        <v>42375</v>
      </c>
      <c r="R334" s="4">
        <f ca="1">+'Share Values'!CD328</f>
        <v>984346.44500000007</v>
      </c>
      <c r="S334" s="9">
        <f t="shared" ca="1" si="63"/>
        <v>-1.5653554999999986E-2</v>
      </c>
      <c r="T334" s="4">
        <f>+'Share Values'!C328</f>
        <v>12726.8</v>
      </c>
      <c r="U334" s="9">
        <f>Returns!T334/Returns!$T$18-1</f>
        <v>-0.14039472084509708</v>
      </c>
      <c r="V334" s="9"/>
      <c r="W334" s="17">
        <f t="shared" ca="1" si="70"/>
        <v>-7.0865833620359364E-4</v>
      </c>
      <c r="X334" s="17">
        <f t="shared" ca="1" si="71"/>
        <v>-7.0865833620359364E-4</v>
      </c>
      <c r="Y334" s="17">
        <f t="shared" ca="1" si="72"/>
        <v>-4.8386741216636109E-3</v>
      </c>
      <c r="Z334" s="17"/>
      <c r="AA334" s="17">
        <f t="shared" si="73"/>
        <v>-1.4961184510955849E-2</v>
      </c>
      <c r="AB334" s="17">
        <f t="shared" ca="1" si="74"/>
        <v>1.4252526174752256E-2</v>
      </c>
    </row>
    <row r="335" spans="2:28" x14ac:dyDescent="0.15">
      <c r="B335" s="2">
        <f t="shared" ca="1" si="64"/>
        <v>318</v>
      </c>
      <c r="D335" s="3">
        <f t="shared" si="65"/>
        <v>42931</v>
      </c>
      <c r="E335" s="4" t="str">
        <f t="shared" si="61"/>
        <v/>
      </c>
      <c r="F335" s="9" t="str">
        <f ca="1">IFERROR(Returns!E335/E$18-1,"")</f>
        <v/>
      </c>
      <c r="G335" s="4" t="str">
        <f t="shared" si="62"/>
        <v/>
      </c>
      <c r="H335" s="9" t="str">
        <f>IFERROR(Returns!G335/G$18-1,"")</f>
        <v/>
      </c>
      <c r="I335" s="9"/>
      <c r="J335" s="17">
        <f t="shared" ca="1" si="75"/>
        <v>0</v>
      </c>
      <c r="K335" s="17">
        <f t="shared" ca="1" si="66"/>
        <v>0</v>
      </c>
      <c r="L335" s="17" t="str">
        <f t="shared" ca="1" si="67"/>
        <v/>
      </c>
      <c r="M335" s="9"/>
      <c r="N335" s="17" t="str">
        <f t="shared" si="68"/>
        <v/>
      </c>
      <c r="O335" s="17" t="str">
        <f t="shared" ca="1" si="69"/>
        <v/>
      </c>
      <c r="Q335" s="3">
        <f>+'Share Values'!E329</f>
        <v>42376</v>
      </c>
      <c r="R335" s="4">
        <f ca="1">+'Share Values'!CD329</f>
        <v>974271.46499999997</v>
      </c>
      <c r="S335" s="9">
        <f t="shared" ca="1" si="63"/>
        <v>-2.5728535000000052E-2</v>
      </c>
      <c r="T335" s="4">
        <f>+'Share Values'!C329</f>
        <v>12448.2</v>
      </c>
      <c r="U335" s="9">
        <f>Returns!T335/Returns!$T$18-1</f>
        <v>-0.15921217933997045</v>
      </c>
      <c r="V335" s="9"/>
      <c r="W335" s="17">
        <f t="shared" ca="1" si="70"/>
        <v>-1.0235197222660863E-2</v>
      </c>
      <c r="X335" s="17">
        <f t="shared" ca="1" si="71"/>
        <v>-1.0235197222660863E-2</v>
      </c>
      <c r="Y335" s="17">
        <f t="shared" ca="1" si="72"/>
        <v>-1.5024346560393087E-2</v>
      </c>
      <c r="Z335" s="17"/>
      <c r="AA335" s="17">
        <f t="shared" si="73"/>
        <v>-2.1890813087343086E-2</v>
      </c>
      <c r="AB335" s="17">
        <f t="shared" ca="1" si="74"/>
        <v>1.1655615864682223E-2</v>
      </c>
    </row>
    <row r="336" spans="2:28" x14ac:dyDescent="0.15">
      <c r="B336" s="2">
        <f t="shared" ca="1" si="64"/>
        <v>319</v>
      </c>
      <c r="D336" s="3">
        <f t="shared" si="65"/>
        <v>42932</v>
      </c>
      <c r="E336" s="4" t="str">
        <f t="shared" si="61"/>
        <v/>
      </c>
      <c r="F336" s="9" t="str">
        <f ca="1">IFERROR(Returns!E336/E$18-1,"")</f>
        <v/>
      </c>
      <c r="G336" s="4" t="str">
        <f t="shared" si="62"/>
        <v/>
      </c>
      <c r="H336" s="9" t="str">
        <f>IFERROR(Returns!G336/G$18-1,"")</f>
        <v/>
      </c>
      <c r="I336" s="9"/>
      <c r="J336" s="17">
        <f t="shared" ca="1" si="75"/>
        <v>0</v>
      </c>
      <c r="K336" s="17">
        <f t="shared" ca="1" si="66"/>
        <v>0</v>
      </c>
      <c r="L336" s="17" t="str">
        <f t="shared" ca="1" si="67"/>
        <v/>
      </c>
      <c r="M336" s="9"/>
      <c r="N336" s="17" t="str">
        <f t="shared" si="68"/>
        <v/>
      </c>
      <c r="O336" s="17" t="str">
        <f t="shared" ca="1" si="69"/>
        <v/>
      </c>
      <c r="Q336" s="3">
        <f>+'Share Values'!E330</f>
        <v>42377</v>
      </c>
      <c r="R336" s="4">
        <f ca="1">+'Share Values'!CD330</f>
        <v>973921.02499999991</v>
      </c>
      <c r="S336" s="9">
        <f t="shared" ca="1" si="63"/>
        <v>-2.6078975000000115E-2</v>
      </c>
      <c r="T336" s="4">
        <f>+'Share Values'!C330</f>
        <v>12445.5</v>
      </c>
      <c r="U336" s="9">
        <f>Returns!T336/Returns!$T$18-1</f>
        <v>-0.15939454523349583</v>
      </c>
      <c r="V336" s="9"/>
      <c r="W336" s="17">
        <f t="shared" ca="1" si="70"/>
        <v>-3.5969441022276616E-4</v>
      </c>
      <c r="X336" s="17">
        <f t="shared" ca="1" si="71"/>
        <v>-3.5969441022276616E-4</v>
      </c>
      <c r="Y336" s="17">
        <f t="shared" ca="1" si="72"/>
        <v>-1.5378636797140799E-2</v>
      </c>
      <c r="Z336" s="17"/>
      <c r="AA336" s="17">
        <f t="shared" si="73"/>
        <v>-2.1689882874642574E-4</v>
      </c>
      <c r="AB336" s="17">
        <f t="shared" ca="1" si="74"/>
        <v>-1.4279558147634042E-4</v>
      </c>
    </row>
    <row r="337" spans="2:28" x14ac:dyDescent="0.15">
      <c r="B337" s="2">
        <f t="shared" ca="1" si="64"/>
        <v>320</v>
      </c>
      <c r="D337" s="3">
        <f t="shared" si="65"/>
        <v>42933</v>
      </c>
      <c r="E337" s="4" t="str">
        <f t="shared" si="61"/>
        <v/>
      </c>
      <c r="F337" s="9" t="str">
        <f ca="1">IFERROR(Returns!E337/E$18-1,"")</f>
        <v/>
      </c>
      <c r="G337" s="4" t="str">
        <f t="shared" si="62"/>
        <v/>
      </c>
      <c r="H337" s="9" t="str">
        <f>IFERROR(Returns!G337/G$18-1,"")</f>
        <v/>
      </c>
      <c r="I337" s="9"/>
      <c r="J337" s="17">
        <f t="shared" ca="1" si="75"/>
        <v>0</v>
      </c>
      <c r="K337" s="17">
        <f t="shared" ca="1" si="66"/>
        <v>0</v>
      </c>
      <c r="L337" s="17" t="str">
        <f t="shared" ca="1" si="67"/>
        <v/>
      </c>
      <c r="M337" s="9"/>
      <c r="N337" s="17" t="str">
        <f t="shared" si="68"/>
        <v/>
      </c>
      <c r="O337" s="17" t="str">
        <f t="shared" ca="1" si="69"/>
        <v/>
      </c>
      <c r="Q337" s="3">
        <f>+'Share Values'!E331</f>
        <v>42380</v>
      </c>
      <c r="R337" s="4">
        <f ca="1">+'Share Values'!CD331</f>
        <v>970292.0149999999</v>
      </c>
      <c r="S337" s="9">
        <f t="shared" ca="1" si="63"/>
        <v>-2.9707985000000048E-2</v>
      </c>
      <c r="T337" s="4">
        <f>+'Share Values'!C331</f>
        <v>12319.3</v>
      </c>
      <c r="U337" s="9">
        <f>Returns!T337/Returns!$T$18-1</f>
        <v>-0.16791846218271711</v>
      </c>
      <c r="V337" s="9"/>
      <c r="W337" s="17">
        <f t="shared" ca="1" si="70"/>
        <v>-3.7261850877488012E-3</v>
      </c>
      <c r="X337" s="17">
        <f t="shared" ca="1" si="71"/>
        <v>-3.7261850877488012E-3</v>
      </c>
      <c r="Y337" s="17">
        <f t="shared" ca="1" si="72"/>
        <v>-1.9047518237786165E-2</v>
      </c>
      <c r="Z337" s="17"/>
      <c r="AA337" s="17">
        <f t="shared" si="73"/>
        <v>-1.0140211321361225E-2</v>
      </c>
      <c r="AB337" s="17">
        <f t="shared" ca="1" si="74"/>
        <v>6.4140262336124243E-3</v>
      </c>
    </row>
    <row r="338" spans="2:28" x14ac:dyDescent="0.15">
      <c r="B338" s="2">
        <f t="shared" ca="1" si="64"/>
        <v>321</v>
      </c>
      <c r="D338" s="3">
        <f t="shared" si="65"/>
        <v>42934</v>
      </c>
      <c r="E338" s="4" t="str">
        <f t="shared" ref="E338:E383" si="76">+IFERROR(VLOOKUP(D338,$Q$18:$U$1048576,COLUMNS($Q$18:$R$18),FALSE),"")</f>
        <v/>
      </c>
      <c r="F338" s="9" t="str">
        <f ca="1">IFERROR(Returns!E338/E$18-1,"")</f>
        <v/>
      </c>
      <c r="G338" s="4" t="str">
        <f t="shared" ref="G338:G383" si="77">+IFERROR(VLOOKUP(D338,$Q$18:$U$1048576,COLUMNS($Q$18:$T$18),FALSE),"")</f>
        <v/>
      </c>
      <c r="H338" s="9" t="str">
        <f>IFERROR(Returns!G338/G$18-1,"")</f>
        <v/>
      </c>
      <c r="I338" s="9"/>
      <c r="J338" s="17">
        <f t="shared" ca="1" si="75"/>
        <v>0</v>
      </c>
      <c r="K338" s="17">
        <f t="shared" ca="1" si="66"/>
        <v>0</v>
      </c>
      <c r="L338" s="17" t="str">
        <f t="shared" ca="1" si="67"/>
        <v/>
      </c>
      <c r="M338" s="9"/>
      <c r="N338" s="17" t="str">
        <f t="shared" si="68"/>
        <v/>
      </c>
      <c r="O338" s="17" t="str">
        <f t="shared" ca="1" si="69"/>
        <v/>
      </c>
      <c r="Q338" s="3">
        <f>+'Share Values'!E332</f>
        <v>42381</v>
      </c>
      <c r="R338" s="4">
        <f ca="1">+'Share Values'!CD332</f>
        <v>969718.54499999993</v>
      </c>
      <c r="S338" s="9">
        <f t="shared" ref="S338:S401" ca="1" si="78">R338/$R$18-1</f>
        <v>-3.0281455000000124E-2</v>
      </c>
      <c r="T338" s="4">
        <f>+'Share Values'!C332</f>
        <v>12373.9</v>
      </c>
      <c r="U338" s="9">
        <f>Returns!T338/Returns!$T$18-1</f>
        <v>-0.16423061855809362</v>
      </c>
      <c r="V338" s="9"/>
      <c r="W338" s="17">
        <f t="shared" ca="1" si="70"/>
        <v>-5.9102825864232322E-4</v>
      </c>
      <c r="X338" s="17">
        <f t="shared" ca="1" si="71"/>
        <v>-5.9102825864232322E-4</v>
      </c>
      <c r="Y338" s="17">
        <f t="shared" ca="1" si="72"/>
        <v>-1.9627288874892956E-2</v>
      </c>
      <c r="Z338" s="17"/>
      <c r="AA338" s="17">
        <f t="shared" si="73"/>
        <v>4.4320700039774952E-3</v>
      </c>
      <c r="AB338" s="17">
        <f t="shared" ca="1" si="74"/>
        <v>-5.0230982626198184E-3</v>
      </c>
    </row>
    <row r="339" spans="2:28" x14ac:dyDescent="0.15">
      <c r="B339" s="2">
        <f t="shared" ca="1" si="64"/>
        <v>322</v>
      </c>
      <c r="D339" s="3">
        <f t="shared" si="65"/>
        <v>42935</v>
      </c>
      <c r="E339" s="4" t="str">
        <f t="shared" si="76"/>
        <v/>
      </c>
      <c r="F339" s="9" t="str">
        <f ca="1">IFERROR(Returns!E339/E$18-1,"")</f>
        <v/>
      </c>
      <c r="G339" s="4" t="str">
        <f t="shared" si="77"/>
        <v/>
      </c>
      <c r="H339" s="9" t="str">
        <f>IFERROR(Returns!G339/G$18-1,"")</f>
        <v/>
      </c>
      <c r="I339" s="9"/>
      <c r="J339" s="17">
        <f t="shared" ca="1" si="75"/>
        <v>0</v>
      </c>
      <c r="K339" s="17">
        <f t="shared" ca="1" si="66"/>
        <v>0</v>
      </c>
      <c r="L339" s="17" t="str">
        <f t="shared" ca="1" si="67"/>
        <v/>
      </c>
      <c r="M339" s="9"/>
      <c r="N339" s="17" t="str">
        <f t="shared" si="68"/>
        <v/>
      </c>
      <c r="O339" s="17" t="str">
        <f t="shared" ca="1" si="69"/>
        <v/>
      </c>
      <c r="Q339" s="3">
        <f>+'Share Values'!E333</f>
        <v>42382</v>
      </c>
      <c r="R339" s="4">
        <f ca="1">+'Share Values'!CD333</f>
        <v>965153.64500000002</v>
      </c>
      <c r="S339" s="9">
        <f t="shared" ca="1" si="78"/>
        <v>-3.4846354999999996E-2</v>
      </c>
      <c r="T339" s="4">
        <f>+'Share Values'!C333</f>
        <v>12170.4</v>
      </c>
      <c r="U339" s="9">
        <f>Returns!T339/Returns!$T$18-1</f>
        <v>-0.17797560349602171</v>
      </c>
      <c r="V339" s="9"/>
      <c r="W339" s="17">
        <f t="shared" ca="1" si="70"/>
        <v>-4.7074483864799621E-3</v>
      </c>
      <c r="X339" s="17">
        <f t="shared" ca="1" si="71"/>
        <v>-4.7074483864799621E-3</v>
      </c>
      <c r="Y339" s="17">
        <f t="shared" ca="1" si="72"/>
        <v>-2.4242342812027862E-2</v>
      </c>
      <c r="Z339" s="17"/>
      <c r="AA339" s="17">
        <f t="shared" si="73"/>
        <v>-1.644590630278242E-2</v>
      </c>
      <c r="AB339" s="17">
        <f t="shared" ca="1" si="74"/>
        <v>1.1738457916302458E-2</v>
      </c>
    </row>
    <row r="340" spans="2:28" x14ac:dyDescent="0.15">
      <c r="B340" s="2">
        <f t="shared" ref="B340:B382" ca="1" si="79">+OFFSET(B340,-1,0)+1</f>
        <v>323</v>
      </c>
      <c r="D340" s="3">
        <f t="shared" ref="D340:D383" si="80">+IF(D339+1&lt;=$E$6,D339+1,"")</f>
        <v>42936</v>
      </c>
      <c r="E340" s="4" t="str">
        <f t="shared" si="76"/>
        <v/>
      </c>
      <c r="F340" s="9" t="str">
        <f ca="1">IFERROR(Returns!E340/E$18-1,"")</f>
        <v/>
      </c>
      <c r="G340" s="4" t="str">
        <f t="shared" si="77"/>
        <v/>
      </c>
      <c r="H340" s="9" t="str">
        <f>IFERROR(Returns!G340/G$18-1,"")</f>
        <v/>
      </c>
      <c r="I340" s="9"/>
      <c r="J340" s="17">
        <f t="shared" ca="1" si="75"/>
        <v>0</v>
      </c>
      <c r="K340" s="17">
        <f t="shared" ref="K340:K383" ca="1" si="81">IFERROR(MIN(J340,0),"")</f>
        <v>0</v>
      </c>
      <c r="L340" s="17" t="str">
        <f t="shared" ref="L340:L383" ca="1" si="82">IFERROR(IF(AND(K340&lt;0,K339&lt;0),(1+K340)*(1+L339)-1,IF(K340&lt;0,K340,"")),"")</f>
        <v/>
      </c>
      <c r="M340" s="9"/>
      <c r="N340" s="17" t="str">
        <f t="shared" ref="N340:N383" si="83">+IFERROR(G340/G339-1,"")</f>
        <v/>
      </c>
      <c r="O340" s="17" t="str">
        <f t="shared" ref="O340:O383" ca="1" si="84">+IFERROR(J340-N340,"")</f>
        <v/>
      </c>
      <c r="Q340" s="3">
        <f>+'Share Values'!E334</f>
        <v>42383</v>
      </c>
      <c r="R340" s="4">
        <f ca="1">+'Share Values'!CD334</f>
        <v>968695.125</v>
      </c>
      <c r="S340" s="9">
        <f t="shared" ca="1" si="78"/>
        <v>-3.130487500000001E-2</v>
      </c>
      <c r="T340" s="4">
        <f>+'Share Values'!C334</f>
        <v>12336</v>
      </c>
      <c r="U340" s="9">
        <f>Returns!T340/Returns!$T$18-1</f>
        <v>-0.16679049535980117</v>
      </c>
      <c r="V340" s="9"/>
      <c r="W340" s="17">
        <f t="shared" ref="W340:W403" ca="1" si="85">(R340/R339)-1</f>
        <v>3.6693432370553669E-3</v>
      </c>
      <c r="X340" s="17">
        <f t="shared" ref="X340:X403" ca="1" si="86">IF(W340&lt;0,W340,0)</f>
        <v>0</v>
      </c>
      <c r="Y340" s="17" t="str">
        <f t="shared" ref="Y340:Y403" ca="1" si="87">IF(AND(X340&lt;0,X339&lt;0),(1+X340)*(1+Y339)-1,IF(X340&lt;0,X340,""))</f>
        <v/>
      </c>
      <c r="Z340" s="17"/>
      <c r="AA340" s="17">
        <f t="shared" ref="AA340:AA403" si="88">+T340/T339-1</f>
        <v>1.3606783671859635E-2</v>
      </c>
      <c r="AB340" s="17">
        <f t="shared" ref="AB340:AB403" ca="1" si="89">+W340-AA340</f>
        <v>-9.9374404348042678E-3</v>
      </c>
    </row>
    <row r="341" spans="2:28" x14ac:dyDescent="0.15">
      <c r="B341" s="2">
        <f t="shared" ca="1" si="79"/>
        <v>324</v>
      </c>
      <c r="D341" s="3">
        <f t="shared" si="80"/>
        <v>42937</v>
      </c>
      <c r="E341" s="4" t="str">
        <f t="shared" si="76"/>
        <v/>
      </c>
      <c r="F341" s="9" t="str">
        <f ca="1">IFERROR(Returns!E341/E$18-1,"")</f>
        <v/>
      </c>
      <c r="G341" s="4" t="str">
        <f t="shared" si="77"/>
        <v/>
      </c>
      <c r="H341" s="9" t="str">
        <f>IFERROR(Returns!G341/G$18-1,"")</f>
        <v/>
      </c>
      <c r="I341" s="9"/>
      <c r="J341" s="17">
        <f t="shared" ca="1" si="75"/>
        <v>0</v>
      </c>
      <c r="K341" s="17">
        <f t="shared" ca="1" si="81"/>
        <v>0</v>
      </c>
      <c r="L341" s="17" t="str">
        <f t="shared" ca="1" si="82"/>
        <v/>
      </c>
      <c r="M341" s="9"/>
      <c r="N341" s="17" t="str">
        <f t="shared" si="83"/>
        <v/>
      </c>
      <c r="O341" s="17" t="str">
        <f t="shared" ca="1" si="84"/>
        <v/>
      </c>
      <c r="Q341" s="3">
        <f>+'Share Values'!E335</f>
        <v>42384</v>
      </c>
      <c r="R341" s="4">
        <f ca="1">+'Share Values'!CD335</f>
        <v>964820.47499999998</v>
      </c>
      <c r="S341" s="9">
        <f t="shared" ca="1" si="78"/>
        <v>-3.5179524999999989E-2</v>
      </c>
      <c r="T341" s="4">
        <f>+'Share Values'!C335</f>
        <v>12073.5</v>
      </c>
      <c r="U341" s="9">
        <f>Returns!T341/Returns!$T$18-1</f>
        <v>-0.18452051278587545</v>
      </c>
      <c r="V341" s="9"/>
      <c r="W341" s="17">
        <f t="shared" ca="1" si="85"/>
        <v>-3.9998652826914727E-3</v>
      </c>
      <c r="X341" s="17">
        <f t="shared" ca="1" si="86"/>
        <v>-3.9998652826914727E-3</v>
      </c>
      <c r="Y341" s="17">
        <f t="shared" ca="1" si="87"/>
        <v>-3.9998652826914727E-3</v>
      </c>
      <c r="Z341" s="17"/>
      <c r="AA341" s="17">
        <f t="shared" si="88"/>
        <v>-2.1279182879377467E-2</v>
      </c>
      <c r="AB341" s="17">
        <f t="shared" ca="1" si="89"/>
        <v>1.7279317596685995E-2</v>
      </c>
    </row>
    <row r="342" spans="2:28" x14ac:dyDescent="0.15">
      <c r="B342" s="2">
        <f t="shared" ca="1" si="79"/>
        <v>325</v>
      </c>
      <c r="D342" s="3">
        <f t="shared" si="80"/>
        <v>42938</v>
      </c>
      <c r="E342" s="4" t="str">
        <f t="shared" si="76"/>
        <v/>
      </c>
      <c r="F342" s="9" t="str">
        <f ca="1">IFERROR(Returns!E342/E$18-1,"")</f>
        <v/>
      </c>
      <c r="G342" s="4" t="str">
        <f t="shared" si="77"/>
        <v/>
      </c>
      <c r="H342" s="9" t="str">
        <f>IFERROR(Returns!G342/G$18-1,"")</f>
        <v/>
      </c>
      <c r="I342" s="9"/>
      <c r="J342" s="17">
        <f t="shared" ca="1" si="75"/>
        <v>0</v>
      </c>
      <c r="K342" s="17">
        <f t="shared" ca="1" si="81"/>
        <v>0</v>
      </c>
      <c r="L342" s="17" t="str">
        <f t="shared" ca="1" si="82"/>
        <v/>
      </c>
      <c r="M342" s="9"/>
      <c r="N342" s="17" t="str">
        <f t="shared" si="83"/>
        <v/>
      </c>
      <c r="O342" s="17" t="str">
        <f t="shared" ca="1" si="84"/>
        <v/>
      </c>
      <c r="Q342" s="3">
        <f>+'Share Values'!E336</f>
        <v>42387</v>
      </c>
      <c r="R342" s="4">
        <f ca="1">+'Share Values'!CD336</f>
        <v>960376.05499999993</v>
      </c>
      <c r="S342" s="9">
        <f t="shared" ca="1" si="78"/>
        <v>-3.9623945000000105E-2</v>
      </c>
      <c r="T342" s="4">
        <f>+'Share Values'!C336</f>
        <v>11942.2</v>
      </c>
      <c r="U342" s="9">
        <f>Returns!T342/Returns!$T$18-1</f>
        <v>-0.1933888986450889</v>
      </c>
      <c r="V342" s="9"/>
      <c r="W342" s="17">
        <f t="shared" ca="1" si="85"/>
        <v>-4.6064735514657063E-3</v>
      </c>
      <c r="X342" s="17">
        <f t="shared" ca="1" si="86"/>
        <v>-4.6064735514657063E-3</v>
      </c>
      <c r="Y342" s="17">
        <f t="shared" ca="1" si="87"/>
        <v>-8.5879135605230195E-3</v>
      </c>
      <c r="Z342" s="17"/>
      <c r="AA342" s="17">
        <f t="shared" si="88"/>
        <v>-1.087505694289137E-2</v>
      </c>
      <c r="AB342" s="17">
        <f t="shared" ca="1" si="89"/>
        <v>6.2685833914256639E-3</v>
      </c>
    </row>
    <row r="343" spans="2:28" x14ac:dyDescent="0.15">
      <c r="B343" s="2">
        <f t="shared" ca="1" si="79"/>
        <v>326</v>
      </c>
      <c r="D343" s="3">
        <f t="shared" si="80"/>
        <v>42939</v>
      </c>
      <c r="E343" s="4" t="str">
        <f t="shared" si="76"/>
        <v/>
      </c>
      <c r="F343" s="9" t="str">
        <f ca="1">IFERROR(Returns!E343/E$18-1,"")</f>
        <v/>
      </c>
      <c r="G343" s="4" t="str">
        <f t="shared" si="77"/>
        <v/>
      </c>
      <c r="H343" s="9" t="str">
        <f>IFERROR(Returns!G343/G$18-1,"")</f>
        <v/>
      </c>
      <c r="I343" s="9"/>
      <c r="J343" s="17">
        <f t="shared" ca="1" si="75"/>
        <v>0</v>
      </c>
      <c r="K343" s="17">
        <f t="shared" ca="1" si="81"/>
        <v>0</v>
      </c>
      <c r="L343" s="17" t="str">
        <f t="shared" ca="1" si="82"/>
        <v/>
      </c>
      <c r="M343" s="9"/>
      <c r="N343" s="17" t="str">
        <f t="shared" si="83"/>
        <v/>
      </c>
      <c r="O343" s="17" t="str">
        <f t="shared" ca="1" si="84"/>
        <v/>
      </c>
      <c r="Q343" s="3">
        <f>+'Share Values'!E337</f>
        <v>42388</v>
      </c>
      <c r="R343" s="4">
        <f ca="1">+'Share Values'!CD337</f>
        <v>959810.77499999991</v>
      </c>
      <c r="S343" s="9">
        <f t="shared" ca="1" si="78"/>
        <v>-4.0189225000000106E-2</v>
      </c>
      <c r="T343" s="4">
        <f>+'Share Values'!C337</f>
        <v>12002.2</v>
      </c>
      <c r="U343" s="9">
        <f>Returns!T343/Returns!$T$18-1</f>
        <v>-0.18933632323341476</v>
      </c>
      <c r="V343" s="9"/>
      <c r="W343" s="17">
        <f t="shared" ca="1" si="85"/>
        <v>-5.886027635289004E-4</v>
      </c>
      <c r="X343" s="17">
        <f t="shared" ca="1" si="86"/>
        <v>-5.886027635289004E-4</v>
      </c>
      <c r="Y343" s="17">
        <f t="shared" ca="1" si="87"/>
        <v>-9.1714614543972894E-3</v>
      </c>
      <c r="Z343" s="17"/>
      <c r="AA343" s="17">
        <f t="shared" si="88"/>
        <v>5.0241998961664258E-3</v>
      </c>
      <c r="AB343" s="17">
        <f t="shared" ca="1" si="89"/>
        <v>-5.6128026596953262E-3</v>
      </c>
    </row>
    <row r="344" spans="2:28" x14ac:dyDescent="0.15">
      <c r="B344" s="2">
        <f t="shared" ca="1" si="79"/>
        <v>327</v>
      </c>
      <c r="D344" s="3">
        <f t="shared" si="80"/>
        <v>42940</v>
      </c>
      <c r="E344" s="4" t="str">
        <f t="shared" si="76"/>
        <v/>
      </c>
      <c r="F344" s="9" t="str">
        <f ca="1">IFERROR(Returns!E344/E$18-1,"")</f>
        <v/>
      </c>
      <c r="G344" s="4" t="str">
        <f t="shared" si="77"/>
        <v/>
      </c>
      <c r="H344" s="9" t="str">
        <f>IFERROR(Returns!G344/G$18-1,"")</f>
        <v/>
      </c>
      <c r="I344" s="9"/>
      <c r="J344" s="17">
        <f t="shared" ca="1" si="75"/>
        <v>0</v>
      </c>
      <c r="K344" s="17">
        <f t="shared" ca="1" si="81"/>
        <v>0</v>
      </c>
      <c r="L344" s="17" t="str">
        <f t="shared" ca="1" si="82"/>
        <v/>
      </c>
      <c r="M344" s="9"/>
      <c r="N344" s="17" t="str">
        <f t="shared" si="83"/>
        <v/>
      </c>
      <c r="O344" s="17" t="str">
        <f t="shared" ca="1" si="84"/>
        <v/>
      </c>
      <c r="Q344" s="3">
        <f>+'Share Values'!E338</f>
        <v>42389</v>
      </c>
      <c r="R344" s="4">
        <f ca="1">+'Share Values'!CD338</f>
        <v>959106.91500000004</v>
      </c>
      <c r="S344" s="9">
        <f t="shared" ca="1" si="78"/>
        <v>-4.0893084999999996E-2</v>
      </c>
      <c r="T344" s="4">
        <f>+'Share Values'!C338</f>
        <v>11843.1</v>
      </c>
      <c r="U344" s="9">
        <f>Returns!T344/Returns!$T$18-1</f>
        <v>-0.20008240236670405</v>
      </c>
      <c r="V344" s="9"/>
      <c r="W344" s="17">
        <f t="shared" ca="1" si="85"/>
        <v>-7.3333204662129337E-4</v>
      </c>
      <c r="X344" s="17">
        <f t="shared" ca="1" si="86"/>
        <v>-7.3333204662129337E-4</v>
      </c>
      <c r="Y344" s="17">
        <f t="shared" ca="1" si="87"/>
        <v>-9.8980677744197054E-3</v>
      </c>
      <c r="Z344" s="17"/>
      <c r="AA344" s="17">
        <f t="shared" si="88"/>
        <v>-1.3255903084434584E-2</v>
      </c>
      <c r="AB344" s="17">
        <f t="shared" ca="1" si="89"/>
        <v>1.252257103781329E-2</v>
      </c>
    </row>
    <row r="345" spans="2:28" x14ac:dyDescent="0.15">
      <c r="B345" s="2">
        <f t="shared" ca="1" si="79"/>
        <v>328</v>
      </c>
      <c r="D345" s="3">
        <f t="shared" si="80"/>
        <v>42941</v>
      </c>
      <c r="E345" s="4" t="str">
        <f t="shared" si="76"/>
        <v/>
      </c>
      <c r="F345" s="9" t="str">
        <f ca="1">IFERROR(Returns!E345/E$18-1,"")</f>
        <v/>
      </c>
      <c r="G345" s="4" t="str">
        <f t="shared" si="77"/>
        <v/>
      </c>
      <c r="H345" s="9" t="str">
        <f>IFERROR(Returns!G345/G$18-1,"")</f>
        <v/>
      </c>
      <c r="I345" s="9"/>
      <c r="J345" s="17">
        <f t="shared" ca="1" si="75"/>
        <v>0</v>
      </c>
      <c r="K345" s="17">
        <f t="shared" ca="1" si="81"/>
        <v>0</v>
      </c>
      <c r="L345" s="17" t="str">
        <f t="shared" ca="1" si="82"/>
        <v/>
      </c>
      <c r="M345" s="9"/>
      <c r="N345" s="17" t="str">
        <f t="shared" si="83"/>
        <v/>
      </c>
      <c r="O345" s="17" t="str">
        <f t="shared" ca="1" si="84"/>
        <v/>
      </c>
      <c r="Q345" s="3">
        <f>+'Share Values'!E339</f>
        <v>42390</v>
      </c>
      <c r="R345" s="4">
        <f ca="1">+'Share Values'!CD339</f>
        <v>960833.375</v>
      </c>
      <c r="S345" s="9">
        <f t="shared" ca="1" si="78"/>
        <v>-3.916662500000001E-2</v>
      </c>
      <c r="T345" s="4">
        <f>+'Share Values'!C339</f>
        <v>12035.9</v>
      </c>
      <c r="U345" s="9">
        <f>Returns!T345/Returns!$T$18-1</f>
        <v>-0.18706012671052452</v>
      </c>
      <c r="V345" s="9"/>
      <c r="W345" s="17">
        <f t="shared" ca="1" si="85"/>
        <v>1.8000704332321593E-3</v>
      </c>
      <c r="X345" s="17">
        <f t="shared" ca="1" si="86"/>
        <v>0</v>
      </c>
      <c r="Y345" s="17" t="str">
        <f t="shared" ca="1" si="87"/>
        <v/>
      </c>
      <c r="Z345" s="17"/>
      <c r="AA345" s="17">
        <f t="shared" si="88"/>
        <v>1.6279521409090503E-2</v>
      </c>
      <c r="AB345" s="17">
        <f t="shared" ca="1" si="89"/>
        <v>-1.4479450975858343E-2</v>
      </c>
    </row>
    <row r="346" spans="2:28" x14ac:dyDescent="0.15">
      <c r="B346" s="2">
        <f t="shared" ca="1" si="79"/>
        <v>329</v>
      </c>
      <c r="D346" s="3">
        <f t="shared" si="80"/>
        <v>42942</v>
      </c>
      <c r="E346" s="4" t="str">
        <f t="shared" si="76"/>
        <v/>
      </c>
      <c r="F346" s="9" t="str">
        <f ca="1">IFERROR(Returns!E346/E$18-1,"")</f>
        <v/>
      </c>
      <c r="G346" s="4" t="str">
        <f t="shared" si="77"/>
        <v/>
      </c>
      <c r="H346" s="9" t="str">
        <f>IFERROR(Returns!G346/G$18-1,"")</f>
        <v/>
      </c>
      <c r="I346" s="9"/>
      <c r="J346" s="17">
        <f t="shared" ca="1" si="75"/>
        <v>0</v>
      </c>
      <c r="K346" s="17">
        <f t="shared" ca="1" si="81"/>
        <v>0</v>
      </c>
      <c r="L346" s="17" t="str">
        <f t="shared" ca="1" si="82"/>
        <v/>
      </c>
      <c r="M346" s="9"/>
      <c r="N346" s="17" t="str">
        <f t="shared" si="83"/>
        <v/>
      </c>
      <c r="O346" s="17" t="str">
        <f t="shared" ca="1" si="84"/>
        <v/>
      </c>
      <c r="Q346" s="3">
        <f>+'Share Values'!E340</f>
        <v>42391</v>
      </c>
      <c r="R346" s="4">
        <f ca="1">+'Share Values'!CD340</f>
        <v>967413.09499999997</v>
      </c>
      <c r="S346" s="9">
        <f t="shared" ca="1" si="78"/>
        <v>-3.2586905000000055E-2</v>
      </c>
      <c r="T346" s="4">
        <f>+'Share Values'!C340</f>
        <v>12389.6</v>
      </c>
      <c r="U346" s="9">
        <f>Returns!T346/Returns!$T$18-1</f>
        <v>-0.16317019465870553</v>
      </c>
      <c r="V346" s="9"/>
      <c r="W346" s="17">
        <f t="shared" ca="1" si="85"/>
        <v>6.8479303188233587E-3</v>
      </c>
      <c r="X346" s="17">
        <f t="shared" ca="1" si="86"/>
        <v>0</v>
      </c>
      <c r="Y346" s="17" t="str">
        <f t="shared" ca="1" si="87"/>
        <v/>
      </c>
      <c r="Z346" s="17"/>
      <c r="AA346" s="17">
        <f t="shared" si="88"/>
        <v>2.9387083641439382E-2</v>
      </c>
      <c r="AB346" s="17">
        <f t="shared" ca="1" si="89"/>
        <v>-2.2539153322616023E-2</v>
      </c>
    </row>
    <row r="347" spans="2:28" x14ac:dyDescent="0.15">
      <c r="B347" s="2">
        <f t="shared" ca="1" si="79"/>
        <v>330</v>
      </c>
      <c r="D347" s="3">
        <f t="shared" si="80"/>
        <v>42943</v>
      </c>
      <c r="E347" s="4" t="str">
        <f t="shared" si="76"/>
        <v/>
      </c>
      <c r="F347" s="9" t="str">
        <f ca="1">IFERROR(Returns!E347/E$18-1,"")</f>
        <v/>
      </c>
      <c r="G347" s="4" t="str">
        <f t="shared" si="77"/>
        <v/>
      </c>
      <c r="H347" s="9" t="str">
        <f>IFERROR(Returns!G347/G$18-1,"")</f>
        <v/>
      </c>
      <c r="I347" s="9"/>
      <c r="J347" s="17">
        <f t="shared" ca="1" si="75"/>
        <v>0</v>
      </c>
      <c r="K347" s="17">
        <f t="shared" ca="1" si="81"/>
        <v>0</v>
      </c>
      <c r="L347" s="17" t="str">
        <f t="shared" ca="1" si="82"/>
        <v/>
      </c>
      <c r="M347" s="9"/>
      <c r="N347" s="17" t="str">
        <f t="shared" si="83"/>
        <v/>
      </c>
      <c r="O347" s="17" t="str">
        <f t="shared" ca="1" si="84"/>
        <v/>
      </c>
      <c r="Q347" s="3">
        <f>+'Share Values'!E341</f>
        <v>42394</v>
      </c>
      <c r="R347" s="4">
        <f ca="1">+'Share Values'!CD341</f>
        <v>963870.53500000003</v>
      </c>
      <c r="S347" s="9">
        <f t="shared" ca="1" si="78"/>
        <v>-3.6129464999999916E-2</v>
      </c>
      <c r="T347" s="4">
        <f>+'Share Values'!C341</f>
        <v>12143.2</v>
      </c>
      <c r="U347" s="9">
        <f>Returns!T347/Returns!$T$18-1</f>
        <v>-0.17981277101598059</v>
      </c>
      <c r="V347" s="9"/>
      <c r="W347" s="17">
        <f t="shared" ca="1" si="85"/>
        <v>-3.6618896501499076E-3</v>
      </c>
      <c r="X347" s="17">
        <f t="shared" ca="1" si="86"/>
        <v>-3.6618896501499076E-3</v>
      </c>
      <c r="Y347" s="17">
        <f t="shared" ca="1" si="87"/>
        <v>-3.6618896501499076E-3</v>
      </c>
      <c r="Z347" s="17"/>
      <c r="AA347" s="17">
        <f t="shared" si="88"/>
        <v>-1.9887647704526334E-2</v>
      </c>
      <c r="AB347" s="17">
        <f t="shared" ca="1" si="89"/>
        <v>1.6225758054376427E-2</v>
      </c>
    </row>
    <row r="348" spans="2:28" x14ac:dyDescent="0.15">
      <c r="B348" s="2">
        <f t="shared" ca="1" si="79"/>
        <v>331</v>
      </c>
      <c r="D348" s="3">
        <f t="shared" si="80"/>
        <v>42944</v>
      </c>
      <c r="E348" s="4" t="str">
        <f t="shared" si="76"/>
        <v/>
      </c>
      <c r="F348" s="9" t="str">
        <f ca="1">IFERROR(Returns!E348/E$18-1,"")</f>
        <v/>
      </c>
      <c r="G348" s="4" t="str">
        <f t="shared" si="77"/>
        <v/>
      </c>
      <c r="H348" s="9" t="str">
        <f>IFERROR(Returns!G348/G$18-1,"")</f>
        <v/>
      </c>
      <c r="I348" s="9"/>
      <c r="J348" s="17">
        <f t="shared" ca="1" si="75"/>
        <v>0</v>
      </c>
      <c r="K348" s="17">
        <f t="shared" ca="1" si="81"/>
        <v>0</v>
      </c>
      <c r="L348" s="17" t="str">
        <f t="shared" ca="1" si="82"/>
        <v/>
      </c>
      <c r="M348" s="9"/>
      <c r="N348" s="17" t="str">
        <f t="shared" si="83"/>
        <v/>
      </c>
      <c r="O348" s="17" t="str">
        <f t="shared" ca="1" si="84"/>
        <v/>
      </c>
      <c r="Q348" s="3">
        <f>+'Share Values'!E342</f>
        <v>42395</v>
      </c>
      <c r="R348" s="4">
        <f ca="1">+'Share Values'!CD342</f>
        <v>968387.94499999995</v>
      </c>
      <c r="S348" s="9">
        <f t="shared" ca="1" si="78"/>
        <v>-3.1612055000000083E-2</v>
      </c>
      <c r="T348" s="4">
        <f>+'Share Values'!C342</f>
        <v>12331.3</v>
      </c>
      <c r="U348" s="9">
        <f>Returns!T348/Returns!$T$18-1</f>
        <v>-0.16710794710038235</v>
      </c>
      <c r="V348" s="9"/>
      <c r="W348" s="17">
        <f t="shared" ca="1" si="85"/>
        <v>4.6867393866334428E-3</v>
      </c>
      <c r="X348" s="17">
        <f t="shared" ca="1" si="86"/>
        <v>0</v>
      </c>
      <c r="Y348" s="17" t="str">
        <f t="shared" ca="1" si="87"/>
        <v/>
      </c>
      <c r="Z348" s="17"/>
      <c r="AA348" s="17">
        <f t="shared" si="88"/>
        <v>1.5490150866328323E-2</v>
      </c>
      <c r="AB348" s="17">
        <f t="shared" ca="1" si="89"/>
        <v>-1.080341147969488E-2</v>
      </c>
    </row>
    <row r="349" spans="2:28" x14ac:dyDescent="0.15">
      <c r="B349" s="2">
        <f t="shared" ca="1" si="79"/>
        <v>332</v>
      </c>
      <c r="D349" s="3">
        <f t="shared" si="80"/>
        <v>42945</v>
      </c>
      <c r="E349" s="4" t="str">
        <f t="shared" si="76"/>
        <v/>
      </c>
      <c r="F349" s="9" t="str">
        <f ca="1">IFERROR(Returns!E349/E$18-1,"")</f>
        <v/>
      </c>
      <c r="G349" s="4" t="str">
        <f t="shared" si="77"/>
        <v/>
      </c>
      <c r="H349" s="9" t="str">
        <f>IFERROR(Returns!G349/G$18-1,"")</f>
        <v/>
      </c>
      <c r="I349" s="9"/>
      <c r="J349" s="17">
        <f t="shared" ca="1" si="75"/>
        <v>0</v>
      </c>
      <c r="K349" s="17">
        <f t="shared" ca="1" si="81"/>
        <v>0</v>
      </c>
      <c r="L349" s="17" t="str">
        <f t="shared" ca="1" si="82"/>
        <v/>
      </c>
      <c r="M349" s="9"/>
      <c r="N349" s="17" t="str">
        <f t="shared" si="83"/>
        <v/>
      </c>
      <c r="O349" s="17" t="str">
        <f t="shared" ca="1" si="84"/>
        <v/>
      </c>
      <c r="Q349" s="3">
        <f>+'Share Values'!E343</f>
        <v>42396</v>
      </c>
      <c r="R349" s="4">
        <f ca="1">+'Share Values'!CD343</f>
        <v>971851.71499999997</v>
      </c>
      <c r="S349" s="9">
        <f t="shared" ca="1" si="78"/>
        <v>-2.8148284999999995E-2</v>
      </c>
      <c r="T349" s="4">
        <f>+'Share Values'!C343</f>
        <v>12377.8</v>
      </c>
      <c r="U349" s="9">
        <f>Returns!T349/Returns!$T$18-1</f>
        <v>-0.1639672011563349</v>
      </c>
      <c r="V349" s="9"/>
      <c r="W349" s="17">
        <f t="shared" ca="1" si="85"/>
        <v>3.5768413040293545E-3</v>
      </c>
      <c r="X349" s="17">
        <f t="shared" ca="1" si="86"/>
        <v>0</v>
      </c>
      <c r="Y349" s="17" t="str">
        <f t="shared" ca="1" si="87"/>
        <v/>
      </c>
      <c r="Z349" s="17"/>
      <c r="AA349" s="17">
        <f t="shared" si="88"/>
        <v>3.7708919578633981E-3</v>
      </c>
      <c r="AB349" s="17">
        <f t="shared" ca="1" si="89"/>
        <v>-1.9405065383404363E-4</v>
      </c>
    </row>
    <row r="350" spans="2:28" x14ac:dyDescent="0.15">
      <c r="B350" s="2">
        <f t="shared" ca="1" si="79"/>
        <v>333</v>
      </c>
      <c r="D350" s="3">
        <f t="shared" si="80"/>
        <v>42946</v>
      </c>
      <c r="E350" s="4" t="str">
        <f t="shared" si="76"/>
        <v/>
      </c>
      <c r="F350" s="9" t="str">
        <f ca="1">IFERROR(Returns!E350/E$18-1,"")</f>
        <v/>
      </c>
      <c r="G350" s="4" t="str">
        <f t="shared" si="77"/>
        <v/>
      </c>
      <c r="H350" s="9" t="str">
        <f>IFERROR(Returns!G350/G$18-1,"")</f>
        <v/>
      </c>
      <c r="I350" s="9"/>
      <c r="J350" s="17">
        <f t="shared" ca="1" si="75"/>
        <v>0</v>
      </c>
      <c r="K350" s="17">
        <f t="shared" ca="1" si="81"/>
        <v>0</v>
      </c>
      <c r="L350" s="17" t="str">
        <f t="shared" ca="1" si="82"/>
        <v/>
      </c>
      <c r="M350" s="9"/>
      <c r="N350" s="17" t="str">
        <f t="shared" si="83"/>
        <v/>
      </c>
      <c r="O350" s="17" t="str">
        <f t="shared" ca="1" si="84"/>
        <v/>
      </c>
      <c r="Q350" s="3">
        <f>+'Share Values'!E344</f>
        <v>42397</v>
      </c>
      <c r="R350" s="4">
        <f ca="1">+'Share Values'!CD344</f>
        <v>974574.522</v>
      </c>
      <c r="S350" s="9">
        <f t="shared" ca="1" si="78"/>
        <v>-2.5425478000000057E-2</v>
      </c>
      <c r="T350" s="4">
        <f>+'Share Values'!C344</f>
        <v>12591.9</v>
      </c>
      <c r="U350" s="9">
        <f>Returns!T350/Returns!$T$18-1</f>
        <v>-0.14950626122901101</v>
      </c>
      <c r="V350" s="9"/>
      <c r="W350" s="17">
        <f t="shared" ca="1" si="85"/>
        <v>2.8016691826284745E-3</v>
      </c>
      <c r="X350" s="17">
        <f t="shared" ca="1" si="86"/>
        <v>0</v>
      </c>
      <c r="Y350" s="17" t="str">
        <f t="shared" ca="1" si="87"/>
        <v/>
      </c>
      <c r="Z350" s="17"/>
      <c r="AA350" s="17">
        <f t="shared" si="88"/>
        <v>1.7297096414548685E-2</v>
      </c>
      <c r="AB350" s="17">
        <f t="shared" ca="1" si="89"/>
        <v>-1.449542723192021E-2</v>
      </c>
    </row>
    <row r="351" spans="2:28" x14ac:dyDescent="0.15">
      <c r="B351" s="2">
        <f t="shared" ca="1" si="79"/>
        <v>334</v>
      </c>
      <c r="D351" s="3">
        <f t="shared" si="80"/>
        <v>42947</v>
      </c>
      <c r="E351" s="4" t="str">
        <f t="shared" si="76"/>
        <v/>
      </c>
      <c r="F351" s="9" t="str">
        <f ca="1">IFERROR(Returns!E351/E$18-1,"")</f>
        <v/>
      </c>
      <c r="G351" s="4" t="str">
        <f t="shared" si="77"/>
        <v/>
      </c>
      <c r="H351" s="9" t="str">
        <f>IFERROR(Returns!G351/G$18-1,"")</f>
        <v/>
      </c>
      <c r="I351" s="9"/>
      <c r="J351" s="17">
        <f t="shared" ca="1" si="75"/>
        <v>0</v>
      </c>
      <c r="K351" s="17">
        <f t="shared" ca="1" si="81"/>
        <v>0</v>
      </c>
      <c r="L351" s="17" t="str">
        <f t="shared" ca="1" si="82"/>
        <v/>
      </c>
      <c r="M351" s="9"/>
      <c r="N351" s="17" t="str">
        <f t="shared" si="83"/>
        <v/>
      </c>
      <c r="O351" s="17" t="str">
        <f t="shared" ca="1" si="84"/>
        <v/>
      </c>
      <c r="Q351" s="3">
        <f>+'Share Values'!E345</f>
        <v>42398</v>
      </c>
      <c r="R351" s="4">
        <f ca="1">+'Share Values'!CD345</f>
        <v>980719.10199999996</v>
      </c>
      <c r="S351" s="9">
        <f t="shared" ca="1" si="78"/>
        <v>-1.9280897999999991E-2</v>
      </c>
      <c r="T351" s="4">
        <f>+'Share Values'!C345</f>
        <v>12822.1</v>
      </c>
      <c r="U351" s="9">
        <f>Returns!T351/Returns!$T$18-1</f>
        <v>-0.1339578802328879</v>
      </c>
      <c r="V351" s="9"/>
      <c r="W351" s="17">
        <f t="shared" ca="1" si="85"/>
        <v>6.3048847074209657E-3</v>
      </c>
      <c r="X351" s="17">
        <f t="shared" ca="1" si="86"/>
        <v>0</v>
      </c>
      <c r="Y351" s="17" t="str">
        <f t="shared" ca="1" si="87"/>
        <v/>
      </c>
      <c r="Z351" s="17"/>
      <c r="AA351" s="17">
        <f t="shared" si="88"/>
        <v>1.8281593722949019E-2</v>
      </c>
      <c r="AB351" s="17">
        <f t="shared" ca="1" si="89"/>
        <v>-1.1976709015528053E-2</v>
      </c>
    </row>
    <row r="352" spans="2:28" x14ac:dyDescent="0.15">
      <c r="B352" s="2">
        <f t="shared" ca="1" si="79"/>
        <v>335</v>
      </c>
      <c r="D352" s="3">
        <f t="shared" si="80"/>
        <v>42948</v>
      </c>
      <c r="E352" s="4" t="str">
        <f t="shared" si="76"/>
        <v/>
      </c>
      <c r="F352" s="9" t="str">
        <f ca="1">IFERROR(Returns!E352/E$18-1,"")</f>
        <v/>
      </c>
      <c r="G352" s="4" t="str">
        <f t="shared" si="77"/>
        <v/>
      </c>
      <c r="H352" s="9" t="str">
        <f>IFERROR(Returns!G352/G$18-1,"")</f>
        <v/>
      </c>
      <c r="I352" s="9"/>
      <c r="J352" s="17">
        <f t="shared" ca="1" si="75"/>
        <v>0</v>
      </c>
      <c r="K352" s="17">
        <f t="shared" ca="1" si="81"/>
        <v>0</v>
      </c>
      <c r="L352" s="17" t="str">
        <f t="shared" ca="1" si="82"/>
        <v/>
      </c>
      <c r="M352" s="9"/>
      <c r="N352" s="17" t="str">
        <f t="shared" si="83"/>
        <v/>
      </c>
      <c r="O352" s="17" t="str">
        <f t="shared" ca="1" si="84"/>
        <v/>
      </c>
      <c r="Q352" s="3">
        <f>+'Share Values'!E346</f>
        <v>42401</v>
      </c>
      <c r="R352" s="4">
        <f ca="1">+'Share Values'!CD346</f>
        <v>976106.63199999998</v>
      </c>
      <c r="S352" s="9">
        <f t="shared" ca="1" si="78"/>
        <v>-2.389336799999997E-2</v>
      </c>
      <c r="T352" s="4">
        <f>+'Share Values'!C346</f>
        <v>12674.4</v>
      </c>
      <c r="U352" s="9">
        <f>Returns!T352/Returns!$T$18-1</f>
        <v>-0.14393397003795916</v>
      </c>
      <c r="V352" s="9"/>
      <c r="W352" s="17">
        <f t="shared" ca="1" si="85"/>
        <v>-4.7031509742123667E-3</v>
      </c>
      <c r="X352" s="17">
        <f t="shared" ca="1" si="86"/>
        <v>-4.7031509742123667E-3</v>
      </c>
      <c r="Y352" s="17">
        <f t="shared" ca="1" si="87"/>
        <v>-4.7031509742123667E-3</v>
      </c>
      <c r="Z352" s="17"/>
      <c r="AA352" s="17">
        <f t="shared" si="88"/>
        <v>-1.1519173926268E-2</v>
      </c>
      <c r="AB352" s="17">
        <f t="shared" ca="1" si="89"/>
        <v>6.8160229520556337E-3</v>
      </c>
    </row>
    <row r="353" spans="2:28" x14ac:dyDescent="0.15">
      <c r="B353" s="2">
        <f t="shared" ca="1" si="79"/>
        <v>336</v>
      </c>
      <c r="D353" s="3">
        <f t="shared" si="80"/>
        <v>42949</v>
      </c>
      <c r="E353" s="4" t="str">
        <f t="shared" si="76"/>
        <v/>
      </c>
      <c r="F353" s="9" t="str">
        <f ca="1">IFERROR(Returns!E353/E$18-1,"")</f>
        <v/>
      </c>
      <c r="G353" s="4" t="str">
        <f t="shared" si="77"/>
        <v/>
      </c>
      <c r="H353" s="9" t="str">
        <f>IFERROR(Returns!G353/G$18-1,"")</f>
        <v/>
      </c>
      <c r="I353" s="9"/>
      <c r="J353" s="17">
        <f t="shared" ca="1" si="75"/>
        <v>0</v>
      </c>
      <c r="K353" s="17">
        <f t="shared" ca="1" si="81"/>
        <v>0</v>
      </c>
      <c r="L353" s="17" t="str">
        <f t="shared" ca="1" si="82"/>
        <v/>
      </c>
      <c r="M353" s="9"/>
      <c r="N353" s="17" t="str">
        <f t="shared" si="83"/>
        <v/>
      </c>
      <c r="O353" s="17" t="str">
        <f t="shared" ca="1" si="84"/>
        <v/>
      </c>
      <c r="Q353" s="3">
        <f>+'Share Values'!E347</f>
        <v>42402</v>
      </c>
      <c r="R353" s="4">
        <f ca="1">+'Share Values'!CD347</f>
        <v>971422.71200000006</v>
      </c>
      <c r="S353" s="9">
        <f t="shared" ca="1" si="78"/>
        <v>-2.8577287999999923E-2</v>
      </c>
      <c r="T353" s="4">
        <f>+'Share Values'!C347</f>
        <v>12442.3</v>
      </c>
      <c r="U353" s="9">
        <f>Returns!T353/Returns!$T$18-1</f>
        <v>-0.15961068258878519</v>
      </c>
      <c r="V353" s="9"/>
      <c r="W353" s="17">
        <f t="shared" ca="1" si="85"/>
        <v>-4.7985740967693147E-3</v>
      </c>
      <c r="X353" s="17">
        <f t="shared" ca="1" si="86"/>
        <v>-4.7985740967693147E-3</v>
      </c>
      <c r="Y353" s="17">
        <f t="shared" ca="1" si="87"/>
        <v>-9.4791566525436188E-3</v>
      </c>
      <c r="Z353" s="17"/>
      <c r="AA353" s="17">
        <f t="shared" si="88"/>
        <v>-1.8312503944959979E-2</v>
      </c>
      <c r="AB353" s="17">
        <f t="shared" ca="1" si="89"/>
        <v>1.3513929848190664E-2</v>
      </c>
    </row>
    <row r="354" spans="2:28" x14ac:dyDescent="0.15">
      <c r="B354" s="2">
        <f t="shared" ca="1" si="79"/>
        <v>337</v>
      </c>
      <c r="D354" s="3">
        <f t="shared" si="80"/>
        <v>42950</v>
      </c>
      <c r="E354" s="4" t="str">
        <f t="shared" si="76"/>
        <v/>
      </c>
      <c r="F354" s="9" t="str">
        <f ca="1">IFERROR(Returns!E354/E$18-1,"")</f>
        <v/>
      </c>
      <c r="G354" s="4" t="str">
        <f t="shared" si="77"/>
        <v/>
      </c>
      <c r="H354" s="9" t="str">
        <f>IFERROR(Returns!G354/G$18-1,"")</f>
        <v/>
      </c>
      <c r="I354" s="9"/>
      <c r="J354" s="17">
        <f t="shared" ca="1" si="75"/>
        <v>0</v>
      </c>
      <c r="K354" s="17">
        <f t="shared" ca="1" si="81"/>
        <v>0</v>
      </c>
      <c r="L354" s="17" t="str">
        <f t="shared" ca="1" si="82"/>
        <v/>
      </c>
      <c r="M354" s="9"/>
      <c r="N354" s="17" t="str">
        <f t="shared" si="83"/>
        <v/>
      </c>
      <c r="O354" s="17" t="str">
        <f t="shared" ca="1" si="84"/>
        <v/>
      </c>
      <c r="Q354" s="3">
        <f>+'Share Values'!E348</f>
        <v>42403</v>
      </c>
      <c r="R354" s="4">
        <f ca="1">+'Share Values'!CD348</f>
        <v>972289.24199999997</v>
      </c>
      <c r="S354" s="9">
        <f t="shared" ca="1" si="78"/>
        <v>-2.7710758000000002E-2</v>
      </c>
      <c r="T354" s="4">
        <f>+'Share Values'!C348</f>
        <v>12593</v>
      </c>
      <c r="U354" s="9">
        <f>Returns!T354/Returns!$T$18-1</f>
        <v>-0.1494319640131303</v>
      </c>
      <c r="V354" s="9"/>
      <c r="W354" s="17">
        <f t="shared" ca="1" si="85"/>
        <v>8.9202155693457463E-4</v>
      </c>
      <c r="X354" s="17">
        <f t="shared" ca="1" si="86"/>
        <v>0</v>
      </c>
      <c r="Y354" s="17" t="str">
        <f t="shared" ca="1" si="87"/>
        <v/>
      </c>
      <c r="Z354" s="17"/>
      <c r="AA354" s="17">
        <f t="shared" si="88"/>
        <v>1.2111908569959029E-2</v>
      </c>
      <c r="AB354" s="17">
        <f t="shared" ca="1" si="89"/>
        <v>-1.1219887013024454E-2</v>
      </c>
    </row>
    <row r="355" spans="2:28" x14ac:dyDescent="0.15">
      <c r="B355" s="2">
        <f t="shared" ca="1" si="79"/>
        <v>338</v>
      </c>
      <c r="D355" s="3">
        <f t="shared" si="80"/>
        <v>42951</v>
      </c>
      <c r="E355" s="4" t="str">
        <f t="shared" si="76"/>
        <v/>
      </c>
      <c r="F355" s="9" t="str">
        <f ca="1">IFERROR(Returns!E355/E$18-1,"")</f>
        <v/>
      </c>
      <c r="G355" s="4" t="str">
        <f t="shared" si="77"/>
        <v/>
      </c>
      <c r="H355" s="9" t="str">
        <f>IFERROR(Returns!G355/G$18-1,"")</f>
        <v/>
      </c>
      <c r="I355" s="9"/>
      <c r="J355" s="17">
        <f t="shared" ca="1" si="75"/>
        <v>0</v>
      </c>
      <c r="K355" s="17">
        <f t="shared" ca="1" si="81"/>
        <v>0</v>
      </c>
      <c r="L355" s="17" t="str">
        <f t="shared" ca="1" si="82"/>
        <v/>
      </c>
      <c r="M355" s="9"/>
      <c r="N355" s="17" t="str">
        <f t="shared" si="83"/>
        <v/>
      </c>
      <c r="O355" s="17" t="str">
        <f t="shared" ca="1" si="84"/>
        <v/>
      </c>
      <c r="Q355" s="3">
        <f>+'Share Values'!E349</f>
        <v>42404</v>
      </c>
      <c r="R355" s="4">
        <f ca="1">+'Share Values'!CD349</f>
        <v>980538.23200000008</v>
      </c>
      <c r="S355" s="9">
        <f t="shared" ca="1" si="78"/>
        <v>-1.9461767999999879E-2</v>
      </c>
      <c r="T355" s="4">
        <f>+'Share Values'!C349</f>
        <v>12774.5</v>
      </c>
      <c r="U355" s="9">
        <f>Returns!T355/Returns!$T$18-1</f>
        <v>-0.13717292339281606</v>
      </c>
      <c r="V355" s="9"/>
      <c r="W355" s="17">
        <f t="shared" ca="1" si="85"/>
        <v>8.4840905809386857E-3</v>
      </c>
      <c r="X355" s="17">
        <f t="shared" ca="1" si="86"/>
        <v>0</v>
      </c>
      <c r="Y355" s="17" t="str">
        <f t="shared" ca="1" si="87"/>
        <v/>
      </c>
      <c r="Z355" s="17"/>
      <c r="AA355" s="17">
        <f t="shared" si="88"/>
        <v>1.4412768998649961E-2</v>
      </c>
      <c r="AB355" s="17">
        <f t="shared" ca="1" si="89"/>
        <v>-5.928678417711275E-3</v>
      </c>
    </row>
    <row r="356" spans="2:28" x14ac:dyDescent="0.15">
      <c r="B356" s="2">
        <f t="shared" ca="1" si="79"/>
        <v>339</v>
      </c>
      <c r="D356" s="3">
        <f t="shared" si="80"/>
        <v>42952</v>
      </c>
      <c r="E356" s="4" t="str">
        <f t="shared" si="76"/>
        <v/>
      </c>
      <c r="F356" s="9" t="str">
        <f ca="1">IFERROR(Returns!E356/E$18-1,"")</f>
        <v/>
      </c>
      <c r="G356" s="4" t="str">
        <f t="shared" si="77"/>
        <v/>
      </c>
      <c r="H356" s="9" t="str">
        <f>IFERROR(Returns!G356/G$18-1,"")</f>
        <v/>
      </c>
      <c r="I356" s="9"/>
      <c r="J356" s="17">
        <f t="shared" ca="1" si="75"/>
        <v>0</v>
      </c>
      <c r="K356" s="17">
        <f t="shared" ca="1" si="81"/>
        <v>0</v>
      </c>
      <c r="L356" s="17" t="str">
        <f t="shared" ca="1" si="82"/>
        <v/>
      </c>
      <c r="M356" s="9"/>
      <c r="N356" s="17" t="str">
        <f t="shared" si="83"/>
        <v/>
      </c>
      <c r="O356" s="17" t="str">
        <f t="shared" ca="1" si="84"/>
        <v/>
      </c>
      <c r="Q356" s="3">
        <f>+'Share Values'!E350</f>
        <v>42405</v>
      </c>
      <c r="R356" s="4">
        <f ca="1">+'Share Values'!CD350</f>
        <v>981455.18200000003</v>
      </c>
      <c r="S356" s="9">
        <f t="shared" ca="1" si="78"/>
        <v>-1.8544817999999963E-2</v>
      </c>
      <c r="T356" s="4">
        <f>+'Share Values'!C350</f>
        <v>12764</v>
      </c>
      <c r="U356" s="9">
        <f>Returns!T356/Returns!$T$18-1</f>
        <v>-0.13788212408985911</v>
      </c>
      <c r="V356" s="9"/>
      <c r="W356" s="17">
        <f t="shared" ca="1" si="85"/>
        <v>9.3514966584185011E-4</v>
      </c>
      <c r="X356" s="17">
        <f t="shared" ca="1" si="86"/>
        <v>0</v>
      </c>
      <c r="Y356" s="17" t="str">
        <f t="shared" ca="1" si="87"/>
        <v/>
      </c>
      <c r="Z356" s="17"/>
      <c r="AA356" s="17">
        <f t="shared" si="88"/>
        <v>-8.2194997847273576E-4</v>
      </c>
      <c r="AB356" s="17">
        <f t="shared" ca="1" si="89"/>
        <v>1.7570996443145859E-3</v>
      </c>
    </row>
    <row r="357" spans="2:28" x14ac:dyDescent="0.15">
      <c r="B357" s="2">
        <f t="shared" ca="1" si="79"/>
        <v>340</v>
      </c>
      <c r="D357" s="3">
        <f t="shared" si="80"/>
        <v>42953</v>
      </c>
      <c r="E357" s="4" t="str">
        <f t="shared" si="76"/>
        <v/>
      </c>
      <c r="F357" s="9" t="str">
        <f ca="1">IFERROR(Returns!E357/E$18-1,"")</f>
        <v/>
      </c>
      <c r="G357" s="4" t="str">
        <f t="shared" si="77"/>
        <v/>
      </c>
      <c r="H357" s="9" t="str">
        <f>IFERROR(Returns!G357/G$18-1,"")</f>
        <v/>
      </c>
      <c r="I357" s="9"/>
      <c r="J357" s="17">
        <f t="shared" ca="1" si="75"/>
        <v>0</v>
      </c>
      <c r="K357" s="17">
        <f t="shared" ca="1" si="81"/>
        <v>0</v>
      </c>
      <c r="L357" s="17" t="str">
        <f t="shared" ca="1" si="82"/>
        <v/>
      </c>
      <c r="M357" s="9"/>
      <c r="N357" s="17" t="str">
        <f t="shared" si="83"/>
        <v/>
      </c>
      <c r="O357" s="17" t="str">
        <f t="shared" ca="1" si="84"/>
        <v/>
      </c>
      <c r="Q357" s="3">
        <f>+'Share Values'!E351</f>
        <v>42408</v>
      </c>
      <c r="R357" s="4">
        <f ca="1">+'Share Values'!CD351</f>
        <v>984157.69200000004</v>
      </c>
      <c r="S357" s="9">
        <f t="shared" ca="1" si="78"/>
        <v>-1.5842307999999972E-2</v>
      </c>
      <c r="T357" s="4">
        <f>+'Share Values'!C351</f>
        <v>12535.4</v>
      </c>
      <c r="U357" s="9">
        <f>Returns!T357/Returns!$T$18-1</f>
        <v>-0.15332243640833754</v>
      </c>
      <c r="V357" s="9"/>
      <c r="W357" s="17">
        <f t="shared" ca="1" si="85"/>
        <v>2.7535745386690902E-3</v>
      </c>
      <c r="X357" s="17">
        <f t="shared" ca="1" si="86"/>
        <v>0</v>
      </c>
      <c r="Y357" s="17" t="str">
        <f t="shared" ca="1" si="87"/>
        <v/>
      </c>
      <c r="Z357" s="17"/>
      <c r="AA357" s="17">
        <f t="shared" si="88"/>
        <v>-1.7909746161078099E-2</v>
      </c>
      <c r="AB357" s="17">
        <f t="shared" ca="1" si="89"/>
        <v>2.066332069974719E-2</v>
      </c>
    </row>
    <row r="358" spans="2:28" x14ac:dyDescent="0.15">
      <c r="B358" s="2">
        <f t="shared" ca="1" si="79"/>
        <v>341</v>
      </c>
      <c r="D358" s="3">
        <f t="shared" si="80"/>
        <v>42954</v>
      </c>
      <c r="E358" s="4" t="str">
        <f t="shared" si="76"/>
        <v/>
      </c>
      <c r="F358" s="9" t="str">
        <f ca="1">IFERROR(Returns!E358/E$18-1,"")</f>
        <v/>
      </c>
      <c r="G358" s="4" t="str">
        <f t="shared" si="77"/>
        <v/>
      </c>
      <c r="H358" s="9" t="str">
        <f>IFERROR(Returns!G358/G$18-1,"")</f>
        <v/>
      </c>
      <c r="I358" s="9"/>
      <c r="J358" s="17">
        <f t="shared" ca="1" si="75"/>
        <v>0</v>
      </c>
      <c r="K358" s="17">
        <f t="shared" ca="1" si="81"/>
        <v>0</v>
      </c>
      <c r="L358" s="17" t="str">
        <f t="shared" ca="1" si="82"/>
        <v/>
      </c>
      <c r="M358" s="9"/>
      <c r="N358" s="17" t="str">
        <f t="shared" si="83"/>
        <v/>
      </c>
      <c r="O358" s="17" t="str">
        <f t="shared" ca="1" si="84"/>
        <v/>
      </c>
      <c r="Q358" s="3">
        <f>+'Share Values'!E352</f>
        <v>42409</v>
      </c>
      <c r="R358" s="4">
        <f ca="1">+'Share Values'!CD352</f>
        <v>978546.30200000003</v>
      </c>
      <c r="S358" s="9">
        <f t="shared" ca="1" si="78"/>
        <v>-2.1453697999999966E-2</v>
      </c>
      <c r="T358" s="4">
        <f>+'Share Values'!C352</f>
        <v>12282.7</v>
      </c>
      <c r="U358" s="9">
        <f>Returns!T358/Returns!$T$18-1</f>
        <v>-0.17039053318383823</v>
      </c>
      <c r="V358" s="9"/>
      <c r="W358" s="17">
        <f t="shared" ca="1" si="85"/>
        <v>-5.7017183786843839E-3</v>
      </c>
      <c r="X358" s="17">
        <f t="shared" ca="1" si="86"/>
        <v>-5.7017183786843839E-3</v>
      </c>
      <c r="Y358" s="17">
        <f t="shared" ca="1" si="87"/>
        <v>-5.7017183786843839E-3</v>
      </c>
      <c r="Z358" s="17"/>
      <c r="AA358" s="17">
        <f t="shared" si="88"/>
        <v>-2.0158909966973448E-2</v>
      </c>
      <c r="AB358" s="17">
        <f t="shared" ca="1" si="89"/>
        <v>1.4457191588289064E-2</v>
      </c>
    </row>
    <row r="359" spans="2:28" x14ac:dyDescent="0.15">
      <c r="B359" s="2">
        <f t="shared" ca="1" si="79"/>
        <v>342</v>
      </c>
      <c r="D359" s="3">
        <f t="shared" si="80"/>
        <v>42955</v>
      </c>
      <c r="E359" s="4" t="str">
        <f t="shared" si="76"/>
        <v/>
      </c>
      <c r="F359" s="9" t="str">
        <f ca="1">IFERROR(Returns!E359/E$18-1,"")</f>
        <v/>
      </c>
      <c r="G359" s="4" t="str">
        <f t="shared" si="77"/>
        <v/>
      </c>
      <c r="H359" s="9" t="str">
        <f>IFERROR(Returns!G359/G$18-1,"")</f>
        <v/>
      </c>
      <c r="I359" s="9"/>
      <c r="J359" s="17">
        <f t="shared" ca="1" si="75"/>
        <v>0</v>
      </c>
      <c r="K359" s="17">
        <f t="shared" ca="1" si="81"/>
        <v>0</v>
      </c>
      <c r="L359" s="17" t="str">
        <f t="shared" ca="1" si="82"/>
        <v/>
      </c>
      <c r="M359" s="9"/>
      <c r="N359" s="17" t="str">
        <f t="shared" si="83"/>
        <v/>
      </c>
      <c r="O359" s="17" t="str">
        <f t="shared" ca="1" si="84"/>
        <v/>
      </c>
      <c r="Q359" s="3">
        <f>+'Share Values'!E353</f>
        <v>42410</v>
      </c>
      <c r="R359" s="4">
        <f ca="1">+'Share Values'!CD353</f>
        <v>981208.05200000003</v>
      </c>
      <c r="S359" s="9">
        <f t="shared" ca="1" si="78"/>
        <v>-1.8791947999999947E-2</v>
      </c>
      <c r="T359" s="4">
        <f>+'Share Values'!C353</f>
        <v>12185.7</v>
      </c>
      <c r="U359" s="9">
        <f>Returns!T359/Returns!$T$18-1</f>
        <v>-0.17694219676604472</v>
      </c>
      <c r="V359" s="9"/>
      <c r="W359" s="17">
        <f t="shared" ca="1" si="85"/>
        <v>2.7201063399451275E-3</v>
      </c>
      <c r="X359" s="17">
        <f t="shared" ca="1" si="86"/>
        <v>0</v>
      </c>
      <c r="Y359" s="17" t="str">
        <f t="shared" ca="1" si="87"/>
        <v/>
      </c>
      <c r="Z359" s="17"/>
      <c r="AA359" s="17">
        <f t="shared" si="88"/>
        <v>-7.8972864272512933E-3</v>
      </c>
      <c r="AB359" s="17">
        <f t="shared" ca="1" si="89"/>
        <v>1.0617392767196421E-2</v>
      </c>
    </row>
    <row r="360" spans="2:28" x14ac:dyDescent="0.15">
      <c r="B360" s="2">
        <f t="shared" ca="1" si="79"/>
        <v>343</v>
      </c>
      <c r="D360" s="3">
        <f t="shared" si="80"/>
        <v>42956</v>
      </c>
      <c r="E360" s="4" t="str">
        <f t="shared" si="76"/>
        <v/>
      </c>
      <c r="F360" s="9" t="str">
        <f ca="1">IFERROR(Returns!E360/E$18-1,"")</f>
        <v/>
      </c>
      <c r="G360" s="4" t="str">
        <f t="shared" si="77"/>
        <v/>
      </c>
      <c r="H360" s="9" t="str">
        <f>IFERROR(Returns!G360/G$18-1,"")</f>
        <v/>
      </c>
      <c r="I360" s="9"/>
      <c r="J360" s="17">
        <f t="shared" ca="1" si="75"/>
        <v>0</v>
      </c>
      <c r="K360" s="17">
        <f t="shared" ca="1" si="81"/>
        <v>0</v>
      </c>
      <c r="L360" s="17" t="str">
        <f t="shared" ca="1" si="82"/>
        <v/>
      </c>
      <c r="M360" s="9"/>
      <c r="N360" s="17" t="str">
        <f t="shared" si="83"/>
        <v/>
      </c>
      <c r="O360" s="17" t="str">
        <f t="shared" ca="1" si="84"/>
        <v/>
      </c>
      <c r="Q360" s="3">
        <f>+'Share Values'!E354</f>
        <v>42411</v>
      </c>
      <c r="R360" s="4">
        <f ca="1">+'Share Values'!CD354</f>
        <v>985629.44200000004</v>
      </c>
      <c r="S360" s="9">
        <f t="shared" ca="1" si="78"/>
        <v>-1.4370557999999978E-2</v>
      </c>
      <c r="T360" s="4">
        <f>+'Share Values'!C354</f>
        <v>12087.4</v>
      </c>
      <c r="U360" s="9">
        <f>Returns!T360/Returns!$T$18-1</f>
        <v>-0.18358166614883764</v>
      </c>
      <c r="V360" s="9"/>
      <c r="W360" s="17">
        <f t="shared" ca="1" si="85"/>
        <v>4.5060677916246572E-3</v>
      </c>
      <c r="X360" s="17">
        <f t="shared" ca="1" si="86"/>
        <v>0</v>
      </c>
      <c r="Y360" s="17" t="str">
        <f t="shared" ca="1" si="87"/>
        <v/>
      </c>
      <c r="Z360" s="17"/>
      <c r="AA360" s="17">
        <f t="shared" si="88"/>
        <v>-8.0668324347391573E-3</v>
      </c>
      <c r="AB360" s="17">
        <f t="shared" ca="1" si="89"/>
        <v>1.2572900226363815E-2</v>
      </c>
    </row>
    <row r="361" spans="2:28" x14ac:dyDescent="0.15">
      <c r="B361" s="2">
        <f t="shared" ca="1" si="79"/>
        <v>344</v>
      </c>
      <c r="D361" s="3">
        <f t="shared" si="80"/>
        <v>42957</v>
      </c>
      <c r="E361" s="4" t="str">
        <f t="shared" si="76"/>
        <v/>
      </c>
      <c r="F361" s="9" t="str">
        <f ca="1">IFERROR(Returns!E361/E$18-1,"")</f>
        <v/>
      </c>
      <c r="G361" s="4" t="str">
        <f t="shared" si="77"/>
        <v/>
      </c>
      <c r="H361" s="9" t="str">
        <f>IFERROR(Returns!G361/G$18-1,"")</f>
        <v/>
      </c>
      <c r="I361" s="9"/>
      <c r="J361" s="17">
        <f t="shared" ca="1" si="75"/>
        <v>0</v>
      </c>
      <c r="K361" s="17">
        <f t="shared" ca="1" si="81"/>
        <v>0</v>
      </c>
      <c r="L361" s="17" t="str">
        <f t="shared" ca="1" si="82"/>
        <v/>
      </c>
      <c r="M361" s="9"/>
      <c r="N361" s="17" t="str">
        <f t="shared" si="83"/>
        <v/>
      </c>
      <c r="O361" s="17" t="str">
        <f t="shared" ca="1" si="84"/>
        <v/>
      </c>
      <c r="Q361" s="3">
        <f>+'Share Values'!E355</f>
        <v>42412</v>
      </c>
      <c r="R361" s="4">
        <f ca="1">+'Share Values'!CD355</f>
        <v>985661.522</v>
      </c>
      <c r="S361" s="9">
        <f t="shared" ca="1" si="78"/>
        <v>-1.4338477999999988E-2</v>
      </c>
      <c r="T361" s="4">
        <f>+'Share Values'!C355</f>
        <v>12381.2</v>
      </c>
      <c r="U361" s="9">
        <f>Returns!T361/Returns!$T$18-1</f>
        <v>-0.16373755521633993</v>
      </c>
      <c r="V361" s="9"/>
      <c r="W361" s="17">
        <f t="shared" ca="1" si="85"/>
        <v>3.2547729027720962E-5</v>
      </c>
      <c r="X361" s="17">
        <f t="shared" ca="1" si="86"/>
        <v>0</v>
      </c>
      <c r="Y361" s="17" t="str">
        <f t="shared" ca="1" si="87"/>
        <v/>
      </c>
      <c r="Z361" s="17"/>
      <c r="AA361" s="17">
        <f t="shared" si="88"/>
        <v>2.4306302430630256E-2</v>
      </c>
      <c r="AB361" s="17">
        <f t="shared" ca="1" si="89"/>
        <v>-2.4273754701602535E-2</v>
      </c>
    </row>
    <row r="362" spans="2:28" x14ac:dyDescent="0.15">
      <c r="B362" s="2">
        <f t="shared" ca="1" si="79"/>
        <v>345</v>
      </c>
      <c r="D362" s="3">
        <f t="shared" si="80"/>
        <v>42958</v>
      </c>
      <c r="E362" s="4" t="str">
        <f t="shared" si="76"/>
        <v/>
      </c>
      <c r="F362" s="9" t="str">
        <f ca="1">IFERROR(Returns!E362/E$18-1,"")</f>
        <v/>
      </c>
      <c r="G362" s="4" t="str">
        <f t="shared" si="77"/>
        <v/>
      </c>
      <c r="H362" s="9" t="str">
        <f>IFERROR(Returns!G362/G$18-1,"")</f>
        <v/>
      </c>
      <c r="I362" s="9"/>
      <c r="J362" s="17">
        <f t="shared" ca="1" si="75"/>
        <v>0</v>
      </c>
      <c r="K362" s="17">
        <f t="shared" ca="1" si="81"/>
        <v>0</v>
      </c>
      <c r="L362" s="17" t="str">
        <f t="shared" ca="1" si="82"/>
        <v/>
      </c>
      <c r="M362" s="9"/>
      <c r="N362" s="17" t="str">
        <f t="shared" si="83"/>
        <v/>
      </c>
      <c r="O362" s="17" t="str">
        <f t="shared" ca="1" si="84"/>
        <v/>
      </c>
      <c r="Q362" s="3">
        <f>+'Share Values'!E356</f>
        <v>42416</v>
      </c>
      <c r="R362" s="4">
        <f ca="1">+'Share Values'!CD356</f>
        <v>987468.73199999996</v>
      </c>
      <c r="S362" s="9">
        <f t="shared" ca="1" si="78"/>
        <v>-1.253126800000004E-2</v>
      </c>
      <c r="T362" s="4">
        <f>+'Share Values'!C356</f>
        <v>12555</v>
      </c>
      <c r="U362" s="9">
        <f>Returns!T362/Returns!$T$18-1</f>
        <v>-0.1519985951071906</v>
      </c>
      <c r="V362" s="9"/>
      <c r="W362" s="17">
        <f t="shared" ca="1" si="85"/>
        <v>1.8334995935855858E-3</v>
      </c>
      <c r="X362" s="17">
        <f t="shared" ca="1" si="86"/>
        <v>0</v>
      </c>
      <c r="Y362" s="17" t="str">
        <f t="shared" ca="1" si="87"/>
        <v/>
      </c>
      <c r="Z362" s="17"/>
      <c r="AA362" s="17">
        <f t="shared" si="88"/>
        <v>1.4037411559461033E-2</v>
      </c>
      <c r="AB362" s="17">
        <f t="shared" ca="1" si="89"/>
        <v>-1.2203911965875447E-2</v>
      </c>
    </row>
    <row r="363" spans="2:28" x14ac:dyDescent="0.15">
      <c r="B363" s="2">
        <f t="shared" ca="1" si="79"/>
        <v>346</v>
      </c>
      <c r="D363" s="3">
        <f t="shared" si="80"/>
        <v>42959</v>
      </c>
      <c r="E363" s="4" t="str">
        <f t="shared" si="76"/>
        <v/>
      </c>
      <c r="F363" s="9" t="str">
        <f ca="1">IFERROR(Returns!E363/E$18-1,"")</f>
        <v/>
      </c>
      <c r="G363" s="4" t="str">
        <f t="shared" si="77"/>
        <v/>
      </c>
      <c r="H363" s="9" t="str">
        <f>IFERROR(Returns!G363/G$18-1,"")</f>
        <v/>
      </c>
      <c r="I363" s="9"/>
      <c r="J363" s="17">
        <f t="shared" ca="1" si="75"/>
        <v>0</v>
      </c>
      <c r="K363" s="17">
        <f t="shared" ca="1" si="81"/>
        <v>0</v>
      </c>
      <c r="L363" s="17" t="str">
        <f t="shared" ca="1" si="82"/>
        <v/>
      </c>
      <c r="M363" s="9"/>
      <c r="N363" s="17" t="str">
        <f t="shared" si="83"/>
        <v/>
      </c>
      <c r="O363" s="17" t="str">
        <f t="shared" ca="1" si="84"/>
        <v/>
      </c>
      <c r="Q363" s="3">
        <f>+'Share Values'!E357</f>
        <v>42417</v>
      </c>
      <c r="R363" s="4">
        <f ca="1">+'Share Values'!CD357</f>
        <v>999008.10199999996</v>
      </c>
      <c r="S363" s="9">
        <f t="shared" ca="1" si="78"/>
        <v>-9.9189799999999106E-4</v>
      </c>
      <c r="T363" s="4">
        <f>+'Share Values'!C357</f>
        <v>12867.2</v>
      </c>
      <c r="U363" s="9">
        <f>Returns!T363/Returns!$T$18-1</f>
        <v>-0.13091169438177952</v>
      </c>
      <c r="V363" s="9"/>
      <c r="W363" s="17">
        <f t="shared" ca="1" si="85"/>
        <v>1.1685807991741015E-2</v>
      </c>
      <c r="X363" s="17">
        <f t="shared" ca="1" si="86"/>
        <v>0</v>
      </c>
      <c r="Y363" s="17" t="str">
        <f t="shared" ca="1" si="87"/>
        <v/>
      </c>
      <c r="Z363" s="17"/>
      <c r="AA363" s="17">
        <f t="shared" si="88"/>
        <v>2.4866587017124742E-2</v>
      </c>
      <c r="AB363" s="17">
        <f t="shared" ca="1" si="89"/>
        <v>-1.3180779025383726E-2</v>
      </c>
    </row>
    <row r="364" spans="2:28" x14ac:dyDescent="0.15">
      <c r="B364" s="2">
        <f t="shared" ca="1" si="79"/>
        <v>347</v>
      </c>
      <c r="D364" s="3">
        <f t="shared" si="80"/>
        <v>42960</v>
      </c>
      <c r="E364" s="4" t="str">
        <f t="shared" si="76"/>
        <v/>
      </c>
      <c r="F364" s="9" t="str">
        <f ca="1">IFERROR(Returns!E364/E$18-1,"")</f>
        <v/>
      </c>
      <c r="G364" s="4" t="str">
        <f t="shared" si="77"/>
        <v/>
      </c>
      <c r="H364" s="9" t="str">
        <f>IFERROR(Returns!G364/G$18-1,"")</f>
        <v/>
      </c>
      <c r="I364" s="9"/>
      <c r="J364" s="17">
        <f t="shared" ca="1" si="75"/>
        <v>0</v>
      </c>
      <c r="K364" s="17">
        <f t="shared" ca="1" si="81"/>
        <v>0</v>
      </c>
      <c r="L364" s="17" t="str">
        <f t="shared" ca="1" si="82"/>
        <v/>
      </c>
      <c r="M364" s="9"/>
      <c r="N364" s="17" t="str">
        <f t="shared" si="83"/>
        <v/>
      </c>
      <c r="O364" s="17" t="str">
        <f t="shared" ca="1" si="84"/>
        <v/>
      </c>
      <c r="Q364" s="3">
        <f>+'Share Values'!E358</f>
        <v>42418</v>
      </c>
      <c r="R364" s="4">
        <f ca="1">+'Share Values'!CD358</f>
        <v>1005623.3319999999</v>
      </c>
      <c r="S364" s="9">
        <f t="shared" ca="1" si="78"/>
        <v>5.6233319999998699E-3</v>
      </c>
      <c r="T364" s="4">
        <f>+'Share Values'!C358</f>
        <v>12931.4</v>
      </c>
      <c r="U364" s="9">
        <f>Returns!T364/Returns!$T$18-1</f>
        <v>-0.12657543869128829</v>
      </c>
      <c r="V364" s="9"/>
      <c r="W364" s="17">
        <f t="shared" ca="1" si="85"/>
        <v>6.6217981483396304E-3</v>
      </c>
      <c r="X364" s="17">
        <f t="shared" ca="1" si="86"/>
        <v>0</v>
      </c>
      <c r="Y364" s="17" t="str">
        <f t="shared" ca="1" si="87"/>
        <v/>
      </c>
      <c r="Z364" s="17"/>
      <c r="AA364" s="17">
        <f t="shared" si="88"/>
        <v>4.9894304899278374E-3</v>
      </c>
      <c r="AB364" s="17">
        <f t="shared" ca="1" si="89"/>
        <v>1.632367658411793E-3</v>
      </c>
    </row>
    <row r="365" spans="2:28" x14ac:dyDescent="0.15">
      <c r="B365" s="2">
        <f t="shared" ca="1" si="79"/>
        <v>348</v>
      </c>
      <c r="D365" s="3">
        <f t="shared" si="80"/>
        <v>42961</v>
      </c>
      <c r="E365" s="4" t="str">
        <f t="shared" si="76"/>
        <v/>
      </c>
      <c r="F365" s="9" t="str">
        <f ca="1">IFERROR(Returns!E365/E$18-1,"")</f>
        <v/>
      </c>
      <c r="G365" s="4" t="str">
        <f t="shared" si="77"/>
        <v/>
      </c>
      <c r="H365" s="9" t="str">
        <f>IFERROR(Returns!G365/G$18-1,"")</f>
        <v/>
      </c>
      <c r="I365" s="9"/>
      <c r="J365" s="17">
        <f t="shared" ca="1" si="75"/>
        <v>0</v>
      </c>
      <c r="K365" s="17">
        <f t="shared" ca="1" si="81"/>
        <v>0</v>
      </c>
      <c r="L365" s="17" t="str">
        <f t="shared" ca="1" si="82"/>
        <v/>
      </c>
      <c r="M365" s="9"/>
      <c r="N365" s="17" t="str">
        <f t="shared" si="83"/>
        <v/>
      </c>
      <c r="O365" s="17" t="str">
        <f t="shared" ca="1" si="84"/>
        <v/>
      </c>
      <c r="Q365" s="3">
        <f>+'Share Values'!E359</f>
        <v>42419</v>
      </c>
      <c r="R365" s="4">
        <f ca="1">+'Share Values'!CD359</f>
        <v>1001586.8419999999</v>
      </c>
      <c r="S365" s="9">
        <f t="shared" ca="1" si="78"/>
        <v>1.5868420000000327E-3</v>
      </c>
      <c r="T365" s="4">
        <f>+'Share Values'!C359</f>
        <v>12813.4</v>
      </c>
      <c r="U365" s="9">
        <f>Returns!T365/Returns!$T$18-1</f>
        <v>-0.13454550366758078</v>
      </c>
      <c r="V365" s="9"/>
      <c r="W365" s="17">
        <f t="shared" ca="1" si="85"/>
        <v>-4.013918404192296E-3</v>
      </c>
      <c r="X365" s="17">
        <f t="shared" ca="1" si="86"/>
        <v>-4.013918404192296E-3</v>
      </c>
      <c r="Y365" s="17">
        <f t="shared" ca="1" si="87"/>
        <v>-4.013918404192296E-3</v>
      </c>
      <c r="Z365" s="17"/>
      <c r="AA365" s="17">
        <f t="shared" si="88"/>
        <v>-9.125075397868776E-3</v>
      </c>
      <c r="AB365" s="17">
        <f t="shared" ca="1" si="89"/>
        <v>5.11115699367648E-3</v>
      </c>
    </row>
    <row r="366" spans="2:28" x14ac:dyDescent="0.15">
      <c r="B366" s="2">
        <f t="shared" ca="1" si="79"/>
        <v>349</v>
      </c>
      <c r="D366" s="3">
        <f t="shared" si="80"/>
        <v>42962</v>
      </c>
      <c r="E366" s="4" t="str">
        <f t="shared" si="76"/>
        <v/>
      </c>
      <c r="F366" s="9" t="str">
        <f ca="1">IFERROR(Returns!E366/E$18-1,"")</f>
        <v/>
      </c>
      <c r="G366" s="4" t="str">
        <f t="shared" si="77"/>
        <v/>
      </c>
      <c r="H366" s="9" t="str">
        <f>IFERROR(Returns!G366/G$18-1,"")</f>
        <v/>
      </c>
      <c r="I366" s="9"/>
      <c r="J366" s="17">
        <f t="shared" ca="1" si="75"/>
        <v>0</v>
      </c>
      <c r="K366" s="17">
        <f t="shared" ca="1" si="81"/>
        <v>0</v>
      </c>
      <c r="L366" s="17" t="str">
        <f t="shared" ca="1" si="82"/>
        <v/>
      </c>
      <c r="M366" s="9"/>
      <c r="N366" s="17" t="str">
        <f t="shared" si="83"/>
        <v/>
      </c>
      <c r="O366" s="17" t="str">
        <f t="shared" ca="1" si="84"/>
        <v/>
      </c>
      <c r="Q366" s="3">
        <f>+'Share Values'!E360</f>
        <v>42422</v>
      </c>
      <c r="R366" s="4">
        <f ca="1">+'Share Values'!CD360</f>
        <v>1003410.5419999999</v>
      </c>
      <c r="S366" s="9">
        <f t="shared" ca="1" si="78"/>
        <v>3.4105419999999054E-3</v>
      </c>
      <c r="T366" s="4">
        <f>+'Share Values'!C360</f>
        <v>12845.6</v>
      </c>
      <c r="U366" s="9">
        <f>Returns!T366/Returns!$T$18-1</f>
        <v>-0.13237062152998225</v>
      </c>
      <c r="V366" s="9"/>
      <c r="W366" s="17">
        <f t="shared" ca="1" si="85"/>
        <v>1.8208106611687924E-3</v>
      </c>
      <c r="X366" s="17">
        <f t="shared" ca="1" si="86"/>
        <v>0</v>
      </c>
      <c r="Y366" s="17" t="str">
        <f t="shared" ca="1" si="87"/>
        <v/>
      </c>
      <c r="Z366" s="17"/>
      <c r="AA366" s="17">
        <f t="shared" si="88"/>
        <v>2.5129942091872692E-3</v>
      </c>
      <c r="AB366" s="17">
        <f t="shared" ca="1" si="89"/>
        <v>-6.9218354801847681E-4</v>
      </c>
    </row>
    <row r="367" spans="2:28" x14ac:dyDescent="0.15">
      <c r="B367" s="2">
        <f t="shared" ca="1" si="79"/>
        <v>350</v>
      </c>
      <c r="D367" s="3">
        <f t="shared" si="80"/>
        <v>42963</v>
      </c>
      <c r="E367" s="4" t="str">
        <f t="shared" si="76"/>
        <v/>
      </c>
      <c r="F367" s="9" t="str">
        <f ca="1">IFERROR(Returns!E367/E$18-1,"")</f>
        <v/>
      </c>
      <c r="G367" s="4" t="str">
        <f t="shared" si="77"/>
        <v/>
      </c>
      <c r="H367" s="9" t="str">
        <f>IFERROR(Returns!G367/G$18-1,"")</f>
        <v/>
      </c>
      <c r="I367" s="9"/>
      <c r="J367" s="17">
        <f t="shared" ca="1" si="75"/>
        <v>0</v>
      </c>
      <c r="K367" s="17">
        <f t="shared" ca="1" si="81"/>
        <v>0</v>
      </c>
      <c r="L367" s="17" t="str">
        <f t="shared" ca="1" si="82"/>
        <v/>
      </c>
      <c r="M367" s="9"/>
      <c r="N367" s="17" t="str">
        <f t="shared" si="83"/>
        <v/>
      </c>
      <c r="O367" s="17" t="str">
        <f t="shared" ca="1" si="84"/>
        <v/>
      </c>
      <c r="Q367" s="3">
        <f>+'Share Values'!E361</f>
        <v>42423</v>
      </c>
      <c r="R367" s="4">
        <f ca="1">+'Share Values'!CD361</f>
        <v>1001922.852</v>
      </c>
      <c r="S367" s="9">
        <f t="shared" ca="1" si="78"/>
        <v>1.9228519999998639E-3</v>
      </c>
      <c r="T367" s="4">
        <f>+'Share Values'!C361</f>
        <v>12763.4</v>
      </c>
      <c r="U367" s="9">
        <f>Returns!T367/Returns!$T$18-1</f>
        <v>-0.13792264984397584</v>
      </c>
      <c r="V367" s="9"/>
      <c r="W367" s="17">
        <f t="shared" ca="1" si="85"/>
        <v>-1.4826334164624866E-3</v>
      </c>
      <c r="X367" s="17">
        <f t="shared" ca="1" si="86"/>
        <v>-1.4826334164624866E-3</v>
      </c>
      <c r="Y367" s="17">
        <f t="shared" ca="1" si="87"/>
        <v>-1.4826334164624866E-3</v>
      </c>
      <c r="Z367" s="17"/>
      <c r="AA367" s="17">
        <f t="shared" si="88"/>
        <v>-6.3990782836146343E-3</v>
      </c>
      <c r="AB367" s="17">
        <f t="shared" ca="1" si="89"/>
        <v>4.9164448671521477E-3</v>
      </c>
    </row>
    <row r="368" spans="2:28" x14ac:dyDescent="0.15">
      <c r="B368" s="2">
        <f t="shared" ca="1" si="79"/>
        <v>351</v>
      </c>
      <c r="D368" s="3">
        <f t="shared" si="80"/>
        <v>42964</v>
      </c>
      <c r="E368" s="4" t="str">
        <f t="shared" si="76"/>
        <v/>
      </c>
      <c r="F368" s="9" t="str">
        <f ca="1">IFERROR(Returns!E368/E$18-1,"")</f>
        <v/>
      </c>
      <c r="G368" s="4" t="str">
        <f t="shared" si="77"/>
        <v/>
      </c>
      <c r="H368" s="9" t="str">
        <f>IFERROR(Returns!G368/G$18-1,"")</f>
        <v/>
      </c>
      <c r="I368" s="9"/>
      <c r="J368" s="17">
        <f t="shared" ca="1" si="75"/>
        <v>0</v>
      </c>
      <c r="K368" s="17">
        <f t="shared" ca="1" si="81"/>
        <v>0</v>
      </c>
      <c r="L368" s="17" t="str">
        <f t="shared" ca="1" si="82"/>
        <v/>
      </c>
      <c r="M368" s="9"/>
      <c r="N368" s="17" t="str">
        <f t="shared" si="83"/>
        <v/>
      </c>
      <c r="O368" s="17" t="str">
        <f t="shared" ca="1" si="84"/>
        <v/>
      </c>
      <c r="Q368" s="3">
        <f>+'Share Values'!E362</f>
        <v>42424</v>
      </c>
      <c r="R368" s="4">
        <f ca="1">+'Share Values'!CD362</f>
        <v>1001346.5719999999</v>
      </c>
      <c r="S368" s="9">
        <f t="shared" ca="1" si="78"/>
        <v>1.3465719999998793E-3</v>
      </c>
      <c r="T368" s="4">
        <f>+'Share Values'!C362</f>
        <v>12740.3</v>
      </c>
      <c r="U368" s="9">
        <f>Returns!T368/Returns!$T$18-1</f>
        <v>-0.13948289137747039</v>
      </c>
      <c r="V368" s="9"/>
      <c r="W368" s="17">
        <f t="shared" ca="1" si="85"/>
        <v>-5.7517402547480057E-4</v>
      </c>
      <c r="X368" s="17">
        <f t="shared" ca="1" si="86"/>
        <v>-5.7517402547480057E-4</v>
      </c>
      <c r="Y368" s="17">
        <f t="shared" ca="1" si="87"/>
        <v>-2.0569546697067898E-3</v>
      </c>
      <c r="Z368" s="17"/>
      <c r="AA368" s="17">
        <f t="shared" si="88"/>
        <v>-1.8098625758027342E-3</v>
      </c>
      <c r="AB368" s="17">
        <f t="shared" ca="1" si="89"/>
        <v>1.2346885503279337E-3</v>
      </c>
    </row>
    <row r="369" spans="2:28" x14ac:dyDescent="0.15">
      <c r="B369" s="2">
        <f t="shared" ca="1" si="79"/>
        <v>352</v>
      </c>
      <c r="D369" s="3">
        <f t="shared" si="80"/>
        <v>42965</v>
      </c>
      <c r="E369" s="4" t="str">
        <f t="shared" si="76"/>
        <v/>
      </c>
      <c r="F369" s="9" t="str">
        <f ca="1">IFERROR(Returns!E369/E$18-1,"")</f>
        <v/>
      </c>
      <c r="G369" s="4" t="str">
        <f t="shared" si="77"/>
        <v/>
      </c>
      <c r="H369" s="9" t="str">
        <f>IFERROR(Returns!G369/G$18-1,"")</f>
        <v/>
      </c>
      <c r="I369" s="9"/>
      <c r="J369" s="17">
        <f t="shared" ref="J369:J383" ca="1" si="90">IF(OR(D369&lt;$R$5,D369&gt;$R$6),"",IFERROR((E369/E368)-1,0))</f>
        <v>0</v>
      </c>
      <c r="K369" s="17">
        <f t="shared" ca="1" si="81"/>
        <v>0</v>
      </c>
      <c r="L369" s="17" t="str">
        <f t="shared" ca="1" si="82"/>
        <v/>
      </c>
      <c r="M369" s="9"/>
      <c r="N369" s="17" t="str">
        <f t="shared" si="83"/>
        <v/>
      </c>
      <c r="O369" s="17" t="str">
        <f t="shared" ca="1" si="84"/>
        <v/>
      </c>
      <c r="Q369" s="3">
        <f>+'Share Values'!E363</f>
        <v>42425</v>
      </c>
      <c r="R369" s="4">
        <f ca="1">+'Share Values'!CD363</f>
        <v>1002927.2819999999</v>
      </c>
      <c r="S369" s="9">
        <f t="shared" ca="1" si="78"/>
        <v>2.92728199999992E-3</v>
      </c>
      <c r="T369" s="4">
        <f>+'Share Values'!C363</f>
        <v>12753.6</v>
      </c>
      <c r="U369" s="9">
        <f>Returns!T369/Returns!$T$18-1</f>
        <v>-0.1385845704945492</v>
      </c>
      <c r="V369" s="9"/>
      <c r="W369" s="17">
        <f t="shared" ca="1" si="85"/>
        <v>1.578584322551535E-3</v>
      </c>
      <c r="X369" s="17">
        <f t="shared" ca="1" si="86"/>
        <v>0</v>
      </c>
      <c r="Y369" s="17" t="str">
        <f t="shared" ca="1" si="87"/>
        <v/>
      </c>
      <c r="Z369" s="17"/>
      <c r="AA369" s="17">
        <f t="shared" si="88"/>
        <v>1.0439314615826589E-3</v>
      </c>
      <c r="AB369" s="17">
        <f t="shared" ca="1" si="89"/>
        <v>5.346528609688761E-4</v>
      </c>
    </row>
    <row r="370" spans="2:28" x14ac:dyDescent="0.15">
      <c r="B370" s="2">
        <f t="shared" ca="1" si="79"/>
        <v>353</v>
      </c>
      <c r="D370" s="3">
        <f t="shared" si="80"/>
        <v>42966</v>
      </c>
      <c r="E370" s="4" t="str">
        <f t="shared" si="76"/>
        <v/>
      </c>
      <c r="F370" s="9" t="str">
        <f ca="1">IFERROR(Returns!E370/E$18-1,"")</f>
        <v/>
      </c>
      <c r="G370" s="4" t="str">
        <f t="shared" si="77"/>
        <v/>
      </c>
      <c r="H370" s="9" t="str">
        <f>IFERROR(Returns!G370/G$18-1,"")</f>
        <v/>
      </c>
      <c r="I370" s="9"/>
      <c r="J370" s="17">
        <f t="shared" ca="1" si="90"/>
        <v>0</v>
      </c>
      <c r="K370" s="17">
        <f t="shared" ca="1" si="81"/>
        <v>0</v>
      </c>
      <c r="L370" s="17" t="str">
        <f t="shared" ca="1" si="82"/>
        <v/>
      </c>
      <c r="M370" s="9"/>
      <c r="N370" s="17" t="str">
        <f t="shared" si="83"/>
        <v/>
      </c>
      <c r="O370" s="17" t="str">
        <f t="shared" ca="1" si="84"/>
        <v/>
      </c>
      <c r="Q370" s="3">
        <f>+'Share Values'!E364</f>
        <v>42426</v>
      </c>
      <c r="R370" s="4">
        <f ca="1">+'Share Values'!CD364</f>
        <v>999177.19199999992</v>
      </c>
      <c r="S370" s="9">
        <f t="shared" ca="1" si="78"/>
        <v>-8.2280800000011922E-4</v>
      </c>
      <c r="T370" s="4">
        <f>+'Share Values'!C364</f>
        <v>12797.8</v>
      </c>
      <c r="U370" s="9">
        <f>Returns!T370/Returns!$T$18-1</f>
        <v>-0.13559917327461601</v>
      </c>
      <c r="V370" s="9"/>
      <c r="W370" s="17">
        <f t="shared" ca="1" si="85"/>
        <v>-3.7391444696984744E-3</v>
      </c>
      <c r="X370" s="17">
        <f t="shared" ca="1" si="86"/>
        <v>-3.7391444696984744E-3</v>
      </c>
      <c r="Y370" s="17">
        <f t="shared" ca="1" si="87"/>
        <v>-3.7391444696984744E-3</v>
      </c>
      <c r="Z370" s="17"/>
      <c r="AA370" s="17">
        <f t="shared" si="88"/>
        <v>3.4656881194328193E-3</v>
      </c>
      <c r="AB370" s="17">
        <f t="shared" ca="1" si="89"/>
        <v>-7.2048325891312937E-3</v>
      </c>
    </row>
    <row r="371" spans="2:28" x14ac:dyDescent="0.15">
      <c r="B371" s="2">
        <f t="shared" ca="1" si="79"/>
        <v>354</v>
      </c>
      <c r="D371" s="3">
        <f t="shared" si="80"/>
        <v>42967</v>
      </c>
      <c r="E371" s="4" t="str">
        <f t="shared" si="76"/>
        <v/>
      </c>
      <c r="F371" s="9" t="str">
        <f ca="1">IFERROR(Returns!E371/E$18-1,"")</f>
        <v/>
      </c>
      <c r="G371" s="4" t="str">
        <f t="shared" si="77"/>
        <v/>
      </c>
      <c r="H371" s="9" t="str">
        <f>IFERROR(Returns!G371/G$18-1,"")</f>
        <v/>
      </c>
      <c r="I371" s="9"/>
      <c r="J371" s="17">
        <f t="shared" ca="1" si="90"/>
        <v>0</v>
      </c>
      <c r="K371" s="17">
        <f t="shared" ca="1" si="81"/>
        <v>0</v>
      </c>
      <c r="L371" s="17" t="str">
        <f t="shared" ca="1" si="82"/>
        <v/>
      </c>
      <c r="M371" s="9"/>
      <c r="N371" s="17" t="str">
        <f t="shared" si="83"/>
        <v/>
      </c>
      <c r="O371" s="17" t="str">
        <f t="shared" ca="1" si="84"/>
        <v/>
      </c>
      <c r="Q371" s="3">
        <f>+'Share Values'!E365</f>
        <v>42429</v>
      </c>
      <c r="R371" s="4">
        <f ca="1">+'Share Values'!CD365</f>
        <v>1003901.4419999999</v>
      </c>
      <c r="S371" s="9">
        <f t="shared" ca="1" si="78"/>
        <v>3.9014419999998662E-3</v>
      </c>
      <c r="T371" s="4">
        <f>+'Share Values'!C365</f>
        <v>12860.4</v>
      </c>
      <c r="U371" s="9">
        <f>Returns!T371/Returns!$T$18-1</f>
        <v>-0.13137098626176935</v>
      </c>
      <c r="V371" s="9"/>
      <c r="W371" s="17">
        <f t="shared" ca="1" si="85"/>
        <v>4.7281403517065446E-3</v>
      </c>
      <c r="X371" s="17">
        <f t="shared" ca="1" si="86"/>
        <v>0</v>
      </c>
      <c r="Y371" s="17" t="str">
        <f t="shared" ca="1" si="87"/>
        <v/>
      </c>
      <c r="Z371" s="17"/>
      <c r="AA371" s="17">
        <f t="shared" si="88"/>
        <v>4.8914657206706735E-3</v>
      </c>
      <c r="AB371" s="17">
        <f t="shared" ca="1" si="89"/>
        <v>-1.6332536896412897E-4</v>
      </c>
    </row>
    <row r="372" spans="2:28" x14ac:dyDescent="0.15">
      <c r="B372" s="2">
        <f t="shared" ca="1" si="79"/>
        <v>355</v>
      </c>
      <c r="D372" s="3">
        <f t="shared" si="80"/>
        <v>42968</v>
      </c>
      <c r="E372" s="4" t="str">
        <f t="shared" si="76"/>
        <v/>
      </c>
      <c r="F372" s="9" t="str">
        <f ca="1">IFERROR(Returns!E372/E$18-1,"")</f>
        <v/>
      </c>
      <c r="G372" s="4" t="str">
        <f t="shared" si="77"/>
        <v/>
      </c>
      <c r="H372" s="9" t="str">
        <f>IFERROR(Returns!G372/G$18-1,"")</f>
        <v/>
      </c>
      <c r="I372" s="9"/>
      <c r="J372" s="17">
        <f t="shared" ca="1" si="90"/>
        <v>0</v>
      </c>
      <c r="K372" s="17">
        <f t="shared" ca="1" si="81"/>
        <v>0</v>
      </c>
      <c r="L372" s="17" t="str">
        <f t="shared" ca="1" si="82"/>
        <v/>
      </c>
      <c r="M372" s="9"/>
      <c r="N372" s="17" t="str">
        <f t="shared" si="83"/>
        <v/>
      </c>
      <c r="O372" s="17" t="str">
        <f t="shared" ca="1" si="84"/>
        <v/>
      </c>
      <c r="Q372" s="3">
        <f>+'Share Values'!E366</f>
        <v>42430</v>
      </c>
      <c r="R372" s="4">
        <f ca="1">+'Share Values'!CD366</f>
        <v>998261.03199999989</v>
      </c>
      <c r="S372" s="9">
        <f t="shared" ca="1" si="78"/>
        <v>-1.7389680000000629E-3</v>
      </c>
      <c r="T372" s="4">
        <f>+'Share Values'!C366</f>
        <v>12982.1</v>
      </c>
      <c r="U372" s="9">
        <f>Returns!T372/Returns!$T$18-1</f>
        <v>-0.12315101246842364</v>
      </c>
      <c r="V372" s="9"/>
      <c r="W372" s="17">
        <f t="shared" ca="1" si="85"/>
        <v>-5.6184897879646423E-3</v>
      </c>
      <c r="X372" s="17">
        <f t="shared" ca="1" si="86"/>
        <v>-5.6184897879646423E-3</v>
      </c>
      <c r="Y372" s="17">
        <f t="shared" ca="1" si="87"/>
        <v>-5.6184897879646423E-3</v>
      </c>
      <c r="Z372" s="17"/>
      <c r="AA372" s="17">
        <f t="shared" si="88"/>
        <v>9.4631582221393895E-3</v>
      </c>
      <c r="AB372" s="17">
        <f t="shared" ca="1" si="89"/>
        <v>-1.5081648010104032E-2</v>
      </c>
    </row>
    <row r="373" spans="2:28" x14ac:dyDescent="0.15">
      <c r="B373" s="2">
        <f t="shared" ca="1" si="79"/>
        <v>356</v>
      </c>
      <c r="D373" s="3">
        <f t="shared" si="80"/>
        <v>42969</v>
      </c>
      <c r="E373" s="4" t="str">
        <f t="shared" si="76"/>
        <v/>
      </c>
      <c r="F373" s="9" t="str">
        <f ca="1">IFERROR(Returns!E373/E$18-1,"")</f>
        <v/>
      </c>
      <c r="G373" s="4" t="str">
        <f t="shared" si="77"/>
        <v/>
      </c>
      <c r="H373" s="9" t="str">
        <f>IFERROR(Returns!G373/G$18-1,"")</f>
        <v/>
      </c>
      <c r="I373" s="9"/>
      <c r="J373" s="17">
        <f t="shared" ca="1" si="90"/>
        <v>0</v>
      </c>
      <c r="K373" s="17">
        <f t="shared" ca="1" si="81"/>
        <v>0</v>
      </c>
      <c r="L373" s="17" t="str">
        <f t="shared" ca="1" si="82"/>
        <v/>
      </c>
      <c r="M373" s="9"/>
      <c r="N373" s="17" t="str">
        <f t="shared" si="83"/>
        <v/>
      </c>
      <c r="O373" s="17" t="str">
        <f t="shared" ca="1" si="84"/>
        <v/>
      </c>
      <c r="Q373" s="3">
        <f>+'Share Values'!E367</f>
        <v>42431</v>
      </c>
      <c r="R373" s="4">
        <f ca="1">+'Share Values'!CD367</f>
        <v>1006780.252</v>
      </c>
      <c r="S373" s="9">
        <f t="shared" ca="1" si="78"/>
        <v>6.7802519999999866E-3</v>
      </c>
      <c r="T373" s="4">
        <f>+'Share Values'!C367</f>
        <v>13017.9</v>
      </c>
      <c r="U373" s="9">
        <f>Returns!T373/Returns!$T$18-1</f>
        <v>-0.12073297580612474</v>
      </c>
      <c r="V373" s="9"/>
      <c r="W373" s="17">
        <f t="shared" ca="1" si="85"/>
        <v>8.5340604580466106E-3</v>
      </c>
      <c r="X373" s="17">
        <f t="shared" ca="1" si="86"/>
        <v>0</v>
      </c>
      <c r="Y373" s="17" t="str">
        <f t="shared" ca="1" si="87"/>
        <v/>
      </c>
      <c r="Z373" s="17"/>
      <c r="AA373" s="17">
        <f t="shared" si="88"/>
        <v>2.7576432164286846E-3</v>
      </c>
      <c r="AB373" s="17">
        <f t="shared" ca="1" si="89"/>
        <v>5.776417241617926E-3</v>
      </c>
    </row>
    <row r="374" spans="2:28" x14ac:dyDescent="0.15">
      <c r="B374" s="2">
        <f t="shared" ca="1" si="79"/>
        <v>357</v>
      </c>
      <c r="D374" s="3">
        <f t="shared" si="80"/>
        <v>42970</v>
      </c>
      <c r="E374" s="4" t="str">
        <f t="shared" si="76"/>
        <v/>
      </c>
      <c r="F374" s="9" t="str">
        <f ca="1">IFERROR(Returns!E374/E$18-1,"")</f>
        <v/>
      </c>
      <c r="G374" s="4" t="str">
        <f t="shared" si="77"/>
        <v/>
      </c>
      <c r="H374" s="9" t="str">
        <f>IFERROR(Returns!G374/G$18-1,"")</f>
        <v/>
      </c>
      <c r="I374" s="9"/>
      <c r="J374" s="17">
        <f t="shared" ca="1" si="90"/>
        <v>0</v>
      </c>
      <c r="K374" s="17">
        <f t="shared" ca="1" si="81"/>
        <v>0</v>
      </c>
      <c r="L374" s="17" t="str">
        <f t="shared" ca="1" si="82"/>
        <v/>
      </c>
      <c r="M374" s="9"/>
      <c r="N374" s="17" t="str">
        <f t="shared" si="83"/>
        <v/>
      </c>
      <c r="O374" s="17" t="str">
        <f t="shared" ca="1" si="84"/>
        <v/>
      </c>
      <c r="Q374" s="3">
        <f>+'Share Values'!E368</f>
        <v>42432</v>
      </c>
      <c r="R374" s="4">
        <f ca="1">+'Share Values'!CD368</f>
        <v>1016445.7120000001</v>
      </c>
      <c r="S374" s="9">
        <f t="shared" ca="1" si="78"/>
        <v>1.6445712000000112E-2</v>
      </c>
      <c r="T374" s="4">
        <f>+'Share Values'!C368</f>
        <v>13123.7</v>
      </c>
      <c r="U374" s="9">
        <f>Returns!T374/Returns!$T$18-1</f>
        <v>-0.11358693449687274</v>
      </c>
      <c r="V374" s="9"/>
      <c r="W374" s="17">
        <f t="shared" ca="1" si="85"/>
        <v>9.6003670918249906E-3</v>
      </c>
      <c r="X374" s="17">
        <f t="shared" ca="1" si="86"/>
        <v>0</v>
      </c>
      <c r="Y374" s="17" t="str">
        <f t="shared" ca="1" si="87"/>
        <v/>
      </c>
      <c r="Z374" s="17"/>
      <c r="AA374" s="17">
        <f t="shared" si="88"/>
        <v>8.1272709115911557E-3</v>
      </c>
      <c r="AB374" s="17">
        <f t="shared" ca="1" si="89"/>
        <v>1.4730961802338349E-3</v>
      </c>
    </row>
    <row r="375" spans="2:28" x14ac:dyDescent="0.15">
      <c r="B375" s="2">
        <f t="shared" ca="1" si="79"/>
        <v>358</v>
      </c>
      <c r="D375" s="3">
        <f t="shared" si="80"/>
        <v>42971</v>
      </c>
      <c r="E375" s="4" t="str">
        <f t="shared" si="76"/>
        <v/>
      </c>
      <c r="F375" s="9" t="str">
        <f ca="1">IFERROR(Returns!E375/E$18-1,"")</f>
        <v/>
      </c>
      <c r="G375" s="4" t="str">
        <f t="shared" si="77"/>
        <v/>
      </c>
      <c r="H375" s="9" t="str">
        <f>IFERROR(Returns!G375/G$18-1,"")</f>
        <v/>
      </c>
      <c r="I375" s="9"/>
      <c r="J375" s="17">
        <f t="shared" ca="1" si="90"/>
        <v>0</v>
      </c>
      <c r="K375" s="17">
        <f t="shared" ca="1" si="81"/>
        <v>0</v>
      </c>
      <c r="L375" s="17" t="str">
        <f t="shared" ca="1" si="82"/>
        <v/>
      </c>
      <c r="M375" s="9"/>
      <c r="N375" s="17" t="str">
        <f t="shared" si="83"/>
        <v/>
      </c>
      <c r="O375" s="17" t="str">
        <f t="shared" ca="1" si="84"/>
        <v/>
      </c>
      <c r="Q375" s="3">
        <f>+'Share Values'!E369</f>
        <v>42433</v>
      </c>
      <c r="R375" s="4">
        <f ca="1">+'Share Values'!CD369</f>
        <v>1020954.4219999999</v>
      </c>
      <c r="S375" s="9">
        <f t="shared" ca="1" si="78"/>
        <v>2.0954421999999973E-2</v>
      </c>
      <c r="T375" s="4">
        <f>+'Share Values'!C369</f>
        <v>13212.5</v>
      </c>
      <c r="U375" s="9">
        <f>Returns!T375/Returns!$T$18-1</f>
        <v>-0.10758912288759503</v>
      </c>
      <c r="V375" s="9"/>
      <c r="W375" s="17">
        <f t="shared" ca="1" si="85"/>
        <v>4.4357607561040791E-3</v>
      </c>
      <c r="X375" s="17">
        <f t="shared" ca="1" si="86"/>
        <v>0</v>
      </c>
      <c r="Y375" s="17" t="str">
        <f t="shared" ca="1" si="87"/>
        <v/>
      </c>
      <c r="Z375" s="17"/>
      <c r="AA375" s="17">
        <f t="shared" si="88"/>
        <v>6.7663844799865647E-3</v>
      </c>
      <c r="AB375" s="17">
        <f t="shared" ca="1" si="89"/>
        <v>-2.3306237238824856E-3</v>
      </c>
    </row>
    <row r="376" spans="2:28" x14ac:dyDescent="0.15">
      <c r="B376" s="2">
        <f t="shared" ca="1" si="79"/>
        <v>359</v>
      </c>
      <c r="D376" s="3">
        <f t="shared" si="80"/>
        <v>42972</v>
      </c>
      <c r="E376" s="4" t="str">
        <f t="shared" si="76"/>
        <v/>
      </c>
      <c r="F376" s="9" t="str">
        <f ca="1">IFERROR(Returns!E376/E$18-1,"")</f>
        <v/>
      </c>
      <c r="G376" s="4" t="str">
        <f t="shared" si="77"/>
        <v/>
      </c>
      <c r="H376" s="9" t="str">
        <f>IFERROR(Returns!G376/G$18-1,"")</f>
        <v/>
      </c>
      <c r="I376" s="9"/>
      <c r="J376" s="17">
        <f t="shared" ca="1" si="90"/>
        <v>0</v>
      </c>
      <c r="K376" s="17">
        <f t="shared" ca="1" si="81"/>
        <v>0</v>
      </c>
      <c r="L376" s="17" t="str">
        <f t="shared" ca="1" si="82"/>
        <v/>
      </c>
      <c r="M376" s="9"/>
      <c r="N376" s="17" t="str">
        <f t="shared" si="83"/>
        <v/>
      </c>
      <c r="O376" s="17" t="str">
        <f t="shared" ca="1" si="84"/>
        <v/>
      </c>
      <c r="Q376" s="3">
        <f>+'Share Values'!E370</f>
        <v>42436</v>
      </c>
      <c r="R376" s="4">
        <f ca="1">+'Share Values'!CD370</f>
        <v>1029543.662</v>
      </c>
      <c r="S376" s="9">
        <f t="shared" ca="1" si="78"/>
        <v>2.9543662000000026E-2</v>
      </c>
      <c r="T376" s="4">
        <f>+'Share Values'!C370</f>
        <v>13383.6</v>
      </c>
      <c r="U376" s="9">
        <f>Returns!T376/Returns!$T$18-1</f>
        <v>-9.6032528671970985E-2</v>
      </c>
      <c r="V376" s="9"/>
      <c r="W376" s="17">
        <f t="shared" ca="1" si="85"/>
        <v>8.4129514647424131E-3</v>
      </c>
      <c r="X376" s="17">
        <f t="shared" ca="1" si="86"/>
        <v>0</v>
      </c>
      <c r="Y376" s="17" t="str">
        <f t="shared" ca="1" si="87"/>
        <v/>
      </c>
      <c r="Z376" s="17"/>
      <c r="AA376" s="17">
        <f t="shared" si="88"/>
        <v>1.2949858088930899E-2</v>
      </c>
      <c r="AB376" s="17">
        <f t="shared" ca="1" si="89"/>
        <v>-4.5369066241884859E-3</v>
      </c>
    </row>
    <row r="377" spans="2:28" x14ac:dyDescent="0.15">
      <c r="B377" s="2">
        <f t="shared" ca="1" si="79"/>
        <v>360</v>
      </c>
      <c r="D377" s="3">
        <f t="shared" si="80"/>
        <v>42973</v>
      </c>
      <c r="E377" s="4" t="str">
        <f t="shared" si="76"/>
        <v/>
      </c>
      <c r="F377" s="9" t="str">
        <f ca="1">IFERROR(Returns!E377/E$18-1,"")</f>
        <v/>
      </c>
      <c r="G377" s="4" t="str">
        <f t="shared" si="77"/>
        <v/>
      </c>
      <c r="H377" s="9" t="str">
        <f>IFERROR(Returns!G377/G$18-1,"")</f>
        <v/>
      </c>
      <c r="I377" s="9"/>
      <c r="J377" s="17">
        <f t="shared" ca="1" si="90"/>
        <v>0</v>
      </c>
      <c r="K377" s="17">
        <f t="shared" ca="1" si="81"/>
        <v>0</v>
      </c>
      <c r="L377" s="17" t="str">
        <f t="shared" ca="1" si="82"/>
        <v/>
      </c>
      <c r="M377" s="9"/>
      <c r="N377" s="17" t="str">
        <f t="shared" si="83"/>
        <v/>
      </c>
      <c r="O377" s="17" t="str">
        <f t="shared" ca="1" si="84"/>
        <v/>
      </c>
      <c r="Q377" s="3">
        <f>+'Share Values'!E371</f>
        <v>42437</v>
      </c>
      <c r="R377" s="4">
        <f ca="1">+'Share Values'!CD371</f>
        <v>1026448.502</v>
      </c>
      <c r="S377" s="9">
        <f t="shared" ca="1" si="78"/>
        <v>2.644850200000004E-2</v>
      </c>
      <c r="T377" s="4">
        <f>+'Share Values'!C371</f>
        <v>13311.1</v>
      </c>
      <c r="U377" s="9">
        <f>Returns!T377/Returns!$T$18-1</f>
        <v>-0.10092939062774386</v>
      </c>
      <c r="V377" s="9"/>
      <c r="W377" s="17">
        <f t="shared" ca="1" si="85"/>
        <v>-3.0063416581938007E-3</v>
      </c>
      <c r="X377" s="17">
        <f t="shared" ca="1" si="86"/>
        <v>-3.0063416581938007E-3</v>
      </c>
      <c r="Y377" s="17">
        <f t="shared" ca="1" si="87"/>
        <v>-3.0063416581938007E-3</v>
      </c>
      <c r="Z377" s="17"/>
      <c r="AA377" s="17">
        <f t="shared" si="88"/>
        <v>-5.4170776173824153E-3</v>
      </c>
      <c r="AB377" s="17">
        <f t="shared" ca="1" si="89"/>
        <v>2.4107359591886146E-3</v>
      </c>
    </row>
    <row r="378" spans="2:28" x14ac:dyDescent="0.15">
      <c r="B378" s="2">
        <f t="shared" ca="1" si="79"/>
        <v>361</v>
      </c>
      <c r="D378" s="3">
        <f t="shared" si="80"/>
        <v>42974</v>
      </c>
      <c r="E378" s="4" t="str">
        <f t="shared" si="76"/>
        <v/>
      </c>
      <c r="F378" s="9" t="str">
        <f ca="1">IFERROR(Returns!E378/E$18-1,"")</f>
        <v/>
      </c>
      <c r="G378" s="4" t="str">
        <f t="shared" si="77"/>
        <v/>
      </c>
      <c r="H378" s="9" t="str">
        <f>IFERROR(Returns!G378/G$18-1,"")</f>
        <v/>
      </c>
      <c r="I378" s="9"/>
      <c r="J378" s="17">
        <f t="shared" ca="1" si="90"/>
        <v>0</v>
      </c>
      <c r="K378" s="17">
        <f t="shared" ca="1" si="81"/>
        <v>0</v>
      </c>
      <c r="L378" s="17" t="str">
        <f t="shared" ca="1" si="82"/>
        <v/>
      </c>
      <c r="M378" s="9"/>
      <c r="N378" s="17" t="str">
        <f t="shared" si="83"/>
        <v/>
      </c>
      <c r="O378" s="17" t="str">
        <f t="shared" ca="1" si="84"/>
        <v/>
      </c>
      <c r="Q378" s="3">
        <f>+'Share Values'!E372</f>
        <v>42438</v>
      </c>
      <c r="R378" s="4">
        <f ca="1">+'Share Values'!CD372</f>
        <v>1027311.662</v>
      </c>
      <c r="S378" s="9">
        <f t="shared" ca="1" si="78"/>
        <v>2.7311662000000014E-2</v>
      </c>
      <c r="T378" s="4">
        <f>+'Share Values'!C372</f>
        <v>13392.9</v>
      </c>
      <c r="U378" s="9">
        <f>Returns!T378/Returns!$T$18-1</f>
        <v>-9.5404379483161605E-2</v>
      </c>
      <c r="V378" s="9"/>
      <c r="W378" s="17">
        <f t="shared" ca="1" si="85"/>
        <v>8.4091895337978784E-4</v>
      </c>
      <c r="X378" s="17">
        <f t="shared" ca="1" si="86"/>
        <v>0</v>
      </c>
      <c r="Y378" s="17" t="str">
        <f t="shared" ca="1" si="87"/>
        <v/>
      </c>
      <c r="Z378" s="17"/>
      <c r="AA378" s="17">
        <f t="shared" si="88"/>
        <v>6.1452471997054392E-3</v>
      </c>
      <c r="AB378" s="17">
        <f t="shared" ca="1" si="89"/>
        <v>-5.3043282463256514E-3</v>
      </c>
    </row>
    <row r="379" spans="2:28" x14ac:dyDescent="0.15">
      <c r="B379" s="2">
        <f t="shared" ca="1" si="79"/>
        <v>362</v>
      </c>
      <c r="D379" s="3">
        <f t="shared" si="80"/>
        <v>42975</v>
      </c>
      <c r="E379" s="4" t="str">
        <f t="shared" si="76"/>
        <v/>
      </c>
      <c r="F379" s="9" t="str">
        <f ca="1">IFERROR(Returns!E379/E$18-1,"")</f>
        <v/>
      </c>
      <c r="G379" s="4" t="str">
        <f t="shared" si="77"/>
        <v/>
      </c>
      <c r="H379" s="9" t="str">
        <f>IFERROR(Returns!G379/G$18-1,"")</f>
        <v/>
      </c>
      <c r="I379" s="9"/>
      <c r="J379" s="17">
        <f t="shared" ca="1" si="90"/>
        <v>0</v>
      </c>
      <c r="K379" s="17">
        <f t="shared" ca="1" si="81"/>
        <v>0</v>
      </c>
      <c r="L379" s="17" t="str">
        <f t="shared" ca="1" si="82"/>
        <v/>
      </c>
      <c r="M379" s="9"/>
      <c r="N379" s="17" t="str">
        <f t="shared" si="83"/>
        <v/>
      </c>
      <c r="O379" s="17" t="str">
        <f t="shared" ca="1" si="84"/>
        <v/>
      </c>
      <c r="Q379" s="3">
        <f>+'Share Values'!E373</f>
        <v>42439</v>
      </c>
      <c r="R379" s="4">
        <f ca="1">+'Share Values'!CD373</f>
        <v>1036538.3119999999</v>
      </c>
      <c r="S379" s="9">
        <f t="shared" ca="1" si="78"/>
        <v>3.6538312000000017E-2</v>
      </c>
      <c r="T379" s="4">
        <f>+'Share Values'!C373</f>
        <v>13379.1</v>
      </c>
      <c r="U379" s="9">
        <f>Returns!T379/Returns!$T$18-1</f>
        <v>-9.6336471827846548E-2</v>
      </c>
      <c r="V379" s="9"/>
      <c r="W379" s="17">
        <f t="shared" ca="1" si="85"/>
        <v>8.9813542874002117E-3</v>
      </c>
      <c r="X379" s="17">
        <f t="shared" ca="1" si="86"/>
        <v>0</v>
      </c>
      <c r="Y379" s="17" t="str">
        <f t="shared" ca="1" si="87"/>
        <v/>
      </c>
      <c r="Z379" s="17"/>
      <c r="AA379" s="17">
        <f t="shared" si="88"/>
        <v>-1.0303967027305294E-3</v>
      </c>
      <c r="AB379" s="17">
        <f t="shared" ca="1" si="89"/>
        <v>1.0011750990130741E-2</v>
      </c>
    </row>
    <row r="380" spans="2:28" x14ac:dyDescent="0.15">
      <c r="B380" s="2">
        <f t="shared" ca="1" si="79"/>
        <v>363</v>
      </c>
      <c r="D380" s="3">
        <f t="shared" si="80"/>
        <v>42976</v>
      </c>
      <c r="E380" s="4" t="str">
        <f t="shared" si="76"/>
        <v/>
      </c>
      <c r="F380" s="9" t="str">
        <f ca="1">IFERROR(Returns!E380/E$18-1,"")</f>
        <v/>
      </c>
      <c r="G380" s="4" t="str">
        <f t="shared" si="77"/>
        <v/>
      </c>
      <c r="H380" s="9" t="str">
        <f>IFERROR(Returns!G380/G$18-1,"")</f>
        <v/>
      </c>
      <c r="I380" s="9"/>
      <c r="J380" s="17">
        <f t="shared" ca="1" si="90"/>
        <v>0</v>
      </c>
      <c r="K380" s="17">
        <f t="shared" ca="1" si="81"/>
        <v>0</v>
      </c>
      <c r="L380" s="17" t="str">
        <f t="shared" ca="1" si="82"/>
        <v/>
      </c>
      <c r="M380" s="9"/>
      <c r="N380" s="17" t="str">
        <f t="shared" si="83"/>
        <v/>
      </c>
      <c r="O380" s="17" t="str">
        <f t="shared" ca="1" si="84"/>
        <v/>
      </c>
      <c r="Q380" s="3">
        <f>+'Share Values'!E374</f>
        <v>42440</v>
      </c>
      <c r="R380" s="4">
        <f ca="1">+'Share Values'!CD374</f>
        <v>1035850.202</v>
      </c>
      <c r="S380" s="9">
        <f t="shared" ca="1" si="78"/>
        <v>3.5850201999999998E-2</v>
      </c>
      <c r="T380" s="4">
        <f>+'Share Values'!C374</f>
        <v>13522</v>
      </c>
      <c r="U380" s="9">
        <f>Returns!T380/Returns!$T$18-1</f>
        <v>-8.6684588055709333E-2</v>
      </c>
      <c r="V380" s="9"/>
      <c r="W380" s="17">
        <f t="shared" ca="1" si="85"/>
        <v>-6.6385389911172155E-4</v>
      </c>
      <c r="X380" s="17">
        <f t="shared" ca="1" si="86"/>
        <v>-6.6385389911172155E-4</v>
      </c>
      <c r="Y380" s="17">
        <f t="shared" ca="1" si="87"/>
        <v>-6.6385389911172155E-4</v>
      </c>
      <c r="Z380" s="17"/>
      <c r="AA380" s="17">
        <f t="shared" si="88"/>
        <v>1.0680838023484407E-2</v>
      </c>
      <c r="AB380" s="17">
        <f t="shared" ca="1" si="89"/>
        <v>-1.1344691922596128E-2</v>
      </c>
    </row>
    <row r="381" spans="2:28" x14ac:dyDescent="0.15">
      <c r="B381" s="2">
        <f t="shared" ca="1" si="79"/>
        <v>364</v>
      </c>
      <c r="D381" s="3">
        <f t="shared" si="80"/>
        <v>42977</v>
      </c>
      <c r="E381" s="4" t="str">
        <f t="shared" si="76"/>
        <v/>
      </c>
      <c r="F381" s="9" t="str">
        <f ca="1">IFERROR(Returns!E381/E$18-1,"")</f>
        <v/>
      </c>
      <c r="G381" s="4" t="str">
        <f t="shared" si="77"/>
        <v/>
      </c>
      <c r="H381" s="9" t="str">
        <f>IFERROR(Returns!G381/G$18-1,"")</f>
        <v/>
      </c>
      <c r="I381" s="9"/>
      <c r="J381" s="17">
        <f t="shared" ca="1" si="90"/>
        <v>0</v>
      </c>
      <c r="K381" s="17">
        <f t="shared" ca="1" si="81"/>
        <v>0</v>
      </c>
      <c r="L381" s="17" t="str">
        <f t="shared" ca="1" si="82"/>
        <v/>
      </c>
      <c r="M381" s="9"/>
      <c r="N381" s="17" t="str">
        <f t="shared" si="83"/>
        <v/>
      </c>
      <c r="O381" s="17" t="str">
        <f t="shared" ca="1" si="84"/>
        <v/>
      </c>
      <c r="Q381" s="3">
        <f>+'Share Values'!E375</f>
        <v>42443</v>
      </c>
      <c r="R381" s="4">
        <f ca="1">+'Share Values'!CD375</f>
        <v>1037775.402</v>
      </c>
      <c r="S381" s="9">
        <f t="shared" ca="1" si="78"/>
        <v>3.7775402000000069E-2</v>
      </c>
      <c r="T381" s="4">
        <f>+'Share Values'!C375</f>
        <v>13477.5</v>
      </c>
      <c r="U381" s="9">
        <f>Returns!T381/Returns!$T$18-1</f>
        <v>-8.9690248152700991E-2</v>
      </c>
      <c r="V381" s="9"/>
      <c r="W381" s="17">
        <f t="shared" ca="1" si="85"/>
        <v>1.8585698938735629E-3</v>
      </c>
      <c r="X381" s="17">
        <f t="shared" ca="1" si="86"/>
        <v>0</v>
      </c>
      <c r="Y381" s="17" t="str">
        <f t="shared" ca="1" si="87"/>
        <v/>
      </c>
      <c r="Z381" s="17"/>
      <c r="AA381" s="17">
        <f t="shared" si="88"/>
        <v>-3.2909332938914071E-3</v>
      </c>
      <c r="AB381" s="17">
        <f t="shared" ca="1" si="89"/>
        <v>5.14950318776497E-3</v>
      </c>
    </row>
    <row r="382" spans="2:28" x14ac:dyDescent="0.15">
      <c r="B382" s="2">
        <f t="shared" ca="1" si="79"/>
        <v>365</v>
      </c>
      <c r="D382" s="3">
        <f t="shared" si="80"/>
        <v>42978</v>
      </c>
      <c r="E382" s="4" t="str">
        <f t="shared" si="76"/>
        <v/>
      </c>
      <c r="F382" s="9" t="str">
        <f ca="1">IFERROR(Returns!E382/E$18-1,"")</f>
        <v/>
      </c>
      <c r="G382" s="4" t="str">
        <f t="shared" si="77"/>
        <v/>
      </c>
      <c r="H382" s="9" t="str">
        <f>IFERROR(Returns!G382/G$18-1,"")</f>
        <v/>
      </c>
      <c r="I382" s="9"/>
      <c r="J382" s="17">
        <f t="shared" ca="1" si="90"/>
        <v>0</v>
      </c>
      <c r="K382" s="17">
        <f t="shared" ca="1" si="81"/>
        <v>0</v>
      </c>
      <c r="L382" s="17" t="str">
        <f t="shared" ca="1" si="82"/>
        <v/>
      </c>
      <c r="M382" s="9"/>
      <c r="N382" s="17" t="str">
        <f t="shared" si="83"/>
        <v/>
      </c>
      <c r="O382" s="17" t="str">
        <f t="shared" ca="1" si="84"/>
        <v/>
      </c>
      <c r="Q382" s="3">
        <f>+'Share Values'!E376</f>
        <v>42444</v>
      </c>
      <c r="R382" s="4">
        <f ca="1">+'Share Values'!CD376</f>
        <v>1033821.4919999999</v>
      </c>
      <c r="S382" s="9">
        <f t="shared" ca="1" si="78"/>
        <v>3.3821491999999953E-2</v>
      </c>
      <c r="T382" s="4">
        <f>+'Share Values'!C376</f>
        <v>13400.3</v>
      </c>
      <c r="U382" s="9">
        <f>Returns!T382/Returns!$T$18-1</f>
        <v>-9.4904561849055047E-2</v>
      </c>
      <c r="V382" s="9"/>
      <c r="W382" s="17">
        <f t="shared" ca="1" si="85"/>
        <v>-3.8099862382362515E-3</v>
      </c>
      <c r="X382" s="17">
        <f t="shared" ca="1" si="86"/>
        <v>-3.8099862382362515E-3</v>
      </c>
      <c r="Y382" s="17">
        <f t="shared" ca="1" si="87"/>
        <v>-3.8099862382362515E-3</v>
      </c>
      <c r="Z382" s="17"/>
      <c r="AA382" s="17">
        <f t="shared" si="88"/>
        <v>-5.7280652940085997E-3</v>
      </c>
      <c r="AB382" s="17">
        <f t="shared" ca="1" si="89"/>
        <v>1.9180790557723482E-3</v>
      </c>
    </row>
    <row r="383" spans="2:28" x14ac:dyDescent="0.15">
      <c r="B383" s="2">
        <f ca="1">+OFFSET(B383,-1,0)+1</f>
        <v>366</v>
      </c>
      <c r="D383" s="3" t="str">
        <f t="shared" si="80"/>
        <v/>
      </c>
      <c r="E383" s="4" t="str">
        <f t="shared" si="76"/>
        <v/>
      </c>
      <c r="F383" s="9" t="str">
        <f ca="1">IFERROR(Returns!E383/E$18-1,"")</f>
        <v/>
      </c>
      <c r="G383" s="4" t="str">
        <f t="shared" si="77"/>
        <v/>
      </c>
      <c r="H383" s="9" t="str">
        <f>IFERROR(Returns!G383/G$18-1,"")</f>
        <v/>
      </c>
      <c r="I383" s="9"/>
      <c r="J383" s="17" t="str">
        <f t="shared" ca="1" si="90"/>
        <v/>
      </c>
      <c r="K383" s="17">
        <f t="shared" ca="1" si="81"/>
        <v>0</v>
      </c>
      <c r="L383" s="17" t="str">
        <f t="shared" ca="1" si="82"/>
        <v/>
      </c>
      <c r="M383" s="9"/>
      <c r="N383" s="17" t="str">
        <f t="shared" si="83"/>
        <v/>
      </c>
      <c r="O383" s="17" t="str">
        <f t="shared" ca="1" si="84"/>
        <v/>
      </c>
      <c r="Q383" s="3">
        <f>+'Share Values'!E377</f>
        <v>42445</v>
      </c>
      <c r="R383" s="4">
        <f ca="1">+'Share Values'!CD377</f>
        <v>1036042.9519999999</v>
      </c>
      <c r="S383" s="9">
        <f t="shared" ca="1" si="78"/>
        <v>3.604295199999985E-2</v>
      </c>
      <c r="T383" s="4">
        <f>+'Share Values'!C377</f>
        <v>13478.1</v>
      </c>
      <c r="U383" s="9">
        <f>Returns!T383/Returns!$T$18-1</f>
        <v>-8.9649722398584264E-2</v>
      </c>
      <c r="V383" s="9"/>
      <c r="W383" s="17">
        <f t="shared" ca="1" si="85"/>
        <v>2.148784889064892E-3</v>
      </c>
      <c r="X383" s="17">
        <f t="shared" ca="1" si="86"/>
        <v>0</v>
      </c>
      <c r="Y383" s="17" t="str">
        <f t="shared" ca="1" si="87"/>
        <v/>
      </c>
      <c r="Z383" s="17"/>
      <c r="AA383" s="17">
        <f t="shared" si="88"/>
        <v>5.8058401677574256E-3</v>
      </c>
      <c r="AB383" s="17">
        <f t="shared" ca="1" si="89"/>
        <v>-3.6570552786925337E-3</v>
      </c>
    </row>
    <row r="384" spans="2:28" x14ac:dyDescent="0.15">
      <c r="B384" s="2"/>
      <c r="D384" s="3"/>
      <c r="E384" s="4"/>
      <c r="F384" s="9"/>
      <c r="G384" s="4"/>
      <c r="H384" s="9"/>
      <c r="I384" s="9"/>
      <c r="J384" s="9"/>
      <c r="K384" s="9"/>
      <c r="L384" s="9"/>
      <c r="M384" s="9"/>
      <c r="N384" s="9"/>
      <c r="O384" s="9"/>
      <c r="Q384" s="3">
        <f>+'Share Values'!E378</f>
        <v>42446</v>
      </c>
      <c r="R384" s="4">
        <f ca="1">+'Share Values'!CD378</f>
        <v>1031732.8419999999</v>
      </c>
      <c r="S384" s="9">
        <f t="shared" ca="1" si="78"/>
        <v>3.1732842000000039E-2</v>
      </c>
      <c r="T384" s="4">
        <f>+'Share Values'!C378</f>
        <v>13621.3</v>
      </c>
      <c r="U384" s="9">
        <f>Returns!T384/Returns!$T$18-1</f>
        <v>-7.9977575749388796E-2</v>
      </c>
      <c r="V384" s="9"/>
      <c r="W384" s="17">
        <f t="shared" ca="1" si="85"/>
        <v>-4.1601653596307075E-3</v>
      </c>
      <c r="X384" s="17">
        <f t="shared" ca="1" si="86"/>
        <v>-4.1601653596307075E-3</v>
      </c>
      <c r="Y384" s="17">
        <f t="shared" ca="1" si="87"/>
        <v>-4.1601653596307075E-3</v>
      </c>
      <c r="Z384" s="17"/>
      <c r="AA384" s="17">
        <f t="shared" si="88"/>
        <v>1.0624642939286666E-2</v>
      </c>
      <c r="AB384" s="17">
        <f t="shared" ca="1" si="89"/>
        <v>-1.4784808298917373E-2</v>
      </c>
    </row>
    <row r="385" spans="2:28" x14ac:dyDescent="0.15">
      <c r="B385" s="2"/>
      <c r="C385" s="2"/>
      <c r="D385" s="3"/>
      <c r="K385" s="9"/>
      <c r="L385" s="9"/>
      <c r="M385" s="9"/>
      <c r="N385" s="9"/>
      <c r="O385" s="9"/>
      <c r="Q385" s="3">
        <f>+'Share Values'!E379</f>
        <v>42447</v>
      </c>
      <c r="R385" s="4">
        <f ca="1">+'Share Values'!CD379</f>
        <v>1034330.9119999999</v>
      </c>
      <c r="S385" s="9">
        <f t="shared" ca="1" si="78"/>
        <v>3.4330911999999936E-2</v>
      </c>
      <c r="T385" s="4">
        <f>+'Share Values'!C379</f>
        <v>13497.1</v>
      </c>
      <c r="U385" s="9">
        <f>Returns!T385/Returns!$T$18-1</f>
        <v>-8.8366406851554169E-2</v>
      </c>
      <c r="V385" s="9"/>
      <c r="W385" s="17">
        <f t="shared" ca="1" si="85"/>
        <v>2.5181615765603738E-3</v>
      </c>
      <c r="X385" s="17">
        <f t="shared" ca="1" si="86"/>
        <v>0</v>
      </c>
      <c r="Y385" s="17" t="str">
        <f t="shared" ca="1" si="87"/>
        <v/>
      </c>
      <c r="Z385" s="17"/>
      <c r="AA385" s="17">
        <f t="shared" si="88"/>
        <v>-9.1180724306783034E-3</v>
      </c>
      <c r="AB385" s="17">
        <f t="shared" ca="1" si="89"/>
        <v>1.1636234007238677E-2</v>
      </c>
    </row>
    <row r="386" spans="2:28" x14ac:dyDescent="0.15">
      <c r="B386" s="2"/>
      <c r="D386" s="3"/>
      <c r="K386" s="9"/>
      <c r="L386" s="9"/>
      <c r="M386" s="9"/>
      <c r="N386" s="9"/>
      <c r="O386" s="9"/>
      <c r="Q386" s="3">
        <f>+'Share Values'!E380</f>
        <v>42450</v>
      </c>
      <c r="R386" s="4">
        <f ca="1">+'Share Values'!CD380</f>
        <v>1032991.632</v>
      </c>
      <c r="S386" s="9">
        <f t="shared" ca="1" si="78"/>
        <v>3.2991631999999882E-2</v>
      </c>
      <c r="T386" s="4">
        <f>+'Share Values'!C380</f>
        <v>13561.1</v>
      </c>
      <c r="U386" s="9">
        <f>Returns!T386/Returns!$T$18-1</f>
        <v>-8.404365974576844E-2</v>
      </c>
      <c r="V386" s="9"/>
      <c r="W386" s="17">
        <f t="shared" ca="1" si="85"/>
        <v>-1.294827394658693E-3</v>
      </c>
      <c r="X386" s="17">
        <f t="shared" ca="1" si="86"/>
        <v>-1.294827394658693E-3</v>
      </c>
      <c r="Y386" s="17">
        <f t="shared" ca="1" si="87"/>
        <v>-1.294827394658693E-3</v>
      </c>
      <c r="Z386" s="17"/>
      <c r="AA386" s="17">
        <f t="shared" si="88"/>
        <v>4.7417593408953795E-3</v>
      </c>
      <c r="AB386" s="17">
        <f t="shared" ca="1" si="89"/>
        <v>-6.0365867355540725E-3</v>
      </c>
    </row>
    <row r="387" spans="2:28" x14ac:dyDescent="0.15">
      <c r="B387" s="2"/>
      <c r="D387" s="3"/>
      <c r="K387" s="9"/>
      <c r="L387" s="9"/>
      <c r="M387" s="9"/>
      <c r="N387" s="9"/>
      <c r="O387" s="9"/>
      <c r="Q387" s="3">
        <f>+'Share Values'!E381</f>
        <v>42451</v>
      </c>
      <c r="R387" s="4">
        <f ca="1">+'Share Values'!CD381</f>
        <v>1034469.162</v>
      </c>
      <c r="S387" s="9">
        <f t="shared" ca="1" si="78"/>
        <v>3.4469161999999942E-2</v>
      </c>
      <c r="T387" s="4">
        <f>+'Share Values'!C381</f>
        <v>13493.5</v>
      </c>
      <c r="U387" s="9">
        <f>Returns!T387/Returns!$T$18-1</f>
        <v>-8.8609561376254642E-2</v>
      </c>
      <c r="V387" s="9"/>
      <c r="W387" s="17">
        <f t="shared" ca="1" si="85"/>
        <v>1.4303407251610167E-3</v>
      </c>
      <c r="X387" s="17">
        <f t="shared" ca="1" si="86"/>
        <v>0</v>
      </c>
      <c r="Y387" s="17" t="str">
        <f t="shared" ca="1" si="87"/>
        <v/>
      </c>
      <c r="Z387" s="17"/>
      <c r="AA387" s="17">
        <f t="shared" si="88"/>
        <v>-4.9848463620207895E-3</v>
      </c>
      <c r="AB387" s="17">
        <f t="shared" ca="1" si="89"/>
        <v>6.4151870871818062E-3</v>
      </c>
    </row>
    <row r="388" spans="2:28" x14ac:dyDescent="0.15">
      <c r="B388" s="2"/>
      <c r="D388" s="3"/>
      <c r="K388" s="9"/>
      <c r="L388" s="9"/>
      <c r="M388" s="9"/>
      <c r="N388" s="9"/>
      <c r="O388" s="9"/>
      <c r="Q388" s="3">
        <f>+'Share Values'!E382</f>
        <v>42452</v>
      </c>
      <c r="R388" s="4">
        <f ca="1">+'Share Values'!CD382</f>
        <v>1033586.652</v>
      </c>
      <c r="S388" s="9">
        <f t="shared" ca="1" si="78"/>
        <v>3.3586652000000106E-2</v>
      </c>
      <c r="T388" s="4">
        <f>+'Share Values'!C382</f>
        <v>13379.5</v>
      </c>
      <c r="U388" s="9">
        <f>Returns!T388/Returns!$T$18-1</f>
        <v>-9.6309454658435434E-2</v>
      </c>
      <c r="V388" s="9"/>
      <c r="W388" s="17">
        <f t="shared" ca="1" si="85"/>
        <v>-8.5310421268991465E-4</v>
      </c>
      <c r="X388" s="17">
        <f t="shared" ca="1" si="86"/>
        <v>-8.5310421268991465E-4</v>
      </c>
      <c r="Y388" s="17">
        <f t="shared" ca="1" si="87"/>
        <v>-8.5310421268991465E-4</v>
      </c>
      <c r="Z388" s="17"/>
      <c r="AA388" s="17">
        <f t="shared" si="88"/>
        <v>-8.4485122466372298E-3</v>
      </c>
      <c r="AB388" s="17">
        <f t="shared" ca="1" si="89"/>
        <v>7.5954080339473151E-3</v>
      </c>
    </row>
    <row r="389" spans="2:28" x14ac:dyDescent="0.15">
      <c r="B389" s="2"/>
      <c r="D389" s="3"/>
      <c r="K389" s="9"/>
      <c r="L389" s="9"/>
      <c r="M389" s="9"/>
      <c r="N389" s="9"/>
      <c r="O389" s="9"/>
      <c r="Q389" s="3">
        <f>+'Share Values'!E383</f>
        <v>42453</v>
      </c>
      <c r="R389" s="4">
        <f ca="1">+'Share Values'!CD383</f>
        <v>1031231.4620000001</v>
      </c>
      <c r="S389" s="9">
        <f t="shared" ca="1" si="78"/>
        <v>3.1231462000000043E-2</v>
      </c>
      <c r="T389" s="4">
        <f>+'Share Values'!C383</f>
        <v>13358.1</v>
      </c>
      <c r="U389" s="9">
        <f>Returns!T389/Returns!$T$18-1</f>
        <v>-9.7754873221932437E-2</v>
      </c>
      <c r="V389" s="9"/>
      <c r="W389" s="17">
        <f t="shared" ca="1" si="85"/>
        <v>-2.2786575227559114E-3</v>
      </c>
      <c r="X389" s="17">
        <f t="shared" ca="1" si="86"/>
        <v>-2.2786575227559114E-3</v>
      </c>
      <c r="Y389" s="17">
        <f t="shared" ca="1" si="87"/>
        <v>-3.1298178031138324E-3</v>
      </c>
      <c r="Z389" s="17"/>
      <c r="AA389" s="17">
        <f t="shared" si="88"/>
        <v>-1.5994618632982904E-3</v>
      </c>
      <c r="AB389" s="17">
        <f t="shared" ca="1" si="89"/>
        <v>-6.7919565945762095E-4</v>
      </c>
    </row>
    <row r="390" spans="2:28" x14ac:dyDescent="0.15">
      <c r="B390" s="2"/>
      <c r="D390" s="3"/>
      <c r="K390" s="9"/>
      <c r="L390" s="9"/>
      <c r="M390" s="9"/>
      <c r="N390" s="9"/>
      <c r="O390" s="9"/>
      <c r="Q390" s="3">
        <f>+'Share Values'!E384</f>
        <v>42457</v>
      </c>
      <c r="R390" s="4">
        <f ca="1">+'Share Values'!CD384</f>
        <v>1030010.2919999999</v>
      </c>
      <c r="S390" s="9">
        <f t="shared" ca="1" si="78"/>
        <v>3.0010291999999827E-2</v>
      </c>
      <c r="T390" s="4">
        <f>+'Share Values'!C384</f>
        <v>13390.2</v>
      </c>
      <c r="U390" s="9">
        <f>Returns!T390/Returns!$T$18-1</f>
        <v>-9.5586745376686766E-2</v>
      </c>
      <c r="V390" s="9"/>
      <c r="W390" s="17">
        <f t="shared" ca="1" si="85"/>
        <v>-1.1841861357020367E-3</v>
      </c>
      <c r="X390" s="17">
        <f t="shared" ca="1" si="86"/>
        <v>-1.1841861357020367E-3</v>
      </c>
      <c r="Y390" s="17">
        <f t="shared" ca="1" si="87"/>
        <v>-4.3102976519661107E-3</v>
      </c>
      <c r="Z390" s="17"/>
      <c r="AA390" s="17">
        <f t="shared" si="88"/>
        <v>2.4030363599614191E-3</v>
      </c>
      <c r="AB390" s="17">
        <f t="shared" ca="1" si="89"/>
        <v>-3.5872224956634557E-3</v>
      </c>
    </row>
    <row r="391" spans="2:28" x14ac:dyDescent="0.15">
      <c r="B391" s="2"/>
      <c r="D391" s="3"/>
      <c r="E391" s="4"/>
      <c r="F391" s="9"/>
      <c r="G391" s="4"/>
      <c r="H391" s="9"/>
      <c r="I391" s="9"/>
      <c r="J391" s="9"/>
      <c r="K391" s="9"/>
      <c r="L391" s="9"/>
      <c r="M391" s="9"/>
      <c r="N391" s="9"/>
      <c r="O391" s="9"/>
      <c r="Q391" s="3">
        <f>+'Share Values'!E385</f>
        <v>42458</v>
      </c>
      <c r="R391" s="4">
        <f ca="1">+'Share Values'!CD385</f>
        <v>1033113.902</v>
      </c>
      <c r="S391" s="9">
        <f t="shared" ca="1" si="78"/>
        <v>3.3113901999999973E-2</v>
      </c>
      <c r="T391" s="4">
        <f>+'Share Values'!C385</f>
        <v>13426.2</v>
      </c>
      <c r="U391" s="9">
        <f>Returns!T391/Returns!$T$18-1</f>
        <v>-9.315520012968237E-2</v>
      </c>
      <c r="V391" s="9"/>
      <c r="W391" s="17">
        <f t="shared" ca="1" si="85"/>
        <v>3.0131834838016403E-3</v>
      </c>
      <c r="X391" s="17">
        <f t="shared" ca="1" si="86"/>
        <v>0</v>
      </c>
      <c r="Y391" s="17" t="str">
        <f t="shared" ca="1" si="87"/>
        <v/>
      </c>
      <c r="Z391" s="17"/>
      <c r="AA391" s="17">
        <f t="shared" si="88"/>
        <v>2.6885334050275045E-3</v>
      </c>
      <c r="AB391" s="17">
        <f t="shared" ca="1" si="89"/>
        <v>3.2465007877413576E-4</v>
      </c>
    </row>
    <row r="392" spans="2:28" x14ac:dyDescent="0.15">
      <c r="B392" s="2"/>
      <c r="D392" s="3"/>
      <c r="E392" s="4"/>
      <c r="F392" s="9"/>
      <c r="G392" s="4"/>
      <c r="H392" s="9"/>
      <c r="I392" s="9"/>
      <c r="J392" s="9"/>
      <c r="K392" s="9"/>
      <c r="L392" s="9"/>
      <c r="M392" s="9"/>
      <c r="N392" s="9"/>
      <c r="O392" s="9"/>
      <c r="Q392" s="3">
        <f>+'Share Values'!E386</f>
        <v>42459</v>
      </c>
      <c r="R392" s="4">
        <f ca="1">+'Share Values'!CD386</f>
        <v>1038885.3189999999</v>
      </c>
      <c r="S392" s="9">
        <f t="shared" ca="1" si="78"/>
        <v>3.8885318999999807E-2</v>
      </c>
      <c r="T392" s="4">
        <f>+'Share Values'!C386</f>
        <v>13504</v>
      </c>
      <c r="U392" s="9">
        <f>Returns!T392/Returns!$T$18-1</f>
        <v>-8.7900360679211587E-2</v>
      </c>
      <c r="V392" s="9"/>
      <c r="W392" s="17">
        <f t="shared" ca="1" si="85"/>
        <v>5.5864285523861135E-3</v>
      </c>
      <c r="X392" s="17">
        <f t="shared" ca="1" si="86"/>
        <v>0</v>
      </c>
      <c r="Y392" s="17" t="str">
        <f t="shared" ca="1" si="87"/>
        <v/>
      </c>
      <c r="Z392" s="17"/>
      <c r="AA392" s="17">
        <f t="shared" si="88"/>
        <v>5.7946403301007976E-3</v>
      </c>
      <c r="AB392" s="17">
        <f t="shared" ca="1" si="89"/>
        <v>-2.0821177771468413E-4</v>
      </c>
    </row>
    <row r="393" spans="2:28" x14ac:dyDescent="0.15">
      <c r="B393" s="2"/>
      <c r="D393" s="3"/>
      <c r="E393" s="4"/>
      <c r="F393" s="9"/>
      <c r="G393" s="4"/>
      <c r="H393" s="9"/>
      <c r="I393" s="9"/>
      <c r="J393" s="9"/>
      <c r="K393" s="9"/>
      <c r="L393" s="9"/>
      <c r="M393" s="9"/>
      <c r="N393" s="9"/>
      <c r="O393" s="9"/>
      <c r="Q393" s="3">
        <f>+'Share Values'!E387</f>
        <v>42460</v>
      </c>
      <c r="R393" s="4">
        <f ca="1">+'Share Values'!CD387</f>
        <v>1036755.839</v>
      </c>
      <c r="S393" s="9">
        <f t="shared" ca="1" si="78"/>
        <v>3.6755839000000012E-2</v>
      </c>
      <c r="T393" s="4">
        <f>+'Share Values'!C387</f>
        <v>13494.4</v>
      </c>
      <c r="U393" s="9">
        <f>Returns!T393/Returns!$T$18-1</f>
        <v>-8.8548772745079551E-2</v>
      </c>
      <c r="V393" s="9"/>
      <c r="W393" s="17">
        <f t="shared" ca="1" si="85"/>
        <v>-2.049773888468831E-3</v>
      </c>
      <c r="X393" s="17">
        <f t="shared" ca="1" si="86"/>
        <v>-2.049773888468831E-3</v>
      </c>
      <c r="Y393" s="17">
        <f t="shared" ca="1" si="87"/>
        <v>-2.049773888468831E-3</v>
      </c>
      <c r="Z393" s="17"/>
      <c r="AA393" s="17">
        <f t="shared" si="88"/>
        <v>-7.1090047393362887E-4</v>
      </c>
      <c r="AB393" s="17">
        <f t="shared" ca="1" si="89"/>
        <v>-1.3388734145352021E-3</v>
      </c>
    </row>
    <row r="394" spans="2:28" x14ac:dyDescent="0.15">
      <c r="B394" s="2"/>
      <c r="D394" s="3"/>
      <c r="E394" s="4"/>
      <c r="F394" s="9"/>
      <c r="G394" s="4"/>
      <c r="H394" s="9" t="s">
        <v>164</v>
      </c>
      <c r="I394" s="9"/>
      <c r="J394" s="84">
        <f ca="1">AVERAGE(J18:J384)</f>
        <v>9.5976467868453619E-5</v>
      </c>
      <c r="K394" s="9"/>
      <c r="L394" s="9"/>
      <c r="M394" s="9"/>
      <c r="N394" s="9"/>
      <c r="O394" s="9"/>
      <c r="Q394" s="3">
        <f>+'Share Values'!E388</f>
        <v>42461</v>
      </c>
      <c r="R394" s="4">
        <f ca="1">+'Share Values'!CD388</f>
        <v>1032757.1789999999</v>
      </c>
      <c r="S394" s="9">
        <f t="shared" ca="1" si="78"/>
        <v>3.2757178999999859E-2</v>
      </c>
      <c r="T394" s="4">
        <f>+'Share Values'!C388</f>
        <v>13440.4</v>
      </c>
      <c r="U394" s="9">
        <f>Returns!T394/Returns!$T$18-1</f>
        <v>-9.2196090615586201E-2</v>
      </c>
      <c r="V394" s="9"/>
      <c r="W394" s="17">
        <f t="shared" ca="1" si="85"/>
        <v>-3.8568965320292525E-3</v>
      </c>
      <c r="X394" s="17">
        <f t="shared" ca="1" si="86"/>
        <v>-3.8568965320292525E-3</v>
      </c>
      <c r="Y394" s="17">
        <f t="shared" ca="1" si="87"/>
        <v>-5.8987646546961869E-3</v>
      </c>
      <c r="Z394" s="17"/>
      <c r="AA394" s="17">
        <f t="shared" si="88"/>
        <v>-4.001659947830194E-3</v>
      </c>
      <c r="AB394" s="17">
        <f t="shared" ca="1" si="89"/>
        <v>1.4476341580094143E-4</v>
      </c>
    </row>
    <row r="395" spans="2:28" x14ac:dyDescent="0.15">
      <c r="B395" s="2"/>
      <c r="D395" s="3"/>
      <c r="E395" s="4"/>
      <c r="F395" s="9"/>
      <c r="G395" s="4"/>
      <c r="H395" s="9"/>
      <c r="I395" s="9"/>
      <c r="J395" s="9"/>
      <c r="K395" s="9"/>
      <c r="L395" s="9"/>
      <c r="M395" s="9"/>
      <c r="N395" s="9"/>
      <c r="O395" s="9"/>
      <c r="Q395" s="3">
        <f>+'Share Values'!E389</f>
        <v>42464</v>
      </c>
      <c r="R395" s="4">
        <f ca="1">+'Share Values'!CD389</f>
        <v>1030225.5689999999</v>
      </c>
      <c r="S395" s="9">
        <f t="shared" ca="1" si="78"/>
        <v>3.0225568999999952E-2</v>
      </c>
      <c r="T395" s="4">
        <f>+'Share Values'!C389</f>
        <v>13336.2</v>
      </c>
      <c r="U395" s="9">
        <f>Returns!T395/Returns!$T$18-1</f>
        <v>-9.9234063247193527E-2</v>
      </c>
      <c r="V395" s="9"/>
      <c r="W395" s="17">
        <f t="shared" ca="1" si="85"/>
        <v>-2.4513119361235791E-3</v>
      </c>
      <c r="X395" s="17">
        <f t="shared" ca="1" si="86"/>
        <v>-2.4513119361235791E-3</v>
      </c>
      <c r="Y395" s="17">
        <f t="shared" ca="1" si="87"/>
        <v>-8.3356168786132834E-3</v>
      </c>
      <c r="Z395" s="17"/>
      <c r="AA395" s="17">
        <f t="shared" si="88"/>
        <v>-7.7527454540042839E-3</v>
      </c>
      <c r="AB395" s="17">
        <f t="shared" ca="1" si="89"/>
        <v>5.3014335178807048E-3</v>
      </c>
    </row>
    <row r="396" spans="2:28" x14ac:dyDescent="0.15">
      <c r="B396" s="2"/>
      <c r="D396" s="3"/>
      <c r="E396" s="4"/>
      <c r="F396" s="9"/>
      <c r="G396" s="4"/>
      <c r="H396" s="9" t="s">
        <v>160</v>
      </c>
      <c r="I396" s="9"/>
      <c r="J396" s="21">
        <f ca="1">COUNTIF(J18:J383,"&lt;&gt;0")</f>
        <v>81</v>
      </c>
      <c r="K396" s="9"/>
      <c r="L396" s="9"/>
      <c r="M396" s="9"/>
      <c r="N396" s="9"/>
      <c r="O396" s="9"/>
      <c r="Q396" s="3">
        <f>+'Share Values'!E390</f>
        <v>42465</v>
      </c>
      <c r="R396" s="4">
        <f ca="1">+'Share Values'!CD390</f>
        <v>1030061.044</v>
      </c>
      <c r="S396" s="9">
        <f t="shared" ca="1" si="78"/>
        <v>3.0061043999999981E-2</v>
      </c>
      <c r="T396" s="4">
        <f>+'Share Values'!C390</f>
        <v>13304.7</v>
      </c>
      <c r="U396" s="9">
        <f>Returns!T396/Returns!$T$18-1</f>
        <v>-0.10136166533832247</v>
      </c>
      <c r="V396" s="9"/>
      <c r="W396" s="17">
        <f t="shared" ca="1" si="85"/>
        <v>-1.5969803599380494E-4</v>
      </c>
      <c r="X396" s="17">
        <f t="shared" ca="1" si="86"/>
        <v>-1.5969803599380494E-4</v>
      </c>
      <c r="Y396" s="17">
        <f t="shared" ca="1" si="87"/>
        <v>-8.4939837329627288E-3</v>
      </c>
      <c r="Z396" s="17"/>
      <c r="AA396" s="17">
        <f t="shared" si="88"/>
        <v>-2.3619921716830916E-3</v>
      </c>
      <c r="AB396" s="17">
        <f t="shared" ca="1" si="89"/>
        <v>2.2022941356892867E-3</v>
      </c>
    </row>
    <row r="397" spans="2:28" x14ac:dyDescent="0.15">
      <c r="B397" s="2"/>
      <c r="D397" s="3" t="s">
        <v>165</v>
      </c>
      <c r="E397" s="86" t="e">
        <f ca="1">(E383/E18)-1</f>
        <v>#VALUE!</v>
      </c>
      <c r="F397" s="9"/>
      <c r="G397" s="4"/>
      <c r="H397" s="9" t="s">
        <v>161</v>
      </c>
      <c r="I397" s="9"/>
      <c r="J397" s="9">
        <f ca="1">SUM(J18:J383)</f>
        <v>3.5031410771985572E-2</v>
      </c>
      <c r="K397" s="9"/>
      <c r="L397" s="9"/>
      <c r="M397" s="9"/>
      <c r="N397" s="9"/>
      <c r="O397" s="9"/>
      <c r="Q397" s="3">
        <f>+'Share Values'!E391</f>
        <v>42466</v>
      </c>
      <c r="R397" s="4">
        <f ca="1">+'Share Values'!CD391</f>
        <v>1028988.9889999999</v>
      </c>
      <c r="S397" s="9">
        <f ca="1">R397/$R$18-1</f>
        <v>2.898898899999991E-2</v>
      </c>
      <c r="T397" s="4">
        <f>+'Share Values'!C391</f>
        <v>13347.5</v>
      </c>
      <c r="U397" s="9">
        <f>Returns!T397/Returns!$T$18-1</f>
        <v>-9.8470828211328243E-2</v>
      </c>
      <c r="V397" s="9"/>
      <c r="W397" s="17">
        <f t="shared" ca="1" si="85"/>
        <v>-1.0407684148863172E-3</v>
      </c>
      <c r="X397" s="17">
        <f t="shared" ca="1" si="86"/>
        <v>-1.0407684148863172E-3</v>
      </c>
      <c r="Y397" s="17">
        <f t="shared" ca="1" si="87"/>
        <v>-9.5259118778632246E-3</v>
      </c>
      <c r="Z397" s="17"/>
      <c r="AA397" s="17">
        <f t="shared" si="88"/>
        <v>3.2169083105968443E-3</v>
      </c>
      <c r="AB397" s="17">
        <f t="shared" ca="1" si="89"/>
        <v>-4.2576767254831616E-3</v>
      </c>
    </row>
    <row r="398" spans="2:28" x14ac:dyDescent="0.15">
      <c r="B398" s="2"/>
      <c r="D398" s="3" t="s">
        <v>166</v>
      </c>
      <c r="E398" s="87" t="e">
        <f ca="1">E397/366</f>
        <v>#VALUE!</v>
      </c>
      <c r="F398" s="9"/>
      <c r="G398" s="4"/>
      <c r="H398" s="9" t="s">
        <v>162</v>
      </c>
      <c r="I398" s="9"/>
      <c r="J398" s="19">
        <f ca="1">J397/J396</f>
        <v>4.3248655274056262E-4</v>
      </c>
      <c r="K398" s="9"/>
      <c r="L398" s="9"/>
      <c r="M398" s="9"/>
      <c r="N398" s="9"/>
      <c r="O398" s="9"/>
      <c r="Q398" s="3">
        <f>+'Share Values'!E392</f>
        <v>42467</v>
      </c>
      <c r="R398" s="4">
        <f ca="1">+'Share Values'!CD392</f>
        <v>1028741.139</v>
      </c>
      <c r="S398" s="9">
        <f t="shared" ca="1" si="78"/>
        <v>2.874113899999986E-2</v>
      </c>
      <c r="T398" s="4">
        <f>+'Share Values'!C392</f>
        <v>13266.4</v>
      </c>
      <c r="U398" s="9">
        <f>Returns!T398/Returns!$T$18-1</f>
        <v>-0.10394855930944114</v>
      </c>
      <c r="V398" s="9"/>
      <c r="W398" s="17">
        <f t="shared" ca="1" si="85"/>
        <v>-2.4086749484153458E-4</v>
      </c>
      <c r="X398" s="17">
        <f t="shared" ca="1" si="86"/>
        <v>-2.4086749484153458E-4</v>
      </c>
      <c r="Y398" s="17">
        <f t="shared" ca="1" si="87"/>
        <v>-9.7644848901746739E-3</v>
      </c>
      <c r="Z398" s="17"/>
      <c r="AA398" s="17">
        <f t="shared" si="88"/>
        <v>-6.0760442030343143E-3</v>
      </c>
      <c r="AB398" s="17">
        <f t="shared" ca="1" si="89"/>
        <v>5.8351767081927797E-3</v>
      </c>
    </row>
    <row r="399" spans="2:28" x14ac:dyDescent="0.15">
      <c r="B399" s="2"/>
      <c r="D399" s="3"/>
      <c r="E399" s="4"/>
      <c r="F399" s="9"/>
      <c r="G399" s="4"/>
      <c r="H399" s="9" t="s">
        <v>163</v>
      </c>
      <c r="I399" s="9"/>
      <c r="J399" s="9">
        <f ca="1">J398*366</f>
        <v>0.15829007830304592</v>
      </c>
      <c r="K399" s="9"/>
      <c r="L399" s="9"/>
      <c r="M399" s="9"/>
      <c r="N399" s="9"/>
      <c r="O399" s="9"/>
      <c r="Q399" s="3">
        <f>+'Share Values'!E393</f>
        <v>42468</v>
      </c>
      <c r="R399" s="4">
        <f ca="1">+'Share Values'!CD393</f>
        <v>1028178.7089999999</v>
      </c>
      <c r="S399" s="9">
        <f t="shared" ca="1" si="78"/>
        <v>2.8178708999999857E-2</v>
      </c>
      <c r="T399" s="4">
        <f>+'Share Values'!C393</f>
        <v>13396.7</v>
      </c>
      <c r="U399" s="9">
        <f>Returns!T399/Returns!$T$18-1</f>
        <v>-9.5147716373755409E-2</v>
      </c>
      <c r="V399" s="9"/>
      <c r="W399" s="17">
        <f t="shared" ca="1" si="85"/>
        <v>-5.4671673823292188E-4</v>
      </c>
      <c r="X399" s="17">
        <f t="shared" ca="1" si="86"/>
        <v>-5.4671673823292188E-4</v>
      </c>
      <c r="Y399" s="17">
        <f t="shared" ca="1" si="87"/>
        <v>-1.030586322107796E-2</v>
      </c>
      <c r="Z399" s="17"/>
      <c r="AA399" s="17">
        <f t="shared" si="88"/>
        <v>9.8218054634264806E-3</v>
      </c>
      <c r="AB399" s="17">
        <f t="shared" ca="1" si="89"/>
        <v>-1.0368522201659403E-2</v>
      </c>
    </row>
    <row r="400" spans="2:28" x14ac:dyDescent="0.15">
      <c r="B400" s="2"/>
      <c r="D400" s="3"/>
      <c r="E400" s="4"/>
      <c r="F400" s="9"/>
      <c r="G400" s="4"/>
      <c r="H400" s="9"/>
      <c r="I400" s="9"/>
      <c r="J400" s="9"/>
      <c r="K400" s="9"/>
      <c r="L400" s="9"/>
      <c r="M400" s="9"/>
      <c r="N400" s="9"/>
      <c r="O400" s="9"/>
      <c r="Q400" s="3">
        <f>+'Share Values'!E394</f>
        <v>42471</v>
      </c>
      <c r="R400" s="4">
        <f ca="1">+'Share Values'!CD394</f>
        <v>1027132.8189999999</v>
      </c>
      <c r="S400" s="9">
        <f t="shared" ca="1" si="78"/>
        <v>2.7132818999999975E-2</v>
      </c>
      <c r="T400" s="4">
        <f>+'Share Values'!C394</f>
        <v>13422.8</v>
      </c>
      <c r="U400" s="9">
        <f>Returns!T400/Returns!$T$18-1</f>
        <v>-9.3384846069677341E-2</v>
      </c>
      <c r="V400" s="9"/>
      <c r="W400" s="17">
        <f t="shared" ca="1" si="85"/>
        <v>-1.0172258877225726E-3</v>
      </c>
      <c r="X400" s="17">
        <f t="shared" ca="1" si="86"/>
        <v>-1.0172258877225726E-3</v>
      </c>
      <c r="Y400" s="17">
        <f t="shared" ca="1" si="87"/>
        <v>-1.1312605717936686E-2</v>
      </c>
      <c r="Z400" s="17"/>
      <c r="AA400" s="17">
        <f t="shared" si="88"/>
        <v>1.9482409847200177E-3</v>
      </c>
      <c r="AB400" s="17">
        <f t="shared" ca="1" si="89"/>
        <v>-2.9654668724425903E-3</v>
      </c>
    </row>
    <row r="401" spans="2:28" x14ac:dyDescent="0.15">
      <c r="B401" s="2"/>
      <c r="D401" s="3"/>
      <c r="E401" s="4"/>
      <c r="F401" s="9"/>
      <c r="G401" s="4"/>
      <c r="H401" s="9"/>
      <c r="I401" s="9"/>
      <c r="J401" s="9"/>
      <c r="K401" s="9"/>
      <c r="L401" s="9"/>
      <c r="M401" s="9"/>
      <c r="N401" s="9"/>
      <c r="O401" s="9"/>
      <c r="Q401" s="3">
        <f>+'Share Values'!E395</f>
        <v>42472</v>
      </c>
      <c r="R401" s="4">
        <f ca="1">+'Share Values'!CD395</f>
        <v>1026244.8489999999</v>
      </c>
      <c r="S401" s="9">
        <f t="shared" ca="1" si="78"/>
        <v>2.6244849000000015E-2</v>
      </c>
      <c r="T401" s="4">
        <f>+'Share Values'!C395</f>
        <v>13581.4</v>
      </c>
      <c r="U401" s="9">
        <f>Returns!T401/Returns!$T$18-1</f>
        <v>-8.2672538398152029E-2</v>
      </c>
      <c r="V401" s="9"/>
      <c r="W401" s="17">
        <f t="shared" ca="1" si="85"/>
        <v>-8.6451331665604592E-4</v>
      </c>
      <c r="X401" s="17">
        <f t="shared" ca="1" si="86"/>
        <v>-8.6451331665604592E-4</v>
      </c>
      <c r="Y401" s="17">
        <f t="shared" ca="1" si="87"/>
        <v>-1.2167339136303523E-2</v>
      </c>
      <c r="Z401" s="17"/>
      <c r="AA401" s="17">
        <f t="shared" si="88"/>
        <v>1.1815716542003196E-2</v>
      </c>
      <c r="AB401" s="17">
        <f t="shared" ca="1" si="89"/>
        <v>-1.2680229858659242E-2</v>
      </c>
    </row>
    <row r="402" spans="2:28" x14ac:dyDescent="0.15">
      <c r="B402" s="2"/>
      <c r="D402" s="3"/>
      <c r="E402" s="4"/>
      <c r="F402" s="9"/>
      <c r="G402" s="4"/>
      <c r="H402" s="9"/>
      <c r="I402" s="9"/>
      <c r="J402" s="9"/>
      <c r="K402" s="9"/>
      <c r="L402" s="9"/>
      <c r="M402" s="9"/>
      <c r="N402" s="9"/>
      <c r="O402" s="9"/>
      <c r="Q402" s="3">
        <f>+'Share Values'!E396</f>
        <v>42473</v>
      </c>
      <c r="R402" s="4">
        <f ca="1">+'Share Values'!CD396</f>
        <v>1027538.439</v>
      </c>
      <c r="S402" s="9">
        <f t="shared" ref="S402:S465" ca="1" si="91">R402/$R$18-1</f>
        <v>2.753843899999997E-2</v>
      </c>
      <c r="T402" s="4">
        <f>+'Share Values'!C396</f>
        <v>13671.4</v>
      </c>
      <c r="U402" s="9">
        <f>Returns!T402/Returns!$T$18-1</f>
        <v>-7.6593675280640872E-2</v>
      </c>
      <c r="V402" s="9"/>
      <c r="W402" s="17">
        <f t="shared" ca="1" si="85"/>
        <v>1.2605081538392682E-3</v>
      </c>
      <c r="X402" s="17">
        <f t="shared" ca="1" si="86"/>
        <v>0</v>
      </c>
      <c r="Y402" s="17" t="str">
        <f t="shared" ca="1" si="87"/>
        <v/>
      </c>
      <c r="Z402" s="17"/>
      <c r="AA402" s="17">
        <f t="shared" si="88"/>
        <v>6.6267100593457862E-3</v>
      </c>
      <c r="AB402" s="17">
        <f t="shared" ca="1" si="89"/>
        <v>-5.366201905506518E-3</v>
      </c>
    </row>
    <row r="403" spans="2:28" x14ac:dyDescent="0.15">
      <c r="B403" s="2"/>
      <c r="D403" s="3"/>
      <c r="E403" s="4"/>
      <c r="F403" s="9"/>
      <c r="G403" s="4"/>
      <c r="H403" s="9"/>
      <c r="I403" s="9"/>
      <c r="J403" s="9"/>
      <c r="K403" s="9"/>
      <c r="L403" s="9"/>
      <c r="M403" s="9"/>
      <c r="N403" s="9"/>
      <c r="O403" s="9"/>
      <c r="Q403" s="3">
        <f>+'Share Values'!E397</f>
        <v>42474</v>
      </c>
      <c r="R403" s="4">
        <f ca="1">+'Share Values'!CD397</f>
        <v>1025079.7289999998</v>
      </c>
      <c r="S403" s="9">
        <f t="shared" ca="1" si="91"/>
        <v>2.5079728999999773E-2</v>
      </c>
      <c r="T403" s="4">
        <f>+'Share Values'!C397</f>
        <v>13668.3</v>
      </c>
      <c r="U403" s="9">
        <f>Returns!T403/Returns!$T$18-1</f>
        <v>-7.6803058343577368E-2</v>
      </c>
      <c r="V403" s="9"/>
      <c r="W403" s="17">
        <f t="shared" ca="1" si="85"/>
        <v>-2.3928155937339435E-3</v>
      </c>
      <c r="X403" s="17">
        <f t="shared" ca="1" si="86"/>
        <v>-2.3928155937339435E-3</v>
      </c>
      <c r="Y403" s="17">
        <f t="shared" ca="1" si="87"/>
        <v>-2.3928155937339435E-3</v>
      </c>
      <c r="Z403" s="17"/>
      <c r="AA403" s="17">
        <f t="shared" si="88"/>
        <v>-2.2675073511124744E-4</v>
      </c>
      <c r="AB403" s="17">
        <f t="shared" ca="1" si="89"/>
        <v>-2.166064858622696E-3</v>
      </c>
    </row>
    <row r="404" spans="2:28" x14ac:dyDescent="0.15">
      <c r="B404" s="2"/>
      <c r="D404" s="3"/>
      <c r="E404" s="4"/>
      <c r="F404" s="9"/>
      <c r="G404" s="4"/>
      <c r="H404" s="9"/>
      <c r="I404" s="9"/>
      <c r="J404" s="9"/>
      <c r="K404" s="9"/>
      <c r="L404" s="9"/>
      <c r="M404" s="9"/>
      <c r="N404" s="9"/>
      <c r="O404" s="9"/>
      <c r="Q404" s="3">
        <f>+'Share Values'!E398</f>
        <v>42475</v>
      </c>
      <c r="R404" s="4">
        <f ca="1">+'Share Values'!CD398</f>
        <v>1029844.8289999999</v>
      </c>
      <c r="S404" s="9">
        <f t="shared" ca="1" si="91"/>
        <v>2.9844828999999962E-2</v>
      </c>
      <c r="T404" s="4">
        <f>+'Share Values'!C398</f>
        <v>13637.2</v>
      </c>
      <c r="U404" s="9">
        <f>Returns!T404/Returns!$T$18-1</f>
        <v>-7.8903643265294976E-2</v>
      </c>
      <c r="V404" s="9"/>
      <c r="W404" s="17">
        <f t="shared" ref="W404:W467" ca="1" si="92">(R404/R403)-1</f>
        <v>4.6485164667615653E-3</v>
      </c>
      <c r="X404" s="17">
        <f t="shared" ref="X404:X467" ca="1" si="93">IF(W404&lt;0,W404,0)</f>
        <v>0</v>
      </c>
      <c r="Y404" s="17" t="str">
        <f t="shared" ref="Y404:Y467" ca="1" si="94">IF(AND(X404&lt;0,X403&lt;0),(1+X404)*(1+Y403)-1,IF(X404&lt;0,X404,""))</f>
        <v/>
      </c>
      <c r="Z404" s="17"/>
      <c r="AA404" s="17">
        <f t="shared" ref="AA404:AA467" si="95">+T404/T403-1</f>
        <v>-2.2753378254792844E-3</v>
      </c>
      <c r="AB404" s="17">
        <f t="shared" ref="AB404:AB467" ca="1" si="96">+W404-AA404</f>
        <v>6.9238542922408497E-3</v>
      </c>
    </row>
    <row r="405" spans="2:28" x14ac:dyDescent="0.15">
      <c r="B405" s="2"/>
      <c r="D405" s="3"/>
      <c r="E405" s="4"/>
      <c r="F405" s="9"/>
      <c r="G405" s="4"/>
      <c r="H405" s="9"/>
      <c r="I405" s="9"/>
      <c r="J405" s="9"/>
      <c r="K405" s="9"/>
      <c r="L405" s="9"/>
      <c r="M405" s="9"/>
      <c r="N405" s="9"/>
      <c r="O405" s="9"/>
      <c r="Q405" s="3">
        <f>+'Share Values'!E399</f>
        <v>42478</v>
      </c>
      <c r="R405" s="4">
        <f ca="1">+'Share Values'!CD399</f>
        <v>1035026.0889999999</v>
      </c>
      <c r="S405" s="9">
        <f t="shared" ca="1" si="91"/>
        <v>3.5026088999999816E-2</v>
      </c>
      <c r="T405" s="4">
        <f>+'Share Values'!C399</f>
        <v>13719.8</v>
      </c>
      <c r="U405" s="9">
        <f>Returns!T405/Returns!$T$18-1</f>
        <v>-7.3324597781890377E-2</v>
      </c>
      <c r="V405" s="9"/>
      <c r="W405" s="17">
        <f t="shared" ca="1" si="92"/>
        <v>5.0311074582285453E-3</v>
      </c>
      <c r="X405" s="17">
        <f t="shared" ca="1" si="93"/>
        <v>0</v>
      </c>
      <c r="Y405" s="17" t="str">
        <f t="shared" ca="1" si="94"/>
        <v/>
      </c>
      <c r="Z405" s="17"/>
      <c r="AA405" s="17">
        <f t="shared" si="95"/>
        <v>6.0569618396737468E-3</v>
      </c>
      <c r="AB405" s="17">
        <f t="shared" ca="1" si="96"/>
        <v>-1.0258543814452015E-3</v>
      </c>
    </row>
    <row r="406" spans="2:28" x14ac:dyDescent="0.15">
      <c r="B406" s="2"/>
      <c r="D406" s="3"/>
      <c r="E406" s="4"/>
      <c r="F406" s="9"/>
      <c r="G406" s="4"/>
      <c r="H406" s="9"/>
      <c r="I406" s="9"/>
      <c r="J406" s="9"/>
      <c r="K406" s="9"/>
      <c r="L406" s="9"/>
      <c r="M406" s="9"/>
      <c r="N406" s="9"/>
      <c r="O406" s="9"/>
      <c r="Q406" s="3">
        <f>+'Share Values'!E400</f>
        <v>42479</v>
      </c>
      <c r="R406" s="4">
        <f ca="1">+'Share Values'!CD400</f>
        <v>1039446.539</v>
      </c>
      <c r="S406" s="9">
        <f t="shared" ca="1" si="91"/>
        <v>3.9446539000000058E-2</v>
      </c>
      <c r="T406" s="4">
        <f>+'Share Values'!C400</f>
        <v>13867.3</v>
      </c>
      <c r="U406" s="9">
        <f>Returns!T406/Returns!$T$18-1</f>
        <v>-6.3362016561524848E-2</v>
      </c>
      <c r="V406" s="9"/>
      <c r="W406" s="17">
        <f t="shared" ca="1" si="92"/>
        <v>4.270858529054955E-3</v>
      </c>
      <c r="X406" s="17">
        <f t="shared" ca="1" si="93"/>
        <v>0</v>
      </c>
      <c r="Y406" s="17" t="str">
        <f t="shared" ca="1" si="94"/>
        <v/>
      </c>
      <c r="Z406" s="17"/>
      <c r="AA406" s="17">
        <f t="shared" si="95"/>
        <v>1.0750885581422454E-2</v>
      </c>
      <c r="AB406" s="17">
        <f t="shared" ca="1" si="96"/>
        <v>-6.4800270523674985E-3</v>
      </c>
    </row>
    <row r="407" spans="2:28" x14ac:dyDescent="0.15">
      <c r="B407" s="2"/>
      <c r="D407" s="3"/>
      <c r="E407" s="4"/>
      <c r="F407" s="9"/>
      <c r="G407" s="4"/>
      <c r="H407" s="9"/>
      <c r="I407" s="9"/>
      <c r="J407" s="9"/>
      <c r="K407" s="9"/>
      <c r="L407" s="9"/>
      <c r="M407" s="9"/>
      <c r="N407" s="9"/>
      <c r="O407" s="9"/>
      <c r="Q407" s="3">
        <f>+'Share Values'!E401</f>
        <v>42480</v>
      </c>
      <c r="R407" s="4">
        <f ca="1">+'Share Values'!CD401</f>
        <v>1042229.559</v>
      </c>
      <c r="S407" s="9">
        <f t="shared" ca="1" si="91"/>
        <v>4.2229558999999917E-2</v>
      </c>
      <c r="T407" s="4">
        <f>+'Share Values'!C401</f>
        <v>13911.3</v>
      </c>
      <c r="U407" s="9">
        <f>Returns!T407/Returns!$T$18-1</f>
        <v>-6.0390127926297166E-2</v>
      </c>
      <c r="V407" s="9"/>
      <c r="W407" s="17">
        <f t="shared" ca="1" si="92"/>
        <v>2.6774056149894143E-3</v>
      </c>
      <c r="X407" s="17">
        <f t="shared" ca="1" si="93"/>
        <v>0</v>
      </c>
      <c r="Y407" s="17" t="str">
        <f t="shared" ca="1" si="94"/>
        <v/>
      </c>
      <c r="Z407" s="17"/>
      <c r="AA407" s="17">
        <f t="shared" si="95"/>
        <v>3.1729320055093879E-3</v>
      </c>
      <c r="AB407" s="17">
        <f t="shared" ca="1" si="96"/>
        <v>-4.955263905199736E-4</v>
      </c>
    </row>
    <row r="408" spans="2:28" x14ac:dyDescent="0.15">
      <c r="B408" s="2"/>
      <c r="D408" s="3"/>
      <c r="E408" s="4"/>
      <c r="F408" s="9"/>
      <c r="G408" s="4"/>
      <c r="H408" s="9"/>
      <c r="I408" s="9"/>
      <c r="J408" s="9"/>
      <c r="K408" s="9"/>
      <c r="L408" s="9"/>
      <c r="M408" s="9"/>
      <c r="N408" s="9"/>
      <c r="O408" s="9"/>
      <c r="Q408" s="3">
        <f>+'Share Values'!E402</f>
        <v>42481</v>
      </c>
      <c r="R408" s="4">
        <f ca="1">+'Share Values'!CD402</f>
        <v>1039342.799</v>
      </c>
      <c r="S408" s="9">
        <f t="shared" ca="1" si="91"/>
        <v>3.9342798999999928E-2</v>
      </c>
      <c r="T408" s="4">
        <f>+'Share Values'!C402</f>
        <v>13881.2</v>
      </c>
      <c r="U408" s="9">
        <f>Returns!T408/Returns!$T$18-1</f>
        <v>-6.2423169924486932E-2</v>
      </c>
      <c r="V408" s="9"/>
      <c r="W408" s="17">
        <f t="shared" ca="1" si="92"/>
        <v>-2.7697928686362117E-3</v>
      </c>
      <c r="X408" s="17">
        <f t="shared" ca="1" si="93"/>
        <v>-2.7697928686362117E-3</v>
      </c>
      <c r="Y408" s="17">
        <f t="shared" ca="1" si="94"/>
        <v>-2.7697928686362117E-3</v>
      </c>
      <c r="Z408" s="17"/>
      <c r="AA408" s="17">
        <f t="shared" si="95"/>
        <v>-2.1637086397388039E-3</v>
      </c>
      <c r="AB408" s="17">
        <f t="shared" ca="1" si="96"/>
        <v>-6.0608422889740776E-4</v>
      </c>
    </row>
    <row r="409" spans="2:28" x14ac:dyDescent="0.15">
      <c r="B409" s="2"/>
      <c r="D409" s="3"/>
      <c r="E409" s="4"/>
      <c r="F409" s="9"/>
      <c r="G409" s="4"/>
      <c r="H409" s="9"/>
      <c r="I409" s="9"/>
      <c r="J409" s="9"/>
      <c r="K409" s="9"/>
      <c r="L409" s="9"/>
      <c r="M409" s="9"/>
      <c r="N409" s="9"/>
      <c r="O409" s="9"/>
      <c r="Q409" s="3">
        <f>+'Share Values'!E403</f>
        <v>42482</v>
      </c>
      <c r="R409" s="4">
        <f ca="1">+'Share Values'!CD403</f>
        <v>1041856.889</v>
      </c>
      <c r="S409" s="9">
        <f t="shared" ca="1" si="91"/>
        <v>4.1856888999999953E-2</v>
      </c>
      <c r="T409" s="4">
        <f>+'Share Values'!C403</f>
        <v>13874</v>
      </c>
      <c r="U409" s="9">
        <f>Returns!T409/Returns!$T$18-1</f>
        <v>-6.2909478973887878E-2</v>
      </c>
      <c r="V409" s="9"/>
      <c r="W409" s="17">
        <f t="shared" ca="1" si="92"/>
        <v>2.4189228062376777E-3</v>
      </c>
      <c r="X409" s="17">
        <f t="shared" ca="1" si="93"/>
        <v>0</v>
      </c>
      <c r="Y409" s="17" t="str">
        <f t="shared" ca="1" si="94"/>
        <v/>
      </c>
      <c r="Z409" s="17"/>
      <c r="AA409" s="17">
        <f t="shared" si="95"/>
        <v>-5.1868714520364456E-4</v>
      </c>
      <c r="AB409" s="17">
        <f t="shared" ca="1" si="96"/>
        <v>2.9376099514413223E-3</v>
      </c>
    </row>
    <row r="410" spans="2:28" x14ac:dyDescent="0.15">
      <c r="B410" s="2"/>
      <c r="D410" s="3"/>
      <c r="E410" s="4"/>
      <c r="F410" s="9"/>
      <c r="G410" s="4"/>
      <c r="H410" s="9"/>
      <c r="I410" s="9"/>
      <c r="J410" s="9"/>
      <c r="K410" s="9"/>
      <c r="L410" s="9"/>
      <c r="M410" s="9"/>
      <c r="N410" s="9"/>
      <c r="O410" s="9"/>
      <c r="Q410" s="3">
        <f>+'Share Values'!E404</f>
        <v>42485</v>
      </c>
      <c r="R410" s="4">
        <f ca="1">+'Share Values'!CD404</f>
        <v>1039978.129</v>
      </c>
      <c r="S410" s="9">
        <f t="shared" ca="1" si="91"/>
        <v>3.9978128999999862E-2</v>
      </c>
      <c r="T410" s="4">
        <f>+'Share Values'!C404</f>
        <v>13796</v>
      </c>
      <c r="U410" s="9">
        <f>Returns!T410/Returns!$T$18-1</f>
        <v>-6.8177827009064274E-2</v>
      </c>
      <c r="V410" s="9"/>
      <c r="W410" s="17">
        <f t="shared" ca="1" si="92"/>
        <v>-1.803280296781784E-3</v>
      </c>
      <c r="X410" s="17">
        <f t="shared" ca="1" si="93"/>
        <v>-1.803280296781784E-3</v>
      </c>
      <c r="Y410" s="17">
        <f t="shared" ca="1" si="94"/>
        <v>-1.803280296781784E-3</v>
      </c>
      <c r="Z410" s="17"/>
      <c r="AA410" s="17">
        <f t="shared" si="95"/>
        <v>-5.6220268127432638E-3</v>
      </c>
      <c r="AB410" s="17">
        <f t="shared" ca="1" si="96"/>
        <v>3.8187465159614797E-3</v>
      </c>
    </row>
    <row r="411" spans="2:28" x14ac:dyDescent="0.15">
      <c r="B411" s="2"/>
      <c r="D411" s="3"/>
      <c r="E411" s="4"/>
      <c r="F411" s="9"/>
      <c r="G411" s="4"/>
      <c r="H411" s="9"/>
      <c r="I411" s="9"/>
      <c r="J411" s="9"/>
      <c r="K411" s="9"/>
      <c r="L411" s="9"/>
      <c r="M411" s="9"/>
      <c r="N411" s="9"/>
      <c r="O411" s="9"/>
      <c r="Q411" s="3">
        <f>+'Share Values'!E405</f>
        <v>42486</v>
      </c>
      <c r="R411" s="4">
        <f ca="1">+'Share Values'!CD405</f>
        <v>1038748.639</v>
      </c>
      <c r="S411" s="9">
        <f t="shared" ca="1" si="91"/>
        <v>3.8748639000000029E-2</v>
      </c>
      <c r="T411" s="4">
        <f>+'Share Values'!C405</f>
        <v>13809.4</v>
      </c>
      <c r="U411" s="9">
        <f>Returns!T411/Returns!$T$18-1</f>
        <v>-6.7272751833790334E-2</v>
      </c>
      <c r="V411" s="9"/>
      <c r="W411" s="17">
        <f t="shared" ca="1" si="92"/>
        <v>-1.1822267850788437E-3</v>
      </c>
      <c r="X411" s="17">
        <f t="shared" ca="1" si="93"/>
        <v>-1.1822267850788437E-3</v>
      </c>
      <c r="Y411" s="17">
        <f t="shared" ca="1" si="94"/>
        <v>-2.9833751955927745E-3</v>
      </c>
      <c r="Z411" s="17"/>
      <c r="AA411" s="17">
        <f t="shared" si="95"/>
        <v>9.7129602783407876E-4</v>
      </c>
      <c r="AB411" s="17">
        <f t="shared" ca="1" si="96"/>
        <v>-2.1535228129129225E-3</v>
      </c>
    </row>
    <row r="412" spans="2:28" x14ac:dyDescent="0.15">
      <c r="B412" s="2"/>
      <c r="D412" s="3"/>
      <c r="E412" s="4"/>
      <c r="F412" s="9"/>
      <c r="G412" s="4"/>
      <c r="H412" s="9"/>
      <c r="I412" s="9"/>
      <c r="J412" s="9"/>
      <c r="K412" s="9"/>
      <c r="L412" s="9"/>
      <c r="M412" s="9"/>
      <c r="N412" s="9"/>
      <c r="O412" s="9"/>
      <c r="Q412" s="3">
        <f>+'Share Values'!E406</f>
        <v>42487</v>
      </c>
      <c r="R412" s="4">
        <f ca="1">+'Share Values'!CD406</f>
        <v>1041536.8389999999</v>
      </c>
      <c r="S412" s="9">
        <f t="shared" ca="1" si="91"/>
        <v>4.1536838999999937E-2</v>
      </c>
      <c r="T412" s="4">
        <f>+'Share Values'!C406</f>
        <v>13887.7</v>
      </c>
      <c r="U412" s="9">
        <f>Returns!T412/Returns!$T$18-1</f>
        <v>-6.1984140921555575E-2</v>
      </c>
      <c r="V412" s="9"/>
      <c r="W412" s="17">
        <f t="shared" ca="1" si="92"/>
        <v>2.6841912425359382E-3</v>
      </c>
      <c r="X412" s="17">
        <f t="shared" ca="1" si="93"/>
        <v>0</v>
      </c>
      <c r="Y412" s="17" t="str">
        <f t="shared" ca="1" si="94"/>
        <v/>
      </c>
      <c r="Z412" s="17"/>
      <c r="AA412" s="17">
        <f t="shared" si="95"/>
        <v>5.6700508349385448E-3</v>
      </c>
      <c r="AB412" s="17">
        <f t="shared" ca="1" si="96"/>
        <v>-2.9858595924026066E-3</v>
      </c>
    </row>
    <row r="413" spans="2:28" x14ac:dyDescent="0.15">
      <c r="B413" s="2"/>
      <c r="D413" s="3"/>
      <c r="E413" s="4"/>
      <c r="F413" s="9"/>
      <c r="G413" s="4"/>
      <c r="H413" s="9"/>
      <c r="I413" s="9"/>
      <c r="J413" s="9"/>
      <c r="K413" s="9"/>
      <c r="L413" s="9"/>
      <c r="M413" s="9"/>
      <c r="N413" s="9"/>
      <c r="O413" s="9"/>
      <c r="Q413" s="3">
        <f>+'Share Values'!E407</f>
        <v>42488</v>
      </c>
      <c r="R413" s="4">
        <f ca="1">+'Share Values'!CD407</f>
        <v>1039110.716</v>
      </c>
      <c r="S413" s="9">
        <f t="shared" ca="1" si="91"/>
        <v>3.9110715999999934E-2</v>
      </c>
      <c r="T413" s="4">
        <f>+'Share Values'!C407</f>
        <v>13886.4</v>
      </c>
      <c r="U413" s="9">
        <f>Returns!T413/Returns!$T$18-1</f>
        <v>-6.2071946722141891E-2</v>
      </c>
      <c r="V413" s="9"/>
      <c r="W413" s="17">
        <f t="shared" ca="1" si="92"/>
        <v>-2.3293683998054648E-3</v>
      </c>
      <c r="X413" s="17">
        <f t="shared" ca="1" si="93"/>
        <v>-2.3293683998054648E-3</v>
      </c>
      <c r="Y413" s="17">
        <f t="shared" ca="1" si="94"/>
        <v>-2.3293683998054648E-3</v>
      </c>
      <c r="Z413" s="17"/>
      <c r="AA413" s="17">
        <f t="shared" si="95"/>
        <v>-9.3608012845969313E-5</v>
      </c>
      <c r="AB413" s="17">
        <f t="shared" ca="1" si="96"/>
        <v>-2.2357603869594955E-3</v>
      </c>
    </row>
    <row r="414" spans="2:28" x14ac:dyDescent="0.15">
      <c r="B414" s="2"/>
      <c r="D414" s="3"/>
      <c r="E414" s="4"/>
      <c r="F414" s="9"/>
      <c r="G414" s="4"/>
      <c r="H414" s="9"/>
      <c r="I414" s="9"/>
      <c r="J414" s="9"/>
      <c r="K414" s="9"/>
      <c r="L414" s="9"/>
      <c r="M414" s="9"/>
      <c r="N414" s="9"/>
      <c r="O414" s="9"/>
      <c r="Q414" s="3">
        <f>+'Share Values'!E408</f>
        <v>42489</v>
      </c>
      <c r="R414" s="4">
        <f ca="1">+'Share Values'!CD408</f>
        <v>1041096.416</v>
      </c>
      <c r="S414" s="9">
        <f t="shared" ca="1" si="91"/>
        <v>4.1096416000000024E-2</v>
      </c>
      <c r="T414" s="4">
        <f>+'Share Values'!C408</f>
        <v>13951.5</v>
      </c>
      <c r="U414" s="9">
        <f>Returns!T414/Returns!$T$18-1</f>
        <v>-5.7674902400475458E-2</v>
      </c>
      <c r="V414" s="9"/>
      <c r="W414" s="17">
        <f t="shared" ca="1" si="92"/>
        <v>1.9109609490350898E-3</v>
      </c>
      <c r="X414" s="17">
        <f t="shared" ca="1" si="93"/>
        <v>0</v>
      </c>
      <c r="Y414" s="17" t="str">
        <f t="shared" ca="1" si="94"/>
        <v/>
      </c>
      <c r="Z414" s="17"/>
      <c r="AA414" s="17">
        <f t="shared" si="95"/>
        <v>4.688040096785473E-3</v>
      </c>
      <c r="AB414" s="17">
        <f t="shared" ca="1" si="96"/>
        <v>-2.7770791477503831E-3</v>
      </c>
    </row>
    <row r="415" spans="2:28" x14ac:dyDescent="0.15">
      <c r="B415" s="2"/>
      <c r="D415" s="3"/>
      <c r="E415" s="4"/>
      <c r="F415" s="9"/>
      <c r="G415" s="4"/>
      <c r="H415" s="9"/>
      <c r="I415" s="9"/>
      <c r="J415" s="9"/>
      <c r="K415" s="9"/>
      <c r="L415" s="9"/>
      <c r="M415" s="9"/>
      <c r="N415" s="9"/>
      <c r="O415" s="9"/>
      <c r="Q415" s="3">
        <f>+'Share Values'!E409</f>
        <v>42492</v>
      </c>
      <c r="R415" s="4">
        <f ca="1">+'Share Values'!CD409</f>
        <v>1038427.156</v>
      </c>
      <c r="S415" s="9">
        <f t="shared" ca="1" si="91"/>
        <v>3.8427156000000018E-2</v>
      </c>
      <c r="T415" s="4">
        <f>+'Share Values'!C409</f>
        <v>13865.6</v>
      </c>
      <c r="U415" s="9">
        <f>Returns!T415/Returns!$T$18-1</f>
        <v>-6.3476839531522278E-2</v>
      </c>
      <c r="V415" s="9"/>
      <c r="W415" s="17">
        <f t="shared" ca="1" si="92"/>
        <v>-2.5638931793230402E-3</v>
      </c>
      <c r="X415" s="17">
        <f t="shared" ca="1" si="93"/>
        <v>-2.5638931793230402E-3</v>
      </c>
      <c r="Y415" s="17">
        <f t="shared" ca="1" si="94"/>
        <v>-2.5638931793230402E-3</v>
      </c>
      <c r="Z415" s="17"/>
      <c r="AA415" s="17">
        <f t="shared" si="95"/>
        <v>-6.1570440454431496E-3</v>
      </c>
      <c r="AB415" s="17">
        <f t="shared" ca="1" si="96"/>
        <v>3.5931508661201095E-3</v>
      </c>
    </row>
    <row r="416" spans="2:28" x14ac:dyDescent="0.15">
      <c r="B416" s="2"/>
      <c r="D416" s="3"/>
      <c r="E416" s="4"/>
      <c r="F416" s="9"/>
      <c r="G416" s="4"/>
      <c r="H416" s="9"/>
      <c r="I416" s="9"/>
      <c r="J416" s="9"/>
      <c r="K416" s="9"/>
      <c r="L416" s="9"/>
      <c r="M416" s="9"/>
      <c r="N416" s="9"/>
      <c r="O416" s="9"/>
      <c r="Q416" s="3">
        <f>+'Share Values'!E410</f>
        <v>42493</v>
      </c>
      <c r="R416" s="4">
        <f ca="1">+'Share Values'!CD410</f>
        <v>1036470.6459999999</v>
      </c>
      <c r="S416" s="9">
        <f t="shared" ca="1" si="91"/>
        <v>3.647064599999994E-2</v>
      </c>
      <c r="T416" s="4">
        <f>+'Share Values'!C410</f>
        <v>13707.7</v>
      </c>
      <c r="U416" s="9">
        <f>Returns!T416/Returns!$T$18-1</f>
        <v>-7.414186715657789E-2</v>
      </c>
      <c r="V416" s="9"/>
      <c r="W416" s="17">
        <f t="shared" ca="1" si="92"/>
        <v>-1.8841090477028644E-3</v>
      </c>
      <c r="X416" s="17">
        <f t="shared" ca="1" si="93"/>
        <v>-1.8841090477028644E-3</v>
      </c>
      <c r="Y416" s="17">
        <f t="shared" ca="1" si="94"/>
        <v>-4.4431715726893639E-3</v>
      </c>
      <c r="Z416" s="17"/>
      <c r="AA416" s="17">
        <f t="shared" si="95"/>
        <v>-1.1387895222709443E-2</v>
      </c>
      <c r="AB416" s="17">
        <f t="shared" ca="1" si="96"/>
        <v>9.5037861750065789E-3</v>
      </c>
    </row>
    <row r="417" spans="2:28" x14ac:dyDescent="0.15">
      <c r="B417" s="2"/>
      <c r="D417" s="3"/>
      <c r="E417" s="4"/>
      <c r="F417" s="9"/>
      <c r="G417" s="4"/>
      <c r="H417" s="9"/>
      <c r="I417" s="9"/>
      <c r="J417" s="9"/>
      <c r="K417" s="9"/>
      <c r="L417" s="9"/>
      <c r="M417" s="9"/>
      <c r="N417" s="9"/>
      <c r="O417" s="9"/>
      <c r="Q417" s="3">
        <f>+'Share Values'!E411</f>
        <v>42494</v>
      </c>
      <c r="R417" s="4">
        <f ca="1">+'Share Values'!CD411</f>
        <v>1036663.056</v>
      </c>
      <c r="S417" s="9">
        <f t="shared" ca="1" si="91"/>
        <v>3.6663056000000083E-2</v>
      </c>
      <c r="T417" s="4">
        <f>+'Share Values'!C411</f>
        <v>13632</v>
      </c>
      <c r="U417" s="9">
        <f>Returns!T417/Returns!$T$18-1</f>
        <v>-7.9254866467640128E-2</v>
      </c>
      <c r="V417" s="9"/>
      <c r="W417" s="17">
        <f t="shared" ca="1" si="92"/>
        <v>1.8563960372874888E-4</v>
      </c>
      <c r="X417" s="17">
        <f t="shared" ca="1" si="93"/>
        <v>0</v>
      </c>
      <c r="Y417" s="17" t="str">
        <f t="shared" ca="1" si="94"/>
        <v/>
      </c>
      <c r="Z417" s="17"/>
      <c r="AA417" s="17">
        <f t="shared" si="95"/>
        <v>-5.5224435900990132E-3</v>
      </c>
      <c r="AB417" s="17">
        <f t="shared" ca="1" si="96"/>
        <v>5.7080831938277621E-3</v>
      </c>
    </row>
    <row r="418" spans="2:28" x14ac:dyDescent="0.15">
      <c r="B418" s="2"/>
      <c r="D418" s="3"/>
      <c r="E418" s="4"/>
      <c r="F418" s="9"/>
      <c r="G418" s="4"/>
      <c r="H418" s="9"/>
      <c r="I418" s="9"/>
      <c r="J418" s="9"/>
      <c r="K418" s="9"/>
      <c r="L418" s="9"/>
      <c r="M418" s="9"/>
      <c r="N418" s="9"/>
      <c r="O418" s="9"/>
      <c r="Q418" s="3">
        <f>+'Share Values'!E412</f>
        <v>42495</v>
      </c>
      <c r="R418" s="4">
        <f ca="1">+'Share Values'!CD412</f>
        <v>1034365.926</v>
      </c>
      <c r="S418" s="9">
        <f t="shared" ca="1" si="91"/>
        <v>3.4365925999999991E-2</v>
      </c>
      <c r="T418" s="4">
        <f>+'Share Values'!C412</f>
        <v>13632</v>
      </c>
      <c r="U418" s="9">
        <f>Returns!T418/Returns!$T$18-1</f>
        <v>-7.9254866467640128E-2</v>
      </c>
      <c r="V418" s="9"/>
      <c r="W418" s="17">
        <f t="shared" ca="1" si="92"/>
        <v>-2.2158887467867983E-3</v>
      </c>
      <c r="X418" s="17">
        <f t="shared" ca="1" si="93"/>
        <v>-2.2158887467867983E-3</v>
      </c>
      <c r="Y418" s="17">
        <f t="shared" ca="1" si="94"/>
        <v>-2.2158887467867983E-3</v>
      </c>
      <c r="Z418" s="17"/>
      <c r="AA418" s="17">
        <f t="shared" si="95"/>
        <v>0</v>
      </c>
      <c r="AB418" s="17">
        <f t="shared" ca="1" si="96"/>
        <v>-2.2158887467867983E-3</v>
      </c>
    </row>
    <row r="419" spans="2:28" x14ac:dyDescent="0.15">
      <c r="B419" s="2"/>
      <c r="D419" s="3"/>
      <c r="E419" s="4"/>
      <c r="F419" s="9"/>
      <c r="G419" s="4"/>
      <c r="H419" s="9"/>
      <c r="I419" s="9"/>
      <c r="J419" s="9"/>
      <c r="K419" s="9"/>
      <c r="L419" s="9"/>
      <c r="M419" s="9"/>
      <c r="N419" s="9"/>
      <c r="O419" s="9"/>
      <c r="Q419" s="3">
        <f>+'Share Values'!E413</f>
        <v>42496</v>
      </c>
      <c r="R419" s="4">
        <f ca="1">+'Share Values'!CD413</f>
        <v>1040032.556</v>
      </c>
      <c r="S419" s="9">
        <f t="shared" ca="1" si="91"/>
        <v>4.0032555999999886E-2</v>
      </c>
      <c r="T419" s="4">
        <f>+'Share Values'!C413</f>
        <v>13701.5</v>
      </c>
      <c r="U419" s="9">
        <f>Returns!T419/Returns!$T$18-1</f>
        <v>-7.4560633282450994E-2</v>
      </c>
      <c r="V419" s="9"/>
      <c r="W419" s="17">
        <f t="shared" ca="1" si="92"/>
        <v>5.4783610495692248E-3</v>
      </c>
      <c r="X419" s="17">
        <f t="shared" ca="1" si="93"/>
        <v>0</v>
      </c>
      <c r="Y419" s="17" t="str">
        <f t="shared" ca="1" si="94"/>
        <v/>
      </c>
      <c r="Z419" s="17"/>
      <c r="AA419" s="17">
        <f t="shared" si="95"/>
        <v>5.0982981220657475E-3</v>
      </c>
      <c r="AB419" s="17">
        <f t="shared" ca="1" si="96"/>
        <v>3.8006292750347725E-4</v>
      </c>
    </row>
    <row r="420" spans="2:28" x14ac:dyDescent="0.15">
      <c r="B420" s="2"/>
      <c r="D420" s="3"/>
      <c r="E420" s="4"/>
      <c r="F420" s="9"/>
      <c r="G420" s="4"/>
      <c r="H420" s="9"/>
      <c r="I420" s="9"/>
      <c r="J420" s="9"/>
      <c r="K420" s="9"/>
      <c r="L420" s="9"/>
      <c r="M420" s="9"/>
      <c r="N420" s="9"/>
      <c r="O420" s="9"/>
      <c r="Q420" s="3">
        <f>+'Share Values'!E414</f>
        <v>42499</v>
      </c>
      <c r="R420" s="4">
        <f ca="1">+'Share Values'!CD414</f>
        <v>1034078.056</v>
      </c>
      <c r="S420" s="9">
        <f t="shared" ca="1" si="91"/>
        <v>3.4078056000000023E-2</v>
      </c>
      <c r="T420" s="4">
        <f>+'Share Values'!C414</f>
        <v>13563.8</v>
      </c>
      <c r="U420" s="9">
        <f>Returns!T420/Returns!$T$18-1</f>
        <v>-8.3861293852243168E-2</v>
      </c>
      <c r="V420" s="9"/>
      <c r="W420" s="17">
        <f t="shared" ca="1" si="92"/>
        <v>-5.7253015452720657E-3</v>
      </c>
      <c r="X420" s="17">
        <f t="shared" ca="1" si="93"/>
        <v>-5.7253015452720657E-3</v>
      </c>
      <c r="Y420" s="17">
        <f t="shared" ca="1" si="94"/>
        <v>-5.7253015452720657E-3</v>
      </c>
      <c r="Z420" s="17"/>
      <c r="AA420" s="17">
        <f t="shared" si="95"/>
        <v>-1.0049994526146855E-2</v>
      </c>
      <c r="AB420" s="17">
        <f t="shared" ca="1" si="96"/>
        <v>4.3246929808747891E-3</v>
      </c>
    </row>
    <row r="421" spans="2:28" x14ac:dyDescent="0.15">
      <c r="B421" s="2"/>
      <c r="D421" s="3"/>
      <c r="E421" s="4"/>
      <c r="F421" s="9"/>
      <c r="G421" s="4"/>
      <c r="H421" s="9"/>
      <c r="I421" s="9"/>
      <c r="J421" s="9"/>
      <c r="K421" s="9"/>
      <c r="L421" s="9"/>
      <c r="M421" s="9"/>
      <c r="N421" s="9"/>
      <c r="O421" s="9"/>
      <c r="Q421" s="3">
        <f>+'Share Values'!E415</f>
        <v>42500</v>
      </c>
      <c r="R421" s="4">
        <f ca="1">+'Share Values'!CD415</f>
        <v>1040427.846</v>
      </c>
      <c r="S421" s="9">
        <f t="shared" ca="1" si="91"/>
        <v>4.0427846000000045E-2</v>
      </c>
      <c r="T421" s="4">
        <f>+'Share Values'!C415</f>
        <v>13775.2</v>
      </c>
      <c r="U421" s="9">
        <f>Returns!T421/Returns!$T$18-1</f>
        <v>-6.9582719818444549E-2</v>
      </c>
      <c r="V421" s="9"/>
      <c r="W421" s="17">
        <f t="shared" ca="1" si="92"/>
        <v>6.1405325866425997E-3</v>
      </c>
      <c r="X421" s="17">
        <f t="shared" ca="1" si="93"/>
        <v>0</v>
      </c>
      <c r="Y421" s="17" t="str">
        <f t="shared" ca="1" si="94"/>
        <v/>
      </c>
      <c r="Z421" s="17"/>
      <c r="AA421" s="17">
        <f t="shared" si="95"/>
        <v>1.5585602854657266E-2</v>
      </c>
      <c r="AB421" s="17">
        <f t="shared" ca="1" si="96"/>
        <v>-9.4450702680146659E-3</v>
      </c>
    </row>
    <row r="422" spans="2:28" x14ac:dyDescent="0.15">
      <c r="B422" s="2"/>
      <c r="D422" s="3"/>
      <c r="E422" s="4"/>
      <c r="F422" s="9"/>
      <c r="G422" s="4"/>
      <c r="H422" s="9"/>
      <c r="I422" s="9"/>
      <c r="J422" s="9"/>
      <c r="K422" s="9"/>
      <c r="L422" s="9"/>
      <c r="M422" s="9"/>
      <c r="N422" s="9"/>
      <c r="O422" s="9"/>
      <c r="Q422" s="3">
        <f>+'Share Values'!E416</f>
        <v>42501</v>
      </c>
      <c r="R422" s="4">
        <f ca="1">+'Share Values'!CD416</f>
        <v>1039618.706</v>
      </c>
      <c r="S422" s="9">
        <f t="shared" ca="1" si="91"/>
        <v>3.9618705999999948E-2</v>
      </c>
      <c r="T422" s="4">
        <f>+'Share Values'!C416</f>
        <v>13788.2</v>
      </c>
      <c r="U422" s="9">
        <f>Returns!T422/Returns!$T$18-1</f>
        <v>-6.8704661812581835E-2</v>
      </c>
      <c r="V422" s="9"/>
      <c r="W422" s="17">
        <f t="shared" ca="1" si="92"/>
        <v>-7.776992927580606E-4</v>
      </c>
      <c r="X422" s="17">
        <f t="shared" ca="1" si="93"/>
        <v>-7.776992927580606E-4</v>
      </c>
      <c r="Y422" s="17">
        <f t="shared" ca="1" si="94"/>
        <v>-7.776992927580606E-4</v>
      </c>
      <c r="Z422" s="17"/>
      <c r="AA422" s="17">
        <f t="shared" si="95"/>
        <v>9.4372495499150943E-4</v>
      </c>
      <c r="AB422" s="17">
        <f t="shared" ca="1" si="96"/>
        <v>-1.72142424774957E-3</v>
      </c>
    </row>
    <row r="423" spans="2:28" x14ac:dyDescent="0.15">
      <c r="B423" s="2"/>
      <c r="D423" s="3"/>
      <c r="E423" s="4"/>
      <c r="F423" s="9"/>
      <c r="G423" s="4"/>
      <c r="H423" s="9"/>
      <c r="I423" s="9"/>
      <c r="J423" s="9"/>
      <c r="K423" s="9"/>
      <c r="L423" s="9"/>
      <c r="M423" s="9"/>
      <c r="N423" s="9"/>
      <c r="O423" s="9"/>
      <c r="Q423" s="3">
        <f>+'Share Values'!E417</f>
        <v>42502</v>
      </c>
      <c r="R423" s="4">
        <f ca="1">+'Share Values'!CD417</f>
        <v>1041909.346</v>
      </c>
      <c r="S423" s="9">
        <f t="shared" ca="1" si="91"/>
        <v>4.1909345999999958E-2</v>
      </c>
      <c r="T423" s="4">
        <f>+'Share Values'!C417</f>
        <v>13787.8</v>
      </c>
      <c r="U423" s="9">
        <f>Returns!T423/Returns!$T$18-1</f>
        <v>-6.8731678981993061E-2</v>
      </c>
      <c r="V423" s="9"/>
      <c r="W423" s="17">
        <f t="shared" ca="1" si="92"/>
        <v>2.2033462718398233E-3</v>
      </c>
      <c r="X423" s="17">
        <f t="shared" ca="1" si="93"/>
        <v>0</v>
      </c>
      <c r="Y423" s="17" t="str">
        <f t="shared" ca="1" si="94"/>
        <v/>
      </c>
      <c r="Z423" s="17"/>
      <c r="AA423" s="17">
        <f t="shared" si="95"/>
        <v>-2.9010313166488721E-5</v>
      </c>
      <c r="AB423" s="17">
        <f t="shared" ca="1" si="96"/>
        <v>2.2323565850063121E-3</v>
      </c>
    </row>
    <row r="424" spans="2:28" x14ac:dyDescent="0.15">
      <c r="B424" s="2"/>
      <c r="D424" s="3"/>
      <c r="E424" s="4"/>
      <c r="F424" s="9"/>
      <c r="G424" s="4"/>
      <c r="H424" s="9"/>
      <c r="I424" s="9"/>
      <c r="J424" s="9"/>
      <c r="K424" s="9"/>
      <c r="L424" s="9"/>
      <c r="M424" s="9"/>
      <c r="N424" s="9"/>
      <c r="O424" s="9"/>
      <c r="Q424" s="3">
        <f>+'Share Values'!E418</f>
        <v>42503</v>
      </c>
      <c r="R424" s="4">
        <f ca="1">+'Share Values'!CD418</f>
        <v>1039367.3959999999</v>
      </c>
      <c r="S424" s="9">
        <f t="shared" ca="1" si="91"/>
        <v>3.9367396000000054E-2</v>
      </c>
      <c r="T424" s="4">
        <f>+'Share Values'!C418</f>
        <v>13748.6</v>
      </c>
      <c r="U424" s="9">
        <f>Returns!T424/Returns!$T$18-1</f>
        <v>-7.1379361584286816E-2</v>
      </c>
      <c r="V424" s="9"/>
      <c r="W424" s="17">
        <f t="shared" ca="1" si="92"/>
        <v>-2.4397036169786501E-3</v>
      </c>
      <c r="X424" s="17">
        <f t="shared" ca="1" si="93"/>
        <v>-2.4397036169786501E-3</v>
      </c>
      <c r="Y424" s="17">
        <f t="shared" ca="1" si="94"/>
        <v>-2.4397036169786501E-3</v>
      </c>
      <c r="Z424" s="17"/>
      <c r="AA424" s="17">
        <f t="shared" si="95"/>
        <v>-2.8430931693235184E-3</v>
      </c>
      <c r="AB424" s="17">
        <f t="shared" ca="1" si="96"/>
        <v>4.0338955234486829E-4</v>
      </c>
    </row>
    <row r="425" spans="2:28" x14ac:dyDescent="0.15">
      <c r="B425" s="2"/>
      <c r="D425" s="3"/>
      <c r="E425" s="4"/>
      <c r="F425" s="9"/>
      <c r="G425" s="4"/>
      <c r="H425" s="9"/>
      <c r="I425" s="9"/>
      <c r="J425" s="9"/>
      <c r="K425" s="9"/>
      <c r="L425" s="9"/>
      <c r="M425" s="9"/>
      <c r="N425" s="9"/>
      <c r="O425" s="9"/>
      <c r="Q425" s="3">
        <f>+'Share Values'!E419</f>
        <v>42506</v>
      </c>
      <c r="R425" s="4">
        <f ca="1">+'Share Values'!CD419</f>
        <v>1042986.946</v>
      </c>
      <c r="S425" s="9">
        <f t="shared" ca="1" si="91"/>
        <v>4.2986946000000081E-2</v>
      </c>
      <c r="T425" s="4">
        <f>+'Share Values'!C419</f>
        <v>13893.5</v>
      </c>
      <c r="U425" s="9">
        <f>Returns!T425/Returns!$T$18-1</f>
        <v>-6.1592391965093807E-2</v>
      </c>
      <c r="V425" s="9"/>
      <c r="W425" s="17">
        <f t="shared" ca="1" si="92"/>
        <v>3.4824548219714035E-3</v>
      </c>
      <c r="X425" s="17">
        <f t="shared" ca="1" si="93"/>
        <v>0</v>
      </c>
      <c r="Y425" s="17" t="str">
        <f t="shared" ca="1" si="94"/>
        <v/>
      </c>
      <c r="Z425" s="17"/>
      <c r="AA425" s="17">
        <f t="shared" si="95"/>
        <v>1.0539254905953976E-2</v>
      </c>
      <c r="AB425" s="17">
        <f t="shared" ca="1" si="96"/>
        <v>-7.0568000839825729E-3</v>
      </c>
    </row>
    <row r="426" spans="2:28" x14ac:dyDescent="0.15">
      <c r="B426" s="2"/>
      <c r="D426" s="3"/>
      <c r="E426" s="4"/>
      <c r="F426" s="9"/>
      <c r="G426" s="4"/>
      <c r="H426" s="9"/>
      <c r="I426" s="9"/>
      <c r="J426" s="9"/>
      <c r="K426" s="9"/>
      <c r="L426" s="9"/>
      <c r="M426" s="9"/>
      <c r="N426" s="9"/>
      <c r="O426" s="9"/>
      <c r="Q426" s="3">
        <f>+'Share Values'!E420</f>
        <v>42507</v>
      </c>
      <c r="R426" s="4">
        <f ca="1">+'Share Values'!CD420</f>
        <v>1044213.3259999999</v>
      </c>
      <c r="S426" s="9">
        <f t="shared" ca="1" si="91"/>
        <v>4.4213325999999942E-2</v>
      </c>
      <c r="T426" s="4">
        <f>+'Share Values'!C420</f>
        <v>13917.1</v>
      </c>
      <c r="U426" s="9">
        <f>Returns!T426/Returns!$T$18-1</f>
        <v>-5.9998378969835287E-2</v>
      </c>
      <c r="V426" s="9"/>
      <c r="W426" s="17">
        <f t="shared" ca="1" si="92"/>
        <v>1.1758344672512244E-3</v>
      </c>
      <c r="X426" s="17">
        <f t="shared" ca="1" si="93"/>
        <v>0</v>
      </c>
      <c r="Y426" s="17" t="str">
        <f t="shared" ca="1" si="94"/>
        <v/>
      </c>
      <c r="Z426" s="17"/>
      <c r="AA426" s="17">
        <f t="shared" si="95"/>
        <v>1.6986360528303823E-3</v>
      </c>
      <c r="AB426" s="17">
        <f t="shared" ca="1" si="96"/>
        <v>-5.228015855791579E-4</v>
      </c>
    </row>
    <row r="427" spans="2:28" x14ac:dyDescent="0.15">
      <c r="B427" s="2"/>
      <c r="D427" s="3"/>
      <c r="E427" s="4"/>
      <c r="F427" s="9"/>
      <c r="G427" s="4"/>
      <c r="H427" s="9"/>
      <c r="I427" s="9"/>
      <c r="J427" s="9"/>
      <c r="K427" s="9"/>
      <c r="L427" s="9"/>
      <c r="M427" s="9"/>
      <c r="N427" s="9"/>
      <c r="O427" s="9"/>
      <c r="Q427" s="3">
        <f>+'Share Values'!E421</f>
        <v>42508</v>
      </c>
      <c r="R427" s="4">
        <f ca="1">+'Share Values'!CD421</f>
        <v>1039264.3859999999</v>
      </c>
      <c r="S427" s="9">
        <f t="shared" ca="1" si="91"/>
        <v>3.9264385999999929E-2</v>
      </c>
      <c r="T427" s="4">
        <f>+'Share Values'!C421</f>
        <v>13826</v>
      </c>
      <c r="U427" s="9">
        <f>Returns!T427/Returns!$T$18-1</f>
        <v>-6.6151539303227147E-2</v>
      </c>
      <c r="V427" s="9"/>
      <c r="W427" s="17">
        <f t="shared" ca="1" si="92"/>
        <v>-4.7393955591024106E-3</v>
      </c>
      <c r="X427" s="17">
        <f t="shared" ca="1" si="93"/>
        <v>-4.7393955591024106E-3</v>
      </c>
      <c r="Y427" s="17">
        <f t="shared" ca="1" si="94"/>
        <v>-4.7393955591024106E-3</v>
      </c>
      <c r="Z427" s="17"/>
      <c r="AA427" s="17">
        <f t="shared" si="95"/>
        <v>-6.5459039598767532E-3</v>
      </c>
      <c r="AB427" s="17">
        <f t="shared" ca="1" si="96"/>
        <v>1.8065084007743426E-3</v>
      </c>
    </row>
    <row r="428" spans="2:28" x14ac:dyDescent="0.15">
      <c r="B428" s="2"/>
      <c r="D428" s="3"/>
      <c r="E428" s="4"/>
      <c r="F428" s="9"/>
      <c r="G428" s="4"/>
      <c r="H428" s="9"/>
      <c r="I428" s="9"/>
      <c r="J428" s="9"/>
      <c r="K428" s="9"/>
      <c r="L428" s="9"/>
      <c r="M428" s="9"/>
      <c r="N428" s="9"/>
      <c r="O428" s="9"/>
      <c r="Q428" s="3">
        <f>+'Share Values'!E422</f>
        <v>42509</v>
      </c>
      <c r="R428" s="4">
        <f ca="1">+'Share Values'!CD422</f>
        <v>1039362.976</v>
      </c>
      <c r="S428" s="9">
        <f t="shared" ca="1" si="91"/>
        <v>3.9362976000000049E-2</v>
      </c>
      <c r="T428" s="4">
        <f>+'Share Values'!C422</f>
        <v>13817.3</v>
      </c>
      <c r="U428" s="9">
        <f>Returns!T428/Returns!$T$18-1</f>
        <v>-6.6739162737920021E-2</v>
      </c>
      <c r="V428" s="9"/>
      <c r="W428" s="17">
        <f t="shared" ca="1" si="92"/>
        <v>9.4865177069580753E-5</v>
      </c>
      <c r="X428" s="17">
        <f t="shared" ca="1" si="93"/>
        <v>0</v>
      </c>
      <c r="Y428" s="17" t="str">
        <f t="shared" ca="1" si="94"/>
        <v/>
      </c>
      <c r="Z428" s="17"/>
      <c r="AA428" s="17">
        <f t="shared" si="95"/>
        <v>-6.292492405612915E-4</v>
      </c>
      <c r="AB428" s="17">
        <f t="shared" ca="1" si="96"/>
        <v>7.2411441763087225E-4</v>
      </c>
    </row>
    <row r="429" spans="2:28" x14ac:dyDescent="0.15">
      <c r="B429" s="2"/>
      <c r="D429" s="3"/>
      <c r="E429" s="4"/>
      <c r="F429" s="9"/>
      <c r="G429" s="4"/>
      <c r="H429" s="9"/>
      <c r="I429" s="9"/>
      <c r="J429" s="9"/>
      <c r="K429" s="9"/>
      <c r="L429" s="9"/>
      <c r="M429" s="9"/>
      <c r="N429" s="9"/>
      <c r="O429" s="9"/>
      <c r="Q429" s="3">
        <f>+'Share Values'!E423</f>
        <v>42510</v>
      </c>
      <c r="R429" s="4">
        <f ca="1">+'Share Values'!CD423</f>
        <v>1040978.7660000001</v>
      </c>
      <c r="S429" s="9">
        <f t="shared" ca="1" si="91"/>
        <v>4.0978766000000055E-2</v>
      </c>
      <c r="T429" s="4">
        <f>+'Share Values'!C423</f>
        <v>13919.6</v>
      </c>
      <c r="U429" s="9">
        <f>Returns!T429/Returns!$T$18-1</f>
        <v>-5.9829521661015517E-2</v>
      </c>
      <c r="V429" s="9"/>
      <c r="W429" s="17">
        <f t="shared" ca="1" si="92"/>
        <v>1.554596456974533E-3</v>
      </c>
      <c r="X429" s="17">
        <f t="shared" ca="1" si="93"/>
        <v>0</v>
      </c>
      <c r="Y429" s="17" t="str">
        <f t="shared" ca="1" si="94"/>
        <v/>
      </c>
      <c r="Z429" s="17"/>
      <c r="AA429" s="17">
        <f t="shared" si="95"/>
        <v>7.40376195059822E-3</v>
      </c>
      <c r="AB429" s="17">
        <f t="shared" ca="1" si="96"/>
        <v>-5.849165493623687E-3</v>
      </c>
    </row>
    <row r="430" spans="2:28" x14ac:dyDescent="0.15">
      <c r="B430" s="2"/>
      <c r="D430" s="3"/>
      <c r="E430" s="4"/>
      <c r="F430" s="9"/>
      <c r="G430" s="4"/>
      <c r="H430" s="9"/>
      <c r="I430" s="9"/>
      <c r="J430" s="9"/>
      <c r="K430" s="9"/>
      <c r="L430" s="9"/>
      <c r="M430" s="9"/>
      <c r="N430" s="9"/>
      <c r="O430" s="9"/>
      <c r="Q430" s="3">
        <f>+'Share Values'!E424</f>
        <v>42514</v>
      </c>
      <c r="R430" s="4">
        <f ca="1">+'Share Values'!CD424</f>
        <v>1039201.5059999999</v>
      </c>
      <c r="S430" s="9">
        <f t="shared" ca="1" si="91"/>
        <v>3.9201505999999942E-2</v>
      </c>
      <c r="T430" s="4">
        <f>+'Share Values'!C424</f>
        <v>13952.9</v>
      </c>
      <c r="U430" s="9">
        <f>Returns!T430/Returns!$T$18-1</f>
        <v>-5.7580342307536392E-2</v>
      </c>
      <c r="V430" s="9"/>
      <c r="W430" s="17">
        <f t="shared" ca="1" si="92"/>
        <v>-1.7072970727628478E-3</v>
      </c>
      <c r="X430" s="17">
        <f t="shared" ca="1" si="93"/>
        <v>-1.7072970727628478E-3</v>
      </c>
      <c r="Y430" s="17">
        <f t="shared" ca="1" si="94"/>
        <v>-1.7072970727628478E-3</v>
      </c>
      <c r="Z430" s="17"/>
      <c r="AA430" s="17">
        <f t="shared" si="95"/>
        <v>2.3923101238541022E-3</v>
      </c>
      <c r="AB430" s="17">
        <f t="shared" ca="1" si="96"/>
        <v>-4.0996071966169501E-3</v>
      </c>
    </row>
    <row r="431" spans="2:28" x14ac:dyDescent="0.15">
      <c r="B431" s="2"/>
      <c r="D431" s="3"/>
      <c r="E431" s="4"/>
      <c r="F431" s="9"/>
      <c r="G431" s="4"/>
      <c r="H431" s="9"/>
      <c r="I431" s="9"/>
      <c r="J431" s="9"/>
      <c r="K431" s="9"/>
      <c r="L431" s="9"/>
      <c r="M431" s="9"/>
      <c r="N431" s="9"/>
      <c r="O431" s="9"/>
      <c r="Q431" s="3">
        <f>+'Share Values'!E425</f>
        <v>42515</v>
      </c>
      <c r="R431" s="4">
        <f ca="1">+'Share Values'!CD425</f>
        <v>1043208.1459999999</v>
      </c>
      <c r="S431" s="9">
        <f t="shared" ca="1" si="91"/>
        <v>4.3208146000000003E-2</v>
      </c>
      <c r="T431" s="4">
        <f>+'Share Values'!C425</f>
        <v>14053.7</v>
      </c>
      <c r="U431" s="9">
        <f>Returns!T431/Returns!$T$18-1</f>
        <v>-5.0772015615923816E-2</v>
      </c>
      <c r="V431" s="9"/>
      <c r="W431" s="17">
        <f t="shared" ca="1" si="92"/>
        <v>3.855498646669675E-3</v>
      </c>
      <c r="X431" s="17">
        <f t="shared" ca="1" si="93"/>
        <v>0</v>
      </c>
      <c r="Y431" s="17" t="str">
        <f t="shared" ca="1" si="94"/>
        <v/>
      </c>
      <c r="Z431" s="17"/>
      <c r="AA431" s="17">
        <f t="shared" si="95"/>
        <v>7.2243046248450238E-3</v>
      </c>
      <c r="AB431" s="17">
        <f t="shared" ca="1" si="96"/>
        <v>-3.3688059781753488E-3</v>
      </c>
    </row>
    <row r="432" spans="2:28" x14ac:dyDescent="0.15">
      <c r="B432" s="2"/>
      <c r="D432" s="3"/>
      <c r="E432" s="4"/>
      <c r="F432" s="9"/>
      <c r="G432" s="4"/>
      <c r="H432" s="9"/>
      <c r="I432" s="9"/>
      <c r="J432" s="9"/>
      <c r="K432" s="9"/>
      <c r="L432" s="9"/>
      <c r="M432" s="9"/>
      <c r="N432" s="9"/>
      <c r="O432" s="9"/>
      <c r="Q432" s="3">
        <f>+'Share Values'!E426</f>
        <v>42516</v>
      </c>
      <c r="R432" s="4">
        <f ca="1">+'Share Values'!CD426</f>
        <v>1042359.2959999999</v>
      </c>
      <c r="S432" s="9">
        <f t="shared" ca="1" si="91"/>
        <v>4.235929599999988E-2</v>
      </c>
      <c r="T432" s="4">
        <f>+'Share Values'!C426</f>
        <v>14049.2</v>
      </c>
      <c r="U432" s="9">
        <f>Returns!T432/Returns!$T$18-1</f>
        <v>-5.1075958771799379E-2</v>
      </c>
      <c r="V432" s="9"/>
      <c r="W432" s="17">
        <f t="shared" ca="1" si="92"/>
        <v>-8.1369188234858836E-4</v>
      </c>
      <c r="X432" s="17">
        <f t="shared" ca="1" si="93"/>
        <v>-8.1369188234858836E-4</v>
      </c>
      <c r="Y432" s="17">
        <f t="shared" ca="1" si="94"/>
        <v>-8.1369188234858836E-4</v>
      </c>
      <c r="Z432" s="17"/>
      <c r="AA432" s="17">
        <f t="shared" si="95"/>
        <v>-3.2020037427871184E-4</v>
      </c>
      <c r="AB432" s="17">
        <f t="shared" ca="1" si="96"/>
        <v>-4.9349150806987652E-4</v>
      </c>
    </row>
    <row r="433" spans="2:28" x14ac:dyDescent="0.15">
      <c r="B433" s="2"/>
      <c r="D433" s="3"/>
      <c r="E433" s="4"/>
      <c r="F433" s="9"/>
      <c r="G433" s="4"/>
      <c r="H433" s="9"/>
      <c r="I433" s="9"/>
      <c r="J433" s="9"/>
      <c r="K433" s="9"/>
      <c r="L433" s="9"/>
      <c r="M433" s="9"/>
      <c r="N433" s="9"/>
      <c r="O433" s="9"/>
      <c r="Q433" s="3">
        <f>+'Share Values'!E427</f>
        <v>42517</v>
      </c>
      <c r="R433" s="4">
        <f ca="1">+'Share Values'!CD427</f>
        <v>1042850.5429999999</v>
      </c>
      <c r="S433" s="9">
        <f t="shared" ca="1" si="91"/>
        <v>4.2850542999999908E-2</v>
      </c>
      <c r="T433" s="4">
        <f>+'Share Values'!C427</f>
        <v>14105.2</v>
      </c>
      <c r="U433" s="9">
        <f>Returns!T433/Returns!$T$18-1</f>
        <v>-4.7293555054236935E-2</v>
      </c>
      <c r="V433" s="9"/>
      <c r="W433" s="17">
        <f t="shared" ca="1" si="92"/>
        <v>4.7128375204708028E-4</v>
      </c>
      <c r="X433" s="17">
        <f t="shared" ca="1" si="93"/>
        <v>0</v>
      </c>
      <c r="Y433" s="17" t="str">
        <f t="shared" ca="1" si="94"/>
        <v/>
      </c>
      <c r="Z433" s="17"/>
      <c r="AA433" s="17">
        <f t="shared" si="95"/>
        <v>3.985992084958534E-3</v>
      </c>
      <c r="AB433" s="17">
        <f t="shared" ca="1" si="96"/>
        <v>-3.5147083329114537E-3</v>
      </c>
    </row>
    <row r="434" spans="2:28" x14ac:dyDescent="0.15">
      <c r="B434" s="2"/>
      <c r="D434" s="3"/>
      <c r="E434" s="4"/>
      <c r="F434" s="9"/>
      <c r="G434" s="4"/>
      <c r="H434" s="9"/>
      <c r="I434" s="9"/>
      <c r="J434" s="9"/>
      <c r="K434" s="9"/>
      <c r="L434" s="9"/>
      <c r="M434" s="9"/>
      <c r="N434" s="9"/>
      <c r="O434" s="9"/>
      <c r="Q434" s="3">
        <f>+'Share Values'!E428</f>
        <v>42520</v>
      </c>
      <c r="R434" s="4">
        <f ca="1">+'Share Values'!CD428</f>
        <v>1043718.0399999998</v>
      </c>
      <c r="S434" s="9">
        <f t="shared" ca="1" si="91"/>
        <v>4.3718039999999903E-2</v>
      </c>
      <c r="T434" s="4">
        <f>+'Share Values'!C428</f>
        <v>14086.7</v>
      </c>
      <c r="U434" s="9">
        <f>Returns!T434/Returns!$T$18-1</f>
        <v>-4.8543099139503054E-2</v>
      </c>
      <c r="V434" s="9"/>
      <c r="W434" s="17">
        <f t="shared" ca="1" si="92"/>
        <v>8.3185170283783805E-4</v>
      </c>
      <c r="X434" s="17">
        <f t="shared" ca="1" si="93"/>
        <v>0</v>
      </c>
      <c r="Y434" s="17" t="str">
        <f t="shared" ca="1" si="94"/>
        <v/>
      </c>
      <c r="Z434" s="17"/>
      <c r="AA434" s="17">
        <f t="shared" si="95"/>
        <v>-1.3115730368942202E-3</v>
      </c>
      <c r="AB434" s="17">
        <f t="shared" ca="1" si="96"/>
        <v>2.1434247397320583E-3</v>
      </c>
    </row>
    <row r="435" spans="2:28" x14ac:dyDescent="0.15">
      <c r="B435" s="2"/>
      <c r="D435" s="3"/>
      <c r="E435" s="4"/>
      <c r="F435" s="9"/>
      <c r="G435" s="4"/>
      <c r="H435" s="9"/>
      <c r="I435" s="9"/>
      <c r="J435" s="9"/>
      <c r="K435" s="9"/>
      <c r="L435" s="9"/>
      <c r="M435" s="9"/>
      <c r="N435" s="9"/>
      <c r="O435" s="9"/>
      <c r="Q435" s="3">
        <f>+'Share Values'!E429</f>
        <v>42521</v>
      </c>
      <c r="R435" s="4">
        <f ca="1">+'Share Values'!CD429</f>
        <v>1047879.0599999998</v>
      </c>
      <c r="S435" s="9">
        <f t="shared" ca="1" si="91"/>
        <v>4.7879059999999862E-2</v>
      </c>
      <c r="T435" s="4">
        <f>+'Share Values'!C429</f>
        <v>14065.8</v>
      </c>
      <c r="U435" s="9">
        <f>Returns!T435/Returns!$T$18-1</f>
        <v>-4.9954746241236303E-2</v>
      </c>
      <c r="V435" s="9"/>
      <c r="W435" s="17">
        <f t="shared" ca="1" si="92"/>
        <v>3.9867280630696555E-3</v>
      </c>
      <c r="X435" s="17">
        <f t="shared" ca="1" si="93"/>
        <v>0</v>
      </c>
      <c r="Y435" s="17" t="str">
        <f t="shared" ca="1" si="94"/>
        <v/>
      </c>
      <c r="Z435" s="17"/>
      <c r="AA435" s="17">
        <f t="shared" si="95"/>
        <v>-1.4836689927378854E-3</v>
      </c>
      <c r="AB435" s="17">
        <f t="shared" ca="1" si="96"/>
        <v>5.470397055807541E-3</v>
      </c>
    </row>
    <row r="436" spans="2:28" x14ac:dyDescent="0.15">
      <c r="B436" s="2"/>
      <c r="D436" s="3"/>
      <c r="E436" s="4"/>
      <c r="F436" s="9"/>
      <c r="G436" s="4"/>
      <c r="H436" s="9"/>
      <c r="I436" s="9"/>
      <c r="J436" s="9"/>
      <c r="K436" s="9"/>
      <c r="L436" s="9"/>
      <c r="M436" s="9"/>
      <c r="N436" s="9"/>
      <c r="O436" s="9"/>
      <c r="Q436" s="3">
        <f>+'Share Values'!E430</f>
        <v>42522</v>
      </c>
      <c r="R436" s="4">
        <f ca="1">+'Share Values'!CD430</f>
        <v>1044140.5699999998</v>
      </c>
      <c r="S436" s="9">
        <f t="shared" ca="1" si="91"/>
        <v>4.4140569999999935E-2</v>
      </c>
      <c r="T436" s="4">
        <f>+'Share Values'!C430</f>
        <v>14063.5</v>
      </c>
      <c r="U436" s="9">
        <f>Returns!T436/Returns!$T$18-1</f>
        <v>-5.011009496535046E-2</v>
      </c>
      <c r="V436" s="9"/>
      <c r="W436" s="17">
        <f t="shared" ca="1" si="92"/>
        <v>-3.5676731625881031E-3</v>
      </c>
      <c r="X436" s="17">
        <f t="shared" ca="1" si="93"/>
        <v>-3.5676731625881031E-3</v>
      </c>
      <c r="Y436" s="17">
        <f t="shared" ca="1" si="94"/>
        <v>-3.5676731625881031E-3</v>
      </c>
      <c r="Z436" s="17"/>
      <c r="AA436" s="17">
        <f t="shared" si="95"/>
        <v>-1.6351718352314304E-4</v>
      </c>
      <c r="AB436" s="17">
        <f t="shared" ca="1" si="96"/>
        <v>-3.40415597906496E-3</v>
      </c>
    </row>
    <row r="437" spans="2:28" x14ac:dyDescent="0.15">
      <c r="B437" s="2"/>
      <c r="D437" s="3"/>
      <c r="E437" s="4"/>
      <c r="F437" s="9"/>
      <c r="G437" s="4"/>
      <c r="H437" s="9"/>
      <c r="I437" s="9"/>
      <c r="J437" s="9"/>
      <c r="K437" s="9"/>
      <c r="L437" s="9"/>
      <c r="M437" s="9"/>
      <c r="N437" s="9"/>
      <c r="O437" s="9"/>
      <c r="Q437" s="3">
        <f>+'Share Values'!E431</f>
        <v>42523</v>
      </c>
      <c r="R437" s="4">
        <f ca="1">+'Share Values'!CD431</f>
        <v>1044093.7299999997</v>
      </c>
      <c r="S437" s="9">
        <f t="shared" ca="1" si="91"/>
        <v>4.409372999999972E-2</v>
      </c>
      <c r="T437" s="4">
        <f>+'Share Values'!C431</f>
        <v>14137</v>
      </c>
      <c r="U437" s="9">
        <f>Returns!T437/Returns!$T$18-1</f>
        <v>-4.5145690086049628E-2</v>
      </c>
      <c r="V437" s="9"/>
      <c r="W437" s="17">
        <f t="shared" ca="1" si="92"/>
        <v>-4.4859860200752166E-5</v>
      </c>
      <c r="X437" s="17">
        <f t="shared" ca="1" si="93"/>
        <v>-4.4859860200752166E-5</v>
      </c>
      <c r="Y437" s="17">
        <f t="shared" ca="1" si="94"/>
        <v>-3.6123729774695246E-3</v>
      </c>
      <c r="Z437" s="17"/>
      <c r="AA437" s="17">
        <f t="shared" si="95"/>
        <v>5.2262950190209434E-3</v>
      </c>
      <c r="AB437" s="17">
        <f t="shared" ca="1" si="96"/>
        <v>-5.2711548792216956E-3</v>
      </c>
    </row>
    <row r="438" spans="2:28" x14ac:dyDescent="0.15">
      <c r="B438" s="2"/>
      <c r="D438" s="3"/>
      <c r="E438" s="4"/>
      <c r="F438" s="9"/>
      <c r="G438" s="4"/>
      <c r="H438" s="9"/>
      <c r="I438" s="9"/>
      <c r="J438" s="9"/>
      <c r="K438" s="9"/>
      <c r="L438" s="9"/>
      <c r="M438" s="9"/>
      <c r="N438" s="9"/>
      <c r="O438" s="9"/>
      <c r="Q438" s="3">
        <f>+'Share Values'!E432</f>
        <v>42524</v>
      </c>
      <c r="R438" s="4">
        <f ca="1">+'Share Values'!CD432</f>
        <v>1048746.17</v>
      </c>
      <c r="S438" s="9">
        <f t="shared" ca="1" si="91"/>
        <v>4.8746170000000033E-2</v>
      </c>
      <c r="T438" s="4">
        <f>+'Share Values'!C432</f>
        <v>14226.8</v>
      </c>
      <c r="U438" s="9">
        <f>Returns!T438/Returns!$T$18-1</f>
        <v>-3.9080335553244083E-2</v>
      </c>
      <c r="V438" s="9"/>
      <c r="W438" s="17">
        <f t="shared" ca="1" si="92"/>
        <v>4.4559600985250025E-3</v>
      </c>
      <c r="X438" s="17">
        <f t="shared" ca="1" si="93"/>
        <v>0</v>
      </c>
      <c r="Y438" s="17" t="str">
        <f t="shared" ca="1" si="94"/>
        <v/>
      </c>
      <c r="Z438" s="17"/>
      <c r="AA438" s="17">
        <f t="shared" si="95"/>
        <v>6.352125627785199E-3</v>
      </c>
      <c r="AB438" s="17">
        <f t="shared" ca="1" si="96"/>
        <v>-1.8961655292601964E-3</v>
      </c>
    </row>
    <row r="439" spans="2:28" x14ac:dyDescent="0.15">
      <c r="B439" s="2"/>
      <c r="D439" s="3"/>
      <c r="E439" s="4"/>
      <c r="F439" s="9"/>
      <c r="G439" s="4"/>
      <c r="H439" s="9"/>
      <c r="I439" s="9"/>
      <c r="J439" s="9"/>
      <c r="K439" s="9"/>
      <c r="L439" s="9"/>
      <c r="M439" s="9"/>
      <c r="N439" s="9"/>
      <c r="O439" s="9"/>
      <c r="Q439" s="3">
        <f>+'Share Values'!E433</f>
        <v>42527</v>
      </c>
      <c r="R439" s="4">
        <f ca="1">+'Share Values'!CD433</f>
        <v>1049131.23</v>
      </c>
      <c r="S439" s="9">
        <f t="shared" ca="1" si="91"/>
        <v>4.913122999999997E-2</v>
      </c>
      <c r="T439" s="4">
        <f>+'Share Values'!C433</f>
        <v>14276.2</v>
      </c>
      <c r="U439" s="9">
        <f>Returns!T439/Returns!$T$18-1</f>
        <v>-3.5743715130965636E-2</v>
      </c>
      <c r="V439" s="9"/>
      <c r="W439" s="17">
        <f t="shared" ca="1" si="92"/>
        <v>3.6716224670452213E-4</v>
      </c>
      <c r="X439" s="17">
        <f t="shared" ca="1" si="93"/>
        <v>0</v>
      </c>
      <c r="Y439" s="17" t="str">
        <f t="shared" ca="1" si="94"/>
        <v/>
      </c>
      <c r="Z439" s="17"/>
      <c r="AA439" s="17">
        <f t="shared" si="95"/>
        <v>3.4723198470494321E-3</v>
      </c>
      <c r="AB439" s="17">
        <f t="shared" ca="1" si="96"/>
        <v>-3.10515760034491E-3</v>
      </c>
    </row>
    <row r="440" spans="2:28" x14ac:dyDescent="0.15">
      <c r="B440" s="2"/>
      <c r="D440" s="3"/>
      <c r="E440" s="4"/>
      <c r="F440" s="9"/>
      <c r="G440" s="4"/>
      <c r="H440" s="9"/>
      <c r="I440" s="9"/>
      <c r="J440" s="9"/>
      <c r="K440" s="9"/>
      <c r="L440" s="9"/>
      <c r="M440" s="9"/>
      <c r="N440" s="9"/>
      <c r="O440" s="9"/>
      <c r="Q440" s="3">
        <f>+'Share Values'!E434</f>
        <v>42528</v>
      </c>
      <c r="R440" s="4">
        <f ca="1">+'Share Values'!CD434</f>
        <v>1047653.2499999998</v>
      </c>
      <c r="S440" s="9">
        <f t="shared" ca="1" si="91"/>
        <v>4.7653249999999758E-2</v>
      </c>
      <c r="T440" s="4">
        <f>+'Share Values'!C434</f>
        <v>14365.6</v>
      </c>
      <c r="U440" s="9">
        <f>Returns!T440/Returns!$T$18-1</f>
        <v>-2.9705377767571206E-2</v>
      </c>
      <c r="V440" s="9"/>
      <c r="W440" s="17">
        <f t="shared" ca="1" si="92"/>
        <v>-1.408765612668117E-3</v>
      </c>
      <c r="X440" s="17">
        <f t="shared" ca="1" si="93"/>
        <v>-1.408765612668117E-3</v>
      </c>
      <c r="Y440" s="17">
        <f t="shared" ca="1" si="94"/>
        <v>-1.408765612668117E-3</v>
      </c>
      <c r="Z440" s="17"/>
      <c r="AA440" s="17">
        <f t="shared" si="95"/>
        <v>6.2621706056233961E-3</v>
      </c>
      <c r="AB440" s="17">
        <f t="shared" ca="1" si="96"/>
        <v>-7.6709362182915131E-3</v>
      </c>
    </row>
    <row r="441" spans="2:28" x14ac:dyDescent="0.15">
      <c r="B441" s="2"/>
      <c r="D441" s="3"/>
      <c r="E441" s="4"/>
      <c r="F441" s="9"/>
      <c r="G441" s="4"/>
      <c r="H441" s="9"/>
      <c r="I441" s="9"/>
      <c r="J441" s="9"/>
      <c r="K441" s="9"/>
      <c r="L441" s="9"/>
      <c r="M441" s="9"/>
      <c r="N441" s="9"/>
      <c r="O441" s="9"/>
      <c r="Q441" s="3">
        <f>+'Share Values'!E435</f>
        <v>42529</v>
      </c>
      <c r="R441" s="4">
        <f ca="1">+'Share Values'!CD435</f>
        <v>1048509.6699999998</v>
      </c>
      <c r="S441" s="9">
        <f t="shared" ca="1" si="91"/>
        <v>4.8509669999999838E-2</v>
      </c>
      <c r="T441" s="4">
        <f>+'Share Values'!C435</f>
        <v>14313.1</v>
      </c>
      <c r="U441" s="9">
        <f>Returns!T441/Returns!$T$18-1</f>
        <v>-3.325138125278615E-2</v>
      </c>
      <c r="V441" s="9"/>
      <c r="W441" s="17">
        <f t="shared" ca="1" si="92"/>
        <v>8.1746512980318542E-4</v>
      </c>
      <c r="X441" s="17">
        <f t="shared" ca="1" si="93"/>
        <v>0</v>
      </c>
      <c r="Y441" s="17" t="str">
        <f t="shared" ca="1" si="94"/>
        <v/>
      </c>
      <c r="Z441" s="17"/>
      <c r="AA441" s="17">
        <f t="shared" si="95"/>
        <v>-3.6545636799020231E-3</v>
      </c>
      <c r="AB441" s="17">
        <f t="shared" ca="1" si="96"/>
        <v>4.4720288097052086E-3</v>
      </c>
    </row>
    <row r="442" spans="2:28" x14ac:dyDescent="0.15">
      <c r="B442" s="2"/>
      <c r="D442" s="3"/>
      <c r="E442" s="4"/>
      <c r="F442" s="9"/>
      <c r="G442" s="4"/>
      <c r="H442" s="9"/>
      <c r="I442" s="9"/>
      <c r="J442" s="9"/>
      <c r="K442" s="9"/>
      <c r="L442" s="9"/>
      <c r="M442" s="9"/>
      <c r="N442" s="9"/>
      <c r="O442" s="9"/>
      <c r="Q442" s="3">
        <f>+'Share Values'!E436</f>
        <v>42530</v>
      </c>
      <c r="R442" s="4">
        <f ca="1">+'Share Values'!CD436</f>
        <v>1050039.8499999999</v>
      </c>
      <c r="S442" s="9">
        <f t="shared" ca="1" si="91"/>
        <v>5.0039849999999886E-2</v>
      </c>
      <c r="T442" s="4">
        <f>+'Share Values'!C436</f>
        <v>14240</v>
      </c>
      <c r="U442" s="9">
        <f>Returns!T442/Returns!$T$18-1</f>
        <v>-3.8188768962675756E-2</v>
      </c>
      <c r="V442" s="9"/>
      <c r="W442" s="17">
        <f t="shared" ca="1" si="92"/>
        <v>1.4593856821558671E-3</v>
      </c>
      <c r="X442" s="17">
        <f t="shared" ca="1" si="93"/>
        <v>0</v>
      </c>
      <c r="Y442" s="17" t="str">
        <f t="shared" ca="1" si="94"/>
        <v/>
      </c>
      <c r="Z442" s="17"/>
      <c r="AA442" s="17">
        <f t="shared" si="95"/>
        <v>-5.1072094794279987E-3</v>
      </c>
      <c r="AB442" s="17">
        <f t="shared" ca="1" si="96"/>
        <v>6.5665951615838658E-3</v>
      </c>
    </row>
    <row r="443" spans="2:28" x14ac:dyDescent="0.15">
      <c r="B443" s="2"/>
      <c r="D443" s="3"/>
      <c r="E443" s="4"/>
      <c r="F443" s="9"/>
      <c r="G443" s="4"/>
      <c r="H443" s="9"/>
      <c r="I443" s="9"/>
      <c r="J443" s="9"/>
      <c r="K443" s="9"/>
      <c r="L443" s="9"/>
      <c r="M443" s="9"/>
      <c r="N443" s="9"/>
      <c r="O443" s="9"/>
      <c r="Q443" s="3">
        <f>+'Share Values'!E437</f>
        <v>42531</v>
      </c>
      <c r="R443" s="4">
        <f ca="1">+'Share Values'!CD437</f>
        <v>1045487.8499999999</v>
      </c>
      <c r="S443" s="9">
        <f t="shared" ca="1" si="91"/>
        <v>4.5487849999999774E-2</v>
      </c>
      <c r="T443" s="4">
        <f>+'Share Values'!C437</f>
        <v>14037.5</v>
      </c>
      <c r="U443" s="9">
        <f>Returns!T443/Returns!$T$18-1</f>
        <v>-5.1866210977075888E-2</v>
      </c>
      <c r="V443" s="9"/>
      <c r="W443" s="17">
        <f t="shared" ca="1" si="92"/>
        <v>-4.3350735688745257E-3</v>
      </c>
      <c r="X443" s="17">
        <f t="shared" ca="1" si="93"/>
        <v>-4.3350735688745257E-3</v>
      </c>
      <c r="Y443" s="17">
        <f t="shared" ca="1" si="94"/>
        <v>-4.3350735688745257E-3</v>
      </c>
      <c r="Z443" s="17"/>
      <c r="AA443" s="17">
        <f t="shared" si="95"/>
        <v>-1.4220505617977497E-2</v>
      </c>
      <c r="AB443" s="17">
        <f t="shared" ca="1" si="96"/>
        <v>9.8854320491029712E-3</v>
      </c>
    </row>
    <row r="444" spans="2:28" x14ac:dyDescent="0.15">
      <c r="B444" s="2"/>
      <c r="D444" s="3"/>
      <c r="E444" s="4"/>
      <c r="F444" s="9"/>
      <c r="G444" s="4"/>
      <c r="H444" s="9"/>
      <c r="I444" s="9"/>
      <c r="J444" s="9"/>
      <c r="K444" s="9"/>
      <c r="L444" s="9"/>
      <c r="M444" s="9"/>
      <c r="N444" s="9"/>
      <c r="O444" s="9"/>
      <c r="Q444" s="3">
        <f>+'Share Values'!E438</f>
        <v>42534</v>
      </c>
      <c r="R444" s="4">
        <f ca="1">+'Share Values'!CD438</f>
        <v>1038116.5599999998</v>
      </c>
      <c r="S444" s="9">
        <f t="shared" ca="1" si="91"/>
        <v>3.8116559999999744E-2</v>
      </c>
      <c r="T444" s="4">
        <f>+'Share Values'!C438</f>
        <v>13993.9</v>
      </c>
      <c r="U444" s="9">
        <f>Returns!T444/Returns!$T$18-1</f>
        <v>-5.4811082442892456E-2</v>
      </c>
      <c r="V444" s="9"/>
      <c r="W444" s="17">
        <f t="shared" ca="1" si="92"/>
        <v>-7.0505745236542072E-3</v>
      </c>
      <c r="X444" s="17">
        <f t="shared" ca="1" si="93"/>
        <v>-7.0505745236542072E-3</v>
      </c>
      <c r="Y444" s="17">
        <f t="shared" ca="1" si="94"/>
        <v>-1.1355083333265847E-2</v>
      </c>
      <c r="Z444" s="17"/>
      <c r="AA444" s="17">
        <f t="shared" si="95"/>
        <v>-3.1059661620659318E-3</v>
      </c>
      <c r="AB444" s="17">
        <f t="shared" ca="1" si="96"/>
        <v>-3.9446083615882754E-3</v>
      </c>
    </row>
    <row r="445" spans="2:28" x14ac:dyDescent="0.15">
      <c r="B445" s="2"/>
      <c r="D445" s="3"/>
      <c r="E445" s="4"/>
      <c r="F445" s="9"/>
      <c r="G445" s="4"/>
      <c r="H445" s="9"/>
      <c r="I445" s="9"/>
      <c r="J445" s="9"/>
      <c r="K445" s="9"/>
      <c r="L445" s="9"/>
      <c r="M445" s="9"/>
      <c r="N445" s="9"/>
      <c r="O445" s="9"/>
      <c r="Q445" s="3">
        <f>+'Share Values'!E439</f>
        <v>42535</v>
      </c>
      <c r="R445" s="4">
        <f ca="1">+'Share Values'!CD439</f>
        <v>1033906.4699999999</v>
      </c>
      <c r="S445" s="9">
        <f t="shared" ca="1" si="91"/>
        <v>3.39064699999998E-2</v>
      </c>
      <c r="T445" s="4">
        <f>+'Share Values'!C439</f>
        <v>13884.2</v>
      </c>
      <c r="U445" s="9">
        <f>Returns!T445/Returns!$T$18-1</f>
        <v>-6.2220541153903186E-2</v>
      </c>
      <c r="V445" s="9"/>
      <c r="W445" s="17">
        <f t="shared" ca="1" si="92"/>
        <v>-4.0555079865020049E-3</v>
      </c>
      <c r="X445" s="17">
        <f t="shared" ca="1" si="93"/>
        <v>-4.0555079865020049E-3</v>
      </c>
      <c r="Y445" s="17">
        <f t="shared" ca="1" si="94"/>
        <v>-1.5364540688622363E-2</v>
      </c>
      <c r="Z445" s="17"/>
      <c r="AA445" s="17">
        <f t="shared" si="95"/>
        <v>-7.8391299066020714E-3</v>
      </c>
      <c r="AB445" s="17">
        <f t="shared" ca="1" si="96"/>
        <v>3.7836219201000665E-3</v>
      </c>
    </row>
    <row r="446" spans="2:28" x14ac:dyDescent="0.15">
      <c r="B446" s="2"/>
      <c r="D446" s="3"/>
      <c r="E446" s="4"/>
      <c r="F446" s="9"/>
      <c r="G446" s="4"/>
      <c r="H446" s="9"/>
      <c r="I446" s="9"/>
      <c r="J446" s="9"/>
      <c r="K446" s="9"/>
      <c r="L446" s="9"/>
      <c r="M446" s="9"/>
      <c r="N446" s="9"/>
      <c r="O446" s="9"/>
      <c r="Q446" s="3">
        <f>+'Share Values'!E440</f>
        <v>42536</v>
      </c>
      <c r="R446" s="4">
        <f ca="1">+'Share Values'!CD440</f>
        <v>1036367.2899999998</v>
      </c>
      <c r="S446" s="9">
        <f t="shared" ca="1" si="91"/>
        <v>3.636728999999983E-2</v>
      </c>
      <c r="T446" s="4">
        <f>+'Share Values'!C440</f>
        <v>13923.5</v>
      </c>
      <c r="U446" s="9">
        <f>Returns!T446/Returns!$T$18-1</f>
        <v>-5.956610425925668E-2</v>
      </c>
      <c r="V446" s="9"/>
      <c r="W446" s="17">
        <f t="shared" ca="1" si="92"/>
        <v>2.3801185807454939E-3</v>
      </c>
      <c r="X446" s="17">
        <f t="shared" ca="1" si="93"/>
        <v>0</v>
      </c>
      <c r="Y446" s="17" t="str">
        <f t="shared" ca="1" si="94"/>
        <v/>
      </c>
      <c r="Z446" s="17"/>
      <c r="AA446" s="17">
        <f t="shared" si="95"/>
        <v>2.8305555955689954E-3</v>
      </c>
      <c r="AB446" s="17">
        <f t="shared" ca="1" si="96"/>
        <v>-4.5043701482350151E-4</v>
      </c>
    </row>
    <row r="447" spans="2:28" x14ac:dyDescent="0.15">
      <c r="B447" s="2"/>
      <c r="D447" s="3"/>
      <c r="E447" s="4"/>
      <c r="F447" s="9"/>
      <c r="G447" s="4"/>
      <c r="H447" s="9"/>
      <c r="I447" s="9"/>
      <c r="J447" s="9"/>
      <c r="K447" s="9"/>
      <c r="L447" s="9"/>
      <c r="M447" s="9"/>
      <c r="N447" s="9"/>
      <c r="O447" s="9"/>
      <c r="Q447" s="3">
        <f>+'Share Values'!E441</f>
        <v>42537</v>
      </c>
      <c r="R447" s="4">
        <f ca="1">+'Share Values'!CD441</f>
        <v>1036239.4499999998</v>
      </c>
      <c r="S447" s="9">
        <f t="shared" ca="1" si="91"/>
        <v>3.623944999999984E-2</v>
      </c>
      <c r="T447" s="4">
        <f>+'Share Values'!C441</f>
        <v>13882.4</v>
      </c>
      <c r="U447" s="9">
        <f>Returns!T447/Returns!$T$18-1</f>
        <v>-6.2342118416253478E-2</v>
      </c>
      <c r="V447" s="9"/>
      <c r="W447" s="17">
        <f t="shared" ca="1" si="92"/>
        <v>-1.2335395108808989E-4</v>
      </c>
      <c r="X447" s="17">
        <f t="shared" ca="1" si="93"/>
        <v>-1.2335395108808989E-4</v>
      </c>
      <c r="Y447" s="17">
        <f t="shared" ca="1" si="94"/>
        <v>-1.2335395108808989E-4</v>
      </c>
      <c r="Z447" s="17"/>
      <c r="AA447" s="17">
        <f t="shared" si="95"/>
        <v>-2.951844004740245E-3</v>
      </c>
      <c r="AB447" s="17">
        <f t="shared" ca="1" si="96"/>
        <v>2.8284900536521551E-3</v>
      </c>
    </row>
    <row r="448" spans="2:28" x14ac:dyDescent="0.15">
      <c r="B448" s="2"/>
      <c r="D448" s="3"/>
      <c r="E448" s="4"/>
      <c r="F448" s="9"/>
      <c r="G448" s="4"/>
      <c r="H448" s="9"/>
      <c r="I448" s="9"/>
      <c r="J448" s="9"/>
      <c r="K448" s="9"/>
      <c r="L448" s="9"/>
      <c r="M448" s="9"/>
      <c r="N448" s="9"/>
      <c r="O448" s="9"/>
      <c r="Q448" s="3">
        <f>+'Share Values'!E442</f>
        <v>42538</v>
      </c>
      <c r="R448" s="4">
        <f ca="1">+'Share Values'!CD442</f>
        <v>1034400.0499999998</v>
      </c>
      <c r="S448" s="9">
        <f t="shared" ca="1" si="91"/>
        <v>3.4400049999999904E-2</v>
      </c>
      <c r="T448" s="4">
        <f>+'Share Values'!C442</f>
        <v>13901.8</v>
      </c>
      <c r="U448" s="9">
        <f>Returns!T448/Returns!$T$18-1</f>
        <v>-6.1031785699812269E-2</v>
      </c>
      <c r="V448" s="9"/>
      <c r="W448" s="17">
        <f t="shared" ca="1" si="92"/>
        <v>-1.7750723541745117E-3</v>
      </c>
      <c r="X448" s="17">
        <f t="shared" ca="1" si="93"/>
        <v>-1.7750723541745117E-3</v>
      </c>
      <c r="Y448" s="17">
        <f t="shared" ca="1" si="94"/>
        <v>-1.8982073430742208E-3</v>
      </c>
      <c r="Z448" s="17"/>
      <c r="AA448" s="17">
        <f t="shared" si="95"/>
        <v>1.3974528899902694E-3</v>
      </c>
      <c r="AB448" s="17">
        <f t="shared" ca="1" si="96"/>
        <v>-3.1725252441647811E-3</v>
      </c>
    </row>
    <row r="449" spans="2:28" x14ac:dyDescent="0.15">
      <c r="B449" s="2"/>
      <c r="D449" s="3"/>
      <c r="E449" s="4"/>
      <c r="F449" s="9"/>
      <c r="G449" s="4"/>
      <c r="H449" s="9"/>
      <c r="I449" s="9"/>
      <c r="J449" s="9"/>
      <c r="K449" s="9"/>
      <c r="L449" s="9"/>
      <c r="M449" s="9"/>
      <c r="N449" s="9"/>
      <c r="O449" s="9"/>
      <c r="Q449" s="3">
        <f>+'Share Values'!E443</f>
        <v>42541</v>
      </c>
      <c r="R449" s="4">
        <f ca="1">+'Share Values'!CD443</f>
        <v>1037348.1699999998</v>
      </c>
      <c r="S449" s="9">
        <f t="shared" ca="1" si="91"/>
        <v>3.7348169999999792E-2</v>
      </c>
      <c r="T449" s="4">
        <f>+'Share Values'!C443</f>
        <v>14015.1</v>
      </c>
      <c r="U449" s="9">
        <f>Returns!T449/Returns!$T$18-1</f>
        <v>-5.3379172464100844E-2</v>
      </c>
      <c r="V449" s="9"/>
      <c r="W449" s="17">
        <f t="shared" ca="1" si="92"/>
        <v>2.8500772017556741E-3</v>
      </c>
      <c r="X449" s="17">
        <f t="shared" ca="1" si="93"/>
        <v>0</v>
      </c>
      <c r="Y449" s="17" t="str">
        <f t="shared" ca="1" si="94"/>
        <v/>
      </c>
      <c r="Z449" s="17"/>
      <c r="AA449" s="17">
        <f t="shared" si="95"/>
        <v>8.1500237379332763E-3</v>
      </c>
      <c r="AB449" s="17">
        <f t="shared" ca="1" si="96"/>
        <v>-5.2999465361776021E-3</v>
      </c>
    </row>
    <row r="450" spans="2:28" x14ac:dyDescent="0.15">
      <c r="B450" s="2"/>
      <c r="D450" s="3"/>
      <c r="E450" s="4"/>
      <c r="F450" s="9"/>
      <c r="G450" s="4"/>
      <c r="H450" s="9"/>
      <c r="I450" s="9"/>
      <c r="J450" s="9"/>
      <c r="K450" s="9"/>
      <c r="L450" s="9"/>
      <c r="M450" s="9"/>
      <c r="N450" s="9"/>
      <c r="O450" s="9"/>
      <c r="Q450" s="3">
        <f>+'Share Values'!E444</f>
        <v>42542</v>
      </c>
      <c r="R450" s="4">
        <f ca="1">+'Share Values'!CD444</f>
        <v>1036193.0799999998</v>
      </c>
      <c r="S450" s="9">
        <f t="shared" ca="1" si="91"/>
        <v>3.6193079999999878E-2</v>
      </c>
      <c r="T450" s="4">
        <f>+'Share Values'!C444</f>
        <v>14012.3</v>
      </c>
      <c r="U450" s="9">
        <f>Returns!T450/Returns!$T$18-1</f>
        <v>-5.3568292649979088E-2</v>
      </c>
      <c r="V450" s="9"/>
      <c r="W450" s="17">
        <f t="shared" ca="1" si="92"/>
        <v>-1.1135027114377305E-3</v>
      </c>
      <c r="X450" s="17">
        <f t="shared" ca="1" si="93"/>
        <v>-1.1135027114377305E-3</v>
      </c>
      <c r="Y450" s="17">
        <f t="shared" ca="1" si="94"/>
        <v>-1.1135027114377305E-3</v>
      </c>
      <c r="Z450" s="17"/>
      <c r="AA450" s="17">
        <f t="shared" si="95"/>
        <v>-1.997845181269664E-4</v>
      </c>
      <c r="AB450" s="17">
        <f t="shared" ca="1" si="96"/>
        <v>-9.1371819331076409E-4</v>
      </c>
    </row>
    <row r="451" spans="2:28" x14ac:dyDescent="0.15">
      <c r="B451" s="2"/>
      <c r="D451" s="3"/>
      <c r="E451" s="4"/>
      <c r="F451" s="9"/>
      <c r="G451" s="4"/>
      <c r="H451" s="9"/>
      <c r="I451" s="9"/>
      <c r="J451" s="9"/>
      <c r="K451" s="9"/>
      <c r="L451" s="9"/>
      <c r="M451" s="9"/>
      <c r="N451" s="9"/>
      <c r="O451" s="9"/>
      <c r="Q451" s="3">
        <f>+'Share Values'!E445</f>
        <v>42543</v>
      </c>
      <c r="R451" s="4">
        <f ca="1">+'Share Values'!CD445</f>
        <v>1032886.3399999999</v>
      </c>
      <c r="S451" s="9">
        <f t="shared" ca="1" si="91"/>
        <v>3.2886339999999903E-2</v>
      </c>
      <c r="T451" s="4">
        <f>+'Share Values'!C445</f>
        <v>14003.8</v>
      </c>
      <c r="U451" s="9">
        <f>Returns!T451/Returns!$T$18-1</f>
        <v>-5.4142407499966239E-2</v>
      </c>
      <c r="V451" s="9"/>
      <c r="W451" s="17">
        <f t="shared" ca="1" si="92"/>
        <v>-3.1912392234852982E-3</v>
      </c>
      <c r="X451" s="17">
        <f t="shared" ca="1" si="93"/>
        <v>-3.1912392234852982E-3</v>
      </c>
      <c r="Y451" s="17">
        <f t="shared" ca="1" si="94"/>
        <v>-4.3011884813948242E-3</v>
      </c>
      <c r="Z451" s="17"/>
      <c r="AA451" s="17">
        <f t="shared" si="95"/>
        <v>-6.0660990701022488E-4</v>
      </c>
      <c r="AB451" s="17">
        <f t="shared" ca="1" si="96"/>
        <v>-2.5846293164750733E-3</v>
      </c>
    </row>
    <row r="452" spans="2:28" x14ac:dyDescent="0.15">
      <c r="B452" s="2"/>
      <c r="D452" s="3"/>
      <c r="E452" s="4"/>
      <c r="F452" s="9"/>
      <c r="G452" s="4"/>
      <c r="H452" s="9"/>
      <c r="I452" s="9"/>
      <c r="J452" s="9"/>
      <c r="K452" s="9"/>
      <c r="L452" s="9"/>
      <c r="M452" s="9"/>
      <c r="N452" s="9"/>
      <c r="O452" s="9"/>
      <c r="Q452" s="3">
        <f>+'Share Values'!E446</f>
        <v>42544</v>
      </c>
      <c r="R452" s="4">
        <f ca="1">+'Share Values'!CD446</f>
        <v>1035750.0199999999</v>
      </c>
      <c r="S452" s="9">
        <f t="shared" ca="1" si="91"/>
        <v>3.5750019999999827E-2</v>
      </c>
      <c r="T452" s="4">
        <f>+'Share Values'!C446</f>
        <v>14131.4</v>
      </c>
      <c r="U452" s="9">
        <f>Returns!T452/Returns!$T$18-1</f>
        <v>-4.5523930457805895E-2</v>
      </c>
      <c r="V452" s="9"/>
      <c r="W452" s="17">
        <f t="shared" ca="1" si="92"/>
        <v>2.7725025388563029E-3</v>
      </c>
      <c r="X452" s="17">
        <f t="shared" ca="1" si="93"/>
        <v>0</v>
      </c>
      <c r="Y452" s="17" t="str">
        <f t="shared" ca="1" si="94"/>
        <v/>
      </c>
      <c r="Z452" s="17"/>
      <c r="AA452" s="17">
        <f t="shared" si="95"/>
        <v>9.1118125080336121E-3</v>
      </c>
      <c r="AB452" s="17">
        <f t="shared" ca="1" si="96"/>
        <v>-6.3393099691773092E-3</v>
      </c>
    </row>
    <row r="453" spans="2:28" x14ac:dyDescent="0.15">
      <c r="B453" s="2"/>
      <c r="D453" s="3"/>
      <c r="E453" s="4"/>
      <c r="F453" s="9"/>
      <c r="G453" s="4"/>
      <c r="H453" s="9"/>
      <c r="I453" s="9"/>
      <c r="J453" s="9"/>
      <c r="K453" s="9"/>
      <c r="L453" s="9"/>
      <c r="M453" s="9"/>
      <c r="N453" s="9"/>
      <c r="O453" s="9"/>
      <c r="Q453" s="3">
        <f>+'Share Values'!E447</f>
        <v>42545</v>
      </c>
      <c r="R453" s="4">
        <f ca="1">+'Share Values'!CD447</f>
        <v>1032982.46</v>
      </c>
      <c r="S453" s="9">
        <f t="shared" ca="1" si="91"/>
        <v>3.2982459999999936E-2</v>
      </c>
      <c r="T453" s="4">
        <f>+'Share Values'!C447</f>
        <v>13891.9</v>
      </c>
      <c r="U453" s="9">
        <f>Returns!T453/Returns!$T$18-1</f>
        <v>-6.1700460642738486E-2</v>
      </c>
      <c r="V453" s="9"/>
      <c r="W453" s="17">
        <f t="shared" ca="1" si="92"/>
        <v>-2.6720347058259986E-3</v>
      </c>
      <c r="X453" s="17">
        <f t="shared" ca="1" si="93"/>
        <v>-2.6720347058259986E-3</v>
      </c>
      <c r="Y453" s="17">
        <f t="shared" ca="1" si="94"/>
        <v>-2.6720347058259986E-3</v>
      </c>
      <c r="Z453" s="17"/>
      <c r="AA453" s="17">
        <f t="shared" si="95"/>
        <v>-1.6948073085469195E-2</v>
      </c>
      <c r="AB453" s="17">
        <f t="shared" ca="1" si="96"/>
        <v>1.4276038379643197E-2</v>
      </c>
    </row>
    <row r="454" spans="2:28" x14ac:dyDescent="0.15">
      <c r="B454" s="2"/>
      <c r="D454" s="3"/>
      <c r="E454" s="4"/>
      <c r="F454" s="9"/>
      <c r="G454" s="4"/>
      <c r="H454" s="9"/>
      <c r="I454" s="9"/>
      <c r="J454" s="9"/>
      <c r="K454" s="9"/>
      <c r="L454" s="9"/>
      <c r="M454" s="9"/>
      <c r="N454" s="9"/>
      <c r="O454" s="9"/>
      <c r="Q454" s="3">
        <f>+'Share Values'!E448</f>
        <v>42548</v>
      </c>
      <c r="R454" s="4">
        <f ca="1">+'Share Values'!CD448</f>
        <v>1034369.9299999999</v>
      </c>
      <c r="S454" s="9">
        <f t="shared" ca="1" si="91"/>
        <v>3.4369929999999993E-2</v>
      </c>
      <c r="T454" s="4">
        <f>+'Share Values'!C448</f>
        <v>13689.8</v>
      </c>
      <c r="U454" s="9">
        <f>Returns!T454/Returns!$T$18-1</f>
        <v>-7.5350885487727504E-2</v>
      </c>
      <c r="V454" s="9"/>
      <c r="W454" s="17">
        <f t="shared" ca="1" si="92"/>
        <v>1.3431689827529958E-3</v>
      </c>
      <c r="X454" s="17">
        <f t="shared" ca="1" si="93"/>
        <v>0</v>
      </c>
      <c r="Y454" s="17" t="str">
        <f t="shared" ca="1" si="94"/>
        <v/>
      </c>
      <c r="Z454" s="17"/>
      <c r="AA454" s="17">
        <f t="shared" si="95"/>
        <v>-1.4548045983630797E-2</v>
      </c>
      <c r="AB454" s="17">
        <f t="shared" ca="1" si="96"/>
        <v>1.5891214966383793E-2</v>
      </c>
    </row>
    <row r="455" spans="2:28" x14ac:dyDescent="0.15">
      <c r="B455" s="2"/>
      <c r="D455" s="3"/>
      <c r="E455" s="4"/>
      <c r="F455" s="9"/>
      <c r="G455" s="4"/>
      <c r="H455" s="9"/>
      <c r="I455" s="9"/>
      <c r="J455" s="9"/>
      <c r="K455" s="9"/>
      <c r="L455" s="9"/>
      <c r="M455" s="9"/>
      <c r="N455" s="9"/>
      <c r="O455" s="9"/>
      <c r="Q455" s="3">
        <f>+'Share Values'!E449</f>
        <v>42549</v>
      </c>
      <c r="R455" s="4">
        <f ca="1">+'Share Values'!CD449</f>
        <v>1037015.3299999998</v>
      </c>
      <c r="S455" s="9">
        <f t="shared" ca="1" si="91"/>
        <v>3.7015329999999791E-2</v>
      </c>
      <c r="T455" s="4">
        <f>+'Share Values'!C449</f>
        <v>13842.7</v>
      </c>
      <c r="U455" s="9">
        <f>Returns!T455/Returns!$T$18-1</f>
        <v>-6.5023572480311209E-2</v>
      </c>
      <c r="V455" s="9"/>
      <c r="W455" s="17">
        <f t="shared" ca="1" si="92"/>
        <v>2.5574989404417714E-3</v>
      </c>
      <c r="X455" s="17">
        <f t="shared" ca="1" si="93"/>
        <v>0</v>
      </c>
      <c r="Y455" s="17" t="str">
        <f t="shared" ca="1" si="94"/>
        <v/>
      </c>
      <c r="Z455" s="17"/>
      <c r="AA455" s="17">
        <f t="shared" si="95"/>
        <v>1.1168899472600247E-2</v>
      </c>
      <c r="AB455" s="17">
        <f t="shared" ca="1" si="96"/>
        <v>-8.6114005321584752E-3</v>
      </c>
    </row>
    <row r="456" spans="2:28" x14ac:dyDescent="0.15">
      <c r="B456" s="2"/>
      <c r="D456" s="3"/>
      <c r="E456" s="4"/>
      <c r="F456" s="9"/>
      <c r="G456" s="4"/>
      <c r="H456" s="9"/>
      <c r="I456" s="9"/>
      <c r="J456" s="9"/>
      <c r="K456" s="9"/>
      <c r="L456" s="9"/>
      <c r="M456" s="9"/>
      <c r="N456" s="9"/>
      <c r="O456" s="9"/>
      <c r="Q456" s="3">
        <f>+'Share Values'!E450</f>
        <v>42550</v>
      </c>
      <c r="R456" s="4">
        <f ca="1">+'Share Values'!CD450</f>
        <v>1040165.3369999999</v>
      </c>
      <c r="S456" s="9">
        <f t="shared" ca="1" si="91"/>
        <v>4.0165336999999912E-2</v>
      </c>
      <c r="T456" s="4">
        <f>+'Share Values'!C450</f>
        <v>13842.7</v>
      </c>
      <c r="U456" s="9">
        <f>Returns!T456/Returns!$T$18-1</f>
        <v>-6.5023572480311209E-2</v>
      </c>
      <c r="V456" s="9"/>
      <c r="W456" s="17">
        <f t="shared" ca="1" si="92"/>
        <v>3.0375703317713221E-3</v>
      </c>
      <c r="X456" s="17">
        <f t="shared" ca="1" si="93"/>
        <v>0</v>
      </c>
      <c r="Y456" s="17" t="str">
        <f t="shared" ca="1" si="94"/>
        <v/>
      </c>
      <c r="Z456" s="17"/>
      <c r="AA456" s="17">
        <f t="shared" si="95"/>
        <v>0</v>
      </c>
      <c r="AB456" s="17">
        <f t="shared" ca="1" si="96"/>
        <v>3.0375703317713221E-3</v>
      </c>
    </row>
    <row r="457" spans="2:28" x14ac:dyDescent="0.15">
      <c r="B457" s="2"/>
      <c r="D457" s="3"/>
      <c r="E457" s="4"/>
      <c r="F457" s="9"/>
      <c r="G457" s="4"/>
      <c r="H457" s="9"/>
      <c r="I457" s="9"/>
      <c r="J457" s="9"/>
      <c r="K457" s="9"/>
      <c r="L457" s="9"/>
      <c r="M457" s="9"/>
      <c r="N457" s="9"/>
      <c r="O457" s="9"/>
      <c r="Q457" s="3">
        <f>+'Share Values'!E451</f>
        <v>42551</v>
      </c>
      <c r="R457" s="4">
        <f ca="1">+'Share Values'!CD451</f>
        <v>1042687.7769999999</v>
      </c>
      <c r="S457" s="9">
        <f t="shared" ca="1" si="91"/>
        <v>4.2687776999999816E-2</v>
      </c>
      <c r="T457" s="4">
        <f>+'Share Values'!C451</f>
        <v>14064.5</v>
      </c>
      <c r="U457" s="9">
        <f>Returns!T457/Returns!$T$18-1</f>
        <v>-5.0042552041822508E-2</v>
      </c>
      <c r="V457" s="9"/>
      <c r="W457" s="17">
        <f t="shared" ca="1" si="92"/>
        <v>2.4250375495833421E-3</v>
      </c>
      <c r="X457" s="17">
        <f t="shared" ca="1" si="93"/>
        <v>0</v>
      </c>
      <c r="Y457" s="17" t="str">
        <f t="shared" ca="1" si="94"/>
        <v/>
      </c>
      <c r="Z457" s="17"/>
      <c r="AA457" s="17">
        <f t="shared" si="95"/>
        <v>1.6022885708712797E-2</v>
      </c>
      <c r="AB457" s="17">
        <f t="shared" ca="1" si="96"/>
        <v>-1.3597848159129455E-2</v>
      </c>
    </row>
    <row r="458" spans="2:28" x14ac:dyDescent="0.15">
      <c r="B458" s="2"/>
      <c r="D458" s="3"/>
      <c r="E458" s="4"/>
      <c r="F458" s="9"/>
      <c r="G458" s="4"/>
      <c r="H458" s="9"/>
      <c r="I458" s="9"/>
      <c r="J458" s="9"/>
      <c r="K458" s="9"/>
      <c r="L458" s="9"/>
      <c r="M458" s="9"/>
      <c r="N458" s="9"/>
      <c r="O458" s="9"/>
      <c r="Q458" s="3">
        <f>+'Share Values'!E452</f>
        <v>42555</v>
      </c>
      <c r="R458" s="4">
        <f ca="1">+'Share Values'!CD452</f>
        <v>1051452.4069999999</v>
      </c>
      <c r="S458" s="9">
        <f t="shared" ca="1" si="91"/>
        <v>5.1452406999999978E-2</v>
      </c>
      <c r="T458" s="4">
        <f>+'Share Values'!C452</f>
        <v>14258.9</v>
      </c>
      <c r="U458" s="9">
        <f>Returns!T458/Returns!$T$18-1</f>
        <v>-3.6912207707998412E-2</v>
      </c>
      <c r="V458" s="9"/>
      <c r="W458" s="17">
        <f t="shared" ca="1" si="92"/>
        <v>8.4058048759498849E-3</v>
      </c>
      <c r="X458" s="17">
        <f t="shared" ca="1" si="93"/>
        <v>0</v>
      </c>
      <c r="Y458" s="17" t="str">
        <f t="shared" ca="1" si="94"/>
        <v/>
      </c>
      <c r="Z458" s="17"/>
      <c r="AA458" s="17">
        <f t="shared" si="95"/>
        <v>1.3822034199580502E-2</v>
      </c>
      <c r="AB458" s="17">
        <f t="shared" ca="1" si="96"/>
        <v>-5.4162293236306169E-3</v>
      </c>
    </row>
    <row r="459" spans="2:28" x14ac:dyDescent="0.15">
      <c r="B459" s="2"/>
      <c r="D459" s="3"/>
      <c r="E459" s="4"/>
      <c r="F459" s="9"/>
      <c r="G459" s="4"/>
      <c r="H459" s="9"/>
      <c r="I459" s="9"/>
      <c r="J459" s="9"/>
      <c r="K459" s="9"/>
      <c r="L459" s="9"/>
      <c r="M459" s="9"/>
      <c r="N459" s="9"/>
      <c r="O459" s="9"/>
      <c r="Q459" s="3">
        <f>+'Share Values'!E453</f>
        <v>42556</v>
      </c>
      <c r="R459" s="4">
        <f ca="1">+'Share Values'!CD453</f>
        <v>1050043.3169999998</v>
      </c>
      <c r="S459" s="9">
        <f t="shared" ca="1" si="91"/>
        <v>5.0043316999999865E-2</v>
      </c>
      <c r="T459" s="4">
        <f>+'Share Values'!C453</f>
        <v>14219.6</v>
      </c>
      <c r="U459" s="9">
        <f>Returns!T459/Returns!$T$18-1</f>
        <v>-3.9566644602644918E-2</v>
      </c>
      <c r="V459" s="9"/>
      <c r="W459" s="17">
        <f t="shared" ca="1" si="92"/>
        <v>-1.3401367390659669E-3</v>
      </c>
      <c r="X459" s="17">
        <f t="shared" ca="1" si="93"/>
        <v>-1.3401367390659669E-3</v>
      </c>
      <c r="Y459" s="17">
        <f t="shared" ca="1" si="94"/>
        <v>-1.3401367390659669E-3</v>
      </c>
      <c r="Z459" s="17"/>
      <c r="AA459" s="17">
        <f t="shared" si="95"/>
        <v>-2.7561733373541175E-3</v>
      </c>
      <c r="AB459" s="17">
        <f t="shared" ca="1" si="96"/>
        <v>1.4160365982881506E-3</v>
      </c>
    </row>
    <row r="460" spans="2:28" x14ac:dyDescent="0.15">
      <c r="B460" s="2"/>
      <c r="D460" s="3"/>
      <c r="E460" s="4"/>
      <c r="F460" s="9"/>
      <c r="G460" s="4"/>
      <c r="H460" s="9"/>
      <c r="I460" s="9"/>
      <c r="J460" s="9"/>
      <c r="K460" s="9"/>
      <c r="L460" s="9"/>
      <c r="M460" s="9"/>
      <c r="N460" s="9"/>
      <c r="O460" s="9"/>
      <c r="Q460" s="3">
        <f>+'Share Values'!E454</f>
        <v>42557</v>
      </c>
      <c r="R460" s="4">
        <f ca="1">+'Share Values'!CD454</f>
        <v>1051476.4669999999</v>
      </c>
      <c r="S460" s="9">
        <f t="shared" ca="1" si="91"/>
        <v>5.1476466999999859E-2</v>
      </c>
      <c r="T460" s="4">
        <f>+'Share Values'!C454</f>
        <v>14231.1</v>
      </c>
      <c r="U460" s="9">
        <f>Returns!T460/Returns!$T$18-1</f>
        <v>-3.8789900982074021E-2</v>
      </c>
      <c r="V460" s="9"/>
      <c r="W460" s="17">
        <f t="shared" ca="1" si="92"/>
        <v>1.3648484560566665E-3</v>
      </c>
      <c r="X460" s="17">
        <f t="shared" ca="1" si="93"/>
        <v>0</v>
      </c>
      <c r="Y460" s="17" t="str">
        <f t="shared" ca="1" si="94"/>
        <v/>
      </c>
      <c r="Z460" s="17"/>
      <c r="AA460" s="17">
        <f t="shared" si="95"/>
        <v>8.0874286196519485E-4</v>
      </c>
      <c r="AB460" s="17">
        <f t="shared" ca="1" si="96"/>
        <v>5.5610559409147164E-4</v>
      </c>
    </row>
    <row r="461" spans="2:28" x14ac:dyDescent="0.15">
      <c r="B461" s="2"/>
      <c r="D461" s="3"/>
      <c r="E461" s="4"/>
      <c r="F461" s="9"/>
      <c r="G461" s="4"/>
      <c r="H461" s="9"/>
      <c r="I461" s="9"/>
      <c r="J461" s="9"/>
      <c r="K461" s="9"/>
      <c r="L461" s="9"/>
      <c r="M461" s="9"/>
      <c r="N461" s="9"/>
      <c r="O461" s="9"/>
      <c r="Q461" s="3">
        <f>+'Share Values'!E455</f>
        <v>42558</v>
      </c>
      <c r="R461" s="4">
        <f ca="1">+'Share Values'!CD455</f>
        <v>1053935.1069999998</v>
      </c>
      <c r="S461" s="9">
        <f t="shared" ca="1" si="91"/>
        <v>5.3935106999999816E-2</v>
      </c>
      <c r="T461" s="4">
        <f>+'Share Values'!C455</f>
        <v>14134.5</v>
      </c>
      <c r="U461" s="9">
        <f>Returns!T461/Returns!$T$18-1</f>
        <v>-4.5314547394869398E-2</v>
      </c>
      <c r="V461" s="9"/>
      <c r="W461" s="17">
        <f t="shared" ca="1" si="92"/>
        <v>2.3382739197337354E-3</v>
      </c>
      <c r="X461" s="17">
        <f t="shared" ca="1" si="93"/>
        <v>0</v>
      </c>
      <c r="Y461" s="17" t="str">
        <f t="shared" ca="1" si="94"/>
        <v/>
      </c>
      <c r="Z461" s="17"/>
      <c r="AA461" s="17">
        <f t="shared" si="95"/>
        <v>-6.7879503341273795E-3</v>
      </c>
      <c r="AB461" s="17">
        <f t="shared" ca="1" si="96"/>
        <v>9.1262242538611149E-3</v>
      </c>
    </row>
    <row r="462" spans="2:28" x14ac:dyDescent="0.15">
      <c r="B462" s="2"/>
      <c r="D462" s="3"/>
      <c r="E462" s="4"/>
      <c r="F462" s="9"/>
      <c r="G462" s="4"/>
      <c r="H462" s="9"/>
      <c r="I462" s="9"/>
      <c r="J462" s="9"/>
      <c r="K462" s="9"/>
      <c r="L462" s="9"/>
      <c r="M462" s="9"/>
      <c r="N462" s="9"/>
      <c r="O462" s="9"/>
      <c r="Q462" s="3">
        <f>+'Share Values'!E456</f>
        <v>42559</v>
      </c>
      <c r="R462" s="4">
        <f ca="1">+'Share Values'!CD456</f>
        <v>1055981.737</v>
      </c>
      <c r="S462" s="9">
        <f t="shared" ca="1" si="91"/>
        <v>5.5981736999999976E-2</v>
      </c>
      <c r="T462" s="4">
        <f>+'Share Values'!C456</f>
        <v>14259.8</v>
      </c>
      <c r="U462" s="9">
        <f>Returns!T462/Returns!$T$18-1</f>
        <v>-3.6851419076823322E-2</v>
      </c>
      <c r="V462" s="9"/>
      <c r="W462" s="17">
        <f t="shared" ca="1" si="92"/>
        <v>1.9418937526674007E-3</v>
      </c>
      <c r="X462" s="17">
        <f t="shared" ca="1" si="93"/>
        <v>0</v>
      </c>
      <c r="Y462" s="17" t="str">
        <f t="shared" ca="1" si="94"/>
        <v/>
      </c>
      <c r="Z462" s="17"/>
      <c r="AA462" s="17">
        <f t="shared" si="95"/>
        <v>8.8648342707557948E-3</v>
      </c>
      <c r="AB462" s="17">
        <f t="shared" ca="1" si="96"/>
        <v>-6.9229405180883941E-3</v>
      </c>
    </row>
    <row r="463" spans="2:28" x14ac:dyDescent="0.15">
      <c r="B463" s="2"/>
      <c r="D463" s="3"/>
      <c r="E463" s="4"/>
      <c r="F463" s="9"/>
      <c r="G463" s="4"/>
      <c r="H463" s="9"/>
      <c r="I463" s="9"/>
      <c r="J463" s="9"/>
      <c r="K463" s="9"/>
      <c r="L463" s="9"/>
      <c r="M463" s="9"/>
      <c r="N463" s="9"/>
      <c r="O463" s="9"/>
      <c r="Q463" s="3">
        <f>+'Share Values'!E457</f>
        <v>42562</v>
      </c>
      <c r="R463" s="4">
        <f ca="1">+'Share Values'!CD457</f>
        <v>1061125.487</v>
      </c>
      <c r="S463" s="9">
        <f t="shared" ca="1" si="91"/>
        <v>6.1125486999999978E-2</v>
      </c>
      <c r="T463" s="4">
        <f>+'Share Values'!C457</f>
        <v>14361.9</v>
      </c>
      <c r="U463" s="9">
        <f>Returns!T463/Returns!$T$18-1</f>
        <v>-2.9955286584624541E-2</v>
      </c>
      <c r="V463" s="9"/>
      <c r="W463" s="17">
        <f t="shared" ca="1" si="92"/>
        <v>4.87105962136547E-3</v>
      </c>
      <c r="X463" s="17">
        <f t="shared" ca="1" si="93"/>
        <v>0</v>
      </c>
      <c r="Y463" s="17" t="str">
        <f t="shared" ca="1" si="94"/>
        <v/>
      </c>
      <c r="Z463" s="17"/>
      <c r="AA463" s="17">
        <f t="shared" si="95"/>
        <v>7.1599882186286212E-3</v>
      </c>
      <c r="AB463" s="17">
        <f t="shared" ca="1" si="96"/>
        <v>-2.2889285972631512E-3</v>
      </c>
    </row>
    <row r="464" spans="2:28" x14ac:dyDescent="0.15">
      <c r="B464" s="2"/>
      <c r="D464" s="3"/>
      <c r="E464" s="4"/>
      <c r="F464" s="9"/>
      <c r="G464" s="4"/>
      <c r="H464" s="9"/>
      <c r="I464" s="9"/>
      <c r="J464" s="9"/>
      <c r="K464" s="9"/>
      <c r="L464" s="9"/>
      <c r="M464" s="9"/>
      <c r="N464" s="9"/>
      <c r="O464" s="9"/>
      <c r="Q464" s="3">
        <f>+'Share Values'!E458</f>
        <v>42563</v>
      </c>
      <c r="R464" s="4">
        <f ca="1">+'Share Values'!CD458</f>
        <v>1064485.8569999998</v>
      </c>
      <c r="S464" s="9">
        <f t="shared" ca="1" si="91"/>
        <v>6.4485856999999758E-2</v>
      </c>
      <c r="T464" s="4">
        <f>+'Share Values'!C458</f>
        <v>14477.7</v>
      </c>
      <c r="U464" s="9">
        <f>Returns!T464/Returns!$T$18-1</f>
        <v>-2.2133816040093457E-2</v>
      </c>
      <c r="V464" s="9"/>
      <c r="W464" s="17">
        <f t="shared" ca="1" si="92"/>
        <v>3.1667979340503916E-3</v>
      </c>
      <c r="X464" s="17">
        <f t="shared" ca="1" si="93"/>
        <v>0</v>
      </c>
      <c r="Y464" s="17" t="str">
        <f t="shared" ca="1" si="94"/>
        <v/>
      </c>
      <c r="Z464" s="17"/>
      <c r="AA464" s="17">
        <f t="shared" si="95"/>
        <v>8.0630000208887775E-3</v>
      </c>
      <c r="AB464" s="17">
        <f t="shared" ca="1" si="96"/>
        <v>-4.896202086838386E-3</v>
      </c>
    </row>
    <row r="465" spans="2:28" x14ac:dyDescent="0.15">
      <c r="B465" s="2"/>
      <c r="D465" s="3"/>
      <c r="E465" s="4"/>
      <c r="F465" s="9"/>
      <c r="G465" s="4"/>
      <c r="H465" s="9"/>
      <c r="I465" s="9"/>
      <c r="J465" s="9"/>
      <c r="K465" s="9"/>
      <c r="L465" s="9"/>
      <c r="M465" s="9"/>
      <c r="N465" s="9"/>
      <c r="O465" s="9"/>
      <c r="Q465" s="3">
        <f>+'Share Values'!E459</f>
        <v>42564</v>
      </c>
      <c r="R465" s="4">
        <f ca="1">+'Share Values'!CD459</f>
        <v>1062678.5669999998</v>
      </c>
      <c r="S465" s="9">
        <f t="shared" ca="1" si="91"/>
        <v>6.2678566999999852E-2</v>
      </c>
      <c r="T465" s="4">
        <f>+'Share Values'!C459</f>
        <v>14493.8</v>
      </c>
      <c r="U465" s="9">
        <f>Returns!T465/Returns!$T$18-1</f>
        <v>-2.1046374971294246E-2</v>
      </c>
      <c r="V465" s="9"/>
      <c r="W465" s="17">
        <f t="shared" ca="1" si="92"/>
        <v>-1.6978055538412473E-3</v>
      </c>
      <c r="X465" s="17">
        <f t="shared" ca="1" si="93"/>
        <v>-1.6978055538412473E-3</v>
      </c>
      <c r="Y465" s="17">
        <f t="shared" ca="1" si="94"/>
        <v>-1.6978055538412473E-3</v>
      </c>
      <c r="Z465" s="17"/>
      <c r="AA465" s="17">
        <f t="shared" si="95"/>
        <v>1.1120550916234873E-3</v>
      </c>
      <c r="AB465" s="17">
        <f t="shared" ca="1" si="96"/>
        <v>-2.8098606454647346E-3</v>
      </c>
    </row>
    <row r="466" spans="2:28" x14ac:dyDescent="0.15">
      <c r="B466" s="2"/>
      <c r="D466" s="3"/>
      <c r="E466" s="4"/>
      <c r="F466" s="9"/>
      <c r="G466" s="4"/>
      <c r="H466" s="9"/>
      <c r="I466" s="9"/>
      <c r="J466" s="9"/>
      <c r="K466" s="9"/>
      <c r="L466" s="9"/>
      <c r="M466" s="9"/>
      <c r="N466" s="9"/>
      <c r="O466" s="9"/>
      <c r="Q466" s="3">
        <f>+'Share Values'!E460</f>
        <v>42565</v>
      </c>
      <c r="R466" s="4">
        <f ca="1">+'Share Values'!CD460</f>
        <v>1064714.057</v>
      </c>
      <c r="S466" s="9">
        <f t="shared" ref="S466:S529" ca="1" si="97">R466/$R$18-1</f>
        <v>6.4714056999999992E-2</v>
      </c>
      <c r="T466" s="4">
        <f>+'Share Values'!C460</f>
        <v>14514.5</v>
      </c>
      <c r="U466" s="9">
        <f>Returns!T466/Returns!$T$18-1</f>
        <v>-1.964823645426661E-2</v>
      </c>
      <c r="V466" s="9"/>
      <c r="W466" s="17">
        <f t="shared" ca="1" si="92"/>
        <v>1.9154333805249113E-3</v>
      </c>
      <c r="X466" s="17">
        <f t="shared" ca="1" si="93"/>
        <v>0</v>
      </c>
      <c r="Y466" s="17" t="str">
        <f t="shared" ca="1" si="94"/>
        <v/>
      </c>
      <c r="Z466" s="17"/>
      <c r="AA466" s="17">
        <f t="shared" si="95"/>
        <v>1.4281968841849402E-3</v>
      </c>
      <c r="AB466" s="17">
        <f t="shared" ca="1" si="96"/>
        <v>4.8723649633997113E-4</v>
      </c>
    </row>
    <row r="467" spans="2:28" x14ac:dyDescent="0.15">
      <c r="B467" s="2"/>
      <c r="D467" s="3"/>
      <c r="E467" s="4"/>
      <c r="F467" s="9"/>
      <c r="G467" s="4"/>
      <c r="H467" s="9"/>
      <c r="I467" s="9"/>
      <c r="J467" s="9"/>
      <c r="K467" s="9"/>
      <c r="L467" s="9"/>
      <c r="M467" s="9"/>
      <c r="N467" s="9"/>
      <c r="O467" s="9"/>
      <c r="Q467" s="3">
        <f>+'Share Values'!E461</f>
        <v>42566</v>
      </c>
      <c r="R467" s="4">
        <f ca="1">+'Share Values'!CD461</f>
        <v>1062047.057</v>
      </c>
      <c r="S467" s="9">
        <f t="shared" ca="1" si="97"/>
        <v>6.2047057000000017E-2</v>
      </c>
      <c r="T467" s="4">
        <f>+'Share Values'!C461</f>
        <v>14482.4</v>
      </c>
      <c r="U467" s="9">
        <f>Returns!T467/Returns!$T$18-1</f>
        <v>-2.1816364299512392E-2</v>
      </c>
      <c r="V467" s="9"/>
      <c r="W467" s="17">
        <f t="shared" ca="1" si="92"/>
        <v>-2.5048978948533085E-3</v>
      </c>
      <c r="X467" s="17">
        <f t="shared" ca="1" si="93"/>
        <v>-2.5048978948533085E-3</v>
      </c>
      <c r="Y467" s="17">
        <f t="shared" ca="1" si="94"/>
        <v>-2.5048978948533085E-3</v>
      </c>
      <c r="Z467" s="17"/>
      <c r="AA467" s="17">
        <f t="shared" si="95"/>
        <v>-2.2115815219263535E-3</v>
      </c>
      <c r="AB467" s="17">
        <f t="shared" ca="1" si="96"/>
        <v>-2.93316372926955E-4</v>
      </c>
    </row>
    <row r="468" spans="2:28" x14ac:dyDescent="0.15">
      <c r="B468" s="2"/>
      <c r="D468" s="3"/>
      <c r="E468" s="4"/>
      <c r="F468" s="9"/>
      <c r="G468" s="4"/>
      <c r="H468" s="9"/>
      <c r="I468" s="9"/>
      <c r="J468" s="9"/>
      <c r="K468" s="9"/>
      <c r="L468" s="9"/>
      <c r="M468" s="9"/>
      <c r="N468" s="9"/>
      <c r="O468" s="9"/>
      <c r="Q468" s="3">
        <f>+'Share Values'!E462</f>
        <v>42569</v>
      </c>
      <c r="R468" s="4">
        <f ca="1">+'Share Values'!CD462</f>
        <v>1066017.247</v>
      </c>
      <c r="S468" s="9">
        <f t="shared" ca="1" si="97"/>
        <v>6.6017247000000001E-2</v>
      </c>
      <c r="T468" s="4">
        <f>+'Share Values'!C462</f>
        <v>14532.4</v>
      </c>
      <c r="U468" s="9">
        <f>Returns!T468/Returns!$T$18-1</f>
        <v>-1.8439218123117218E-2</v>
      </c>
      <c r="V468" s="9"/>
      <c r="W468" s="17">
        <f t="shared" ref="W468:W531" ca="1" si="98">(R468/R467)-1</f>
        <v>3.7382430221262197E-3</v>
      </c>
      <c r="X468" s="17">
        <f t="shared" ref="X468:X531" ca="1" si="99">IF(W468&lt;0,W468,0)</f>
        <v>0</v>
      </c>
      <c r="Y468" s="17" t="str">
        <f t="shared" ref="Y468:Y531" ca="1" si="100">IF(AND(X468&lt;0,X467&lt;0),(1+X468)*(1+Y467)-1,IF(X468&lt;0,X468,""))</f>
        <v/>
      </c>
      <c r="Z468" s="17"/>
      <c r="AA468" s="17">
        <f t="shared" ref="AA468:AA531" si="101">+T468/T467-1</f>
        <v>3.4524664420261253E-3</v>
      </c>
      <c r="AB468" s="17">
        <f t="shared" ref="AB468:AB531" ca="1" si="102">+W468-AA468</f>
        <v>2.8577658010009444E-4</v>
      </c>
    </row>
    <row r="469" spans="2:28" x14ac:dyDescent="0.15">
      <c r="B469" s="2"/>
      <c r="D469" s="3"/>
      <c r="E469" s="4"/>
      <c r="F469" s="9"/>
      <c r="G469" s="4"/>
      <c r="H469" s="9"/>
      <c r="I469" s="9"/>
      <c r="J469" s="9"/>
      <c r="K469" s="9"/>
      <c r="L469" s="9"/>
      <c r="M469" s="9"/>
      <c r="N469" s="9"/>
      <c r="O469" s="9"/>
      <c r="Q469" s="3">
        <f>+'Share Values'!E463</f>
        <v>42570</v>
      </c>
      <c r="R469" s="4">
        <f ca="1">+'Share Values'!CD463</f>
        <v>1064217.3869999999</v>
      </c>
      <c r="S469" s="9">
        <f t="shared" ca="1" si="97"/>
        <v>6.4217386999999793E-2</v>
      </c>
      <c r="T469" s="4">
        <f>+'Share Values'!C463</f>
        <v>14524.6</v>
      </c>
      <c r="U469" s="9">
        <f>Returns!T469/Returns!$T$18-1</f>
        <v>-1.896605292663478E-2</v>
      </c>
      <c r="V469" s="9"/>
      <c r="W469" s="17">
        <f t="shared" ca="1" si="98"/>
        <v>-1.6883966981446896E-3</v>
      </c>
      <c r="X469" s="17">
        <f t="shared" ca="1" si="99"/>
        <v>-1.6883966981446896E-3</v>
      </c>
      <c r="Y469" s="17">
        <f t="shared" ca="1" si="100"/>
        <v>-1.6883966981446896E-3</v>
      </c>
      <c r="Z469" s="17"/>
      <c r="AA469" s="17">
        <f t="shared" si="101"/>
        <v>-5.3673171671575481E-4</v>
      </c>
      <c r="AB469" s="17">
        <f t="shared" ca="1" si="102"/>
        <v>-1.1516649814289348E-3</v>
      </c>
    </row>
    <row r="470" spans="2:28" x14ac:dyDescent="0.15">
      <c r="B470" s="2"/>
      <c r="D470" s="3"/>
      <c r="E470" s="4"/>
      <c r="F470" s="9"/>
      <c r="G470" s="4"/>
      <c r="H470" s="9"/>
      <c r="I470" s="9"/>
      <c r="J470" s="9"/>
      <c r="K470" s="9"/>
      <c r="L470" s="9"/>
      <c r="M470" s="9"/>
      <c r="N470" s="9"/>
      <c r="O470" s="9"/>
      <c r="Q470" s="3">
        <f>+'Share Values'!E464</f>
        <v>42571</v>
      </c>
      <c r="R470" s="4">
        <f ca="1">+'Share Values'!CD464</f>
        <v>1060770.1369999999</v>
      </c>
      <c r="S470" s="9">
        <f t="shared" ca="1" si="97"/>
        <v>6.077013699999978E-2</v>
      </c>
      <c r="T470" s="4">
        <f>+'Share Values'!C464</f>
        <v>14533.6</v>
      </c>
      <c r="U470" s="9">
        <f>Returns!T470/Returns!$T$18-1</f>
        <v>-1.8358166614883764E-2</v>
      </c>
      <c r="V470" s="9"/>
      <c r="W470" s="17">
        <f t="shared" ca="1" si="98"/>
        <v>-3.2392348049468112E-3</v>
      </c>
      <c r="X470" s="17">
        <f t="shared" ca="1" si="99"/>
        <v>-3.2392348049468112E-3</v>
      </c>
      <c r="Y470" s="17">
        <f t="shared" ca="1" si="100"/>
        <v>-4.9221623897423017E-3</v>
      </c>
      <c r="Z470" s="17"/>
      <c r="AA470" s="17">
        <f t="shared" si="101"/>
        <v>6.1963840656531488E-4</v>
      </c>
      <c r="AB470" s="17">
        <f t="shared" ca="1" si="102"/>
        <v>-3.858873211512126E-3</v>
      </c>
    </row>
    <row r="471" spans="2:28" x14ac:dyDescent="0.15">
      <c r="B471" s="2"/>
      <c r="D471" s="3"/>
      <c r="E471" s="4"/>
      <c r="F471" s="9"/>
      <c r="G471" s="4"/>
      <c r="H471" s="9"/>
      <c r="I471" s="9"/>
      <c r="J471" s="9"/>
      <c r="K471" s="9"/>
      <c r="L471" s="9"/>
      <c r="M471" s="9"/>
      <c r="N471" s="9"/>
      <c r="O471" s="9"/>
      <c r="Q471" s="3">
        <f>+'Share Values'!E465</f>
        <v>42572</v>
      </c>
      <c r="R471" s="4">
        <f ca="1">+'Share Values'!CD465</f>
        <v>1065773.7569999998</v>
      </c>
      <c r="S471" s="9">
        <f t="shared" ca="1" si="97"/>
        <v>6.5773756999999655E-2</v>
      </c>
      <c r="T471" s="4">
        <f>+'Share Values'!C465</f>
        <v>14565.8</v>
      </c>
      <c r="U471" s="9">
        <f>Returns!T471/Returns!$T$18-1</f>
        <v>-1.6183284477285342E-2</v>
      </c>
      <c r="V471" s="9"/>
      <c r="W471" s="17">
        <f t="shared" ca="1" si="98"/>
        <v>4.716969139186622E-3</v>
      </c>
      <c r="X471" s="17">
        <f t="shared" ca="1" si="99"/>
        <v>0</v>
      </c>
      <c r="Y471" s="17" t="str">
        <f t="shared" ca="1" si="100"/>
        <v/>
      </c>
      <c r="Z471" s="17"/>
      <c r="AA471" s="17">
        <f t="shared" si="101"/>
        <v>2.2155556778773455E-3</v>
      </c>
      <c r="AB471" s="17">
        <f t="shared" ca="1" si="102"/>
        <v>2.5014134613092764E-3</v>
      </c>
    </row>
    <row r="472" spans="2:28" x14ac:dyDescent="0.15">
      <c r="B472" s="2"/>
      <c r="D472" s="3"/>
      <c r="E472" s="4"/>
      <c r="F472" s="9"/>
      <c r="G472" s="4"/>
      <c r="H472" s="9"/>
      <c r="I472" s="9"/>
      <c r="J472" s="9"/>
      <c r="K472" s="9"/>
      <c r="L472" s="9"/>
      <c r="M472" s="9"/>
      <c r="N472" s="9"/>
      <c r="O472" s="9"/>
      <c r="Q472" s="3">
        <f>+'Share Values'!E466</f>
        <v>42573</v>
      </c>
      <c r="R472" s="4">
        <f ca="1">+'Share Values'!CD466</f>
        <v>1067609.577</v>
      </c>
      <c r="S472" s="9">
        <f t="shared" ca="1" si="97"/>
        <v>6.7609577000000032E-2</v>
      </c>
      <c r="T472" s="4">
        <f>+'Share Values'!C466</f>
        <v>14600.7</v>
      </c>
      <c r="U472" s="9">
        <f>Returns!T472/Returns!$T$18-1</f>
        <v>-1.3826036446161427E-2</v>
      </c>
      <c r="V472" s="9"/>
      <c r="W472" s="17">
        <f t="shared" ca="1" si="98"/>
        <v>1.7225231789981255E-3</v>
      </c>
      <c r="X472" s="17">
        <f t="shared" ca="1" si="99"/>
        <v>0</v>
      </c>
      <c r="Y472" s="17" t="str">
        <f t="shared" ca="1" si="100"/>
        <v/>
      </c>
      <c r="Z472" s="17"/>
      <c r="AA472" s="17">
        <f t="shared" si="101"/>
        <v>2.396023562042604E-3</v>
      </c>
      <c r="AB472" s="17">
        <f t="shared" ca="1" si="102"/>
        <v>-6.7350038304447857E-4</v>
      </c>
    </row>
    <row r="473" spans="2:28" x14ac:dyDescent="0.15">
      <c r="B473" s="2"/>
      <c r="D473" s="3"/>
      <c r="E473" s="4"/>
      <c r="F473" s="9"/>
      <c r="G473" s="4"/>
      <c r="H473" s="9"/>
      <c r="I473" s="9"/>
      <c r="J473" s="9"/>
      <c r="K473" s="9"/>
      <c r="L473" s="9"/>
      <c r="M473" s="9"/>
      <c r="N473" s="9"/>
      <c r="O473" s="9"/>
      <c r="Q473" s="3">
        <f>+'Share Values'!E467</f>
        <v>42576</v>
      </c>
      <c r="R473" s="4">
        <f ca="1">+'Share Values'!CD467</f>
        <v>1065910.3769999999</v>
      </c>
      <c r="S473" s="9">
        <f t="shared" ca="1" si="97"/>
        <v>6.5910376999999798E-2</v>
      </c>
      <c r="T473" s="4">
        <f>+'Share Values'!C467</f>
        <v>14498.1</v>
      </c>
      <c r="U473" s="9">
        <f>Returns!T473/Returns!$T$18-1</f>
        <v>-2.0755940400124184E-2</v>
      </c>
      <c r="V473" s="9"/>
      <c r="W473" s="17">
        <f t="shared" ca="1" si="98"/>
        <v>-1.5915930660485023E-3</v>
      </c>
      <c r="X473" s="17">
        <f t="shared" ca="1" si="99"/>
        <v>-1.5915930660485023E-3</v>
      </c>
      <c r="Y473" s="17">
        <f t="shared" ca="1" si="100"/>
        <v>-1.5915930660485023E-3</v>
      </c>
      <c r="Z473" s="17"/>
      <c r="AA473" s="17">
        <f t="shared" si="101"/>
        <v>-7.027060346421754E-3</v>
      </c>
      <c r="AB473" s="17">
        <f t="shared" ca="1" si="102"/>
        <v>5.4354672803732518E-3</v>
      </c>
    </row>
    <row r="474" spans="2:28" x14ac:dyDescent="0.15">
      <c r="B474" s="2"/>
      <c r="D474" s="3"/>
      <c r="E474" s="4"/>
      <c r="F474" s="9"/>
      <c r="G474" s="4"/>
      <c r="H474" s="9"/>
      <c r="I474" s="9"/>
      <c r="J474" s="9"/>
      <c r="K474" s="9"/>
      <c r="L474" s="9"/>
      <c r="M474" s="9"/>
      <c r="N474" s="9"/>
      <c r="O474" s="9"/>
      <c r="Q474" s="3">
        <f>+'Share Values'!E468</f>
        <v>42577</v>
      </c>
      <c r="R474" s="4">
        <f ca="1">+'Share Values'!CD468</f>
        <v>1068131.3869999999</v>
      </c>
      <c r="S474" s="9">
        <f t="shared" ca="1" si="97"/>
        <v>6.8131386999999766E-2</v>
      </c>
      <c r="T474" s="4">
        <f>+'Share Values'!C468</f>
        <v>14550</v>
      </c>
      <c r="U474" s="9">
        <f>Returns!T474/Returns!$T$18-1</f>
        <v>-1.725046266902619E-2</v>
      </c>
      <c r="V474" s="9"/>
      <c r="W474" s="17">
        <f t="shared" ca="1" si="98"/>
        <v>2.0836742449690249E-3</v>
      </c>
      <c r="X474" s="17">
        <f t="shared" ca="1" si="99"/>
        <v>0</v>
      </c>
      <c r="Y474" s="17" t="str">
        <f t="shared" ca="1" si="100"/>
        <v/>
      </c>
      <c r="Z474" s="17"/>
      <c r="AA474" s="17">
        <f t="shared" si="101"/>
        <v>3.5797794193721533E-3</v>
      </c>
      <c r="AB474" s="17">
        <f t="shared" ca="1" si="102"/>
        <v>-1.4961051744031284E-3</v>
      </c>
    </row>
    <row r="475" spans="2:28" x14ac:dyDescent="0.15">
      <c r="B475" s="2"/>
      <c r="D475" s="3"/>
      <c r="E475" s="4"/>
      <c r="F475" s="9"/>
      <c r="G475" s="4"/>
      <c r="H475" s="9"/>
      <c r="I475" s="9"/>
      <c r="J475" s="9"/>
      <c r="K475" s="9"/>
      <c r="L475" s="9"/>
      <c r="M475" s="9"/>
      <c r="N475" s="9"/>
      <c r="O475" s="9"/>
      <c r="Q475" s="3">
        <f>+'Share Values'!E469</f>
        <v>42578</v>
      </c>
      <c r="R475" s="4">
        <f ca="1">+'Share Values'!CD469</f>
        <v>1075013.9169999999</v>
      </c>
      <c r="S475" s="9">
        <f t="shared" ca="1" si="97"/>
        <v>7.501391699999993E-2</v>
      </c>
      <c r="T475" s="4">
        <f>+'Share Values'!C469</f>
        <v>14546.5</v>
      </c>
      <c r="U475" s="9">
        <f>Returns!T475/Returns!$T$18-1</f>
        <v>-1.7486862901373801E-2</v>
      </c>
      <c r="V475" s="9"/>
      <c r="W475" s="17">
        <f t="shared" ca="1" si="98"/>
        <v>6.4435237872100259E-3</v>
      </c>
      <c r="X475" s="17">
        <f t="shared" ca="1" si="99"/>
        <v>0</v>
      </c>
      <c r="Y475" s="17" t="str">
        <f t="shared" ca="1" si="100"/>
        <v/>
      </c>
      <c r="Z475" s="17"/>
      <c r="AA475" s="17">
        <f t="shared" si="101"/>
        <v>-2.405498281786711E-4</v>
      </c>
      <c r="AB475" s="17">
        <f t="shared" ca="1" si="102"/>
        <v>6.684073615388697E-3</v>
      </c>
    </row>
    <row r="476" spans="2:28" x14ac:dyDescent="0.15">
      <c r="B476" s="2"/>
      <c r="D476" s="3"/>
      <c r="E476" s="4"/>
      <c r="F476" s="9"/>
      <c r="G476" s="4"/>
      <c r="H476" s="9"/>
      <c r="I476" s="9"/>
      <c r="J476" s="9"/>
      <c r="K476" s="9"/>
      <c r="L476" s="9"/>
      <c r="M476" s="9"/>
      <c r="N476" s="9"/>
      <c r="O476" s="9"/>
      <c r="Q476" s="3">
        <f>+'Share Values'!E470</f>
        <v>42579</v>
      </c>
      <c r="R476" s="4">
        <f ca="1">+'Share Values'!CD470</f>
        <v>1074986.3139999998</v>
      </c>
      <c r="S476" s="9">
        <f t="shared" ca="1" si="97"/>
        <v>7.4986313999999776E-2</v>
      </c>
      <c r="T476" s="4">
        <f>+'Share Values'!C470</f>
        <v>14552.7</v>
      </c>
      <c r="U476" s="9">
        <f>Returns!T476/Returns!$T$18-1</f>
        <v>-1.7068096775500807E-2</v>
      </c>
      <c r="V476" s="9"/>
      <c r="W476" s="17">
        <f t="shared" ca="1" si="98"/>
        <v>-2.5676876888369726E-5</v>
      </c>
      <c r="X476" s="17">
        <f t="shared" ca="1" si="99"/>
        <v>-2.5676876888369726E-5</v>
      </c>
      <c r="Y476" s="17">
        <f t="shared" ca="1" si="100"/>
        <v>-2.5676876888369726E-5</v>
      </c>
      <c r="Z476" s="17"/>
      <c r="AA476" s="17">
        <f t="shared" si="101"/>
        <v>4.262193654831492E-4</v>
      </c>
      <c r="AB476" s="17">
        <f t="shared" ca="1" si="102"/>
        <v>-4.5189624237151893E-4</v>
      </c>
    </row>
    <row r="477" spans="2:28" x14ac:dyDescent="0.15">
      <c r="B477" s="2"/>
      <c r="D477" s="3"/>
      <c r="E477" s="4"/>
      <c r="F477" s="9"/>
      <c r="G477" s="4"/>
      <c r="H477" s="9"/>
      <c r="I477" s="9"/>
      <c r="J477" s="9"/>
      <c r="K477" s="9"/>
      <c r="L477" s="9"/>
      <c r="M477" s="9"/>
      <c r="N477" s="9"/>
      <c r="O477" s="9"/>
      <c r="Q477" s="3">
        <f>+'Share Values'!E471</f>
        <v>42580</v>
      </c>
      <c r="R477" s="4">
        <f ca="1">+'Share Values'!CD471</f>
        <v>1079646.8609999998</v>
      </c>
      <c r="S477" s="9">
        <f t="shared" ca="1" si="97"/>
        <v>7.9646860999999847E-2</v>
      </c>
      <c r="T477" s="4">
        <f>+'Share Values'!C471</f>
        <v>14582.7</v>
      </c>
      <c r="U477" s="9">
        <f>Returns!T477/Returns!$T$18-1</f>
        <v>-1.5041809069663681E-2</v>
      </c>
      <c r="V477" s="9"/>
      <c r="W477" s="17">
        <f t="shared" ca="1" si="98"/>
        <v>4.3354477534307545E-3</v>
      </c>
      <c r="X477" s="17">
        <f t="shared" ca="1" si="99"/>
        <v>0</v>
      </c>
      <c r="Y477" s="17" t="str">
        <f t="shared" ca="1" si="100"/>
        <v/>
      </c>
      <c r="Z477" s="17"/>
      <c r="AA477" s="17">
        <f t="shared" si="101"/>
        <v>2.061473128697866E-3</v>
      </c>
      <c r="AB477" s="17">
        <f t="shared" ca="1" si="102"/>
        <v>2.2739746247328885E-3</v>
      </c>
    </row>
    <row r="478" spans="2:28" x14ac:dyDescent="0.15">
      <c r="B478" s="2"/>
      <c r="D478" s="3"/>
      <c r="E478" s="4"/>
      <c r="F478" s="9"/>
      <c r="G478" s="4"/>
      <c r="H478" s="9"/>
      <c r="I478" s="9"/>
      <c r="J478" s="9"/>
      <c r="K478" s="9"/>
      <c r="L478" s="9"/>
      <c r="M478" s="9"/>
      <c r="N478" s="9"/>
      <c r="O478" s="9"/>
      <c r="Q478" s="3">
        <f>+'Share Values'!E472</f>
        <v>42584</v>
      </c>
      <c r="R478" s="4">
        <f ca="1">+'Share Values'!CD472</f>
        <v>1084560.9309999999</v>
      </c>
      <c r="S478" s="9">
        <f t="shared" ca="1" si="97"/>
        <v>8.456093099999995E-2</v>
      </c>
      <c r="T478" s="4">
        <f>+'Share Values'!C472</f>
        <v>14477</v>
      </c>
      <c r="U478" s="9">
        <f>Returns!T478/Returns!$T$18-1</f>
        <v>-2.2181096086562935E-2</v>
      </c>
      <c r="V478" s="9"/>
      <c r="W478" s="17">
        <f t="shared" ca="1" si="98"/>
        <v>4.5515530841708784E-3</v>
      </c>
      <c r="X478" s="17">
        <f t="shared" ca="1" si="99"/>
        <v>0</v>
      </c>
      <c r="Y478" s="17" t="str">
        <f t="shared" ca="1" si="100"/>
        <v/>
      </c>
      <c r="Z478" s="17"/>
      <c r="AA478" s="17">
        <f t="shared" si="101"/>
        <v>-7.2483147839563777E-3</v>
      </c>
      <c r="AB478" s="17">
        <f t="shared" ca="1" si="102"/>
        <v>1.1799867868127256E-2</v>
      </c>
    </row>
    <row r="479" spans="2:28" x14ac:dyDescent="0.15">
      <c r="B479" s="2"/>
      <c r="D479" s="3"/>
      <c r="E479" s="4"/>
      <c r="F479" s="9"/>
      <c r="G479" s="4"/>
      <c r="H479" s="9"/>
      <c r="I479" s="9"/>
      <c r="J479" s="9"/>
      <c r="K479" s="9"/>
      <c r="L479" s="9"/>
      <c r="M479" s="9"/>
      <c r="N479" s="9"/>
      <c r="O479" s="9"/>
      <c r="Q479" s="3">
        <f>+'Share Values'!E473</f>
        <v>42585</v>
      </c>
      <c r="R479" s="4">
        <f ca="1">+'Share Values'!CD473</f>
        <v>1085838.6309999998</v>
      </c>
      <c r="S479" s="9">
        <f t="shared" ca="1" si="97"/>
        <v>8.5838630999999888E-2</v>
      </c>
      <c r="T479" s="4">
        <f>+'Share Values'!C473</f>
        <v>14512.1</v>
      </c>
      <c r="U479" s="9">
        <f>Returns!T479/Returns!$T$18-1</f>
        <v>-1.9810339470733629E-2</v>
      </c>
      <c r="V479" s="9"/>
      <c r="W479" s="17">
        <f t="shared" ca="1" si="98"/>
        <v>1.1780804226664277E-3</v>
      </c>
      <c r="X479" s="17">
        <f t="shared" ca="1" si="99"/>
        <v>0</v>
      </c>
      <c r="Y479" s="17" t="str">
        <f t="shared" ca="1" si="100"/>
        <v/>
      </c>
      <c r="Z479" s="17"/>
      <c r="AA479" s="17">
        <f t="shared" si="101"/>
        <v>2.4245354700560551E-3</v>
      </c>
      <c r="AB479" s="17">
        <f t="shared" ca="1" si="102"/>
        <v>-1.2464550473896274E-3</v>
      </c>
    </row>
    <row r="480" spans="2:28" x14ac:dyDescent="0.15">
      <c r="B480" s="2"/>
      <c r="D480" s="3"/>
      <c r="E480" s="4"/>
      <c r="F480" s="9"/>
      <c r="G480" s="4"/>
      <c r="H480" s="9"/>
      <c r="I480" s="9"/>
      <c r="J480" s="9"/>
      <c r="K480" s="9"/>
      <c r="L480" s="9"/>
      <c r="M480" s="9"/>
      <c r="N480" s="9"/>
      <c r="O480" s="9"/>
      <c r="Q480" s="3">
        <f>+'Share Values'!E474</f>
        <v>42586</v>
      </c>
      <c r="R480" s="4">
        <f ca="1">+'Share Values'!CD474</f>
        <v>1086853.2609999999</v>
      </c>
      <c r="S480" s="9">
        <f t="shared" ca="1" si="97"/>
        <v>8.6853260999999904E-2</v>
      </c>
      <c r="T480" s="4">
        <f>+'Share Values'!C474</f>
        <v>14528.8</v>
      </c>
      <c r="U480" s="9">
        <f>Returns!T480/Returns!$T$18-1</f>
        <v>-1.8682372647817691E-2</v>
      </c>
      <c r="V480" s="9"/>
      <c r="W480" s="17">
        <f t="shared" ca="1" si="98"/>
        <v>9.3442061373871788E-4</v>
      </c>
      <c r="X480" s="17">
        <f t="shared" ca="1" si="99"/>
        <v>0</v>
      </c>
      <c r="Y480" s="17" t="str">
        <f t="shared" ca="1" si="100"/>
        <v/>
      </c>
      <c r="Z480" s="17"/>
      <c r="AA480" s="17">
        <f t="shared" si="101"/>
        <v>1.1507638453427393E-3</v>
      </c>
      <c r="AB480" s="17">
        <f t="shared" ca="1" si="102"/>
        <v>-2.1634323160402147E-4</v>
      </c>
    </row>
    <row r="481" spans="2:28" x14ac:dyDescent="0.15">
      <c r="B481" s="2"/>
      <c r="D481" s="3"/>
      <c r="E481" s="4"/>
      <c r="F481" s="9"/>
      <c r="G481" s="4"/>
      <c r="H481" s="9"/>
      <c r="I481" s="9"/>
      <c r="J481" s="9"/>
      <c r="K481" s="9"/>
      <c r="L481" s="9"/>
      <c r="M481" s="9"/>
      <c r="N481" s="9"/>
      <c r="O481" s="9"/>
      <c r="Q481" s="3">
        <f>+'Share Values'!E475</f>
        <v>42587</v>
      </c>
      <c r="R481" s="4">
        <f ca="1">+'Share Values'!CD475</f>
        <v>1088353.2609999999</v>
      </c>
      <c r="S481" s="9">
        <f t="shared" ca="1" si="97"/>
        <v>8.8353260999999961E-2</v>
      </c>
      <c r="T481" s="4">
        <f>+'Share Values'!C475</f>
        <v>14648.8</v>
      </c>
      <c r="U481" s="9">
        <f>Returns!T481/Returns!$T$18-1</f>
        <v>-1.0577221824469518E-2</v>
      </c>
      <c r="V481" s="9"/>
      <c r="W481" s="17">
        <f t="shared" ca="1" si="98"/>
        <v>1.3801311122900728E-3</v>
      </c>
      <c r="X481" s="17">
        <f t="shared" ca="1" si="99"/>
        <v>0</v>
      </c>
      <c r="Y481" s="17" t="str">
        <f t="shared" ca="1" si="100"/>
        <v/>
      </c>
      <c r="Z481" s="17"/>
      <c r="AA481" s="17">
        <f t="shared" si="101"/>
        <v>8.2594570783547372E-3</v>
      </c>
      <c r="AB481" s="17">
        <f t="shared" ca="1" si="102"/>
        <v>-6.8793259660646644E-3</v>
      </c>
    </row>
    <row r="482" spans="2:28" x14ac:dyDescent="0.15">
      <c r="B482" s="2"/>
      <c r="D482" s="3"/>
      <c r="E482" s="4"/>
      <c r="F482" s="9"/>
      <c r="G482" s="4"/>
      <c r="H482" s="9"/>
      <c r="I482" s="9"/>
      <c r="J482" s="9"/>
      <c r="K482" s="9"/>
      <c r="L482" s="9"/>
      <c r="M482" s="9"/>
      <c r="N482" s="9"/>
      <c r="O482" s="9"/>
      <c r="Q482" s="3">
        <f>+'Share Values'!E476</f>
        <v>42590</v>
      </c>
      <c r="R482" s="4">
        <f ca="1">+'Share Values'!CD476</f>
        <v>1091472.7609999999</v>
      </c>
      <c r="S482" s="9">
        <f t="shared" ca="1" si="97"/>
        <v>9.1472760999999903E-2</v>
      </c>
      <c r="T482" s="4">
        <f>+'Share Values'!C476</f>
        <v>14755.6</v>
      </c>
      <c r="U482" s="9">
        <f>Returns!T482/Returns!$T$18-1</f>
        <v>-3.3636375916894501E-3</v>
      </c>
      <c r="V482" s="9"/>
      <c r="W482" s="17">
        <f t="shared" ca="1" si="98"/>
        <v>2.8662568595914095E-3</v>
      </c>
      <c r="X482" s="17">
        <f t="shared" ca="1" si="99"/>
        <v>0</v>
      </c>
      <c r="Y482" s="17" t="str">
        <f t="shared" ca="1" si="100"/>
        <v/>
      </c>
      <c r="Z482" s="17"/>
      <c r="AA482" s="17">
        <f t="shared" si="101"/>
        <v>7.2906995794879137E-3</v>
      </c>
      <c r="AB482" s="17">
        <f t="shared" ca="1" si="102"/>
        <v>-4.4244427198965042E-3</v>
      </c>
    </row>
    <row r="483" spans="2:28" x14ac:dyDescent="0.15">
      <c r="B483" s="2"/>
      <c r="D483" s="3"/>
      <c r="E483" s="4"/>
      <c r="F483" s="9"/>
      <c r="G483" s="4"/>
      <c r="H483" s="9"/>
      <c r="I483" s="9"/>
      <c r="J483" s="9"/>
      <c r="K483" s="9"/>
      <c r="L483" s="9"/>
      <c r="M483" s="9"/>
      <c r="N483" s="9"/>
      <c r="O483" s="9"/>
      <c r="Q483" s="3">
        <f>+'Share Values'!E477</f>
        <v>42591</v>
      </c>
      <c r="R483" s="4">
        <f ca="1">+'Share Values'!CD477</f>
        <v>1091191.9509999999</v>
      </c>
      <c r="S483" s="9">
        <f t="shared" ca="1" si="97"/>
        <v>9.1191950999999882E-2</v>
      </c>
      <c r="T483" s="4">
        <f>+'Share Values'!C477</f>
        <v>14801.2</v>
      </c>
      <c r="U483" s="9">
        <f>Returns!T483/Returns!$T$18-1</f>
        <v>-2.836802788170889E-4</v>
      </c>
      <c r="V483" s="9"/>
      <c r="W483" s="17">
        <f t="shared" ca="1" si="98"/>
        <v>-2.5727623265903166E-4</v>
      </c>
      <c r="X483" s="17">
        <f t="shared" ca="1" si="99"/>
        <v>-2.5727623265903166E-4</v>
      </c>
      <c r="Y483" s="17">
        <f t="shared" ca="1" si="100"/>
        <v>-2.5727623265903166E-4</v>
      </c>
      <c r="Z483" s="17"/>
      <c r="AA483" s="17">
        <f t="shared" si="101"/>
        <v>3.090352137493646E-3</v>
      </c>
      <c r="AB483" s="17">
        <f t="shared" ca="1" si="102"/>
        <v>-3.3476283701526777E-3</v>
      </c>
    </row>
    <row r="484" spans="2:28" x14ac:dyDescent="0.15">
      <c r="B484" s="2"/>
      <c r="D484" s="3"/>
      <c r="E484" s="4"/>
      <c r="F484" s="9"/>
      <c r="G484" s="4"/>
      <c r="H484" s="9"/>
      <c r="I484" s="9"/>
      <c r="J484" s="9"/>
      <c r="K484" s="9"/>
      <c r="L484" s="9"/>
      <c r="M484" s="9"/>
      <c r="N484" s="9"/>
      <c r="O484" s="9"/>
      <c r="Q484" s="3">
        <f>+'Share Values'!E478</f>
        <v>42592</v>
      </c>
      <c r="R484" s="4">
        <f ca="1">+'Share Values'!CD478</f>
        <v>1095243.801</v>
      </c>
      <c r="S484" s="9">
        <f t="shared" ca="1" si="97"/>
        <v>9.5243801000000072E-2</v>
      </c>
      <c r="T484" s="4">
        <f>+'Share Values'!C478</f>
        <v>14775</v>
      </c>
      <c r="U484" s="9">
        <f>Returns!T484/Returns!$T$18-1</f>
        <v>-2.0533048752482408E-3</v>
      </c>
      <c r="V484" s="9"/>
      <c r="W484" s="17">
        <f t="shared" ca="1" si="98"/>
        <v>3.7132330350191367E-3</v>
      </c>
      <c r="X484" s="17">
        <f t="shared" ca="1" si="99"/>
        <v>0</v>
      </c>
      <c r="Y484" s="17" t="str">
        <f t="shared" ca="1" si="100"/>
        <v/>
      </c>
      <c r="Z484" s="17"/>
      <c r="AA484" s="17">
        <f t="shared" si="101"/>
        <v>-1.7701267464800274E-3</v>
      </c>
      <c r="AB484" s="17">
        <f t="shared" ca="1" si="102"/>
        <v>5.4833597814991641E-3</v>
      </c>
    </row>
    <row r="485" spans="2:28" x14ac:dyDescent="0.15">
      <c r="B485" s="2"/>
      <c r="D485" s="3"/>
      <c r="E485" s="4"/>
      <c r="F485" s="9"/>
      <c r="G485" s="4"/>
      <c r="H485" s="9"/>
      <c r="I485" s="9"/>
      <c r="J485" s="9"/>
      <c r="K485" s="9"/>
      <c r="L485" s="9"/>
      <c r="M485" s="9"/>
      <c r="N485" s="9"/>
      <c r="O485" s="9"/>
      <c r="Q485" s="3">
        <f>+'Share Values'!E479</f>
        <v>42593</v>
      </c>
      <c r="R485" s="4">
        <f ca="1">+'Share Values'!CD479</f>
        <v>1100623.4009999998</v>
      </c>
      <c r="S485" s="9">
        <f t="shared" ca="1" si="97"/>
        <v>0.10062340099999978</v>
      </c>
      <c r="T485" s="4">
        <f>+'Share Values'!C479</f>
        <v>14796.1</v>
      </c>
      <c r="U485" s="9">
        <f>Returns!T485/Returns!$T$18-1</f>
        <v>-6.2814918880949033E-4</v>
      </c>
      <c r="V485" s="9"/>
      <c r="W485" s="17">
        <f t="shared" ca="1" si="98"/>
        <v>4.9117831071840978E-3</v>
      </c>
      <c r="X485" s="17">
        <f t="shared" ca="1" si="99"/>
        <v>0</v>
      </c>
      <c r="Y485" s="17" t="str">
        <f t="shared" ca="1" si="100"/>
        <v/>
      </c>
      <c r="Z485" s="17"/>
      <c r="AA485" s="17">
        <f t="shared" si="101"/>
        <v>1.4280879864636553E-3</v>
      </c>
      <c r="AB485" s="17">
        <f t="shared" ca="1" si="102"/>
        <v>3.4836951207204425E-3</v>
      </c>
    </row>
    <row r="486" spans="2:28" x14ac:dyDescent="0.15">
      <c r="B486" s="2"/>
      <c r="D486" s="3"/>
      <c r="E486" s="4"/>
      <c r="F486" s="9"/>
      <c r="G486" s="4"/>
      <c r="H486" s="9"/>
      <c r="I486" s="9"/>
      <c r="J486" s="9"/>
      <c r="K486" s="9"/>
      <c r="L486" s="9"/>
      <c r="M486" s="9"/>
      <c r="N486" s="9"/>
      <c r="O486" s="9"/>
      <c r="Q486" s="3">
        <f>+'Share Values'!E480</f>
        <v>42594</v>
      </c>
      <c r="R486" s="4">
        <f ca="1">+'Share Values'!CD480</f>
        <v>1101340.5209999999</v>
      </c>
      <c r="S486" s="9">
        <f t="shared" ca="1" si="97"/>
        <v>0.10134052100000002</v>
      </c>
      <c r="T486" s="4">
        <f>+'Share Values'!C480</f>
        <v>14747.5</v>
      </c>
      <c r="U486" s="9">
        <f>Returns!T486/Returns!$T$18-1</f>
        <v>-3.9107352722654865E-3</v>
      </c>
      <c r="V486" s="9"/>
      <c r="W486" s="17">
        <f t="shared" ca="1" si="98"/>
        <v>6.5155801643745903E-4</v>
      </c>
      <c r="X486" s="17">
        <f t="shared" ca="1" si="99"/>
        <v>0</v>
      </c>
      <c r="Y486" s="17" t="str">
        <f t="shared" ca="1" si="100"/>
        <v/>
      </c>
      <c r="Z486" s="17"/>
      <c r="AA486" s="17">
        <f t="shared" si="101"/>
        <v>-3.2846493332703286E-3</v>
      </c>
      <c r="AB486" s="17">
        <f t="shared" ca="1" si="102"/>
        <v>3.9362073497077876E-3</v>
      </c>
    </row>
    <row r="487" spans="2:28" x14ac:dyDescent="0.15">
      <c r="B487" s="2"/>
      <c r="D487" s="3"/>
      <c r="E487" s="4"/>
      <c r="F487" s="9"/>
      <c r="G487" s="4"/>
      <c r="H487" s="9"/>
      <c r="I487" s="9"/>
      <c r="J487" s="9"/>
      <c r="K487" s="9"/>
      <c r="L487" s="9"/>
      <c r="M487" s="9"/>
      <c r="N487" s="9"/>
      <c r="O487" s="9"/>
      <c r="Q487" s="3">
        <f>+'Share Values'!E481</f>
        <v>42597</v>
      </c>
      <c r="R487" s="4">
        <f ca="1">+'Share Values'!CD481</f>
        <v>1102383.5009999997</v>
      </c>
      <c r="S487" s="9">
        <f t="shared" ca="1" si="97"/>
        <v>0.1023835009999996</v>
      </c>
      <c r="T487" s="4">
        <f>+'Share Values'!C481</f>
        <v>14777</v>
      </c>
      <c r="U487" s="9">
        <f>Returns!T487/Returns!$T$18-1</f>
        <v>-1.9182190281924472E-3</v>
      </c>
      <c r="V487" s="9"/>
      <c r="W487" s="17">
        <f t="shared" ca="1" si="98"/>
        <v>9.4700955799997821E-4</v>
      </c>
      <c r="X487" s="17">
        <f t="shared" ca="1" si="99"/>
        <v>0</v>
      </c>
      <c r="Y487" s="17" t="str">
        <f t="shared" ca="1" si="100"/>
        <v/>
      </c>
      <c r="Z487" s="17"/>
      <c r="AA487" s="17">
        <f t="shared" si="101"/>
        <v>2.000339040515442E-3</v>
      </c>
      <c r="AB487" s="17">
        <f t="shared" ca="1" si="102"/>
        <v>-1.0533294825154638E-3</v>
      </c>
    </row>
    <row r="488" spans="2:28" x14ac:dyDescent="0.15">
      <c r="B488" s="2"/>
      <c r="D488" s="3"/>
      <c r="E488" s="4"/>
      <c r="F488" s="9"/>
      <c r="G488" s="4"/>
      <c r="H488" s="9"/>
      <c r="I488" s="9"/>
      <c r="J488" s="9"/>
      <c r="K488" s="9"/>
      <c r="L488" s="9"/>
      <c r="M488" s="9"/>
      <c r="N488" s="9"/>
      <c r="O488" s="9"/>
      <c r="Q488" s="3">
        <f>+'Share Values'!E482</f>
        <v>42598</v>
      </c>
      <c r="R488" s="4">
        <f ca="1">+'Share Values'!CD482</f>
        <v>1094979.531</v>
      </c>
      <c r="S488" s="9">
        <f t="shared" ca="1" si="97"/>
        <v>9.4979530999999895E-2</v>
      </c>
      <c r="T488" s="4">
        <f>+'Share Values'!C482</f>
        <v>14703.4</v>
      </c>
      <c r="U488" s="9">
        <f>Returns!T488/Returns!$T$18-1</f>
        <v>-6.8893781998460302E-3</v>
      </c>
      <c r="V488" s="9"/>
      <c r="W488" s="17">
        <f t="shared" ca="1" si="98"/>
        <v>-6.7163287488277712E-3</v>
      </c>
      <c r="X488" s="17">
        <f t="shared" ca="1" si="99"/>
        <v>-6.7163287488277712E-3</v>
      </c>
      <c r="Y488" s="17">
        <f t="shared" ca="1" si="100"/>
        <v>-6.7163287488277712E-3</v>
      </c>
      <c r="Z488" s="17"/>
      <c r="AA488" s="17">
        <f t="shared" si="101"/>
        <v>-4.980713270623327E-3</v>
      </c>
      <c r="AB488" s="17">
        <f t="shared" ca="1" si="102"/>
        <v>-1.7356154782044442E-3</v>
      </c>
    </row>
    <row r="489" spans="2:28" x14ac:dyDescent="0.15">
      <c r="B489" s="2"/>
      <c r="D489" s="3"/>
      <c r="E489" s="4"/>
      <c r="F489" s="9"/>
      <c r="G489" s="4"/>
      <c r="H489" s="9"/>
      <c r="I489" s="9"/>
      <c r="J489" s="9"/>
      <c r="K489" s="9"/>
      <c r="L489" s="9"/>
      <c r="M489" s="9"/>
      <c r="N489" s="9"/>
      <c r="O489" s="9"/>
      <c r="Q489" s="3">
        <f>+'Share Values'!E483</f>
        <v>42599</v>
      </c>
      <c r="R489" s="4">
        <f ca="1">+'Share Values'!CD483</f>
        <v>1092459.9609999997</v>
      </c>
      <c r="S489" s="9">
        <f t="shared" ca="1" si="97"/>
        <v>9.2459960999999646E-2</v>
      </c>
      <c r="T489" s="4">
        <f>+'Share Values'!C483</f>
        <v>14697.6</v>
      </c>
      <c r="U489" s="9">
        <f>Returns!T489/Returns!$T$18-1</f>
        <v>-7.2811271563077984E-3</v>
      </c>
      <c r="V489" s="9"/>
      <c r="W489" s="17">
        <f t="shared" ca="1" si="98"/>
        <v>-2.3010201822670773E-3</v>
      </c>
      <c r="X489" s="17">
        <f t="shared" ca="1" si="99"/>
        <v>-2.3010201822670773E-3</v>
      </c>
      <c r="Y489" s="17">
        <f t="shared" ca="1" si="100"/>
        <v>-9.0018945230930791E-3</v>
      </c>
      <c r="Z489" s="17"/>
      <c r="AA489" s="17">
        <f t="shared" si="101"/>
        <v>-3.9446658595965189E-4</v>
      </c>
      <c r="AB489" s="17">
        <f t="shared" ca="1" si="102"/>
        <v>-1.9065535963074254E-3</v>
      </c>
    </row>
    <row r="490" spans="2:28" x14ac:dyDescent="0.15">
      <c r="B490" s="2"/>
      <c r="D490" s="3"/>
      <c r="E490" s="4"/>
      <c r="F490" s="9"/>
      <c r="G490" s="4"/>
      <c r="H490" s="9"/>
      <c r="I490" s="9"/>
      <c r="J490" s="9"/>
      <c r="K490" s="9"/>
      <c r="L490" s="9"/>
      <c r="M490" s="9"/>
      <c r="N490" s="9"/>
      <c r="O490" s="9"/>
      <c r="Q490" s="3">
        <f>+'Share Values'!E484</f>
        <v>42600</v>
      </c>
      <c r="R490" s="4">
        <f ca="1">+'Share Values'!CD484</f>
        <v>1096043.4509999999</v>
      </c>
      <c r="S490" s="9">
        <f t="shared" ca="1" si="97"/>
        <v>9.6043450999999891E-2</v>
      </c>
      <c r="T490" s="4">
        <f>+'Share Values'!C484</f>
        <v>14695.7</v>
      </c>
      <c r="U490" s="9">
        <f>Returns!T490/Returns!$T$18-1</f>
        <v>-7.4094587110107302E-3</v>
      </c>
      <c r="V490" s="9"/>
      <c r="W490" s="17">
        <f t="shared" ca="1" si="98"/>
        <v>3.2802025959102199E-3</v>
      </c>
      <c r="X490" s="17">
        <f t="shared" ca="1" si="99"/>
        <v>0</v>
      </c>
      <c r="Y490" s="17" t="str">
        <f t="shared" ca="1" si="100"/>
        <v/>
      </c>
      <c r="Z490" s="17"/>
      <c r="AA490" s="17">
        <f t="shared" si="101"/>
        <v>-1.2927280644459138E-4</v>
      </c>
      <c r="AB490" s="17">
        <f t="shared" ca="1" si="102"/>
        <v>3.4094754023548113E-3</v>
      </c>
    </row>
    <row r="491" spans="2:28" x14ac:dyDescent="0.15">
      <c r="B491" s="2"/>
      <c r="D491" s="3"/>
      <c r="E491" s="4"/>
      <c r="F491" s="9"/>
      <c r="G491" s="4"/>
      <c r="H491" s="9"/>
      <c r="I491" s="9"/>
      <c r="J491" s="9"/>
      <c r="K491" s="9"/>
      <c r="L491" s="9"/>
      <c r="M491" s="9"/>
      <c r="N491" s="9"/>
      <c r="O491" s="9"/>
      <c r="Q491" s="3">
        <f>+'Share Values'!E485</f>
        <v>42601</v>
      </c>
      <c r="R491" s="4">
        <f ca="1">+'Share Values'!CD485</f>
        <v>1097265.9209999999</v>
      </c>
      <c r="S491" s="9">
        <f t="shared" ca="1" si="97"/>
        <v>9.7265920999999755E-2</v>
      </c>
      <c r="T491" s="4">
        <f>+'Share Values'!C485</f>
        <v>14687.5</v>
      </c>
      <c r="U491" s="9">
        <f>Returns!T491/Returns!$T$18-1</f>
        <v>-7.9633106839396284E-3</v>
      </c>
      <c r="V491" s="9"/>
      <c r="W491" s="17">
        <f t="shared" ca="1" si="98"/>
        <v>1.1153481177088587E-3</v>
      </c>
      <c r="X491" s="17">
        <f t="shared" ca="1" si="99"/>
        <v>0</v>
      </c>
      <c r="Y491" s="17" t="str">
        <f t="shared" ca="1" si="100"/>
        <v/>
      </c>
      <c r="Z491" s="17"/>
      <c r="AA491" s="17">
        <f t="shared" si="101"/>
        <v>-5.5798634974857375E-4</v>
      </c>
      <c r="AB491" s="17">
        <f t="shared" ca="1" si="102"/>
        <v>1.6733344674574324E-3</v>
      </c>
    </row>
    <row r="492" spans="2:28" x14ac:dyDescent="0.15">
      <c r="B492" s="2"/>
      <c r="D492" s="3"/>
      <c r="E492" s="4"/>
      <c r="F492" s="9"/>
      <c r="G492" s="4"/>
      <c r="H492" s="9"/>
      <c r="I492" s="9"/>
      <c r="J492" s="9"/>
      <c r="K492" s="9"/>
      <c r="L492" s="9"/>
      <c r="M492" s="9"/>
      <c r="N492" s="9"/>
      <c r="O492" s="9"/>
      <c r="Q492" s="3">
        <f>+'Share Values'!E486</f>
        <v>42604</v>
      </c>
      <c r="R492" s="4">
        <f ca="1">+'Share Values'!CD486</f>
        <v>1100031.6609999998</v>
      </c>
      <c r="S492" s="9">
        <f t="shared" ca="1" si="97"/>
        <v>0.10003166099999983</v>
      </c>
      <c r="T492" s="4">
        <f>+'Share Values'!C486</f>
        <v>14748.2</v>
      </c>
      <c r="U492" s="9">
        <f>Returns!T492/Returns!$T$18-1</f>
        <v>-3.8634552257958976E-3</v>
      </c>
      <c r="V492" s="9"/>
      <c r="W492" s="17">
        <f t="shared" ca="1" si="98"/>
        <v>2.5205740441474056E-3</v>
      </c>
      <c r="X492" s="17">
        <f t="shared" ca="1" si="99"/>
        <v>0</v>
      </c>
      <c r="Y492" s="17" t="str">
        <f t="shared" ca="1" si="100"/>
        <v/>
      </c>
      <c r="Z492" s="17"/>
      <c r="AA492" s="17">
        <f t="shared" si="101"/>
        <v>4.1327659574468267E-3</v>
      </c>
      <c r="AB492" s="17">
        <f t="shared" ca="1" si="102"/>
        <v>-1.6121919132994211E-3</v>
      </c>
    </row>
    <row r="493" spans="2:28" x14ac:dyDescent="0.15">
      <c r="B493" s="2"/>
      <c r="D493" s="3"/>
      <c r="E493" s="4"/>
      <c r="F493" s="9"/>
      <c r="G493" s="4"/>
      <c r="H493" s="9"/>
      <c r="I493" s="9"/>
      <c r="J493" s="9"/>
      <c r="K493" s="9"/>
      <c r="L493" s="9"/>
      <c r="M493" s="9"/>
      <c r="N493" s="9"/>
      <c r="O493" s="9"/>
      <c r="Q493" s="3">
        <f>+'Share Values'!E487</f>
        <v>42605</v>
      </c>
      <c r="R493" s="4">
        <f ca="1">+'Share Values'!CD487</f>
        <v>1101120.6009999998</v>
      </c>
      <c r="S493" s="9">
        <f t="shared" ca="1" si="97"/>
        <v>0.10112060099999987</v>
      </c>
      <c r="T493" s="4">
        <f>+'Share Values'!C487</f>
        <v>14764.8</v>
      </c>
      <c r="U493" s="9">
        <f>Returns!T493/Returns!$T$18-1</f>
        <v>-2.7422426952328216E-3</v>
      </c>
      <c r="V493" s="9"/>
      <c r="W493" s="17">
        <f t="shared" ca="1" si="98"/>
        <v>9.8991696203554191E-4</v>
      </c>
      <c r="X493" s="17">
        <f t="shared" ca="1" si="99"/>
        <v>0</v>
      </c>
      <c r="Y493" s="17" t="str">
        <f t="shared" ca="1" si="100"/>
        <v/>
      </c>
      <c r="Z493" s="17"/>
      <c r="AA493" s="17">
        <f t="shared" si="101"/>
        <v>1.1255610854203901E-3</v>
      </c>
      <c r="AB493" s="17">
        <f t="shared" ca="1" si="102"/>
        <v>-1.3564412338484821E-4</v>
      </c>
    </row>
    <row r="494" spans="2:28" x14ac:dyDescent="0.15">
      <c r="B494" s="2"/>
      <c r="D494" s="3"/>
      <c r="E494" s="4"/>
      <c r="F494" s="9"/>
      <c r="G494" s="4"/>
      <c r="H494" s="9"/>
      <c r="I494" s="9"/>
      <c r="J494" s="9"/>
      <c r="K494" s="9"/>
      <c r="L494" s="9"/>
      <c r="M494" s="9"/>
      <c r="N494" s="9"/>
      <c r="O494" s="9"/>
      <c r="Q494" s="3">
        <f>+'Share Values'!E488</f>
        <v>42606</v>
      </c>
      <c r="R494" s="4">
        <f ca="1">+'Share Values'!CD488</f>
        <v>1092689.6009999998</v>
      </c>
      <c r="S494" s="9">
        <f t="shared" ca="1" si="97"/>
        <v>9.2689600999999788E-2</v>
      </c>
      <c r="T494" s="4">
        <f>+'Share Values'!C488</f>
        <v>14626.2</v>
      </c>
      <c r="U494" s="9">
        <f>Returns!T494/Returns!$T$18-1</f>
        <v>-1.2103691896199975E-2</v>
      </c>
      <c r="V494" s="9"/>
      <c r="W494" s="17">
        <f t="shared" ca="1" si="98"/>
        <v>-7.65674531231475E-3</v>
      </c>
      <c r="X494" s="17">
        <f t="shared" ca="1" si="99"/>
        <v>-7.65674531231475E-3</v>
      </c>
      <c r="Y494" s="17">
        <f t="shared" ca="1" si="100"/>
        <v>-7.65674531231475E-3</v>
      </c>
      <c r="Z494" s="17"/>
      <c r="AA494" s="17">
        <f t="shared" si="101"/>
        <v>-9.3871911573470967E-3</v>
      </c>
      <c r="AB494" s="17">
        <f t="shared" ca="1" si="102"/>
        <v>1.7304458450323468E-3</v>
      </c>
    </row>
    <row r="495" spans="2:28" x14ac:dyDescent="0.15">
      <c r="B495" s="2"/>
      <c r="D495" s="3"/>
      <c r="E495" s="4"/>
      <c r="F495" s="9"/>
      <c r="G495" s="4"/>
      <c r="H495" s="9"/>
      <c r="I495" s="9"/>
      <c r="J495" s="9"/>
      <c r="K495" s="9"/>
      <c r="L495" s="9"/>
      <c r="M495" s="9"/>
      <c r="N495" s="9"/>
      <c r="O495" s="9"/>
      <c r="Q495" s="3">
        <f>+'Share Values'!E489</f>
        <v>42607</v>
      </c>
      <c r="R495" s="4">
        <f ca="1">+'Share Values'!CD489</f>
        <v>1099270.1509999998</v>
      </c>
      <c r="S495" s="9">
        <f t="shared" ca="1" si="97"/>
        <v>9.9270150999999807E-2</v>
      </c>
      <c r="T495" s="4">
        <f>+'Share Values'!C489</f>
        <v>14630.7</v>
      </c>
      <c r="U495" s="9">
        <f>Returns!T495/Returns!$T$18-1</f>
        <v>-1.1799748740324412E-2</v>
      </c>
      <c r="V495" s="9"/>
      <c r="W495" s="17">
        <f t="shared" ca="1" si="98"/>
        <v>6.0223415634026445E-3</v>
      </c>
      <c r="X495" s="17">
        <f t="shared" ca="1" si="99"/>
        <v>0</v>
      </c>
      <c r="Y495" s="17" t="str">
        <f t="shared" ca="1" si="100"/>
        <v/>
      </c>
      <c r="Z495" s="17"/>
      <c r="AA495" s="17">
        <f t="shared" si="101"/>
        <v>3.0766706321538884E-4</v>
      </c>
      <c r="AB495" s="17">
        <f t="shared" ca="1" si="102"/>
        <v>5.7146745001872556E-3</v>
      </c>
    </row>
    <row r="496" spans="2:28" x14ac:dyDescent="0.15">
      <c r="B496" s="2"/>
      <c r="D496" s="3"/>
      <c r="E496" s="4"/>
      <c r="F496" s="9"/>
      <c r="G496" s="4"/>
      <c r="H496" s="9"/>
      <c r="I496" s="9"/>
      <c r="J496" s="9"/>
      <c r="K496" s="9"/>
      <c r="L496" s="9"/>
      <c r="M496" s="9"/>
      <c r="N496" s="9"/>
      <c r="O496" s="9"/>
      <c r="Q496" s="3">
        <f>+'Share Values'!E490</f>
        <v>42608</v>
      </c>
      <c r="R496" s="4">
        <f ca="1">+'Share Values'!CD490</f>
        <v>1099729.7709999997</v>
      </c>
      <c r="S496" s="9">
        <f t="shared" ca="1" si="97"/>
        <v>9.9729770999999801E-2</v>
      </c>
      <c r="T496" s="4">
        <f>+'Share Values'!C490</f>
        <v>14639.9</v>
      </c>
      <c r="U496" s="9">
        <f>Returns!T496/Returns!$T$18-1</f>
        <v>-1.1178353843867783E-2</v>
      </c>
      <c r="V496" s="9"/>
      <c r="W496" s="17">
        <f t="shared" ca="1" si="98"/>
        <v>4.1811378175027336E-4</v>
      </c>
      <c r="X496" s="17">
        <f t="shared" ca="1" si="99"/>
        <v>0</v>
      </c>
      <c r="Y496" s="17" t="str">
        <f t="shared" ca="1" si="100"/>
        <v/>
      </c>
      <c r="Z496" s="17"/>
      <c r="AA496" s="17">
        <f t="shared" si="101"/>
        <v>6.2881475254084052E-4</v>
      </c>
      <c r="AB496" s="17">
        <f t="shared" ca="1" si="102"/>
        <v>-2.1070097079056715E-4</v>
      </c>
    </row>
    <row r="497" spans="2:28" x14ac:dyDescent="0.15">
      <c r="B497" s="2"/>
      <c r="D497" s="3"/>
      <c r="E497" s="4"/>
      <c r="F497" s="9"/>
      <c r="G497" s="4"/>
      <c r="H497" s="9"/>
      <c r="I497" s="9"/>
      <c r="J497" s="9"/>
      <c r="K497" s="9"/>
      <c r="L497" s="9"/>
      <c r="M497" s="9"/>
      <c r="N497" s="9"/>
      <c r="O497" s="9"/>
      <c r="Q497" s="3">
        <f>+'Share Values'!E491</f>
        <v>42611</v>
      </c>
      <c r="R497" s="4">
        <f ca="1">+'Share Values'!CD491</f>
        <v>1100002.2909999997</v>
      </c>
      <c r="S497" s="9">
        <f t="shared" ca="1" si="97"/>
        <v>0.1000022909999998</v>
      </c>
      <c r="T497" s="4">
        <f>+'Share Values'!C491</f>
        <v>14682</v>
      </c>
      <c r="U497" s="9">
        <f>Returns!T497/Returns!$T$18-1</f>
        <v>-8.3347967633430331E-3</v>
      </c>
      <c r="V497" s="9"/>
      <c r="W497" s="17">
        <f t="shared" ca="1" si="98"/>
        <v>2.4780633132470697E-4</v>
      </c>
      <c r="X497" s="17">
        <f t="shared" ca="1" si="99"/>
        <v>0</v>
      </c>
      <c r="Y497" s="17" t="str">
        <f t="shared" ca="1" si="100"/>
        <v/>
      </c>
      <c r="Z497" s="17"/>
      <c r="AA497" s="17">
        <f t="shared" si="101"/>
        <v>2.8757027028873949E-3</v>
      </c>
      <c r="AB497" s="17">
        <f t="shared" ca="1" si="102"/>
        <v>-2.627896371562688E-3</v>
      </c>
    </row>
    <row r="498" spans="2:28" x14ac:dyDescent="0.15">
      <c r="B498" s="2"/>
      <c r="D498" s="3"/>
      <c r="E498" s="4"/>
      <c r="F498" s="9"/>
      <c r="G498" s="4"/>
      <c r="H498" s="9"/>
      <c r="I498" s="9"/>
      <c r="J498" s="9"/>
      <c r="K498" s="9"/>
      <c r="L498" s="9"/>
      <c r="M498" s="9"/>
      <c r="N498" s="9"/>
      <c r="O498" s="9"/>
      <c r="Q498" s="3">
        <f>+'Share Values'!E492</f>
        <v>42612</v>
      </c>
      <c r="R498" s="4">
        <f ca="1">+'Share Values'!CD492</f>
        <v>1094000.848</v>
      </c>
      <c r="S498" s="9">
        <f t="shared" ca="1" si="97"/>
        <v>9.4000848000000081E-2</v>
      </c>
      <c r="T498" s="4">
        <f>+'Share Values'!C492</f>
        <v>14684.9</v>
      </c>
      <c r="U498" s="9">
        <f>Returns!T498/Returns!$T$18-1</f>
        <v>-8.138922285112149E-3</v>
      </c>
      <c r="V498" s="9"/>
      <c r="W498" s="17">
        <f t="shared" ca="1" si="98"/>
        <v>-5.4558459096879508E-3</v>
      </c>
      <c r="X498" s="17">
        <f t="shared" ca="1" si="99"/>
        <v>-5.4558459096879508E-3</v>
      </c>
      <c r="Y498" s="17">
        <f t="shared" ca="1" si="100"/>
        <v>-5.4558459096879508E-3</v>
      </c>
      <c r="Z498" s="17"/>
      <c r="AA498" s="17">
        <f t="shared" si="101"/>
        <v>1.9752077373658139E-4</v>
      </c>
      <c r="AB498" s="17">
        <f t="shared" ca="1" si="102"/>
        <v>-5.6533666834245322E-3</v>
      </c>
    </row>
    <row r="499" spans="2:28" x14ac:dyDescent="0.15">
      <c r="B499" s="2"/>
      <c r="D499" s="3"/>
      <c r="E499" s="4"/>
      <c r="F499" s="9"/>
      <c r="G499" s="4"/>
      <c r="H499" s="9"/>
      <c r="I499" s="9"/>
      <c r="J499" s="9"/>
      <c r="K499" s="9"/>
      <c r="L499" s="9"/>
      <c r="M499" s="9"/>
      <c r="N499" s="9"/>
      <c r="O499" s="9"/>
      <c r="Q499" s="3">
        <f>+'Share Values'!E493</f>
        <v>42613</v>
      </c>
      <c r="R499" s="4">
        <f ca="1">+'Share Values'!CD493</f>
        <v>1091386.6679999998</v>
      </c>
      <c r="S499" s="9">
        <f t="shared" ca="1" si="97"/>
        <v>9.1386667999999727E-2</v>
      </c>
      <c r="T499" s="4">
        <f>+'Share Values'!C493</f>
        <v>14598</v>
      </c>
      <c r="U499" s="9">
        <f>Returns!T499/Returns!$T$18-1</f>
        <v>-1.400840233968681E-2</v>
      </c>
      <c r="V499" s="9"/>
      <c r="W499" s="17">
        <f t="shared" ca="1" si="98"/>
        <v>-2.3895593909084578E-3</v>
      </c>
      <c r="X499" s="17">
        <f t="shared" ca="1" si="99"/>
        <v>-2.3895593909084578E-3</v>
      </c>
      <c r="Y499" s="17">
        <f t="shared" ca="1" si="100"/>
        <v>-7.8323682327675614E-3</v>
      </c>
      <c r="Z499" s="17"/>
      <c r="AA499" s="17">
        <f t="shared" si="101"/>
        <v>-5.9176432934511247E-3</v>
      </c>
      <c r="AB499" s="17">
        <f t="shared" ca="1" si="102"/>
        <v>3.5280839025426669E-3</v>
      </c>
    </row>
    <row r="500" spans="2:28" x14ac:dyDescent="0.15">
      <c r="B500" s="2"/>
      <c r="D500" s="3"/>
      <c r="E500" s="4"/>
      <c r="F500" s="9"/>
      <c r="G500" s="4"/>
      <c r="H500" s="9"/>
      <c r="I500" s="9"/>
      <c r="J500" s="9"/>
      <c r="K500" s="9"/>
      <c r="L500" s="9"/>
      <c r="M500" s="9"/>
      <c r="N500" s="9"/>
      <c r="O500" s="9"/>
      <c r="Q500" s="3">
        <f>+'Share Values'!E494</f>
        <v>42614</v>
      </c>
      <c r="R500" s="4">
        <f ca="1">+'Share Values'!CD494</f>
        <v>1094439.2179999999</v>
      </c>
      <c r="S500" s="9">
        <f t="shared" ca="1" si="97"/>
        <v>9.4439217999999769E-2</v>
      </c>
      <c r="T500" s="4">
        <f>+'Share Values'!C494</f>
        <v>14683.9</v>
      </c>
      <c r="U500" s="9">
        <f>Returns!T500/Returns!$T$18-1</f>
        <v>-8.2064652086401013E-3</v>
      </c>
      <c r="V500" s="9"/>
      <c r="W500" s="17">
        <f t="shared" ca="1" si="98"/>
        <v>2.7969463889401247E-3</v>
      </c>
      <c r="X500" s="17">
        <f t="shared" ca="1" si="99"/>
        <v>0</v>
      </c>
      <c r="Y500" s="17" t="str">
        <f t="shared" ca="1" si="100"/>
        <v/>
      </c>
      <c r="Z500" s="17"/>
      <c r="AA500" s="17">
        <f t="shared" si="101"/>
        <v>5.8843677216056101E-3</v>
      </c>
      <c r="AB500" s="17">
        <f t="shared" ca="1" si="102"/>
        <v>-3.0874213326654854E-3</v>
      </c>
    </row>
    <row r="501" spans="2:28" x14ac:dyDescent="0.15">
      <c r="B501" s="2"/>
      <c r="D501" s="3"/>
      <c r="E501" s="4"/>
      <c r="F501" s="9"/>
      <c r="G501" s="4"/>
      <c r="H501" s="9"/>
      <c r="I501" s="9"/>
      <c r="J501" s="9"/>
      <c r="K501" s="9"/>
      <c r="L501" s="9"/>
      <c r="M501" s="9"/>
      <c r="N501" s="9"/>
      <c r="O501" s="9"/>
      <c r="Q501" s="3">
        <f>+'Share Values'!E495</f>
        <v>42615</v>
      </c>
      <c r="R501" s="4">
        <f ca="1">+'Share Values'!CD495</f>
        <v>1098865.568</v>
      </c>
      <c r="S501" s="9">
        <f t="shared" ca="1" si="97"/>
        <v>9.8865567999999904E-2</v>
      </c>
      <c r="T501" s="4">
        <f>+'Share Values'!C495</f>
        <v>14795.7</v>
      </c>
      <c r="U501" s="9">
        <f>Returns!T501/Returns!$T$18-1</f>
        <v>-6.5516635822060465E-4</v>
      </c>
      <c r="V501" s="9"/>
      <c r="W501" s="17">
        <f t="shared" ca="1" si="98"/>
        <v>4.0444000244150846E-3</v>
      </c>
      <c r="X501" s="17">
        <f t="shared" ca="1" si="99"/>
        <v>0</v>
      </c>
      <c r="Y501" s="17" t="str">
        <f t="shared" ca="1" si="100"/>
        <v/>
      </c>
      <c r="Z501" s="17"/>
      <c r="AA501" s="17">
        <f t="shared" si="101"/>
        <v>7.6137810799583594E-3</v>
      </c>
      <c r="AB501" s="17">
        <f t="shared" ca="1" si="102"/>
        <v>-3.5693810555432748E-3</v>
      </c>
    </row>
    <row r="502" spans="2:28" x14ac:dyDescent="0.15">
      <c r="B502" s="2"/>
      <c r="D502" s="3"/>
      <c r="E502" s="4"/>
      <c r="F502" s="9"/>
      <c r="G502" s="4"/>
      <c r="H502" s="9"/>
      <c r="I502" s="9"/>
      <c r="J502" s="9"/>
      <c r="K502" s="9"/>
      <c r="L502" s="9"/>
      <c r="M502" s="9"/>
      <c r="N502" s="9"/>
      <c r="O502" s="9"/>
      <c r="Q502" s="3">
        <f>+'Share Values'!E496</f>
        <v>42619</v>
      </c>
      <c r="R502" s="4">
        <f ca="1">+'Share Values'!CD496</f>
        <v>1105225.2279999999</v>
      </c>
      <c r="S502" s="9">
        <f t="shared" ca="1" si="97"/>
        <v>0.10522522799999989</v>
      </c>
      <c r="T502" s="4">
        <f>+'Share Values'!C496</f>
        <v>14813</v>
      </c>
      <c r="U502" s="9">
        <f>Returns!T502/Returns!$T$18-1</f>
        <v>5.1332621881217122E-4</v>
      </c>
      <c r="V502" s="9"/>
      <c r="W502" s="17">
        <f t="shared" ca="1" si="98"/>
        <v>5.7874777272117761E-3</v>
      </c>
      <c r="X502" s="17">
        <f t="shared" ca="1" si="99"/>
        <v>0</v>
      </c>
      <c r="Y502" s="17" t="str">
        <f t="shared" ca="1" si="100"/>
        <v/>
      </c>
      <c r="Z502" s="17"/>
      <c r="AA502" s="17">
        <f t="shared" si="101"/>
        <v>1.1692586359550727E-3</v>
      </c>
      <c r="AB502" s="17">
        <f t="shared" ca="1" si="102"/>
        <v>4.6182190912567034E-3</v>
      </c>
    </row>
    <row r="503" spans="2:28" x14ac:dyDescent="0.15">
      <c r="B503" s="2"/>
      <c r="D503" s="3"/>
      <c r="E503" s="4"/>
      <c r="F503" s="9"/>
      <c r="G503" s="4"/>
      <c r="H503" s="9"/>
      <c r="I503" s="9"/>
      <c r="J503" s="9"/>
      <c r="K503" s="9"/>
      <c r="L503" s="9"/>
      <c r="M503" s="9"/>
      <c r="N503" s="9"/>
      <c r="O503" s="9"/>
      <c r="Q503" s="3">
        <f>+'Share Values'!E497</f>
        <v>42620</v>
      </c>
      <c r="R503" s="4">
        <f ca="1">+'Share Values'!CD497</f>
        <v>1102005.8879999998</v>
      </c>
      <c r="S503" s="9">
        <f t="shared" ca="1" si="97"/>
        <v>0.10200588799999988</v>
      </c>
      <c r="T503" s="4">
        <f>+'Share Values'!C497</f>
        <v>14796.8</v>
      </c>
      <c r="U503" s="9">
        <f>Returns!T503/Returns!$T$18-1</f>
        <v>-5.8086914234001252E-4</v>
      </c>
      <c r="V503" s="9"/>
      <c r="W503" s="17">
        <f t="shared" ca="1" si="98"/>
        <v>-2.9128361518002688E-3</v>
      </c>
      <c r="X503" s="17">
        <f t="shared" ca="1" si="99"/>
        <v>-2.9128361518002688E-3</v>
      </c>
      <c r="Y503" s="17">
        <f t="shared" ca="1" si="100"/>
        <v>-2.9128361518002688E-3</v>
      </c>
      <c r="Z503" s="17"/>
      <c r="AA503" s="17">
        <f t="shared" si="101"/>
        <v>-1.0936339701613784E-3</v>
      </c>
      <c r="AB503" s="17">
        <f t="shared" ca="1" si="102"/>
        <v>-1.8192021816388904E-3</v>
      </c>
    </row>
    <row r="504" spans="2:28" x14ac:dyDescent="0.15">
      <c r="B504" s="2"/>
      <c r="D504" s="3"/>
      <c r="E504" s="4"/>
      <c r="F504" s="9"/>
      <c r="G504" s="4"/>
      <c r="H504" s="9"/>
      <c r="I504" s="9"/>
      <c r="J504" s="9"/>
      <c r="K504" s="9"/>
      <c r="L504" s="9"/>
      <c r="M504" s="9"/>
      <c r="N504" s="9"/>
      <c r="O504" s="9"/>
      <c r="Q504" s="3">
        <f>+'Share Values'!E498</f>
        <v>42621</v>
      </c>
      <c r="R504" s="4">
        <f ca="1">+'Share Values'!CD498</f>
        <v>1101407.0179999999</v>
      </c>
      <c r="S504" s="9">
        <f t="shared" ca="1" si="97"/>
        <v>0.10140701799999996</v>
      </c>
      <c r="T504" s="4">
        <f>+'Share Values'!C498</f>
        <v>14803.3</v>
      </c>
      <c r="U504" s="9">
        <f>Returns!T504/Returns!$T$18-1</f>
        <v>-1.4184013940865547E-4</v>
      </c>
      <c r="V504" s="9"/>
      <c r="W504" s="17">
        <f t="shared" ca="1" si="98"/>
        <v>-5.4343629786479664E-4</v>
      </c>
      <c r="X504" s="17">
        <f t="shared" ca="1" si="99"/>
        <v>-5.4343629786479664E-4</v>
      </c>
      <c r="Y504" s="17">
        <f t="shared" ca="1" si="100"/>
        <v>-3.454689508770481E-3</v>
      </c>
      <c r="Z504" s="17"/>
      <c r="AA504" s="17">
        <f t="shared" si="101"/>
        <v>4.3928416955019145E-4</v>
      </c>
      <c r="AB504" s="17">
        <f t="shared" ca="1" si="102"/>
        <v>-9.8272046741498809E-4</v>
      </c>
    </row>
    <row r="505" spans="2:28" x14ac:dyDescent="0.15">
      <c r="B505" s="2"/>
      <c r="D505" s="3"/>
      <c r="E505" s="4"/>
      <c r="F505" s="9"/>
      <c r="G505" s="4"/>
      <c r="H505" s="9"/>
      <c r="I505" s="9"/>
      <c r="J505" s="9"/>
      <c r="K505" s="9"/>
      <c r="L505" s="9"/>
      <c r="M505" s="9"/>
      <c r="N505" s="9"/>
      <c r="O505" s="9"/>
      <c r="Q505" s="3">
        <f>+'Share Values'!E499</f>
        <v>42622</v>
      </c>
      <c r="R505" s="4">
        <f ca="1">+'Share Values'!CD499</f>
        <v>1098054.0279999999</v>
      </c>
      <c r="S505" s="9">
        <f t="shared" ca="1" si="97"/>
        <v>9.805402799999996E-2</v>
      </c>
      <c r="T505" s="4">
        <f>+'Share Values'!C499</f>
        <v>14540</v>
      </c>
      <c r="U505" s="9">
        <f>Returns!T505/Returns!$T$18-1</f>
        <v>-1.7925891904305158E-2</v>
      </c>
      <c r="V505" s="9"/>
      <c r="W505" s="17">
        <f t="shared" ca="1" si="98"/>
        <v>-3.044278768160158E-3</v>
      </c>
      <c r="X505" s="17">
        <f t="shared" ca="1" si="99"/>
        <v>-3.044278768160158E-3</v>
      </c>
      <c r="Y505" s="17">
        <f t="shared" ca="1" si="100"/>
        <v>-6.4884512390085414E-3</v>
      </c>
      <c r="Z505" s="17"/>
      <c r="AA505" s="17">
        <f t="shared" si="101"/>
        <v>-1.7786574615119566E-2</v>
      </c>
      <c r="AB505" s="17">
        <f t="shared" ca="1" si="102"/>
        <v>1.4742295846959408E-2</v>
      </c>
    </row>
    <row r="506" spans="2:28" x14ac:dyDescent="0.15">
      <c r="B506" s="2"/>
      <c r="D506" s="3"/>
      <c r="E506" s="4"/>
      <c r="F506" s="9"/>
      <c r="G506" s="4"/>
      <c r="H506" s="9"/>
      <c r="I506" s="9"/>
      <c r="J506" s="9"/>
      <c r="K506" s="9"/>
      <c r="L506" s="9"/>
      <c r="M506" s="9"/>
      <c r="N506" s="9"/>
      <c r="O506" s="9"/>
      <c r="Q506" s="3">
        <f>+'Share Values'!E500</f>
        <v>42625</v>
      </c>
      <c r="R506" s="4">
        <f ca="1">+'Share Values'!CD500</f>
        <v>1103301.858</v>
      </c>
      <c r="S506" s="9">
        <f t="shared" ca="1" si="97"/>
        <v>0.10330185800000002</v>
      </c>
      <c r="T506" s="4">
        <f>+'Share Values'!C500</f>
        <v>14597.1</v>
      </c>
      <c r="U506" s="9">
        <f>Returns!T506/Returns!$T$18-1</f>
        <v>-1.40691909708619E-2</v>
      </c>
      <c r="V506" s="9"/>
      <c r="W506" s="17">
        <f t="shared" ca="1" si="98"/>
        <v>4.7792092794909369E-3</v>
      </c>
      <c r="X506" s="17">
        <f t="shared" ca="1" si="99"/>
        <v>0</v>
      </c>
      <c r="Y506" s="17" t="str">
        <f t="shared" ca="1" si="100"/>
        <v/>
      </c>
      <c r="Z506" s="17"/>
      <c r="AA506" s="17">
        <f t="shared" si="101"/>
        <v>3.9270976616230246E-3</v>
      </c>
      <c r="AB506" s="17">
        <f t="shared" ca="1" si="102"/>
        <v>8.5211161786791223E-4</v>
      </c>
    </row>
    <row r="507" spans="2:28" x14ac:dyDescent="0.15">
      <c r="B507" s="2"/>
      <c r="D507" s="3"/>
      <c r="E507" s="4"/>
      <c r="F507" s="9"/>
      <c r="G507" s="4"/>
      <c r="H507" s="9"/>
      <c r="I507" s="9"/>
      <c r="J507" s="9"/>
      <c r="K507" s="9"/>
      <c r="L507" s="9"/>
      <c r="M507" s="9"/>
      <c r="N507" s="9"/>
      <c r="O507" s="9"/>
      <c r="Q507" s="3">
        <f>+'Share Values'!E501</f>
        <v>42626</v>
      </c>
      <c r="R507" s="4">
        <f ca="1">+'Share Values'!CD501</f>
        <v>1093733.4179999998</v>
      </c>
      <c r="S507" s="9">
        <f t="shared" ca="1" si="97"/>
        <v>9.3733417999999791E-2</v>
      </c>
      <c r="T507" s="4">
        <f>+'Share Values'!C501</f>
        <v>14349.1</v>
      </c>
      <c r="U507" s="9">
        <f>Returns!T507/Returns!$T$18-1</f>
        <v>-3.0819836005781642E-2</v>
      </c>
      <c r="V507" s="9"/>
      <c r="W507" s="17">
        <f t="shared" ca="1" si="98"/>
        <v>-8.6725495208946901E-3</v>
      </c>
      <c r="X507" s="17">
        <f t="shared" ca="1" si="99"/>
        <v>-8.6725495208946901E-3</v>
      </c>
      <c r="Y507" s="17">
        <f t="shared" ca="1" si="100"/>
        <v>-8.6725495208946901E-3</v>
      </c>
      <c r="Z507" s="17"/>
      <c r="AA507" s="17">
        <f t="shared" si="101"/>
        <v>-1.6989676031540557E-2</v>
      </c>
      <c r="AB507" s="17">
        <f t="shared" ca="1" si="102"/>
        <v>8.3171265106458669E-3</v>
      </c>
    </row>
    <row r="508" spans="2:28" x14ac:dyDescent="0.15">
      <c r="B508" s="2"/>
      <c r="D508" s="3"/>
      <c r="E508" s="4"/>
      <c r="F508" s="9"/>
      <c r="G508" s="4"/>
      <c r="H508" s="9"/>
      <c r="I508" s="9"/>
      <c r="J508" s="9"/>
      <c r="K508" s="9"/>
      <c r="L508" s="9"/>
      <c r="M508" s="9"/>
      <c r="N508" s="9"/>
      <c r="O508" s="9"/>
      <c r="Q508" s="3">
        <f>+'Share Values'!E502</f>
        <v>42627</v>
      </c>
      <c r="R508" s="4">
        <f ca="1">+'Share Values'!CD502</f>
        <v>1095129.318</v>
      </c>
      <c r="S508" s="9">
        <f t="shared" ca="1" si="97"/>
        <v>9.5129317999999907E-2</v>
      </c>
      <c r="T508" s="4">
        <f>+'Share Values'!C502</f>
        <v>14366.5</v>
      </c>
      <c r="U508" s="9">
        <f>Returns!T508/Returns!$T$18-1</f>
        <v>-2.9644589136396116E-2</v>
      </c>
      <c r="V508" s="9"/>
      <c r="W508" s="17">
        <f t="shared" ca="1" si="98"/>
        <v>1.2762707777116411E-3</v>
      </c>
      <c r="X508" s="17">
        <f t="shared" ca="1" si="99"/>
        <v>0</v>
      </c>
      <c r="Y508" s="17" t="str">
        <f t="shared" ca="1" si="100"/>
        <v/>
      </c>
      <c r="Z508" s="17"/>
      <c r="AA508" s="17">
        <f t="shared" si="101"/>
        <v>1.2126196068045214E-3</v>
      </c>
      <c r="AB508" s="17">
        <f t="shared" ca="1" si="102"/>
        <v>6.3651170907119692E-5</v>
      </c>
    </row>
    <row r="509" spans="2:28" x14ac:dyDescent="0.15">
      <c r="B509" s="2"/>
      <c r="D509" s="3"/>
      <c r="E509" s="4"/>
      <c r="F509" s="9"/>
      <c r="G509" s="4"/>
      <c r="H509" s="9"/>
      <c r="I509" s="9"/>
      <c r="J509" s="9"/>
      <c r="K509" s="9"/>
      <c r="L509" s="9"/>
      <c r="M509" s="9"/>
      <c r="N509" s="9"/>
      <c r="O509" s="9"/>
      <c r="Q509" s="3">
        <f>+'Share Values'!E503</f>
        <v>42628</v>
      </c>
      <c r="R509" s="4">
        <f ca="1">+'Share Values'!CD503</f>
        <v>1098510.068</v>
      </c>
      <c r="S509" s="9">
        <f t="shared" ca="1" si="97"/>
        <v>9.8510067999999951E-2</v>
      </c>
      <c r="T509" s="4">
        <f>+'Share Values'!C503</f>
        <v>14503.7</v>
      </c>
      <c r="U509" s="9">
        <f>Returns!T509/Returns!$T$18-1</f>
        <v>-2.0377700028367918E-2</v>
      </c>
      <c r="V509" s="9"/>
      <c r="W509" s="17">
        <f t="shared" ca="1" si="98"/>
        <v>3.087078342651095E-3</v>
      </c>
      <c r="X509" s="17">
        <f t="shared" ca="1" si="99"/>
        <v>0</v>
      </c>
      <c r="Y509" s="17" t="str">
        <f t="shared" ca="1" si="100"/>
        <v/>
      </c>
      <c r="Z509" s="17"/>
      <c r="AA509" s="17">
        <f t="shared" si="101"/>
        <v>9.5499947795218976E-3</v>
      </c>
      <c r="AB509" s="17">
        <f t="shared" ca="1" si="102"/>
        <v>-6.4629164368708025E-3</v>
      </c>
    </row>
    <row r="510" spans="2:28" x14ac:dyDescent="0.15">
      <c r="B510" s="2"/>
      <c r="D510" s="3"/>
      <c r="E510" s="4"/>
      <c r="F510" s="9"/>
      <c r="G510" s="4"/>
      <c r="H510" s="9"/>
      <c r="I510" s="9"/>
      <c r="J510" s="9"/>
      <c r="K510" s="9"/>
      <c r="L510" s="9"/>
      <c r="M510" s="9"/>
      <c r="N510" s="9"/>
      <c r="O510" s="9"/>
      <c r="Q510" s="3">
        <f>+'Share Values'!E504</f>
        <v>42629</v>
      </c>
      <c r="R510" s="4">
        <f ca="1">+'Share Values'!CD504</f>
        <v>1096008.0379999999</v>
      </c>
      <c r="S510" s="9">
        <f t="shared" ca="1" si="97"/>
        <v>9.6008037999999907E-2</v>
      </c>
      <c r="T510" s="4">
        <f>+'Share Values'!C504</f>
        <v>14450.7</v>
      </c>
      <c r="U510" s="9">
        <f>Returns!T510/Returns!$T$18-1</f>
        <v>-2.3957474975346726E-2</v>
      </c>
      <c r="V510" s="9"/>
      <c r="W510" s="17">
        <f t="shared" ca="1" si="98"/>
        <v>-2.2776577774615836E-3</v>
      </c>
      <c r="X510" s="17">
        <f t="shared" ca="1" si="99"/>
        <v>-2.2776577774615836E-3</v>
      </c>
      <c r="Y510" s="17">
        <f t="shared" ca="1" si="100"/>
        <v>-2.2776577774615836E-3</v>
      </c>
      <c r="Z510" s="17"/>
      <c r="AA510" s="17">
        <f t="shared" si="101"/>
        <v>-3.6542399525638647E-3</v>
      </c>
      <c r="AB510" s="17">
        <f t="shared" ca="1" si="102"/>
        <v>1.3765821751022811E-3</v>
      </c>
    </row>
    <row r="511" spans="2:28" x14ac:dyDescent="0.15">
      <c r="B511" s="2"/>
      <c r="D511" s="3"/>
      <c r="E511" s="4"/>
      <c r="F511" s="9"/>
      <c r="G511" s="4"/>
      <c r="H511" s="9"/>
      <c r="I511" s="9"/>
      <c r="J511" s="9"/>
      <c r="K511" s="9"/>
      <c r="L511" s="9"/>
      <c r="M511" s="9"/>
      <c r="N511" s="9"/>
      <c r="O511" s="9"/>
      <c r="Q511" s="3">
        <f>+'Share Values'!E505</f>
        <v>42632</v>
      </c>
      <c r="R511" s="4">
        <f ca="1">+'Share Values'!CD505</f>
        <v>1097680.148</v>
      </c>
      <c r="S511" s="9">
        <f t="shared" ca="1" si="97"/>
        <v>9.7680148000000022E-2</v>
      </c>
      <c r="T511" s="4">
        <f>+'Share Values'!C505</f>
        <v>14496.2</v>
      </c>
      <c r="U511" s="9">
        <f>Returns!T511/Returns!$T$18-1</f>
        <v>-2.0884271954827227E-2</v>
      </c>
      <c r="V511" s="9"/>
      <c r="W511" s="17">
        <f t="shared" ca="1" si="98"/>
        <v>1.5256366212892392E-3</v>
      </c>
      <c r="X511" s="17">
        <f t="shared" ca="1" si="99"/>
        <v>0</v>
      </c>
      <c r="Y511" s="17" t="str">
        <f t="shared" ca="1" si="100"/>
        <v/>
      </c>
      <c r="Z511" s="17"/>
      <c r="AA511" s="17">
        <f t="shared" si="101"/>
        <v>3.1486363982367038E-3</v>
      </c>
      <c r="AB511" s="17">
        <f t="shared" ca="1" si="102"/>
        <v>-1.6229997769474647E-3</v>
      </c>
    </row>
    <row r="512" spans="2:28" x14ac:dyDescent="0.15">
      <c r="B512" s="2"/>
      <c r="D512" s="3"/>
      <c r="E512" s="4"/>
      <c r="F512" s="9"/>
      <c r="G512" s="4"/>
      <c r="H512" s="9"/>
      <c r="I512" s="9"/>
      <c r="J512" s="9"/>
      <c r="K512" s="9"/>
      <c r="L512" s="9"/>
      <c r="M512" s="9"/>
      <c r="N512" s="9"/>
      <c r="O512" s="9"/>
      <c r="Q512" s="3">
        <f>+'Share Values'!E506</f>
        <v>42633</v>
      </c>
      <c r="R512" s="4">
        <f ca="1">+'Share Values'!CD506</f>
        <v>1102247.1979999999</v>
      </c>
      <c r="S512" s="9">
        <f t="shared" ca="1" si="97"/>
        <v>0.10224719799999993</v>
      </c>
      <c r="T512" s="4">
        <f>+'Share Values'!C506</f>
        <v>14522</v>
      </c>
      <c r="U512" s="9">
        <f>Returns!T512/Returns!$T$18-1</f>
        <v>-1.9141664527807412E-2</v>
      </c>
      <c r="V512" s="9"/>
      <c r="W512" s="17">
        <f t="shared" ca="1" si="98"/>
        <v>4.1606382408583276E-3</v>
      </c>
      <c r="X512" s="17">
        <f t="shared" ca="1" si="99"/>
        <v>0</v>
      </c>
      <c r="Y512" s="17" t="str">
        <f t="shared" ca="1" si="100"/>
        <v/>
      </c>
      <c r="Z512" s="17"/>
      <c r="AA512" s="17">
        <f t="shared" si="101"/>
        <v>1.7797767690843624E-3</v>
      </c>
      <c r="AB512" s="17">
        <f t="shared" ca="1" si="102"/>
        <v>2.3808614717739651E-3</v>
      </c>
    </row>
    <row r="513" spans="2:28" x14ac:dyDescent="0.15">
      <c r="B513" s="2"/>
      <c r="D513" s="3"/>
      <c r="E513" s="4"/>
      <c r="F513" s="9"/>
      <c r="G513" s="4"/>
      <c r="H513" s="9"/>
      <c r="I513" s="9"/>
      <c r="J513" s="9"/>
      <c r="K513" s="9"/>
      <c r="L513" s="9"/>
      <c r="M513" s="9"/>
      <c r="N513" s="9"/>
      <c r="O513" s="9"/>
      <c r="Q513" s="3">
        <f>+'Share Values'!E507</f>
        <v>42634</v>
      </c>
      <c r="R513" s="4">
        <f ca="1">+'Share Values'!CD507</f>
        <v>1111108.858</v>
      </c>
      <c r="S513" s="9">
        <f t="shared" ca="1" si="97"/>
        <v>0.11110885799999992</v>
      </c>
      <c r="T513" s="4">
        <f>+'Share Values'!C507</f>
        <v>14710.8</v>
      </c>
      <c r="U513" s="9">
        <f>Returns!T513/Returns!$T$18-1</f>
        <v>-6.3895605657395826E-3</v>
      </c>
      <c r="V513" s="9"/>
      <c r="W513" s="17">
        <f t="shared" ca="1" si="98"/>
        <v>8.0396303261913715E-3</v>
      </c>
      <c r="X513" s="17">
        <f t="shared" ca="1" si="99"/>
        <v>0</v>
      </c>
      <c r="Y513" s="17" t="str">
        <f t="shared" ca="1" si="100"/>
        <v/>
      </c>
      <c r="Z513" s="17"/>
      <c r="AA513" s="17">
        <f t="shared" si="101"/>
        <v>1.3000964054537878E-2</v>
      </c>
      <c r="AB513" s="17">
        <f t="shared" ca="1" si="102"/>
        <v>-4.9613337283465064E-3</v>
      </c>
    </row>
    <row r="514" spans="2:28" x14ac:dyDescent="0.15">
      <c r="B514" s="2"/>
      <c r="D514" s="3"/>
      <c r="E514" s="4"/>
      <c r="F514" s="9"/>
      <c r="G514" s="4"/>
      <c r="H514" s="9"/>
      <c r="I514" s="9"/>
      <c r="J514" s="9"/>
      <c r="K514" s="9"/>
      <c r="L514" s="9"/>
      <c r="M514" s="9"/>
      <c r="N514" s="9"/>
      <c r="O514" s="9"/>
      <c r="Q514" s="3">
        <f>+'Share Values'!E508</f>
        <v>42635</v>
      </c>
      <c r="R514" s="4">
        <f ca="1">+'Share Values'!CD508</f>
        <v>1109275.648</v>
      </c>
      <c r="S514" s="9">
        <f t="shared" ca="1" si="97"/>
        <v>0.10927564800000011</v>
      </c>
      <c r="T514" s="4">
        <f>+'Share Values'!C508</f>
        <v>14797.2</v>
      </c>
      <c r="U514" s="9">
        <f>Returns!T514/Returns!$T$18-1</f>
        <v>-5.5385197292867616E-4</v>
      </c>
      <c r="V514" s="9"/>
      <c r="W514" s="17">
        <f t="shared" ca="1" si="98"/>
        <v>-1.6498923456517156E-3</v>
      </c>
      <c r="X514" s="17">
        <f t="shared" ca="1" si="99"/>
        <v>-1.6498923456517156E-3</v>
      </c>
      <c r="Y514" s="17">
        <f t="shared" ca="1" si="100"/>
        <v>-1.6498923456517156E-3</v>
      </c>
      <c r="Z514" s="17"/>
      <c r="AA514" s="17">
        <f t="shared" si="101"/>
        <v>5.873235989884984E-3</v>
      </c>
      <c r="AB514" s="17">
        <f t="shared" ca="1" si="102"/>
        <v>-7.5231283355366996E-3</v>
      </c>
    </row>
    <row r="515" spans="2:28" x14ac:dyDescent="0.15">
      <c r="B515" s="2"/>
      <c r="D515" s="3"/>
      <c r="E515" s="4"/>
      <c r="F515" s="9"/>
      <c r="G515" s="4"/>
      <c r="H515" s="9"/>
      <c r="I515" s="9"/>
      <c r="J515" s="9"/>
      <c r="K515" s="9"/>
      <c r="L515" s="9"/>
      <c r="M515" s="9"/>
      <c r="N515" s="9"/>
      <c r="O515" s="9"/>
      <c r="Q515" s="3">
        <f>+'Share Values'!E509</f>
        <v>42636</v>
      </c>
      <c r="R515" s="4">
        <f ca="1">+'Share Values'!CD509</f>
        <v>1104451.3279999997</v>
      </c>
      <c r="S515" s="9">
        <f t="shared" ca="1" si="97"/>
        <v>0.10445132799999968</v>
      </c>
      <c r="T515" s="4">
        <f>+'Share Values'!C509</f>
        <v>14697.9</v>
      </c>
      <c r="U515" s="9">
        <f>Returns!T515/Returns!$T$18-1</f>
        <v>-7.2608642792494349E-3</v>
      </c>
      <c r="V515" s="9"/>
      <c r="W515" s="17">
        <f t="shared" ca="1" si="98"/>
        <v>-4.3490723056063274E-3</v>
      </c>
      <c r="X515" s="17">
        <f t="shared" ca="1" si="99"/>
        <v>-4.3490723056063274E-3</v>
      </c>
      <c r="Y515" s="17">
        <f t="shared" ca="1" si="100"/>
        <v>-5.9917891501503062E-3</v>
      </c>
      <c r="Z515" s="17"/>
      <c r="AA515" s="17">
        <f t="shared" si="101"/>
        <v>-6.7107290568486633E-3</v>
      </c>
      <c r="AB515" s="17">
        <f t="shared" ca="1" si="102"/>
        <v>2.3616567512423359E-3</v>
      </c>
    </row>
    <row r="516" spans="2:28" x14ac:dyDescent="0.15">
      <c r="B516" s="2"/>
      <c r="D516" s="3"/>
      <c r="E516" s="4"/>
      <c r="F516" s="9"/>
      <c r="G516" s="4"/>
      <c r="H516" s="9"/>
      <c r="I516" s="9"/>
      <c r="J516" s="9"/>
      <c r="K516" s="9"/>
      <c r="L516" s="9"/>
      <c r="M516" s="9"/>
      <c r="N516" s="9"/>
      <c r="O516" s="9"/>
      <c r="Q516" s="3">
        <f>+'Share Values'!E510</f>
        <v>42639</v>
      </c>
      <c r="R516" s="4">
        <f ca="1">+'Share Values'!CD510</f>
        <v>1102700.648</v>
      </c>
      <c r="S516" s="9">
        <f t="shared" ca="1" si="97"/>
        <v>0.10270064800000012</v>
      </c>
      <c r="T516" s="4">
        <f>+'Share Values'!C510</f>
        <v>14619.5</v>
      </c>
      <c r="U516" s="9">
        <f>Returns!T516/Returns!$T$18-1</f>
        <v>-1.2556229483836945E-2</v>
      </c>
      <c r="V516" s="9"/>
      <c r="W516" s="17">
        <f t="shared" ca="1" si="98"/>
        <v>-1.5851128570508743E-3</v>
      </c>
      <c r="X516" s="17">
        <f t="shared" ca="1" si="99"/>
        <v>-1.5851128570508743E-3</v>
      </c>
      <c r="Y516" s="17">
        <f t="shared" ca="1" si="100"/>
        <v>-7.567404345182549E-3</v>
      </c>
      <c r="Z516" s="17"/>
      <c r="AA516" s="17">
        <f t="shared" si="101"/>
        <v>-5.3340953469542818E-3</v>
      </c>
      <c r="AB516" s="17">
        <f t="shared" ca="1" si="102"/>
        <v>3.7489824899034074E-3</v>
      </c>
    </row>
    <row r="517" spans="2:28" x14ac:dyDescent="0.15">
      <c r="B517" s="2"/>
      <c r="D517" s="3"/>
      <c r="E517" s="4"/>
      <c r="F517" s="9"/>
      <c r="G517" s="4"/>
      <c r="H517" s="9"/>
      <c r="I517" s="9"/>
      <c r="J517" s="9"/>
      <c r="K517" s="9"/>
      <c r="L517" s="9"/>
      <c r="M517" s="9"/>
      <c r="N517" s="9"/>
      <c r="O517" s="9"/>
      <c r="Q517" s="3">
        <f>+'Share Values'!E511</f>
        <v>42640</v>
      </c>
      <c r="R517" s="4">
        <f ca="1">+'Share Values'!CD511</f>
        <v>1098767.8879999998</v>
      </c>
      <c r="S517" s="9">
        <f t="shared" ca="1" si="97"/>
        <v>9.8767887999999804E-2</v>
      </c>
      <c r="T517" s="4">
        <f>+'Share Values'!C511</f>
        <v>14558</v>
      </c>
      <c r="U517" s="9">
        <f>Returns!T517/Returns!$T$18-1</f>
        <v>-1.6710119280802904E-2</v>
      </c>
      <c r="V517" s="9"/>
      <c r="W517" s="17">
        <f t="shared" ca="1" si="98"/>
        <v>-3.5664801749534236E-3</v>
      </c>
      <c r="X517" s="17">
        <f t="shared" ca="1" si="99"/>
        <v>-3.5664801749534236E-3</v>
      </c>
      <c r="Y517" s="17">
        <f t="shared" ca="1" si="100"/>
        <v>-1.1106895522563054E-2</v>
      </c>
      <c r="Z517" s="17"/>
      <c r="AA517" s="17">
        <f t="shared" si="101"/>
        <v>-4.2067102158076519E-3</v>
      </c>
      <c r="AB517" s="17">
        <f t="shared" ca="1" si="102"/>
        <v>6.402300408542283E-4</v>
      </c>
    </row>
    <row r="518" spans="2:28" x14ac:dyDescent="0.15">
      <c r="B518" s="2"/>
      <c r="D518" s="3"/>
      <c r="E518" s="4"/>
      <c r="F518" s="9"/>
      <c r="G518" s="4"/>
      <c r="H518" s="9"/>
      <c r="I518" s="9"/>
      <c r="J518" s="9"/>
      <c r="K518" s="9"/>
      <c r="L518" s="9"/>
      <c r="M518" s="9"/>
      <c r="N518" s="9"/>
      <c r="O518" s="9"/>
      <c r="Q518" s="3">
        <f>+'Share Values'!E512</f>
        <v>42641</v>
      </c>
      <c r="R518" s="4">
        <f ca="1">+'Share Values'!CD512</f>
        <v>1106937.4779999999</v>
      </c>
      <c r="S518" s="9">
        <f t="shared" ca="1" si="97"/>
        <v>0.10693747799999986</v>
      </c>
      <c r="T518" s="4">
        <f>+'Share Values'!C512</f>
        <v>14731.4</v>
      </c>
      <c r="U518" s="9">
        <f>Returns!T518/Returns!$T$18-1</f>
        <v>-4.9981763410646973E-3</v>
      </c>
      <c r="V518" s="9"/>
      <c r="W518" s="17">
        <f t="shared" ca="1" si="98"/>
        <v>7.4352282126397551E-3</v>
      </c>
      <c r="X518" s="17">
        <f t="shared" ca="1" si="99"/>
        <v>0</v>
      </c>
      <c r="Y518" s="17" t="str">
        <f t="shared" ca="1" si="100"/>
        <v/>
      </c>
      <c r="Z518" s="17"/>
      <c r="AA518" s="17">
        <f t="shared" si="101"/>
        <v>1.1910976782524951E-2</v>
      </c>
      <c r="AB518" s="17">
        <f t="shared" ca="1" si="102"/>
        <v>-4.4757485698851962E-3</v>
      </c>
    </row>
    <row r="519" spans="2:28" x14ac:dyDescent="0.15">
      <c r="B519" s="2"/>
      <c r="D519" s="3"/>
      <c r="E519" s="4"/>
      <c r="F519" s="9"/>
      <c r="G519" s="4"/>
      <c r="H519" s="9"/>
      <c r="I519" s="9"/>
      <c r="J519" s="9"/>
      <c r="K519" s="9"/>
      <c r="L519" s="9"/>
      <c r="M519" s="9"/>
      <c r="N519" s="9"/>
      <c r="O519" s="9"/>
      <c r="Q519" s="3">
        <f>+'Share Values'!E513</f>
        <v>42642</v>
      </c>
      <c r="R519" s="4">
        <f ca="1">+'Share Values'!CD513</f>
        <v>1108248.325</v>
      </c>
      <c r="S519" s="9">
        <f t="shared" ca="1" si="97"/>
        <v>0.10824832499999992</v>
      </c>
      <c r="T519" s="4">
        <f>+'Share Values'!C513</f>
        <v>14754.6</v>
      </c>
      <c r="U519" s="9">
        <f>Returns!T519/Returns!$T$18-1</f>
        <v>-3.4311805152174024E-3</v>
      </c>
      <c r="V519" s="9"/>
      <c r="W519" s="17">
        <f t="shared" ca="1" si="98"/>
        <v>1.184210514191264E-3</v>
      </c>
      <c r="X519" s="17">
        <f t="shared" ca="1" si="99"/>
        <v>0</v>
      </c>
      <c r="Y519" s="17" t="str">
        <f t="shared" ca="1" si="100"/>
        <v/>
      </c>
      <c r="Z519" s="17"/>
      <c r="AA519" s="17">
        <f t="shared" si="101"/>
        <v>1.5748672902780037E-3</v>
      </c>
      <c r="AB519" s="17">
        <f t="shared" ca="1" si="102"/>
        <v>-3.9065677608673965E-4</v>
      </c>
    </row>
    <row r="520" spans="2:28" x14ac:dyDescent="0.15">
      <c r="B520" s="2"/>
      <c r="D520" s="3"/>
      <c r="E520" s="4"/>
      <c r="F520" s="9"/>
      <c r="G520" s="4"/>
      <c r="H520" s="9"/>
      <c r="I520" s="9"/>
      <c r="J520" s="9"/>
      <c r="K520" s="9"/>
      <c r="L520" s="9"/>
      <c r="M520" s="9"/>
      <c r="N520" s="9"/>
      <c r="O520" s="9"/>
      <c r="Q520" s="3">
        <f>+'Share Values'!E514</f>
        <v>42643</v>
      </c>
      <c r="R520" s="4">
        <f ca="1">+'Share Values'!CD514</f>
        <v>1106409.6849999998</v>
      </c>
      <c r="S520" s="9">
        <f t="shared" ca="1" si="97"/>
        <v>0.10640968499999981</v>
      </c>
      <c r="T520" s="4">
        <f>+'Share Values'!C514</f>
        <v>14725.9</v>
      </c>
      <c r="U520" s="9">
        <f>Returns!T520/Returns!$T$18-1</f>
        <v>-5.3696624204682131E-3</v>
      </c>
      <c r="V520" s="9"/>
      <c r="W520" s="17">
        <f t="shared" ca="1" si="98"/>
        <v>-1.6590505562010804E-3</v>
      </c>
      <c r="X520" s="17">
        <f t="shared" ca="1" si="99"/>
        <v>-1.6590505562010804E-3</v>
      </c>
      <c r="Y520" s="17">
        <f t="shared" ca="1" si="100"/>
        <v>-1.6590505562010804E-3</v>
      </c>
      <c r="Z520" s="17"/>
      <c r="AA520" s="17">
        <f t="shared" si="101"/>
        <v>-1.9451560869153672E-3</v>
      </c>
      <c r="AB520" s="17">
        <f t="shared" ca="1" si="102"/>
        <v>2.8610553071428679E-4</v>
      </c>
    </row>
    <row r="521" spans="2:28" x14ac:dyDescent="0.15">
      <c r="B521" s="2"/>
      <c r="D521" s="3"/>
      <c r="E521" s="4"/>
      <c r="F521" s="9"/>
      <c r="G521" s="4"/>
      <c r="H521" s="9"/>
      <c r="I521" s="9"/>
      <c r="J521" s="9"/>
      <c r="K521" s="9"/>
      <c r="L521" s="9"/>
      <c r="M521" s="9"/>
      <c r="N521" s="9"/>
      <c r="O521" s="9"/>
      <c r="Q521" s="3">
        <f>+'Share Values'!E515</f>
        <v>42646</v>
      </c>
      <c r="R521" s="4">
        <f ca="1">+'Share Values'!CD515</f>
        <v>1101746.355</v>
      </c>
      <c r="S521" s="9">
        <f t="shared" ca="1" si="97"/>
        <v>0.10174635499999996</v>
      </c>
      <c r="T521" s="4">
        <f>+'Share Values'!C515</f>
        <v>14689</v>
      </c>
      <c r="U521" s="9">
        <f>Returns!T521/Returns!$T$18-1</f>
        <v>-7.8619962986478109E-3</v>
      </c>
      <c r="V521" s="9"/>
      <c r="W521" s="17">
        <f t="shared" ca="1" si="98"/>
        <v>-4.2148311454810461E-3</v>
      </c>
      <c r="X521" s="17">
        <f t="shared" ca="1" si="99"/>
        <v>-4.2148311454810461E-3</v>
      </c>
      <c r="Y521" s="17">
        <f t="shared" ca="1" si="100"/>
        <v>-5.8668890837259013E-3</v>
      </c>
      <c r="Z521" s="17"/>
      <c r="AA521" s="17">
        <f t="shared" si="101"/>
        <v>-2.5057891198499993E-3</v>
      </c>
      <c r="AB521" s="17">
        <f t="shared" ca="1" si="102"/>
        <v>-1.7090420256310468E-3</v>
      </c>
    </row>
    <row r="522" spans="2:28" x14ac:dyDescent="0.15">
      <c r="B522" s="2"/>
      <c r="D522" s="3"/>
      <c r="E522" s="4"/>
      <c r="F522" s="9"/>
      <c r="G522" s="4"/>
      <c r="H522" s="9"/>
      <c r="I522" s="9"/>
      <c r="J522" s="9"/>
      <c r="K522" s="9"/>
      <c r="L522" s="9"/>
      <c r="M522" s="9"/>
      <c r="N522" s="9"/>
      <c r="O522" s="9"/>
      <c r="Q522" s="3">
        <f>+'Share Values'!E516</f>
        <v>42647</v>
      </c>
      <c r="R522" s="4">
        <f ca="1">+'Share Values'!CD516</f>
        <v>1084595.2749999999</v>
      </c>
      <c r="S522" s="9">
        <f t="shared" ca="1" si="97"/>
        <v>8.4595274999999859E-2</v>
      </c>
      <c r="T522" s="4">
        <f>+'Share Values'!C516</f>
        <v>14521</v>
      </c>
      <c r="U522" s="9">
        <f>Returns!T522/Returns!$T$18-1</f>
        <v>-1.9209207451335253E-2</v>
      </c>
      <c r="V522" s="9"/>
      <c r="W522" s="17">
        <f t="shared" ca="1" si="98"/>
        <v>-1.5567176530391191E-2</v>
      </c>
      <c r="X522" s="17">
        <f t="shared" ca="1" si="99"/>
        <v>-1.5567176530391191E-2</v>
      </c>
      <c r="Y522" s="17">
        <f t="shared" ca="1" si="100"/>
        <v>-2.1342734716066514E-2</v>
      </c>
      <c r="Z522" s="17"/>
      <c r="AA522" s="17">
        <f t="shared" si="101"/>
        <v>-1.1437129825039194E-2</v>
      </c>
      <c r="AB522" s="17">
        <f t="shared" ca="1" si="102"/>
        <v>-4.1300467053519974E-3</v>
      </c>
    </row>
    <row r="523" spans="2:28" x14ac:dyDescent="0.15">
      <c r="B523" s="2"/>
      <c r="D523" s="3"/>
      <c r="E523" s="4"/>
      <c r="F523" s="9"/>
      <c r="G523" s="4"/>
      <c r="H523" s="9"/>
      <c r="I523" s="9"/>
      <c r="J523" s="9"/>
      <c r="K523" s="9"/>
      <c r="L523" s="9"/>
      <c r="M523" s="9"/>
      <c r="N523" s="9"/>
      <c r="O523" s="9"/>
      <c r="Q523" s="3">
        <f>+'Share Values'!E517</f>
        <v>42648</v>
      </c>
      <c r="R523" s="4">
        <f ca="1">+'Share Values'!CD517</f>
        <v>1090831.365</v>
      </c>
      <c r="S523" s="9">
        <f t="shared" ca="1" si="97"/>
        <v>9.0831364999999886E-2</v>
      </c>
      <c r="T523" s="4">
        <f>+'Share Values'!C517</f>
        <v>14610.6</v>
      </c>
      <c r="U523" s="9">
        <f>Returns!T523/Returns!$T$18-1</f>
        <v>-1.315736150323521E-2</v>
      </c>
      <c r="V523" s="9"/>
      <c r="W523" s="17">
        <f t="shared" ca="1" si="98"/>
        <v>5.749693128618949E-3</v>
      </c>
      <c r="X523" s="17">
        <f t="shared" ca="1" si="99"/>
        <v>0</v>
      </c>
      <c r="Y523" s="17" t="str">
        <f t="shared" ca="1" si="100"/>
        <v/>
      </c>
      <c r="Z523" s="17"/>
      <c r="AA523" s="17">
        <f t="shared" si="101"/>
        <v>6.1703739411886893E-3</v>
      </c>
      <c r="AB523" s="17">
        <f t="shared" ca="1" si="102"/>
        <v>-4.2068081256974033E-4</v>
      </c>
    </row>
    <row r="524" spans="2:28" x14ac:dyDescent="0.15">
      <c r="B524" s="2"/>
      <c r="D524" s="3"/>
      <c r="E524" s="4"/>
      <c r="F524" s="9"/>
      <c r="G524" s="4"/>
      <c r="H524" s="9"/>
      <c r="I524" s="9"/>
      <c r="J524" s="9"/>
      <c r="K524" s="9"/>
      <c r="L524" s="9"/>
      <c r="M524" s="9"/>
      <c r="N524" s="9"/>
      <c r="O524" s="9"/>
      <c r="Q524" s="3">
        <f>+'Share Values'!E518</f>
        <v>42649</v>
      </c>
      <c r="R524" s="4">
        <f ca="1">+'Share Values'!CD518</f>
        <v>1088796.575</v>
      </c>
      <c r="S524" s="9">
        <f t="shared" ca="1" si="97"/>
        <v>8.8796574999999933E-2</v>
      </c>
      <c r="T524" s="4">
        <f>+'Share Values'!C518</f>
        <v>14595.5</v>
      </c>
      <c r="U524" s="9">
        <f>Returns!T524/Returns!$T$18-1</f>
        <v>-1.4177259648506579E-2</v>
      </c>
      <c r="V524" s="9"/>
      <c r="W524" s="17">
        <f t="shared" ca="1" si="98"/>
        <v>-1.8653570710263079E-3</v>
      </c>
      <c r="X524" s="17">
        <f t="shared" ca="1" si="99"/>
        <v>-1.8653570710263079E-3</v>
      </c>
      <c r="Y524" s="17">
        <f t="shared" ca="1" si="100"/>
        <v>-1.8653570710263079E-3</v>
      </c>
      <c r="Z524" s="17"/>
      <c r="AA524" s="17">
        <f t="shared" si="101"/>
        <v>-1.0334962287654736E-3</v>
      </c>
      <c r="AB524" s="17">
        <f t="shared" ca="1" si="102"/>
        <v>-8.3186084226083423E-4</v>
      </c>
    </row>
    <row r="525" spans="2:28" x14ac:dyDescent="0.15">
      <c r="B525" s="2"/>
      <c r="D525" s="3"/>
      <c r="E525" s="4"/>
      <c r="F525" s="9"/>
      <c r="G525" s="4"/>
      <c r="H525" s="9"/>
      <c r="I525" s="9"/>
      <c r="J525" s="9"/>
      <c r="K525" s="9"/>
      <c r="L525" s="9"/>
      <c r="M525" s="9"/>
      <c r="N525" s="9"/>
      <c r="O525" s="9"/>
      <c r="Q525" s="3">
        <f>+'Share Values'!E519</f>
        <v>42650</v>
      </c>
      <c r="R525" s="4">
        <f ca="1">+'Share Values'!CD519</f>
        <v>1087528.075</v>
      </c>
      <c r="S525" s="9">
        <f t="shared" ca="1" si="97"/>
        <v>8.7528075000000038E-2</v>
      </c>
      <c r="T525" s="4">
        <f>+'Share Values'!C519</f>
        <v>14566.3</v>
      </c>
      <c r="U525" s="9">
        <f>Returns!T525/Returns!$T$18-1</f>
        <v>-1.6149513015521366E-2</v>
      </c>
      <c r="V525" s="9"/>
      <c r="W525" s="17">
        <f t="shared" ca="1" si="98"/>
        <v>-1.165047750081305E-3</v>
      </c>
      <c r="X525" s="17">
        <f t="shared" ca="1" si="99"/>
        <v>-1.165047750081305E-3</v>
      </c>
      <c r="Y525" s="17">
        <f t="shared" ca="1" si="100"/>
        <v>-3.0282315910489244E-3</v>
      </c>
      <c r="Z525" s="17"/>
      <c r="AA525" s="17">
        <f t="shared" si="101"/>
        <v>-2.0006166284128879E-3</v>
      </c>
      <c r="AB525" s="17">
        <f t="shared" ca="1" si="102"/>
        <v>8.3556887833158289E-4</v>
      </c>
    </row>
    <row r="526" spans="2:28" x14ac:dyDescent="0.15">
      <c r="B526" s="2"/>
      <c r="D526" s="3"/>
      <c r="E526" s="4"/>
      <c r="F526" s="9"/>
      <c r="G526" s="4"/>
      <c r="H526" s="9"/>
      <c r="I526" s="9"/>
      <c r="J526" s="9"/>
      <c r="K526" s="9"/>
      <c r="L526" s="9"/>
      <c r="M526" s="9"/>
      <c r="N526" s="9"/>
      <c r="O526" s="9"/>
      <c r="Q526" s="3">
        <f>+'Share Values'!E520</f>
        <v>42654</v>
      </c>
      <c r="R526" s="4">
        <f ca="1">+'Share Values'!CD520</f>
        <v>1084460.0150000001</v>
      </c>
      <c r="S526" s="9">
        <f t="shared" ca="1" si="97"/>
        <v>8.446001500000011E-2</v>
      </c>
      <c r="T526" s="4">
        <f>+'Share Values'!C520</f>
        <v>14549.6</v>
      </c>
      <c r="U526" s="9">
        <f>Returns!T526/Returns!$T$18-1</f>
        <v>-1.7277479838437304E-2</v>
      </c>
      <c r="V526" s="9"/>
      <c r="W526" s="17">
        <f t="shared" ca="1" si="98"/>
        <v>-2.8211317671038572E-3</v>
      </c>
      <c r="X526" s="17">
        <f t="shared" ca="1" si="99"/>
        <v>-2.8211317671038572E-3</v>
      </c>
      <c r="Y526" s="17">
        <f t="shared" ca="1" si="100"/>
        <v>-5.840820317813078E-3</v>
      </c>
      <c r="Z526" s="17"/>
      <c r="AA526" s="17">
        <f t="shared" si="101"/>
        <v>-1.146481948058109E-3</v>
      </c>
      <c r="AB526" s="17">
        <f t="shared" ca="1" si="102"/>
        <v>-1.6746498190457482E-3</v>
      </c>
    </row>
    <row r="527" spans="2:28" x14ac:dyDescent="0.15">
      <c r="B527" s="2"/>
      <c r="D527" s="3"/>
      <c r="E527" s="4"/>
      <c r="F527" s="9"/>
      <c r="G527" s="4"/>
      <c r="H527" s="9"/>
      <c r="I527" s="9"/>
      <c r="J527" s="9"/>
      <c r="K527" s="9"/>
      <c r="L527" s="9"/>
      <c r="M527" s="9"/>
      <c r="N527" s="9"/>
      <c r="O527" s="9"/>
      <c r="Q527" s="3">
        <f>+'Share Values'!E521</f>
        <v>42655</v>
      </c>
      <c r="R527" s="4">
        <f ca="1">+'Share Values'!CD521</f>
        <v>1090184.595</v>
      </c>
      <c r="S527" s="9">
        <f t="shared" ca="1" si="97"/>
        <v>9.0184594999999979E-2</v>
      </c>
      <c r="T527" s="4">
        <f>+'Share Values'!C521</f>
        <v>14619</v>
      </c>
      <c r="U527" s="9">
        <f>Returns!T527/Returns!$T$18-1</f>
        <v>-1.2590000945600921E-2</v>
      </c>
      <c r="V527" s="9"/>
      <c r="W527" s="17">
        <f t="shared" ca="1" si="98"/>
        <v>5.2787377319760687E-3</v>
      </c>
      <c r="X527" s="17">
        <f t="shared" ca="1" si="99"/>
        <v>0</v>
      </c>
      <c r="Y527" s="17" t="str">
        <f t="shared" ca="1" si="100"/>
        <v/>
      </c>
      <c r="Z527" s="17"/>
      <c r="AA527" s="17">
        <f t="shared" si="101"/>
        <v>4.7698905811843773E-3</v>
      </c>
      <c r="AB527" s="17">
        <f t="shared" ca="1" si="102"/>
        <v>5.088471507916914E-4</v>
      </c>
    </row>
    <row r="528" spans="2:28" x14ac:dyDescent="0.15">
      <c r="B528" s="2"/>
      <c r="D528" s="3"/>
      <c r="E528" s="4"/>
      <c r="F528" s="9"/>
      <c r="G528" s="4"/>
      <c r="H528" s="9"/>
      <c r="I528" s="9"/>
      <c r="J528" s="9"/>
      <c r="K528" s="9"/>
      <c r="L528" s="9"/>
      <c r="M528" s="9"/>
      <c r="N528" s="9"/>
      <c r="O528" s="9"/>
      <c r="Q528" s="3">
        <f>+'Share Values'!E522</f>
        <v>42656</v>
      </c>
      <c r="R528" s="4">
        <f ca="1">+'Share Values'!CD522</f>
        <v>1092598.8149999999</v>
      </c>
      <c r="S528" s="9">
        <f t="shared" ca="1" si="97"/>
        <v>9.259881499999989E-2</v>
      </c>
      <c r="T528" s="4">
        <f>+'Share Values'!C522</f>
        <v>14643.7</v>
      </c>
      <c r="U528" s="9">
        <f>Returns!T528/Returns!$T$18-1</f>
        <v>-1.0921690734461698E-2</v>
      </c>
      <c r="V528" s="9"/>
      <c r="W528" s="17">
        <f t="shared" ca="1" si="98"/>
        <v>2.2145057002938007E-3</v>
      </c>
      <c r="X528" s="17">
        <f t="shared" ca="1" si="99"/>
        <v>0</v>
      </c>
      <c r="Y528" s="17" t="str">
        <f t="shared" ca="1" si="100"/>
        <v/>
      </c>
      <c r="Z528" s="17"/>
      <c r="AA528" s="17">
        <f t="shared" si="101"/>
        <v>1.6895820507558668E-3</v>
      </c>
      <c r="AB528" s="17">
        <f t="shared" ca="1" si="102"/>
        <v>5.2492364953793391E-4</v>
      </c>
    </row>
    <row r="529" spans="2:28" x14ac:dyDescent="0.15">
      <c r="B529" s="2"/>
      <c r="D529" s="3"/>
      <c r="E529" s="4"/>
      <c r="F529" s="9"/>
      <c r="G529" s="4"/>
      <c r="H529" s="9"/>
      <c r="I529" s="9"/>
      <c r="J529" s="9"/>
      <c r="K529" s="9"/>
      <c r="L529" s="9"/>
      <c r="M529" s="9"/>
      <c r="N529" s="9"/>
      <c r="O529" s="9"/>
      <c r="Q529" s="3">
        <f>+'Share Values'!E523</f>
        <v>42657</v>
      </c>
      <c r="R529" s="4">
        <f ca="1">+'Share Values'!CD523</f>
        <v>1089644.4549999998</v>
      </c>
      <c r="S529" s="9">
        <f t="shared" ca="1" si="97"/>
        <v>8.9644454999999734E-2</v>
      </c>
      <c r="T529" s="4">
        <f>+'Share Values'!C523</f>
        <v>14585</v>
      </c>
      <c r="U529" s="9">
        <f>Returns!T529/Returns!$T$18-1</f>
        <v>-1.4886460345549524E-2</v>
      </c>
      <c r="V529" s="9"/>
      <c r="W529" s="17">
        <f t="shared" ca="1" si="98"/>
        <v>-2.7039751091072484E-3</v>
      </c>
      <c r="X529" s="17">
        <f t="shared" ca="1" si="99"/>
        <v>-2.7039751091072484E-3</v>
      </c>
      <c r="Y529" s="17">
        <f t="shared" ca="1" si="100"/>
        <v>-2.7039751091072484E-3</v>
      </c>
      <c r="Z529" s="17"/>
      <c r="AA529" s="17">
        <f t="shared" si="101"/>
        <v>-4.0085497517704516E-3</v>
      </c>
      <c r="AB529" s="17">
        <f t="shared" ca="1" si="102"/>
        <v>1.3045746426632032E-3</v>
      </c>
    </row>
    <row r="530" spans="2:28" x14ac:dyDescent="0.15">
      <c r="B530" s="2"/>
      <c r="D530" s="3"/>
      <c r="E530" s="4"/>
      <c r="F530" s="9"/>
      <c r="G530" s="4"/>
      <c r="H530" s="9"/>
      <c r="I530" s="9"/>
      <c r="J530" s="9"/>
      <c r="K530" s="9"/>
      <c r="L530" s="9"/>
      <c r="M530" s="9"/>
      <c r="N530" s="9"/>
      <c r="O530" s="9"/>
      <c r="Q530" s="3">
        <f>+'Share Values'!E524</f>
        <v>42660</v>
      </c>
      <c r="R530" s="4">
        <f ca="1">+'Share Values'!CD524</f>
        <v>1089251.2049999998</v>
      </c>
      <c r="S530" s="9">
        <f t="shared" ref="S530:S536" ca="1" si="103">R530/$R$18-1</f>
        <v>8.9251204999999834E-2</v>
      </c>
      <c r="T530" s="4">
        <f>+'Share Values'!C524</f>
        <v>14596.5</v>
      </c>
      <c r="U530" s="9">
        <f>Returns!T530/Returns!$T$18-1</f>
        <v>-1.4109716724978738E-2</v>
      </c>
      <c r="V530" s="9"/>
      <c r="W530" s="17">
        <f t="shared" ca="1" si="98"/>
        <v>-3.6089753698609339E-4</v>
      </c>
      <c r="X530" s="17">
        <f t="shared" ca="1" si="99"/>
        <v>-3.6089753698609339E-4</v>
      </c>
      <c r="Y530" s="17">
        <f t="shared" ca="1" si="100"/>
        <v>-3.0638967881363444E-3</v>
      </c>
      <c r="Z530" s="17"/>
      <c r="AA530" s="17">
        <f t="shared" si="101"/>
        <v>7.8848131642095254E-4</v>
      </c>
      <c r="AB530" s="17">
        <f t="shared" ca="1" si="102"/>
        <v>-1.1493788534070459E-3</v>
      </c>
    </row>
    <row r="531" spans="2:28" x14ac:dyDescent="0.15">
      <c r="B531" s="2"/>
      <c r="D531" s="3"/>
      <c r="E531" s="4"/>
      <c r="F531" s="9"/>
      <c r="G531" s="4"/>
      <c r="H531" s="9"/>
      <c r="I531" s="9"/>
      <c r="J531" s="9"/>
      <c r="K531" s="9"/>
      <c r="L531" s="9"/>
      <c r="M531" s="9"/>
      <c r="N531" s="9"/>
      <c r="O531" s="9"/>
      <c r="Q531" s="3">
        <f>+'Share Values'!E525</f>
        <v>42661</v>
      </c>
      <c r="R531" s="4">
        <f ca="1">+'Share Values'!CD525</f>
        <v>1094773.9350000001</v>
      </c>
      <c r="S531" s="9">
        <f t="shared" ca="1" si="103"/>
        <v>9.4773935000000087E-2</v>
      </c>
      <c r="T531" s="4">
        <f>+'Share Values'!C525</f>
        <v>14752.3</v>
      </c>
      <c r="U531" s="9">
        <f>Returns!T531/Returns!$T$18-1</f>
        <v>-3.5865292393316706E-3</v>
      </c>
      <c r="V531" s="9"/>
      <c r="W531" s="17">
        <f t="shared" ca="1" si="98"/>
        <v>5.0702078406241746E-3</v>
      </c>
      <c r="X531" s="17">
        <f t="shared" ca="1" si="99"/>
        <v>0</v>
      </c>
      <c r="Y531" s="17" t="str">
        <f t="shared" ca="1" si="100"/>
        <v/>
      </c>
      <c r="Z531" s="17"/>
      <c r="AA531" s="17">
        <f t="shared" si="101"/>
        <v>1.0673791662384691E-2</v>
      </c>
      <c r="AB531" s="17">
        <f t="shared" ca="1" si="102"/>
        <v>-5.6035838217605161E-3</v>
      </c>
    </row>
    <row r="532" spans="2:28" x14ac:dyDescent="0.15">
      <c r="B532" s="2"/>
      <c r="D532" s="3"/>
      <c r="E532" s="4"/>
      <c r="F532" s="9"/>
      <c r="G532" s="4"/>
      <c r="H532" s="9"/>
      <c r="I532" s="9"/>
      <c r="J532" s="9"/>
      <c r="K532" s="9"/>
      <c r="L532" s="9"/>
      <c r="M532" s="9"/>
      <c r="N532" s="9"/>
      <c r="O532" s="9"/>
      <c r="Q532" s="3">
        <f>+'Share Values'!E526</f>
        <v>42662</v>
      </c>
      <c r="R532" s="4">
        <f ca="1">+'Share Values'!CD526</f>
        <v>1097935.865</v>
      </c>
      <c r="S532" s="9">
        <f t="shared" ca="1" si="103"/>
        <v>9.7935864999999955E-2</v>
      </c>
      <c r="T532" s="4">
        <f>+'Share Values'!C526</f>
        <v>14840.5</v>
      </c>
      <c r="U532" s="9">
        <f>Returns!T532/Returns!$T$18-1</f>
        <v>2.3707566158293059E-3</v>
      </c>
      <c r="V532" s="9"/>
      <c r="W532" s="17">
        <f ca="1">(R532/R531)-1</f>
        <v>2.8882035815001039E-3</v>
      </c>
      <c r="X532" s="17">
        <f ca="1">IF(W532&lt;0,W532,0)</f>
        <v>0</v>
      </c>
      <c r="Y532" s="17" t="str">
        <f ca="1">IF(AND(X532&lt;0,X531&lt;0),(1+X532)*(1+Y531)-1,IF(X532&lt;0,X532,""))</f>
        <v/>
      </c>
      <c r="Z532" s="17"/>
      <c r="AA532" s="17">
        <f>+T532/T531-1</f>
        <v>5.9787287406032341E-3</v>
      </c>
      <c r="AB532" s="17">
        <f ca="1">+W532-AA532</f>
        <v>-3.0905251591031302E-3</v>
      </c>
    </row>
    <row r="533" spans="2:28" x14ac:dyDescent="0.15">
      <c r="B533" s="2"/>
      <c r="D533" s="3"/>
      <c r="E533" s="4"/>
      <c r="F533" s="9"/>
      <c r="G533" s="4"/>
      <c r="H533" s="9"/>
      <c r="I533" s="9"/>
      <c r="J533" s="9"/>
      <c r="K533" s="9"/>
      <c r="L533" s="9"/>
      <c r="M533" s="9"/>
      <c r="N533" s="9"/>
      <c r="O533" s="9"/>
      <c r="Q533" s="3">
        <f>+'Share Values'!E527</f>
        <v>42663</v>
      </c>
      <c r="R533" s="4">
        <f ca="1">+'Share Values'!CD527</f>
        <v>1098325.365</v>
      </c>
      <c r="S533" s="9">
        <f t="shared" ca="1" si="103"/>
        <v>9.8325364999999998E-2</v>
      </c>
      <c r="T533" s="4">
        <f>+'Share Values'!C527</f>
        <v>14847.9</v>
      </c>
      <c r="U533" s="9">
        <f>Returns!T533/Returns!$T$18-1</f>
        <v>2.8705742499357534E-3</v>
      </c>
      <c r="V533" s="9"/>
      <c r="W533" s="17">
        <f ca="1">(R533/R532)-1</f>
        <v>3.547566050225992E-4</v>
      </c>
      <c r="X533" s="17">
        <f ca="1">IF(W533&lt;0,W533,0)</f>
        <v>0</v>
      </c>
      <c r="Y533" s="17" t="str">
        <f ca="1">IF(AND(X533&lt;0,X532&lt;0),(1+X533)*(1+Y532)-1,IF(X533&lt;0,X533,""))</f>
        <v/>
      </c>
      <c r="Z533" s="17"/>
      <c r="AA533" s="17">
        <f>+T533/T532-1</f>
        <v>4.9863549071793578E-4</v>
      </c>
      <c r="AB533" s="17">
        <f ca="1">+W533-AA533</f>
        <v>-1.4387888569533658E-4</v>
      </c>
    </row>
    <row r="534" spans="2:28" x14ac:dyDescent="0.15">
      <c r="B534" s="2"/>
      <c r="D534" s="3"/>
      <c r="E534" s="4"/>
      <c r="F534" s="9"/>
      <c r="G534" s="4"/>
      <c r="H534" s="9"/>
      <c r="I534" s="9"/>
      <c r="J534" s="9"/>
      <c r="K534" s="9"/>
      <c r="L534" s="9"/>
      <c r="M534" s="9"/>
      <c r="N534" s="9"/>
      <c r="O534" s="9"/>
      <c r="Q534" s="3">
        <f>+'Share Values'!E528</f>
        <v>42664</v>
      </c>
      <c r="R534" s="4">
        <f ca="1">+'Share Values'!CD528</f>
        <v>1097871.4249999998</v>
      </c>
      <c r="S534" s="9">
        <f t="shared" ca="1" si="103"/>
        <v>9.7871424999999901E-2</v>
      </c>
      <c r="T534" s="4">
        <f>+'Share Values'!C528</f>
        <v>14939</v>
      </c>
      <c r="U534" s="9">
        <f>Returns!T534/Returns!$T$18-1</f>
        <v>9.0237345833277249E-3</v>
      </c>
      <c r="V534" s="9"/>
      <c r="W534" s="17">
        <f ca="1">(R534/R533)-1</f>
        <v>-4.1330193626198941E-4</v>
      </c>
      <c r="X534" s="17">
        <f ca="1">IF(W534&lt;0,W534,0)</f>
        <v>-4.1330193626198941E-4</v>
      </c>
      <c r="Y534" s="17">
        <f ca="1">IF(AND(X534&lt;0,X533&lt;0),(1+X534)*(1+Y533)-1,IF(X534&lt;0,X534,""))</f>
        <v>-4.1330193626198941E-4</v>
      </c>
      <c r="Z534" s="17"/>
      <c r="AA534" s="17">
        <f>+T534/T533-1</f>
        <v>6.1355477879025955E-3</v>
      </c>
      <c r="AB534" s="17">
        <f ca="1">+W534-AA534</f>
        <v>-6.5488497241645849E-3</v>
      </c>
    </row>
    <row r="535" spans="2:28" x14ac:dyDescent="0.15">
      <c r="B535" s="2"/>
      <c r="D535" s="3"/>
      <c r="E535" s="4"/>
      <c r="F535" s="9"/>
      <c r="G535" s="4"/>
      <c r="H535" s="9"/>
      <c r="I535" s="9"/>
      <c r="J535" s="9"/>
      <c r="K535" s="9"/>
      <c r="L535" s="9"/>
      <c r="M535" s="9"/>
      <c r="N535" s="9"/>
      <c r="O535" s="9"/>
      <c r="Q535" s="3">
        <f>+'Share Values'!E529</f>
        <v>42667</v>
      </c>
      <c r="R535" s="4">
        <f ca="1">+'Share Values'!CD529</f>
        <v>1095491.9649999999</v>
      </c>
      <c r="S535" s="9">
        <f t="shared" ca="1" si="103"/>
        <v>9.5491964999999901E-2</v>
      </c>
      <c r="T535" s="4">
        <f>+'Share Values'!C529</f>
        <v>14923</v>
      </c>
      <c r="U535" s="9">
        <f>Returns!T535/Returns!$T$18-1</f>
        <v>7.9430478068813759E-3</v>
      </c>
      <c r="V535" s="9"/>
      <c r="W535" s="17">
        <f ca="1">(R535/R534)-1</f>
        <v>-2.1673394040654381E-3</v>
      </c>
      <c r="X535" s="17">
        <f ca="1">IF(W535&lt;0,W535,0)</f>
        <v>-2.1673394040654381E-3</v>
      </c>
      <c r="Y535" s="17">
        <f ca="1">IF(AND(X535&lt;0,X534&lt;0),(1+X535)*(1+Y534)-1,IF(X535&lt;0,X535,""))</f>
        <v>-2.5797455747551545E-3</v>
      </c>
      <c r="Z535" s="17"/>
      <c r="AA535" s="17">
        <f>+T535/T534-1</f>
        <v>-1.0710221567709066E-3</v>
      </c>
      <c r="AB535" s="17">
        <f ca="1">+W535-AA535</f>
        <v>-1.0963172472945315E-3</v>
      </c>
    </row>
    <row r="536" spans="2:28" x14ac:dyDescent="0.15">
      <c r="B536" s="2"/>
      <c r="D536" s="3"/>
      <c r="E536" s="4"/>
      <c r="F536" s="9"/>
      <c r="G536" s="4"/>
      <c r="H536" s="9"/>
      <c r="I536" s="9"/>
      <c r="J536" s="9"/>
      <c r="K536" s="9"/>
      <c r="L536" s="9"/>
      <c r="M536" s="9"/>
      <c r="N536" s="9"/>
      <c r="O536" s="9"/>
      <c r="Q536" s="3">
        <f>+'Share Values'!E530</f>
        <v>42668</v>
      </c>
      <c r="R536" s="4">
        <f ca="1">+'Share Values'!CD530</f>
        <v>1096048.915</v>
      </c>
      <c r="S536" s="9">
        <f t="shared" ca="1" si="103"/>
        <v>9.6048915000000123E-2</v>
      </c>
      <c r="T536" s="4">
        <f>+'Share Values'!C530</f>
        <v>14870.6</v>
      </c>
      <c r="U536" s="9">
        <f>Returns!T536/Returns!$T$18-1</f>
        <v>4.4037986140192942E-3</v>
      </c>
      <c r="V536" s="9"/>
      <c r="W536" s="17">
        <f ca="1">(R536/R535)-1</f>
        <v>5.0840172068289391E-4</v>
      </c>
      <c r="X536" s="17">
        <f ca="1">IF(W536&lt;0,W536,0)</f>
        <v>0</v>
      </c>
      <c r="Y536" s="17" t="str">
        <f ca="1">IF(AND(X536&lt;0,X535&lt;0),(1+X536)*(1+Y535)-1,IF(X536&lt;0,X536,""))</f>
        <v/>
      </c>
      <c r="Z536" s="17"/>
      <c r="AA536" s="17">
        <f>+T536/T535-1</f>
        <v>-3.5113583059706022E-3</v>
      </c>
      <c r="AB536" s="17">
        <f ca="1">+W536-AA536</f>
        <v>4.0197600266534961E-3</v>
      </c>
    </row>
    <row r="537" spans="2:28" x14ac:dyDescent="0.15">
      <c r="Q537" s="3">
        <f>+'Share Values'!E531</f>
        <v>42669</v>
      </c>
      <c r="R537" s="4">
        <f ca="1">+'Share Values'!CD531</f>
        <v>1098005.0549999999</v>
      </c>
      <c r="S537" s="9">
        <f t="shared" ref="S537:S600" ca="1" si="104">R537/$R$18-1</f>
        <v>9.8005055000000008E-2</v>
      </c>
      <c r="T537" s="4">
        <f>+'Share Values'!C531</f>
        <v>14807.6</v>
      </c>
      <c r="U537" s="9">
        <f>Returns!T537/Returns!$T$18-1</f>
        <v>1.485944317614063E-4</v>
      </c>
      <c r="V537" s="9"/>
      <c r="W537" s="17">
        <f t="shared" ref="W537:W600" ca="1" si="105">(R537/R536)-1</f>
        <v>1.7847196171896229E-3</v>
      </c>
      <c r="X537" s="17">
        <f t="shared" ref="X537:X600" ca="1" si="106">IF(W537&lt;0,W537,0)</f>
        <v>0</v>
      </c>
      <c r="Y537" s="17" t="str">
        <f t="shared" ref="Y537:Y600" ca="1" si="107">IF(AND(X537&lt;0,X536&lt;0),(1+X537)*(1+Y536)-1,IF(X537&lt;0,X537,""))</f>
        <v/>
      </c>
      <c r="Z537" s="17"/>
      <c r="AA537" s="17">
        <f t="shared" ref="AA537:AA600" si="108">+T537/T536-1</f>
        <v>-4.2365472812125882E-3</v>
      </c>
      <c r="AB537" s="17">
        <f t="shared" ref="AB537:AB600" ca="1" si="109">+W537-AA537</f>
        <v>6.0212668984022111E-3</v>
      </c>
    </row>
    <row r="538" spans="2:28" x14ac:dyDescent="0.15">
      <c r="Q538" s="3">
        <f>+'Share Values'!E532</f>
        <v>42670</v>
      </c>
      <c r="R538" s="4">
        <f ca="1">+'Share Values'!CD532</f>
        <v>1092417.125</v>
      </c>
      <c r="S538" s="9">
        <f t="shared" ca="1" si="104"/>
        <v>9.24171250000001E-2</v>
      </c>
      <c r="T538" s="4">
        <f>+'Share Values'!C532</f>
        <v>14833.8</v>
      </c>
      <c r="U538" s="9">
        <f>Returns!T538/Returns!$T$18-1</f>
        <v>1.9182190281923361E-3</v>
      </c>
      <c r="V538" s="9"/>
      <c r="W538" s="17">
        <f t="shared" ca="1" si="105"/>
        <v>-5.0891660057065247E-3</v>
      </c>
      <c r="X538" s="17">
        <f t="shared" ca="1" si="106"/>
        <v>-5.0891660057065247E-3</v>
      </c>
      <c r="Y538" s="17">
        <f t="shared" ca="1" si="107"/>
        <v>-5.0891660057065247E-3</v>
      </c>
      <c r="Z538" s="17"/>
      <c r="AA538" s="17">
        <f t="shared" si="108"/>
        <v>1.7693616791376598E-3</v>
      </c>
      <c r="AB538" s="17">
        <f t="shared" ca="1" si="109"/>
        <v>-6.8585276848441845E-3</v>
      </c>
    </row>
    <row r="539" spans="2:28" x14ac:dyDescent="0.15">
      <c r="Q539" s="3">
        <f>+'Share Values'!E533</f>
        <v>42671</v>
      </c>
      <c r="R539" s="4">
        <f ca="1">+'Share Values'!CD533</f>
        <v>1095346.3619999997</v>
      </c>
      <c r="S539" s="9">
        <f t="shared" ca="1" si="104"/>
        <v>9.5346361999999685E-2</v>
      </c>
      <c r="T539" s="4">
        <f>+'Share Values'!C533</f>
        <v>14785.3</v>
      </c>
      <c r="U539" s="9">
        <f>Returns!T539/Returns!$T$18-1</f>
        <v>-1.3576127629109092E-3</v>
      </c>
      <c r="V539" s="9"/>
      <c r="W539" s="17">
        <f t="shared" ca="1" si="105"/>
        <v>2.6814272066630895E-3</v>
      </c>
      <c r="X539" s="17">
        <f t="shared" ca="1" si="106"/>
        <v>0</v>
      </c>
      <c r="Y539" s="17" t="str">
        <f t="shared" ca="1" si="107"/>
        <v/>
      </c>
      <c r="Z539" s="17"/>
      <c r="AA539" s="17">
        <f t="shared" si="108"/>
        <v>-3.2695600587846485E-3</v>
      </c>
      <c r="AB539" s="17">
        <f t="shared" ca="1" si="109"/>
        <v>5.950987265447738E-3</v>
      </c>
    </row>
    <row r="540" spans="2:28" x14ac:dyDescent="0.15">
      <c r="Q540" s="3">
        <f>+'Share Values'!E534</f>
        <v>42674</v>
      </c>
      <c r="R540" s="4">
        <f ca="1">+'Share Values'!CD534</f>
        <v>1093983.0119999999</v>
      </c>
      <c r="S540" s="9">
        <f t="shared" ca="1" si="104"/>
        <v>9.398301199999981E-2</v>
      </c>
      <c r="T540" s="4">
        <f>+'Share Values'!C534</f>
        <v>14787.3</v>
      </c>
      <c r="U540" s="9">
        <f>Returns!T540/Returns!$T$18-1</f>
        <v>-1.2225269158550045E-3</v>
      </c>
      <c r="V540" s="9"/>
      <c r="W540" s="17">
        <f t="shared" ca="1" si="105"/>
        <v>-1.2446747871700525E-3</v>
      </c>
      <c r="X540" s="17">
        <f t="shared" ca="1" si="106"/>
        <v>-1.2446747871700525E-3</v>
      </c>
      <c r="Y540" s="17">
        <f t="shared" ca="1" si="107"/>
        <v>-1.2446747871700525E-3</v>
      </c>
      <c r="Z540" s="17"/>
      <c r="AA540" s="17">
        <f t="shared" si="108"/>
        <v>1.3526949064268656E-4</v>
      </c>
      <c r="AB540" s="17">
        <f t="shared" ca="1" si="109"/>
        <v>-1.3799442778127391E-3</v>
      </c>
    </row>
    <row r="541" spans="2:28" x14ac:dyDescent="0.15">
      <c r="Q541" s="3">
        <f>+'Share Values'!E535</f>
        <v>42675</v>
      </c>
      <c r="R541" s="4">
        <f ca="1">+'Share Values'!CD535</f>
        <v>1093838.7119999998</v>
      </c>
      <c r="S541" s="9">
        <f t="shared" ca="1" si="104"/>
        <v>9.3838711999999935E-2</v>
      </c>
      <c r="T541" s="4">
        <f>+'Share Values'!C535</f>
        <v>14778.3</v>
      </c>
      <c r="U541" s="9">
        <f>Returns!T541/Returns!$T$18-1</f>
        <v>-1.8304132276061313E-3</v>
      </c>
      <c r="V541" s="9"/>
      <c r="W541" s="17">
        <f t="shared" ca="1" si="105"/>
        <v>-1.3190332794676962E-4</v>
      </c>
      <c r="X541" s="17">
        <f t="shared" ca="1" si="106"/>
        <v>-1.3190332794676962E-4</v>
      </c>
      <c r="Y541" s="17">
        <f t="shared" ca="1" si="107"/>
        <v>-1.3764139383701801E-3</v>
      </c>
      <c r="Z541" s="17"/>
      <c r="AA541" s="17">
        <f t="shared" si="108"/>
        <v>-6.0863037877101345E-4</v>
      </c>
      <c r="AB541" s="17">
        <f t="shared" ca="1" si="109"/>
        <v>4.7672705082424383E-4</v>
      </c>
    </row>
    <row r="542" spans="2:28" x14ac:dyDescent="0.15">
      <c r="Q542" s="3">
        <f>+'Share Values'!E536</f>
        <v>42676</v>
      </c>
      <c r="R542" s="4">
        <f ca="1">+'Share Values'!CD536</f>
        <v>1086735.1319999998</v>
      </c>
      <c r="S542" s="9">
        <f t="shared" ca="1" si="104"/>
        <v>8.6735131999999826E-2</v>
      </c>
      <c r="T542" s="4">
        <f>+'Share Values'!C536</f>
        <v>14594.7</v>
      </c>
      <c r="U542" s="9">
        <f>Returns!T542/Returns!$T$18-1</f>
        <v>-1.4231293987328919E-2</v>
      </c>
      <c r="V542" s="9"/>
      <c r="W542" s="17">
        <f t="shared" ca="1" si="105"/>
        <v>-6.4941749839989571E-3</v>
      </c>
      <c r="X542" s="17">
        <f t="shared" ca="1" si="106"/>
        <v>-6.4941749839989571E-3</v>
      </c>
      <c r="Y542" s="17">
        <f t="shared" ca="1" si="107"/>
        <v>-7.8616502494029961E-3</v>
      </c>
      <c r="Z542" s="17"/>
      <c r="AA542" s="17">
        <f t="shared" si="108"/>
        <v>-1.2423621120155826E-2</v>
      </c>
      <c r="AB542" s="17">
        <f t="shared" ca="1" si="109"/>
        <v>5.9294461361568684E-3</v>
      </c>
    </row>
    <row r="543" spans="2:28" x14ac:dyDescent="0.15">
      <c r="Q543" s="3">
        <f>+'Share Values'!E537</f>
        <v>42677</v>
      </c>
      <c r="R543" s="4">
        <f ca="1">+'Share Values'!CD537</f>
        <v>1084704.3019999999</v>
      </c>
      <c r="S543" s="9">
        <f t="shared" ca="1" si="104"/>
        <v>8.4704302000000009E-2</v>
      </c>
      <c r="T543" s="4">
        <f>+'Share Values'!C537</f>
        <v>14583.4</v>
      </c>
      <c r="U543" s="9">
        <f>Returns!T543/Returns!$T$18-1</f>
        <v>-1.4994529023194203E-2</v>
      </c>
      <c r="V543" s="9"/>
      <c r="W543" s="17">
        <f t="shared" ca="1" si="105"/>
        <v>-1.8687442231322127E-3</v>
      </c>
      <c r="X543" s="17">
        <f t="shared" ca="1" si="106"/>
        <v>-1.8687442231322127E-3</v>
      </c>
      <c r="Y543" s="17">
        <f t="shared" ca="1" si="107"/>
        <v>-9.7157030590473425E-3</v>
      </c>
      <c r="Z543" s="17"/>
      <c r="AA543" s="17">
        <f t="shared" si="108"/>
        <v>-7.7425366742733814E-4</v>
      </c>
      <c r="AB543" s="17">
        <f t="shared" ca="1" si="109"/>
        <v>-1.0944905557048745E-3</v>
      </c>
    </row>
    <row r="544" spans="2:28" x14ac:dyDescent="0.15">
      <c r="Q544" s="3">
        <f>+'Share Values'!E538</f>
        <v>42678</v>
      </c>
      <c r="R544" s="4">
        <f ca="1">+'Share Values'!CD538</f>
        <v>1074381.4019999998</v>
      </c>
      <c r="S544" s="9">
        <f t="shared" ca="1" si="104"/>
        <v>7.4381401999999763E-2</v>
      </c>
      <c r="T544" s="4">
        <f>+'Share Values'!C538</f>
        <v>14509.3</v>
      </c>
      <c r="U544" s="9">
        <f>Returns!T544/Returns!$T$18-1</f>
        <v>-1.9999459656611762E-2</v>
      </c>
      <c r="V544" s="9"/>
      <c r="W544" s="17">
        <f t="shared" ca="1" si="105"/>
        <v>-9.5167871842737339E-3</v>
      </c>
      <c r="X544" s="17">
        <f t="shared" ca="1" si="106"/>
        <v>-9.5167871842737339E-3</v>
      </c>
      <c r="Y544" s="17">
        <f t="shared" ca="1" si="107"/>
        <v>-1.9140027964962503E-2</v>
      </c>
      <c r="Z544" s="17"/>
      <c r="AA544" s="17">
        <f t="shared" si="108"/>
        <v>-5.0811196291674632E-3</v>
      </c>
      <c r="AB544" s="17">
        <f t="shared" ca="1" si="109"/>
        <v>-4.4356675551062708E-3</v>
      </c>
    </row>
    <row r="545" spans="17:28" x14ac:dyDescent="0.15">
      <c r="Q545" s="3">
        <f>+'Share Values'!E539</f>
        <v>42681</v>
      </c>
      <c r="R545" s="4">
        <f ca="1">+'Share Values'!CD539</f>
        <v>1073404.122</v>
      </c>
      <c r="S545" s="9">
        <f t="shared" ca="1" si="104"/>
        <v>7.3404121999999905E-2</v>
      </c>
      <c r="T545" s="4">
        <f>+'Share Values'!C539</f>
        <v>14652.5</v>
      </c>
      <c r="U545" s="9">
        <f>Returns!T545/Returns!$T$18-1</f>
        <v>-1.0327313007416183E-2</v>
      </c>
      <c r="V545" s="9"/>
      <c r="W545" s="17">
        <f t="shared" ca="1" si="105"/>
        <v>-9.0962110678804997E-4</v>
      </c>
      <c r="X545" s="17">
        <f t="shared" ca="1" si="106"/>
        <v>-9.0962110678804997E-4</v>
      </c>
      <c r="Y545" s="17">
        <f t="shared" ca="1" si="107"/>
        <v>-2.0032238898329058E-2</v>
      </c>
      <c r="Z545" s="17"/>
      <c r="AA545" s="17">
        <f t="shared" si="108"/>
        <v>9.8695319553665506E-3</v>
      </c>
      <c r="AB545" s="17">
        <f t="shared" ca="1" si="109"/>
        <v>-1.0779153062154601E-2</v>
      </c>
    </row>
    <row r="546" spans="17:28" x14ac:dyDescent="0.15">
      <c r="Q546" s="3">
        <f>+'Share Values'!E540</f>
        <v>42682</v>
      </c>
      <c r="R546" s="4">
        <f ca="1">+'Share Values'!CD540</f>
        <v>1073313.352</v>
      </c>
      <c r="S546" s="9">
        <f t="shared" ca="1" si="104"/>
        <v>7.3313351999999998E-2</v>
      </c>
      <c r="T546" s="4">
        <f>+'Share Values'!C540</f>
        <v>14656.8</v>
      </c>
      <c r="U546" s="9">
        <f>Returns!T546/Returns!$T$18-1</f>
        <v>-1.0036878436246233E-2</v>
      </c>
      <c r="V546" s="9"/>
      <c r="W546" s="17">
        <f t="shared" ca="1" si="105"/>
        <v>-8.4562745884420032E-5</v>
      </c>
      <c r="X546" s="17">
        <f t="shared" ca="1" si="106"/>
        <v>-8.4562745884420032E-5</v>
      </c>
      <c r="Y546" s="17">
        <f t="shared" ca="1" si="107"/>
        <v>-2.0115107663085996E-2</v>
      </c>
      <c r="Z546" s="17"/>
      <c r="AA546" s="17">
        <f t="shared" si="108"/>
        <v>2.9346527896256802E-4</v>
      </c>
      <c r="AB546" s="17">
        <f t="shared" ca="1" si="109"/>
        <v>-3.7802802484698805E-4</v>
      </c>
    </row>
    <row r="547" spans="17:28" x14ac:dyDescent="0.15">
      <c r="Q547" s="3">
        <f>+'Share Values'!E541</f>
        <v>42683</v>
      </c>
      <c r="R547" s="4">
        <f ca="1">+'Share Values'!CD541</f>
        <v>1069572.0119999999</v>
      </c>
      <c r="S547" s="9">
        <f t="shared" ca="1" si="104"/>
        <v>6.957201199999985E-2</v>
      </c>
      <c r="T547" s="4">
        <f>+'Share Values'!C541</f>
        <v>14759.9</v>
      </c>
      <c r="U547" s="9">
        <f>Returns!T547/Returns!$T$18-1</f>
        <v>-3.0732030205194993E-3</v>
      </c>
      <c r="V547" s="9"/>
      <c r="W547" s="17">
        <f t="shared" ca="1" si="105"/>
        <v>-3.4857853887949597E-3</v>
      </c>
      <c r="X547" s="17">
        <f t="shared" ca="1" si="106"/>
        <v>-3.4857853887949597E-3</v>
      </c>
      <c r="Y547" s="17">
        <f t="shared" ca="1" si="107"/>
        <v>-2.3530776103494966E-2</v>
      </c>
      <c r="Z547" s="17"/>
      <c r="AA547" s="17">
        <f t="shared" si="108"/>
        <v>7.0342776049343581E-3</v>
      </c>
      <c r="AB547" s="17">
        <f t="shared" ca="1" si="109"/>
        <v>-1.0520062993729318E-2</v>
      </c>
    </row>
    <row r="548" spans="17:28" x14ac:dyDescent="0.15">
      <c r="Q548" s="3">
        <f>+'Share Values'!E542</f>
        <v>42684</v>
      </c>
      <c r="R548" s="4">
        <f ca="1">+'Share Values'!CD542</f>
        <v>1066904.9419999998</v>
      </c>
      <c r="S548" s="9">
        <f t="shared" ca="1" si="104"/>
        <v>6.6904941999999856E-2</v>
      </c>
      <c r="T548" s="4">
        <f>+'Share Values'!C542</f>
        <v>14744.3</v>
      </c>
      <c r="U548" s="9">
        <f>Returns!T548/Returns!$T$18-1</f>
        <v>-4.1268726275548451E-3</v>
      </c>
      <c r="V548" s="9"/>
      <c r="W548" s="17">
        <f t="shared" ca="1" si="105"/>
        <v>-2.4935861915579283E-3</v>
      </c>
      <c r="X548" s="17">
        <f t="shared" ca="1" si="106"/>
        <v>-2.4935861915579283E-3</v>
      </c>
      <c r="Y548" s="17">
        <f t="shared" ca="1" si="107"/>
        <v>-2.5965686276684607E-2</v>
      </c>
      <c r="Z548" s="17"/>
      <c r="AA548" s="17">
        <f t="shared" si="108"/>
        <v>-1.0569177297949928E-3</v>
      </c>
      <c r="AB548" s="17">
        <f t="shared" ca="1" si="109"/>
        <v>-1.4366684617629355E-3</v>
      </c>
    </row>
    <row r="549" spans="17:28" x14ac:dyDescent="0.15">
      <c r="Q549" s="3">
        <f>+'Share Values'!E543</f>
        <v>42685</v>
      </c>
      <c r="R549" s="4">
        <f ca="1">+'Share Values'!CD543</f>
        <v>1052733.3419999999</v>
      </c>
      <c r="S549" s="9">
        <f t="shared" ca="1" si="104"/>
        <v>5.2733342000000016E-2</v>
      </c>
      <c r="T549" s="4">
        <f>+'Share Values'!C543</f>
        <v>14555.4</v>
      </c>
      <c r="U549" s="9">
        <f>Returns!T549/Returns!$T$18-1</f>
        <v>-1.6885730881975536E-2</v>
      </c>
      <c r="V549" s="9"/>
      <c r="W549" s="17">
        <f t="shared" ca="1" si="105"/>
        <v>-1.3282907822541379E-2</v>
      </c>
      <c r="X549" s="17">
        <f t="shared" ca="1" si="106"/>
        <v>-1.3282907822541379E-2</v>
      </c>
      <c r="Y549" s="17">
        <f t="shared" ca="1" si="107"/>
        <v>-3.8903694281863799E-2</v>
      </c>
      <c r="Z549" s="17"/>
      <c r="AA549" s="17">
        <f t="shared" si="108"/>
        <v>-1.2811730634889384E-2</v>
      </c>
      <c r="AB549" s="17">
        <f t="shared" ca="1" si="109"/>
        <v>-4.7117718765199434E-4</v>
      </c>
    </row>
    <row r="550" spans="17:28" x14ac:dyDescent="0.15">
      <c r="Q550" s="3">
        <f>+'Share Values'!E544</f>
        <v>42688</v>
      </c>
      <c r="R550" s="4">
        <f ca="1">+'Share Values'!CD544</f>
        <v>1062176.5119999999</v>
      </c>
      <c r="S550" s="9">
        <f t="shared" ca="1" si="104"/>
        <v>6.2176511999999962E-2</v>
      </c>
      <c r="T550" s="4">
        <f>+'Share Values'!C544</f>
        <v>14598.5</v>
      </c>
      <c r="U550" s="9">
        <f>Returns!T550/Returns!$T$18-1</f>
        <v>-1.3974630877922944E-2</v>
      </c>
      <c r="V550" s="9"/>
      <c r="W550" s="17">
        <f t="shared" ca="1" si="105"/>
        <v>8.9701443121956714E-3</v>
      </c>
      <c r="X550" s="17">
        <f t="shared" ca="1" si="106"/>
        <v>0</v>
      </c>
      <c r="Y550" s="17" t="str">
        <f t="shared" ca="1" si="107"/>
        <v/>
      </c>
      <c r="Z550" s="17"/>
      <c r="AA550" s="17">
        <f t="shared" si="108"/>
        <v>2.9611003476373021E-3</v>
      </c>
      <c r="AB550" s="17">
        <f t="shared" ca="1" si="109"/>
        <v>6.0090439645583693E-3</v>
      </c>
    </row>
    <row r="551" spans="17:28" x14ac:dyDescent="0.15">
      <c r="Q551" s="3">
        <f>+'Share Values'!E545</f>
        <v>42689</v>
      </c>
      <c r="R551" s="4">
        <f ca="1">+'Share Values'!CD545</f>
        <v>1070000.9319999998</v>
      </c>
      <c r="S551" s="9">
        <f t="shared" ca="1" si="104"/>
        <v>7.0000931999999905E-2</v>
      </c>
      <c r="T551" s="4">
        <f>+'Share Values'!C545</f>
        <v>14756.1</v>
      </c>
      <c r="U551" s="9">
        <f>Returns!T551/Returns!$T$18-1</f>
        <v>-3.3298661299254739E-3</v>
      </c>
      <c r="V551" s="9"/>
      <c r="W551" s="17">
        <f t="shared" ca="1" si="105"/>
        <v>7.3664027697875056E-3</v>
      </c>
      <c r="X551" s="17">
        <f t="shared" ca="1" si="106"/>
        <v>0</v>
      </c>
      <c r="Y551" s="17" t="str">
        <f t="shared" ca="1" si="107"/>
        <v/>
      </c>
      <c r="Z551" s="17"/>
      <c r="AA551" s="17">
        <f t="shared" si="108"/>
        <v>1.0795629687981645E-2</v>
      </c>
      <c r="AB551" s="17">
        <f t="shared" ca="1" si="109"/>
        <v>-3.4292269181941393E-3</v>
      </c>
    </row>
    <row r="552" spans="17:28" x14ac:dyDescent="0.15">
      <c r="Q552" s="3">
        <f>+'Share Values'!E546</f>
        <v>42690</v>
      </c>
      <c r="R552" s="4">
        <f ca="1">+'Share Values'!CD546</f>
        <v>1073001.2019999998</v>
      </c>
      <c r="S552" s="9">
        <f t="shared" ca="1" si="104"/>
        <v>7.300120199999971E-2</v>
      </c>
      <c r="T552" s="4">
        <f>+'Share Values'!C546</f>
        <v>14733.2</v>
      </c>
      <c r="U552" s="9">
        <f>Returns!T552/Returns!$T$18-1</f>
        <v>-4.8765990787144053E-3</v>
      </c>
      <c r="V552" s="9"/>
      <c r="W552" s="17">
        <f t="shared" ca="1" si="105"/>
        <v>2.8039882118533477E-3</v>
      </c>
      <c r="X552" s="17">
        <f t="shared" ca="1" si="106"/>
        <v>0</v>
      </c>
      <c r="Y552" s="17" t="str">
        <f t="shared" ca="1" si="107"/>
        <v/>
      </c>
      <c r="Z552" s="17"/>
      <c r="AA552" s="17">
        <f t="shared" si="108"/>
        <v>-1.5519005699338173E-3</v>
      </c>
      <c r="AB552" s="17">
        <f t="shared" ca="1" si="109"/>
        <v>4.355888781787165E-3</v>
      </c>
    </row>
    <row r="553" spans="17:28" x14ac:dyDescent="0.15">
      <c r="Q553" s="3">
        <f>+'Share Values'!E547</f>
        <v>42691</v>
      </c>
      <c r="R553" s="4">
        <f ca="1">+'Share Values'!CD547</f>
        <v>1081605.3119999999</v>
      </c>
      <c r="S553" s="9">
        <f t="shared" ca="1" si="104"/>
        <v>8.1605311999999985E-2</v>
      </c>
      <c r="T553" s="4">
        <f>+'Share Values'!C547</f>
        <v>14826.1</v>
      </c>
      <c r="U553" s="9">
        <f>Returns!T553/Returns!$T$18-1</f>
        <v>1.3981385170276361E-3</v>
      </c>
      <c r="V553" s="9"/>
      <c r="W553" s="17">
        <f t="shared" ca="1" si="105"/>
        <v>8.0187328625191956E-3</v>
      </c>
      <c r="X553" s="17">
        <f t="shared" ca="1" si="106"/>
        <v>0</v>
      </c>
      <c r="Y553" s="17" t="str">
        <f t="shared" ca="1" si="107"/>
        <v/>
      </c>
      <c r="Z553" s="17"/>
      <c r="AA553" s="17">
        <f t="shared" si="108"/>
        <v>6.3054869274834502E-3</v>
      </c>
      <c r="AB553" s="17">
        <f t="shared" ca="1" si="109"/>
        <v>1.7132459350357454E-3</v>
      </c>
    </row>
    <row r="554" spans="17:28" x14ac:dyDescent="0.15">
      <c r="Q554" s="3">
        <f>+'Share Values'!E548</f>
        <v>42692</v>
      </c>
      <c r="R554" s="4">
        <f ca="1">+'Share Values'!CD548</f>
        <v>1085582.452</v>
      </c>
      <c r="S554" s="9">
        <f t="shared" ca="1" si="104"/>
        <v>8.5582452000000142E-2</v>
      </c>
      <c r="T554" s="4">
        <f>+'Share Values'!C548</f>
        <v>14864</v>
      </c>
      <c r="U554" s="9">
        <f>Returns!T554/Returns!$T$18-1</f>
        <v>3.9580153187350753E-3</v>
      </c>
      <c r="V554" s="9"/>
      <c r="W554" s="17">
        <f t="shared" ca="1" si="105"/>
        <v>3.6770714380516267E-3</v>
      </c>
      <c r="X554" s="17">
        <f t="shared" ca="1" si="106"/>
        <v>0</v>
      </c>
      <c r="Y554" s="17" t="str">
        <f t="shared" ca="1" si="107"/>
        <v/>
      </c>
      <c r="Z554" s="17"/>
      <c r="AA554" s="17">
        <f t="shared" si="108"/>
        <v>2.5563027363906254E-3</v>
      </c>
      <c r="AB554" s="17">
        <f t="shared" ca="1" si="109"/>
        <v>1.1207687016610013E-3</v>
      </c>
    </row>
    <row r="555" spans="17:28" x14ac:dyDescent="0.15">
      <c r="Q555" s="3">
        <f>+'Share Values'!E549</f>
        <v>42695</v>
      </c>
      <c r="R555" s="4">
        <f ca="1">+'Share Values'!CD549</f>
        <v>1087481.2819999999</v>
      </c>
      <c r="S555" s="9">
        <f t="shared" ca="1" si="104"/>
        <v>8.7481281999999938E-2</v>
      </c>
      <c r="T555" s="4">
        <f>+'Share Values'!C549</f>
        <v>15039.9</v>
      </c>
      <c r="U555" s="9">
        <f>Returns!T555/Returns!$T$18-1</f>
        <v>1.5838815567293052E-2</v>
      </c>
      <c r="V555" s="9"/>
      <c r="W555" s="17">
        <f t="shared" ca="1" si="105"/>
        <v>1.7491347584899231E-3</v>
      </c>
      <c r="X555" s="17">
        <f t="shared" ca="1" si="106"/>
        <v>0</v>
      </c>
      <c r="Y555" s="17" t="str">
        <f t="shared" ca="1" si="107"/>
        <v/>
      </c>
      <c r="Z555" s="17"/>
      <c r="AA555" s="17">
        <f t="shared" si="108"/>
        <v>1.1833961248654434E-2</v>
      </c>
      <c r="AB555" s="17">
        <f t="shared" ca="1" si="109"/>
        <v>-1.0084826490164511E-2</v>
      </c>
    </row>
    <row r="556" spans="17:28" x14ac:dyDescent="0.15">
      <c r="Q556" s="3">
        <f>+'Share Values'!E550</f>
        <v>42696</v>
      </c>
      <c r="R556" s="4">
        <f ca="1">+'Share Values'!CD550</f>
        <v>1093244.8319999999</v>
      </c>
      <c r="S556" s="9">
        <f t="shared" ca="1" si="104"/>
        <v>9.3244831999999889E-2</v>
      </c>
      <c r="T556" s="4">
        <f>+'Share Values'!C550</f>
        <v>15100.4</v>
      </c>
      <c r="U556" s="9">
        <f>Returns!T556/Returns!$T$18-1</f>
        <v>1.9925162440731059E-2</v>
      </c>
      <c r="V556" s="9"/>
      <c r="W556" s="17">
        <f t="shared" ca="1" si="105"/>
        <v>5.299907313714991E-3</v>
      </c>
      <c r="X556" s="17">
        <f t="shared" ca="1" si="106"/>
        <v>0</v>
      </c>
      <c r="Y556" s="17" t="str">
        <f t="shared" ca="1" si="107"/>
        <v/>
      </c>
      <c r="Z556" s="17"/>
      <c r="AA556" s="17">
        <f t="shared" si="108"/>
        <v>4.0226331292096962E-3</v>
      </c>
      <c r="AB556" s="17">
        <f t="shared" ca="1" si="109"/>
        <v>1.2772741845052948E-3</v>
      </c>
    </row>
    <row r="557" spans="17:28" x14ac:dyDescent="0.15">
      <c r="Q557" s="3">
        <f>+'Share Values'!E551</f>
        <v>42697</v>
      </c>
      <c r="R557" s="4">
        <f ca="1">+'Share Values'!CD551</f>
        <v>1095605.662</v>
      </c>
      <c r="S557" s="9">
        <f t="shared" ca="1" si="104"/>
        <v>9.5605662000000091E-2</v>
      </c>
      <c r="T557" s="4">
        <f>+'Share Values'!C551</f>
        <v>15080.9</v>
      </c>
      <c r="U557" s="9">
        <f>Returns!T557/Returns!$T$18-1</f>
        <v>1.8608075431937099E-2</v>
      </c>
      <c r="V557" s="9"/>
      <c r="W557" s="17">
        <f t="shared" ca="1" si="105"/>
        <v>2.1594705329466279E-3</v>
      </c>
      <c r="X557" s="17">
        <f t="shared" ca="1" si="106"/>
        <v>0</v>
      </c>
      <c r="Y557" s="17" t="str">
        <f t="shared" ca="1" si="107"/>
        <v/>
      </c>
      <c r="Z557" s="17"/>
      <c r="AA557" s="17">
        <f t="shared" si="108"/>
        <v>-1.2913565203570565E-3</v>
      </c>
      <c r="AB557" s="17">
        <f t="shared" ca="1" si="109"/>
        <v>3.4508270533036844E-3</v>
      </c>
    </row>
    <row r="558" spans="17:28" x14ac:dyDescent="0.15">
      <c r="Q558" s="3">
        <f>+'Share Values'!E552</f>
        <v>42698</v>
      </c>
      <c r="R558" s="4">
        <f ca="1">+'Share Values'!CD552</f>
        <v>1100145.4019999998</v>
      </c>
      <c r="S558" s="9">
        <f t="shared" ca="1" si="104"/>
        <v>0.10014540199999966</v>
      </c>
      <c r="T558" s="4">
        <f>+'Share Values'!C552</f>
        <v>15075.2</v>
      </c>
      <c r="U558" s="9">
        <f>Returns!T558/Returns!$T$18-1</f>
        <v>1.8223080767828082E-2</v>
      </c>
      <c r="V558" s="9"/>
      <c r="W558" s="17">
        <f t="shared" ca="1" si="105"/>
        <v>4.1435893930235057E-3</v>
      </c>
      <c r="X558" s="17">
        <f t="shared" ca="1" si="106"/>
        <v>0</v>
      </c>
      <c r="Y558" s="17" t="str">
        <f t="shared" ca="1" si="107"/>
        <v/>
      </c>
      <c r="Z558" s="17"/>
      <c r="AA558" s="17">
        <f t="shared" si="108"/>
        <v>-3.7796152749491885E-4</v>
      </c>
      <c r="AB558" s="17">
        <f t="shared" ca="1" si="109"/>
        <v>4.5215509205184246E-3</v>
      </c>
    </row>
    <row r="559" spans="17:28" x14ac:dyDescent="0.15">
      <c r="Q559" s="3">
        <f>+'Share Values'!E553</f>
        <v>42699</v>
      </c>
      <c r="R559" s="4">
        <f ca="1">+'Share Values'!CD553</f>
        <v>1101362.1119999997</v>
      </c>
      <c r="S559" s="9">
        <f t="shared" ca="1" si="104"/>
        <v>0.10136211199999967</v>
      </c>
      <c r="T559" s="4">
        <f>+'Share Values'!C553</f>
        <v>15075.4</v>
      </c>
      <c r="U559" s="9">
        <f>Returns!T559/Returns!$T$18-1</f>
        <v>1.8236589352533583E-2</v>
      </c>
      <c r="V559" s="9"/>
      <c r="W559" s="17">
        <f t="shared" ca="1" si="105"/>
        <v>1.105953811003646E-3</v>
      </c>
      <c r="X559" s="17">
        <f t="shared" ca="1" si="106"/>
        <v>0</v>
      </c>
      <c r="Y559" s="17" t="str">
        <f t="shared" ca="1" si="107"/>
        <v/>
      </c>
      <c r="Z559" s="17"/>
      <c r="AA559" s="17">
        <f t="shared" si="108"/>
        <v>1.32668223307153E-5</v>
      </c>
      <c r="AB559" s="17">
        <f t="shared" ca="1" si="109"/>
        <v>1.0926869886729307E-3</v>
      </c>
    </row>
    <row r="560" spans="17:28" x14ac:dyDescent="0.15">
      <c r="Q560" s="3">
        <f>+'Share Values'!E554</f>
        <v>42702</v>
      </c>
      <c r="R560" s="4">
        <f ca="1">+'Share Values'!CD554</f>
        <v>1102953.557</v>
      </c>
      <c r="S560" s="9">
        <f t="shared" ca="1" si="104"/>
        <v>0.10295355699999997</v>
      </c>
      <c r="T560" s="4">
        <f>+'Share Values'!C554</f>
        <v>15015.4</v>
      </c>
      <c r="U560" s="9">
        <f>Returns!T560/Returns!$T$18-1</f>
        <v>1.418401394085933E-2</v>
      </c>
      <c r="V560" s="9"/>
      <c r="W560" s="17">
        <f t="shared" ca="1" si="105"/>
        <v>1.4449788881063519E-3</v>
      </c>
      <c r="X560" s="17">
        <f t="shared" ca="1" si="106"/>
        <v>0</v>
      </c>
      <c r="Y560" s="17" t="str">
        <f t="shared" ca="1" si="107"/>
        <v/>
      </c>
      <c r="Z560" s="17"/>
      <c r="AA560" s="17">
        <f t="shared" si="108"/>
        <v>-3.9799938973427151E-3</v>
      </c>
      <c r="AB560" s="17">
        <f t="shared" ca="1" si="109"/>
        <v>5.424972785449067E-3</v>
      </c>
    </row>
    <row r="561" spans="17:28" x14ac:dyDescent="0.15">
      <c r="Q561" s="3">
        <f>+'Share Values'!E555</f>
        <v>42703</v>
      </c>
      <c r="R561" s="4">
        <f ca="1">+'Share Values'!CD555</f>
        <v>1100314.1240000001</v>
      </c>
      <c r="S561" s="9">
        <f t="shared" ca="1" si="104"/>
        <v>0.10031412400000006</v>
      </c>
      <c r="T561" s="4">
        <f>+'Share Values'!C555</f>
        <v>14999.8</v>
      </c>
      <c r="U561" s="9">
        <f>Returns!T561/Returns!$T$18-1</f>
        <v>1.3130344333824207E-2</v>
      </c>
      <c r="V561" s="9"/>
      <c r="W561" s="17">
        <f t="shared" ca="1" si="105"/>
        <v>-2.3930590578801203E-3</v>
      </c>
      <c r="X561" s="17">
        <f t="shared" ca="1" si="106"/>
        <v>-2.3930590578801203E-3</v>
      </c>
      <c r="Y561" s="17">
        <f t="shared" ca="1" si="107"/>
        <v>-2.3930590578801203E-3</v>
      </c>
      <c r="Z561" s="17"/>
      <c r="AA561" s="17">
        <f t="shared" si="108"/>
        <v>-1.0389333617486507E-3</v>
      </c>
      <c r="AB561" s="17">
        <f t="shared" ca="1" si="109"/>
        <v>-1.3541256961314696E-3</v>
      </c>
    </row>
    <row r="562" spans="17:28" x14ac:dyDescent="0.15">
      <c r="Q562" s="3">
        <f>+'Share Values'!E556</f>
        <v>42704</v>
      </c>
      <c r="R562" s="4">
        <f ca="1">+'Share Values'!CD556</f>
        <v>1098339.9439999999</v>
      </c>
      <c r="S562" s="9">
        <f t="shared" ca="1" si="104"/>
        <v>9.8339943999999901E-2</v>
      </c>
      <c r="T562" s="4">
        <f>+'Share Values'!C556</f>
        <v>15082.9</v>
      </c>
      <c r="U562" s="9">
        <f>Returns!T562/Returns!$T$18-1</f>
        <v>1.8743161278992782E-2</v>
      </c>
      <c r="V562" s="9"/>
      <c r="W562" s="17">
        <f t="shared" ca="1" si="105"/>
        <v>-1.7941967270431736E-3</v>
      </c>
      <c r="X562" s="17">
        <f t="shared" ca="1" si="106"/>
        <v>-1.7941967270431736E-3</v>
      </c>
      <c r="Y562" s="17">
        <f t="shared" ca="1" si="107"/>
        <v>-4.1829621661940708E-3</v>
      </c>
      <c r="Z562" s="17"/>
      <c r="AA562" s="17">
        <f t="shared" si="108"/>
        <v>5.5400738676516514E-3</v>
      </c>
      <c r="AB562" s="17">
        <f t="shared" ca="1" si="109"/>
        <v>-7.334270594694825E-3</v>
      </c>
    </row>
    <row r="563" spans="17:28" x14ac:dyDescent="0.15">
      <c r="Q563" s="3">
        <f>+'Share Values'!E557</f>
        <v>42705</v>
      </c>
      <c r="R563" s="4">
        <f ca="1">+'Share Values'!CD557</f>
        <v>1097555.514</v>
      </c>
      <c r="S563" s="9">
        <f t="shared" ca="1" si="104"/>
        <v>9.7555513999999954E-2</v>
      </c>
      <c r="T563" s="4">
        <f>+'Share Values'!C557</f>
        <v>15027.5</v>
      </c>
      <c r="U563" s="9">
        <f>Returns!T563/Returns!$T$18-1</f>
        <v>1.5001283315547065E-2</v>
      </c>
      <c r="V563" s="9"/>
      <c r="W563" s="17">
        <f t="shared" ca="1" si="105"/>
        <v>-7.1419600487543367E-4</v>
      </c>
      <c r="X563" s="17">
        <f t="shared" ca="1" si="106"/>
        <v>-7.1419600487543367E-4</v>
      </c>
      <c r="Y563" s="17">
        <f t="shared" ca="1" si="107"/>
        <v>-4.8941707162019066E-3</v>
      </c>
      <c r="Z563" s="17"/>
      <c r="AA563" s="17">
        <f t="shared" si="108"/>
        <v>-3.6730337004157176E-3</v>
      </c>
      <c r="AB563" s="17">
        <f t="shared" ca="1" si="109"/>
        <v>2.958837695540284E-3</v>
      </c>
    </row>
    <row r="564" spans="17:28" x14ac:dyDescent="0.15">
      <c r="Q564" s="3">
        <f>+'Share Values'!E558</f>
        <v>42706</v>
      </c>
      <c r="R564" s="4">
        <f ca="1">+'Share Values'!CD558</f>
        <v>1101559.7239999999</v>
      </c>
      <c r="S564" s="9">
        <f t="shared" ca="1" si="104"/>
        <v>0.10155972399999991</v>
      </c>
      <c r="T564" s="4">
        <f>+'Share Values'!C558</f>
        <v>15052.5</v>
      </c>
      <c r="U564" s="9">
        <f>Returns!T564/Returns!$T$18-1</f>
        <v>1.6689856403744541E-2</v>
      </c>
      <c r="V564" s="9"/>
      <c r="W564" s="17">
        <f t="shared" ca="1" si="105"/>
        <v>3.648298376641268E-3</v>
      </c>
      <c r="X564" s="17">
        <f t="shared" ca="1" si="106"/>
        <v>0</v>
      </c>
      <c r="Y564" s="17" t="str">
        <f t="shared" ca="1" si="107"/>
        <v/>
      </c>
      <c r="Z564" s="17"/>
      <c r="AA564" s="17">
        <f t="shared" si="108"/>
        <v>1.6636167027117565E-3</v>
      </c>
      <c r="AB564" s="17">
        <f t="shared" ca="1" si="109"/>
        <v>1.9846816739295114E-3</v>
      </c>
    </row>
    <row r="565" spans="17:28" x14ac:dyDescent="0.15">
      <c r="Q565" s="3">
        <f>+'Share Values'!E559</f>
        <v>42709</v>
      </c>
      <c r="R565" s="4">
        <f ca="1">+'Share Values'!CD559</f>
        <v>1102709.5439999998</v>
      </c>
      <c r="S565" s="9">
        <f t="shared" ca="1" si="104"/>
        <v>0.10270954399999965</v>
      </c>
      <c r="T565" s="4">
        <f>+'Share Values'!C559</f>
        <v>15095.2</v>
      </c>
      <c r="U565" s="9">
        <f>Returns!T565/Returns!$T$18-1</f>
        <v>1.9573939238386018E-2</v>
      </c>
      <c r="V565" s="9"/>
      <c r="W565" s="17">
        <f t="shared" ca="1" si="105"/>
        <v>1.0438108574128968E-3</v>
      </c>
      <c r="X565" s="17">
        <f t="shared" ca="1" si="106"/>
        <v>0</v>
      </c>
      <c r="Y565" s="17" t="str">
        <f t="shared" ca="1" si="107"/>
        <v/>
      </c>
      <c r="Z565" s="17"/>
      <c r="AA565" s="17">
        <f t="shared" si="108"/>
        <v>2.8367380833749234E-3</v>
      </c>
      <c r="AB565" s="17">
        <f t="shared" ca="1" si="109"/>
        <v>-1.7929272259620266E-3</v>
      </c>
    </row>
    <row r="566" spans="17:28" x14ac:dyDescent="0.15">
      <c r="Q566" s="3">
        <f>+'Share Values'!E560</f>
        <v>42710</v>
      </c>
      <c r="R566" s="4">
        <f ca="1">+'Share Values'!CD560</f>
        <v>1099679.1140000001</v>
      </c>
      <c r="S566" s="9">
        <f t="shared" ca="1" si="104"/>
        <v>9.9679113999999958E-2</v>
      </c>
      <c r="T566" s="4">
        <f>+'Share Values'!C560</f>
        <v>15125.8</v>
      </c>
      <c r="U566" s="9">
        <f>Returns!T566/Returns!$T$18-1</f>
        <v>2.164075269833976E-2</v>
      </c>
      <c r="V566" s="9"/>
      <c r="W566" s="17">
        <f t="shared" ca="1" si="105"/>
        <v>-2.7481670186756402E-3</v>
      </c>
      <c r="X566" s="17">
        <f t="shared" ca="1" si="106"/>
        <v>-2.7481670186756402E-3</v>
      </c>
      <c r="Y566" s="17">
        <f t="shared" ca="1" si="107"/>
        <v>-2.7481670186756402E-3</v>
      </c>
      <c r="Z566" s="17"/>
      <c r="AA566" s="17">
        <f t="shared" si="108"/>
        <v>2.0271344533360214E-3</v>
      </c>
      <c r="AB566" s="17">
        <f t="shared" ca="1" si="109"/>
        <v>-4.7753014720116616E-3</v>
      </c>
    </row>
    <row r="567" spans="17:28" x14ac:dyDescent="0.15">
      <c r="Q567" s="3">
        <f>+'Share Values'!E561</f>
        <v>42711</v>
      </c>
      <c r="R567" s="4">
        <f ca="1">+'Share Values'!CD561</f>
        <v>1101276.4139999999</v>
      </c>
      <c r="S567" s="9">
        <f t="shared" ca="1" si="104"/>
        <v>0.10127641399999998</v>
      </c>
      <c r="T567" s="4">
        <f>+'Share Values'!C561</f>
        <v>15237.8</v>
      </c>
      <c r="U567" s="9">
        <f>Returns!T567/Returns!$T$18-1</f>
        <v>2.920556013346487E-2</v>
      </c>
      <c r="V567" s="9"/>
      <c r="W567" s="17">
        <f t="shared" ca="1" si="105"/>
        <v>1.4525146287354129E-3</v>
      </c>
      <c r="X567" s="17">
        <f t="shared" ca="1" si="106"/>
        <v>0</v>
      </c>
      <c r="Y567" s="17" t="str">
        <f t="shared" ca="1" si="107"/>
        <v/>
      </c>
      <c r="Z567" s="17"/>
      <c r="AA567" s="17">
        <f t="shared" si="108"/>
        <v>7.4045670311653211E-3</v>
      </c>
      <c r="AB567" s="17">
        <f t="shared" ca="1" si="109"/>
        <v>-5.9520524024299082E-3</v>
      </c>
    </row>
    <row r="568" spans="17:28" x14ac:dyDescent="0.15">
      <c r="Q568" s="3">
        <f>+'Share Values'!E562</f>
        <v>42712</v>
      </c>
      <c r="R568" s="4">
        <f ca="1">+'Share Values'!CD562</f>
        <v>1104108.4339999999</v>
      </c>
      <c r="S568" s="9">
        <f t="shared" ca="1" si="104"/>
        <v>0.10410843399999981</v>
      </c>
      <c r="T568" s="4">
        <f>+'Share Values'!C562</f>
        <v>15295.2</v>
      </c>
      <c r="U568" s="9">
        <f>Returns!T568/Returns!$T$18-1</f>
        <v>3.3082523943966491E-2</v>
      </c>
      <c r="V568" s="9"/>
      <c r="W568" s="17">
        <f t="shared" ca="1" si="105"/>
        <v>2.5715796361367449E-3</v>
      </c>
      <c r="X568" s="17">
        <f t="shared" ca="1" si="106"/>
        <v>0</v>
      </c>
      <c r="Y568" s="17" t="str">
        <f t="shared" ca="1" si="107"/>
        <v/>
      </c>
      <c r="Z568" s="17"/>
      <c r="AA568" s="17">
        <f t="shared" si="108"/>
        <v>3.7669479846174081E-3</v>
      </c>
      <c r="AB568" s="17">
        <f t="shared" ca="1" si="109"/>
        <v>-1.1953683484806632E-3</v>
      </c>
    </row>
    <row r="569" spans="17:28" x14ac:dyDescent="0.15">
      <c r="Q569" s="3">
        <f>+'Share Values'!E563</f>
        <v>42713</v>
      </c>
      <c r="R569" s="4">
        <f ca="1">+'Share Values'!CD563</f>
        <v>1101665.6239999998</v>
      </c>
      <c r="S569" s="9">
        <f t="shared" ca="1" si="104"/>
        <v>0.10166562399999979</v>
      </c>
      <c r="T569" s="4">
        <f>+'Share Values'!C563</f>
        <v>15312.2</v>
      </c>
      <c r="U569" s="9">
        <f>Returns!T569/Returns!$T$18-1</f>
        <v>3.4230753643940792E-2</v>
      </c>
      <c r="V569" s="9"/>
      <c r="W569" s="17">
        <f t="shared" ca="1" si="105"/>
        <v>-2.2124729100656548E-3</v>
      </c>
      <c r="X569" s="17">
        <f t="shared" ca="1" si="106"/>
        <v>-2.2124729100656548E-3</v>
      </c>
      <c r="Y569" s="17">
        <f t="shared" ca="1" si="107"/>
        <v>-2.2124729100656548E-3</v>
      </c>
      <c r="Z569" s="17"/>
      <c r="AA569" s="17">
        <f t="shared" si="108"/>
        <v>1.111459804383097E-3</v>
      </c>
      <c r="AB569" s="17">
        <f t="shared" ca="1" si="109"/>
        <v>-3.3239327144487518E-3</v>
      </c>
    </row>
    <row r="570" spans="17:28" x14ac:dyDescent="0.15">
      <c r="Q570" s="3">
        <f>+'Share Values'!E564</f>
        <v>42716</v>
      </c>
      <c r="R570" s="4">
        <f ca="1">+'Share Values'!CD564</f>
        <v>1096810.8540000001</v>
      </c>
      <c r="S570" s="9">
        <f t="shared" ca="1" si="104"/>
        <v>9.6810854000000113E-2</v>
      </c>
      <c r="T570" s="4">
        <f>+'Share Values'!C564</f>
        <v>15287.7</v>
      </c>
      <c r="U570" s="9">
        <f>Returns!T570/Returns!$T$18-1</f>
        <v>3.2575952017507293E-2</v>
      </c>
      <c r="V570" s="9"/>
      <c r="W570" s="17">
        <f t="shared" ca="1" si="105"/>
        <v>-4.4067545489644422E-3</v>
      </c>
      <c r="X570" s="17">
        <f t="shared" ca="1" si="106"/>
        <v>-4.4067545489644422E-3</v>
      </c>
      <c r="Y570" s="17">
        <f t="shared" ca="1" si="107"/>
        <v>-6.6094776339692407E-3</v>
      </c>
      <c r="Z570" s="17"/>
      <c r="AA570" s="17">
        <f t="shared" si="108"/>
        <v>-1.6000313475529326E-3</v>
      </c>
      <c r="AB570" s="17">
        <f t="shared" ca="1" si="109"/>
        <v>-2.8067232014115095E-3</v>
      </c>
    </row>
    <row r="571" spans="17:28" x14ac:dyDescent="0.15">
      <c r="Q571" s="3">
        <f>+'Share Values'!E565</f>
        <v>42717</v>
      </c>
      <c r="R571" s="4">
        <f ca="1">+'Share Values'!CD565</f>
        <v>1096122.1439999999</v>
      </c>
      <c r="S571" s="9">
        <f t="shared" ca="1" si="104"/>
        <v>9.6122143999999965E-2</v>
      </c>
      <c r="T571" s="4">
        <f>+'Share Values'!C565</f>
        <v>15385.3</v>
      </c>
      <c r="U571" s="9">
        <f>Returns!T571/Returns!$T$18-1</f>
        <v>3.9168141353830288E-2</v>
      </c>
      <c r="V571" s="9"/>
      <c r="W571" s="17">
        <f t="shared" ca="1" si="105"/>
        <v>-6.2792048190307703E-4</v>
      </c>
      <c r="X571" s="17">
        <f t="shared" ca="1" si="106"/>
        <v>-6.2792048190307703E-4</v>
      </c>
      <c r="Y571" s="17">
        <f t="shared" ca="1" si="107"/>
        <v>-7.2332478894913121E-3</v>
      </c>
      <c r="Z571" s="17"/>
      <c r="AA571" s="17">
        <f t="shared" si="108"/>
        <v>6.3842173773687172E-3</v>
      </c>
      <c r="AB571" s="17">
        <f t="shared" ca="1" si="109"/>
        <v>-7.0121378592717942E-3</v>
      </c>
    </row>
    <row r="572" spans="17:28" x14ac:dyDescent="0.15">
      <c r="Q572" s="3">
        <f>+'Share Values'!E566</f>
        <v>42718</v>
      </c>
      <c r="R572" s="4">
        <f ca="1">+'Share Values'!CD566</f>
        <v>1088208.8939999999</v>
      </c>
      <c r="S572" s="9">
        <f t="shared" ca="1" si="104"/>
        <v>8.8208893999999871E-2</v>
      </c>
      <c r="T572" s="4">
        <f>+'Share Values'!C566</f>
        <v>15197.2</v>
      </c>
      <c r="U572" s="9">
        <f>Returns!T572/Returns!$T$18-1</f>
        <v>2.6463317438232048E-2</v>
      </c>
      <c r="V572" s="9"/>
      <c r="W572" s="17">
        <f t="shared" ca="1" si="105"/>
        <v>-7.219314054839443E-3</v>
      </c>
      <c r="X572" s="17">
        <f t="shared" ca="1" si="106"/>
        <v>-7.219314054839443E-3</v>
      </c>
      <c r="Y572" s="17">
        <f t="shared" ca="1" si="107"/>
        <v>-1.4400342856179971E-2</v>
      </c>
      <c r="Z572" s="17"/>
      <c r="AA572" s="17">
        <f t="shared" si="108"/>
        <v>-1.2225955944960343E-2</v>
      </c>
      <c r="AB572" s="17">
        <f t="shared" ca="1" si="109"/>
        <v>5.0066418901208998E-3</v>
      </c>
    </row>
    <row r="573" spans="17:28" x14ac:dyDescent="0.15">
      <c r="Q573" s="3">
        <f>+'Share Values'!E567</f>
        <v>42719</v>
      </c>
      <c r="R573" s="4">
        <f ca="1">+'Share Values'!CD567</f>
        <v>1088335.6339999998</v>
      </c>
      <c r="S573" s="9">
        <f t="shared" ca="1" si="104"/>
        <v>8.8335633999999885E-2</v>
      </c>
      <c r="T573" s="4">
        <f>+'Share Values'!C567</f>
        <v>15218.3</v>
      </c>
      <c r="U573" s="9">
        <f>Returns!T573/Returns!$T$18-1</f>
        <v>2.7888473124670687E-2</v>
      </c>
      <c r="V573" s="9"/>
      <c r="W573" s="17">
        <f t="shared" ca="1" si="105"/>
        <v>1.1646660921327268E-4</v>
      </c>
      <c r="X573" s="17">
        <f t="shared" ca="1" si="106"/>
        <v>0</v>
      </c>
      <c r="Y573" s="17" t="str">
        <f t="shared" ca="1" si="107"/>
        <v/>
      </c>
      <c r="Z573" s="17"/>
      <c r="AA573" s="17">
        <f t="shared" si="108"/>
        <v>1.3884136551469695E-3</v>
      </c>
      <c r="AB573" s="17">
        <f t="shared" ca="1" si="109"/>
        <v>-1.2719470459336968E-3</v>
      </c>
    </row>
    <row r="574" spans="17:28" x14ac:dyDescent="0.15">
      <c r="Q574" s="3">
        <f>+'Share Values'!E568</f>
        <v>42720</v>
      </c>
      <c r="R574" s="4">
        <f ca="1">+'Share Values'!CD568</f>
        <v>1089407.9639999999</v>
      </c>
      <c r="S574" s="9">
        <f t="shared" ca="1" si="104"/>
        <v>8.940796399999984E-2</v>
      </c>
      <c r="T574" s="4">
        <f>+'Share Values'!C568</f>
        <v>15252.2</v>
      </c>
      <c r="U574" s="9">
        <f>Returns!T574/Returns!$T$18-1</f>
        <v>3.0178178232266761E-2</v>
      </c>
      <c r="V574" s="9"/>
      <c r="W574" s="17">
        <f t="shared" ca="1" si="105"/>
        <v>9.852934761116483E-4</v>
      </c>
      <c r="X574" s="17">
        <f t="shared" ca="1" si="106"/>
        <v>0</v>
      </c>
      <c r="Y574" s="17" t="str">
        <f t="shared" ca="1" si="107"/>
        <v/>
      </c>
      <c r="Z574" s="17"/>
      <c r="AA574" s="17">
        <f t="shared" si="108"/>
        <v>2.2275812672900575E-3</v>
      </c>
      <c r="AB574" s="17">
        <f t="shared" ca="1" si="109"/>
        <v>-1.2422877911784092E-3</v>
      </c>
    </row>
    <row r="575" spans="17:28" x14ac:dyDescent="0.15">
      <c r="Q575" s="3">
        <f>+'Share Values'!E569</f>
        <v>42723</v>
      </c>
      <c r="R575" s="4">
        <f ca="1">+'Share Values'!CD569</f>
        <v>1086216.2339999997</v>
      </c>
      <c r="S575" s="9">
        <f t="shared" ca="1" si="104"/>
        <v>8.621623399999967E-2</v>
      </c>
      <c r="T575" s="4">
        <f>+'Share Values'!C569</f>
        <v>15269.9</v>
      </c>
      <c r="U575" s="9">
        <f>Returns!T575/Returns!$T$18-1</f>
        <v>3.137368797871054E-2</v>
      </c>
      <c r="V575" s="9"/>
      <c r="W575" s="17">
        <f t="shared" ca="1" si="105"/>
        <v>-2.9297839794387714E-3</v>
      </c>
      <c r="X575" s="17">
        <f t="shared" ca="1" si="106"/>
        <v>-2.9297839794387714E-3</v>
      </c>
      <c r="Y575" s="17">
        <f t="shared" ca="1" si="107"/>
        <v>-2.9297839794387714E-3</v>
      </c>
      <c r="Z575" s="17"/>
      <c r="AA575" s="17">
        <f t="shared" si="108"/>
        <v>1.1604883229958673E-3</v>
      </c>
      <c r="AB575" s="17">
        <f t="shared" ca="1" si="109"/>
        <v>-4.0902723024346388E-3</v>
      </c>
    </row>
    <row r="576" spans="17:28" x14ac:dyDescent="0.15">
      <c r="Q576" s="3">
        <f>+'Share Values'!E570</f>
        <v>42724</v>
      </c>
      <c r="R576" s="4">
        <f ca="1">+'Share Values'!CD570</f>
        <v>1088793.6039999998</v>
      </c>
      <c r="S576" s="9">
        <f t="shared" ca="1" si="104"/>
        <v>8.8793603999999915E-2</v>
      </c>
      <c r="T576" s="4">
        <f>+'Share Values'!C570</f>
        <v>15293</v>
      </c>
      <c r="U576" s="9">
        <f>Returns!T576/Returns!$T$18-1</f>
        <v>3.2933929512205085E-2</v>
      </c>
      <c r="V576" s="9"/>
      <c r="W576" s="17">
        <f t="shared" ca="1" si="105"/>
        <v>2.3727964279349756E-3</v>
      </c>
      <c r="X576" s="17">
        <f t="shared" ca="1" si="106"/>
        <v>0</v>
      </c>
      <c r="Y576" s="17" t="str">
        <f t="shared" ca="1" si="107"/>
        <v/>
      </c>
      <c r="Z576" s="17"/>
      <c r="AA576" s="17">
        <f t="shared" si="108"/>
        <v>1.5127800444010298E-3</v>
      </c>
      <c r="AB576" s="17">
        <f t="shared" ca="1" si="109"/>
        <v>8.6001638353394583E-4</v>
      </c>
    </row>
    <row r="577" spans="17:28" x14ac:dyDescent="0.15">
      <c r="Q577" s="3">
        <f>+'Share Values'!E571</f>
        <v>42725</v>
      </c>
      <c r="R577" s="4">
        <f ca="1">+'Share Values'!CD571</f>
        <v>1089388.264</v>
      </c>
      <c r="S577" s="9">
        <f t="shared" ca="1" si="104"/>
        <v>8.9388263999999884E-2</v>
      </c>
      <c r="T577" s="4">
        <f>+'Share Values'!C571</f>
        <v>15305.9</v>
      </c>
      <c r="U577" s="9">
        <f>Returns!T577/Returns!$T$18-1</f>
        <v>3.3805233225715048E-2</v>
      </c>
      <c r="V577" s="9"/>
      <c r="W577" s="17">
        <f t="shared" ca="1" si="105"/>
        <v>5.4616411945795917E-4</v>
      </c>
      <c r="X577" s="17">
        <f t="shared" ca="1" si="106"/>
        <v>0</v>
      </c>
      <c r="Y577" s="17" t="str">
        <f t="shared" ca="1" si="107"/>
        <v/>
      </c>
      <c r="Z577" s="17"/>
      <c r="AA577" s="17">
        <f t="shared" si="108"/>
        <v>8.4352318054015107E-4</v>
      </c>
      <c r="AB577" s="17">
        <f t="shared" ca="1" si="109"/>
        <v>-2.973590610821919E-4</v>
      </c>
    </row>
    <row r="578" spans="17:28" x14ac:dyDescent="0.15">
      <c r="Q578" s="3">
        <f>+'Share Values'!E572</f>
        <v>42726</v>
      </c>
      <c r="R578" s="4">
        <f ca="1">+'Share Values'!CD572</f>
        <v>1091591.4040000001</v>
      </c>
      <c r="S578" s="9">
        <f t="shared" ca="1" si="104"/>
        <v>9.1591404000000098E-2</v>
      </c>
      <c r="T578" s="4">
        <f>+'Share Values'!C572</f>
        <v>15335.2</v>
      </c>
      <c r="U578" s="9">
        <f>Returns!T578/Returns!$T$18-1</f>
        <v>3.5784240885082585E-2</v>
      </c>
      <c r="V578" s="9"/>
      <c r="W578" s="17">
        <f t="shared" ca="1" si="105"/>
        <v>2.0223643606280817E-3</v>
      </c>
      <c r="X578" s="17">
        <f t="shared" ca="1" si="106"/>
        <v>0</v>
      </c>
      <c r="Y578" s="17" t="str">
        <f t="shared" ca="1" si="107"/>
        <v/>
      </c>
      <c r="Z578" s="17"/>
      <c r="AA578" s="17">
        <f t="shared" si="108"/>
        <v>1.9142944877466039E-3</v>
      </c>
      <c r="AB578" s="17">
        <f t="shared" ca="1" si="109"/>
        <v>1.0806987288147774E-4</v>
      </c>
    </row>
    <row r="579" spans="17:28" x14ac:dyDescent="0.15">
      <c r="Q579" s="3">
        <f>+'Share Values'!E573</f>
        <v>42727</v>
      </c>
      <c r="R579" s="4">
        <f ca="1">+'Share Values'!CD573</f>
        <v>1090431.6439999999</v>
      </c>
      <c r="S579" s="9">
        <f t="shared" ca="1" si="104"/>
        <v>9.0431643999999922E-2</v>
      </c>
      <c r="T579" s="4">
        <f>+'Share Values'!C573</f>
        <v>15328.2</v>
      </c>
      <c r="U579" s="9">
        <f>Returns!T579/Returns!$T$18-1</f>
        <v>3.5311440420387141E-2</v>
      </c>
      <c r="V579" s="9"/>
      <c r="W579" s="17">
        <f t="shared" ca="1" si="105"/>
        <v>-1.0624488208229588E-3</v>
      </c>
      <c r="X579" s="17">
        <f t="shared" ca="1" si="106"/>
        <v>-1.0624488208229588E-3</v>
      </c>
      <c r="Y579" s="17">
        <f t="shared" ca="1" si="107"/>
        <v>-1.0624488208229588E-3</v>
      </c>
      <c r="Z579" s="17"/>
      <c r="AA579" s="17">
        <f t="shared" si="108"/>
        <v>-4.5646616933592288E-4</v>
      </c>
      <c r="AB579" s="17">
        <f t="shared" ca="1" si="109"/>
        <v>-6.0598265148703589E-4</v>
      </c>
    </row>
    <row r="580" spans="17:28" x14ac:dyDescent="0.15">
      <c r="Q580" s="3">
        <f>+'Share Values'!E574</f>
        <v>42732</v>
      </c>
      <c r="R580" s="4">
        <f ca="1">+'Share Values'!CD574</f>
        <v>1097738.2711999998</v>
      </c>
      <c r="S580" s="9">
        <f t="shared" ca="1" si="104"/>
        <v>9.7738271199999893E-2</v>
      </c>
      <c r="T580" s="4">
        <f>+'Share Values'!C574</f>
        <v>15361.1</v>
      </c>
      <c r="U580" s="9">
        <f>Returns!T580/Returns!$T$18-1</f>
        <v>3.7533602604455263E-2</v>
      </c>
      <c r="V580" s="9"/>
      <c r="W580" s="17">
        <f t="shared" ca="1" si="105"/>
        <v>6.7006742148432163E-3</v>
      </c>
      <c r="X580" s="17">
        <f t="shared" ca="1" si="106"/>
        <v>0</v>
      </c>
      <c r="Y580" s="17" t="str">
        <f t="shared" ca="1" si="107"/>
        <v/>
      </c>
      <c r="Z580" s="17"/>
      <c r="AA580" s="17">
        <f t="shared" si="108"/>
        <v>2.1463707415090294E-3</v>
      </c>
      <c r="AB580" s="17">
        <f t="shared" ca="1" si="109"/>
        <v>4.5543034733341869E-3</v>
      </c>
    </row>
    <row r="581" spans="17:28" x14ac:dyDescent="0.15">
      <c r="Q581" s="3">
        <f>+'Share Values'!E575</f>
        <v>42733</v>
      </c>
      <c r="R581" s="4">
        <f ca="1">+'Share Values'!CD575</f>
        <v>1104203.8611999999</v>
      </c>
      <c r="S581" s="9">
        <f t="shared" ca="1" si="104"/>
        <v>0.10420386120000003</v>
      </c>
      <c r="T581" s="4">
        <f>+'Share Values'!C575</f>
        <v>15422.1</v>
      </c>
      <c r="U581" s="9">
        <f>Returns!T581/Returns!$T$18-1</f>
        <v>4.1653720939657246E-2</v>
      </c>
      <c r="V581" s="9"/>
      <c r="W581" s="17">
        <f t="shared" ca="1" si="105"/>
        <v>5.8899194549646428E-3</v>
      </c>
      <c r="X581" s="17">
        <f t="shared" ca="1" si="106"/>
        <v>0</v>
      </c>
      <c r="Y581" s="17" t="str">
        <f t="shared" ca="1" si="107"/>
        <v/>
      </c>
      <c r="Z581" s="17"/>
      <c r="AA581" s="17">
        <f t="shared" si="108"/>
        <v>3.9710697801589312E-3</v>
      </c>
      <c r="AB581" s="17">
        <f t="shared" ca="1" si="109"/>
        <v>1.9188496748057116E-3</v>
      </c>
    </row>
    <row r="582" spans="17:28" x14ac:dyDescent="0.15">
      <c r="Q582" s="3">
        <f>+'Share Values'!E576</f>
        <v>42734</v>
      </c>
      <c r="R582" s="4">
        <f ca="1">+'Share Values'!CD576</f>
        <v>1103370.6412</v>
      </c>
      <c r="S582" s="9">
        <f t="shared" ca="1" si="104"/>
        <v>0.10337064119999995</v>
      </c>
      <c r="T582" s="4">
        <f>+'Share Values'!C576</f>
        <v>15287.6</v>
      </c>
      <c r="U582" s="9">
        <f>Returns!T582/Returns!$T$18-1</f>
        <v>3.256919772515432E-2</v>
      </c>
      <c r="V582" s="9"/>
      <c r="W582" s="17">
        <f t="shared" ca="1" si="105"/>
        <v>-7.5458892083068996E-4</v>
      </c>
      <c r="X582" s="17">
        <f t="shared" ca="1" si="106"/>
        <v>-7.5458892083068996E-4</v>
      </c>
      <c r="Y582" s="17">
        <f t="shared" ca="1" si="107"/>
        <v>-7.5458892083068996E-4</v>
      </c>
      <c r="Z582" s="17"/>
      <c r="AA582" s="17">
        <f t="shared" si="108"/>
        <v>-8.7212506727358807E-3</v>
      </c>
      <c r="AB582" s="17">
        <f t="shared" ca="1" si="109"/>
        <v>7.9666617519051908E-3</v>
      </c>
    </row>
    <row r="583" spans="17:28" x14ac:dyDescent="0.15">
      <c r="Q583" s="3">
        <f>+'Share Values'!E577</f>
        <v>42738</v>
      </c>
      <c r="R583" s="4">
        <f ca="1">+'Share Values'!CD577</f>
        <v>1113200.7711999998</v>
      </c>
      <c r="S583" s="9">
        <f t="shared" ca="1" si="104"/>
        <v>0.11320077119999983</v>
      </c>
      <c r="T583" s="4">
        <f>+'Share Values'!C577</f>
        <v>15403</v>
      </c>
      <c r="U583" s="9">
        <f>Returns!T583/Returns!$T$18-1</f>
        <v>4.0363651100274289E-2</v>
      </c>
      <c r="V583" s="9"/>
      <c r="W583" s="17">
        <f t="shared" ca="1" si="105"/>
        <v>8.9091821305928853E-3</v>
      </c>
      <c r="X583" s="17">
        <f t="shared" ca="1" si="106"/>
        <v>0</v>
      </c>
      <c r="Y583" s="17" t="str">
        <f t="shared" ca="1" si="107"/>
        <v/>
      </c>
      <c r="Z583" s="17"/>
      <c r="AA583" s="17">
        <f t="shared" si="108"/>
        <v>7.5486014809387214E-3</v>
      </c>
      <c r="AB583" s="17">
        <f t="shared" ca="1" si="109"/>
        <v>1.3605806496541639E-3</v>
      </c>
    </row>
    <row r="584" spans="17:28" x14ac:dyDescent="0.15">
      <c r="Q584" s="3">
        <f>+'Share Values'!E578</f>
        <v>42739</v>
      </c>
      <c r="R584" s="4">
        <f ca="1">+'Share Values'!CD578</f>
        <v>1121379.0011999998</v>
      </c>
      <c r="S584" s="9">
        <f t="shared" ca="1" si="104"/>
        <v>0.12137900119999978</v>
      </c>
      <c r="T584" s="4">
        <f>+'Share Values'!C578</f>
        <v>15516.8</v>
      </c>
      <c r="U584" s="9">
        <f>Returns!T584/Returns!$T$18-1</f>
        <v>4.8050035797749358E-2</v>
      </c>
      <c r="V584" s="9"/>
      <c r="W584" s="17">
        <f t="shared" ca="1" si="105"/>
        <v>7.346590311093637E-3</v>
      </c>
      <c r="X584" s="17">
        <f t="shared" ca="1" si="106"/>
        <v>0</v>
      </c>
      <c r="Y584" s="17" t="str">
        <f t="shared" ca="1" si="107"/>
        <v/>
      </c>
      <c r="Z584" s="17"/>
      <c r="AA584" s="17">
        <f t="shared" si="108"/>
        <v>7.3881711354930601E-3</v>
      </c>
      <c r="AB584" s="17">
        <f t="shared" ca="1" si="109"/>
        <v>-4.1580824399423122E-5</v>
      </c>
    </row>
    <row r="585" spans="17:28" x14ac:dyDescent="0.15">
      <c r="Q585" s="3">
        <f>+'Share Values'!E579</f>
        <v>42740</v>
      </c>
      <c r="R585" s="4">
        <f ca="1">+'Share Values'!CD579</f>
        <v>1124612.5911999997</v>
      </c>
      <c r="S585" s="9">
        <f t="shared" ca="1" si="104"/>
        <v>0.12461259119999957</v>
      </c>
      <c r="T585" s="4">
        <f>+'Share Values'!C579</f>
        <v>15586.6</v>
      </c>
      <c r="U585" s="9">
        <f>Returns!T585/Returns!$T$18-1</f>
        <v>5.2764531859997188E-2</v>
      </c>
      <c r="V585" s="9"/>
      <c r="W585" s="17">
        <f t="shared" ca="1" si="105"/>
        <v>2.8835835132809962E-3</v>
      </c>
      <c r="X585" s="17">
        <f t="shared" ca="1" si="106"/>
        <v>0</v>
      </c>
      <c r="Y585" s="17" t="str">
        <f t="shared" ca="1" si="107"/>
        <v/>
      </c>
      <c r="Z585" s="17"/>
      <c r="AA585" s="17">
        <f t="shared" si="108"/>
        <v>4.4983501752939858E-3</v>
      </c>
      <c r="AB585" s="17">
        <f t="shared" ca="1" si="109"/>
        <v>-1.6147666620129897E-3</v>
      </c>
    </row>
    <row r="586" spans="17:28" x14ac:dyDescent="0.15">
      <c r="Q586" s="3">
        <f>+'Share Values'!E580</f>
        <v>42741</v>
      </c>
      <c r="R586" s="4">
        <f ca="1">+'Share Values'!CD580</f>
        <v>1117314.4712</v>
      </c>
      <c r="S586" s="9">
        <f t="shared" ca="1" si="104"/>
        <v>0.11731447120000005</v>
      </c>
      <c r="T586" s="4">
        <f>+'Share Values'!C580</f>
        <v>15496.1</v>
      </c>
      <c r="U586" s="9">
        <f>Returns!T586/Returns!$T$18-1</f>
        <v>4.6651897280721943E-2</v>
      </c>
      <c r="V586" s="9"/>
      <c r="W586" s="17">
        <f t="shared" ca="1" si="105"/>
        <v>-6.4894525075629428E-3</v>
      </c>
      <c r="X586" s="17">
        <f t="shared" ca="1" si="106"/>
        <v>-6.4894525075629428E-3</v>
      </c>
      <c r="Y586" s="17">
        <f t="shared" ca="1" si="107"/>
        <v>-6.4894525075629428E-3</v>
      </c>
      <c r="Z586" s="17"/>
      <c r="AA586" s="17">
        <f t="shared" si="108"/>
        <v>-5.8062694878934229E-3</v>
      </c>
      <c r="AB586" s="17">
        <f t="shared" ca="1" si="109"/>
        <v>-6.8318301966951989E-4</v>
      </c>
    </row>
    <row r="587" spans="17:28" x14ac:dyDescent="0.15">
      <c r="Q587" s="3">
        <f>+'Share Values'!E581</f>
        <v>42744</v>
      </c>
      <c r="R587" s="4">
        <f ca="1">+'Share Values'!CD581</f>
        <v>1117334.6812</v>
      </c>
      <c r="S587" s="9">
        <f t="shared" ca="1" si="104"/>
        <v>0.11733468120000001</v>
      </c>
      <c r="T587" s="4">
        <f>+'Share Values'!C581</f>
        <v>15389</v>
      </c>
      <c r="U587" s="9">
        <f>Returns!T587/Returns!$T$18-1</f>
        <v>3.9418050170883623E-2</v>
      </c>
      <c r="V587" s="9"/>
      <c r="W587" s="17">
        <f t="shared" ca="1" si="105"/>
        <v>1.8088014181127932E-5</v>
      </c>
      <c r="X587" s="17">
        <f t="shared" ca="1" si="106"/>
        <v>0</v>
      </c>
      <c r="Y587" s="17" t="str">
        <f t="shared" ca="1" si="107"/>
        <v/>
      </c>
      <c r="Z587" s="17"/>
      <c r="AA587" s="17">
        <f t="shared" si="108"/>
        <v>-6.9114164209059803E-3</v>
      </c>
      <c r="AB587" s="17">
        <f t="shared" ca="1" si="109"/>
        <v>6.9295044350871082E-3</v>
      </c>
    </row>
    <row r="588" spans="17:28" x14ac:dyDescent="0.15">
      <c r="Q588" s="3">
        <f>+'Share Values'!E582</f>
        <v>42745</v>
      </c>
      <c r="R588" s="4">
        <f ca="1">+'Share Values'!CD582</f>
        <v>1125175.4611999998</v>
      </c>
      <c r="S588" s="9">
        <f t="shared" ca="1" si="104"/>
        <v>0.12517546119999978</v>
      </c>
      <c r="T588" s="4">
        <f>+'Share Values'!C582</f>
        <v>15426.3</v>
      </c>
      <c r="U588" s="9">
        <f>Returns!T588/Returns!$T$18-1</f>
        <v>4.1937401218474335E-2</v>
      </c>
      <c r="V588" s="9"/>
      <c r="W588" s="17">
        <f t="shared" ca="1" si="105"/>
        <v>7.0173960693487025E-3</v>
      </c>
      <c r="X588" s="17">
        <f t="shared" ca="1" si="106"/>
        <v>0</v>
      </c>
      <c r="Y588" s="17" t="str">
        <f t="shared" ca="1" si="107"/>
        <v/>
      </c>
      <c r="Z588" s="17"/>
      <c r="AA588" s="17">
        <f t="shared" si="108"/>
        <v>2.4238092143737955E-3</v>
      </c>
      <c r="AB588" s="17">
        <f t="shared" ca="1" si="109"/>
        <v>4.593586854974907E-3</v>
      </c>
    </row>
    <row r="589" spans="17:28" x14ac:dyDescent="0.15">
      <c r="Q589" s="3">
        <f>+'Share Values'!E583</f>
        <v>42746</v>
      </c>
      <c r="R589" s="4">
        <f ca="1">+'Share Values'!CD583</f>
        <v>1128299.8311999999</v>
      </c>
      <c r="S589" s="9">
        <f t="shared" ca="1" si="104"/>
        <v>0.12829983119999988</v>
      </c>
      <c r="T589" s="4">
        <f>+'Share Values'!C583</f>
        <v>15491.5</v>
      </c>
      <c r="U589" s="9">
        <f>Returns!T589/Returns!$T$18-1</f>
        <v>4.6341199832493629E-2</v>
      </c>
      <c r="V589" s="9"/>
      <c r="W589" s="17">
        <f t="shared" ca="1" si="105"/>
        <v>2.7767846951336494E-3</v>
      </c>
      <c r="X589" s="17">
        <f t="shared" ca="1" si="106"/>
        <v>0</v>
      </c>
      <c r="Y589" s="17" t="str">
        <f t="shared" ca="1" si="107"/>
        <v/>
      </c>
      <c r="Z589" s="17"/>
      <c r="AA589" s="17">
        <f t="shared" si="108"/>
        <v>4.2265481677394856E-3</v>
      </c>
      <c r="AB589" s="17">
        <f t="shared" ca="1" si="109"/>
        <v>-1.4497634726058362E-3</v>
      </c>
    </row>
    <row r="590" spans="17:28" x14ac:dyDescent="0.15">
      <c r="Q590" s="3">
        <f>+'Share Values'!E584</f>
        <v>42747</v>
      </c>
      <c r="R590" s="4">
        <f ca="1">+'Share Values'!CD584</f>
        <v>1134721.8811999999</v>
      </c>
      <c r="S590" s="9">
        <f t="shared" ca="1" si="104"/>
        <v>0.13472188119999995</v>
      </c>
      <c r="T590" s="4">
        <f>+'Share Values'!C584</f>
        <v>15418.2</v>
      </c>
      <c r="U590" s="9">
        <f>Returns!T590/Returns!$T$18-1</f>
        <v>4.139030353789841E-2</v>
      </c>
      <c r="V590" s="9"/>
      <c r="W590" s="17">
        <f t="shared" ca="1" si="105"/>
        <v>5.6917938143887792E-3</v>
      </c>
      <c r="X590" s="17">
        <f t="shared" ca="1" si="106"/>
        <v>0</v>
      </c>
      <c r="Y590" s="17" t="str">
        <f t="shared" ca="1" si="107"/>
        <v/>
      </c>
      <c r="Z590" s="17"/>
      <c r="AA590" s="17">
        <f t="shared" si="108"/>
        <v>-4.7316270212697242E-3</v>
      </c>
      <c r="AB590" s="17">
        <f t="shared" ca="1" si="109"/>
        <v>1.0423420835658503E-2</v>
      </c>
    </row>
    <row r="591" spans="17:28" x14ac:dyDescent="0.15">
      <c r="Q591" s="3">
        <f>+'Share Values'!E585</f>
        <v>42748</v>
      </c>
      <c r="R591" s="4">
        <f ca="1">+'Share Values'!CD585</f>
        <v>1140925.0411999999</v>
      </c>
      <c r="S591" s="9">
        <f t="shared" ca="1" si="104"/>
        <v>0.14092504119999982</v>
      </c>
      <c r="T591" s="4">
        <f>+'Share Values'!C585</f>
        <v>15497.3</v>
      </c>
      <c r="U591" s="9">
        <f>Returns!T591/Returns!$T$18-1</f>
        <v>4.6732948788955397E-2</v>
      </c>
      <c r="V591" s="9"/>
      <c r="W591" s="17">
        <f t="shared" ca="1" si="105"/>
        <v>5.4666787543040662E-3</v>
      </c>
      <c r="X591" s="17">
        <f t="shared" ca="1" si="106"/>
        <v>0</v>
      </c>
      <c r="Y591" s="17" t="str">
        <f t="shared" ca="1" si="107"/>
        <v/>
      </c>
      <c r="Z591" s="17"/>
      <c r="AA591" s="17">
        <f t="shared" si="108"/>
        <v>5.1303005538907431E-3</v>
      </c>
      <c r="AB591" s="17">
        <f t="shared" ca="1" si="109"/>
        <v>3.3637820041332311E-4</v>
      </c>
    </row>
    <row r="592" spans="17:28" x14ac:dyDescent="0.15">
      <c r="Q592" s="3">
        <f>+'Share Values'!E586</f>
        <v>42751</v>
      </c>
      <c r="R592" s="4">
        <f ca="1">+'Share Values'!CD586</f>
        <v>1137823.4812</v>
      </c>
      <c r="S592" s="9">
        <f t="shared" ca="1" si="104"/>
        <v>0.1378234812000001</v>
      </c>
      <c r="T592" s="4">
        <f>+'Share Values'!C586</f>
        <v>15479.3</v>
      </c>
      <c r="U592" s="9">
        <f>Returns!T592/Returns!$T$18-1</f>
        <v>4.5517176165453144E-2</v>
      </c>
      <c r="V592" s="9"/>
      <c r="W592" s="17">
        <f t="shared" ca="1" si="105"/>
        <v>-2.7184607997889909E-3</v>
      </c>
      <c r="X592" s="17">
        <f t="shared" ca="1" si="106"/>
        <v>-2.7184607997889909E-3</v>
      </c>
      <c r="Y592" s="17">
        <f t="shared" ca="1" si="107"/>
        <v>-2.7184607997889909E-3</v>
      </c>
      <c r="Z592" s="17"/>
      <c r="AA592" s="17">
        <f t="shared" si="108"/>
        <v>-1.1614926471062992E-3</v>
      </c>
      <c r="AB592" s="17">
        <f t="shared" ca="1" si="109"/>
        <v>-1.5569681526826917E-3</v>
      </c>
    </row>
    <row r="593" spans="17:28" x14ac:dyDescent="0.15">
      <c r="Q593" s="3">
        <f>+'Share Values'!E587</f>
        <v>42752</v>
      </c>
      <c r="R593" s="4">
        <f ca="1">+'Share Values'!CD587</f>
        <v>1142184.6111999997</v>
      </c>
      <c r="S593" s="9">
        <f t="shared" ca="1" si="104"/>
        <v>0.14218461119999959</v>
      </c>
      <c r="T593" s="4">
        <f>+'Share Values'!C587</f>
        <v>15441.4</v>
      </c>
      <c r="U593" s="9">
        <f>Returns!T593/Returns!$T$18-1</f>
        <v>4.2957299363745705E-2</v>
      </c>
      <c r="V593" s="9"/>
      <c r="W593" s="17">
        <f t="shared" ca="1" si="105"/>
        <v>3.8328704513992395E-3</v>
      </c>
      <c r="X593" s="17">
        <f t="shared" ca="1" si="106"/>
        <v>0</v>
      </c>
      <c r="Y593" s="17" t="str">
        <f t="shared" ca="1" si="107"/>
        <v/>
      </c>
      <c r="Z593" s="17"/>
      <c r="AA593" s="17">
        <f t="shared" si="108"/>
        <v>-2.4484311306066653E-3</v>
      </c>
      <c r="AB593" s="17">
        <f t="shared" ca="1" si="109"/>
        <v>6.2813015820059048E-3</v>
      </c>
    </row>
    <row r="594" spans="17:28" x14ac:dyDescent="0.15">
      <c r="Q594" s="3">
        <f>+'Share Values'!E588</f>
        <v>42753</v>
      </c>
      <c r="R594" s="4">
        <f ca="1">+'Share Values'!CD588</f>
        <v>1137953.8012000001</v>
      </c>
      <c r="S594" s="9">
        <f t="shared" ca="1" si="104"/>
        <v>0.13795380120000011</v>
      </c>
      <c r="T594" s="4">
        <f>+'Share Values'!C588</f>
        <v>15397.9</v>
      </c>
      <c r="U594" s="9">
        <f>Returns!T594/Returns!$T$18-1</f>
        <v>4.0019182190281999E-2</v>
      </c>
      <c r="V594" s="9"/>
      <c r="W594" s="17">
        <f t="shared" ca="1" si="105"/>
        <v>-3.70413850660678E-3</v>
      </c>
      <c r="X594" s="17">
        <f t="shared" ca="1" si="106"/>
        <v>-3.70413850660678E-3</v>
      </c>
      <c r="Y594" s="17">
        <f t="shared" ca="1" si="107"/>
        <v>-3.70413850660678E-3</v>
      </c>
      <c r="Z594" s="17"/>
      <c r="AA594" s="17">
        <f t="shared" si="108"/>
        <v>-2.8171020762366439E-3</v>
      </c>
      <c r="AB594" s="17">
        <f t="shared" ca="1" si="109"/>
        <v>-8.8703643037013613E-4</v>
      </c>
    </row>
    <row r="595" spans="17:28" x14ac:dyDescent="0.15">
      <c r="Q595" s="3">
        <f>+'Share Values'!E589</f>
        <v>42754</v>
      </c>
      <c r="R595" s="4">
        <f ca="1">+'Share Values'!CD589</f>
        <v>1136343.8111999999</v>
      </c>
      <c r="S595" s="9">
        <f t="shared" ca="1" si="104"/>
        <v>0.13634381119999994</v>
      </c>
      <c r="T595" s="4">
        <f>+'Share Values'!C589</f>
        <v>15409.8</v>
      </c>
      <c r="U595" s="9">
        <f>Returns!T595/Returns!$T$18-1</f>
        <v>4.082294298026401E-2</v>
      </c>
      <c r="V595" s="9"/>
      <c r="W595" s="17">
        <f t="shared" ca="1" si="105"/>
        <v>-1.4148113906754523E-3</v>
      </c>
      <c r="X595" s="17">
        <f t="shared" ca="1" si="106"/>
        <v>-1.4148113906754523E-3</v>
      </c>
      <c r="Y595" s="17">
        <f t="shared" ca="1" si="107"/>
        <v>-5.1137092399304862E-3</v>
      </c>
      <c r="Z595" s="17"/>
      <c r="AA595" s="17">
        <f t="shared" si="108"/>
        <v>7.7283265899885656E-4</v>
      </c>
      <c r="AB595" s="17">
        <f t="shared" ca="1" si="109"/>
        <v>-2.1876440496743088E-3</v>
      </c>
    </row>
    <row r="596" spans="17:28" x14ac:dyDescent="0.15">
      <c r="Q596" s="3">
        <f>+'Share Values'!E590</f>
        <v>42755</v>
      </c>
      <c r="R596" s="4">
        <f ca="1">+'Share Values'!CD590</f>
        <v>1137577.9811999998</v>
      </c>
      <c r="S596" s="9">
        <f t="shared" ca="1" si="104"/>
        <v>0.13757798119999975</v>
      </c>
      <c r="T596" s="4">
        <f>+'Share Values'!C590</f>
        <v>15547.9</v>
      </c>
      <c r="U596" s="9">
        <f>Returns!T596/Returns!$T$18-1</f>
        <v>5.0150620719467298E-2</v>
      </c>
      <c r="V596" s="9"/>
      <c r="W596" s="17">
        <f t="shared" ca="1" si="105"/>
        <v>1.0860885480572513E-3</v>
      </c>
      <c r="X596" s="17">
        <f t="shared" ca="1" si="106"/>
        <v>0</v>
      </c>
      <c r="Y596" s="17" t="str">
        <f t="shared" ca="1" si="107"/>
        <v/>
      </c>
      <c r="Z596" s="17"/>
      <c r="AA596" s="17">
        <f t="shared" si="108"/>
        <v>8.9618294851327995E-3</v>
      </c>
      <c r="AB596" s="17">
        <f t="shared" ca="1" si="109"/>
        <v>-7.8757409370755482E-3</v>
      </c>
    </row>
    <row r="597" spans="17:28" x14ac:dyDescent="0.15">
      <c r="Q597" s="3">
        <f>+'Share Values'!E591</f>
        <v>42758</v>
      </c>
      <c r="R597" s="4">
        <f ca="1">+'Share Values'!CD591</f>
        <v>1138533.9811999998</v>
      </c>
      <c r="S597" s="9">
        <f t="shared" ca="1" si="104"/>
        <v>0.13853398119999971</v>
      </c>
      <c r="T597" s="4">
        <f>+'Share Values'!C591</f>
        <v>15480.1</v>
      </c>
      <c r="U597" s="9">
        <f>Returns!T597/Returns!$T$18-1</f>
        <v>4.5571210504275594E-2</v>
      </c>
      <c r="V597" s="9"/>
      <c r="W597" s="17">
        <f t="shared" ca="1" si="105"/>
        <v>8.4038194813818023E-4</v>
      </c>
      <c r="X597" s="17">
        <f t="shared" ca="1" si="106"/>
        <v>0</v>
      </c>
      <c r="Y597" s="17" t="str">
        <f t="shared" ca="1" si="107"/>
        <v/>
      </c>
      <c r="Z597" s="17"/>
      <c r="AA597" s="17">
        <f t="shared" si="108"/>
        <v>-4.3607175245531371E-3</v>
      </c>
      <c r="AB597" s="17">
        <f t="shared" ca="1" si="109"/>
        <v>5.2010994726913173E-3</v>
      </c>
    </row>
    <row r="598" spans="17:28" x14ac:dyDescent="0.15">
      <c r="Q598" s="3">
        <f>+'Share Values'!E592</f>
        <v>42759</v>
      </c>
      <c r="R598" s="4">
        <f ca="1">+'Share Values'!CD592</f>
        <v>1150015.4112</v>
      </c>
      <c r="S598" s="9">
        <f t="shared" ca="1" si="104"/>
        <v>0.15001541120000006</v>
      </c>
      <c r="T598" s="4">
        <f>+'Share Values'!C592</f>
        <v>15610.7</v>
      </c>
      <c r="U598" s="9">
        <f>Returns!T598/Returns!$T$18-1</f>
        <v>5.4392316317019462E-2</v>
      </c>
      <c r="V598" s="9"/>
      <c r="W598" s="17">
        <f t="shared" ca="1" si="105"/>
        <v>1.0084398173077602E-2</v>
      </c>
      <c r="X598" s="17">
        <f t="shared" ca="1" si="106"/>
        <v>0</v>
      </c>
      <c r="Y598" s="17" t="str">
        <f t="shared" ca="1" si="107"/>
        <v/>
      </c>
      <c r="Z598" s="17"/>
      <c r="AA598" s="17">
        <f t="shared" si="108"/>
        <v>8.4366380062144142E-3</v>
      </c>
      <c r="AB598" s="17">
        <f t="shared" ca="1" si="109"/>
        <v>1.647760166863188E-3</v>
      </c>
    </row>
    <row r="599" spans="17:28" x14ac:dyDescent="0.15">
      <c r="Q599" s="3">
        <f>+'Share Values'!E593</f>
        <v>42760</v>
      </c>
      <c r="R599" s="4">
        <f ca="1">+'Share Values'!CD593</f>
        <v>1152792.7311999998</v>
      </c>
      <c r="S599" s="9">
        <f t="shared" ca="1" si="104"/>
        <v>0.1527927311999997</v>
      </c>
      <c r="T599" s="4">
        <f>+'Share Values'!C593</f>
        <v>15643.8</v>
      </c>
      <c r="U599" s="9">
        <f>Returns!T599/Returns!$T$18-1</f>
        <v>5.6627987085793086E-2</v>
      </c>
      <c r="V599" s="9"/>
      <c r="W599" s="17">
        <f t="shared" ca="1" si="105"/>
        <v>2.4150285056629972E-3</v>
      </c>
      <c r="X599" s="17">
        <f t="shared" ca="1" si="106"/>
        <v>0</v>
      </c>
      <c r="Y599" s="17" t="str">
        <f t="shared" ca="1" si="107"/>
        <v/>
      </c>
      <c r="Z599" s="17"/>
      <c r="AA599" s="17">
        <f t="shared" si="108"/>
        <v>2.1203405356582383E-3</v>
      </c>
      <c r="AB599" s="17">
        <f t="shared" ca="1" si="109"/>
        <v>2.9468797000475888E-4</v>
      </c>
    </row>
    <row r="600" spans="17:28" x14ac:dyDescent="0.15">
      <c r="Q600" s="3">
        <f>+'Share Values'!E594</f>
        <v>42761</v>
      </c>
      <c r="R600" s="4">
        <f ca="1">+'Share Values'!CD594</f>
        <v>1149127.6512</v>
      </c>
      <c r="S600" s="9">
        <f t="shared" ca="1" si="104"/>
        <v>0.14912765119999993</v>
      </c>
      <c r="T600" s="4">
        <f>+'Share Values'!C594</f>
        <v>15643.8</v>
      </c>
      <c r="U600" s="9">
        <f>Returns!T600/Returns!$T$18-1</f>
        <v>5.6627987085793086E-2</v>
      </c>
      <c r="V600" s="9"/>
      <c r="W600" s="17">
        <f t="shared" ca="1" si="105"/>
        <v>-3.1793052652099307E-3</v>
      </c>
      <c r="X600" s="17">
        <f t="shared" ca="1" si="106"/>
        <v>-3.1793052652099307E-3</v>
      </c>
      <c r="Y600" s="17">
        <f t="shared" ca="1" si="107"/>
        <v>-3.1793052652099307E-3</v>
      </c>
      <c r="Z600" s="17"/>
      <c r="AA600" s="17">
        <f t="shared" si="108"/>
        <v>0</v>
      </c>
      <c r="AB600" s="17">
        <f t="shared" ca="1" si="109"/>
        <v>-3.1793052652099307E-3</v>
      </c>
    </row>
    <row r="601" spans="17:28" x14ac:dyDescent="0.15">
      <c r="Q601" s="3">
        <f>+'Share Values'!E595</f>
        <v>42762</v>
      </c>
      <c r="R601" s="4">
        <f ca="1">+'Share Values'!CD595</f>
        <v>1153314.3562</v>
      </c>
      <c r="S601" s="9">
        <f ca="1">R601/$R$18-1</f>
        <v>0.15331435620000011</v>
      </c>
      <c r="T601" s="4">
        <f>+'Share Values'!C595</f>
        <v>15615.5</v>
      </c>
      <c r="U601" s="9">
        <f>Returns!T601/Returns!$T$18-1</f>
        <v>5.47165223499535E-2</v>
      </c>
      <c r="V601" s="9"/>
      <c r="W601" s="17">
        <f ca="1">(R601/R600)-1</f>
        <v>3.6433767785746252E-3</v>
      </c>
      <c r="X601" s="17">
        <f ca="1">IF(W601&lt;0,W601,0)</f>
        <v>0</v>
      </c>
      <c r="Y601" s="17" t="str">
        <f ca="1">IF(AND(X601&lt;0,X600&lt;0),(1+X601)*(1+Y600)-1,IF(X601&lt;0,X601,""))</f>
        <v/>
      </c>
      <c r="Z601" s="17"/>
      <c r="AA601" s="17">
        <f>+T601/T600-1</f>
        <v>-1.8090233830654334E-3</v>
      </c>
      <c r="AB601" s="17">
        <f ca="1">+W601-AA601</f>
        <v>5.4524001616400586E-3</v>
      </c>
    </row>
  </sheetData>
  <dataValidations count="1">
    <dataValidation type="whole" operator="greaterThanOrEqual" allowBlank="1" showInputMessage="1" showErrorMessage="1" sqref="E4">
      <formula1>2014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3" name="Spinner 1">
              <controlPr defaultSize="0" autoPict="0">
                <anchor moveWithCells="1" sizeWithCells="1">
                  <from>
                    <xdr:col>4</xdr:col>
                    <xdr:colOff>876300</xdr:colOff>
                    <xdr:row>3</xdr:row>
                    <xdr:rowOff>0</xdr:rowOff>
                  </from>
                  <to>
                    <xdr:col>4</xdr:col>
                    <xdr:colOff>1038225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2:P38"/>
  <sheetViews>
    <sheetView showGridLines="0" zoomScaleSheetLayoutView="100" workbookViewId="0">
      <selection activeCell="L8" sqref="L8"/>
    </sheetView>
  </sheetViews>
  <sheetFormatPr defaultColWidth="9" defaultRowHeight="10.5" outlineLevelRow="1" outlineLevelCol="1" x14ac:dyDescent="0.15"/>
  <cols>
    <col min="1" max="1" width="1.85546875" customWidth="1"/>
    <col min="5" max="5" width="10.85546875" customWidth="1"/>
    <col min="6" max="6" width="12.85546875" customWidth="1"/>
    <col min="7" max="7" width="4.28515625" customWidth="1"/>
    <col min="11" max="12" width="12.85546875" customWidth="1"/>
    <col min="13" max="13" width="1.85546875" customWidth="1"/>
    <col min="14" max="14" width="7.28515625" hidden="1" customWidth="1" outlineLevel="1"/>
    <col min="15" max="15" width="9" collapsed="1"/>
    <col min="16" max="16" width="13.42578125" bestFit="1" customWidth="1"/>
  </cols>
  <sheetData>
    <row r="2" spans="2:16" ht="12.75" x14ac:dyDescent="0.3">
      <c r="H2" t="s">
        <v>101</v>
      </c>
      <c r="J2" t="s">
        <v>100</v>
      </c>
      <c r="N2" s="16" t="s">
        <v>102</v>
      </c>
    </row>
    <row r="3" spans="2:16" x14ac:dyDescent="0.15">
      <c r="H3" t="s">
        <v>97</v>
      </c>
      <c r="J3" s="28">
        <v>14</v>
      </c>
    </row>
    <row r="4" spans="2:16" x14ac:dyDescent="0.15">
      <c r="E4" s="26"/>
      <c r="H4" t="s">
        <v>98</v>
      </c>
      <c r="J4" s="28">
        <f>13+COUNT(Returns!Q:Q)</f>
        <v>597</v>
      </c>
    </row>
    <row r="5" spans="2:16" x14ac:dyDescent="0.15">
      <c r="J5" s="28"/>
    </row>
    <row r="6" spans="2:16" x14ac:dyDescent="0.15">
      <c r="H6" t="s">
        <v>109</v>
      </c>
      <c r="J6" s="20">
        <v>365</v>
      </c>
    </row>
    <row r="7" spans="2:16" x14ac:dyDescent="0.15">
      <c r="J7" s="28"/>
    </row>
    <row r="8" spans="2:16" x14ac:dyDescent="0.15">
      <c r="B8" s="1" t="s">
        <v>83</v>
      </c>
      <c r="D8" s="20">
        <f>+Returns!G6</f>
        <v>365</v>
      </c>
      <c r="H8" s="1" t="s">
        <v>99</v>
      </c>
      <c r="J8" s="20">
        <f ca="1">COUNT(INDIRECT($J$2&amp;$N8&amp;$J$3&amp;":"&amp;$N8&amp;$J$4))</f>
        <v>581</v>
      </c>
      <c r="N8" s="2" t="s">
        <v>103</v>
      </c>
    </row>
    <row r="9" spans="2:16" x14ac:dyDescent="0.15">
      <c r="N9" s="2"/>
    </row>
    <row r="10" spans="2:16" ht="20.100000000000001" customHeight="1" x14ac:dyDescent="0.15">
      <c r="B10" s="29" t="str">
        <f>"Annual Performance "&amp;TEXT(Returns!E5,"(yyyy")&amp;"-"&amp;TEXT(Returns!E6,"yyyy)")</f>
        <v>Annual Performance (2016-2017)</v>
      </c>
      <c r="C10" s="30"/>
      <c r="D10" s="30"/>
      <c r="E10" s="29"/>
      <c r="F10" s="29"/>
      <c r="H10" s="29" t="s">
        <v>107</v>
      </c>
      <c r="I10" s="30"/>
      <c r="J10" s="30"/>
      <c r="K10" s="29"/>
      <c r="L10" s="29"/>
      <c r="N10" s="2"/>
    </row>
    <row r="11" spans="2:16" ht="5.0999999999999996" customHeight="1" x14ac:dyDescent="0.15">
      <c r="B11" s="31"/>
      <c r="C11" s="31"/>
      <c r="D11" s="31"/>
      <c r="E11" s="31"/>
      <c r="F11" s="31"/>
      <c r="H11" s="31"/>
      <c r="I11" s="31"/>
      <c r="J11" s="31"/>
      <c r="K11" s="31"/>
      <c r="L11" s="31"/>
      <c r="N11" s="2"/>
    </row>
    <row r="12" spans="2:16" ht="15" customHeight="1" x14ac:dyDescent="0.15">
      <c r="B12" s="32" t="s">
        <v>113</v>
      </c>
      <c r="C12" s="33"/>
      <c r="D12" s="33"/>
      <c r="E12" s="34" t="s">
        <v>59</v>
      </c>
      <c r="F12" s="34" t="s">
        <v>60</v>
      </c>
      <c r="H12" s="32" t="s">
        <v>113</v>
      </c>
      <c r="I12" s="33"/>
      <c r="J12" s="33"/>
      <c r="K12" s="34" t="s">
        <v>59</v>
      </c>
      <c r="L12" s="34" t="s">
        <v>60</v>
      </c>
    </row>
    <row r="14" spans="2:16" x14ac:dyDescent="0.15">
      <c r="B14" s="26" t="s">
        <v>62</v>
      </c>
      <c r="E14" s="85">
        <f ca="1">((Returns!E14/Returns!E13)^(1/D8))-1</f>
        <v>1.4356576676854971E-4</v>
      </c>
      <c r="F14" s="17">
        <f ca="1">(1+E14)^($D$8)-1</f>
        <v>5.3794799411151839E-2</v>
      </c>
      <c r="H14" s="26" t="s">
        <v>62</v>
      </c>
      <c r="K14" s="17">
        <f ca="1">((INDIRECT($J$2&amp;$N14&amp;$J$4)/Returns!R18)^(1/J8))-1</f>
        <v>2.2333208363956025E-4</v>
      </c>
      <c r="L14" s="17">
        <f ca="1">(1+K14)^($J$6)-1</f>
        <v>8.4920930575112186E-2</v>
      </c>
      <c r="N14" s="2" t="s">
        <v>103</v>
      </c>
      <c r="P14" s="17"/>
    </row>
    <row r="15" spans="2:16" s="1" customFormat="1" x14ac:dyDescent="0.15">
      <c r="B15" s="56" t="s">
        <v>63</v>
      </c>
      <c r="C15" s="56"/>
      <c r="D15" s="56"/>
      <c r="E15" s="57">
        <f ca="1">AVERAGE(Returns!J19:J383)</f>
        <v>9.6240139483476839E-5</v>
      </c>
      <c r="F15" s="57">
        <f ca="1">(1+E15)^($D$8)-1</f>
        <v>3.5750164373056004E-2</v>
      </c>
      <c r="H15" s="56" t="s">
        <v>63</v>
      </c>
      <c r="I15" s="56"/>
      <c r="J15" s="56"/>
      <c r="K15" s="57">
        <f ca="1">AVERAGE(INDIRECT($J$2&amp;$N15&amp;$J$3&amp;":"&amp;$N15&amp;$J$4))</f>
        <v>2.299575044351717E-4</v>
      </c>
      <c r="L15" s="57">
        <f ca="1">(1+K15)^($J$6)-1</f>
        <v>8.7547150600904899E-2</v>
      </c>
      <c r="N15" s="7" t="s">
        <v>104</v>
      </c>
    </row>
    <row r="16" spans="2:16" x14ac:dyDescent="0.15">
      <c r="B16" s="26"/>
      <c r="E16" s="17"/>
      <c r="F16" s="17"/>
      <c r="H16" s="26"/>
      <c r="K16" s="17"/>
      <c r="L16" s="17"/>
      <c r="N16" s="2"/>
    </row>
    <row r="17" spans="2:14" x14ac:dyDescent="0.15">
      <c r="B17" s="26" t="s">
        <v>64</v>
      </c>
      <c r="E17" s="17">
        <f ca="1">_xlfn.VAR.S(Returns!J19:J383)</f>
        <v>4.797966322326267E-6</v>
      </c>
      <c r="F17" s="17">
        <f ca="1">+E17*D8</f>
        <v>1.7512577076490875E-3</v>
      </c>
      <c r="H17" s="26" t="s">
        <v>64</v>
      </c>
      <c r="K17" s="17">
        <f ca="1">_xlfn.VAR.S(INDIRECT($J$2&amp;$N17&amp;$J$3&amp;":"&amp;$N17&amp;$J$4))</f>
        <v>1.172614014324593E-5</v>
      </c>
      <c r="L17" s="17">
        <f ca="1">+K17*$J$6</f>
        <v>4.2800411522847647E-3</v>
      </c>
      <c r="N17" s="2" t="s">
        <v>104</v>
      </c>
    </row>
    <row r="18" spans="2:14" s="1" customFormat="1" x14ac:dyDescent="0.15">
      <c r="B18" s="56" t="s">
        <v>65</v>
      </c>
      <c r="C18" s="56"/>
      <c r="D18" s="56"/>
      <c r="E18" s="57">
        <f ca="1">SQRT(E17)</f>
        <v>2.1904260595432723E-3</v>
      </c>
      <c r="F18" s="57">
        <f ca="1">SQRT(F17)</f>
        <v>4.1848031108393711E-2</v>
      </c>
      <c r="H18" s="56" t="s">
        <v>65</v>
      </c>
      <c r="I18" s="56"/>
      <c r="J18" s="56"/>
      <c r="K18" s="57">
        <f ca="1">SQRT(K17)</f>
        <v>3.4243452137957603E-3</v>
      </c>
      <c r="L18" s="57">
        <f ca="1">SQRT(L17)</f>
        <v>6.5422023449942024E-2</v>
      </c>
      <c r="N18" s="7"/>
    </row>
    <row r="19" spans="2:14" x14ac:dyDescent="0.15">
      <c r="B19" s="26"/>
      <c r="E19" s="17"/>
      <c r="F19" s="17"/>
      <c r="H19" s="26"/>
      <c r="K19" s="17"/>
      <c r="L19" s="17"/>
      <c r="N19" s="2"/>
    </row>
    <row r="20" spans="2:14" x14ac:dyDescent="0.15">
      <c r="B20" s="26" t="s">
        <v>66</v>
      </c>
      <c r="E20" s="19">
        <f ca="1">_xlfn.VAR.S(Returns!K19:K383)</f>
        <v>2.3267598193233861E-6</v>
      </c>
      <c r="F20" s="19">
        <f ca="1">+E20*D8</f>
        <v>8.492673340530359E-4</v>
      </c>
      <c r="H20" s="26" t="s">
        <v>66</v>
      </c>
      <c r="K20" s="19">
        <f ca="1">_xlfn.VAR.S(INDIRECT($J$2&amp;$N20&amp;$J$3&amp;":"&amp;$N20&amp;$J$4))</f>
        <v>4.0513908768303983E-6</v>
      </c>
      <c r="L20" s="19">
        <f ca="1">+K20*$J$6</f>
        <v>1.4787576700430955E-3</v>
      </c>
      <c r="N20" s="2" t="s">
        <v>105</v>
      </c>
    </row>
    <row r="21" spans="2:14" s="1" customFormat="1" x14ac:dyDescent="0.15">
      <c r="B21" s="56" t="s">
        <v>67</v>
      </c>
      <c r="C21" s="56"/>
      <c r="D21" s="56"/>
      <c r="E21" s="62">
        <f ca="1">SQRT(E20)</f>
        <v>1.5253720265310316E-3</v>
      </c>
      <c r="F21" s="62">
        <f ca="1">SQRT(F20)</f>
        <v>2.9142191648073346E-2</v>
      </c>
      <c r="H21" s="56" t="s">
        <v>67</v>
      </c>
      <c r="I21" s="56"/>
      <c r="J21" s="56"/>
      <c r="K21" s="62">
        <f ca="1">SQRT(K20)</f>
        <v>2.0128067162125621E-3</v>
      </c>
      <c r="L21" s="62">
        <f ca="1">SQRT(L20)</f>
        <v>3.8454618318780588E-2</v>
      </c>
      <c r="N21" s="7"/>
    </row>
    <row r="22" spans="2:14" x14ac:dyDescent="0.15">
      <c r="B22" s="26"/>
      <c r="E22" s="17"/>
      <c r="F22" s="17"/>
      <c r="H22" s="26"/>
      <c r="K22" s="17"/>
      <c r="L22" s="17"/>
      <c r="N22" s="2"/>
    </row>
    <row r="23" spans="2:14" x14ac:dyDescent="0.15">
      <c r="B23" s="26" t="s">
        <v>68</v>
      </c>
      <c r="E23" s="17"/>
      <c r="F23" s="17">
        <f ca="1">MAX(Returns!J19:J383)</f>
        <v>1.0084398173077602E-2</v>
      </c>
      <c r="H23" s="26" t="s">
        <v>68</v>
      </c>
      <c r="K23" s="17"/>
      <c r="L23" s="17">
        <f ca="1">MAX(INDIRECT($J$2&amp;$N23&amp;$J$3&amp;":"&amp;$N23&amp;$J$4))</f>
        <v>1.6553697034124015E-2</v>
      </c>
      <c r="N23" s="2" t="s">
        <v>104</v>
      </c>
    </row>
    <row r="24" spans="2:14" x14ac:dyDescent="0.15">
      <c r="B24" s="26" t="s">
        <v>69</v>
      </c>
      <c r="E24" s="17"/>
      <c r="F24" s="17">
        <f ca="1">MIN(Returns!J19:J383)</f>
        <v>-1.5567176530391191E-2</v>
      </c>
      <c r="H24" s="26" t="s">
        <v>69</v>
      </c>
      <c r="K24" s="17"/>
      <c r="L24" s="17">
        <f ca="1">MIN(INDIRECT($J$2&amp;$N24&amp;$J$3&amp;":"&amp;$N24&amp;$J$4))</f>
        <v>-1.5943776883311611E-2</v>
      </c>
      <c r="N24" s="2" t="s">
        <v>104</v>
      </c>
    </row>
    <row r="25" spans="2:14" s="1" customFormat="1" x14ac:dyDescent="0.15">
      <c r="B25" s="1" t="s">
        <v>61</v>
      </c>
      <c r="E25" s="60"/>
      <c r="F25" s="60">
        <f ca="1">+ABS(F23)+ABS(F24)</f>
        <v>2.5651574703468794E-2</v>
      </c>
      <c r="H25" s="1" t="s">
        <v>61</v>
      </c>
      <c r="K25" s="60"/>
      <c r="L25" s="60">
        <f ca="1">+ABS(L23)+ABS(L24)</f>
        <v>3.2497473917435626E-2</v>
      </c>
      <c r="N25" s="7"/>
    </row>
    <row r="26" spans="2:14" x14ac:dyDescent="0.15">
      <c r="B26" s="26"/>
      <c r="E26" s="17"/>
      <c r="F26" s="17"/>
      <c r="H26" s="26"/>
      <c r="K26" s="17"/>
      <c r="L26" s="17"/>
      <c r="N26" s="2"/>
    </row>
    <row r="27" spans="2:14" x14ac:dyDescent="0.15">
      <c r="B27" s="26" t="s">
        <v>70</v>
      </c>
      <c r="E27" s="17"/>
      <c r="F27" s="21">
        <f ca="1">+D8-F28</f>
        <v>329</v>
      </c>
      <c r="H27" s="26" t="s">
        <v>70</v>
      </c>
      <c r="K27" s="17"/>
      <c r="L27" s="21">
        <f ca="1">+J8-L28</f>
        <v>311</v>
      </c>
      <c r="N27" s="2"/>
    </row>
    <row r="28" spans="2:14" x14ac:dyDescent="0.15">
      <c r="B28" s="26" t="s">
        <v>71</v>
      </c>
      <c r="E28" s="17"/>
      <c r="F28" s="21">
        <f ca="1">COUNTIF(Returns!K19:K383,"&lt;0")</f>
        <v>36</v>
      </c>
      <c r="H28" s="26" t="s">
        <v>71</v>
      </c>
      <c r="K28" s="17"/>
      <c r="L28" s="21">
        <f ca="1">COUNTIF(INDIRECT($J$2&amp;$N28&amp;$J$3&amp;":"&amp;$N28&amp;$J$4),"&lt;0")</f>
        <v>270</v>
      </c>
      <c r="N28" s="2" t="s">
        <v>105</v>
      </c>
    </row>
    <row r="29" spans="2:14" s="1" customFormat="1" x14ac:dyDescent="0.15">
      <c r="B29" s="1" t="s">
        <v>72</v>
      </c>
      <c r="E29" s="60"/>
      <c r="F29" s="61">
        <f ca="1">F27/F28</f>
        <v>9.1388888888888893</v>
      </c>
      <c r="H29" s="1" t="s">
        <v>72</v>
      </c>
      <c r="K29" s="60"/>
      <c r="L29" s="61">
        <f ca="1">L27/L28</f>
        <v>1.1518518518518519</v>
      </c>
      <c r="N29" s="7"/>
    </row>
    <row r="30" spans="2:14" x14ac:dyDescent="0.15">
      <c r="B30" s="26"/>
      <c r="E30" s="17"/>
      <c r="F30" s="17"/>
      <c r="H30" s="26"/>
      <c r="K30" s="17"/>
      <c r="L30" s="17"/>
      <c r="N30" s="2"/>
    </row>
    <row r="31" spans="2:14" s="1" customFormat="1" x14ac:dyDescent="0.15">
      <c r="B31" s="56" t="s">
        <v>73</v>
      </c>
      <c r="C31" s="56"/>
      <c r="D31" s="56"/>
      <c r="E31" s="57"/>
      <c r="F31" s="57">
        <f ca="1">MIN(Returns!L19:L383)</f>
        <v>-1.9257220627665883E-2</v>
      </c>
      <c r="H31" s="56" t="s">
        <v>73</v>
      </c>
      <c r="I31" s="56"/>
      <c r="J31" s="56"/>
      <c r="K31" s="57"/>
      <c r="L31" s="57">
        <f ca="1">MIN(INDIRECT($J$2&amp;$N31&amp;$J$3&amp;":"&amp;$N31&amp;$J$4))</f>
        <v>-3.8903694281863799E-2</v>
      </c>
      <c r="N31" s="7" t="s">
        <v>146</v>
      </c>
    </row>
    <row r="32" spans="2:14" x14ac:dyDescent="0.15">
      <c r="B32" s="26"/>
      <c r="E32" s="17"/>
      <c r="F32" s="17"/>
      <c r="H32" s="26"/>
      <c r="K32" s="17"/>
      <c r="L32" s="17"/>
      <c r="N32" s="2"/>
    </row>
    <row r="33" spans="2:14" hidden="1" outlineLevel="1" x14ac:dyDescent="0.15">
      <c r="B33" s="26" t="s">
        <v>74</v>
      </c>
      <c r="D33" t="s">
        <v>76</v>
      </c>
      <c r="E33" s="17"/>
      <c r="F33" s="17">
        <v>4.7000000000000002E-3</v>
      </c>
      <c r="H33" s="26" t="s">
        <v>74</v>
      </c>
      <c r="J33" t="s">
        <v>106</v>
      </c>
      <c r="K33" s="17"/>
      <c r="L33" s="17">
        <v>1.251E-2</v>
      </c>
      <c r="N33" s="2"/>
    </row>
    <row r="34" spans="2:14" hidden="1" outlineLevel="1" x14ac:dyDescent="0.15">
      <c r="B34" s="26"/>
      <c r="E34" s="17"/>
      <c r="F34" s="17"/>
      <c r="H34" s="26"/>
      <c r="K34" s="17"/>
      <c r="L34" s="17"/>
      <c r="N34" s="2"/>
    </row>
    <row r="35" spans="2:14" s="26" customFormat="1" collapsed="1" x14ac:dyDescent="0.15">
      <c r="B35" s="27" t="s">
        <v>75</v>
      </c>
      <c r="C35" s="27"/>
      <c r="D35" s="27"/>
      <c r="E35" s="58"/>
      <c r="F35" s="58"/>
      <c r="H35" s="27" t="s">
        <v>75</v>
      </c>
      <c r="I35" s="27"/>
      <c r="J35" s="27"/>
      <c r="K35" s="58"/>
      <c r="L35" s="58"/>
      <c r="N35" s="5"/>
    </row>
    <row r="36" spans="2:14" s="26" customFormat="1" x14ac:dyDescent="0.15">
      <c r="B36" s="27"/>
      <c r="C36" s="27" t="s">
        <v>76</v>
      </c>
      <c r="D36" s="27"/>
      <c r="E36" s="58"/>
      <c r="F36" s="59">
        <f ca="1">(F15-F33)/F18</f>
        <v>0.74197431875900333</v>
      </c>
      <c r="H36" s="27"/>
      <c r="I36" s="27" t="s">
        <v>106</v>
      </c>
      <c r="J36" s="27"/>
      <c r="K36" s="58"/>
      <c r="L36" s="59">
        <f ca="1">(L15-L33)/L18</f>
        <v>1.1469708004112704</v>
      </c>
      <c r="N36" s="5"/>
    </row>
    <row r="37" spans="2:14" hidden="1" outlineLevel="1" x14ac:dyDescent="0.15">
      <c r="B37" s="22"/>
      <c r="C37" s="25">
        <v>0.05</v>
      </c>
      <c r="D37" s="22"/>
      <c r="E37" s="23"/>
      <c r="F37" s="24">
        <f ca="1">(F15-C37)/F18</f>
        <v>-0.34051388439361546</v>
      </c>
      <c r="H37" s="22"/>
      <c r="I37" s="25">
        <v>0.05</v>
      </c>
      <c r="J37" s="22"/>
      <c r="K37" s="23"/>
      <c r="L37" s="24">
        <f ca="1">(L15-I37)/L18</f>
        <v>0.57392218431816433</v>
      </c>
      <c r="N37" s="2"/>
    </row>
    <row r="38" spans="2:14" collapsed="1" x14ac:dyDescent="0.1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2:P36"/>
  <sheetViews>
    <sheetView showGridLines="0" zoomScaleSheetLayoutView="100" workbookViewId="0">
      <selection activeCell="Q15" sqref="Q15"/>
    </sheetView>
  </sheetViews>
  <sheetFormatPr defaultColWidth="9" defaultRowHeight="10.5" outlineLevelCol="1" x14ac:dyDescent="0.15"/>
  <cols>
    <col min="1" max="1" width="1.85546875" customWidth="1"/>
    <col min="5" max="6" width="12.85546875" customWidth="1"/>
    <col min="7" max="7" width="5.85546875" customWidth="1"/>
    <col min="11" max="12" width="12.85546875" customWidth="1"/>
    <col min="13" max="13" width="1.85546875" customWidth="1"/>
    <col min="14" max="14" width="9.140625" hidden="1" customWidth="1" outlineLevel="1"/>
    <col min="15" max="15" width="0" hidden="1" customWidth="1" outlineLevel="1"/>
    <col min="16" max="16" width="9" collapsed="1"/>
  </cols>
  <sheetData>
    <row r="2" spans="2:15" ht="12.75" x14ac:dyDescent="0.3">
      <c r="H2" t="str">
        <f>'Portfolio Metrics'!H2</f>
        <v>Sheet Input</v>
      </c>
      <c r="J2" t="str">
        <f>'Portfolio Metrics'!J2</f>
        <v>Returns!</v>
      </c>
      <c r="N2" s="37" t="s">
        <v>111</v>
      </c>
      <c r="O2" s="36"/>
    </row>
    <row r="3" spans="2:15" x14ac:dyDescent="0.15">
      <c r="H3" t="str">
        <f>'Portfolio Metrics'!H3</f>
        <v>Top</v>
      </c>
      <c r="J3" s="28">
        <f>'Portfolio Metrics'!J3</f>
        <v>14</v>
      </c>
    </row>
    <row r="4" spans="2:15" x14ac:dyDescent="0.15">
      <c r="H4" t="str">
        <f>'Portfolio Metrics'!H4</f>
        <v>Bottom</v>
      </c>
      <c r="J4" s="28">
        <f>'Portfolio Metrics'!J4</f>
        <v>597</v>
      </c>
    </row>
    <row r="5" spans="2:15" x14ac:dyDescent="0.15">
      <c r="J5" s="28"/>
    </row>
    <row r="6" spans="2:15" x14ac:dyDescent="0.15">
      <c r="H6" t="str">
        <f>'Portfolio Metrics'!H6</f>
        <v>Days for Annualized</v>
      </c>
      <c r="J6" s="20">
        <f>'Portfolio Metrics'!J6</f>
        <v>365</v>
      </c>
    </row>
    <row r="7" spans="2:15" x14ac:dyDescent="0.15">
      <c r="J7" s="28"/>
    </row>
    <row r="8" spans="2:15" x14ac:dyDescent="0.15">
      <c r="B8" s="1" t="str">
        <f>'Portfolio Metrics'!B8</f>
        <v>Days in Year</v>
      </c>
      <c r="D8" s="20">
        <f>+Returns!G6</f>
        <v>365</v>
      </c>
      <c r="H8" s="1" t="str">
        <f>'Portfolio Metrics'!H8</f>
        <v>Days</v>
      </c>
      <c r="J8" s="20">
        <f ca="1">COUNT(INDIRECT($J$2&amp;$N8&amp;$J$3&amp;":"&amp;$N8&amp;$J$4))</f>
        <v>581</v>
      </c>
      <c r="N8" s="2" t="s">
        <v>103</v>
      </c>
    </row>
    <row r="10" spans="2:15" ht="20.100000000000001" customHeight="1" x14ac:dyDescent="0.15">
      <c r="B10" s="29" t="str">
        <f>"Annual Performance "&amp;TEXT(Returns!E5,"(yyyy")&amp;"-"&amp;TEXT(Returns!E6,"yyyy)")</f>
        <v>Annual Performance (2016-2017)</v>
      </c>
      <c r="C10" s="30"/>
      <c r="D10" s="30"/>
      <c r="E10" s="29"/>
      <c r="F10" s="29"/>
      <c r="H10" s="29" t="s">
        <v>107</v>
      </c>
      <c r="I10" s="30"/>
      <c r="J10" s="30"/>
      <c r="K10" s="29"/>
      <c r="L10" s="29"/>
      <c r="N10" s="2"/>
    </row>
    <row r="11" spans="2:15" ht="5.0999999999999996" customHeight="1" x14ac:dyDescent="0.15">
      <c r="B11" s="31"/>
      <c r="C11" s="31"/>
      <c r="D11" s="31"/>
      <c r="E11" s="31"/>
      <c r="F11" s="31"/>
      <c r="H11" s="31"/>
      <c r="I11" s="31"/>
      <c r="J11" s="31"/>
      <c r="K11" s="31"/>
      <c r="L11" s="31"/>
      <c r="N11" s="2"/>
    </row>
    <row r="12" spans="2:15" ht="15" customHeight="1" x14ac:dyDescent="0.15">
      <c r="B12" s="32" t="s">
        <v>113</v>
      </c>
      <c r="C12" s="33"/>
      <c r="D12" s="33"/>
      <c r="E12" s="34" t="s">
        <v>59</v>
      </c>
      <c r="F12" s="34" t="s">
        <v>60</v>
      </c>
      <c r="H12" s="32" t="s">
        <v>113</v>
      </c>
      <c r="I12" s="33"/>
      <c r="J12" s="33"/>
      <c r="K12" s="34" t="s">
        <v>59</v>
      </c>
      <c r="L12" s="34" t="s">
        <v>60</v>
      </c>
    </row>
    <row r="14" spans="2:15" x14ac:dyDescent="0.15">
      <c r="B14" t="s">
        <v>84</v>
      </c>
      <c r="E14" s="17">
        <f ca="1">AVERAGE(Returns!O19:O383)</f>
        <v>-1.0945000881834588E-4</v>
      </c>
      <c r="F14" s="17">
        <f ca="1">((1+E14)^$D$8)-1</f>
        <v>-3.9163903396596589E-2</v>
      </c>
      <c r="H14" t="s">
        <v>84</v>
      </c>
      <c r="K14" s="17">
        <f ca="1">AVERAGE(INDIRECT($J$2&amp;$N14&amp;$J$3&amp;":"&amp;$N14&amp;$J$4))</f>
        <v>1.1646074531669961E-4</v>
      </c>
      <c r="L14" s="17">
        <f ca="1">((1+K14)^$J$6)-1</f>
        <v>4.3422000696534013E-2</v>
      </c>
      <c r="N14" s="2" t="s">
        <v>108</v>
      </c>
    </row>
    <row r="15" spans="2:15" x14ac:dyDescent="0.15">
      <c r="N15" s="35"/>
    </row>
    <row r="16" spans="2:15" x14ac:dyDescent="0.15">
      <c r="B16" t="s">
        <v>85</v>
      </c>
      <c r="E16" s="17">
        <f ca="1">_xlfn.VAR.S(Returns!O19:O383)</f>
        <v>1.9087780657171606E-5</v>
      </c>
      <c r="F16" s="17">
        <f ca="1">((1+E16)^$D$8)-1</f>
        <v>6.9912992672083174E-3</v>
      </c>
      <c r="H16" t="s">
        <v>85</v>
      </c>
      <c r="K16" s="17">
        <f ca="1">_xlfn.VAR.S(INDIRECT($J$2&amp;$N16&amp;$J$3&amp;":"&amp;$N16&amp;$J$4))</f>
        <v>5.5199434898823949E-5</v>
      </c>
      <c r="L16" s="17">
        <f ca="1">((1+K16)^$J$6)-1</f>
        <v>2.0351563169356934E-2</v>
      </c>
      <c r="N16" s="2" t="s">
        <v>108</v>
      </c>
    </row>
    <row r="17" spans="2:15" ht="10.5" customHeight="1" x14ac:dyDescent="0.15">
      <c r="B17" t="s">
        <v>86</v>
      </c>
      <c r="E17" s="17">
        <f ca="1">SQRT(E16)</f>
        <v>4.3689564723365703E-3</v>
      </c>
      <c r="F17" s="17">
        <f ca="1">SQRT(F16)</f>
        <v>8.3613989662067414E-2</v>
      </c>
      <c r="H17" t="s">
        <v>86</v>
      </c>
      <c r="K17" s="17">
        <f ca="1">SQRT(K16)</f>
        <v>7.4296322182746E-3</v>
      </c>
      <c r="L17" s="17">
        <f ca="1">SQRT(L16)</f>
        <v>0.14265890497742134</v>
      </c>
      <c r="N17" s="35"/>
    </row>
    <row r="18" spans="2:15" ht="10.5" customHeight="1" x14ac:dyDescent="0.15">
      <c r="E18" s="17"/>
      <c r="F18" s="17"/>
      <c r="K18" s="17"/>
      <c r="L18" s="17"/>
      <c r="N18" s="35"/>
    </row>
    <row r="19" spans="2:15" s="1" customFormat="1" ht="10.5" customHeight="1" x14ac:dyDescent="0.15">
      <c r="B19" s="56" t="s">
        <v>87</v>
      </c>
      <c r="C19" s="56"/>
      <c r="D19" s="56"/>
      <c r="E19" s="57"/>
      <c r="F19" s="64">
        <f ca="1">+F14/F17</f>
        <v>-0.46838936348905985</v>
      </c>
      <c r="H19" s="56" t="s">
        <v>87</v>
      </c>
      <c r="I19" s="56"/>
      <c r="J19" s="56"/>
      <c r="K19" s="57"/>
      <c r="L19" s="64">
        <f ca="1">+L14/L17</f>
        <v>0.30437637736954748</v>
      </c>
      <c r="N19" s="63"/>
    </row>
    <row r="20" spans="2:15" ht="10.5" customHeight="1" x14ac:dyDescent="0.15">
      <c r="E20" s="17"/>
      <c r="F20" s="17"/>
      <c r="K20" s="17"/>
      <c r="L20" s="17"/>
      <c r="N20" s="35"/>
    </row>
    <row r="21" spans="2:15" ht="10.5" customHeight="1" x14ac:dyDescent="0.15">
      <c r="B21" t="s">
        <v>64</v>
      </c>
      <c r="E21" s="17">
        <f ca="1">'Portfolio Metrics'!E20</f>
        <v>2.3267598193233861E-6</v>
      </c>
      <c r="F21" s="17">
        <f ca="1">'Portfolio Metrics'!F20</f>
        <v>8.492673340530359E-4</v>
      </c>
      <c r="H21" t="s">
        <v>64</v>
      </c>
      <c r="K21" s="17">
        <f ca="1">'Portfolio Metrics'!K20</f>
        <v>4.0513908768303983E-6</v>
      </c>
      <c r="L21" s="17">
        <f ca="1">'Portfolio Metrics'!L20</f>
        <v>1.4787576700430955E-3</v>
      </c>
      <c r="N21" s="35"/>
    </row>
    <row r="22" spans="2:15" ht="10.5" customHeight="1" x14ac:dyDescent="0.15">
      <c r="B22" t="s">
        <v>65</v>
      </c>
      <c r="E22" s="17">
        <f ca="1">SQRT(E21)</f>
        <v>1.5253720265310316E-3</v>
      </c>
      <c r="F22" s="17">
        <f ca="1">SQRT(F21)</f>
        <v>2.9142191648073346E-2</v>
      </c>
      <c r="H22" t="s">
        <v>65</v>
      </c>
      <c r="K22" s="17">
        <f ca="1">SQRT(K21)</f>
        <v>2.0128067162125621E-3</v>
      </c>
      <c r="L22" s="17">
        <f ca="1">SQRT(L21)</f>
        <v>3.8454618318780588E-2</v>
      </c>
      <c r="N22" s="35"/>
    </row>
    <row r="23" spans="2:15" ht="10.5" customHeight="1" x14ac:dyDescent="0.15">
      <c r="E23" s="17"/>
      <c r="F23" s="17"/>
      <c r="K23" s="17"/>
      <c r="L23" s="17"/>
      <c r="N23" s="35"/>
    </row>
    <row r="24" spans="2:15" ht="10.5" customHeight="1" x14ac:dyDescent="0.15">
      <c r="B24" t="s">
        <v>88</v>
      </c>
      <c r="E24" s="17">
        <f>_xlfn.VAR.S(Returns!N19:N383)</f>
        <v>3.7512160871839703E-5</v>
      </c>
      <c r="F24" s="17">
        <f>+E24*$D$8</f>
        <v>1.3691938718221492E-2</v>
      </c>
      <c r="H24" t="s">
        <v>88</v>
      </c>
      <c r="K24" s="17">
        <f ca="1">_xlfn.VAR.S(INDIRECT($J$2&amp;$N24&amp;$J$3&amp;":"&amp;$N24&amp;$J$4))</f>
        <v>7.3094957291481194E-5</v>
      </c>
      <c r="L24" s="17">
        <f ca="1">+K24*$J$6</f>
        <v>2.6679659411390635E-2</v>
      </c>
      <c r="N24" s="2" t="s">
        <v>110</v>
      </c>
    </row>
    <row r="25" spans="2:15" ht="10.5" customHeight="1" x14ac:dyDescent="0.15">
      <c r="B25" t="s">
        <v>89</v>
      </c>
      <c r="E25" s="17">
        <f>SQRT(E24)</f>
        <v>6.1247172074994369E-3</v>
      </c>
      <c r="F25" s="17">
        <f>SQRT(F24)</f>
        <v>0.11701255795093743</v>
      </c>
      <c r="H25" t="s">
        <v>89</v>
      </c>
      <c r="K25" s="17">
        <f ca="1">SQRT(K24)</f>
        <v>8.5495588945559749E-3</v>
      </c>
      <c r="L25" s="17">
        <f ca="1">SQRT(L24)</f>
        <v>0.1633390933346657</v>
      </c>
      <c r="N25" s="35"/>
    </row>
    <row r="26" spans="2:15" ht="10.5" customHeight="1" x14ac:dyDescent="0.15">
      <c r="E26" s="17"/>
      <c r="F26" s="17"/>
      <c r="K26" s="17"/>
      <c r="L26" s="17"/>
      <c r="N26" s="35"/>
    </row>
    <row r="27" spans="2:15" ht="10.5" customHeight="1" x14ac:dyDescent="0.15">
      <c r="B27" t="s">
        <v>148</v>
      </c>
      <c r="E27" s="17">
        <f ca="1">_xlfn.COVARIANCE.S(Returns!J19:J383,Returns!N19:N383)</f>
        <v>2.0159615462428907E-5</v>
      </c>
      <c r="F27" s="17">
        <f ca="1">+E27*$D$8</f>
        <v>7.3582596437865508E-3</v>
      </c>
      <c r="H27" t="s">
        <v>148</v>
      </c>
      <c r="K27" s="17">
        <f ca="1">_xlfn.COVARIANCE.S(INDIRECT($J$2&amp;$N27&amp;$J$3&amp;":"&amp;$N27&amp;$J$4),INDIRECT($J$2&amp;$O27&amp;$J$3&amp;":"&amp;$O27&amp;$J$4))</f>
        <v>1.4810831267951606E-5</v>
      </c>
      <c r="L27" s="17">
        <f ca="1">+K27*$J$6</f>
        <v>5.4059534128023364E-3</v>
      </c>
      <c r="N27" s="2" t="s">
        <v>104</v>
      </c>
      <c r="O27" s="2" t="s">
        <v>110</v>
      </c>
    </row>
    <row r="28" spans="2:15" ht="10.5" customHeight="1" x14ac:dyDescent="0.15">
      <c r="E28" s="17"/>
      <c r="F28" s="17"/>
      <c r="K28" s="17"/>
      <c r="L28" s="17"/>
      <c r="N28" s="35"/>
    </row>
    <row r="29" spans="2:15" s="1" customFormat="1" ht="10.5" customHeight="1" x14ac:dyDescent="0.15">
      <c r="B29" s="56" t="s">
        <v>90</v>
      </c>
      <c r="C29" s="56"/>
      <c r="D29" s="56"/>
      <c r="E29" s="57"/>
      <c r="F29" s="64">
        <f ca="1">+F27/F24</f>
        <v>0.53741546724818734</v>
      </c>
      <c r="H29" s="56" t="s">
        <v>90</v>
      </c>
      <c r="I29" s="56"/>
      <c r="J29" s="56"/>
      <c r="K29" s="57"/>
      <c r="L29" s="64">
        <f ca="1">+L27/L24</f>
        <v>0.20262452865100347</v>
      </c>
      <c r="N29" s="63"/>
    </row>
    <row r="30" spans="2:15" ht="10.5" customHeight="1" x14ac:dyDescent="0.15">
      <c r="E30" s="17"/>
      <c r="F30" s="17"/>
      <c r="K30" s="17"/>
      <c r="L30" s="17"/>
      <c r="N30" s="35"/>
    </row>
    <row r="31" spans="2:15" ht="10.5" customHeight="1" x14ac:dyDescent="0.15">
      <c r="B31" t="s">
        <v>63</v>
      </c>
      <c r="E31" s="17">
        <f ca="1">+'Portfolio Metrics'!E15</f>
        <v>9.6240139483476839E-5</v>
      </c>
      <c r="F31" s="17">
        <f ca="1">+'Portfolio Metrics'!F15</f>
        <v>3.5750164373056004E-2</v>
      </c>
      <c r="H31" t="s">
        <v>63</v>
      </c>
      <c r="K31" s="17">
        <f ca="1">+'Portfolio Metrics'!K15</f>
        <v>2.299575044351717E-4</v>
      </c>
      <c r="L31" s="17">
        <f ca="1">+'Portfolio Metrics'!L15</f>
        <v>8.7547150600904899E-2</v>
      </c>
      <c r="N31" s="35"/>
    </row>
    <row r="32" spans="2:15" ht="10.5" customHeight="1" x14ac:dyDescent="0.15">
      <c r="B32" t="s">
        <v>91</v>
      </c>
      <c r="E32" s="17">
        <f>AVERAGE(Returns!N19:N383)</f>
        <v>5.473426434681655E-4</v>
      </c>
      <c r="F32" s="17">
        <f>((1+E32)^$D$8)-1</f>
        <v>0.22106742011503089</v>
      </c>
      <c r="H32" t="s">
        <v>91</v>
      </c>
      <c r="K32" s="17">
        <f ca="1">AVERAGE(INDIRECT($J$2&amp;$N32&amp;$J$3&amp;":"&amp;$N32&amp;$J$4))</f>
        <v>1.1349675911847209E-4</v>
      </c>
      <c r="L32" s="17">
        <f ca="1">((1+K32)^$J$6)-1</f>
        <v>4.2293909459307555E-2</v>
      </c>
      <c r="N32" s="2" t="s">
        <v>110</v>
      </c>
    </row>
    <row r="33" spans="2:14" ht="10.5" customHeight="1" x14ac:dyDescent="0.15">
      <c r="E33" s="17"/>
      <c r="F33" s="17"/>
      <c r="K33" s="17"/>
      <c r="L33" s="17"/>
      <c r="N33" s="35"/>
    </row>
    <row r="34" spans="2:14" s="1" customFormat="1" ht="10.5" customHeight="1" x14ac:dyDescent="0.15">
      <c r="B34" s="56" t="s">
        <v>92</v>
      </c>
      <c r="C34" s="56"/>
      <c r="D34" s="56"/>
      <c r="E34" s="57"/>
      <c r="F34" s="57">
        <f ca="1">F31-(F29*F32)</f>
        <v>-8.3054886501414654E-2</v>
      </c>
      <c r="H34" s="56" t="s">
        <v>92</v>
      </c>
      <c r="I34" s="56"/>
      <c r="J34" s="56"/>
      <c r="K34" s="57"/>
      <c r="L34" s="57">
        <f ca="1">L31-(L29*L32)</f>
        <v>7.8977367131904494E-2</v>
      </c>
      <c r="N34" s="63"/>
    </row>
    <row r="35" spans="2:14" ht="10.5" customHeight="1" x14ac:dyDescent="0.15"/>
    <row r="36" spans="2:14" x14ac:dyDescent="0.15">
      <c r="L36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65"/>
  <sheetViews>
    <sheetView showGridLines="0" showRowColHeaders="0" topLeftCell="A4" zoomScale="84" zoomScaleNormal="55" workbookViewId="0">
      <selection activeCell="W28" sqref="W28"/>
    </sheetView>
  </sheetViews>
  <sheetFormatPr defaultRowHeight="10.5" x14ac:dyDescent="0.15"/>
  <sheetData>
    <row r="65" spans="1:1" ht="12.75" x14ac:dyDescent="0.2">
      <c r="A65" s="9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9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13" baseType="lpstr">
      <vt:lpstr>Transactions (Raw)</vt:lpstr>
      <vt:lpstr>Transactions (Dated)</vt:lpstr>
      <vt:lpstr>Share Values</vt:lpstr>
      <vt:lpstr>Portfolio Holdings</vt:lpstr>
      <vt:lpstr>Industry Breakdown</vt:lpstr>
      <vt:lpstr>Returns</vt:lpstr>
      <vt:lpstr>Portfolio Metrics</vt:lpstr>
      <vt:lpstr>Vs. Benchmark</vt:lpstr>
      <vt:lpstr>Since Establishment</vt:lpstr>
      <vt:lpstr>ANNUAL Return</vt:lpstr>
      <vt:lpstr>'Portfolio Holdings'!Print_Area</vt:lpstr>
      <vt:lpstr>'Portfolio Metrics'!Print_Area</vt:lpstr>
      <vt:lpstr>'Vs. Benchmark'!Print_Area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Justinne</dc:creator>
  <cp:lastModifiedBy>R. Rossi</cp:lastModifiedBy>
  <cp:lastPrinted>2016-03-07T19:55:37Z</cp:lastPrinted>
  <dcterms:created xsi:type="dcterms:W3CDTF">2016-03-02T19:42:06Z</dcterms:created>
  <dcterms:modified xsi:type="dcterms:W3CDTF">2018-11-14T00:33:45Z</dcterms:modified>
</cp:coreProperties>
</file>